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aminiation GBPIET\B. Tech\2025 Batch\"/>
    </mc:Choice>
  </mc:AlternateContent>
  <xr:revisionPtr revIDLastSave="0" documentId="13_ncr:1_{70927F32-3AD1-45BA-BD82-4B43C1C808B2}" xr6:coauthVersionLast="47" xr6:coauthVersionMax="47" xr10:uidLastSave="{00000000-0000-0000-0000-000000000000}"/>
  <bookViews>
    <workbookView xWindow="-120" yWindow="-120" windowWidth="29040" windowHeight="15720" xr2:uid="{64B361E9-4AC5-4A38-9F97-82BEA5F139DC}"/>
  </bookViews>
  <sheets>
    <sheet name="SEM_I" sheetId="1" r:id="rId1"/>
    <sheet name="#SEM_I (2)" sheetId="27" r:id="rId2"/>
    <sheet name="SEM_II" sheetId="24" r:id="rId3"/>
    <sheet name="TC_I" sheetId="22" r:id="rId4"/>
    <sheet name="TC_II" sheetId="25" r:id="rId5"/>
    <sheet name="GS_I" sheetId="23" r:id="rId6"/>
    <sheet name="GS_II" sheetId="26" r:id="rId7"/>
  </sheets>
  <definedNames>
    <definedName name="I" localSheetId="1">'#SEM_I (2)'!$A$1:$AS$71</definedName>
    <definedName name="I">SEM_I!$A$1:$AS$71</definedName>
    <definedName name="II">SEM_II!$A$1:$AS$71</definedName>
    <definedName name="_xlnm.Print_Titles" localSheetId="5">GS_I!$1:$6</definedName>
    <definedName name="_xlnm.Print_Titles" localSheetId="6">GS_II!$1:$6</definedName>
    <definedName name="_xlnm.Print_Titles" localSheetId="3">TC_I!$1:$7</definedName>
    <definedName name="_xlnm.Print_Titles" localSheetId="4">TC_II!$1:$7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68" i="27" l="1"/>
  <c r="AI68" i="27"/>
  <c r="AF68" i="27"/>
  <c r="AC68" i="27"/>
  <c r="Z68" i="27"/>
  <c r="W68" i="27"/>
  <c r="T68" i="27"/>
  <c r="Q68" i="27"/>
  <c r="N68" i="27"/>
  <c r="K68" i="27"/>
  <c r="H68" i="27"/>
  <c r="AL67" i="27"/>
  <c r="AI67" i="27"/>
  <c r="AF67" i="27"/>
  <c r="AC67" i="27"/>
  <c r="Z67" i="27"/>
  <c r="W67" i="27"/>
  <c r="T67" i="27"/>
  <c r="Q67" i="27"/>
  <c r="N67" i="27"/>
  <c r="K67" i="27"/>
  <c r="H67" i="27"/>
  <c r="AL66" i="27"/>
  <c r="AI66" i="27"/>
  <c r="AF66" i="27"/>
  <c r="AC66" i="27"/>
  <c r="Z66" i="27"/>
  <c r="W66" i="27"/>
  <c r="T66" i="27"/>
  <c r="Q66" i="27"/>
  <c r="N66" i="27"/>
  <c r="K66" i="27"/>
  <c r="H66" i="27"/>
  <c r="AL65" i="27"/>
  <c r="AI65" i="27"/>
  <c r="AF65" i="27"/>
  <c r="AC65" i="27"/>
  <c r="Z65" i="27"/>
  <c r="W65" i="27"/>
  <c r="T65" i="27"/>
  <c r="Q65" i="27"/>
  <c r="N65" i="27"/>
  <c r="K65" i="27"/>
  <c r="H65" i="27"/>
  <c r="AL64" i="27"/>
  <c r="AI64" i="27"/>
  <c r="AF64" i="27"/>
  <c r="AC64" i="27"/>
  <c r="Z64" i="27"/>
  <c r="W64" i="27"/>
  <c r="T64" i="27"/>
  <c r="Q64" i="27"/>
  <c r="N64" i="27"/>
  <c r="K64" i="27"/>
  <c r="H64" i="27"/>
  <c r="AL63" i="27"/>
  <c r="AI63" i="27"/>
  <c r="AF63" i="27"/>
  <c r="AC63" i="27"/>
  <c r="Z63" i="27"/>
  <c r="W63" i="27"/>
  <c r="T63" i="27"/>
  <c r="Q63" i="27"/>
  <c r="N63" i="27"/>
  <c r="K63" i="27"/>
  <c r="H63" i="27"/>
  <c r="AL62" i="27"/>
  <c r="AI62" i="27"/>
  <c r="AF62" i="27"/>
  <c r="AC62" i="27"/>
  <c r="Z62" i="27"/>
  <c r="W62" i="27"/>
  <c r="T62" i="27"/>
  <c r="Q62" i="27"/>
  <c r="N62" i="27"/>
  <c r="K62" i="27"/>
  <c r="H62" i="27"/>
  <c r="AL61" i="27"/>
  <c r="AI61" i="27"/>
  <c r="AF61" i="27"/>
  <c r="AC61" i="27"/>
  <c r="Z61" i="27"/>
  <c r="W61" i="27"/>
  <c r="T61" i="27"/>
  <c r="Q61" i="27"/>
  <c r="N61" i="27"/>
  <c r="K61" i="27"/>
  <c r="H61" i="27"/>
  <c r="AL60" i="27"/>
  <c r="AI60" i="27"/>
  <c r="AF60" i="27"/>
  <c r="AC60" i="27"/>
  <c r="Z60" i="27"/>
  <c r="W60" i="27"/>
  <c r="T60" i="27"/>
  <c r="Q60" i="27"/>
  <c r="N60" i="27"/>
  <c r="K60" i="27"/>
  <c r="H60" i="27"/>
  <c r="AL59" i="27"/>
  <c r="AI59" i="27"/>
  <c r="AF59" i="27"/>
  <c r="AC59" i="27"/>
  <c r="Z59" i="27"/>
  <c r="W59" i="27"/>
  <c r="T59" i="27"/>
  <c r="Q59" i="27"/>
  <c r="N59" i="27"/>
  <c r="K59" i="27"/>
  <c r="H59" i="27"/>
  <c r="AL58" i="27"/>
  <c r="AI58" i="27"/>
  <c r="AF58" i="27"/>
  <c r="AC58" i="27"/>
  <c r="Z58" i="27"/>
  <c r="W58" i="27"/>
  <c r="T58" i="27"/>
  <c r="Q58" i="27"/>
  <c r="N58" i="27"/>
  <c r="K58" i="27"/>
  <c r="H58" i="27"/>
  <c r="AL57" i="27"/>
  <c r="AI57" i="27"/>
  <c r="AF57" i="27"/>
  <c r="AC57" i="27"/>
  <c r="Z57" i="27"/>
  <c r="W57" i="27"/>
  <c r="T57" i="27"/>
  <c r="Q57" i="27"/>
  <c r="N57" i="27"/>
  <c r="K57" i="27"/>
  <c r="H57" i="27"/>
  <c r="AL56" i="27"/>
  <c r="AI56" i="27"/>
  <c r="AF56" i="27"/>
  <c r="AC56" i="27"/>
  <c r="Z56" i="27"/>
  <c r="W56" i="27"/>
  <c r="T56" i="27"/>
  <c r="Q56" i="27"/>
  <c r="N56" i="27"/>
  <c r="K56" i="27"/>
  <c r="H56" i="27"/>
  <c r="AL55" i="27"/>
  <c r="AI55" i="27"/>
  <c r="AF55" i="27"/>
  <c r="AC55" i="27"/>
  <c r="Z55" i="27"/>
  <c r="W55" i="27"/>
  <c r="T55" i="27"/>
  <c r="Q55" i="27"/>
  <c r="N55" i="27"/>
  <c r="K55" i="27"/>
  <c r="H55" i="27"/>
  <c r="AL54" i="27"/>
  <c r="AI54" i="27"/>
  <c r="AF54" i="27"/>
  <c r="AC54" i="27"/>
  <c r="Z54" i="27"/>
  <c r="W54" i="27"/>
  <c r="T54" i="27"/>
  <c r="Q54" i="27"/>
  <c r="N54" i="27"/>
  <c r="K54" i="27"/>
  <c r="H54" i="27"/>
  <c r="AL53" i="27"/>
  <c r="AI53" i="27"/>
  <c r="AF53" i="27"/>
  <c r="AC53" i="27"/>
  <c r="Z53" i="27"/>
  <c r="W53" i="27"/>
  <c r="T53" i="27"/>
  <c r="Q53" i="27"/>
  <c r="N53" i="27"/>
  <c r="K53" i="27"/>
  <c r="H53" i="27"/>
  <c r="AL52" i="27"/>
  <c r="AI52" i="27"/>
  <c r="AF52" i="27"/>
  <c r="AC52" i="27"/>
  <c r="Z52" i="27"/>
  <c r="W52" i="27"/>
  <c r="T52" i="27"/>
  <c r="Q52" i="27"/>
  <c r="N52" i="27"/>
  <c r="K52" i="27"/>
  <c r="H52" i="27"/>
  <c r="AL51" i="27"/>
  <c r="AI51" i="27"/>
  <c r="AF51" i="27"/>
  <c r="AC51" i="27"/>
  <c r="Z51" i="27"/>
  <c r="W51" i="27"/>
  <c r="T51" i="27"/>
  <c r="Q51" i="27"/>
  <c r="N51" i="27"/>
  <c r="K51" i="27"/>
  <c r="H51" i="27"/>
  <c r="AL50" i="27"/>
  <c r="AI50" i="27"/>
  <c r="AF50" i="27"/>
  <c r="AC50" i="27"/>
  <c r="Z50" i="27"/>
  <c r="W50" i="27"/>
  <c r="T50" i="27"/>
  <c r="Q50" i="27"/>
  <c r="N50" i="27"/>
  <c r="K50" i="27"/>
  <c r="H50" i="27"/>
  <c r="AL49" i="27"/>
  <c r="AI49" i="27"/>
  <c r="AF49" i="27"/>
  <c r="AC49" i="27"/>
  <c r="Z49" i="27"/>
  <c r="W49" i="27"/>
  <c r="T49" i="27"/>
  <c r="Q49" i="27"/>
  <c r="N49" i="27"/>
  <c r="K49" i="27"/>
  <c r="H49" i="27"/>
  <c r="AL48" i="27"/>
  <c r="AI48" i="27"/>
  <c r="AF48" i="27"/>
  <c r="AC48" i="27"/>
  <c r="Z48" i="27"/>
  <c r="W48" i="27"/>
  <c r="T48" i="27"/>
  <c r="Q48" i="27"/>
  <c r="N48" i="27"/>
  <c r="K48" i="27"/>
  <c r="H48" i="27"/>
  <c r="AL47" i="27"/>
  <c r="AI47" i="27"/>
  <c r="AF47" i="27"/>
  <c r="AC47" i="27"/>
  <c r="Z47" i="27"/>
  <c r="W47" i="27"/>
  <c r="T47" i="27"/>
  <c r="Q47" i="27"/>
  <c r="N47" i="27"/>
  <c r="K47" i="27"/>
  <c r="H47" i="27"/>
  <c r="AL46" i="27"/>
  <c r="AI46" i="27"/>
  <c r="AF46" i="27"/>
  <c r="AC46" i="27"/>
  <c r="Z46" i="27"/>
  <c r="W46" i="27"/>
  <c r="T46" i="27"/>
  <c r="Q46" i="27"/>
  <c r="N46" i="27"/>
  <c r="K46" i="27"/>
  <c r="H46" i="27"/>
  <c r="AL45" i="27"/>
  <c r="AI45" i="27"/>
  <c r="AF45" i="27"/>
  <c r="AC45" i="27"/>
  <c r="Z45" i="27"/>
  <c r="W45" i="27"/>
  <c r="T45" i="27"/>
  <c r="Q45" i="27"/>
  <c r="N45" i="27"/>
  <c r="K45" i="27"/>
  <c r="H45" i="27"/>
  <c r="AL44" i="27"/>
  <c r="AI44" i="27"/>
  <c r="AF44" i="27"/>
  <c r="AC44" i="27"/>
  <c r="Z44" i="27"/>
  <c r="W44" i="27"/>
  <c r="T44" i="27"/>
  <c r="Q44" i="27"/>
  <c r="N44" i="27"/>
  <c r="K44" i="27"/>
  <c r="H44" i="27"/>
  <c r="AL43" i="27"/>
  <c r="AI43" i="27"/>
  <c r="AF43" i="27"/>
  <c r="AC43" i="27"/>
  <c r="Z43" i="27"/>
  <c r="W43" i="27"/>
  <c r="T43" i="27"/>
  <c r="Q43" i="27"/>
  <c r="N43" i="27"/>
  <c r="K43" i="27"/>
  <c r="H43" i="27"/>
  <c r="AL42" i="27"/>
  <c r="AI42" i="27"/>
  <c r="AF42" i="27"/>
  <c r="AC42" i="27"/>
  <c r="Z42" i="27"/>
  <c r="W42" i="27"/>
  <c r="T42" i="27"/>
  <c r="Q42" i="27"/>
  <c r="N42" i="27"/>
  <c r="K42" i="27"/>
  <c r="H42" i="27"/>
  <c r="AL41" i="27"/>
  <c r="AI41" i="27"/>
  <c r="AF41" i="27"/>
  <c r="AC41" i="27"/>
  <c r="Z41" i="27"/>
  <c r="W41" i="27"/>
  <c r="T41" i="27"/>
  <c r="Q41" i="27"/>
  <c r="N41" i="27"/>
  <c r="K41" i="27"/>
  <c r="H41" i="27"/>
  <c r="AL40" i="27"/>
  <c r="AI40" i="27"/>
  <c r="AF40" i="27"/>
  <c r="AC40" i="27"/>
  <c r="Z40" i="27"/>
  <c r="W40" i="27"/>
  <c r="T40" i="27"/>
  <c r="Q40" i="27"/>
  <c r="N40" i="27"/>
  <c r="K40" i="27"/>
  <c r="H40" i="27"/>
  <c r="AL39" i="27"/>
  <c r="AI39" i="27"/>
  <c r="AF39" i="27"/>
  <c r="AC39" i="27"/>
  <c r="Z39" i="27"/>
  <c r="W39" i="27"/>
  <c r="T39" i="27"/>
  <c r="Q39" i="27"/>
  <c r="N39" i="27"/>
  <c r="K39" i="27"/>
  <c r="H39" i="27"/>
  <c r="AL38" i="27"/>
  <c r="AI38" i="27"/>
  <c r="AF38" i="27"/>
  <c r="AC38" i="27"/>
  <c r="Z38" i="27"/>
  <c r="W38" i="27"/>
  <c r="T38" i="27"/>
  <c r="Q38" i="27"/>
  <c r="N38" i="27"/>
  <c r="K38" i="27"/>
  <c r="H38" i="27"/>
  <c r="AL37" i="27"/>
  <c r="AI37" i="27"/>
  <c r="AF37" i="27"/>
  <c r="AC37" i="27"/>
  <c r="Z37" i="27"/>
  <c r="W37" i="27"/>
  <c r="T37" i="27"/>
  <c r="Q37" i="27"/>
  <c r="N37" i="27"/>
  <c r="K37" i="27"/>
  <c r="H37" i="27"/>
  <c r="AL36" i="27"/>
  <c r="AI36" i="27"/>
  <c r="AF36" i="27"/>
  <c r="AC36" i="27"/>
  <c r="Z36" i="27"/>
  <c r="W36" i="27"/>
  <c r="T36" i="27"/>
  <c r="Q36" i="27"/>
  <c r="N36" i="27"/>
  <c r="K36" i="27"/>
  <c r="H36" i="27"/>
  <c r="AL35" i="27"/>
  <c r="AI35" i="27"/>
  <c r="AF35" i="27"/>
  <c r="AC35" i="27"/>
  <c r="Z35" i="27"/>
  <c r="W35" i="27"/>
  <c r="T35" i="27"/>
  <c r="Q35" i="27"/>
  <c r="N35" i="27"/>
  <c r="K35" i="27"/>
  <c r="H35" i="27"/>
  <c r="AL34" i="27"/>
  <c r="AI34" i="27"/>
  <c r="AF34" i="27"/>
  <c r="AC34" i="27"/>
  <c r="Z34" i="27"/>
  <c r="W34" i="27"/>
  <c r="T34" i="27"/>
  <c r="Q34" i="27"/>
  <c r="N34" i="27"/>
  <c r="K34" i="27"/>
  <c r="H34" i="27"/>
  <c r="AL33" i="27"/>
  <c r="AI33" i="27"/>
  <c r="AF33" i="27"/>
  <c r="AC33" i="27"/>
  <c r="Z33" i="27"/>
  <c r="W33" i="27"/>
  <c r="T33" i="27"/>
  <c r="Q33" i="27"/>
  <c r="N33" i="27"/>
  <c r="K33" i="27"/>
  <c r="H33" i="27"/>
  <c r="AL32" i="27"/>
  <c r="AI32" i="27"/>
  <c r="AF32" i="27"/>
  <c r="AC32" i="27"/>
  <c r="Z32" i="27"/>
  <c r="W32" i="27"/>
  <c r="T32" i="27"/>
  <c r="Q32" i="27"/>
  <c r="N32" i="27"/>
  <c r="K32" i="27"/>
  <c r="H32" i="27"/>
  <c r="AL31" i="27"/>
  <c r="AI31" i="27"/>
  <c r="AF31" i="27"/>
  <c r="AC31" i="27"/>
  <c r="Z31" i="27"/>
  <c r="W31" i="27"/>
  <c r="T31" i="27"/>
  <c r="Q31" i="27"/>
  <c r="N31" i="27"/>
  <c r="K31" i="27"/>
  <c r="H31" i="27"/>
  <c r="AL30" i="27"/>
  <c r="AI30" i="27"/>
  <c r="AF30" i="27"/>
  <c r="AC30" i="27"/>
  <c r="Z30" i="27"/>
  <c r="W30" i="27"/>
  <c r="T30" i="27"/>
  <c r="Q30" i="27"/>
  <c r="N30" i="27"/>
  <c r="K30" i="27"/>
  <c r="H30" i="27"/>
  <c r="AL29" i="27"/>
  <c r="AI29" i="27"/>
  <c r="AF29" i="27"/>
  <c r="AC29" i="27"/>
  <c r="Z29" i="27"/>
  <c r="W29" i="27"/>
  <c r="T29" i="27"/>
  <c r="Q29" i="27"/>
  <c r="N29" i="27"/>
  <c r="K29" i="27"/>
  <c r="H29" i="27"/>
  <c r="AL28" i="27"/>
  <c r="AI28" i="27"/>
  <c r="AF28" i="27"/>
  <c r="AC28" i="27"/>
  <c r="Z28" i="27"/>
  <c r="W28" i="27"/>
  <c r="T28" i="27"/>
  <c r="Q28" i="27"/>
  <c r="N28" i="27"/>
  <c r="K28" i="27"/>
  <c r="H28" i="27"/>
  <c r="AL27" i="27"/>
  <c r="AI27" i="27"/>
  <c r="AF27" i="27"/>
  <c r="AC27" i="27"/>
  <c r="Z27" i="27"/>
  <c r="W27" i="27"/>
  <c r="T27" i="27"/>
  <c r="Q27" i="27"/>
  <c r="N27" i="27"/>
  <c r="K27" i="27"/>
  <c r="H27" i="27"/>
  <c r="AL26" i="27"/>
  <c r="AI26" i="27"/>
  <c r="AF26" i="27"/>
  <c r="AC26" i="27"/>
  <c r="Z26" i="27"/>
  <c r="W26" i="27"/>
  <c r="T26" i="27"/>
  <c r="Q26" i="27"/>
  <c r="N26" i="27"/>
  <c r="K26" i="27"/>
  <c r="H26" i="27"/>
  <c r="AL25" i="27"/>
  <c r="AI25" i="27"/>
  <c r="AF25" i="27"/>
  <c r="AC25" i="27"/>
  <c r="Z25" i="27"/>
  <c r="W25" i="27"/>
  <c r="T25" i="27"/>
  <c r="Q25" i="27"/>
  <c r="N25" i="27"/>
  <c r="K25" i="27"/>
  <c r="H25" i="27"/>
  <c r="AL24" i="27"/>
  <c r="AI24" i="27"/>
  <c r="AF24" i="27"/>
  <c r="AC24" i="27"/>
  <c r="Z24" i="27"/>
  <c r="W24" i="27"/>
  <c r="T24" i="27"/>
  <c r="Q24" i="27"/>
  <c r="N24" i="27"/>
  <c r="K24" i="27"/>
  <c r="H24" i="27"/>
  <c r="AL23" i="27"/>
  <c r="AI23" i="27"/>
  <c r="AF23" i="27"/>
  <c r="AC23" i="27"/>
  <c r="Z23" i="27"/>
  <c r="W23" i="27"/>
  <c r="T23" i="27"/>
  <c r="Q23" i="27"/>
  <c r="N23" i="27"/>
  <c r="K23" i="27"/>
  <c r="H23" i="27"/>
  <c r="AL22" i="27"/>
  <c r="AI22" i="27"/>
  <c r="AF22" i="27"/>
  <c r="AC22" i="27"/>
  <c r="Z22" i="27"/>
  <c r="W22" i="27"/>
  <c r="T22" i="27"/>
  <c r="Q22" i="27"/>
  <c r="N22" i="27"/>
  <c r="K22" i="27"/>
  <c r="H22" i="27"/>
  <c r="AL21" i="27"/>
  <c r="AI21" i="27"/>
  <c r="AF21" i="27"/>
  <c r="AC21" i="27"/>
  <c r="Z21" i="27"/>
  <c r="W21" i="27"/>
  <c r="T21" i="27"/>
  <c r="Q21" i="27"/>
  <c r="N21" i="27"/>
  <c r="K21" i="27"/>
  <c r="H21" i="27"/>
  <c r="AL20" i="27"/>
  <c r="AI20" i="27"/>
  <c r="AF20" i="27"/>
  <c r="AC20" i="27"/>
  <c r="Z20" i="27"/>
  <c r="W20" i="27"/>
  <c r="T20" i="27"/>
  <c r="Q20" i="27"/>
  <c r="N20" i="27"/>
  <c r="K20" i="27"/>
  <c r="H20" i="27"/>
  <c r="AL19" i="27"/>
  <c r="AI19" i="27"/>
  <c r="AF19" i="27"/>
  <c r="AC19" i="27"/>
  <c r="Z19" i="27"/>
  <c r="W19" i="27"/>
  <c r="T19" i="27"/>
  <c r="Q19" i="27"/>
  <c r="N19" i="27"/>
  <c r="K19" i="27"/>
  <c r="H19" i="27"/>
  <c r="AL18" i="27"/>
  <c r="AI18" i="27"/>
  <c r="AF18" i="27"/>
  <c r="AC18" i="27"/>
  <c r="Z18" i="27"/>
  <c r="W18" i="27"/>
  <c r="T18" i="27"/>
  <c r="Q18" i="27"/>
  <c r="N18" i="27"/>
  <c r="K18" i="27"/>
  <c r="H18" i="27"/>
  <c r="AL17" i="27"/>
  <c r="AI17" i="27"/>
  <c r="AF17" i="27"/>
  <c r="AC17" i="27"/>
  <c r="Z17" i="27"/>
  <c r="W17" i="27"/>
  <c r="T17" i="27"/>
  <c r="Q17" i="27"/>
  <c r="N17" i="27"/>
  <c r="K17" i="27"/>
  <c r="H17" i="27"/>
  <c r="AL16" i="27"/>
  <c r="AI16" i="27"/>
  <c r="AF16" i="27"/>
  <c r="AC16" i="27"/>
  <c r="Z16" i="27"/>
  <c r="W16" i="27"/>
  <c r="T16" i="27"/>
  <c r="Q16" i="27"/>
  <c r="N16" i="27"/>
  <c r="K16" i="27"/>
  <c r="H16" i="27"/>
  <c r="AL15" i="27"/>
  <c r="AI15" i="27"/>
  <c r="AF15" i="27"/>
  <c r="AC15" i="27"/>
  <c r="Z15" i="27"/>
  <c r="W15" i="27"/>
  <c r="T15" i="27"/>
  <c r="Q15" i="27"/>
  <c r="N15" i="27"/>
  <c r="K15" i="27"/>
  <c r="H15" i="27"/>
  <c r="AL14" i="27"/>
  <c r="AI14" i="27"/>
  <c r="AF14" i="27"/>
  <c r="AC14" i="27"/>
  <c r="Z14" i="27"/>
  <c r="W14" i="27"/>
  <c r="T14" i="27"/>
  <c r="Q14" i="27"/>
  <c r="N14" i="27"/>
  <c r="K14" i="27"/>
  <c r="H14" i="27"/>
  <c r="AL13" i="27"/>
  <c r="AI13" i="27"/>
  <c r="AF13" i="27"/>
  <c r="AC13" i="27"/>
  <c r="Z13" i="27"/>
  <c r="W13" i="27"/>
  <c r="T13" i="27"/>
  <c r="Q13" i="27"/>
  <c r="N13" i="27"/>
  <c r="K13" i="27"/>
  <c r="H13" i="27"/>
  <c r="AL12" i="27"/>
  <c r="AI12" i="27"/>
  <c r="AF12" i="27"/>
  <c r="AC12" i="27"/>
  <c r="Z12" i="27"/>
  <c r="W12" i="27"/>
  <c r="T12" i="27"/>
  <c r="Q12" i="27"/>
  <c r="N12" i="27"/>
  <c r="K12" i="27"/>
  <c r="H12" i="27"/>
  <c r="AL11" i="27"/>
  <c r="AI11" i="27"/>
  <c r="AF11" i="27"/>
  <c r="AC11" i="27"/>
  <c r="Z11" i="27"/>
  <c r="W11" i="27"/>
  <c r="T11" i="27"/>
  <c r="Q11" i="27"/>
  <c r="N11" i="27"/>
  <c r="K11" i="27"/>
  <c r="H11" i="27"/>
  <c r="AL10" i="27"/>
  <c r="AI10" i="27"/>
  <c r="AF10" i="27"/>
  <c r="AC10" i="27"/>
  <c r="Z10" i="27"/>
  <c r="W10" i="27"/>
  <c r="T10" i="27"/>
  <c r="Q10" i="27"/>
  <c r="N10" i="27"/>
  <c r="K10" i="27"/>
  <c r="H10" i="27"/>
  <c r="AX9" i="27"/>
  <c r="AL9" i="27"/>
  <c r="AI9" i="27"/>
  <c r="AF9" i="27"/>
  <c r="AC9" i="27"/>
  <c r="Z9" i="27"/>
  <c r="W9" i="27"/>
  <c r="T9" i="27"/>
  <c r="Q9" i="27"/>
  <c r="N9" i="27"/>
  <c r="K9" i="27"/>
  <c r="H9" i="27"/>
  <c r="AX8" i="27"/>
  <c r="AW8" i="27"/>
  <c r="AW9" i="27" s="1"/>
  <c r="AW10" i="27" s="1"/>
  <c r="AW11" i="27" s="1"/>
  <c r="AW12" i="27" s="1"/>
  <c r="AW13" i="27" s="1"/>
  <c r="AW14" i="27" s="1"/>
  <c r="AW15" i="27" s="1"/>
  <c r="AW16" i="27" s="1"/>
  <c r="AW17" i="27" s="1"/>
  <c r="AW18" i="27" s="1"/>
  <c r="AW19" i="27" s="1"/>
  <c r="AW20" i="27" s="1"/>
  <c r="AW21" i="27" s="1"/>
  <c r="AW22" i="27" s="1"/>
  <c r="AW23" i="27" s="1"/>
  <c r="AW24" i="27" s="1"/>
  <c r="AW25" i="27" s="1"/>
  <c r="AW26" i="27" s="1"/>
  <c r="AW27" i="27" s="1"/>
  <c r="AW28" i="27" s="1"/>
  <c r="AW29" i="27" s="1"/>
  <c r="AW30" i="27" s="1"/>
  <c r="AW31" i="27" s="1"/>
  <c r="AW32" i="27" s="1"/>
  <c r="AW33" i="27" s="1"/>
  <c r="AW34" i="27" s="1"/>
  <c r="AW35" i="27" s="1"/>
  <c r="AW36" i="27" s="1"/>
  <c r="AW37" i="27" s="1"/>
  <c r="AW38" i="27" s="1"/>
  <c r="AW39" i="27" s="1"/>
  <c r="AW40" i="27" s="1"/>
  <c r="AW41" i="27" s="1"/>
  <c r="AW42" i="27" s="1"/>
  <c r="AW43" i="27" s="1"/>
  <c r="AW44" i="27" s="1"/>
  <c r="AW45" i="27" s="1"/>
  <c r="AW46" i="27" s="1"/>
  <c r="AW47" i="27" s="1"/>
  <c r="AW48" i="27" s="1"/>
  <c r="AW49" i="27" s="1"/>
  <c r="AW50" i="27" s="1"/>
  <c r="AW51" i="27" s="1"/>
  <c r="AW52" i="27" s="1"/>
  <c r="AW53" i="27" s="1"/>
  <c r="AW54" i="27" s="1"/>
  <c r="AW55" i="27" s="1"/>
  <c r="AW56" i="27" s="1"/>
  <c r="AW57" i="27" s="1"/>
  <c r="AW58" i="27" s="1"/>
  <c r="AW59" i="27" s="1"/>
  <c r="AW60" i="27" s="1"/>
  <c r="AW61" i="27" s="1"/>
  <c r="AW62" i="27" s="1"/>
  <c r="AW63" i="27" s="1"/>
  <c r="AW64" i="27" s="1"/>
  <c r="AW65" i="27" s="1"/>
  <c r="AW66" i="27" s="1"/>
  <c r="AW67" i="27" s="1"/>
  <c r="AW68" i="27" s="1"/>
  <c r="AL8" i="27"/>
  <c r="AI8" i="27"/>
  <c r="AF8" i="27"/>
  <c r="AC8" i="27"/>
  <c r="Z8" i="27"/>
  <c r="W8" i="27"/>
  <c r="T8" i="27"/>
  <c r="Q8" i="27"/>
  <c r="N8" i="27"/>
  <c r="K8" i="27"/>
  <c r="H8" i="27"/>
  <c r="AX7" i="27"/>
  <c r="AW7" i="27"/>
  <c r="AL7" i="27"/>
  <c r="AI7" i="27"/>
  <c r="AF7" i="27"/>
  <c r="AC7" i="27"/>
  <c r="Z7" i="27"/>
  <c r="W7" i="27"/>
  <c r="T7" i="27"/>
  <c r="Q7" i="27"/>
  <c r="N7" i="27"/>
  <c r="K7" i="27"/>
  <c r="H7" i="27"/>
  <c r="AL6" i="27"/>
  <c r="AI6" i="27"/>
  <c r="AF6" i="27"/>
  <c r="AC6" i="27"/>
  <c r="Z6" i="27"/>
  <c r="W6" i="27"/>
  <c r="T6" i="27"/>
  <c r="Q6" i="27"/>
  <c r="N6" i="27"/>
  <c r="K6" i="27"/>
  <c r="H6" i="27"/>
  <c r="AQ3" i="27"/>
  <c r="AL68" i="24"/>
  <c r="AI68" i="24"/>
  <c r="AF68" i="24"/>
  <c r="AC68" i="24"/>
  <c r="Z68" i="24"/>
  <c r="W68" i="24"/>
  <c r="T68" i="24"/>
  <c r="Q68" i="24"/>
  <c r="N68" i="24"/>
  <c r="K68" i="24"/>
  <c r="H68" i="24"/>
  <c r="AL67" i="24"/>
  <c r="AI67" i="24"/>
  <c r="AF67" i="24"/>
  <c r="AC67" i="24"/>
  <c r="Z67" i="24"/>
  <c r="W67" i="24"/>
  <c r="T67" i="24"/>
  <c r="Q67" i="24"/>
  <c r="N67" i="24"/>
  <c r="K67" i="24"/>
  <c r="H67" i="24"/>
  <c r="AL66" i="24"/>
  <c r="AI66" i="24"/>
  <c r="AF66" i="24"/>
  <c r="AC66" i="24"/>
  <c r="Z66" i="24"/>
  <c r="W66" i="24"/>
  <c r="T66" i="24"/>
  <c r="Q66" i="24"/>
  <c r="N66" i="24"/>
  <c r="K66" i="24"/>
  <c r="H66" i="24"/>
  <c r="AL64" i="24"/>
  <c r="AI64" i="24"/>
  <c r="AF64" i="24"/>
  <c r="AC64" i="24"/>
  <c r="Z64" i="24"/>
  <c r="W64" i="24"/>
  <c r="T64" i="24"/>
  <c r="Q64" i="24"/>
  <c r="N64" i="24"/>
  <c r="K64" i="24"/>
  <c r="H64" i="24"/>
  <c r="AL63" i="24"/>
  <c r="AI63" i="24"/>
  <c r="AF63" i="24"/>
  <c r="AC63" i="24"/>
  <c r="Z63" i="24"/>
  <c r="W63" i="24"/>
  <c r="T63" i="24"/>
  <c r="Q63" i="24"/>
  <c r="N63" i="24"/>
  <c r="K63" i="24"/>
  <c r="H63" i="24"/>
  <c r="AL62" i="24"/>
  <c r="AI62" i="24"/>
  <c r="AF62" i="24"/>
  <c r="AC62" i="24"/>
  <c r="Z62" i="24"/>
  <c r="W62" i="24"/>
  <c r="T62" i="24"/>
  <c r="Q62" i="24"/>
  <c r="N62" i="24"/>
  <c r="K62" i="24"/>
  <c r="H62" i="24"/>
  <c r="AL61" i="24"/>
  <c r="AI61" i="24"/>
  <c r="AF61" i="24"/>
  <c r="AC61" i="24"/>
  <c r="Z61" i="24"/>
  <c r="W61" i="24"/>
  <c r="T61" i="24"/>
  <c r="Q61" i="24"/>
  <c r="N61" i="24"/>
  <c r="K61" i="24"/>
  <c r="H61" i="24"/>
  <c r="AL60" i="24"/>
  <c r="AI60" i="24"/>
  <c r="AF60" i="24"/>
  <c r="AC60" i="24"/>
  <c r="Z60" i="24"/>
  <c r="W60" i="24"/>
  <c r="T60" i="24"/>
  <c r="Q60" i="24"/>
  <c r="N60" i="24"/>
  <c r="K60" i="24"/>
  <c r="H60" i="24"/>
  <c r="AL59" i="24"/>
  <c r="AI59" i="24"/>
  <c r="AF59" i="24"/>
  <c r="AC59" i="24"/>
  <c r="Z59" i="24"/>
  <c r="W59" i="24"/>
  <c r="T59" i="24"/>
  <c r="Q59" i="24"/>
  <c r="N59" i="24"/>
  <c r="K59" i="24"/>
  <c r="H59" i="24"/>
  <c r="AL58" i="24"/>
  <c r="AI58" i="24"/>
  <c r="AF58" i="24"/>
  <c r="AC58" i="24"/>
  <c r="Z58" i="24"/>
  <c r="W58" i="24"/>
  <c r="T58" i="24"/>
  <c r="Q58" i="24"/>
  <c r="N58" i="24"/>
  <c r="K58" i="24"/>
  <c r="H58" i="24"/>
  <c r="AL57" i="24"/>
  <c r="AI57" i="24"/>
  <c r="AF57" i="24"/>
  <c r="AC57" i="24"/>
  <c r="Z57" i="24"/>
  <c r="W57" i="24"/>
  <c r="T57" i="24"/>
  <c r="Q57" i="24"/>
  <c r="N57" i="24"/>
  <c r="K57" i="24"/>
  <c r="H57" i="24"/>
  <c r="AL56" i="24"/>
  <c r="AI56" i="24"/>
  <c r="AF56" i="24"/>
  <c r="AC56" i="24"/>
  <c r="Z56" i="24"/>
  <c r="W56" i="24"/>
  <c r="T56" i="24"/>
  <c r="Q56" i="24"/>
  <c r="N56" i="24"/>
  <c r="K56" i="24"/>
  <c r="H56" i="24"/>
  <c r="AL55" i="24"/>
  <c r="AI55" i="24"/>
  <c r="AF55" i="24"/>
  <c r="AC55" i="24"/>
  <c r="Z55" i="24"/>
  <c r="W55" i="24"/>
  <c r="T55" i="24"/>
  <c r="Q55" i="24"/>
  <c r="N55" i="24"/>
  <c r="K55" i="24"/>
  <c r="H55" i="24"/>
  <c r="AL54" i="24"/>
  <c r="AI54" i="24"/>
  <c r="AF54" i="24"/>
  <c r="AC54" i="24"/>
  <c r="Z54" i="24"/>
  <c r="W54" i="24"/>
  <c r="T54" i="24"/>
  <c r="Q54" i="24"/>
  <c r="N54" i="24"/>
  <c r="K54" i="24"/>
  <c r="H54" i="24"/>
  <c r="AL53" i="24"/>
  <c r="AI53" i="24"/>
  <c r="AF53" i="24"/>
  <c r="AC53" i="24"/>
  <c r="Z53" i="24"/>
  <c r="W53" i="24"/>
  <c r="T53" i="24"/>
  <c r="Q53" i="24"/>
  <c r="N53" i="24"/>
  <c r="K53" i="24"/>
  <c r="H53" i="24"/>
  <c r="AL52" i="24"/>
  <c r="AI52" i="24"/>
  <c r="AF52" i="24"/>
  <c r="AC52" i="24"/>
  <c r="Z52" i="24"/>
  <c r="W52" i="24"/>
  <c r="T52" i="24"/>
  <c r="Q52" i="24"/>
  <c r="N52" i="24"/>
  <c r="K52" i="24"/>
  <c r="H52" i="24"/>
  <c r="AL51" i="24"/>
  <c r="AI51" i="24"/>
  <c r="AF51" i="24"/>
  <c r="AC51" i="24"/>
  <c r="Z51" i="24"/>
  <c r="W51" i="24"/>
  <c r="T51" i="24"/>
  <c r="Q51" i="24"/>
  <c r="N51" i="24"/>
  <c r="K51" i="24"/>
  <c r="H51" i="24"/>
  <c r="AL50" i="24"/>
  <c r="AI50" i="24"/>
  <c r="AF50" i="24"/>
  <c r="AC50" i="24"/>
  <c r="Z50" i="24"/>
  <c r="W50" i="24"/>
  <c r="T50" i="24"/>
  <c r="Q50" i="24"/>
  <c r="N50" i="24"/>
  <c r="K50" i="24"/>
  <c r="H50" i="24"/>
  <c r="AL49" i="24"/>
  <c r="AI49" i="24"/>
  <c r="AF49" i="24"/>
  <c r="AC49" i="24"/>
  <c r="Z49" i="24"/>
  <c r="W49" i="24"/>
  <c r="T49" i="24"/>
  <c r="Q49" i="24"/>
  <c r="N49" i="24"/>
  <c r="K49" i="24"/>
  <c r="H49" i="24"/>
  <c r="AL48" i="24"/>
  <c r="AI48" i="24"/>
  <c r="AF48" i="24"/>
  <c r="AC48" i="24"/>
  <c r="Z48" i="24"/>
  <c r="W48" i="24"/>
  <c r="T48" i="24"/>
  <c r="Q48" i="24"/>
  <c r="N48" i="24"/>
  <c r="K48" i="24"/>
  <c r="H48" i="24"/>
  <c r="AL47" i="24"/>
  <c r="AI47" i="24"/>
  <c r="AF47" i="24"/>
  <c r="AC47" i="24"/>
  <c r="Z47" i="24"/>
  <c r="W47" i="24"/>
  <c r="T47" i="24"/>
  <c r="Q47" i="24"/>
  <c r="N47" i="24"/>
  <c r="K47" i="24"/>
  <c r="H47" i="24"/>
  <c r="AL46" i="24"/>
  <c r="AI46" i="24"/>
  <c r="AF46" i="24"/>
  <c r="AC46" i="24"/>
  <c r="Z46" i="24"/>
  <c r="W46" i="24"/>
  <c r="T46" i="24"/>
  <c r="Q46" i="24"/>
  <c r="N46" i="24"/>
  <c r="K46" i="24"/>
  <c r="H46" i="24"/>
  <c r="AL45" i="24"/>
  <c r="AI45" i="24"/>
  <c r="AF45" i="24"/>
  <c r="AC45" i="24"/>
  <c r="Z45" i="24"/>
  <c r="W45" i="24"/>
  <c r="T45" i="24"/>
  <c r="Q45" i="24"/>
  <c r="N45" i="24"/>
  <c r="K45" i="24"/>
  <c r="H45" i="24"/>
  <c r="AL44" i="24"/>
  <c r="AI44" i="24"/>
  <c r="AF44" i="24"/>
  <c r="AC44" i="24"/>
  <c r="Z44" i="24"/>
  <c r="W44" i="24"/>
  <c r="T44" i="24"/>
  <c r="Q44" i="24"/>
  <c r="N44" i="24"/>
  <c r="K44" i="24"/>
  <c r="H44" i="24"/>
  <c r="AL43" i="24"/>
  <c r="AI43" i="24"/>
  <c r="AF43" i="24"/>
  <c r="AC43" i="24"/>
  <c r="Z43" i="24"/>
  <c r="W43" i="24"/>
  <c r="T43" i="24"/>
  <c r="Q43" i="24"/>
  <c r="N43" i="24"/>
  <c r="K43" i="24"/>
  <c r="H43" i="24"/>
  <c r="AL42" i="24"/>
  <c r="AI42" i="24"/>
  <c r="AF42" i="24"/>
  <c r="AC42" i="24"/>
  <c r="Z42" i="24"/>
  <c r="W42" i="24"/>
  <c r="T42" i="24"/>
  <c r="Q42" i="24"/>
  <c r="N42" i="24"/>
  <c r="K42" i="24"/>
  <c r="H42" i="24"/>
  <c r="AL41" i="24"/>
  <c r="AI41" i="24"/>
  <c r="AF41" i="24"/>
  <c r="AC41" i="24"/>
  <c r="Z41" i="24"/>
  <c r="W41" i="24"/>
  <c r="T41" i="24"/>
  <c r="Q41" i="24"/>
  <c r="N41" i="24"/>
  <c r="K41" i="24"/>
  <c r="H41" i="24"/>
  <c r="AL40" i="24"/>
  <c r="AI40" i="24"/>
  <c r="AF40" i="24"/>
  <c r="AC40" i="24"/>
  <c r="Z40" i="24"/>
  <c r="W40" i="24"/>
  <c r="T40" i="24"/>
  <c r="Q40" i="24"/>
  <c r="N40" i="24"/>
  <c r="K40" i="24"/>
  <c r="H40" i="24"/>
  <c r="AL39" i="24"/>
  <c r="AI39" i="24"/>
  <c r="AF39" i="24"/>
  <c r="AC39" i="24"/>
  <c r="Z39" i="24"/>
  <c r="W39" i="24"/>
  <c r="T39" i="24"/>
  <c r="Q39" i="24"/>
  <c r="N39" i="24"/>
  <c r="K39" i="24"/>
  <c r="H39" i="24"/>
  <c r="AL38" i="24"/>
  <c r="AI38" i="24"/>
  <c r="AF38" i="24"/>
  <c r="AC38" i="24"/>
  <c r="Z38" i="24"/>
  <c r="W38" i="24"/>
  <c r="T38" i="24"/>
  <c r="Q38" i="24"/>
  <c r="N38" i="24"/>
  <c r="K38" i="24"/>
  <c r="H38" i="24"/>
  <c r="AL37" i="24"/>
  <c r="AI37" i="24"/>
  <c r="AF37" i="24"/>
  <c r="AC37" i="24"/>
  <c r="Z37" i="24"/>
  <c r="W37" i="24"/>
  <c r="T37" i="24"/>
  <c r="Q37" i="24"/>
  <c r="N37" i="24"/>
  <c r="K37" i="24"/>
  <c r="H37" i="24"/>
  <c r="AL36" i="24"/>
  <c r="AI36" i="24"/>
  <c r="AF36" i="24"/>
  <c r="AC36" i="24"/>
  <c r="Z36" i="24"/>
  <c r="W36" i="24"/>
  <c r="T36" i="24"/>
  <c r="Q36" i="24"/>
  <c r="N36" i="24"/>
  <c r="K36" i="24"/>
  <c r="H36" i="24"/>
  <c r="AL35" i="24"/>
  <c r="AI35" i="24"/>
  <c r="AF35" i="24"/>
  <c r="AC35" i="24"/>
  <c r="Z35" i="24"/>
  <c r="W35" i="24"/>
  <c r="T35" i="24"/>
  <c r="Q35" i="24"/>
  <c r="N35" i="24"/>
  <c r="K35" i="24"/>
  <c r="H35" i="24"/>
  <c r="AL34" i="24"/>
  <c r="AI34" i="24"/>
  <c r="AF34" i="24"/>
  <c r="AC34" i="24"/>
  <c r="Z34" i="24"/>
  <c r="W34" i="24"/>
  <c r="T34" i="24"/>
  <c r="Q34" i="24"/>
  <c r="N34" i="24"/>
  <c r="K34" i="24"/>
  <c r="H34" i="24"/>
  <c r="AL33" i="24"/>
  <c r="AI33" i="24"/>
  <c r="AF33" i="24"/>
  <c r="AC33" i="24"/>
  <c r="Z33" i="24"/>
  <c r="W33" i="24"/>
  <c r="T33" i="24"/>
  <c r="Q33" i="24"/>
  <c r="N33" i="24"/>
  <c r="K33" i="24"/>
  <c r="H33" i="24"/>
  <c r="AL32" i="24"/>
  <c r="AI32" i="24"/>
  <c r="AF32" i="24"/>
  <c r="AC32" i="24"/>
  <c r="Z32" i="24"/>
  <c r="W32" i="24"/>
  <c r="T32" i="24"/>
  <c r="Q32" i="24"/>
  <c r="N32" i="24"/>
  <c r="K32" i="24"/>
  <c r="H32" i="24"/>
  <c r="AL31" i="24"/>
  <c r="AI31" i="24"/>
  <c r="AF31" i="24"/>
  <c r="AC31" i="24"/>
  <c r="Z31" i="24"/>
  <c r="W31" i="24"/>
  <c r="T31" i="24"/>
  <c r="Q31" i="24"/>
  <c r="N31" i="24"/>
  <c r="K31" i="24"/>
  <c r="H31" i="24"/>
  <c r="AL30" i="24"/>
  <c r="AI30" i="24"/>
  <c r="AF30" i="24"/>
  <c r="AC30" i="24"/>
  <c r="Z30" i="24"/>
  <c r="W30" i="24"/>
  <c r="T30" i="24"/>
  <c r="Q30" i="24"/>
  <c r="N30" i="24"/>
  <c r="K30" i="24"/>
  <c r="H30" i="24"/>
  <c r="AL29" i="24"/>
  <c r="AI29" i="24"/>
  <c r="AF29" i="24"/>
  <c r="AC29" i="24"/>
  <c r="Z29" i="24"/>
  <c r="W29" i="24"/>
  <c r="T29" i="24"/>
  <c r="Q29" i="24"/>
  <c r="N29" i="24"/>
  <c r="K29" i="24"/>
  <c r="H29" i="24"/>
  <c r="AL28" i="24"/>
  <c r="AI28" i="24"/>
  <c r="AF28" i="24"/>
  <c r="AC28" i="24"/>
  <c r="Z28" i="24"/>
  <c r="W28" i="24"/>
  <c r="T28" i="24"/>
  <c r="Q28" i="24"/>
  <c r="N28" i="24"/>
  <c r="K28" i="24"/>
  <c r="H28" i="24"/>
  <c r="AL27" i="24"/>
  <c r="AI27" i="24"/>
  <c r="AF27" i="24"/>
  <c r="AC27" i="24"/>
  <c r="Z27" i="24"/>
  <c r="W27" i="24"/>
  <c r="T27" i="24"/>
  <c r="Q27" i="24"/>
  <c r="N27" i="24"/>
  <c r="K27" i="24"/>
  <c r="H27" i="24"/>
  <c r="AL26" i="24"/>
  <c r="AI26" i="24"/>
  <c r="AF26" i="24"/>
  <c r="AC26" i="24"/>
  <c r="Z26" i="24"/>
  <c r="W26" i="24"/>
  <c r="T26" i="24"/>
  <c r="Q26" i="24"/>
  <c r="N26" i="24"/>
  <c r="K26" i="24"/>
  <c r="H26" i="24"/>
  <c r="AL25" i="24"/>
  <c r="AI25" i="24"/>
  <c r="AF25" i="24"/>
  <c r="AC25" i="24"/>
  <c r="Z25" i="24"/>
  <c r="W25" i="24"/>
  <c r="T25" i="24"/>
  <c r="Q25" i="24"/>
  <c r="N25" i="24"/>
  <c r="K25" i="24"/>
  <c r="H25" i="24"/>
  <c r="AL24" i="24"/>
  <c r="AI24" i="24"/>
  <c r="AF24" i="24"/>
  <c r="AC24" i="24"/>
  <c r="Z24" i="24"/>
  <c r="W24" i="24"/>
  <c r="T24" i="24"/>
  <c r="Q24" i="24"/>
  <c r="N24" i="24"/>
  <c r="K24" i="24"/>
  <c r="H24" i="24"/>
  <c r="AL22" i="24"/>
  <c r="AI22" i="24"/>
  <c r="AF22" i="24"/>
  <c r="AC22" i="24"/>
  <c r="Z22" i="24"/>
  <c r="W22" i="24"/>
  <c r="T22" i="24"/>
  <c r="Q22" i="24"/>
  <c r="N22" i="24"/>
  <c r="K22" i="24"/>
  <c r="H22" i="24"/>
  <c r="AL21" i="24"/>
  <c r="AI21" i="24"/>
  <c r="AF21" i="24"/>
  <c r="AC21" i="24"/>
  <c r="Z21" i="24"/>
  <c r="W21" i="24"/>
  <c r="T21" i="24"/>
  <c r="Q21" i="24"/>
  <c r="N21" i="24"/>
  <c r="K21" i="24"/>
  <c r="H21" i="24"/>
  <c r="AL20" i="24"/>
  <c r="AI20" i="24"/>
  <c r="AF20" i="24"/>
  <c r="AC20" i="24"/>
  <c r="Z20" i="24"/>
  <c r="W20" i="24"/>
  <c r="T20" i="24"/>
  <c r="Q20" i="24"/>
  <c r="N20" i="24"/>
  <c r="K20" i="24"/>
  <c r="H20" i="24"/>
  <c r="AL19" i="24"/>
  <c r="AI19" i="24"/>
  <c r="AF19" i="24"/>
  <c r="AC19" i="24"/>
  <c r="Z19" i="24"/>
  <c r="W19" i="24"/>
  <c r="T19" i="24"/>
  <c r="Q19" i="24"/>
  <c r="N19" i="24"/>
  <c r="K19" i="24"/>
  <c r="H19" i="24"/>
  <c r="AL18" i="24"/>
  <c r="AI18" i="24"/>
  <c r="AF18" i="24"/>
  <c r="AC18" i="24"/>
  <c r="Z18" i="24"/>
  <c r="W18" i="24"/>
  <c r="T18" i="24"/>
  <c r="Q18" i="24"/>
  <c r="N18" i="24"/>
  <c r="K18" i="24"/>
  <c r="H18" i="24"/>
  <c r="AL17" i="24"/>
  <c r="AI17" i="24"/>
  <c r="AF17" i="24"/>
  <c r="AC17" i="24"/>
  <c r="Z17" i="24"/>
  <c r="W17" i="24"/>
  <c r="T17" i="24"/>
  <c r="Q17" i="24"/>
  <c r="N17" i="24"/>
  <c r="K17" i="24"/>
  <c r="H17" i="24"/>
  <c r="AL16" i="24"/>
  <c r="AI16" i="24"/>
  <c r="AF16" i="24"/>
  <c r="AC16" i="24"/>
  <c r="Z16" i="24"/>
  <c r="W16" i="24"/>
  <c r="T16" i="24"/>
  <c r="Q16" i="24"/>
  <c r="N16" i="24"/>
  <c r="K16" i="24"/>
  <c r="H16" i="24"/>
  <c r="AL15" i="24"/>
  <c r="AI15" i="24"/>
  <c r="AF15" i="24"/>
  <c r="AC15" i="24"/>
  <c r="Z15" i="24"/>
  <c r="W15" i="24"/>
  <c r="T15" i="24"/>
  <c r="Q15" i="24"/>
  <c r="N15" i="24"/>
  <c r="K15" i="24"/>
  <c r="H15" i="24"/>
  <c r="AL14" i="24"/>
  <c r="AI14" i="24"/>
  <c r="AF14" i="24"/>
  <c r="AC14" i="24"/>
  <c r="Z14" i="24"/>
  <c r="W14" i="24"/>
  <c r="T14" i="24"/>
  <c r="Q14" i="24"/>
  <c r="N14" i="24"/>
  <c r="K14" i="24"/>
  <c r="H14" i="24"/>
  <c r="AL13" i="24"/>
  <c r="AI13" i="24"/>
  <c r="AF13" i="24"/>
  <c r="AC13" i="24"/>
  <c r="Z13" i="24"/>
  <c r="W13" i="24"/>
  <c r="T13" i="24"/>
  <c r="Q13" i="24"/>
  <c r="N13" i="24"/>
  <c r="K13" i="24"/>
  <c r="H13" i="24"/>
  <c r="AL12" i="24"/>
  <c r="AI12" i="24"/>
  <c r="AF12" i="24"/>
  <c r="AC12" i="24"/>
  <c r="Z12" i="24"/>
  <c r="W12" i="24"/>
  <c r="T12" i="24"/>
  <c r="Q12" i="24"/>
  <c r="N12" i="24"/>
  <c r="K12" i="24"/>
  <c r="H12" i="24"/>
  <c r="AL11" i="24"/>
  <c r="AI11" i="24"/>
  <c r="AF11" i="24"/>
  <c r="AC11" i="24"/>
  <c r="Z11" i="24"/>
  <c r="W11" i="24"/>
  <c r="T11" i="24"/>
  <c r="Q11" i="24"/>
  <c r="N11" i="24"/>
  <c r="K11" i="24"/>
  <c r="H11" i="24"/>
  <c r="AL10" i="24"/>
  <c r="AI10" i="24"/>
  <c r="AF10" i="24"/>
  <c r="AC10" i="24"/>
  <c r="Z10" i="24"/>
  <c r="W10" i="24"/>
  <c r="T10" i="24"/>
  <c r="Q10" i="24"/>
  <c r="N10" i="24"/>
  <c r="K10" i="24"/>
  <c r="H10" i="24"/>
  <c r="AL9" i="24"/>
  <c r="AI9" i="24"/>
  <c r="AF9" i="24"/>
  <c r="AC9" i="24"/>
  <c r="Z9" i="24"/>
  <c r="W9" i="24"/>
  <c r="T9" i="24"/>
  <c r="Q9" i="24"/>
  <c r="N9" i="24"/>
  <c r="K9" i="24"/>
  <c r="H9" i="24"/>
  <c r="AL8" i="24"/>
  <c r="AI8" i="24"/>
  <c r="AF8" i="24"/>
  <c r="AC8" i="24"/>
  <c r="Z8" i="24"/>
  <c r="W8" i="24"/>
  <c r="T8" i="24"/>
  <c r="Q8" i="24"/>
  <c r="N8" i="24"/>
  <c r="K8" i="24"/>
  <c r="H8" i="24"/>
  <c r="AL7" i="24"/>
  <c r="AI7" i="24"/>
  <c r="AF7" i="24"/>
  <c r="AC7" i="24"/>
  <c r="Z7" i="24"/>
  <c r="W7" i="24"/>
  <c r="T7" i="24"/>
  <c r="Q7" i="24"/>
  <c r="N7" i="24"/>
  <c r="K7" i="24"/>
  <c r="H7" i="24"/>
  <c r="AL6" i="24"/>
  <c r="AI6" i="24"/>
  <c r="AF6" i="24"/>
  <c r="AC6" i="24"/>
  <c r="Z6" i="24"/>
  <c r="W6" i="24"/>
  <c r="T6" i="24"/>
  <c r="Q6" i="24"/>
  <c r="N6" i="24"/>
  <c r="K6" i="24"/>
  <c r="H6" i="24"/>
  <c r="AV7" i="24"/>
  <c r="AV8" i="24" s="1"/>
  <c r="AV9" i="24" s="1"/>
  <c r="AV10" i="24" s="1"/>
  <c r="AV11" i="24" s="1"/>
  <c r="AV12" i="24" s="1"/>
  <c r="AV13" i="24" s="1"/>
  <c r="AV14" i="24" s="1"/>
  <c r="AV15" i="24" s="1"/>
  <c r="AV16" i="24" s="1"/>
  <c r="AV17" i="24" s="1"/>
  <c r="AV18" i="24" s="1"/>
  <c r="AV19" i="24" s="1"/>
  <c r="AV20" i="24" s="1"/>
  <c r="AV21" i="24" s="1"/>
  <c r="AV22" i="24" s="1"/>
  <c r="AV23" i="24" s="1"/>
  <c r="AV24" i="24" s="1"/>
  <c r="AV25" i="24" s="1"/>
  <c r="AV26" i="24" s="1"/>
  <c r="AV27" i="24" s="1"/>
  <c r="AV28" i="24" s="1"/>
  <c r="AV29" i="24" s="1"/>
  <c r="AV30" i="24" s="1"/>
  <c r="AV31" i="24" s="1"/>
  <c r="AV32" i="24" s="1"/>
  <c r="AV33" i="24" s="1"/>
  <c r="AV34" i="24" s="1"/>
  <c r="AV35" i="24" s="1"/>
  <c r="AV36" i="24" s="1"/>
  <c r="AV37" i="24" s="1"/>
  <c r="AV38" i="24" s="1"/>
  <c r="AV39" i="24" s="1"/>
  <c r="AV40" i="24" s="1"/>
  <c r="AV41" i="24" s="1"/>
  <c r="AV42" i="24" s="1"/>
  <c r="AV43" i="24" s="1"/>
  <c r="AV44" i="24" s="1"/>
  <c r="AV45" i="24" s="1"/>
  <c r="AV46" i="24" s="1"/>
  <c r="AV47" i="24" s="1"/>
  <c r="AV48" i="24" s="1"/>
  <c r="AV49" i="24" s="1"/>
  <c r="AV50" i="24" s="1"/>
  <c r="AV51" i="24" s="1"/>
  <c r="AV52" i="24" s="1"/>
  <c r="AV53" i="24" s="1"/>
  <c r="AV54" i="24" s="1"/>
  <c r="AV55" i="24" s="1"/>
  <c r="AV56" i="24" s="1"/>
  <c r="AV57" i="24" s="1"/>
  <c r="AV58" i="24" s="1"/>
  <c r="AV59" i="24" s="1"/>
  <c r="AV60" i="24" s="1"/>
  <c r="AV61" i="24" s="1"/>
  <c r="AV62" i="24" s="1"/>
  <c r="AV63" i="24" s="1"/>
  <c r="AV64" i="24" s="1"/>
  <c r="AV65" i="24" s="1"/>
  <c r="AV66" i="24" s="1"/>
  <c r="AV67" i="24" s="1"/>
  <c r="AV68" i="24" s="1"/>
  <c r="AU7" i="24"/>
  <c r="AU8" i="24" s="1"/>
  <c r="AU9" i="24" s="1"/>
  <c r="AU10" i="24" s="1"/>
  <c r="AU11" i="24" s="1"/>
  <c r="AU12" i="24" s="1"/>
  <c r="AU13" i="24" s="1"/>
  <c r="AU14" i="24" s="1"/>
  <c r="AU15" i="24" s="1"/>
  <c r="AU16" i="24" s="1"/>
  <c r="AU17" i="24" s="1"/>
  <c r="AU18" i="24" s="1"/>
  <c r="AU19" i="24" s="1"/>
  <c r="AU20" i="24" s="1"/>
  <c r="AU21" i="24" s="1"/>
  <c r="AU22" i="24" s="1"/>
  <c r="AU23" i="24" s="1"/>
  <c r="AU24" i="24" s="1"/>
  <c r="AU25" i="24" s="1"/>
  <c r="AU26" i="24" s="1"/>
  <c r="AU27" i="24" s="1"/>
  <c r="AU28" i="24" s="1"/>
  <c r="AU29" i="24" s="1"/>
  <c r="AU30" i="24" s="1"/>
  <c r="AU31" i="24" s="1"/>
  <c r="AU32" i="24" s="1"/>
  <c r="AU33" i="24" s="1"/>
  <c r="AU34" i="24" s="1"/>
  <c r="AU35" i="24" s="1"/>
  <c r="AU36" i="24" s="1"/>
  <c r="AU37" i="24" s="1"/>
  <c r="AU38" i="24" s="1"/>
  <c r="AU39" i="24" s="1"/>
  <c r="AU40" i="24" s="1"/>
  <c r="AU41" i="24" s="1"/>
  <c r="AU42" i="24" s="1"/>
  <c r="AU43" i="24" s="1"/>
  <c r="AU44" i="24" s="1"/>
  <c r="AU45" i="24" s="1"/>
  <c r="AU46" i="24" s="1"/>
  <c r="AU47" i="24" s="1"/>
  <c r="AU48" i="24" s="1"/>
  <c r="AU49" i="24" s="1"/>
  <c r="AU50" i="24" s="1"/>
  <c r="AU51" i="24" s="1"/>
  <c r="AU52" i="24" s="1"/>
  <c r="AU53" i="24" s="1"/>
  <c r="AU54" i="24" s="1"/>
  <c r="AU55" i="24" s="1"/>
  <c r="AU56" i="24" s="1"/>
  <c r="AU57" i="24" s="1"/>
  <c r="AU58" i="24" s="1"/>
  <c r="AU59" i="24" s="1"/>
  <c r="AU60" i="24" s="1"/>
  <c r="AU61" i="24" s="1"/>
  <c r="AU62" i="24" s="1"/>
  <c r="AU63" i="24" s="1"/>
  <c r="AU64" i="24" s="1"/>
  <c r="AU65" i="24" s="1"/>
  <c r="AU66" i="24" s="1"/>
  <c r="AU67" i="24" s="1"/>
  <c r="AU68" i="24" s="1"/>
  <c r="A1409" i="26"/>
  <c r="A1388" i="26"/>
  <c r="A1367" i="26"/>
  <c r="A1346" i="26"/>
  <c r="A1325" i="26"/>
  <c r="A1304" i="26"/>
  <c r="A1283" i="26"/>
  <c r="A1262" i="26"/>
  <c r="A1241" i="26"/>
  <c r="A1220" i="26"/>
  <c r="A1199" i="26"/>
  <c r="A1178" i="26"/>
  <c r="A1157" i="26"/>
  <c r="A1136" i="26"/>
  <c r="A1115" i="26"/>
  <c r="A1094" i="26"/>
  <c r="A1073" i="26"/>
  <c r="A1052" i="26"/>
  <c r="A1031" i="26"/>
  <c r="A1010" i="26"/>
  <c r="A989" i="26"/>
  <c r="A968" i="26"/>
  <c r="A947" i="26"/>
  <c r="A926" i="26"/>
  <c r="A905" i="26"/>
  <c r="A884" i="26"/>
  <c r="A863" i="26"/>
  <c r="A842" i="26"/>
  <c r="A821" i="26"/>
  <c r="A800" i="26"/>
  <c r="A779" i="26"/>
  <c r="A758" i="26"/>
  <c r="A737" i="26"/>
  <c r="A716" i="26"/>
  <c r="A695" i="26"/>
  <c r="A674" i="26"/>
  <c r="A653" i="26"/>
  <c r="A632" i="26"/>
  <c r="A611" i="26"/>
  <c r="A590" i="26"/>
  <c r="A569" i="26"/>
  <c r="A548" i="26"/>
  <c r="A527" i="26"/>
  <c r="A506" i="26"/>
  <c r="A485" i="26"/>
  <c r="A464" i="26"/>
  <c r="A443" i="26"/>
  <c r="A422" i="26"/>
  <c r="A401" i="26"/>
  <c r="A380" i="26"/>
  <c r="A359" i="26"/>
  <c r="A338" i="26"/>
  <c r="A317" i="26"/>
  <c r="A296" i="26"/>
  <c r="A275" i="26"/>
  <c r="A254" i="26"/>
  <c r="A233" i="26"/>
  <c r="A212" i="26"/>
  <c r="A191" i="26"/>
  <c r="A170" i="26"/>
  <c r="A149" i="26"/>
  <c r="A128" i="26"/>
  <c r="A107" i="26"/>
  <c r="A86" i="26"/>
  <c r="A65" i="26"/>
  <c r="A48" i="26"/>
  <c r="A69" i="26" s="1"/>
  <c r="A47" i="26"/>
  <c r="A68" i="26" s="1"/>
  <c r="A89" i="26" s="1"/>
  <c r="A110" i="26" s="1"/>
  <c r="A131" i="26" s="1"/>
  <c r="A152" i="26" s="1"/>
  <c r="A173" i="26" s="1"/>
  <c r="A194" i="26" s="1"/>
  <c r="A215" i="26" s="1"/>
  <c r="A236" i="26" s="1"/>
  <c r="A257" i="26" s="1"/>
  <c r="A278" i="26" s="1"/>
  <c r="A299" i="26" s="1"/>
  <c r="A320" i="26" s="1"/>
  <c r="A341" i="26" s="1"/>
  <c r="A362" i="26" s="1"/>
  <c r="A383" i="26" s="1"/>
  <c r="A404" i="26" s="1"/>
  <c r="A425" i="26" s="1"/>
  <c r="A446" i="26" s="1"/>
  <c r="A467" i="26" s="1"/>
  <c r="A488" i="26" s="1"/>
  <c r="A509" i="26" s="1"/>
  <c r="A530" i="26" s="1"/>
  <c r="A551" i="26" s="1"/>
  <c r="A572" i="26" s="1"/>
  <c r="A593" i="26" s="1"/>
  <c r="A614" i="26" s="1"/>
  <c r="A635" i="26" s="1"/>
  <c r="A656" i="26" s="1"/>
  <c r="A677" i="26" s="1"/>
  <c r="A698" i="26" s="1"/>
  <c r="A719" i="26" s="1"/>
  <c r="A740" i="26" s="1"/>
  <c r="A761" i="26" s="1"/>
  <c r="A782" i="26" s="1"/>
  <c r="A803" i="26" s="1"/>
  <c r="A824" i="26" s="1"/>
  <c r="A845" i="26" s="1"/>
  <c r="A866" i="26" s="1"/>
  <c r="A887" i="26" s="1"/>
  <c r="A908" i="26" s="1"/>
  <c r="A929" i="26" s="1"/>
  <c r="A950" i="26" s="1"/>
  <c r="A971" i="26" s="1"/>
  <c r="A992" i="26" s="1"/>
  <c r="A1013" i="26" s="1"/>
  <c r="A1034" i="26" s="1"/>
  <c r="A1055" i="26" s="1"/>
  <c r="A1076" i="26" s="1"/>
  <c r="A1097" i="26" s="1"/>
  <c r="A1118" i="26" s="1"/>
  <c r="A1139" i="26" s="1"/>
  <c r="A1160" i="26" s="1"/>
  <c r="A1181" i="26" s="1"/>
  <c r="A1202" i="26" s="1"/>
  <c r="A1223" i="26" s="1"/>
  <c r="A1244" i="26" s="1"/>
  <c r="A1265" i="26" s="1"/>
  <c r="A1286" i="26" s="1"/>
  <c r="A1307" i="26" s="1"/>
  <c r="A1328" i="26" s="1"/>
  <c r="A1349" i="26" s="1"/>
  <c r="A1370" i="26" s="1"/>
  <c r="A1391" i="26" s="1"/>
  <c r="A1412" i="26" s="1"/>
  <c r="A44" i="26"/>
  <c r="A23" i="26"/>
  <c r="O1383" i="25"/>
  <c r="O1384" i="25" s="1"/>
  <c r="O1385" i="25" s="1"/>
  <c r="O1386" i="25" s="1"/>
  <c r="O1387" i="25" s="1"/>
  <c r="O1388" i="25" s="1"/>
  <c r="O1389" i="25" s="1"/>
  <c r="O1379" i="25"/>
  <c r="O1380" i="25" s="1"/>
  <c r="O1381" i="25" s="1"/>
  <c r="O1382" i="25" s="1"/>
  <c r="O1358" i="25"/>
  <c r="O1359" i="25" s="1"/>
  <c r="O1360" i="25" s="1"/>
  <c r="O1361" i="25" s="1"/>
  <c r="O1362" i="25" s="1"/>
  <c r="O1363" i="25" s="1"/>
  <c r="O1364" i="25" s="1"/>
  <c r="O1365" i="25" s="1"/>
  <c r="O1366" i="25" s="1"/>
  <c r="O1367" i="25" s="1"/>
  <c r="O1368" i="25" s="1"/>
  <c r="O1337" i="25"/>
  <c r="O1338" i="25" s="1"/>
  <c r="O1339" i="25" s="1"/>
  <c r="O1340" i="25" s="1"/>
  <c r="O1341" i="25" s="1"/>
  <c r="O1342" i="25" s="1"/>
  <c r="O1343" i="25" s="1"/>
  <c r="O1344" i="25" s="1"/>
  <c r="O1345" i="25" s="1"/>
  <c r="O1346" i="25" s="1"/>
  <c r="O1347" i="25" s="1"/>
  <c r="O1318" i="25"/>
  <c r="O1319" i="25" s="1"/>
  <c r="O1320" i="25" s="1"/>
  <c r="O1321" i="25" s="1"/>
  <c r="O1322" i="25" s="1"/>
  <c r="O1323" i="25" s="1"/>
  <c r="O1324" i="25" s="1"/>
  <c r="O1325" i="25" s="1"/>
  <c r="O1326" i="25" s="1"/>
  <c r="O1316" i="25"/>
  <c r="O1317" i="25" s="1"/>
  <c r="O1295" i="25"/>
  <c r="O1296" i="25" s="1"/>
  <c r="O1297" i="25" s="1"/>
  <c r="O1298" i="25" s="1"/>
  <c r="O1299" i="25" s="1"/>
  <c r="O1300" i="25" s="1"/>
  <c r="O1301" i="25" s="1"/>
  <c r="O1302" i="25" s="1"/>
  <c r="O1303" i="25" s="1"/>
  <c r="O1304" i="25" s="1"/>
  <c r="O1305" i="25" s="1"/>
  <c r="O1274" i="25"/>
  <c r="O1275" i="25" s="1"/>
  <c r="O1276" i="25" s="1"/>
  <c r="O1277" i="25" s="1"/>
  <c r="O1278" i="25" s="1"/>
  <c r="O1279" i="25" s="1"/>
  <c r="O1280" i="25" s="1"/>
  <c r="O1281" i="25" s="1"/>
  <c r="O1282" i="25" s="1"/>
  <c r="O1283" i="25" s="1"/>
  <c r="O1284" i="25" s="1"/>
  <c r="O1253" i="25"/>
  <c r="O1254" i="25" s="1"/>
  <c r="O1255" i="25" s="1"/>
  <c r="O1256" i="25" s="1"/>
  <c r="O1257" i="25" s="1"/>
  <c r="O1258" i="25" s="1"/>
  <c r="O1259" i="25" s="1"/>
  <c r="O1260" i="25" s="1"/>
  <c r="O1261" i="25" s="1"/>
  <c r="O1262" i="25" s="1"/>
  <c r="O1263" i="25" s="1"/>
  <c r="O1232" i="25"/>
  <c r="O1233" i="25" s="1"/>
  <c r="O1234" i="25" s="1"/>
  <c r="O1235" i="25" s="1"/>
  <c r="O1236" i="25" s="1"/>
  <c r="O1237" i="25" s="1"/>
  <c r="O1238" i="25" s="1"/>
  <c r="O1239" i="25" s="1"/>
  <c r="O1240" i="25" s="1"/>
  <c r="O1241" i="25" s="1"/>
  <c r="O1242" i="25" s="1"/>
  <c r="O1211" i="25"/>
  <c r="O1212" i="25" s="1"/>
  <c r="O1213" i="25" s="1"/>
  <c r="O1214" i="25" s="1"/>
  <c r="O1215" i="25" s="1"/>
  <c r="O1216" i="25" s="1"/>
  <c r="O1217" i="25" s="1"/>
  <c r="O1218" i="25" s="1"/>
  <c r="O1219" i="25" s="1"/>
  <c r="O1220" i="25" s="1"/>
  <c r="O1221" i="25" s="1"/>
  <c r="O1190" i="25"/>
  <c r="O1191" i="25" s="1"/>
  <c r="O1192" i="25" s="1"/>
  <c r="O1193" i="25" s="1"/>
  <c r="O1194" i="25" s="1"/>
  <c r="O1195" i="25" s="1"/>
  <c r="O1196" i="25" s="1"/>
  <c r="O1197" i="25" s="1"/>
  <c r="O1198" i="25" s="1"/>
  <c r="O1199" i="25" s="1"/>
  <c r="O1200" i="25" s="1"/>
  <c r="O1169" i="25"/>
  <c r="O1170" i="25" s="1"/>
  <c r="O1171" i="25" s="1"/>
  <c r="O1172" i="25" s="1"/>
  <c r="O1173" i="25" s="1"/>
  <c r="O1174" i="25" s="1"/>
  <c r="O1175" i="25" s="1"/>
  <c r="O1176" i="25" s="1"/>
  <c r="O1177" i="25" s="1"/>
  <c r="O1178" i="25" s="1"/>
  <c r="O1179" i="25" s="1"/>
  <c r="O1148" i="25"/>
  <c r="O1149" i="25" s="1"/>
  <c r="O1150" i="25" s="1"/>
  <c r="O1151" i="25" s="1"/>
  <c r="O1152" i="25" s="1"/>
  <c r="O1153" i="25" s="1"/>
  <c r="O1154" i="25" s="1"/>
  <c r="O1155" i="25" s="1"/>
  <c r="O1156" i="25" s="1"/>
  <c r="O1157" i="25" s="1"/>
  <c r="O1158" i="25" s="1"/>
  <c r="O1127" i="25"/>
  <c r="O1128" i="25" s="1"/>
  <c r="O1129" i="25" s="1"/>
  <c r="O1130" i="25" s="1"/>
  <c r="O1131" i="25" s="1"/>
  <c r="O1132" i="25" s="1"/>
  <c r="O1133" i="25" s="1"/>
  <c r="O1134" i="25" s="1"/>
  <c r="O1135" i="25" s="1"/>
  <c r="O1136" i="25" s="1"/>
  <c r="O1137" i="25" s="1"/>
  <c r="O1106" i="25"/>
  <c r="O1107" i="25" s="1"/>
  <c r="O1108" i="25" s="1"/>
  <c r="O1109" i="25" s="1"/>
  <c r="O1110" i="25" s="1"/>
  <c r="O1111" i="25" s="1"/>
  <c r="O1112" i="25" s="1"/>
  <c r="O1113" i="25" s="1"/>
  <c r="O1114" i="25" s="1"/>
  <c r="O1115" i="25" s="1"/>
  <c r="O1116" i="25" s="1"/>
  <c r="O1086" i="25"/>
  <c r="O1087" i="25" s="1"/>
  <c r="O1088" i="25" s="1"/>
  <c r="O1089" i="25" s="1"/>
  <c r="O1090" i="25" s="1"/>
  <c r="O1091" i="25" s="1"/>
  <c r="O1092" i="25" s="1"/>
  <c r="O1093" i="25" s="1"/>
  <c r="O1094" i="25" s="1"/>
  <c r="O1095" i="25" s="1"/>
  <c r="O1085" i="25"/>
  <c r="O1064" i="25"/>
  <c r="O1065" i="25" s="1"/>
  <c r="O1066" i="25" s="1"/>
  <c r="O1067" i="25" s="1"/>
  <c r="O1068" i="25" s="1"/>
  <c r="O1069" i="25" s="1"/>
  <c r="O1070" i="25" s="1"/>
  <c r="O1071" i="25" s="1"/>
  <c r="O1072" i="25" s="1"/>
  <c r="O1073" i="25" s="1"/>
  <c r="O1074" i="25" s="1"/>
  <c r="O1043" i="25"/>
  <c r="O1044" i="25" s="1"/>
  <c r="O1045" i="25" s="1"/>
  <c r="O1046" i="25" s="1"/>
  <c r="O1047" i="25" s="1"/>
  <c r="O1048" i="25" s="1"/>
  <c r="O1049" i="25" s="1"/>
  <c r="O1050" i="25" s="1"/>
  <c r="O1051" i="25" s="1"/>
  <c r="O1052" i="25" s="1"/>
  <c r="O1053" i="25" s="1"/>
  <c r="O1022" i="25"/>
  <c r="O1023" i="25" s="1"/>
  <c r="O1024" i="25" s="1"/>
  <c r="O1025" i="25" s="1"/>
  <c r="O1026" i="25" s="1"/>
  <c r="O1027" i="25" s="1"/>
  <c r="O1028" i="25" s="1"/>
  <c r="O1029" i="25" s="1"/>
  <c r="O1030" i="25" s="1"/>
  <c r="O1031" i="25" s="1"/>
  <c r="O1032" i="25" s="1"/>
  <c r="O1001" i="25"/>
  <c r="O1002" i="25" s="1"/>
  <c r="O1003" i="25" s="1"/>
  <c r="O1004" i="25" s="1"/>
  <c r="O1005" i="25" s="1"/>
  <c r="O1006" i="25" s="1"/>
  <c r="O1007" i="25" s="1"/>
  <c r="O1008" i="25" s="1"/>
  <c r="O1009" i="25" s="1"/>
  <c r="O1010" i="25" s="1"/>
  <c r="O1011" i="25" s="1"/>
  <c r="O980" i="25"/>
  <c r="O981" i="25" s="1"/>
  <c r="O982" i="25" s="1"/>
  <c r="O983" i="25" s="1"/>
  <c r="O984" i="25" s="1"/>
  <c r="O985" i="25" s="1"/>
  <c r="O986" i="25" s="1"/>
  <c r="O987" i="25" s="1"/>
  <c r="O988" i="25" s="1"/>
  <c r="O989" i="25" s="1"/>
  <c r="O990" i="25" s="1"/>
  <c r="O960" i="25"/>
  <c r="O961" i="25" s="1"/>
  <c r="O962" i="25" s="1"/>
  <c r="O963" i="25" s="1"/>
  <c r="O964" i="25" s="1"/>
  <c r="O965" i="25" s="1"/>
  <c r="O966" i="25" s="1"/>
  <c r="O967" i="25" s="1"/>
  <c r="O968" i="25" s="1"/>
  <c r="O969" i="25" s="1"/>
  <c r="O959" i="25"/>
  <c r="O938" i="25"/>
  <c r="O939" i="25" s="1"/>
  <c r="O940" i="25" s="1"/>
  <c r="O941" i="25" s="1"/>
  <c r="O942" i="25" s="1"/>
  <c r="O943" i="25" s="1"/>
  <c r="O944" i="25" s="1"/>
  <c r="O945" i="25" s="1"/>
  <c r="O946" i="25" s="1"/>
  <c r="O947" i="25" s="1"/>
  <c r="O948" i="25" s="1"/>
  <c r="O917" i="25"/>
  <c r="O918" i="25" s="1"/>
  <c r="O919" i="25" s="1"/>
  <c r="O920" i="25" s="1"/>
  <c r="O921" i="25" s="1"/>
  <c r="O922" i="25" s="1"/>
  <c r="O923" i="25" s="1"/>
  <c r="O924" i="25" s="1"/>
  <c r="O925" i="25" s="1"/>
  <c r="O926" i="25" s="1"/>
  <c r="O927" i="25" s="1"/>
  <c r="O896" i="25"/>
  <c r="O897" i="25" s="1"/>
  <c r="O898" i="25" s="1"/>
  <c r="O899" i="25" s="1"/>
  <c r="O900" i="25" s="1"/>
  <c r="O901" i="25" s="1"/>
  <c r="O902" i="25" s="1"/>
  <c r="O903" i="25" s="1"/>
  <c r="O904" i="25" s="1"/>
  <c r="O905" i="25" s="1"/>
  <c r="O906" i="25" s="1"/>
  <c r="O876" i="25"/>
  <c r="O877" i="25" s="1"/>
  <c r="O878" i="25" s="1"/>
  <c r="O879" i="25" s="1"/>
  <c r="O880" i="25" s="1"/>
  <c r="O881" i="25" s="1"/>
  <c r="O882" i="25" s="1"/>
  <c r="O883" i="25" s="1"/>
  <c r="O884" i="25" s="1"/>
  <c r="O885" i="25" s="1"/>
  <c r="O875" i="25"/>
  <c r="O855" i="25"/>
  <c r="O856" i="25" s="1"/>
  <c r="O857" i="25" s="1"/>
  <c r="O858" i="25" s="1"/>
  <c r="O859" i="25" s="1"/>
  <c r="O860" i="25" s="1"/>
  <c r="O861" i="25" s="1"/>
  <c r="O862" i="25" s="1"/>
  <c r="O863" i="25" s="1"/>
  <c r="O864" i="25" s="1"/>
  <c r="O854" i="25"/>
  <c r="O834" i="25"/>
  <c r="O835" i="25" s="1"/>
  <c r="O836" i="25" s="1"/>
  <c r="O837" i="25" s="1"/>
  <c r="O838" i="25" s="1"/>
  <c r="O839" i="25" s="1"/>
  <c r="O840" i="25" s="1"/>
  <c r="O841" i="25" s="1"/>
  <c r="O842" i="25" s="1"/>
  <c r="O843" i="25" s="1"/>
  <c r="O833" i="25"/>
  <c r="O813" i="25"/>
  <c r="O814" i="25" s="1"/>
  <c r="O815" i="25" s="1"/>
  <c r="O816" i="25" s="1"/>
  <c r="O817" i="25" s="1"/>
  <c r="O818" i="25" s="1"/>
  <c r="O819" i="25" s="1"/>
  <c r="O820" i="25" s="1"/>
  <c r="O821" i="25" s="1"/>
  <c r="O822" i="25" s="1"/>
  <c r="O812" i="25"/>
  <c r="O791" i="25"/>
  <c r="O792" i="25" s="1"/>
  <c r="O793" i="25" s="1"/>
  <c r="O794" i="25" s="1"/>
  <c r="O795" i="25" s="1"/>
  <c r="O796" i="25" s="1"/>
  <c r="O797" i="25" s="1"/>
  <c r="O798" i="25" s="1"/>
  <c r="O799" i="25" s="1"/>
  <c r="O800" i="25" s="1"/>
  <c r="O801" i="25" s="1"/>
  <c r="O770" i="25"/>
  <c r="O771" i="25" s="1"/>
  <c r="O772" i="25" s="1"/>
  <c r="O773" i="25" s="1"/>
  <c r="O774" i="25" s="1"/>
  <c r="O775" i="25" s="1"/>
  <c r="O776" i="25" s="1"/>
  <c r="O777" i="25" s="1"/>
  <c r="O778" i="25" s="1"/>
  <c r="O779" i="25" s="1"/>
  <c r="O780" i="25" s="1"/>
  <c r="O750" i="25"/>
  <c r="O751" i="25" s="1"/>
  <c r="O752" i="25" s="1"/>
  <c r="O753" i="25" s="1"/>
  <c r="O754" i="25" s="1"/>
  <c r="O755" i="25" s="1"/>
  <c r="O756" i="25" s="1"/>
  <c r="O757" i="25" s="1"/>
  <c r="O758" i="25" s="1"/>
  <c r="O759" i="25" s="1"/>
  <c r="O749" i="25"/>
  <c r="O728" i="25"/>
  <c r="O729" i="25" s="1"/>
  <c r="O730" i="25" s="1"/>
  <c r="O731" i="25" s="1"/>
  <c r="O732" i="25" s="1"/>
  <c r="O733" i="25" s="1"/>
  <c r="O734" i="25" s="1"/>
  <c r="O735" i="25" s="1"/>
  <c r="O736" i="25" s="1"/>
  <c r="O737" i="25" s="1"/>
  <c r="O738" i="25" s="1"/>
  <c r="O707" i="25"/>
  <c r="O708" i="25" s="1"/>
  <c r="O709" i="25" s="1"/>
  <c r="O710" i="25" s="1"/>
  <c r="O711" i="25" s="1"/>
  <c r="O712" i="25" s="1"/>
  <c r="O713" i="25" s="1"/>
  <c r="O714" i="25" s="1"/>
  <c r="O715" i="25" s="1"/>
  <c r="O716" i="25" s="1"/>
  <c r="O717" i="25" s="1"/>
  <c r="O686" i="25"/>
  <c r="O687" i="25" s="1"/>
  <c r="O688" i="25" s="1"/>
  <c r="O689" i="25" s="1"/>
  <c r="O690" i="25" s="1"/>
  <c r="O691" i="25" s="1"/>
  <c r="O692" i="25" s="1"/>
  <c r="O693" i="25" s="1"/>
  <c r="O694" i="25" s="1"/>
  <c r="O695" i="25" s="1"/>
  <c r="O696" i="25" s="1"/>
  <c r="O665" i="25"/>
  <c r="O666" i="25" s="1"/>
  <c r="O667" i="25" s="1"/>
  <c r="O668" i="25" s="1"/>
  <c r="O669" i="25" s="1"/>
  <c r="O670" i="25" s="1"/>
  <c r="O671" i="25" s="1"/>
  <c r="O672" i="25" s="1"/>
  <c r="O673" i="25" s="1"/>
  <c r="O674" i="25" s="1"/>
  <c r="O675" i="25" s="1"/>
  <c r="O646" i="25"/>
  <c r="O647" i="25" s="1"/>
  <c r="O648" i="25" s="1"/>
  <c r="O649" i="25" s="1"/>
  <c r="O650" i="25" s="1"/>
  <c r="O651" i="25" s="1"/>
  <c r="O652" i="25" s="1"/>
  <c r="O653" i="25" s="1"/>
  <c r="O654" i="25" s="1"/>
  <c r="O645" i="25"/>
  <c r="O644" i="25"/>
  <c r="O623" i="25"/>
  <c r="O624" i="25" s="1"/>
  <c r="O625" i="25" s="1"/>
  <c r="O626" i="25" s="1"/>
  <c r="O627" i="25" s="1"/>
  <c r="O628" i="25" s="1"/>
  <c r="O629" i="25" s="1"/>
  <c r="O630" i="25" s="1"/>
  <c r="O631" i="25" s="1"/>
  <c r="O632" i="25" s="1"/>
  <c r="O633" i="25" s="1"/>
  <c r="O602" i="25"/>
  <c r="O603" i="25" s="1"/>
  <c r="O604" i="25" s="1"/>
  <c r="O605" i="25" s="1"/>
  <c r="O606" i="25" s="1"/>
  <c r="O607" i="25" s="1"/>
  <c r="O608" i="25" s="1"/>
  <c r="O609" i="25" s="1"/>
  <c r="O610" i="25" s="1"/>
  <c r="O611" i="25" s="1"/>
  <c r="O612" i="25" s="1"/>
  <c r="O582" i="25"/>
  <c r="O583" i="25" s="1"/>
  <c r="O584" i="25" s="1"/>
  <c r="O585" i="25" s="1"/>
  <c r="O586" i="25" s="1"/>
  <c r="O587" i="25" s="1"/>
  <c r="O588" i="25" s="1"/>
  <c r="O589" i="25" s="1"/>
  <c r="O590" i="25" s="1"/>
  <c r="O591" i="25" s="1"/>
  <c r="O581" i="25"/>
  <c r="O561" i="25"/>
  <c r="O562" i="25" s="1"/>
  <c r="O563" i="25" s="1"/>
  <c r="O564" i="25" s="1"/>
  <c r="O565" i="25" s="1"/>
  <c r="O566" i="25" s="1"/>
  <c r="O567" i="25" s="1"/>
  <c r="O568" i="25" s="1"/>
  <c r="O569" i="25" s="1"/>
  <c r="O570" i="25" s="1"/>
  <c r="O560" i="25"/>
  <c r="O539" i="25"/>
  <c r="O540" i="25" s="1"/>
  <c r="O541" i="25" s="1"/>
  <c r="O542" i="25" s="1"/>
  <c r="O543" i="25" s="1"/>
  <c r="O544" i="25" s="1"/>
  <c r="O545" i="25" s="1"/>
  <c r="O546" i="25" s="1"/>
  <c r="O547" i="25" s="1"/>
  <c r="O548" i="25" s="1"/>
  <c r="O549" i="25" s="1"/>
  <c r="O518" i="25"/>
  <c r="O519" i="25" s="1"/>
  <c r="O520" i="25" s="1"/>
  <c r="O521" i="25" s="1"/>
  <c r="O522" i="25" s="1"/>
  <c r="O523" i="25" s="1"/>
  <c r="O524" i="25" s="1"/>
  <c r="O525" i="25" s="1"/>
  <c r="O526" i="25" s="1"/>
  <c r="O527" i="25" s="1"/>
  <c r="O528" i="25" s="1"/>
  <c r="O497" i="25"/>
  <c r="O498" i="25" s="1"/>
  <c r="O499" i="25" s="1"/>
  <c r="O500" i="25" s="1"/>
  <c r="O501" i="25" s="1"/>
  <c r="O502" i="25" s="1"/>
  <c r="O503" i="25" s="1"/>
  <c r="O504" i="25" s="1"/>
  <c r="O505" i="25" s="1"/>
  <c r="O506" i="25" s="1"/>
  <c r="O507" i="25" s="1"/>
  <c r="O476" i="25"/>
  <c r="O477" i="25" s="1"/>
  <c r="O478" i="25" s="1"/>
  <c r="O479" i="25" s="1"/>
  <c r="O480" i="25" s="1"/>
  <c r="O481" i="25" s="1"/>
  <c r="O482" i="25" s="1"/>
  <c r="O483" i="25" s="1"/>
  <c r="O484" i="25" s="1"/>
  <c r="O485" i="25" s="1"/>
  <c r="O486" i="25" s="1"/>
  <c r="O455" i="25"/>
  <c r="O456" i="25" s="1"/>
  <c r="O457" i="25" s="1"/>
  <c r="O458" i="25" s="1"/>
  <c r="O459" i="25" s="1"/>
  <c r="O460" i="25" s="1"/>
  <c r="O461" i="25" s="1"/>
  <c r="O462" i="25" s="1"/>
  <c r="O463" i="25" s="1"/>
  <c r="O464" i="25" s="1"/>
  <c r="O465" i="25" s="1"/>
  <c r="O436" i="25"/>
  <c r="O437" i="25" s="1"/>
  <c r="O438" i="25" s="1"/>
  <c r="O439" i="25" s="1"/>
  <c r="O440" i="25" s="1"/>
  <c r="O441" i="25" s="1"/>
  <c r="O442" i="25" s="1"/>
  <c r="O443" i="25" s="1"/>
  <c r="O444" i="25" s="1"/>
  <c r="O434" i="25"/>
  <c r="O435" i="25" s="1"/>
  <c r="O415" i="25"/>
  <c r="O416" i="25" s="1"/>
  <c r="O417" i="25" s="1"/>
  <c r="O418" i="25" s="1"/>
  <c r="O419" i="25" s="1"/>
  <c r="O420" i="25" s="1"/>
  <c r="O421" i="25" s="1"/>
  <c r="O422" i="25" s="1"/>
  <c r="O423" i="25" s="1"/>
  <c r="O413" i="25"/>
  <c r="O414" i="25" s="1"/>
  <c r="O392" i="25"/>
  <c r="O393" i="25" s="1"/>
  <c r="O394" i="25" s="1"/>
  <c r="O395" i="25" s="1"/>
  <c r="O396" i="25" s="1"/>
  <c r="O397" i="25" s="1"/>
  <c r="O398" i="25" s="1"/>
  <c r="O399" i="25" s="1"/>
  <c r="O400" i="25" s="1"/>
  <c r="O401" i="25" s="1"/>
  <c r="O402" i="25" s="1"/>
  <c r="O371" i="25"/>
  <c r="O372" i="25" s="1"/>
  <c r="O373" i="25" s="1"/>
  <c r="O374" i="25" s="1"/>
  <c r="O375" i="25" s="1"/>
  <c r="O376" i="25" s="1"/>
  <c r="O377" i="25" s="1"/>
  <c r="O378" i="25" s="1"/>
  <c r="O379" i="25" s="1"/>
  <c r="O380" i="25" s="1"/>
  <c r="O381" i="25" s="1"/>
  <c r="O350" i="25"/>
  <c r="O351" i="25" s="1"/>
  <c r="O352" i="25" s="1"/>
  <c r="O353" i="25" s="1"/>
  <c r="O354" i="25" s="1"/>
  <c r="O355" i="25" s="1"/>
  <c r="O356" i="25" s="1"/>
  <c r="O357" i="25" s="1"/>
  <c r="O358" i="25" s="1"/>
  <c r="O359" i="25" s="1"/>
  <c r="O360" i="25" s="1"/>
  <c r="O329" i="25"/>
  <c r="O330" i="25" s="1"/>
  <c r="O331" i="25" s="1"/>
  <c r="O332" i="25" s="1"/>
  <c r="O333" i="25" s="1"/>
  <c r="O334" i="25" s="1"/>
  <c r="O335" i="25" s="1"/>
  <c r="O336" i="25" s="1"/>
  <c r="O337" i="25" s="1"/>
  <c r="O338" i="25" s="1"/>
  <c r="O339" i="25" s="1"/>
  <c r="O308" i="25"/>
  <c r="O309" i="25" s="1"/>
  <c r="O310" i="25" s="1"/>
  <c r="O311" i="25" s="1"/>
  <c r="O312" i="25" s="1"/>
  <c r="O313" i="25" s="1"/>
  <c r="O314" i="25" s="1"/>
  <c r="O315" i="25" s="1"/>
  <c r="O316" i="25" s="1"/>
  <c r="O317" i="25" s="1"/>
  <c r="O318" i="25" s="1"/>
  <c r="O287" i="25"/>
  <c r="O288" i="25" s="1"/>
  <c r="O289" i="25" s="1"/>
  <c r="O290" i="25" s="1"/>
  <c r="O291" i="25" s="1"/>
  <c r="O292" i="25" s="1"/>
  <c r="O293" i="25" s="1"/>
  <c r="O294" i="25" s="1"/>
  <c r="O295" i="25" s="1"/>
  <c r="O296" i="25" s="1"/>
  <c r="O297" i="25" s="1"/>
  <c r="O269" i="25"/>
  <c r="O270" i="25" s="1"/>
  <c r="O271" i="25" s="1"/>
  <c r="O272" i="25" s="1"/>
  <c r="O273" i="25" s="1"/>
  <c r="O274" i="25" s="1"/>
  <c r="O275" i="25" s="1"/>
  <c r="O276" i="25" s="1"/>
  <c r="O266" i="25"/>
  <c r="O267" i="25" s="1"/>
  <c r="O268" i="25" s="1"/>
  <c r="O245" i="25"/>
  <c r="O246" i="25" s="1"/>
  <c r="O247" i="25" s="1"/>
  <c r="O248" i="25" s="1"/>
  <c r="O249" i="25" s="1"/>
  <c r="O250" i="25" s="1"/>
  <c r="O251" i="25" s="1"/>
  <c r="O252" i="25" s="1"/>
  <c r="O253" i="25" s="1"/>
  <c r="O254" i="25" s="1"/>
  <c r="O255" i="25" s="1"/>
  <c r="O231" i="25"/>
  <c r="O232" i="25" s="1"/>
  <c r="O233" i="25" s="1"/>
  <c r="O234" i="25" s="1"/>
  <c r="O224" i="25"/>
  <c r="O225" i="25" s="1"/>
  <c r="O226" i="25" s="1"/>
  <c r="O227" i="25" s="1"/>
  <c r="O228" i="25" s="1"/>
  <c r="O229" i="25" s="1"/>
  <c r="O230" i="25" s="1"/>
  <c r="O203" i="25"/>
  <c r="O204" i="25" s="1"/>
  <c r="O205" i="25" s="1"/>
  <c r="O206" i="25" s="1"/>
  <c r="O207" i="25" s="1"/>
  <c r="O208" i="25" s="1"/>
  <c r="O209" i="25" s="1"/>
  <c r="O210" i="25" s="1"/>
  <c r="O211" i="25" s="1"/>
  <c r="O212" i="25" s="1"/>
  <c r="O213" i="25" s="1"/>
  <c r="O182" i="25"/>
  <c r="O183" i="25" s="1"/>
  <c r="O184" i="25" s="1"/>
  <c r="O185" i="25" s="1"/>
  <c r="O186" i="25" s="1"/>
  <c r="O187" i="25" s="1"/>
  <c r="O188" i="25" s="1"/>
  <c r="O189" i="25" s="1"/>
  <c r="O190" i="25" s="1"/>
  <c r="O191" i="25" s="1"/>
  <c r="O192" i="25" s="1"/>
  <c r="O161" i="25"/>
  <c r="O162" i="25" s="1"/>
  <c r="O163" i="25" s="1"/>
  <c r="O164" i="25" s="1"/>
  <c r="O165" i="25" s="1"/>
  <c r="O166" i="25" s="1"/>
  <c r="O167" i="25" s="1"/>
  <c r="O168" i="25" s="1"/>
  <c r="O169" i="25" s="1"/>
  <c r="O170" i="25" s="1"/>
  <c r="O171" i="25" s="1"/>
  <c r="O140" i="25"/>
  <c r="O141" i="25" s="1"/>
  <c r="O142" i="25" s="1"/>
  <c r="O143" i="25" s="1"/>
  <c r="O144" i="25" s="1"/>
  <c r="O145" i="25" s="1"/>
  <c r="O146" i="25" s="1"/>
  <c r="O147" i="25" s="1"/>
  <c r="O148" i="25" s="1"/>
  <c r="O149" i="25" s="1"/>
  <c r="O150" i="25" s="1"/>
  <c r="O119" i="25"/>
  <c r="O120" i="25" s="1"/>
  <c r="O121" i="25" s="1"/>
  <c r="O122" i="25" s="1"/>
  <c r="O123" i="25" s="1"/>
  <c r="O124" i="25" s="1"/>
  <c r="O125" i="25" s="1"/>
  <c r="O126" i="25" s="1"/>
  <c r="O127" i="25" s="1"/>
  <c r="O128" i="25" s="1"/>
  <c r="O129" i="25" s="1"/>
  <c r="O99" i="25"/>
  <c r="O100" i="25" s="1"/>
  <c r="O101" i="25" s="1"/>
  <c r="O102" i="25" s="1"/>
  <c r="O103" i="25" s="1"/>
  <c r="O104" i="25" s="1"/>
  <c r="O105" i="25" s="1"/>
  <c r="O106" i="25" s="1"/>
  <c r="O107" i="25" s="1"/>
  <c r="O108" i="25" s="1"/>
  <c r="O98" i="25"/>
  <c r="O77" i="25"/>
  <c r="O78" i="25" s="1"/>
  <c r="O79" i="25" s="1"/>
  <c r="O80" i="25" s="1"/>
  <c r="O81" i="25" s="1"/>
  <c r="O82" i="25" s="1"/>
  <c r="O83" i="25" s="1"/>
  <c r="O84" i="25" s="1"/>
  <c r="O85" i="25" s="1"/>
  <c r="O86" i="25" s="1"/>
  <c r="O87" i="25" s="1"/>
  <c r="O56" i="25"/>
  <c r="O57" i="25" s="1"/>
  <c r="O58" i="25" s="1"/>
  <c r="O59" i="25" s="1"/>
  <c r="O60" i="25" s="1"/>
  <c r="O61" i="25" s="1"/>
  <c r="O62" i="25" s="1"/>
  <c r="O63" i="25" s="1"/>
  <c r="O64" i="25" s="1"/>
  <c r="O65" i="25" s="1"/>
  <c r="O66" i="25" s="1"/>
  <c r="D50" i="25"/>
  <c r="D71" i="25" s="1"/>
  <c r="D92" i="25" s="1"/>
  <c r="D113" i="25" s="1"/>
  <c r="D134" i="25" s="1"/>
  <c r="D155" i="25" s="1"/>
  <c r="D176" i="25" s="1"/>
  <c r="D197" i="25" s="1"/>
  <c r="D218" i="25" s="1"/>
  <c r="D239" i="25" s="1"/>
  <c r="D260" i="25" s="1"/>
  <c r="D281" i="25" s="1"/>
  <c r="D302" i="25" s="1"/>
  <c r="D323" i="25" s="1"/>
  <c r="D344" i="25" s="1"/>
  <c r="D365" i="25" s="1"/>
  <c r="D386" i="25" s="1"/>
  <c r="D407" i="25" s="1"/>
  <c r="D428" i="25" s="1"/>
  <c r="D449" i="25" s="1"/>
  <c r="D470" i="25" s="1"/>
  <c r="D491" i="25" s="1"/>
  <c r="D512" i="25" s="1"/>
  <c r="D533" i="25" s="1"/>
  <c r="D554" i="25" s="1"/>
  <c r="D575" i="25" s="1"/>
  <c r="D596" i="25" s="1"/>
  <c r="D617" i="25" s="1"/>
  <c r="D638" i="25" s="1"/>
  <c r="D659" i="25" s="1"/>
  <c r="D680" i="25" s="1"/>
  <c r="D701" i="25" s="1"/>
  <c r="D722" i="25" s="1"/>
  <c r="D743" i="25" s="1"/>
  <c r="D764" i="25" s="1"/>
  <c r="D785" i="25" s="1"/>
  <c r="D806" i="25" s="1"/>
  <c r="D827" i="25" s="1"/>
  <c r="D848" i="25" s="1"/>
  <c r="D869" i="25" s="1"/>
  <c r="D890" i="25" s="1"/>
  <c r="D911" i="25" s="1"/>
  <c r="D932" i="25" s="1"/>
  <c r="D953" i="25" s="1"/>
  <c r="D974" i="25" s="1"/>
  <c r="D995" i="25" s="1"/>
  <c r="D1016" i="25" s="1"/>
  <c r="D1037" i="25" s="1"/>
  <c r="D1058" i="25" s="1"/>
  <c r="D1079" i="25" s="1"/>
  <c r="D1100" i="25" s="1"/>
  <c r="D1121" i="25" s="1"/>
  <c r="D1142" i="25" s="1"/>
  <c r="D1163" i="25" s="1"/>
  <c r="D1184" i="25" s="1"/>
  <c r="D1205" i="25" s="1"/>
  <c r="D1226" i="25" s="1"/>
  <c r="D1247" i="25" s="1"/>
  <c r="D1268" i="25" s="1"/>
  <c r="D1289" i="25" s="1"/>
  <c r="D1310" i="25" s="1"/>
  <c r="D1331" i="25" s="1"/>
  <c r="D1352" i="25" s="1"/>
  <c r="D1373" i="25" s="1"/>
  <c r="C50" i="25"/>
  <c r="C71" i="25" s="1"/>
  <c r="C92" i="25" s="1"/>
  <c r="C113" i="25" s="1"/>
  <c r="C134" i="25" s="1"/>
  <c r="C155" i="25" s="1"/>
  <c r="C176" i="25" s="1"/>
  <c r="C197" i="25" s="1"/>
  <c r="C218" i="25" s="1"/>
  <c r="C239" i="25" s="1"/>
  <c r="C260" i="25" s="1"/>
  <c r="C281" i="25" s="1"/>
  <c r="C302" i="25" s="1"/>
  <c r="C323" i="25" s="1"/>
  <c r="C344" i="25" s="1"/>
  <c r="C365" i="25" s="1"/>
  <c r="C386" i="25" s="1"/>
  <c r="C407" i="25" s="1"/>
  <c r="C428" i="25" s="1"/>
  <c r="C449" i="25" s="1"/>
  <c r="C470" i="25" s="1"/>
  <c r="C491" i="25" s="1"/>
  <c r="C512" i="25" s="1"/>
  <c r="C533" i="25" s="1"/>
  <c r="C554" i="25" s="1"/>
  <c r="C575" i="25" s="1"/>
  <c r="C596" i="25" s="1"/>
  <c r="C617" i="25" s="1"/>
  <c r="C638" i="25" s="1"/>
  <c r="C659" i="25" s="1"/>
  <c r="C680" i="25" s="1"/>
  <c r="C701" i="25" s="1"/>
  <c r="C722" i="25" s="1"/>
  <c r="C743" i="25" s="1"/>
  <c r="C764" i="25" s="1"/>
  <c r="C785" i="25" s="1"/>
  <c r="C806" i="25" s="1"/>
  <c r="C827" i="25" s="1"/>
  <c r="C848" i="25" s="1"/>
  <c r="C869" i="25" s="1"/>
  <c r="C890" i="25" s="1"/>
  <c r="C911" i="25" s="1"/>
  <c r="C932" i="25" s="1"/>
  <c r="C953" i="25" s="1"/>
  <c r="C974" i="25" s="1"/>
  <c r="C995" i="25" s="1"/>
  <c r="C1016" i="25" s="1"/>
  <c r="C1037" i="25" s="1"/>
  <c r="C1058" i="25" s="1"/>
  <c r="C1079" i="25" s="1"/>
  <c r="C1100" i="25" s="1"/>
  <c r="C1121" i="25" s="1"/>
  <c r="C1142" i="25" s="1"/>
  <c r="C1163" i="25" s="1"/>
  <c r="C1184" i="25" s="1"/>
  <c r="C1205" i="25" s="1"/>
  <c r="C1226" i="25" s="1"/>
  <c r="C1247" i="25" s="1"/>
  <c r="C1268" i="25" s="1"/>
  <c r="C1289" i="25" s="1"/>
  <c r="C1310" i="25" s="1"/>
  <c r="C1331" i="25" s="1"/>
  <c r="C1352" i="25" s="1"/>
  <c r="C1373" i="25" s="1"/>
  <c r="AD45" i="25"/>
  <c r="AC45" i="25"/>
  <c r="AD44" i="25"/>
  <c r="AC44" i="25"/>
  <c r="Z42" i="25"/>
  <c r="Z40" i="25"/>
  <c r="O35" i="25"/>
  <c r="O36" i="25" s="1"/>
  <c r="O37" i="25" s="1"/>
  <c r="O38" i="25" s="1"/>
  <c r="O39" i="25" s="1"/>
  <c r="O40" i="25" s="1"/>
  <c r="O41" i="25" s="1"/>
  <c r="O42" i="25" s="1"/>
  <c r="O43" i="25" s="1"/>
  <c r="O44" i="25" s="1"/>
  <c r="O45" i="25" s="1"/>
  <c r="E29" i="25"/>
  <c r="E50" i="25" s="1"/>
  <c r="E71" i="25" s="1"/>
  <c r="E92" i="25" s="1"/>
  <c r="E113" i="25" s="1"/>
  <c r="E134" i="25" s="1"/>
  <c r="E155" i="25" s="1"/>
  <c r="E176" i="25" s="1"/>
  <c r="E197" i="25" s="1"/>
  <c r="E218" i="25" s="1"/>
  <c r="E239" i="25" s="1"/>
  <c r="E260" i="25" s="1"/>
  <c r="E281" i="25" s="1"/>
  <c r="E302" i="25" s="1"/>
  <c r="E323" i="25" s="1"/>
  <c r="E344" i="25" s="1"/>
  <c r="E365" i="25" s="1"/>
  <c r="E386" i="25" s="1"/>
  <c r="E407" i="25" s="1"/>
  <c r="E428" i="25" s="1"/>
  <c r="E449" i="25" s="1"/>
  <c r="E470" i="25" s="1"/>
  <c r="E491" i="25" s="1"/>
  <c r="E512" i="25" s="1"/>
  <c r="E533" i="25" s="1"/>
  <c r="E554" i="25" s="1"/>
  <c r="E575" i="25" s="1"/>
  <c r="E596" i="25" s="1"/>
  <c r="E617" i="25" s="1"/>
  <c r="E638" i="25" s="1"/>
  <c r="E659" i="25" s="1"/>
  <c r="E680" i="25" s="1"/>
  <c r="E701" i="25" s="1"/>
  <c r="E722" i="25" s="1"/>
  <c r="E743" i="25" s="1"/>
  <c r="E764" i="25" s="1"/>
  <c r="E785" i="25" s="1"/>
  <c r="E806" i="25" s="1"/>
  <c r="E827" i="25" s="1"/>
  <c r="E848" i="25" s="1"/>
  <c r="E869" i="25" s="1"/>
  <c r="E890" i="25" s="1"/>
  <c r="E911" i="25" s="1"/>
  <c r="E932" i="25" s="1"/>
  <c r="E953" i="25" s="1"/>
  <c r="E974" i="25" s="1"/>
  <c r="E995" i="25" s="1"/>
  <c r="E1016" i="25" s="1"/>
  <c r="E1037" i="25" s="1"/>
  <c r="E1058" i="25" s="1"/>
  <c r="E1079" i="25" s="1"/>
  <c r="E1100" i="25" s="1"/>
  <c r="E1121" i="25" s="1"/>
  <c r="E1142" i="25" s="1"/>
  <c r="E1163" i="25" s="1"/>
  <c r="E1184" i="25" s="1"/>
  <c r="E1205" i="25" s="1"/>
  <c r="E1226" i="25" s="1"/>
  <c r="E1247" i="25" s="1"/>
  <c r="E1268" i="25" s="1"/>
  <c r="E1289" i="25" s="1"/>
  <c r="E1310" i="25" s="1"/>
  <c r="E1331" i="25" s="1"/>
  <c r="E1352" i="25" s="1"/>
  <c r="E1373" i="25" s="1"/>
  <c r="D29" i="25"/>
  <c r="C29" i="25"/>
  <c r="B29" i="25"/>
  <c r="B50" i="25" s="1"/>
  <c r="A29" i="25"/>
  <c r="A50" i="25" s="1"/>
  <c r="A71" i="25" s="1"/>
  <c r="A92" i="25" s="1"/>
  <c r="A113" i="25" s="1"/>
  <c r="A134" i="25" s="1"/>
  <c r="A155" i="25" s="1"/>
  <c r="A176" i="25" s="1"/>
  <c r="A197" i="25" s="1"/>
  <c r="A218" i="25" s="1"/>
  <c r="A239" i="25" s="1"/>
  <c r="A260" i="25" s="1"/>
  <c r="A281" i="25" s="1"/>
  <c r="A302" i="25" s="1"/>
  <c r="A323" i="25" s="1"/>
  <c r="A344" i="25" s="1"/>
  <c r="A365" i="25" s="1"/>
  <c r="A386" i="25" s="1"/>
  <c r="A407" i="25" s="1"/>
  <c r="A428" i="25" s="1"/>
  <c r="A449" i="25" s="1"/>
  <c r="A470" i="25" s="1"/>
  <c r="A491" i="25" s="1"/>
  <c r="A512" i="25" s="1"/>
  <c r="A533" i="25" s="1"/>
  <c r="A554" i="25" s="1"/>
  <c r="A575" i="25" s="1"/>
  <c r="A596" i="25" s="1"/>
  <c r="A617" i="25" s="1"/>
  <c r="A638" i="25" s="1"/>
  <c r="A659" i="25" s="1"/>
  <c r="A680" i="25" s="1"/>
  <c r="A701" i="25" s="1"/>
  <c r="A722" i="25" s="1"/>
  <c r="A743" i="25" s="1"/>
  <c r="A764" i="25" s="1"/>
  <c r="A785" i="25" s="1"/>
  <c r="A806" i="25" s="1"/>
  <c r="A827" i="25" s="1"/>
  <c r="A848" i="25" s="1"/>
  <c r="A869" i="25" s="1"/>
  <c r="A890" i="25" s="1"/>
  <c r="A911" i="25" s="1"/>
  <c r="A932" i="25" s="1"/>
  <c r="A953" i="25" s="1"/>
  <c r="A974" i="25" s="1"/>
  <c r="A995" i="25" s="1"/>
  <c r="A1016" i="25" s="1"/>
  <c r="A1037" i="25" s="1"/>
  <c r="A1058" i="25" s="1"/>
  <c r="A1079" i="25" s="1"/>
  <c r="A1100" i="25" s="1"/>
  <c r="A1121" i="25" s="1"/>
  <c r="A1142" i="25" s="1"/>
  <c r="A1163" i="25" s="1"/>
  <c r="A1184" i="25" s="1"/>
  <c r="A1205" i="25" s="1"/>
  <c r="A1226" i="25" s="1"/>
  <c r="A1247" i="25" s="1"/>
  <c r="A1268" i="25" s="1"/>
  <c r="A1289" i="25" s="1"/>
  <c r="A1310" i="25" s="1"/>
  <c r="A1331" i="25" s="1"/>
  <c r="A1352" i="25" s="1"/>
  <c r="A1373" i="25" s="1"/>
  <c r="X24" i="25"/>
  <c r="G24" i="25"/>
  <c r="O14" i="25"/>
  <c r="O15" i="25" s="1"/>
  <c r="O16" i="25" s="1"/>
  <c r="O17" i="25" s="1"/>
  <c r="O18" i="25" s="1"/>
  <c r="O19" i="25" s="1"/>
  <c r="O20" i="25" s="1"/>
  <c r="O21" i="25" s="1"/>
  <c r="O22" i="25" s="1"/>
  <c r="O23" i="25" s="1"/>
  <c r="O24" i="25" s="1"/>
  <c r="Z13" i="25"/>
  <c r="Y13" i="25"/>
  <c r="AX7" i="24"/>
  <c r="AX8" i="24" s="1"/>
  <c r="AX9" i="24" s="1"/>
  <c r="AW7" i="24"/>
  <c r="AW8" i="24" s="1"/>
  <c r="AW9" i="24" s="1"/>
  <c r="AW10" i="24" s="1"/>
  <c r="AW11" i="24" s="1"/>
  <c r="AW12" i="24" s="1"/>
  <c r="AW13" i="24" s="1"/>
  <c r="AW14" i="24" s="1"/>
  <c r="AW15" i="24" s="1"/>
  <c r="AW16" i="24" s="1"/>
  <c r="AW17" i="24" s="1"/>
  <c r="AW18" i="24" s="1"/>
  <c r="AW19" i="24" s="1"/>
  <c r="AW20" i="24" s="1"/>
  <c r="AW21" i="24" s="1"/>
  <c r="AW22" i="24" s="1"/>
  <c r="AW23" i="24" s="1"/>
  <c r="AW24" i="24" s="1"/>
  <c r="AW25" i="24" s="1"/>
  <c r="AW26" i="24" s="1"/>
  <c r="AW27" i="24" s="1"/>
  <c r="AW28" i="24" s="1"/>
  <c r="AW29" i="24" s="1"/>
  <c r="AW30" i="24" s="1"/>
  <c r="AW31" i="24" s="1"/>
  <c r="AW32" i="24" s="1"/>
  <c r="AW33" i="24" s="1"/>
  <c r="AW34" i="24" s="1"/>
  <c r="AW35" i="24" s="1"/>
  <c r="AW36" i="24" s="1"/>
  <c r="AW37" i="24" s="1"/>
  <c r="AW38" i="24" s="1"/>
  <c r="AW39" i="24" s="1"/>
  <c r="AW40" i="24" s="1"/>
  <c r="AW41" i="24" s="1"/>
  <c r="AW42" i="24" s="1"/>
  <c r="AW43" i="24" s="1"/>
  <c r="AW44" i="24" s="1"/>
  <c r="AW45" i="24" s="1"/>
  <c r="AW46" i="24" s="1"/>
  <c r="AW47" i="24" s="1"/>
  <c r="AW48" i="24" s="1"/>
  <c r="AW49" i="24" s="1"/>
  <c r="AW50" i="24" s="1"/>
  <c r="AW51" i="24" s="1"/>
  <c r="AW52" i="24" s="1"/>
  <c r="AW53" i="24" s="1"/>
  <c r="AW54" i="24" s="1"/>
  <c r="AW55" i="24" s="1"/>
  <c r="AW56" i="24" s="1"/>
  <c r="AW57" i="24" s="1"/>
  <c r="AW58" i="24" s="1"/>
  <c r="AW59" i="24" s="1"/>
  <c r="AW60" i="24" s="1"/>
  <c r="AW61" i="24" s="1"/>
  <c r="AW62" i="24" s="1"/>
  <c r="AW63" i="24" s="1"/>
  <c r="AW64" i="24" s="1"/>
  <c r="AW65" i="24" s="1"/>
  <c r="AW66" i="24" s="1"/>
  <c r="AW67" i="24" s="1"/>
  <c r="AW68" i="24" s="1"/>
  <c r="B19" i="25"/>
  <c r="B21" i="25"/>
  <c r="B13" i="25"/>
  <c r="E9" i="25"/>
  <c r="Q22" i="25"/>
  <c r="B14" i="25"/>
  <c r="U24" i="25"/>
  <c r="S16" i="25"/>
  <c r="A23" i="25"/>
  <c r="S19" i="25"/>
  <c r="A13" i="25"/>
  <c r="F20" i="25"/>
  <c r="S13" i="25"/>
  <c r="A22" i="25"/>
  <c r="A14" i="25"/>
  <c r="F18" i="25"/>
  <c r="F22" i="25"/>
  <c r="Q17" i="25"/>
  <c r="Q18" i="25"/>
  <c r="T23" i="25"/>
  <c r="T24" i="25"/>
  <c r="T15" i="25"/>
  <c r="A24" i="25"/>
  <c r="F17" i="25"/>
  <c r="A20" i="25"/>
  <c r="U14" i="25"/>
  <c r="A17" i="25"/>
  <c r="Q24" i="25"/>
  <c r="Q19" i="25"/>
  <c r="B22" i="25"/>
  <c r="T21" i="25"/>
  <c r="A19" i="25"/>
  <c r="U18" i="25"/>
  <c r="Q15" i="25"/>
  <c r="S18" i="25"/>
  <c r="U19" i="25"/>
  <c r="T20" i="25"/>
  <c r="B16" i="25"/>
  <c r="T17" i="25"/>
  <c r="T22" i="25"/>
  <c r="Q21" i="25"/>
  <c r="M30" i="25"/>
  <c r="B20" i="25"/>
  <c r="U22" i="25"/>
  <c r="T18" i="25"/>
  <c r="S15" i="25"/>
  <c r="Q20" i="25"/>
  <c r="Q14" i="25"/>
  <c r="Q23" i="25"/>
  <c r="S23" i="25"/>
  <c r="T19" i="25"/>
  <c r="S17" i="25"/>
  <c r="F24" i="25"/>
  <c r="A15" i="25"/>
  <c r="B17" i="25"/>
  <c r="U13" i="25"/>
  <c r="U15" i="25"/>
  <c r="U17" i="25"/>
  <c r="B18" i="25"/>
  <c r="T16" i="25"/>
  <c r="A18" i="25"/>
  <c r="Q16" i="25"/>
  <c r="S20" i="25"/>
  <c r="F23" i="25"/>
  <c r="S14" i="25"/>
  <c r="T14" i="25"/>
  <c r="I9" i="25"/>
  <c r="F19" i="25"/>
  <c r="Q13" i="25"/>
  <c r="F13" i="25"/>
  <c r="U23" i="25"/>
  <c r="S22" i="25"/>
  <c r="U21" i="25"/>
  <c r="T13" i="25"/>
  <c r="U16" i="25"/>
  <c r="B9" i="25"/>
  <c r="I30" i="25"/>
  <c r="B24" i="25"/>
  <c r="S24" i="25"/>
  <c r="A16" i="25"/>
  <c r="B30" i="25"/>
  <c r="F16" i="25"/>
  <c r="F29" i="25"/>
  <c r="F15" i="25"/>
  <c r="S21" i="25"/>
  <c r="M9" i="25"/>
  <c r="A21" i="25"/>
  <c r="U20" i="25"/>
  <c r="F14" i="25"/>
  <c r="B15" i="25"/>
  <c r="B23" i="25"/>
  <c r="F21" i="25"/>
  <c r="AX10" i="27" l="1"/>
  <c r="A90" i="26"/>
  <c r="I16" i="25"/>
  <c r="I13" i="25"/>
  <c r="I21" i="25"/>
  <c r="I20" i="25"/>
  <c r="G45" i="25"/>
  <c r="K32" i="25"/>
  <c r="K47" i="25"/>
  <c r="A47" i="25"/>
  <c r="I32" i="25"/>
  <c r="G30" i="25"/>
  <c r="G32" i="25"/>
  <c r="I47" i="25"/>
  <c r="F32" i="25"/>
  <c r="A46" i="25"/>
  <c r="D30" i="25"/>
  <c r="G47" i="25"/>
  <c r="X45" i="25"/>
  <c r="A32" i="25"/>
  <c r="A30" i="25"/>
  <c r="K30" i="25"/>
  <c r="D47" i="25"/>
  <c r="N32" i="25"/>
  <c r="M32" i="25"/>
  <c r="M47" i="25"/>
  <c r="B32" i="25"/>
  <c r="I24" i="25"/>
  <c r="I17" i="25"/>
  <c r="F25" i="25"/>
  <c r="I25" i="25"/>
  <c r="I14" i="25"/>
  <c r="I18" i="25"/>
  <c r="I22" i="25"/>
  <c r="I15" i="25"/>
  <c r="I19" i="25"/>
  <c r="I23" i="25"/>
  <c r="B71" i="25"/>
  <c r="AX10" i="24"/>
  <c r="B41" i="25"/>
  <c r="T37" i="25"/>
  <c r="S37" i="25"/>
  <c r="U39" i="25"/>
  <c r="S45" i="25"/>
  <c r="W18" i="25"/>
  <c r="A41" i="25"/>
  <c r="F42" i="25"/>
  <c r="F38" i="25"/>
  <c r="F35" i="25"/>
  <c r="S35" i="25"/>
  <c r="W21" i="25"/>
  <c r="S34" i="25"/>
  <c r="W14" i="25"/>
  <c r="A34" i="25"/>
  <c r="F44" i="25"/>
  <c r="Q37" i="25"/>
  <c r="U35" i="25"/>
  <c r="Q36" i="25"/>
  <c r="S40" i="25"/>
  <c r="A35" i="25"/>
  <c r="W20" i="25"/>
  <c r="Q45" i="25"/>
  <c r="U44" i="25"/>
  <c r="T45" i="25"/>
  <c r="B42" i="25"/>
  <c r="B43" i="25"/>
  <c r="W17" i="25"/>
  <c r="A44" i="25"/>
  <c r="E51" i="25"/>
  <c r="Q41" i="25"/>
  <c r="F39" i="25"/>
  <c r="S38" i="25"/>
  <c r="B51" i="25"/>
  <c r="M51" i="25"/>
  <c r="Q35" i="25"/>
  <c r="F50" i="25"/>
  <c r="S43" i="25"/>
  <c r="B44" i="25"/>
  <c r="B40" i="25"/>
  <c r="A43" i="25"/>
  <c r="T34" i="25"/>
  <c r="U45" i="25"/>
  <c r="T42" i="25"/>
  <c r="Q43" i="25"/>
  <c r="E30" i="25"/>
  <c r="B37" i="25"/>
  <c r="A39" i="25"/>
  <c r="Q39" i="25"/>
  <c r="Q34" i="25"/>
  <c r="U36" i="25"/>
  <c r="U42" i="25"/>
  <c r="W16" i="25"/>
  <c r="W23" i="25"/>
  <c r="W19" i="25"/>
  <c r="W15" i="25"/>
  <c r="A42" i="25"/>
  <c r="B38" i="25"/>
  <c r="Q42" i="25"/>
  <c r="A37" i="25"/>
  <c r="T38" i="25"/>
  <c r="S36" i="25"/>
  <c r="F43" i="25"/>
  <c r="T41" i="25"/>
  <c r="U38" i="25"/>
  <c r="F41" i="25"/>
  <c r="W13" i="25"/>
  <c r="S41" i="25"/>
  <c r="U40" i="25"/>
  <c r="T35" i="25"/>
  <c r="U41" i="25"/>
  <c r="I51" i="25"/>
  <c r="F37" i="25"/>
  <c r="Q40" i="25"/>
  <c r="S44" i="25"/>
  <c r="T39" i="25"/>
  <c r="B36" i="25"/>
  <c r="T36" i="25"/>
  <c r="F45" i="25"/>
  <c r="B39" i="25"/>
  <c r="S39" i="25"/>
  <c r="A40" i="25"/>
  <c r="B34" i="25"/>
  <c r="F40" i="25"/>
  <c r="T44" i="25"/>
  <c r="A36" i="25"/>
  <c r="F36" i="25"/>
  <c r="B45" i="25"/>
  <c r="S42" i="25"/>
  <c r="Q38" i="25"/>
  <c r="T43" i="25"/>
  <c r="B35" i="25"/>
  <c r="U43" i="25"/>
  <c r="A38" i="25"/>
  <c r="W22" i="25"/>
  <c r="U34" i="25"/>
  <c r="T40" i="25"/>
  <c r="U37" i="25"/>
  <c r="Q44" i="25"/>
  <c r="F34" i="25"/>
  <c r="A45" i="25"/>
  <c r="AX11" i="27" l="1"/>
  <c r="X17" i="25"/>
  <c r="X21" i="25"/>
  <c r="X18" i="25"/>
  <c r="X19" i="25"/>
  <c r="X13" i="25"/>
  <c r="X20" i="25"/>
  <c r="X15" i="25"/>
  <c r="X14" i="25"/>
  <c r="X23" i="25"/>
  <c r="X16" i="25"/>
  <c r="X22" i="25"/>
  <c r="A111" i="26"/>
  <c r="I43" i="25"/>
  <c r="I36" i="25"/>
  <c r="I40" i="25"/>
  <c r="I44" i="25"/>
  <c r="I46" i="25"/>
  <c r="F46" i="25"/>
  <c r="I38" i="25"/>
  <c r="N53" i="25"/>
  <c r="I68" i="25"/>
  <c r="K68" i="25"/>
  <c r="A68" i="25"/>
  <c r="M53" i="25"/>
  <c r="K51" i="25"/>
  <c r="X66" i="25"/>
  <c r="I53" i="25"/>
  <c r="A67" i="25"/>
  <c r="K53" i="25"/>
  <c r="G51" i="25"/>
  <c r="G68" i="25"/>
  <c r="F53" i="25"/>
  <c r="D51" i="25"/>
  <c r="D68" i="25"/>
  <c r="A51" i="25"/>
  <c r="G66" i="25"/>
  <c r="G53" i="25"/>
  <c r="M68" i="25"/>
  <c r="B53" i="25"/>
  <c r="A53" i="25"/>
  <c r="I45" i="25"/>
  <c r="I35" i="25"/>
  <c r="I39" i="25"/>
  <c r="I42" i="25"/>
  <c r="I41" i="25"/>
  <c r="I37" i="25"/>
  <c r="I34" i="25"/>
  <c r="B92" i="25"/>
  <c r="AX11" i="24"/>
  <c r="W39" i="25"/>
  <c r="B64" i="25"/>
  <c r="S63" i="25"/>
  <c r="S65" i="25"/>
  <c r="W42" i="25"/>
  <c r="S62" i="25"/>
  <c r="W40" i="25"/>
  <c r="B58" i="25"/>
  <c r="A58" i="25"/>
  <c r="B55" i="25"/>
  <c r="U66" i="25"/>
  <c r="U64" i="25"/>
  <c r="B57" i="25"/>
  <c r="T56" i="25"/>
  <c r="U65" i="25"/>
  <c r="T60" i="25"/>
  <c r="I72" i="25"/>
  <c r="B56" i="25"/>
  <c r="T61" i="25"/>
  <c r="Q58" i="25"/>
  <c r="B63" i="25"/>
  <c r="W37" i="25"/>
  <c r="A59" i="25"/>
  <c r="Q65" i="25"/>
  <c r="A64" i="25"/>
  <c r="T64" i="25"/>
  <c r="A61" i="25"/>
  <c r="F58" i="25"/>
  <c r="F64" i="25"/>
  <c r="Q66" i="25"/>
  <c r="S57" i="25"/>
  <c r="F62" i="25"/>
  <c r="Q55" i="25"/>
  <c r="S55" i="25"/>
  <c r="T63" i="25"/>
  <c r="F56" i="25"/>
  <c r="S61" i="25"/>
  <c r="F71" i="25"/>
  <c r="E72" i="25"/>
  <c r="Q62" i="25"/>
  <c r="S59" i="25"/>
  <c r="W38" i="25"/>
  <c r="A62" i="25"/>
  <c r="F60" i="25"/>
  <c r="A66" i="25"/>
  <c r="A63" i="25"/>
  <c r="U61" i="25"/>
  <c r="S66" i="25"/>
  <c r="Q59" i="25"/>
  <c r="Q63" i="25"/>
  <c r="W44" i="25"/>
  <c r="T55" i="25"/>
  <c r="F55" i="25"/>
  <c r="Q64" i="25"/>
  <c r="Q61" i="25"/>
  <c r="M72" i="25"/>
  <c r="A60" i="25"/>
  <c r="W36" i="25"/>
  <c r="B66" i="25"/>
  <c r="T59" i="25"/>
  <c r="B62" i="25"/>
  <c r="W41" i="25"/>
  <c r="S60" i="25"/>
  <c r="W43" i="25"/>
  <c r="T65" i="25"/>
  <c r="B65" i="25"/>
  <c r="Q56" i="25"/>
  <c r="A55" i="25"/>
  <c r="S64" i="25"/>
  <c r="U60" i="25"/>
  <c r="B61" i="25"/>
  <c r="W35" i="25"/>
  <c r="A65" i="25"/>
  <c r="Q57" i="25"/>
  <c r="F57" i="25"/>
  <c r="T62" i="25"/>
  <c r="T57" i="25"/>
  <c r="S56" i="25"/>
  <c r="F59" i="25"/>
  <c r="F61" i="25"/>
  <c r="Q60" i="25"/>
  <c r="F66" i="25"/>
  <c r="U59" i="25"/>
  <c r="F63" i="25"/>
  <c r="B60" i="25"/>
  <c r="U63" i="25"/>
  <c r="T66" i="25"/>
  <c r="B59" i="25"/>
  <c r="A57" i="25"/>
  <c r="A56" i="25"/>
  <c r="U62" i="25"/>
  <c r="F65" i="25"/>
  <c r="B72" i="25"/>
  <c r="U57" i="25"/>
  <c r="U55" i="25"/>
  <c r="U56" i="25"/>
  <c r="U58" i="25"/>
  <c r="S58" i="25"/>
  <c r="T58" i="25"/>
  <c r="W34" i="25"/>
  <c r="AX12" i="27" l="1"/>
  <c r="X38" i="25"/>
  <c r="X34" i="25"/>
  <c r="X25" i="25"/>
  <c r="X43" i="25"/>
  <c r="X35" i="25"/>
  <c r="X37" i="25"/>
  <c r="X40" i="25"/>
  <c r="X42" i="25"/>
  <c r="X36" i="25"/>
  <c r="X39" i="25"/>
  <c r="X44" i="25"/>
  <c r="X41" i="25"/>
  <c r="A132" i="26"/>
  <c r="I56" i="25"/>
  <c r="I66" i="25"/>
  <c r="I64" i="25"/>
  <c r="I62" i="25"/>
  <c r="I58" i="25"/>
  <c r="I57" i="25"/>
  <c r="I61" i="25"/>
  <c r="I65" i="25"/>
  <c r="I60" i="25"/>
  <c r="F67" i="25"/>
  <c r="I67" i="25"/>
  <c r="I55" i="25"/>
  <c r="I59" i="25"/>
  <c r="I63" i="25"/>
  <c r="A88" i="25"/>
  <c r="K74" i="25"/>
  <c r="B74" i="25"/>
  <c r="A72" i="25"/>
  <c r="K72" i="25"/>
  <c r="K89" i="25"/>
  <c r="M74" i="25"/>
  <c r="D89" i="25"/>
  <c r="X87" i="25"/>
  <c r="A74" i="25"/>
  <c r="A89" i="25"/>
  <c r="G87" i="25"/>
  <c r="M89" i="25"/>
  <c r="N74" i="25"/>
  <c r="G72" i="25"/>
  <c r="I89" i="25"/>
  <c r="I74" i="25"/>
  <c r="G74" i="25"/>
  <c r="F74" i="25"/>
  <c r="D72" i="25"/>
  <c r="G89" i="25"/>
  <c r="B113" i="25"/>
  <c r="AX12" i="24"/>
  <c r="F87" i="25"/>
  <c r="F92" i="25"/>
  <c r="S76" i="25"/>
  <c r="T84" i="25"/>
  <c r="T85" i="25"/>
  <c r="B80" i="25"/>
  <c r="S86" i="25"/>
  <c r="A81" i="25"/>
  <c r="F77" i="25"/>
  <c r="T79" i="25"/>
  <c r="U76" i="25"/>
  <c r="B84" i="25"/>
  <c r="B79" i="25"/>
  <c r="T81" i="25"/>
  <c r="F81" i="25"/>
  <c r="W65" i="25"/>
  <c r="F80" i="25"/>
  <c r="T86" i="25"/>
  <c r="B85" i="25"/>
  <c r="A82" i="25"/>
  <c r="U77" i="25"/>
  <c r="F84" i="25"/>
  <c r="T83" i="25"/>
  <c r="F82" i="25"/>
  <c r="S80" i="25"/>
  <c r="B83" i="25"/>
  <c r="A84" i="25"/>
  <c r="S81" i="25"/>
  <c r="M93" i="25"/>
  <c r="U81" i="25"/>
  <c r="W56" i="25"/>
  <c r="E93" i="25"/>
  <c r="B86" i="25"/>
  <c r="W61" i="25"/>
  <c r="F78" i="25"/>
  <c r="U87" i="25"/>
  <c r="W59" i="25"/>
  <c r="W62" i="25"/>
  <c r="S77" i="25"/>
  <c r="Q80" i="25"/>
  <c r="S82" i="25"/>
  <c r="I93" i="25"/>
  <c r="A76" i="25"/>
  <c r="B77" i="25"/>
  <c r="Q77" i="25"/>
  <c r="F76" i="25"/>
  <c r="Q76" i="25"/>
  <c r="F85" i="25"/>
  <c r="S85" i="25"/>
  <c r="Q81" i="25"/>
  <c r="Q86" i="25"/>
  <c r="B82" i="25"/>
  <c r="W57" i="25"/>
  <c r="U82" i="25"/>
  <c r="Q85" i="25"/>
  <c r="U83" i="25"/>
  <c r="B87" i="25"/>
  <c r="T76" i="25"/>
  <c r="Q87" i="25"/>
  <c r="F79" i="25"/>
  <c r="Q83" i="25"/>
  <c r="T82" i="25"/>
  <c r="A77" i="25"/>
  <c r="Q79" i="25"/>
  <c r="A86" i="25"/>
  <c r="Q82" i="25"/>
  <c r="S84" i="25"/>
  <c r="W60" i="25"/>
  <c r="F83" i="25"/>
  <c r="U78" i="25"/>
  <c r="Q78" i="25"/>
  <c r="T87" i="25"/>
  <c r="B76" i="25"/>
  <c r="A85" i="25"/>
  <c r="U79" i="25"/>
  <c r="A80" i="25"/>
  <c r="A79" i="25"/>
  <c r="U84" i="25"/>
  <c r="S83" i="25"/>
  <c r="B78" i="25"/>
  <c r="B93" i="25"/>
  <c r="U80" i="25"/>
  <c r="S87" i="25"/>
  <c r="T77" i="25"/>
  <c r="F86" i="25"/>
  <c r="W55" i="25"/>
  <c r="T78" i="25"/>
  <c r="U86" i="25"/>
  <c r="W64" i="25"/>
  <c r="T80" i="25"/>
  <c r="A83" i="25"/>
  <c r="B81" i="25"/>
  <c r="A78" i="25"/>
  <c r="Q84" i="25"/>
  <c r="W63" i="25"/>
  <c r="S78" i="25"/>
  <c r="W58" i="25"/>
  <c r="A87" i="25"/>
  <c r="U85" i="25"/>
  <c r="S79" i="25"/>
  <c r="AX13" i="27" l="1"/>
  <c r="X61" i="25"/>
  <c r="X55" i="25"/>
  <c r="X46" i="25"/>
  <c r="X64" i="25"/>
  <c r="X59" i="25"/>
  <c r="X58" i="25"/>
  <c r="X62" i="25"/>
  <c r="X56" i="25"/>
  <c r="X63" i="25"/>
  <c r="X60" i="25"/>
  <c r="X57" i="25"/>
  <c r="X65" i="25"/>
  <c r="A153" i="26"/>
  <c r="I80" i="25"/>
  <c r="I82" i="25"/>
  <c r="I83" i="25"/>
  <c r="I79" i="25"/>
  <c r="I84" i="25"/>
  <c r="F88" i="25"/>
  <c r="I88" i="25"/>
  <c r="I86" i="25"/>
  <c r="N95" i="25"/>
  <c r="A109" i="25"/>
  <c r="K95" i="25"/>
  <c r="I110" i="25"/>
  <c r="X108" i="25"/>
  <c r="G108" i="25"/>
  <c r="B95" i="25"/>
  <c r="D110" i="25"/>
  <c r="A110" i="25"/>
  <c r="A95" i="25"/>
  <c r="K93" i="25"/>
  <c r="K110" i="25"/>
  <c r="M95" i="25"/>
  <c r="G93" i="25"/>
  <c r="M110" i="25"/>
  <c r="D93" i="25"/>
  <c r="I95" i="25"/>
  <c r="A93" i="25"/>
  <c r="G110" i="25"/>
  <c r="G95" i="25"/>
  <c r="F95" i="25"/>
  <c r="I85" i="25"/>
  <c r="I78" i="25"/>
  <c r="I76" i="25"/>
  <c r="I81" i="25"/>
  <c r="I77" i="25"/>
  <c r="I87" i="25"/>
  <c r="B134" i="25"/>
  <c r="AX13" i="24"/>
  <c r="F98" i="25"/>
  <c r="T104" i="25"/>
  <c r="A101" i="25"/>
  <c r="F107" i="25"/>
  <c r="B98" i="25"/>
  <c r="T101" i="25"/>
  <c r="T97" i="25"/>
  <c r="S101" i="25"/>
  <c r="F99" i="25"/>
  <c r="F105" i="25"/>
  <c r="B105" i="25"/>
  <c r="T106" i="25"/>
  <c r="Q104" i="25"/>
  <c r="W82" i="25"/>
  <c r="A97" i="25"/>
  <c r="A104" i="25"/>
  <c r="A98" i="25"/>
  <c r="U108" i="25"/>
  <c r="T102" i="25"/>
  <c r="S108" i="25"/>
  <c r="W84" i="25"/>
  <c r="F108" i="25"/>
  <c r="Q99" i="25"/>
  <c r="B114" i="25"/>
  <c r="T99" i="25"/>
  <c r="A107" i="25"/>
  <c r="F100" i="25"/>
  <c r="F103" i="25"/>
  <c r="B104" i="25"/>
  <c r="B100" i="25"/>
  <c r="T108" i="25"/>
  <c r="S102" i="25"/>
  <c r="U103" i="25"/>
  <c r="U98" i="25"/>
  <c r="S104" i="25"/>
  <c r="T100" i="25"/>
  <c r="T107" i="25"/>
  <c r="A103" i="25"/>
  <c r="W83" i="25"/>
  <c r="T98" i="25"/>
  <c r="B99" i="25"/>
  <c r="A106" i="25"/>
  <c r="W81" i="25"/>
  <c r="B106" i="25"/>
  <c r="S103" i="25"/>
  <c r="F97" i="25"/>
  <c r="A105" i="25"/>
  <c r="B97" i="25"/>
  <c r="A99" i="25"/>
  <c r="Q107" i="25"/>
  <c r="B101" i="25"/>
  <c r="B107" i="25"/>
  <c r="U99" i="25"/>
  <c r="W80" i="25"/>
  <c r="S107" i="25"/>
  <c r="M114" i="25"/>
  <c r="Q97" i="25"/>
  <c r="B103" i="25"/>
  <c r="S105" i="25"/>
  <c r="F106" i="25"/>
  <c r="Q108" i="25"/>
  <c r="F102" i="25"/>
  <c r="Q103" i="25"/>
  <c r="B108" i="25"/>
  <c r="W78" i="25"/>
  <c r="U105" i="25"/>
  <c r="U106" i="25"/>
  <c r="S106" i="25"/>
  <c r="S98" i="25"/>
  <c r="A100" i="25"/>
  <c r="U104" i="25"/>
  <c r="Q102" i="25"/>
  <c r="F113" i="25"/>
  <c r="U107" i="25"/>
  <c r="Q106" i="25"/>
  <c r="U97" i="25"/>
  <c r="Q101" i="25"/>
  <c r="S100" i="25"/>
  <c r="W85" i="25"/>
  <c r="Q105" i="25"/>
  <c r="W76" i="25"/>
  <c r="T105" i="25"/>
  <c r="B102" i="25"/>
  <c r="F104" i="25"/>
  <c r="Q98" i="25"/>
  <c r="A102" i="25"/>
  <c r="Q100" i="25"/>
  <c r="U102" i="25"/>
  <c r="S97" i="25"/>
  <c r="F101" i="25"/>
  <c r="W77" i="25"/>
  <c r="A108" i="25"/>
  <c r="W86" i="25"/>
  <c r="S99" i="25"/>
  <c r="U101" i="25"/>
  <c r="U100" i="25"/>
  <c r="E114" i="25"/>
  <c r="I114" i="25"/>
  <c r="W79" i="25"/>
  <c r="T103" i="25"/>
  <c r="AX14" i="27" l="1"/>
  <c r="X86" i="25"/>
  <c r="X76" i="25"/>
  <c r="X83" i="25"/>
  <c r="X67" i="25"/>
  <c r="X81" i="25"/>
  <c r="X80" i="25"/>
  <c r="X84" i="25"/>
  <c r="X77" i="25"/>
  <c r="X79" i="25"/>
  <c r="X82" i="25"/>
  <c r="X85" i="25"/>
  <c r="X78" i="25"/>
  <c r="A174" i="26"/>
  <c r="I103" i="25"/>
  <c r="I98" i="25"/>
  <c r="I107" i="25"/>
  <c r="I99" i="25"/>
  <c r="I101" i="25"/>
  <c r="I102" i="25"/>
  <c r="I106" i="25"/>
  <c r="I109" i="25"/>
  <c r="F109" i="25"/>
  <c r="I97" i="25"/>
  <c r="N116" i="25"/>
  <c r="A130" i="25"/>
  <c r="K116" i="25"/>
  <c r="I131" i="25"/>
  <c r="X129" i="25"/>
  <c r="I116" i="25"/>
  <c r="G114" i="25"/>
  <c r="G129" i="25"/>
  <c r="B116" i="25"/>
  <c r="D131" i="25"/>
  <c r="A114" i="25"/>
  <c r="A131" i="25"/>
  <c r="M116" i="25"/>
  <c r="G116" i="25"/>
  <c r="A116" i="25"/>
  <c r="K131" i="25"/>
  <c r="F116" i="25"/>
  <c r="M131" i="25"/>
  <c r="K114" i="25"/>
  <c r="G131" i="25"/>
  <c r="D114" i="25"/>
  <c r="I108" i="25"/>
  <c r="I100" i="25"/>
  <c r="I104" i="25"/>
  <c r="I105" i="25"/>
  <c r="B155" i="25"/>
  <c r="AX14" i="24"/>
  <c r="A123" i="25"/>
  <c r="B135" i="25"/>
  <c r="S124" i="25"/>
  <c r="T128" i="25"/>
  <c r="Q124" i="25"/>
  <c r="Q126" i="25"/>
  <c r="T120" i="25"/>
  <c r="W100" i="25"/>
  <c r="S127" i="25"/>
  <c r="F134" i="25"/>
  <c r="W103" i="25"/>
  <c r="U121" i="25"/>
  <c r="T118" i="25"/>
  <c r="S129" i="25"/>
  <c r="T125" i="25"/>
  <c r="B129" i="25"/>
  <c r="W104" i="25"/>
  <c r="W107" i="25"/>
  <c r="F122" i="25"/>
  <c r="U128" i="25"/>
  <c r="T127" i="25"/>
  <c r="S122" i="25"/>
  <c r="I135" i="25"/>
  <c r="B119" i="25"/>
  <c r="T122" i="25"/>
  <c r="F124" i="25"/>
  <c r="S125" i="25"/>
  <c r="S126" i="25"/>
  <c r="Q121" i="25"/>
  <c r="S118" i="25"/>
  <c r="B124" i="25"/>
  <c r="B122" i="25"/>
  <c r="A129" i="25"/>
  <c r="F127" i="25"/>
  <c r="A122" i="25"/>
  <c r="S119" i="25"/>
  <c r="F119" i="25"/>
  <c r="T119" i="25"/>
  <c r="A128" i="25"/>
  <c r="U129" i="25"/>
  <c r="F125" i="25"/>
  <c r="S123" i="25"/>
  <c r="U118" i="25"/>
  <c r="F121" i="25"/>
  <c r="A121" i="25"/>
  <c r="Q120" i="25"/>
  <c r="W98" i="25"/>
  <c r="S128" i="25"/>
  <c r="B120" i="25"/>
  <c r="T121" i="25"/>
  <c r="A124" i="25"/>
  <c r="B126" i="25"/>
  <c r="B127" i="25"/>
  <c r="Q122" i="25"/>
  <c r="A127" i="25"/>
  <c r="W105" i="25"/>
  <c r="U124" i="25"/>
  <c r="W102" i="25"/>
  <c r="B128" i="25"/>
  <c r="B121" i="25"/>
  <c r="S121" i="25"/>
  <c r="B125" i="25"/>
  <c r="A120" i="25"/>
  <c r="Q119" i="25"/>
  <c r="U119" i="25"/>
  <c r="B123" i="25"/>
  <c r="T126" i="25"/>
  <c r="U127" i="25"/>
  <c r="F118" i="25"/>
  <c r="Q127" i="25"/>
  <c r="W106" i="25"/>
  <c r="F120" i="25"/>
  <c r="Q129" i="25"/>
  <c r="U120" i="25"/>
  <c r="W99" i="25"/>
  <c r="W101" i="25"/>
  <c r="M135" i="25"/>
  <c r="F123" i="25"/>
  <c r="B118" i="25"/>
  <c r="A126" i="25"/>
  <c r="Q128" i="25"/>
  <c r="Q123" i="25"/>
  <c r="U122" i="25"/>
  <c r="A119" i="25"/>
  <c r="A125" i="25"/>
  <c r="S120" i="25"/>
  <c r="F129" i="25"/>
  <c r="T123" i="25"/>
  <c r="E135" i="25"/>
  <c r="F128" i="25"/>
  <c r="T129" i="25"/>
  <c r="Q118" i="25"/>
  <c r="F126" i="25"/>
  <c r="T124" i="25"/>
  <c r="U125" i="25"/>
  <c r="W97" i="25"/>
  <c r="U123" i="25"/>
  <c r="A118" i="25"/>
  <c r="U126" i="25"/>
  <c r="Q125" i="25"/>
  <c r="AX15" i="27" l="1"/>
  <c r="X101" i="25"/>
  <c r="X102" i="25"/>
  <c r="X97" i="25"/>
  <c r="X88" i="25"/>
  <c r="X99" i="25"/>
  <c r="X100" i="25"/>
  <c r="X104" i="25"/>
  <c r="X106" i="25"/>
  <c r="X98" i="25"/>
  <c r="X103" i="25"/>
  <c r="X107" i="25"/>
  <c r="X105" i="25"/>
  <c r="A195" i="26"/>
  <c r="I119" i="25"/>
  <c r="I123" i="25"/>
  <c r="I127" i="25"/>
  <c r="I121" i="25"/>
  <c r="I130" i="25"/>
  <c r="F130" i="25"/>
  <c r="I128" i="25"/>
  <c r="I118" i="25"/>
  <c r="I126" i="25"/>
  <c r="I129" i="25"/>
  <c r="I122" i="25"/>
  <c r="N137" i="25"/>
  <c r="A151" i="25"/>
  <c r="K137" i="25"/>
  <c r="I152" i="25"/>
  <c r="X150" i="25"/>
  <c r="I137" i="25"/>
  <c r="G135" i="25"/>
  <c r="G150" i="25"/>
  <c r="B137" i="25"/>
  <c r="A135" i="25"/>
  <c r="M137" i="25"/>
  <c r="G137" i="25"/>
  <c r="G152" i="25"/>
  <c r="M152" i="25"/>
  <c r="F137" i="25"/>
  <c r="A137" i="25"/>
  <c r="K135" i="25"/>
  <c r="K152" i="25"/>
  <c r="D152" i="25"/>
  <c r="A152" i="25"/>
  <c r="D135" i="25"/>
  <c r="I125" i="25"/>
  <c r="I124" i="25"/>
  <c r="I120" i="25"/>
  <c r="B176" i="25"/>
  <c r="AX15" i="24"/>
  <c r="U149" i="25"/>
  <c r="Q148" i="25"/>
  <c r="S148" i="25"/>
  <c r="S142" i="25"/>
  <c r="A150" i="25"/>
  <c r="U148" i="25"/>
  <c r="F143" i="25"/>
  <c r="Q150" i="25"/>
  <c r="W122" i="25"/>
  <c r="W128" i="25"/>
  <c r="S144" i="25"/>
  <c r="E156" i="25"/>
  <c r="A145" i="25"/>
  <c r="T148" i="25"/>
  <c r="B139" i="25"/>
  <c r="F145" i="25"/>
  <c r="A146" i="25"/>
  <c r="T149" i="25"/>
  <c r="T141" i="25"/>
  <c r="W119" i="25"/>
  <c r="U144" i="25"/>
  <c r="S146" i="25"/>
  <c r="S150" i="25"/>
  <c r="F147" i="25"/>
  <c r="B141" i="25"/>
  <c r="B146" i="25"/>
  <c r="U146" i="25"/>
  <c r="W127" i="25"/>
  <c r="W118" i="25"/>
  <c r="F149" i="25"/>
  <c r="W120" i="25"/>
  <c r="B144" i="25"/>
  <c r="A140" i="25"/>
  <c r="F140" i="25"/>
  <c r="F146" i="25"/>
  <c r="A147" i="25"/>
  <c r="T147" i="25"/>
  <c r="S149" i="25"/>
  <c r="T145" i="25"/>
  <c r="U140" i="25"/>
  <c r="F141" i="25"/>
  <c r="B156" i="25"/>
  <c r="U143" i="25"/>
  <c r="S140" i="25"/>
  <c r="Q147" i="25"/>
  <c r="Q149" i="25"/>
  <c r="F144" i="25"/>
  <c r="T142" i="25"/>
  <c r="Q144" i="25"/>
  <c r="U150" i="25"/>
  <c r="B142" i="25"/>
  <c r="A144" i="25"/>
  <c r="M156" i="25"/>
  <c r="A149" i="25"/>
  <c r="W126" i="25"/>
  <c r="F139" i="25"/>
  <c r="A139" i="25"/>
  <c r="F142" i="25"/>
  <c r="S147" i="25"/>
  <c r="B148" i="25"/>
  <c r="T143" i="25"/>
  <c r="F148" i="25"/>
  <c r="B149" i="25"/>
  <c r="U147" i="25"/>
  <c r="Q141" i="25"/>
  <c r="W121" i="25"/>
  <c r="Q145" i="25"/>
  <c r="T139" i="25"/>
  <c r="S141" i="25"/>
  <c r="U139" i="25"/>
  <c r="A143" i="25"/>
  <c r="B140" i="25"/>
  <c r="Q143" i="25"/>
  <c r="W123" i="25"/>
  <c r="S145" i="25"/>
  <c r="B143" i="25"/>
  <c r="W124" i="25"/>
  <c r="S143" i="25"/>
  <c r="S139" i="25"/>
  <c r="T144" i="25"/>
  <c r="I156" i="25"/>
  <c r="B147" i="25"/>
  <c r="A142" i="25"/>
  <c r="Q146" i="25"/>
  <c r="Q142" i="25"/>
  <c r="Q139" i="25"/>
  <c r="T140" i="25"/>
  <c r="U145" i="25"/>
  <c r="U142" i="25"/>
  <c r="U141" i="25"/>
  <c r="F155" i="25"/>
  <c r="B150" i="25"/>
  <c r="Q140" i="25"/>
  <c r="A141" i="25"/>
  <c r="T150" i="25"/>
  <c r="A148" i="25"/>
  <c r="T146" i="25"/>
  <c r="W125" i="25"/>
  <c r="B145" i="25"/>
  <c r="F150" i="25"/>
  <c r="AX16" i="27" l="1"/>
  <c r="X109" i="25"/>
  <c r="X120" i="25"/>
  <c r="X125" i="25"/>
  <c r="X122" i="25"/>
  <c r="X121" i="25"/>
  <c r="X126" i="25"/>
  <c r="X127" i="25"/>
  <c r="X124" i="25"/>
  <c r="X123" i="25"/>
  <c r="X119" i="25"/>
  <c r="X128" i="25"/>
  <c r="X118" i="25"/>
  <c r="A216" i="26"/>
  <c r="I150" i="25"/>
  <c r="I145" i="25"/>
  <c r="I139" i="25"/>
  <c r="I143" i="25"/>
  <c r="I151" i="25"/>
  <c r="F151" i="25"/>
  <c r="I149" i="25"/>
  <c r="I147" i="25"/>
  <c r="I142" i="25"/>
  <c r="I146" i="25"/>
  <c r="I141" i="25"/>
  <c r="N158" i="25"/>
  <c r="A172" i="25"/>
  <c r="K158" i="25"/>
  <c r="I173" i="25"/>
  <c r="X171" i="25"/>
  <c r="I158" i="25"/>
  <c r="G156" i="25"/>
  <c r="G158" i="25"/>
  <c r="G171" i="25"/>
  <c r="B158" i="25"/>
  <c r="A156" i="25"/>
  <c r="G173" i="25"/>
  <c r="M173" i="25"/>
  <c r="M158" i="25"/>
  <c r="A158" i="25"/>
  <c r="K173" i="25"/>
  <c r="F158" i="25"/>
  <c r="D173" i="25"/>
  <c r="K156" i="25"/>
  <c r="A173" i="25"/>
  <c r="D156" i="25"/>
  <c r="I140" i="25"/>
  <c r="I144" i="25"/>
  <c r="I148" i="25"/>
  <c r="B197" i="25"/>
  <c r="AX16" i="24"/>
  <c r="F164" i="25"/>
  <c r="B162" i="25"/>
  <c r="Q169" i="25"/>
  <c r="S162" i="25"/>
  <c r="U160" i="25"/>
  <c r="S169" i="25"/>
  <c r="F170" i="25"/>
  <c r="A160" i="25"/>
  <c r="B170" i="25"/>
  <c r="W147" i="25"/>
  <c r="U161" i="25"/>
  <c r="U167" i="25"/>
  <c r="S161" i="25"/>
  <c r="U166" i="25"/>
  <c r="T162" i="25"/>
  <c r="A161" i="25"/>
  <c r="A169" i="25"/>
  <c r="Q160" i="25"/>
  <c r="F161" i="25"/>
  <c r="S164" i="25"/>
  <c r="W139" i="25"/>
  <c r="U164" i="25"/>
  <c r="W142" i="25"/>
  <c r="A167" i="25"/>
  <c r="Q171" i="25"/>
  <c r="T168" i="25"/>
  <c r="Q162" i="25"/>
  <c r="A162" i="25"/>
  <c r="A170" i="25"/>
  <c r="T171" i="25"/>
  <c r="T167" i="25"/>
  <c r="B167" i="25"/>
  <c r="Q170" i="25"/>
  <c r="T164" i="25"/>
  <c r="A171" i="25"/>
  <c r="F167" i="25"/>
  <c r="T161" i="25"/>
  <c r="U170" i="25"/>
  <c r="B168" i="25"/>
  <c r="F168" i="25"/>
  <c r="A168" i="25"/>
  <c r="W141" i="25"/>
  <c r="A165" i="25"/>
  <c r="T163" i="25"/>
  <c r="A164" i="25"/>
  <c r="S165" i="25"/>
  <c r="B177" i="25"/>
  <c r="B165" i="25"/>
  <c r="U162" i="25"/>
  <c r="F160" i="25"/>
  <c r="W143" i="25"/>
  <c r="Q163" i="25"/>
  <c r="W144" i="25"/>
  <c r="B169" i="25"/>
  <c r="F162" i="25"/>
  <c r="Q161" i="25"/>
  <c r="Q168" i="25"/>
  <c r="U169" i="25"/>
  <c r="F171" i="25"/>
  <c r="B163" i="25"/>
  <c r="I177" i="25"/>
  <c r="T160" i="25"/>
  <c r="B171" i="25"/>
  <c r="U163" i="25"/>
  <c r="T170" i="25"/>
  <c r="T165" i="25"/>
  <c r="Q167" i="25"/>
  <c r="T166" i="25"/>
  <c r="W145" i="25"/>
  <c r="B166" i="25"/>
  <c r="Q166" i="25"/>
  <c r="W149" i="25"/>
  <c r="S167" i="25"/>
  <c r="A163" i="25"/>
  <c r="T169" i="25"/>
  <c r="M177" i="25"/>
  <c r="S168" i="25"/>
  <c r="Q164" i="25"/>
  <c r="B161" i="25"/>
  <c r="Q165" i="25"/>
  <c r="S170" i="25"/>
  <c r="S166" i="25"/>
  <c r="W148" i="25"/>
  <c r="F166" i="25"/>
  <c r="U165" i="25"/>
  <c r="W140" i="25"/>
  <c r="S160" i="25"/>
  <c r="F165" i="25"/>
  <c r="F163" i="25"/>
  <c r="W146" i="25"/>
  <c r="F169" i="25"/>
  <c r="U171" i="25"/>
  <c r="U168" i="25"/>
  <c r="B160" i="25"/>
  <c r="F176" i="25"/>
  <c r="S163" i="25"/>
  <c r="E177" i="25"/>
  <c r="A166" i="25"/>
  <c r="S171" i="25"/>
  <c r="B164" i="25"/>
  <c r="AX17" i="27" l="1"/>
  <c r="X149" i="25"/>
  <c r="X148" i="25"/>
  <c r="X146" i="25"/>
  <c r="X147" i="25"/>
  <c r="X143" i="25"/>
  <c r="X130" i="25"/>
  <c r="X141" i="25"/>
  <c r="X142" i="25"/>
  <c r="X145" i="25"/>
  <c r="X140" i="25"/>
  <c r="X139" i="25"/>
  <c r="X144" i="25"/>
  <c r="A237" i="26"/>
  <c r="I160" i="25"/>
  <c r="I165" i="25"/>
  <c r="I168" i="25"/>
  <c r="I169" i="25"/>
  <c r="F172" i="25"/>
  <c r="I172" i="25"/>
  <c r="N179" i="25"/>
  <c r="A193" i="25"/>
  <c r="K179" i="25"/>
  <c r="I194" i="25"/>
  <c r="X192" i="25"/>
  <c r="I179" i="25"/>
  <c r="G177" i="25"/>
  <c r="G179" i="25"/>
  <c r="G192" i="25"/>
  <c r="B179" i="25"/>
  <c r="A177" i="25"/>
  <c r="G194" i="25"/>
  <c r="M194" i="25"/>
  <c r="M179" i="25"/>
  <c r="K194" i="25"/>
  <c r="F179" i="25"/>
  <c r="A179" i="25"/>
  <c r="D194" i="25"/>
  <c r="K177" i="25"/>
  <c r="A194" i="25"/>
  <c r="D177" i="25"/>
  <c r="I167" i="25"/>
  <c r="I166" i="25"/>
  <c r="I171" i="25"/>
  <c r="I162" i="25"/>
  <c r="I170" i="25"/>
  <c r="I163" i="25"/>
  <c r="I161" i="25"/>
  <c r="I164" i="25"/>
  <c r="B218" i="25"/>
  <c r="AX17" i="24"/>
  <c r="AX18" i="24" s="1"/>
  <c r="AX19" i="24" s="1"/>
  <c r="AX20" i="24" s="1"/>
  <c r="AX21" i="24" s="1"/>
  <c r="AX22" i="24" s="1"/>
  <c r="AX23" i="24" s="1"/>
  <c r="AX24" i="24" s="1"/>
  <c r="AX25" i="24" s="1"/>
  <c r="AX26" i="24" s="1"/>
  <c r="AX27" i="24" s="1"/>
  <c r="AX28" i="24" s="1"/>
  <c r="AX29" i="24" s="1"/>
  <c r="AX30" i="24" s="1"/>
  <c r="AX31" i="24" s="1"/>
  <c r="AX32" i="24" s="1"/>
  <c r="AX33" i="24" s="1"/>
  <c r="AX34" i="24" s="1"/>
  <c r="AX35" i="24" s="1"/>
  <c r="AX36" i="24" s="1"/>
  <c r="AX37" i="24" s="1"/>
  <c r="AX38" i="24" s="1"/>
  <c r="AX39" i="24" s="1"/>
  <c r="AX40" i="24" s="1"/>
  <c r="AX41" i="24" s="1"/>
  <c r="AX42" i="24" s="1"/>
  <c r="AX43" i="24" s="1"/>
  <c r="AX44" i="24" s="1"/>
  <c r="AX45" i="24" s="1"/>
  <c r="AX46" i="24" s="1"/>
  <c r="AX47" i="24" s="1"/>
  <c r="AX48" i="24" s="1"/>
  <c r="AX49" i="24" s="1"/>
  <c r="AX50" i="24" s="1"/>
  <c r="AX51" i="24" s="1"/>
  <c r="AX52" i="24" s="1"/>
  <c r="AX53" i="24" s="1"/>
  <c r="AX54" i="24" s="1"/>
  <c r="AX55" i="24" s="1"/>
  <c r="AX56" i="24" s="1"/>
  <c r="AX57" i="24" s="1"/>
  <c r="AX58" i="24" s="1"/>
  <c r="AX59" i="24" s="1"/>
  <c r="AX60" i="24" s="1"/>
  <c r="AX61" i="24" s="1"/>
  <c r="AX62" i="24" s="1"/>
  <c r="AX63" i="24" s="1"/>
  <c r="AX64" i="24" s="1"/>
  <c r="AX65" i="24" s="1"/>
  <c r="AX66" i="24" s="1"/>
  <c r="AX67" i="24" s="1"/>
  <c r="AX68" i="24" s="1"/>
  <c r="T190" i="25"/>
  <c r="U183" i="25"/>
  <c r="B185" i="25"/>
  <c r="S189" i="25"/>
  <c r="Q192" i="25"/>
  <c r="T182" i="25"/>
  <c r="W165" i="25"/>
  <c r="Q189" i="25"/>
  <c r="T186" i="25"/>
  <c r="F183" i="25"/>
  <c r="B182" i="25"/>
  <c r="A190" i="25"/>
  <c r="S188" i="25"/>
  <c r="F192" i="25"/>
  <c r="U192" i="25"/>
  <c r="U182" i="25"/>
  <c r="S191" i="25"/>
  <c r="Q183" i="25"/>
  <c r="A191" i="25"/>
  <c r="B186" i="25"/>
  <c r="B188" i="25"/>
  <c r="A185" i="25"/>
  <c r="T185" i="25"/>
  <c r="B187" i="25"/>
  <c r="S187" i="25"/>
  <c r="W161" i="25"/>
  <c r="A188" i="25"/>
  <c r="U190" i="25"/>
  <c r="B183" i="25"/>
  <c r="B181" i="25"/>
  <c r="F188" i="25"/>
  <c r="S182" i="25"/>
  <c r="S181" i="25"/>
  <c r="S185" i="25"/>
  <c r="S190" i="25"/>
  <c r="Q191" i="25"/>
  <c r="F197" i="25"/>
  <c r="F187" i="25"/>
  <c r="B198" i="25"/>
  <c r="F182" i="25"/>
  <c r="W162" i="25"/>
  <c r="U189" i="25"/>
  <c r="F189" i="25"/>
  <c r="W164" i="25"/>
  <c r="T192" i="25"/>
  <c r="F184" i="25"/>
  <c r="A182" i="25"/>
  <c r="M198" i="25"/>
  <c r="U186" i="25"/>
  <c r="U185" i="25"/>
  <c r="W170" i="25"/>
  <c r="S183" i="25"/>
  <c r="F190" i="25"/>
  <c r="Q188" i="25"/>
  <c r="T183" i="25"/>
  <c r="F181" i="25"/>
  <c r="A192" i="25"/>
  <c r="W169" i="25"/>
  <c r="A187" i="25"/>
  <c r="S192" i="25"/>
  <c r="Q182" i="25"/>
  <c r="T181" i="25"/>
  <c r="B192" i="25"/>
  <c r="W168" i="25"/>
  <c r="B190" i="25"/>
  <c r="U187" i="25"/>
  <c r="W167" i="25"/>
  <c r="U184" i="25"/>
  <c r="U188" i="25"/>
  <c r="B189" i="25"/>
  <c r="Q184" i="25"/>
  <c r="U191" i="25"/>
  <c r="Q185" i="25"/>
  <c r="W163" i="25"/>
  <c r="F185" i="25"/>
  <c r="S186" i="25"/>
  <c r="Q181" i="25"/>
  <c r="T184" i="25"/>
  <c r="A181" i="25"/>
  <c r="A189" i="25"/>
  <c r="F191" i="25"/>
  <c r="Q186" i="25"/>
  <c r="A186" i="25"/>
  <c r="E198" i="25"/>
  <c r="Q187" i="25"/>
  <c r="A184" i="25"/>
  <c r="T187" i="25"/>
  <c r="Q190" i="25"/>
  <c r="W166" i="25"/>
  <c r="B191" i="25"/>
  <c r="T188" i="25"/>
  <c r="B184" i="25"/>
  <c r="F186" i="25"/>
  <c r="T189" i="25"/>
  <c r="S184" i="25"/>
  <c r="U181" i="25"/>
  <c r="W160" i="25"/>
  <c r="A183" i="25"/>
  <c r="T191" i="25"/>
  <c r="I198" i="25"/>
  <c r="AX18" i="27" l="1"/>
  <c r="X164" i="25"/>
  <c r="X160" i="25"/>
  <c r="X168" i="25"/>
  <c r="X151" i="25"/>
  <c r="X163" i="25"/>
  <c r="X167" i="25"/>
  <c r="X169" i="25"/>
  <c r="X162" i="25"/>
  <c r="X161" i="25"/>
  <c r="X165" i="25"/>
  <c r="X166" i="25"/>
  <c r="X170" i="25"/>
  <c r="A258" i="26"/>
  <c r="I188" i="25"/>
  <c r="K215" i="25"/>
  <c r="A215" i="25"/>
  <c r="X213" i="25"/>
  <c r="N200" i="25"/>
  <c r="I215" i="25"/>
  <c r="G213" i="25"/>
  <c r="K200" i="25"/>
  <c r="I200" i="25"/>
  <c r="G198" i="25"/>
  <c r="G215" i="25"/>
  <c r="G200" i="25"/>
  <c r="D215" i="25"/>
  <c r="B200" i="25"/>
  <c r="A198" i="25"/>
  <c r="M215" i="25"/>
  <c r="A214" i="25"/>
  <c r="M200" i="25"/>
  <c r="A200" i="25"/>
  <c r="F200" i="25"/>
  <c r="K198" i="25"/>
  <c r="D198" i="25"/>
  <c r="I184" i="25"/>
  <c r="I187" i="25"/>
  <c r="I185" i="25"/>
  <c r="I189" i="25"/>
  <c r="I182" i="25"/>
  <c r="I186" i="25"/>
  <c r="I190" i="25"/>
  <c r="I183" i="25"/>
  <c r="I181" i="25"/>
  <c r="I191" i="25"/>
  <c r="I193" i="25"/>
  <c r="F193" i="25"/>
  <c r="I192" i="25"/>
  <c r="B239" i="25"/>
  <c r="O1379" i="22"/>
  <c r="O1380" i="22" s="1"/>
  <c r="O1381" i="22" s="1"/>
  <c r="O1382" i="22" s="1"/>
  <c r="O1383" i="22" s="1"/>
  <c r="O1384" i="22" s="1"/>
  <c r="O1385" i="22" s="1"/>
  <c r="O1386" i="22" s="1"/>
  <c r="O1387" i="22" s="1"/>
  <c r="O1388" i="22" s="1"/>
  <c r="O1389" i="22" s="1"/>
  <c r="O1358" i="22"/>
  <c r="O1359" i="22" s="1"/>
  <c r="O1360" i="22" s="1"/>
  <c r="O1361" i="22" s="1"/>
  <c r="O1362" i="22" s="1"/>
  <c r="O1363" i="22" s="1"/>
  <c r="O1364" i="22" s="1"/>
  <c r="O1365" i="22" s="1"/>
  <c r="O1366" i="22" s="1"/>
  <c r="O1367" i="22" s="1"/>
  <c r="O1368" i="22" s="1"/>
  <c r="O1337" i="22"/>
  <c r="O1338" i="22" s="1"/>
  <c r="O1339" i="22" s="1"/>
  <c r="O1340" i="22" s="1"/>
  <c r="O1341" i="22" s="1"/>
  <c r="O1342" i="22" s="1"/>
  <c r="O1343" i="22" s="1"/>
  <c r="O1344" i="22" s="1"/>
  <c r="O1345" i="22" s="1"/>
  <c r="O1346" i="22" s="1"/>
  <c r="O1347" i="22" s="1"/>
  <c r="O1316" i="22"/>
  <c r="O1317" i="22" s="1"/>
  <c r="O1318" i="22" s="1"/>
  <c r="O1319" i="22" s="1"/>
  <c r="O1320" i="22" s="1"/>
  <c r="O1321" i="22" s="1"/>
  <c r="O1322" i="22" s="1"/>
  <c r="O1323" i="22" s="1"/>
  <c r="O1324" i="22" s="1"/>
  <c r="O1325" i="22" s="1"/>
  <c r="O1326" i="22" s="1"/>
  <c r="O1297" i="22"/>
  <c r="O1298" i="22" s="1"/>
  <c r="O1299" i="22" s="1"/>
  <c r="O1300" i="22" s="1"/>
  <c r="O1301" i="22" s="1"/>
  <c r="O1302" i="22" s="1"/>
  <c r="O1303" i="22" s="1"/>
  <c r="O1304" i="22" s="1"/>
  <c r="O1305" i="22" s="1"/>
  <c r="O1296" i="22"/>
  <c r="O1295" i="22"/>
  <c r="O1274" i="22"/>
  <c r="O1275" i="22" s="1"/>
  <c r="O1276" i="22" s="1"/>
  <c r="O1277" i="22" s="1"/>
  <c r="O1278" i="22" s="1"/>
  <c r="O1279" i="22" s="1"/>
  <c r="O1280" i="22" s="1"/>
  <c r="O1281" i="22" s="1"/>
  <c r="O1282" i="22" s="1"/>
  <c r="O1283" i="22" s="1"/>
  <c r="O1284" i="22" s="1"/>
  <c r="O1253" i="22"/>
  <c r="O1254" i="22" s="1"/>
  <c r="O1255" i="22" s="1"/>
  <c r="O1256" i="22" s="1"/>
  <c r="O1257" i="22" s="1"/>
  <c r="O1258" i="22" s="1"/>
  <c r="O1259" i="22" s="1"/>
  <c r="O1260" i="22" s="1"/>
  <c r="O1261" i="22" s="1"/>
  <c r="O1262" i="22" s="1"/>
  <c r="O1263" i="22" s="1"/>
  <c r="O1232" i="22"/>
  <c r="O1233" i="22" s="1"/>
  <c r="O1234" i="22" s="1"/>
  <c r="O1235" i="22" s="1"/>
  <c r="O1236" i="22" s="1"/>
  <c r="O1237" i="22" s="1"/>
  <c r="O1238" i="22" s="1"/>
  <c r="O1239" i="22" s="1"/>
  <c r="O1240" i="22" s="1"/>
  <c r="O1241" i="22" s="1"/>
  <c r="O1242" i="22" s="1"/>
  <c r="O1211" i="22"/>
  <c r="O1212" i="22" s="1"/>
  <c r="O1213" i="22" s="1"/>
  <c r="O1214" i="22" s="1"/>
  <c r="O1215" i="22" s="1"/>
  <c r="O1216" i="22" s="1"/>
  <c r="O1217" i="22" s="1"/>
  <c r="O1218" i="22" s="1"/>
  <c r="O1219" i="22" s="1"/>
  <c r="O1220" i="22" s="1"/>
  <c r="O1221" i="22" s="1"/>
  <c r="O1190" i="22"/>
  <c r="O1191" i="22" s="1"/>
  <c r="O1192" i="22" s="1"/>
  <c r="O1193" i="22" s="1"/>
  <c r="O1194" i="22" s="1"/>
  <c r="O1195" i="22" s="1"/>
  <c r="O1196" i="22" s="1"/>
  <c r="O1197" i="22" s="1"/>
  <c r="O1198" i="22" s="1"/>
  <c r="O1199" i="22" s="1"/>
  <c r="O1200" i="22" s="1"/>
  <c r="O1169" i="22"/>
  <c r="O1170" i="22" s="1"/>
  <c r="O1171" i="22" s="1"/>
  <c r="O1172" i="22" s="1"/>
  <c r="O1173" i="22" s="1"/>
  <c r="O1174" i="22" s="1"/>
  <c r="O1175" i="22" s="1"/>
  <c r="O1176" i="22" s="1"/>
  <c r="O1177" i="22" s="1"/>
  <c r="O1178" i="22" s="1"/>
  <c r="O1179" i="22" s="1"/>
  <c r="O1148" i="22"/>
  <c r="O1149" i="22" s="1"/>
  <c r="O1150" i="22" s="1"/>
  <c r="O1151" i="22" s="1"/>
  <c r="O1152" i="22" s="1"/>
  <c r="O1153" i="22" s="1"/>
  <c r="O1154" i="22" s="1"/>
  <c r="O1155" i="22" s="1"/>
  <c r="O1156" i="22" s="1"/>
  <c r="O1157" i="22" s="1"/>
  <c r="O1158" i="22" s="1"/>
  <c r="O1127" i="22"/>
  <c r="O1128" i="22" s="1"/>
  <c r="O1129" i="22" s="1"/>
  <c r="O1130" i="22" s="1"/>
  <c r="O1131" i="22" s="1"/>
  <c r="O1132" i="22" s="1"/>
  <c r="O1133" i="22" s="1"/>
  <c r="O1134" i="22" s="1"/>
  <c r="O1135" i="22" s="1"/>
  <c r="O1136" i="22" s="1"/>
  <c r="O1137" i="22" s="1"/>
  <c r="O1106" i="22"/>
  <c r="O1107" i="22" s="1"/>
  <c r="O1108" i="22" s="1"/>
  <c r="O1109" i="22" s="1"/>
  <c r="O1110" i="22" s="1"/>
  <c r="O1111" i="22" s="1"/>
  <c r="O1112" i="22" s="1"/>
  <c r="O1113" i="22" s="1"/>
  <c r="O1114" i="22" s="1"/>
  <c r="O1115" i="22" s="1"/>
  <c r="O1116" i="22" s="1"/>
  <c r="O1085" i="22"/>
  <c r="O1086" i="22" s="1"/>
  <c r="O1087" i="22" s="1"/>
  <c r="O1088" i="22" s="1"/>
  <c r="O1089" i="22" s="1"/>
  <c r="O1090" i="22" s="1"/>
  <c r="O1091" i="22" s="1"/>
  <c r="O1092" i="22" s="1"/>
  <c r="O1093" i="22" s="1"/>
  <c r="O1094" i="22" s="1"/>
  <c r="O1095" i="22" s="1"/>
  <c r="O1064" i="22"/>
  <c r="O1065" i="22" s="1"/>
  <c r="O1066" i="22" s="1"/>
  <c r="O1067" i="22" s="1"/>
  <c r="O1068" i="22" s="1"/>
  <c r="O1069" i="22" s="1"/>
  <c r="O1070" i="22" s="1"/>
  <c r="O1071" i="22" s="1"/>
  <c r="O1072" i="22" s="1"/>
  <c r="O1073" i="22" s="1"/>
  <c r="O1074" i="22" s="1"/>
  <c r="O1043" i="22"/>
  <c r="O1044" i="22" s="1"/>
  <c r="O1045" i="22" s="1"/>
  <c r="O1046" i="22" s="1"/>
  <c r="O1047" i="22" s="1"/>
  <c r="O1048" i="22" s="1"/>
  <c r="O1049" i="22" s="1"/>
  <c r="O1050" i="22" s="1"/>
  <c r="O1051" i="22" s="1"/>
  <c r="O1052" i="22" s="1"/>
  <c r="O1053" i="22" s="1"/>
  <c r="O1022" i="22"/>
  <c r="O1023" i="22" s="1"/>
  <c r="O1024" i="22" s="1"/>
  <c r="O1025" i="22" s="1"/>
  <c r="O1026" i="22" s="1"/>
  <c r="O1027" i="22" s="1"/>
  <c r="O1028" i="22" s="1"/>
  <c r="O1029" i="22" s="1"/>
  <c r="O1030" i="22" s="1"/>
  <c r="O1031" i="22" s="1"/>
  <c r="O1032" i="22" s="1"/>
  <c r="O1001" i="22"/>
  <c r="O1002" i="22" s="1"/>
  <c r="O1003" i="22" s="1"/>
  <c r="O1004" i="22" s="1"/>
  <c r="O1005" i="22" s="1"/>
  <c r="O1006" i="22" s="1"/>
  <c r="O1007" i="22" s="1"/>
  <c r="O1008" i="22" s="1"/>
  <c r="O1009" i="22" s="1"/>
  <c r="O1010" i="22" s="1"/>
  <c r="O1011" i="22" s="1"/>
  <c r="O980" i="22"/>
  <c r="O981" i="22" s="1"/>
  <c r="O982" i="22" s="1"/>
  <c r="O983" i="22" s="1"/>
  <c r="O984" i="22" s="1"/>
  <c r="O985" i="22" s="1"/>
  <c r="O986" i="22" s="1"/>
  <c r="O987" i="22" s="1"/>
  <c r="O988" i="22" s="1"/>
  <c r="O989" i="22" s="1"/>
  <c r="O990" i="22" s="1"/>
  <c r="O959" i="22"/>
  <c r="O960" i="22" s="1"/>
  <c r="O961" i="22" s="1"/>
  <c r="O962" i="22" s="1"/>
  <c r="O963" i="22" s="1"/>
  <c r="O964" i="22" s="1"/>
  <c r="O965" i="22" s="1"/>
  <c r="O966" i="22" s="1"/>
  <c r="O967" i="22" s="1"/>
  <c r="O968" i="22" s="1"/>
  <c r="O969" i="22" s="1"/>
  <c r="O938" i="22"/>
  <c r="O939" i="22" s="1"/>
  <c r="O940" i="22" s="1"/>
  <c r="O941" i="22" s="1"/>
  <c r="O942" i="22" s="1"/>
  <c r="O943" i="22" s="1"/>
  <c r="O944" i="22" s="1"/>
  <c r="O945" i="22" s="1"/>
  <c r="O946" i="22" s="1"/>
  <c r="O947" i="22" s="1"/>
  <c r="O948" i="22" s="1"/>
  <c r="O917" i="22"/>
  <c r="O918" i="22" s="1"/>
  <c r="O919" i="22" s="1"/>
  <c r="O920" i="22" s="1"/>
  <c r="O921" i="22" s="1"/>
  <c r="O922" i="22" s="1"/>
  <c r="O923" i="22" s="1"/>
  <c r="O924" i="22" s="1"/>
  <c r="O925" i="22" s="1"/>
  <c r="O926" i="22" s="1"/>
  <c r="O927" i="22" s="1"/>
  <c r="O896" i="22"/>
  <c r="O897" i="22" s="1"/>
  <c r="O898" i="22" s="1"/>
  <c r="O899" i="22" s="1"/>
  <c r="O900" i="22" s="1"/>
  <c r="O901" i="22" s="1"/>
  <c r="O902" i="22" s="1"/>
  <c r="O903" i="22" s="1"/>
  <c r="O904" i="22" s="1"/>
  <c r="O905" i="22" s="1"/>
  <c r="O906" i="22" s="1"/>
  <c r="O875" i="22"/>
  <c r="O876" i="22" s="1"/>
  <c r="O877" i="22" s="1"/>
  <c r="O878" i="22" s="1"/>
  <c r="O879" i="22" s="1"/>
  <c r="O880" i="22" s="1"/>
  <c r="O881" i="22" s="1"/>
  <c r="O882" i="22" s="1"/>
  <c r="O883" i="22" s="1"/>
  <c r="O884" i="22" s="1"/>
  <c r="O885" i="22" s="1"/>
  <c r="O854" i="22"/>
  <c r="O855" i="22" s="1"/>
  <c r="O856" i="22" s="1"/>
  <c r="O857" i="22" s="1"/>
  <c r="O858" i="22" s="1"/>
  <c r="O859" i="22" s="1"/>
  <c r="O860" i="22" s="1"/>
  <c r="O861" i="22" s="1"/>
  <c r="O862" i="22" s="1"/>
  <c r="O863" i="22" s="1"/>
  <c r="O864" i="22" s="1"/>
  <c r="O833" i="22"/>
  <c r="O834" i="22" s="1"/>
  <c r="O835" i="22" s="1"/>
  <c r="O836" i="22" s="1"/>
  <c r="O837" i="22" s="1"/>
  <c r="O838" i="22" s="1"/>
  <c r="O839" i="22" s="1"/>
  <c r="O840" i="22" s="1"/>
  <c r="O841" i="22" s="1"/>
  <c r="O842" i="22" s="1"/>
  <c r="O843" i="22" s="1"/>
  <c r="O812" i="22"/>
  <c r="O813" i="22" s="1"/>
  <c r="O814" i="22" s="1"/>
  <c r="O815" i="22" s="1"/>
  <c r="O816" i="22" s="1"/>
  <c r="O817" i="22" s="1"/>
  <c r="O818" i="22" s="1"/>
  <c r="O819" i="22" s="1"/>
  <c r="O820" i="22" s="1"/>
  <c r="O821" i="22" s="1"/>
  <c r="O822" i="22" s="1"/>
  <c r="O791" i="22"/>
  <c r="O792" i="22" s="1"/>
  <c r="O793" i="22" s="1"/>
  <c r="O794" i="22" s="1"/>
  <c r="O795" i="22" s="1"/>
  <c r="O796" i="22" s="1"/>
  <c r="O797" i="22" s="1"/>
  <c r="O798" i="22" s="1"/>
  <c r="O799" i="22" s="1"/>
  <c r="O800" i="22" s="1"/>
  <c r="O801" i="22" s="1"/>
  <c r="O770" i="22"/>
  <c r="O771" i="22" s="1"/>
  <c r="O772" i="22" s="1"/>
  <c r="O773" i="22" s="1"/>
  <c r="O774" i="22" s="1"/>
  <c r="O775" i="22" s="1"/>
  <c r="O776" i="22" s="1"/>
  <c r="O777" i="22" s="1"/>
  <c r="O778" i="22" s="1"/>
  <c r="O779" i="22" s="1"/>
  <c r="O780" i="22" s="1"/>
  <c r="O749" i="22"/>
  <c r="O750" i="22" s="1"/>
  <c r="O751" i="22" s="1"/>
  <c r="O752" i="22" s="1"/>
  <c r="O753" i="22" s="1"/>
  <c r="O754" i="22" s="1"/>
  <c r="O755" i="22" s="1"/>
  <c r="O756" i="22" s="1"/>
  <c r="O757" i="22" s="1"/>
  <c r="O758" i="22" s="1"/>
  <c r="O759" i="22" s="1"/>
  <c r="O728" i="22"/>
  <c r="O729" i="22" s="1"/>
  <c r="O730" i="22" s="1"/>
  <c r="O731" i="22" s="1"/>
  <c r="O732" i="22" s="1"/>
  <c r="O733" i="22" s="1"/>
  <c r="O734" i="22" s="1"/>
  <c r="O735" i="22" s="1"/>
  <c r="O736" i="22" s="1"/>
  <c r="O737" i="22" s="1"/>
  <c r="O738" i="22" s="1"/>
  <c r="O707" i="22"/>
  <c r="O708" i="22" s="1"/>
  <c r="O709" i="22" s="1"/>
  <c r="O710" i="22" s="1"/>
  <c r="O711" i="22" s="1"/>
  <c r="O712" i="22" s="1"/>
  <c r="O713" i="22" s="1"/>
  <c r="O714" i="22" s="1"/>
  <c r="O715" i="22" s="1"/>
  <c r="O716" i="22" s="1"/>
  <c r="O717" i="22" s="1"/>
  <c r="O686" i="22"/>
  <c r="O687" i="22" s="1"/>
  <c r="O688" i="22" s="1"/>
  <c r="O689" i="22" s="1"/>
  <c r="O690" i="22" s="1"/>
  <c r="O691" i="22" s="1"/>
  <c r="O692" i="22" s="1"/>
  <c r="O693" i="22" s="1"/>
  <c r="O694" i="22" s="1"/>
  <c r="O695" i="22" s="1"/>
  <c r="O696" i="22" s="1"/>
  <c r="O665" i="22"/>
  <c r="O666" i="22" s="1"/>
  <c r="O667" i="22" s="1"/>
  <c r="O668" i="22" s="1"/>
  <c r="O669" i="22" s="1"/>
  <c r="O670" i="22" s="1"/>
  <c r="O671" i="22" s="1"/>
  <c r="O672" i="22" s="1"/>
  <c r="O673" i="22" s="1"/>
  <c r="O674" i="22" s="1"/>
  <c r="O675" i="22" s="1"/>
  <c r="O644" i="22"/>
  <c r="O645" i="22" s="1"/>
  <c r="O646" i="22" s="1"/>
  <c r="O647" i="22" s="1"/>
  <c r="O648" i="22" s="1"/>
  <c r="O649" i="22" s="1"/>
  <c r="O650" i="22" s="1"/>
  <c r="O651" i="22" s="1"/>
  <c r="O652" i="22" s="1"/>
  <c r="O653" i="22" s="1"/>
  <c r="O654" i="22" s="1"/>
  <c r="O623" i="22"/>
  <c r="O624" i="22" s="1"/>
  <c r="O625" i="22" s="1"/>
  <c r="O626" i="22" s="1"/>
  <c r="O627" i="22" s="1"/>
  <c r="O628" i="22" s="1"/>
  <c r="O629" i="22" s="1"/>
  <c r="O630" i="22" s="1"/>
  <c r="O631" i="22" s="1"/>
  <c r="O632" i="22" s="1"/>
  <c r="O633" i="22" s="1"/>
  <c r="O602" i="22"/>
  <c r="O603" i="22" s="1"/>
  <c r="O604" i="22" s="1"/>
  <c r="O605" i="22" s="1"/>
  <c r="O606" i="22" s="1"/>
  <c r="O607" i="22" s="1"/>
  <c r="O608" i="22" s="1"/>
  <c r="O609" i="22" s="1"/>
  <c r="O610" i="22" s="1"/>
  <c r="O611" i="22" s="1"/>
  <c r="O612" i="22" s="1"/>
  <c r="O581" i="22"/>
  <c r="O582" i="22" s="1"/>
  <c r="O583" i="22" s="1"/>
  <c r="O584" i="22" s="1"/>
  <c r="O585" i="22" s="1"/>
  <c r="O586" i="22" s="1"/>
  <c r="O587" i="22" s="1"/>
  <c r="O588" i="22" s="1"/>
  <c r="O589" i="22" s="1"/>
  <c r="O590" i="22" s="1"/>
  <c r="O591" i="22" s="1"/>
  <c r="O562" i="22"/>
  <c r="O563" i="22" s="1"/>
  <c r="O564" i="22" s="1"/>
  <c r="O565" i="22" s="1"/>
  <c r="O566" i="22" s="1"/>
  <c r="O567" i="22" s="1"/>
  <c r="O568" i="22" s="1"/>
  <c r="O569" i="22" s="1"/>
  <c r="O570" i="22" s="1"/>
  <c r="O561" i="22"/>
  <c r="O560" i="22"/>
  <c r="O539" i="22"/>
  <c r="O540" i="22" s="1"/>
  <c r="O541" i="22" s="1"/>
  <c r="O542" i="22" s="1"/>
  <c r="O543" i="22" s="1"/>
  <c r="O544" i="22" s="1"/>
  <c r="O545" i="22" s="1"/>
  <c r="O546" i="22" s="1"/>
  <c r="O547" i="22" s="1"/>
  <c r="O548" i="22" s="1"/>
  <c r="O549" i="22" s="1"/>
  <c r="O518" i="22"/>
  <c r="O519" i="22" s="1"/>
  <c r="O520" i="22" s="1"/>
  <c r="O521" i="22" s="1"/>
  <c r="O522" i="22" s="1"/>
  <c r="O523" i="22" s="1"/>
  <c r="O524" i="22" s="1"/>
  <c r="O525" i="22" s="1"/>
  <c r="O526" i="22" s="1"/>
  <c r="O527" i="22" s="1"/>
  <c r="O528" i="22" s="1"/>
  <c r="O497" i="22"/>
  <c r="O498" i="22" s="1"/>
  <c r="O499" i="22" s="1"/>
  <c r="O500" i="22" s="1"/>
  <c r="O501" i="22" s="1"/>
  <c r="O502" i="22" s="1"/>
  <c r="O503" i="22" s="1"/>
  <c r="O504" i="22" s="1"/>
  <c r="O505" i="22" s="1"/>
  <c r="O506" i="22" s="1"/>
  <c r="O507" i="22" s="1"/>
  <c r="O476" i="22"/>
  <c r="O477" i="22" s="1"/>
  <c r="O478" i="22" s="1"/>
  <c r="O479" i="22" s="1"/>
  <c r="O480" i="22" s="1"/>
  <c r="O481" i="22" s="1"/>
  <c r="O482" i="22" s="1"/>
  <c r="O483" i="22" s="1"/>
  <c r="O484" i="22" s="1"/>
  <c r="O485" i="22" s="1"/>
  <c r="O486" i="22" s="1"/>
  <c r="O455" i="22"/>
  <c r="O456" i="22" s="1"/>
  <c r="O457" i="22" s="1"/>
  <c r="O458" i="22" s="1"/>
  <c r="O459" i="22" s="1"/>
  <c r="O460" i="22" s="1"/>
  <c r="O461" i="22" s="1"/>
  <c r="O462" i="22" s="1"/>
  <c r="O463" i="22" s="1"/>
  <c r="O464" i="22" s="1"/>
  <c r="O465" i="22" s="1"/>
  <c r="O434" i="22"/>
  <c r="O435" i="22" s="1"/>
  <c r="O436" i="22" s="1"/>
  <c r="O437" i="22" s="1"/>
  <c r="O438" i="22" s="1"/>
  <c r="O439" i="22" s="1"/>
  <c r="O440" i="22" s="1"/>
  <c r="O441" i="22" s="1"/>
  <c r="O442" i="22" s="1"/>
  <c r="O443" i="22" s="1"/>
  <c r="O444" i="22" s="1"/>
  <c r="O413" i="22"/>
  <c r="O414" i="22" s="1"/>
  <c r="O415" i="22" s="1"/>
  <c r="O416" i="22" s="1"/>
  <c r="O417" i="22" s="1"/>
  <c r="O418" i="22" s="1"/>
  <c r="O419" i="22" s="1"/>
  <c r="O420" i="22" s="1"/>
  <c r="O421" i="22" s="1"/>
  <c r="O422" i="22" s="1"/>
  <c r="O423" i="22" s="1"/>
  <c r="O392" i="22"/>
  <c r="O393" i="22" s="1"/>
  <c r="O394" i="22" s="1"/>
  <c r="O395" i="22" s="1"/>
  <c r="O396" i="22" s="1"/>
  <c r="O397" i="22" s="1"/>
  <c r="O398" i="22" s="1"/>
  <c r="O399" i="22" s="1"/>
  <c r="O400" i="22" s="1"/>
  <c r="O401" i="22" s="1"/>
  <c r="O402" i="22" s="1"/>
  <c r="O371" i="22"/>
  <c r="O372" i="22" s="1"/>
  <c r="O373" i="22" s="1"/>
  <c r="O374" i="22" s="1"/>
  <c r="O375" i="22" s="1"/>
  <c r="O376" i="22" s="1"/>
  <c r="O377" i="22" s="1"/>
  <c r="O378" i="22" s="1"/>
  <c r="O379" i="22" s="1"/>
  <c r="O380" i="22" s="1"/>
  <c r="O381" i="22" s="1"/>
  <c r="O350" i="22"/>
  <c r="O351" i="22" s="1"/>
  <c r="O352" i="22" s="1"/>
  <c r="O353" i="22" s="1"/>
  <c r="O354" i="22" s="1"/>
  <c r="O355" i="22" s="1"/>
  <c r="O356" i="22" s="1"/>
  <c r="O357" i="22" s="1"/>
  <c r="O358" i="22" s="1"/>
  <c r="O359" i="22" s="1"/>
  <c r="O360" i="22" s="1"/>
  <c r="O329" i="22"/>
  <c r="O330" i="22" s="1"/>
  <c r="O331" i="22" s="1"/>
  <c r="O332" i="22" s="1"/>
  <c r="O333" i="22" s="1"/>
  <c r="O334" i="22" s="1"/>
  <c r="O335" i="22" s="1"/>
  <c r="O336" i="22" s="1"/>
  <c r="O337" i="22" s="1"/>
  <c r="O338" i="22" s="1"/>
  <c r="O339" i="22" s="1"/>
  <c r="O310" i="22"/>
  <c r="O311" i="22" s="1"/>
  <c r="O312" i="22" s="1"/>
  <c r="O313" i="22" s="1"/>
  <c r="O314" i="22" s="1"/>
  <c r="O315" i="22" s="1"/>
  <c r="O316" i="22" s="1"/>
  <c r="O317" i="22" s="1"/>
  <c r="O318" i="22" s="1"/>
  <c r="O309" i="22"/>
  <c r="O308" i="22"/>
  <c r="O287" i="22"/>
  <c r="O288" i="22" s="1"/>
  <c r="O289" i="22" s="1"/>
  <c r="O290" i="22" s="1"/>
  <c r="O291" i="22" s="1"/>
  <c r="O292" i="22" s="1"/>
  <c r="O293" i="22" s="1"/>
  <c r="O294" i="22" s="1"/>
  <c r="O295" i="22" s="1"/>
  <c r="O296" i="22" s="1"/>
  <c r="O297" i="22" s="1"/>
  <c r="O266" i="22"/>
  <c r="O267" i="22" s="1"/>
  <c r="O268" i="22" s="1"/>
  <c r="O269" i="22" s="1"/>
  <c r="O270" i="22" s="1"/>
  <c r="O271" i="22" s="1"/>
  <c r="O272" i="22" s="1"/>
  <c r="O273" i="22" s="1"/>
  <c r="O274" i="22" s="1"/>
  <c r="O275" i="22" s="1"/>
  <c r="O276" i="22" s="1"/>
  <c r="O245" i="22"/>
  <c r="O246" i="22" s="1"/>
  <c r="O247" i="22" s="1"/>
  <c r="O248" i="22" s="1"/>
  <c r="O249" i="22" s="1"/>
  <c r="O250" i="22" s="1"/>
  <c r="O251" i="22" s="1"/>
  <c r="O252" i="22" s="1"/>
  <c r="O253" i="22" s="1"/>
  <c r="O254" i="22" s="1"/>
  <c r="O255" i="22" s="1"/>
  <c r="O224" i="22"/>
  <c r="O225" i="22" s="1"/>
  <c r="O226" i="22" s="1"/>
  <c r="O227" i="22" s="1"/>
  <c r="O228" i="22" s="1"/>
  <c r="O229" i="22" s="1"/>
  <c r="O230" i="22" s="1"/>
  <c r="O231" i="22" s="1"/>
  <c r="O232" i="22" s="1"/>
  <c r="O233" i="22" s="1"/>
  <c r="O234" i="22" s="1"/>
  <c r="O203" i="22"/>
  <c r="O204" i="22" s="1"/>
  <c r="O205" i="22" s="1"/>
  <c r="O206" i="22" s="1"/>
  <c r="O207" i="22" s="1"/>
  <c r="O208" i="22" s="1"/>
  <c r="O209" i="22" s="1"/>
  <c r="O210" i="22" s="1"/>
  <c r="O211" i="22" s="1"/>
  <c r="O212" i="22" s="1"/>
  <c r="O213" i="22" s="1"/>
  <c r="O182" i="22"/>
  <c r="O183" i="22" s="1"/>
  <c r="O184" i="22" s="1"/>
  <c r="O185" i="22" s="1"/>
  <c r="O186" i="22" s="1"/>
  <c r="O187" i="22" s="1"/>
  <c r="O188" i="22" s="1"/>
  <c r="O189" i="22" s="1"/>
  <c r="O190" i="22" s="1"/>
  <c r="O191" i="22" s="1"/>
  <c r="O192" i="22" s="1"/>
  <c r="O161" i="22"/>
  <c r="O162" i="22" s="1"/>
  <c r="O163" i="22" s="1"/>
  <c r="O164" i="22" s="1"/>
  <c r="O165" i="22" s="1"/>
  <c r="O166" i="22" s="1"/>
  <c r="O167" i="22" s="1"/>
  <c r="O168" i="22" s="1"/>
  <c r="O169" i="22" s="1"/>
  <c r="O170" i="22" s="1"/>
  <c r="O171" i="22" s="1"/>
  <c r="O140" i="22"/>
  <c r="O141" i="22" s="1"/>
  <c r="O142" i="22" s="1"/>
  <c r="O143" i="22" s="1"/>
  <c r="O144" i="22" s="1"/>
  <c r="O145" i="22" s="1"/>
  <c r="O146" i="22" s="1"/>
  <c r="O147" i="22" s="1"/>
  <c r="O148" i="22" s="1"/>
  <c r="O149" i="22" s="1"/>
  <c r="O150" i="22" s="1"/>
  <c r="O119" i="22"/>
  <c r="O120" i="22" s="1"/>
  <c r="O121" i="22" s="1"/>
  <c r="O122" i="22" s="1"/>
  <c r="O123" i="22" s="1"/>
  <c r="O124" i="22" s="1"/>
  <c r="O125" i="22" s="1"/>
  <c r="O126" i="22" s="1"/>
  <c r="O127" i="22" s="1"/>
  <c r="O128" i="22" s="1"/>
  <c r="O129" i="22" s="1"/>
  <c r="O98" i="22"/>
  <c r="O99" i="22" s="1"/>
  <c r="O100" i="22" s="1"/>
  <c r="O101" i="22" s="1"/>
  <c r="O102" i="22" s="1"/>
  <c r="O103" i="22" s="1"/>
  <c r="O104" i="22" s="1"/>
  <c r="O105" i="22" s="1"/>
  <c r="O106" i="22" s="1"/>
  <c r="O107" i="22" s="1"/>
  <c r="O108" i="22" s="1"/>
  <c r="O77" i="22"/>
  <c r="O78" i="22" s="1"/>
  <c r="O79" i="22" s="1"/>
  <c r="O80" i="22" s="1"/>
  <c r="O81" i="22" s="1"/>
  <c r="O82" i="22" s="1"/>
  <c r="O83" i="22" s="1"/>
  <c r="O84" i="22" s="1"/>
  <c r="O85" i="22" s="1"/>
  <c r="O86" i="22" s="1"/>
  <c r="O87" i="22" s="1"/>
  <c r="O56" i="22"/>
  <c r="O57" i="22" s="1"/>
  <c r="O58" i="22" s="1"/>
  <c r="O59" i="22" s="1"/>
  <c r="O60" i="22" s="1"/>
  <c r="O61" i="22" s="1"/>
  <c r="O62" i="22" s="1"/>
  <c r="O63" i="22" s="1"/>
  <c r="O64" i="22" s="1"/>
  <c r="O65" i="22" s="1"/>
  <c r="O66" i="22" s="1"/>
  <c r="O35" i="22"/>
  <c r="O36" i="22" s="1"/>
  <c r="O37" i="22" s="1"/>
  <c r="O38" i="22" s="1"/>
  <c r="O39" i="22" s="1"/>
  <c r="O40" i="22" s="1"/>
  <c r="O41" i="22" s="1"/>
  <c r="O42" i="22" s="1"/>
  <c r="O43" i="22" s="1"/>
  <c r="O44" i="22" s="1"/>
  <c r="O45" i="22" s="1"/>
  <c r="X24" i="22"/>
  <c r="O14" i="22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A1409" i="23"/>
  <c r="A1388" i="23"/>
  <c r="A1367" i="23"/>
  <c r="A1346" i="23"/>
  <c r="A1325" i="23"/>
  <c r="A1304" i="23"/>
  <c r="A1283" i="23"/>
  <c r="A1262" i="23"/>
  <c r="A1241" i="23"/>
  <c r="A1220" i="23"/>
  <c r="A1199" i="23"/>
  <c r="A1178" i="23"/>
  <c r="A1157" i="23"/>
  <c r="A1136" i="23"/>
  <c r="A1115" i="23"/>
  <c r="A1094" i="23"/>
  <c r="A1073" i="23"/>
  <c r="A1052" i="23"/>
  <c r="A1031" i="23"/>
  <c r="A1010" i="23"/>
  <c r="A989" i="23"/>
  <c r="A968" i="23"/>
  <c r="A947" i="23"/>
  <c r="A926" i="23"/>
  <c r="A905" i="23"/>
  <c r="A884" i="23"/>
  <c r="A863" i="23"/>
  <c r="A842" i="23"/>
  <c r="A821" i="23"/>
  <c r="A800" i="23"/>
  <c r="A779" i="23"/>
  <c r="A758" i="23"/>
  <c r="A737" i="23"/>
  <c r="A716" i="23"/>
  <c r="A695" i="23"/>
  <c r="A674" i="23"/>
  <c r="A653" i="23"/>
  <c r="A632" i="23"/>
  <c r="A611" i="23"/>
  <c r="A590" i="23"/>
  <c r="A569" i="23"/>
  <c r="A548" i="23"/>
  <c r="A527" i="23"/>
  <c r="A506" i="23"/>
  <c r="A485" i="23"/>
  <c r="A464" i="23"/>
  <c r="A443" i="23"/>
  <c r="A422" i="23"/>
  <c r="A401" i="23"/>
  <c r="A380" i="23"/>
  <c r="A359" i="23"/>
  <c r="A338" i="23"/>
  <c r="A317" i="23"/>
  <c r="A296" i="23"/>
  <c r="A275" i="23"/>
  <c r="A254" i="23"/>
  <c r="A233" i="23"/>
  <c r="A212" i="23"/>
  <c r="A191" i="23"/>
  <c r="A170" i="23"/>
  <c r="A149" i="23"/>
  <c r="A128" i="23"/>
  <c r="A107" i="23"/>
  <c r="A86" i="23"/>
  <c r="A68" i="23"/>
  <c r="A89" i="23" s="1"/>
  <c r="A110" i="23" s="1"/>
  <c r="A131" i="23" s="1"/>
  <c r="A152" i="23" s="1"/>
  <c r="A173" i="23" s="1"/>
  <c r="A194" i="23" s="1"/>
  <c r="A215" i="23" s="1"/>
  <c r="A236" i="23" s="1"/>
  <c r="A257" i="23" s="1"/>
  <c r="A278" i="23" s="1"/>
  <c r="A299" i="23" s="1"/>
  <c r="A320" i="23" s="1"/>
  <c r="A341" i="23" s="1"/>
  <c r="A362" i="23" s="1"/>
  <c r="A383" i="23" s="1"/>
  <c r="A404" i="23" s="1"/>
  <c r="A425" i="23" s="1"/>
  <c r="A446" i="23" s="1"/>
  <c r="A467" i="23" s="1"/>
  <c r="A488" i="23" s="1"/>
  <c r="A509" i="23" s="1"/>
  <c r="A530" i="23" s="1"/>
  <c r="A551" i="23" s="1"/>
  <c r="A572" i="23" s="1"/>
  <c r="A593" i="23" s="1"/>
  <c r="A614" i="23" s="1"/>
  <c r="A635" i="23" s="1"/>
  <c r="A656" i="23" s="1"/>
  <c r="A677" i="23" s="1"/>
  <c r="A698" i="23" s="1"/>
  <c r="A719" i="23" s="1"/>
  <c r="A740" i="23" s="1"/>
  <c r="A761" i="23" s="1"/>
  <c r="A782" i="23" s="1"/>
  <c r="A803" i="23" s="1"/>
  <c r="A824" i="23" s="1"/>
  <c r="A845" i="23" s="1"/>
  <c r="A866" i="23" s="1"/>
  <c r="A887" i="23" s="1"/>
  <c r="A908" i="23" s="1"/>
  <c r="A929" i="23" s="1"/>
  <c r="A950" i="23" s="1"/>
  <c r="A971" i="23" s="1"/>
  <c r="A992" i="23" s="1"/>
  <c r="A1013" i="23" s="1"/>
  <c r="A1034" i="23" s="1"/>
  <c r="A1055" i="23" s="1"/>
  <c r="A1076" i="23" s="1"/>
  <c r="A1097" i="23" s="1"/>
  <c r="A1118" i="23" s="1"/>
  <c r="A1139" i="23" s="1"/>
  <c r="A1160" i="23" s="1"/>
  <c r="A1181" i="23" s="1"/>
  <c r="A1202" i="23" s="1"/>
  <c r="A1223" i="23" s="1"/>
  <c r="A1244" i="23" s="1"/>
  <c r="A1265" i="23" s="1"/>
  <c r="A1286" i="23" s="1"/>
  <c r="A1307" i="23" s="1"/>
  <c r="A1328" i="23" s="1"/>
  <c r="A1349" i="23" s="1"/>
  <c r="A1370" i="23" s="1"/>
  <c r="A1391" i="23" s="1"/>
  <c r="A1412" i="23" s="1"/>
  <c r="A65" i="23"/>
  <c r="A48" i="23"/>
  <c r="A69" i="23" s="1"/>
  <c r="A90" i="23" s="1"/>
  <c r="A111" i="23" s="1"/>
  <c r="A132" i="23" s="1"/>
  <c r="A153" i="23" s="1"/>
  <c r="A174" i="23" s="1"/>
  <c r="A195" i="23" s="1"/>
  <c r="A216" i="23" s="1"/>
  <c r="A237" i="23" s="1"/>
  <c r="A258" i="23" s="1"/>
  <c r="A279" i="23" s="1"/>
  <c r="A300" i="23" s="1"/>
  <c r="A321" i="23" s="1"/>
  <c r="A342" i="23" s="1"/>
  <c r="A363" i="23" s="1"/>
  <c r="A384" i="23" s="1"/>
  <c r="A405" i="23" s="1"/>
  <c r="A426" i="23" s="1"/>
  <c r="A447" i="23" s="1"/>
  <c r="A468" i="23" s="1"/>
  <c r="A489" i="23" s="1"/>
  <c r="A510" i="23" s="1"/>
  <c r="A531" i="23" s="1"/>
  <c r="A552" i="23" s="1"/>
  <c r="A573" i="23" s="1"/>
  <c r="A594" i="23" s="1"/>
  <c r="A615" i="23" s="1"/>
  <c r="A636" i="23" s="1"/>
  <c r="A657" i="23" s="1"/>
  <c r="A678" i="23" s="1"/>
  <c r="A699" i="23" s="1"/>
  <c r="A720" i="23" s="1"/>
  <c r="A741" i="23" s="1"/>
  <c r="A762" i="23" s="1"/>
  <c r="A783" i="23" s="1"/>
  <c r="A804" i="23" s="1"/>
  <c r="A825" i="23" s="1"/>
  <c r="A846" i="23" s="1"/>
  <c r="A867" i="23" s="1"/>
  <c r="A888" i="23" s="1"/>
  <c r="A909" i="23" s="1"/>
  <c r="A930" i="23" s="1"/>
  <c r="A951" i="23" s="1"/>
  <c r="A972" i="23" s="1"/>
  <c r="A993" i="23" s="1"/>
  <c r="A1014" i="23" s="1"/>
  <c r="A1035" i="23" s="1"/>
  <c r="A1056" i="23" s="1"/>
  <c r="A1077" i="23" s="1"/>
  <c r="A1098" i="23" s="1"/>
  <c r="A1119" i="23" s="1"/>
  <c r="A1140" i="23" s="1"/>
  <c r="A1161" i="23" s="1"/>
  <c r="A1182" i="23" s="1"/>
  <c r="A1203" i="23" s="1"/>
  <c r="A1224" i="23" s="1"/>
  <c r="A1245" i="23" s="1"/>
  <c r="A1266" i="23" s="1"/>
  <c r="A1287" i="23" s="1"/>
  <c r="A1308" i="23" s="1"/>
  <c r="A1329" i="23" s="1"/>
  <c r="A1350" i="23" s="1"/>
  <c r="A1371" i="23" s="1"/>
  <c r="A1392" i="23" s="1"/>
  <c r="A1413" i="23" s="1"/>
  <c r="A47" i="23"/>
  <c r="A44" i="23"/>
  <c r="W1377" i="22"/>
  <c r="W1356" i="22"/>
  <c r="W1335" i="22"/>
  <c r="W1314" i="22"/>
  <c r="W1293" i="22"/>
  <c r="W1272" i="22"/>
  <c r="W1251" i="22"/>
  <c r="W1230" i="22"/>
  <c r="W1209" i="22"/>
  <c r="W1188" i="22"/>
  <c r="W1167" i="22"/>
  <c r="W1146" i="22"/>
  <c r="W1125" i="22"/>
  <c r="W1104" i="22"/>
  <c r="W1083" i="22"/>
  <c r="W1062" i="22"/>
  <c r="W1041" i="22"/>
  <c r="W1020" i="22"/>
  <c r="W999" i="22"/>
  <c r="W978" i="22"/>
  <c r="W957" i="22"/>
  <c r="W936" i="22"/>
  <c r="W915" i="22"/>
  <c r="W894" i="22"/>
  <c r="W873" i="22"/>
  <c r="W852" i="22"/>
  <c r="W831" i="22"/>
  <c r="W810" i="22"/>
  <c r="W789" i="22"/>
  <c r="W768" i="22"/>
  <c r="W747" i="22"/>
  <c r="W726" i="22"/>
  <c r="W705" i="22"/>
  <c r="W684" i="22"/>
  <c r="W663" i="22"/>
  <c r="W642" i="22"/>
  <c r="W621" i="22"/>
  <c r="W600" i="22"/>
  <c r="W579" i="22"/>
  <c r="W558" i="22"/>
  <c r="W537" i="22"/>
  <c r="W516" i="22"/>
  <c r="W495" i="22"/>
  <c r="W474" i="22"/>
  <c r="W453" i="22"/>
  <c r="W432" i="22"/>
  <c r="W411" i="22"/>
  <c r="W390" i="22"/>
  <c r="W369" i="22"/>
  <c r="W348" i="22"/>
  <c r="W327" i="22"/>
  <c r="W306" i="22"/>
  <c r="W285" i="22"/>
  <c r="W264" i="22"/>
  <c r="W243" i="22"/>
  <c r="W222" i="22"/>
  <c r="W201" i="22"/>
  <c r="W180" i="22"/>
  <c r="W159" i="22"/>
  <c r="W138" i="22"/>
  <c r="W117" i="22"/>
  <c r="A23" i="23"/>
  <c r="T210" i="25"/>
  <c r="U209" i="25"/>
  <c r="U13" i="22"/>
  <c r="U22" i="22"/>
  <c r="U23" i="22"/>
  <c r="Q22" i="22"/>
  <c r="T206" i="25"/>
  <c r="U208" i="25"/>
  <c r="Q21" i="22"/>
  <c r="A213" i="25"/>
  <c r="Q211" i="25"/>
  <c r="Q15" i="22"/>
  <c r="A210" i="25"/>
  <c r="S13" i="22"/>
  <c r="T203" i="25"/>
  <c r="T17" i="22"/>
  <c r="U16" i="22"/>
  <c r="U207" i="25"/>
  <c r="U15" i="22"/>
  <c r="A206" i="25"/>
  <c r="F204" i="25"/>
  <c r="F202" i="25"/>
  <c r="T18" i="22"/>
  <c r="Q23" i="22"/>
  <c r="S22" i="22"/>
  <c r="F209" i="25"/>
  <c r="W190" i="25"/>
  <c r="Q16" i="22"/>
  <c r="S205" i="25"/>
  <c r="S21" i="22"/>
  <c r="U24" i="22"/>
  <c r="S204" i="25"/>
  <c r="T211" i="25"/>
  <c r="B212" i="25"/>
  <c r="B206" i="25"/>
  <c r="Q203" i="25"/>
  <c r="Q205" i="25"/>
  <c r="Q212" i="25"/>
  <c r="W191" i="25"/>
  <c r="S15" i="22"/>
  <c r="B210" i="25"/>
  <c r="Q206" i="25"/>
  <c r="B213" i="25"/>
  <c r="F218" i="25"/>
  <c r="T208" i="25"/>
  <c r="W186" i="25"/>
  <c r="Q19" i="22"/>
  <c r="B203" i="25"/>
  <c r="A205" i="25"/>
  <c r="T14" i="22"/>
  <c r="W189" i="25"/>
  <c r="F203" i="25"/>
  <c r="S212" i="25"/>
  <c r="B211" i="25"/>
  <c r="T21" i="22"/>
  <c r="U205" i="25"/>
  <c r="S19" i="22"/>
  <c r="F207" i="25"/>
  <c r="U206" i="25"/>
  <c r="S23" i="22"/>
  <c r="Q24" i="22"/>
  <c r="A209" i="25"/>
  <c r="W183" i="25"/>
  <c r="U20" i="22"/>
  <c r="U203" i="25"/>
  <c r="Q204" i="25"/>
  <c r="T22" i="22"/>
  <c r="A211" i="25"/>
  <c r="U19" i="22"/>
  <c r="U14" i="22"/>
  <c r="T15" i="22"/>
  <c r="S206" i="25"/>
  <c r="W188" i="25"/>
  <c r="Q207" i="25"/>
  <c r="F208" i="25"/>
  <c r="S18" i="22"/>
  <c r="U210" i="25"/>
  <c r="F210" i="25"/>
  <c r="T207" i="25"/>
  <c r="W185" i="25"/>
  <c r="A208" i="25"/>
  <c r="Q202" i="25"/>
  <c r="T24" i="22"/>
  <c r="U212" i="25"/>
  <c r="W181" i="25"/>
  <c r="S213" i="25"/>
  <c r="F206" i="25"/>
  <c r="Q208" i="25"/>
  <c r="T213" i="25"/>
  <c r="A202" i="25"/>
  <c r="F211" i="25"/>
  <c r="S24" i="22"/>
  <c r="F213" i="25"/>
  <c r="Q210" i="25"/>
  <c r="S20" i="22"/>
  <c r="B205" i="25"/>
  <c r="S207" i="25"/>
  <c r="T13" i="22"/>
  <c r="Q14" i="22"/>
  <c r="B202" i="25"/>
  <c r="T23" i="22"/>
  <c r="B209" i="25"/>
  <c r="W182" i="25"/>
  <c r="T20" i="22"/>
  <c r="T202" i="25"/>
  <c r="Q17" i="22"/>
  <c r="U204" i="25"/>
  <c r="S208" i="25"/>
  <c r="F205" i="25"/>
  <c r="Q18" i="22"/>
  <c r="B204" i="25"/>
  <c r="B207" i="25"/>
  <c r="E219" i="25"/>
  <c r="S203" i="25"/>
  <c r="Q20" i="22"/>
  <c r="M219" i="25"/>
  <c r="S210" i="25"/>
  <c r="Q209" i="25"/>
  <c r="T204" i="25"/>
  <c r="F212" i="25"/>
  <c r="S17" i="22"/>
  <c r="W187" i="25"/>
  <c r="T19" i="22"/>
  <c r="T205" i="25"/>
  <c r="Q213" i="25"/>
  <c r="S16" i="22"/>
  <c r="A207" i="25"/>
  <c r="S211" i="25"/>
  <c r="B219" i="25"/>
  <c r="I219" i="25"/>
  <c r="U18" i="22"/>
  <c r="W184" i="25"/>
  <c r="U202" i="25"/>
  <c r="U17" i="22"/>
  <c r="U213" i="25"/>
  <c r="S209" i="25"/>
  <c r="A212" i="25"/>
  <c r="B208" i="25"/>
  <c r="Q13" i="22"/>
  <c r="S202" i="25"/>
  <c r="U21" i="22"/>
  <c r="A203" i="25"/>
  <c r="T212" i="25"/>
  <c r="T16" i="22"/>
  <c r="S14" i="22"/>
  <c r="T209" i="25"/>
  <c r="U211" i="25"/>
  <c r="A204" i="25"/>
  <c r="AX19" i="27" l="1"/>
  <c r="X185" i="25"/>
  <c r="X190" i="25"/>
  <c r="X189" i="25"/>
  <c r="X172" i="25"/>
  <c r="X187" i="25"/>
  <c r="X191" i="25"/>
  <c r="X182" i="25"/>
  <c r="X184" i="25"/>
  <c r="X188" i="25"/>
  <c r="X183" i="25"/>
  <c r="X186" i="25"/>
  <c r="X181" i="25"/>
  <c r="A279" i="26"/>
  <c r="I209" i="25"/>
  <c r="I213" i="25"/>
  <c r="K236" i="25"/>
  <c r="A236" i="25"/>
  <c r="M221" i="25"/>
  <c r="K219" i="25"/>
  <c r="X234" i="25"/>
  <c r="B221" i="25"/>
  <c r="A219" i="25"/>
  <c r="A221" i="25"/>
  <c r="I236" i="25"/>
  <c r="G234" i="25"/>
  <c r="N221" i="25"/>
  <c r="G236" i="25"/>
  <c r="K221" i="25"/>
  <c r="G219" i="25"/>
  <c r="D236" i="25"/>
  <c r="G221" i="25"/>
  <c r="D219" i="25"/>
  <c r="F221" i="25"/>
  <c r="A235" i="25"/>
  <c r="I221" i="25"/>
  <c r="M236" i="25"/>
  <c r="I210" i="25"/>
  <c r="I204" i="25"/>
  <c r="I208" i="25"/>
  <c r="I202" i="25"/>
  <c r="I203" i="25"/>
  <c r="I207" i="25"/>
  <c r="I211" i="25"/>
  <c r="I212" i="25"/>
  <c r="I206" i="25"/>
  <c r="I214" i="25"/>
  <c r="F214" i="25"/>
  <c r="I205" i="25"/>
  <c r="B260" i="25"/>
  <c r="W33" i="22"/>
  <c r="E29" i="22"/>
  <c r="E50" i="22" s="1"/>
  <c r="E71" i="22" s="1"/>
  <c r="E92" i="22" s="1"/>
  <c r="E113" i="22" s="1"/>
  <c r="E134" i="22" s="1"/>
  <c r="E155" i="22" s="1"/>
  <c r="E176" i="22" s="1"/>
  <c r="E197" i="22" s="1"/>
  <c r="E218" i="22" s="1"/>
  <c r="E239" i="22" s="1"/>
  <c r="E260" i="22" s="1"/>
  <c r="E281" i="22" s="1"/>
  <c r="E302" i="22" s="1"/>
  <c r="E323" i="22" s="1"/>
  <c r="E344" i="22" s="1"/>
  <c r="E365" i="22" s="1"/>
  <c r="E386" i="22" s="1"/>
  <c r="E407" i="22" s="1"/>
  <c r="E428" i="22" s="1"/>
  <c r="E449" i="22" s="1"/>
  <c r="E470" i="22" s="1"/>
  <c r="E491" i="22" s="1"/>
  <c r="E512" i="22" s="1"/>
  <c r="E533" i="22" s="1"/>
  <c r="E554" i="22" s="1"/>
  <c r="E575" i="22" s="1"/>
  <c r="E596" i="22" s="1"/>
  <c r="E617" i="22" s="1"/>
  <c r="E638" i="22" s="1"/>
  <c r="E659" i="22" s="1"/>
  <c r="E680" i="22" s="1"/>
  <c r="E701" i="22" s="1"/>
  <c r="E722" i="22" s="1"/>
  <c r="E743" i="22" s="1"/>
  <c r="E764" i="22" s="1"/>
  <c r="E785" i="22" s="1"/>
  <c r="E806" i="22" s="1"/>
  <c r="E827" i="22" s="1"/>
  <c r="E848" i="22" s="1"/>
  <c r="E869" i="22" s="1"/>
  <c r="E890" i="22" s="1"/>
  <c r="E911" i="22" s="1"/>
  <c r="E932" i="22" s="1"/>
  <c r="E953" i="22" s="1"/>
  <c r="E974" i="22" s="1"/>
  <c r="E995" i="22" s="1"/>
  <c r="E1016" i="22" s="1"/>
  <c r="E1037" i="22" s="1"/>
  <c r="E1058" i="22" s="1"/>
  <c r="E1079" i="22" s="1"/>
  <c r="E1100" i="22" s="1"/>
  <c r="E1121" i="22" s="1"/>
  <c r="E1142" i="22" s="1"/>
  <c r="E1163" i="22" s="1"/>
  <c r="E1184" i="22" s="1"/>
  <c r="E1205" i="22" s="1"/>
  <c r="E1226" i="22" s="1"/>
  <c r="E1247" i="22" s="1"/>
  <c r="E1268" i="22" s="1"/>
  <c r="E1289" i="22" s="1"/>
  <c r="E1310" i="22" s="1"/>
  <c r="E1331" i="22" s="1"/>
  <c r="E1352" i="22" s="1"/>
  <c r="E1373" i="22" s="1"/>
  <c r="D29" i="22"/>
  <c r="D50" i="22" s="1"/>
  <c r="D71" i="22" s="1"/>
  <c r="D92" i="22" s="1"/>
  <c r="D113" i="22" s="1"/>
  <c r="D134" i="22" s="1"/>
  <c r="D155" i="22" s="1"/>
  <c r="D176" i="22" s="1"/>
  <c r="D197" i="22" s="1"/>
  <c r="D218" i="22" s="1"/>
  <c r="D239" i="22" s="1"/>
  <c r="D260" i="22" s="1"/>
  <c r="D281" i="22" s="1"/>
  <c r="D302" i="22" s="1"/>
  <c r="D323" i="22" s="1"/>
  <c r="D344" i="22" s="1"/>
  <c r="D365" i="22" s="1"/>
  <c r="D386" i="22" s="1"/>
  <c r="D407" i="22" s="1"/>
  <c r="D428" i="22" s="1"/>
  <c r="D449" i="22" s="1"/>
  <c r="D470" i="22" s="1"/>
  <c r="D491" i="22" s="1"/>
  <c r="D512" i="22" s="1"/>
  <c r="D533" i="22" s="1"/>
  <c r="D554" i="22" s="1"/>
  <c r="D575" i="22" s="1"/>
  <c r="D596" i="22" s="1"/>
  <c r="D617" i="22" s="1"/>
  <c r="D638" i="22" s="1"/>
  <c r="D659" i="22" s="1"/>
  <c r="D680" i="22" s="1"/>
  <c r="D701" i="22" s="1"/>
  <c r="D722" i="22" s="1"/>
  <c r="D743" i="22" s="1"/>
  <c r="D764" i="22" s="1"/>
  <c r="D785" i="22" s="1"/>
  <c r="D806" i="22" s="1"/>
  <c r="D827" i="22" s="1"/>
  <c r="D848" i="22" s="1"/>
  <c r="D869" i="22" s="1"/>
  <c r="D890" i="22" s="1"/>
  <c r="D911" i="22" s="1"/>
  <c r="D932" i="22" s="1"/>
  <c r="D953" i="22" s="1"/>
  <c r="D974" i="22" s="1"/>
  <c r="D995" i="22" s="1"/>
  <c r="D1016" i="22" s="1"/>
  <c r="D1037" i="22" s="1"/>
  <c r="D1058" i="22" s="1"/>
  <c r="D1079" i="22" s="1"/>
  <c r="D1100" i="22" s="1"/>
  <c r="D1121" i="22" s="1"/>
  <c r="D1142" i="22" s="1"/>
  <c r="D1163" i="22" s="1"/>
  <c r="D1184" i="22" s="1"/>
  <c r="D1205" i="22" s="1"/>
  <c r="D1226" i="22" s="1"/>
  <c r="D1247" i="22" s="1"/>
  <c r="D1268" i="22" s="1"/>
  <c r="D1289" i="22" s="1"/>
  <c r="D1310" i="22" s="1"/>
  <c r="D1331" i="22" s="1"/>
  <c r="D1352" i="22" s="1"/>
  <c r="D1373" i="22" s="1"/>
  <c r="C29" i="22"/>
  <c r="C50" i="22" s="1"/>
  <c r="C71" i="22" s="1"/>
  <c r="C92" i="22" s="1"/>
  <c r="C113" i="22" s="1"/>
  <c r="C134" i="22" s="1"/>
  <c r="C155" i="22" s="1"/>
  <c r="C176" i="22" s="1"/>
  <c r="C197" i="22" s="1"/>
  <c r="C218" i="22" s="1"/>
  <c r="C239" i="22" s="1"/>
  <c r="C260" i="22" s="1"/>
  <c r="C281" i="22" s="1"/>
  <c r="C302" i="22" s="1"/>
  <c r="C323" i="22" s="1"/>
  <c r="C344" i="22" s="1"/>
  <c r="C365" i="22" s="1"/>
  <c r="C386" i="22" s="1"/>
  <c r="C407" i="22" s="1"/>
  <c r="C428" i="22" s="1"/>
  <c r="C449" i="22" s="1"/>
  <c r="C470" i="22" s="1"/>
  <c r="C491" i="22" s="1"/>
  <c r="C512" i="22" s="1"/>
  <c r="C533" i="22" s="1"/>
  <c r="C554" i="22" s="1"/>
  <c r="C575" i="22" s="1"/>
  <c r="C596" i="22" s="1"/>
  <c r="C617" i="22" s="1"/>
  <c r="C638" i="22" s="1"/>
  <c r="C659" i="22" s="1"/>
  <c r="C680" i="22" s="1"/>
  <c r="C701" i="22" s="1"/>
  <c r="C722" i="22" s="1"/>
  <c r="C743" i="22" s="1"/>
  <c r="C764" i="22" s="1"/>
  <c r="C785" i="22" s="1"/>
  <c r="C806" i="22" s="1"/>
  <c r="C827" i="22" s="1"/>
  <c r="C848" i="22" s="1"/>
  <c r="C869" i="22" s="1"/>
  <c r="C890" i="22" s="1"/>
  <c r="C911" i="22" s="1"/>
  <c r="C932" i="22" s="1"/>
  <c r="C953" i="22" s="1"/>
  <c r="C974" i="22" s="1"/>
  <c r="C995" i="22" s="1"/>
  <c r="C1016" i="22" s="1"/>
  <c r="C1037" i="22" s="1"/>
  <c r="C1058" i="22" s="1"/>
  <c r="C1079" i="22" s="1"/>
  <c r="C1100" i="22" s="1"/>
  <c r="C1121" i="22" s="1"/>
  <c r="C1142" i="22" s="1"/>
  <c r="C1163" i="22" s="1"/>
  <c r="C1184" i="22" s="1"/>
  <c r="C1205" i="22" s="1"/>
  <c r="C1226" i="22" s="1"/>
  <c r="C1247" i="22" s="1"/>
  <c r="C1268" i="22" s="1"/>
  <c r="C1289" i="22" s="1"/>
  <c r="C1310" i="22" s="1"/>
  <c r="C1331" i="22" s="1"/>
  <c r="C1352" i="22" s="1"/>
  <c r="C1373" i="22" s="1"/>
  <c r="B29" i="22"/>
  <c r="B50" i="22" s="1"/>
  <c r="B71" i="22" s="1"/>
  <c r="B92" i="22" s="1"/>
  <c r="B113" i="22" s="1"/>
  <c r="A29" i="22"/>
  <c r="A50" i="22" s="1"/>
  <c r="A71" i="22" s="1"/>
  <c r="A92" i="22" s="1"/>
  <c r="A113" i="22" s="1"/>
  <c r="A134" i="22" s="1"/>
  <c r="A155" i="22" s="1"/>
  <c r="A176" i="22" s="1"/>
  <c r="A197" i="22" s="1"/>
  <c r="A218" i="22" s="1"/>
  <c r="A239" i="22" s="1"/>
  <c r="A260" i="22" s="1"/>
  <c r="A281" i="22" s="1"/>
  <c r="A302" i="22" s="1"/>
  <c r="A323" i="22" s="1"/>
  <c r="A344" i="22" s="1"/>
  <c r="A365" i="22" s="1"/>
  <c r="A386" i="22" s="1"/>
  <c r="A407" i="22" s="1"/>
  <c r="A428" i="22" s="1"/>
  <c r="A449" i="22" s="1"/>
  <c r="A470" i="22" s="1"/>
  <c r="A491" i="22" s="1"/>
  <c r="A512" i="22" s="1"/>
  <c r="A533" i="22" s="1"/>
  <c r="A554" i="22" s="1"/>
  <c r="A575" i="22" s="1"/>
  <c r="A596" i="22" s="1"/>
  <c r="A617" i="22" s="1"/>
  <c r="A638" i="22" s="1"/>
  <c r="A659" i="22" s="1"/>
  <c r="A680" i="22" s="1"/>
  <c r="A701" i="22" s="1"/>
  <c r="A722" i="22" s="1"/>
  <c r="A743" i="22" s="1"/>
  <c r="A764" i="22" s="1"/>
  <c r="A785" i="22" s="1"/>
  <c r="A806" i="22" s="1"/>
  <c r="A827" i="22" s="1"/>
  <c r="A848" i="22" s="1"/>
  <c r="A869" i="22" s="1"/>
  <c r="A890" i="22" s="1"/>
  <c r="A911" i="22" s="1"/>
  <c r="A932" i="22" s="1"/>
  <c r="A953" i="22" s="1"/>
  <c r="A974" i="22" s="1"/>
  <c r="A995" i="22" s="1"/>
  <c r="A1016" i="22" s="1"/>
  <c r="A1037" i="22" s="1"/>
  <c r="A1058" i="22" s="1"/>
  <c r="A1079" i="22" s="1"/>
  <c r="A1100" i="22" s="1"/>
  <c r="A1121" i="22" s="1"/>
  <c r="A1142" i="22" s="1"/>
  <c r="A1163" i="22" s="1"/>
  <c r="A1184" i="22" s="1"/>
  <c r="A1205" i="22" s="1"/>
  <c r="A1226" i="22" s="1"/>
  <c r="A1247" i="22" s="1"/>
  <c r="A1268" i="22" s="1"/>
  <c r="A1289" i="22" s="1"/>
  <c r="A1310" i="22" s="1"/>
  <c r="A1331" i="22" s="1"/>
  <c r="A1352" i="22" s="1"/>
  <c r="A1373" i="22" s="1"/>
  <c r="W54" i="22"/>
  <c r="W75" i="22"/>
  <c r="W96" i="22"/>
  <c r="Q233" i="25"/>
  <c r="H1399" i="23"/>
  <c r="J1400" i="23"/>
  <c r="I1404" i="23"/>
  <c r="H1401" i="23"/>
  <c r="I1407" i="23"/>
  <c r="F226" i="25"/>
  <c r="C1403" i="23"/>
  <c r="Q228" i="25"/>
  <c r="J1403" i="23"/>
  <c r="J1402" i="23"/>
  <c r="S231" i="25"/>
  <c r="W23" i="22"/>
  <c r="I1406" i="23"/>
  <c r="A1401" i="23"/>
  <c r="M72" i="22"/>
  <c r="M30" i="22"/>
  <c r="T224" i="25"/>
  <c r="U230" i="25"/>
  <c r="I72" i="22"/>
  <c r="C154" i="26"/>
  <c r="C1407" i="23"/>
  <c r="F229" i="25"/>
  <c r="A1405" i="23"/>
  <c r="H1402" i="23"/>
  <c r="A1404" i="23"/>
  <c r="T230" i="25"/>
  <c r="B225" i="25"/>
  <c r="A234" i="25"/>
  <c r="U233" i="25"/>
  <c r="F233" i="25"/>
  <c r="F29" i="22"/>
  <c r="A229" i="25"/>
  <c r="S223" i="25"/>
  <c r="C196" i="26"/>
  <c r="W14" i="22"/>
  <c r="J1398" i="23"/>
  <c r="H1397" i="23"/>
  <c r="J1404" i="23"/>
  <c r="T234" i="25"/>
  <c r="C1399" i="23"/>
  <c r="J1406" i="23"/>
  <c r="I133" i="26"/>
  <c r="I1401" i="23"/>
  <c r="C175" i="26"/>
  <c r="I114" i="22"/>
  <c r="F234" i="25"/>
  <c r="F230" i="25"/>
  <c r="W204" i="25"/>
  <c r="C1397" i="23"/>
  <c r="T231" i="25"/>
  <c r="U232" i="25"/>
  <c r="B230" i="25"/>
  <c r="B51" i="22"/>
  <c r="C1396" i="23"/>
  <c r="B233" i="25"/>
  <c r="T226" i="25"/>
  <c r="B229" i="25"/>
  <c r="F113" i="22"/>
  <c r="Q223" i="25"/>
  <c r="I240" i="25"/>
  <c r="I51" i="22"/>
  <c r="A223" i="25"/>
  <c r="U224" i="25"/>
  <c r="S225" i="25"/>
  <c r="I196" i="26"/>
  <c r="I30" i="22"/>
  <c r="Q232" i="25"/>
  <c r="U227" i="25"/>
  <c r="F225" i="25"/>
  <c r="A224" i="25"/>
  <c r="T225" i="25"/>
  <c r="W207" i="25"/>
  <c r="J1397" i="23"/>
  <c r="H1398" i="23"/>
  <c r="I1393" i="23"/>
  <c r="B1411" i="23"/>
  <c r="F227" i="25"/>
  <c r="Q227" i="25"/>
  <c r="F71" i="22"/>
  <c r="A1402" i="23"/>
  <c r="F232" i="25"/>
  <c r="W19" i="22"/>
  <c r="U234" i="25"/>
  <c r="I1403" i="23"/>
  <c r="B228" i="25"/>
  <c r="W209" i="25"/>
  <c r="U231" i="25"/>
  <c r="S233" i="25"/>
  <c r="Q224" i="25"/>
  <c r="M51" i="22"/>
  <c r="U229" i="25"/>
  <c r="I93" i="22"/>
  <c r="E30" i="22"/>
  <c r="F231" i="25"/>
  <c r="A1406" i="23"/>
  <c r="C1401" i="23"/>
  <c r="J1399" i="23"/>
  <c r="I1399" i="23"/>
  <c r="C1406" i="23"/>
  <c r="T233" i="25"/>
  <c r="M114" i="22"/>
  <c r="C1402" i="23"/>
  <c r="H1404" i="23"/>
  <c r="F1410" i="23"/>
  <c r="A228" i="25"/>
  <c r="J1405" i="23"/>
  <c r="E93" i="22"/>
  <c r="W20" i="22"/>
  <c r="S232" i="25"/>
  <c r="M240" i="25"/>
  <c r="Q229" i="25"/>
  <c r="A226" i="25"/>
  <c r="U225" i="25"/>
  <c r="A1403" i="23"/>
  <c r="H1403" i="23"/>
  <c r="I1402" i="23"/>
  <c r="T227" i="25"/>
  <c r="A1399" i="23"/>
  <c r="I1405" i="23"/>
  <c r="B224" i="25"/>
  <c r="W208" i="25"/>
  <c r="Q226" i="25"/>
  <c r="S224" i="25"/>
  <c r="S229" i="25"/>
  <c r="T232" i="25"/>
  <c r="I134" i="26"/>
  <c r="E240" i="25"/>
  <c r="I1394" i="23"/>
  <c r="T223" i="25"/>
  <c r="T228" i="25"/>
  <c r="U226" i="25"/>
  <c r="C1394" i="23"/>
  <c r="J1396" i="23"/>
  <c r="F239" i="25"/>
  <c r="C112" i="26"/>
  <c r="B231" i="25"/>
  <c r="W203" i="25"/>
  <c r="F1411" i="23"/>
  <c r="W202" i="25"/>
  <c r="A1398" i="23"/>
  <c r="E114" i="22"/>
  <c r="I197" i="26"/>
  <c r="B227" i="25"/>
  <c r="B223" i="25"/>
  <c r="C1410" i="23"/>
  <c r="C133" i="26"/>
  <c r="Q225" i="25"/>
  <c r="H1406" i="23"/>
  <c r="W17" i="22"/>
  <c r="C1405" i="23"/>
  <c r="Q234" i="25"/>
  <c r="F224" i="25"/>
  <c r="A1396" i="23"/>
  <c r="W22" i="22"/>
  <c r="B232" i="25"/>
  <c r="C217" i="26"/>
  <c r="I1398" i="23"/>
  <c r="B240" i="25"/>
  <c r="H1400" i="23"/>
  <c r="A1397" i="23"/>
  <c r="C1398" i="23"/>
  <c r="W21" i="22"/>
  <c r="W18" i="22"/>
  <c r="F50" i="22"/>
  <c r="U223" i="25"/>
  <c r="W212" i="25"/>
  <c r="A231" i="25"/>
  <c r="W210" i="25"/>
  <c r="B234" i="25"/>
  <c r="H1407" i="23"/>
  <c r="A233" i="25"/>
  <c r="W211" i="25"/>
  <c r="C1393" i="23"/>
  <c r="I1397" i="23"/>
  <c r="A225" i="25"/>
  <c r="I154" i="26"/>
  <c r="J1401" i="23"/>
  <c r="A1407" i="23"/>
  <c r="U228" i="25"/>
  <c r="H1396" i="23"/>
  <c r="A230" i="25"/>
  <c r="B226" i="25"/>
  <c r="S227" i="25"/>
  <c r="S230" i="25"/>
  <c r="S234" i="25"/>
  <c r="S226" i="25"/>
  <c r="W16" i="22"/>
  <c r="F223" i="25"/>
  <c r="F228" i="25"/>
  <c r="A232" i="25"/>
  <c r="S228" i="25"/>
  <c r="T229" i="25"/>
  <c r="I1410" i="23"/>
  <c r="Q230" i="25"/>
  <c r="I1396" i="23"/>
  <c r="Q231" i="25"/>
  <c r="W206" i="25"/>
  <c r="I1400" i="23"/>
  <c r="H1405" i="23"/>
  <c r="W15" i="22"/>
  <c r="A227" i="25"/>
  <c r="C1404" i="23"/>
  <c r="A1400" i="23"/>
  <c r="W13" i="22"/>
  <c r="W205" i="25"/>
  <c r="C1400" i="23"/>
  <c r="AX20" i="27" l="1"/>
  <c r="X210" i="25"/>
  <c r="B134" i="22"/>
  <c r="X212" i="25"/>
  <c r="X211" i="25"/>
  <c r="X206" i="25"/>
  <c r="X208" i="25"/>
  <c r="X203" i="25"/>
  <c r="X207" i="25"/>
  <c r="X209" i="25"/>
  <c r="X205" i="25"/>
  <c r="X204" i="25"/>
  <c r="X202" i="25"/>
  <c r="X193" i="25"/>
  <c r="A300" i="26"/>
  <c r="I231" i="25"/>
  <c r="I225" i="25"/>
  <c r="I229" i="25"/>
  <c r="I233" i="25"/>
  <c r="I227" i="25"/>
  <c r="F235" i="25"/>
  <c r="I235" i="25"/>
  <c r="I232" i="25"/>
  <c r="K257" i="25"/>
  <c r="A257" i="25"/>
  <c r="M242" i="25"/>
  <c r="K240" i="25"/>
  <c r="X255" i="25"/>
  <c r="B242" i="25"/>
  <c r="A240" i="25"/>
  <c r="A242" i="25"/>
  <c r="I257" i="25"/>
  <c r="G255" i="25"/>
  <c r="N242" i="25"/>
  <c r="G257" i="25"/>
  <c r="K242" i="25"/>
  <c r="G240" i="25"/>
  <c r="D257" i="25"/>
  <c r="G242" i="25"/>
  <c r="D240" i="25"/>
  <c r="A256" i="25"/>
  <c r="M257" i="25"/>
  <c r="I242" i="25"/>
  <c r="F242" i="25"/>
  <c r="I228" i="25"/>
  <c r="I223" i="25"/>
  <c r="I230" i="25"/>
  <c r="I224" i="25"/>
  <c r="I234" i="25"/>
  <c r="I226" i="25"/>
  <c r="B281" i="25"/>
  <c r="X129" i="22"/>
  <c r="X87" i="22"/>
  <c r="X66" i="22"/>
  <c r="X45" i="22"/>
  <c r="H1408" i="23"/>
  <c r="J1408" i="23"/>
  <c r="G129" i="22"/>
  <c r="K32" i="22"/>
  <c r="M32" i="22"/>
  <c r="M47" i="22"/>
  <c r="D47" i="22"/>
  <c r="I32" i="22"/>
  <c r="G30" i="22"/>
  <c r="G45" i="22"/>
  <c r="G32" i="22"/>
  <c r="K30" i="22"/>
  <c r="K47" i="22"/>
  <c r="A47" i="22"/>
  <c r="F32" i="22"/>
  <c r="D30" i="22"/>
  <c r="A46" i="22"/>
  <c r="B32" i="22"/>
  <c r="A30" i="22"/>
  <c r="I47" i="22"/>
  <c r="A32" i="22"/>
  <c r="N32" i="22"/>
  <c r="G47" i="22"/>
  <c r="G66" i="22"/>
  <c r="G87" i="22"/>
  <c r="C209" i="26"/>
  <c r="C203" i="26"/>
  <c r="Q249" i="25"/>
  <c r="F245" i="25"/>
  <c r="I155" i="26"/>
  <c r="H146" i="26"/>
  <c r="F247" i="25"/>
  <c r="H203" i="26"/>
  <c r="A255" i="25"/>
  <c r="I49" i="26"/>
  <c r="H208" i="26"/>
  <c r="T244" i="25"/>
  <c r="I239" i="26"/>
  <c r="U255" i="25"/>
  <c r="A253" i="25"/>
  <c r="F253" i="25"/>
  <c r="A246" i="25"/>
  <c r="H143" i="26"/>
  <c r="H145" i="26"/>
  <c r="I217" i="26"/>
  <c r="S248" i="25"/>
  <c r="U249" i="25"/>
  <c r="F248" i="25"/>
  <c r="T249" i="25"/>
  <c r="A249" i="25"/>
  <c r="C200" i="26"/>
  <c r="H142" i="26"/>
  <c r="H147" i="26"/>
  <c r="I261" i="25"/>
  <c r="A140" i="26"/>
  <c r="B251" i="25"/>
  <c r="F246" i="25"/>
  <c r="W233" i="25"/>
  <c r="C197" i="26"/>
  <c r="A252" i="25"/>
  <c r="A136" i="26"/>
  <c r="B261" i="25"/>
  <c r="B250" i="25"/>
  <c r="C238" i="26"/>
  <c r="I28" i="26"/>
  <c r="W226" i="25"/>
  <c r="C146" i="26"/>
  <c r="A143" i="26"/>
  <c r="U246" i="25"/>
  <c r="T251" i="25"/>
  <c r="C145" i="26"/>
  <c r="W229" i="25"/>
  <c r="C207" i="26"/>
  <c r="U244" i="25"/>
  <c r="F251" i="25"/>
  <c r="C199" i="26"/>
  <c r="S249" i="25"/>
  <c r="F250" i="25"/>
  <c r="C176" i="26"/>
  <c r="B114" i="22"/>
  <c r="A209" i="26"/>
  <c r="H202" i="26"/>
  <c r="U248" i="25"/>
  <c r="E261" i="25"/>
  <c r="I175" i="26"/>
  <c r="S251" i="25"/>
  <c r="Q245" i="25"/>
  <c r="A147" i="26"/>
  <c r="T252" i="25"/>
  <c r="A207" i="26"/>
  <c r="C204" i="26"/>
  <c r="Q254" i="25"/>
  <c r="I71" i="26"/>
  <c r="B254" i="25"/>
  <c r="C49" i="26"/>
  <c r="A139" i="26"/>
  <c r="U247" i="25"/>
  <c r="W228" i="25"/>
  <c r="U251" i="25"/>
  <c r="T255" i="25"/>
  <c r="F260" i="25"/>
  <c r="A205" i="26"/>
  <c r="H207" i="26"/>
  <c r="C139" i="26"/>
  <c r="H200" i="26"/>
  <c r="B248" i="25"/>
  <c r="A137" i="26"/>
  <c r="Q255" i="25"/>
  <c r="W231" i="25"/>
  <c r="Q248" i="25"/>
  <c r="A206" i="26"/>
  <c r="M261" i="25"/>
  <c r="T246" i="25"/>
  <c r="C140" i="26"/>
  <c r="C210" i="26"/>
  <c r="B244" i="25"/>
  <c r="U254" i="25"/>
  <c r="A144" i="26"/>
  <c r="A202" i="26"/>
  <c r="C239" i="26"/>
  <c r="F252" i="25"/>
  <c r="C201" i="26"/>
  <c r="I112" i="26"/>
  <c r="I113" i="26"/>
  <c r="U252" i="25"/>
  <c r="T245" i="25"/>
  <c r="H140" i="26"/>
  <c r="C134" i="26"/>
  <c r="U250" i="25"/>
  <c r="A142" i="26"/>
  <c r="S244" i="25"/>
  <c r="F254" i="25"/>
  <c r="S254" i="25"/>
  <c r="I91" i="26"/>
  <c r="W224" i="25"/>
  <c r="H199" i="26"/>
  <c r="H136" i="26"/>
  <c r="A251" i="25"/>
  <c r="T247" i="25"/>
  <c r="C137" i="26"/>
  <c r="B246" i="25"/>
  <c r="C205" i="26"/>
  <c r="I70" i="26"/>
  <c r="W227" i="25"/>
  <c r="A145" i="26"/>
  <c r="B253" i="25"/>
  <c r="B252" i="25"/>
  <c r="I218" i="26"/>
  <c r="S250" i="25"/>
  <c r="W223" i="25"/>
  <c r="U245" i="25"/>
  <c r="T253" i="25"/>
  <c r="A146" i="26"/>
  <c r="I50" i="26"/>
  <c r="S247" i="25"/>
  <c r="T250" i="25"/>
  <c r="A254" i="25"/>
  <c r="S245" i="25"/>
  <c r="C138" i="26"/>
  <c r="H210" i="26"/>
  <c r="T248" i="25"/>
  <c r="C92" i="26"/>
  <c r="B249" i="25"/>
  <c r="H201" i="26"/>
  <c r="A138" i="26"/>
  <c r="H206" i="26"/>
  <c r="S255" i="25"/>
  <c r="H205" i="26"/>
  <c r="A245" i="25"/>
  <c r="C29" i="26"/>
  <c r="Q247" i="25"/>
  <c r="W232" i="25"/>
  <c r="S252" i="25"/>
  <c r="B255" i="25"/>
  <c r="H209" i="26"/>
  <c r="F255" i="25"/>
  <c r="A200" i="26"/>
  <c r="C142" i="26"/>
  <c r="C144" i="26"/>
  <c r="A247" i="25"/>
  <c r="Q244" i="25"/>
  <c r="A210" i="26"/>
  <c r="S246" i="25"/>
  <c r="U253" i="25"/>
  <c r="F249" i="25"/>
  <c r="Q251" i="25"/>
  <c r="W230" i="25"/>
  <c r="C113" i="26"/>
  <c r="B247" i="25"/>
  <c r="T254" i="25"/>
  <c r="I29" i="26"/>
  <c r="A248" i="25"/>
  <c r="Q250" i="25"/>
  <c r="Q246" i="25"/>
  <c r="H139" i="26"/>
  <c r="C147" i="26"/>
  <c r="C208" i="26"/>
  <c r="B245" i="25"/>
  <c r="W225" i="25"/>
  <c r="C218" i="26"/>
  <c r="A203" i="26"/>
  <c r="C136" i="26"/>
  <c r="A141" i="26"/>
  <c r="C155" i="26"/>
  <c r="Q253" i="25"/>
  <c r="I176" i="26"/>
  <c r="A250" i="25"/>
  <c r="C141" i="26"/>
  <c r="I238" i="26"/>
  <c r="A208" i="26"/>
  <c r="A204" i="26"/>
  <c r="H144" i="26"/>
  <c r="Q252" i="25"/>
  <c r="H141" i="26"/>
  <c r="C202" i="26"/>
  <c r="C143" i="26"/>
  <c r="H137" i="26"/>
  <c r="A199" i="26"/>
  <c r="C206" i="26"/>
  <c r="A244" i="25"/>
  <c r="F244" i="25"/>
  <c r="H138" i="26"/>
  <c r="A201" i="26"/>
  <c r="S253" i="25"/>
  <c r="H204" i="26"/>
  <c r="AX21" i="27" l="1"/>
  <c r="X232" i="25"/>
  <c r="X224" i="25"/>
  <c r="B155" i="22"/>
  <c r="X233" i="25"/>
  <c r="X226" i="25"/>
  <c r="X225" i="25"/>
  <c r="X223" i="25"/>
  <c r="X214" i="25"/>
  <c r="X229" i="25"/>
  <c r="X230" i="25"/>
  <c r="X228" i="25"/>
  <c r="H148" i="26"/>
  <c r="X231" i="25"/>
  <c r="H211" i="26"/>
  <c r="X227" i="25"/>
  <c r="A321" i="26"/>
  <c r="K278" i="25"/>
  <c r="A278" i="25"/>
  <c r="M263" i="25"/>
  <c r="K261" i="25"/>
  <c r="A277" i="25"/>
  <c r="I278" i="25"/>
  <c r="X276" i="25"/>
  <c r="G276" i="25"/>
  <c r="B263" i="25"/>
  <c r="A261" i="25"/>
  <c r="M278" i="25"/>
  <c r="A263" i="25"/>
  <c r="G278" i="25"/>
  <c r="N263" i="25"/>
  <c r="K263" i="25"/>
  <c r="G261" i="25"/>
  <c r="G263" i="25"/>
  <c r="D261" i="25"/>
  <c r="I263" i="25"/>
  <c r="D278" i="25"/>
  <c r="F263" i="25"/>
  <c r="I256" i="25"/>
  <c r="F256" i="25"/>
  <c r="I251" i="25"/>
  <c r="I245" i="25"/>
  <c r="I247" i="25"/>
  <c r="I252" i="25"/>
  <c r="I246" i="25"/>
  <c r="I250" i="25"/>
  <c r="I254" i="25"/>
  <c r="I248" i="25"/>
  <c r="I253" i="25"/>
  <c r="I249" i="25"/>
  <c r="I255" i="25"/>
  <c r="I244" i="25"/>
  <c r="B302" i="25"/>
  <c r="F281" i="25"/>
  <c r="W252" i="25"/>
  <c r="F272" i="25"/>
  <c r="U271" i="25"/>
  <c r="B267" i="25"/>
  <c r="C112" i="23"/>
  <c r="E282" i="25"/>
  <c r="I135" i="22"/>
  <c r="W245" i="25"/>
  <c r="Q268" i="25"/>
  <c r="W247" i="25"/>
  <c r="B266" i="25"/>
  <c r="A267" i="25"/>
  <c r="B135" i="22"/>
  <c r="U269" i="25"/>
  <c r="B274" i="25"/>
  <c r="W253" i="25"/>
  <c r="A275" i="25"/>
  <c r="C260" i="26"/>
  <c r="T268" i="25"/>
  <c r="A268" i="25"/>
  <c r="B273" i="25"/>
  <c r="F276" i="25"/>
  <c r="W246" i="25"/>
  <c r="A272" i="25"/>
  <c r="S275" i="25"/>
  <c r="A269" i="25"/>
  <c r="T273" i="25"/>
  <c r="Q265" i="25"/>
  <c r="Q269" i="25"/>
  <c r="W248" i="25"/>
  <c r="T271" i="25"/>
  <c r="F273" i="25"/>
  <c r="S273" i="25"/>
  <c r="W249" i="25"/>
  <c r="A276" i="25"/>
  <c r="I259" i="26"/>
  <c r="I282" i="25"/>
  <c r="S276" i="25"/>
  <c r="A273" i="25"/>
  <c r="T272" i="25"/>
  <c r="A271" i="25"/>
  <c r="B270" i="25"/>
  <c r="T266" i="25"/>
  <c r="A265" i="25"/>
  <c r="W254" i="25"/>
  <c r="A274" i="25"/>
  <c r="S272" i="25"/>
  <c r="F270" i="25"/>
  <c r="Q273" i="25"/>
  <c r="S271" i="25"/>
  <c r="U266" i="25"/>
  <c r="Q271" i="25"/>
  <c r="T276" i="25"/>
  <c r="Q276" i="25"/>
  <c r="U270" i="25"/>
  <c r="B272" i="25"/>
  <c r="F134" i="22"/>
  <c r="F274" i="25"/>
  <c r="U268" i="25"/>
  <c r="F267" i="25"/>
  <c r="U265" i="25"/>
  <c r="M282" i="25"/>
  <c r="M135" i="22"/>
  <c r="B265" i="25"/>
  <c r="U275" i="25"/>
  <c r="T269" i="25"/>
  <c r="I260" i="26"/>
  <c r="T270" i="25"/>
  <c r="W244" i="25"/>
  <c r="T274" i="25"/>
  <c r="F269" i="25"/>
  <c r="S274" i="25"/>
  <c r="F275" i="25"/>
  <c r="S268" i="25"/>
  <c r="B271" i="25"/>
  <c r="Q275" i="25"/>
  <c r="U273" i="25"/>
  <c r="Q274" i="25"/>
  <c r="A270" i="25"/>
  <c r="B275" i="25"/>
  <c r="T275" i="25"/>
  <c r="B269" i="25"/>
  <c r="S269" i="25"/>
  <c r="F266" i="25"/>
  <c r="Q266" i="25"/>
  <c r="T267" i="25"/>
  <c r="F265" i="25"/>
  <c r="F268" i="25"/>
  <c r="Q267" i="25"/>
  <c r="U276" i="25"/>
  <c r="U272" i="25"/>
  <c r="F271" i="25"/>
  <c r="W250" i="25"/>
  <c r="B268" i="25"/>
  <c r="U274" i="25"/>
  <c r="C259" i="26"/>
  <c r="E135" i="22"/>
  <c r="W251" i="25"/>
  <c r="T265" i="25"/>
  <c r="B276" i="25"/>
  <c r="S266" i="25"/>
  <c r="Q270" i="25"/>
  <c r="S270" i="25"/>
  <c r="S267" i="25"/>
  <c r="S265" i="25"/>
  <c r="B282" i="25"/>
  <c r="U267" i="25"/>
  <c r="Q272" i="25"/>
  <c r="A266" i="25"/>
  <c r="AX22" i="27" l="1"/>
  <c r="G150" i="22"/>
  <c r="X150" i="22"/>
  <c r="X250" i="25"/>
  <c r="B176" i="22"/>
  <c r="X252" i="25"/>
  <c r="X246" i="25"/>
  <c r="X235" i="25"/>
  <c r="X251" i="25"/>
  <c r="X247" i="25"/>
  <c r="X248" i="25"/>
  <c r="X253" i="25"/>
  <c r="X254" i="25"/>
  <c r="X249" i="25"/>
  <c r="X244" i="25"/>
  <c r="X245" i="25"/>
  <c r="A342" i="26"/>
  <c r="I269" i="25"/>
  <c r="I267" i="25"/>
  <c r="I271" i="25"/>
  <c r="I275" i="25"/>
  <c r="I266" i="25"/>
  <c r="I270" i="25"/>
  <c r="I274" i="25"/>
  <c r="M299" i="25"/>
  <c r="D299" i="25"/>
  <c r="K299" i="25"/>
  <c r="A299" i="25"/>
  <c r="M284" i="25"/>
  <c r="K282" i="25"/>
  <c r="A298" i="25"/>
  <c r="K284" i="25"/>
  <c r="I299" i="25"/>
  <c r="X297" i="25"/>
  <c r="I284" i="25"/>
  <c r="G282" i="25"/>
  <c r="G284" i="25"/>
  <c r="G299" i="25"/>
  <c r="B284" i="25"/>
  <c r="A284" i="25"/>
  <c r="G297" i="25"/>
  <c r="D282" i="25"/>
  <c r="N284" i="25"/>
  <c r="F284" i="25"/>
  <c r="A282" i="25"/>
  <c r="F277" i="25"/>
  <c r="I277" i="25"/>
  <c r="I268" i="25"/>
  <c r="I276" i="25"/>
  <c r="I265" i="25"/>
  <c r="I273" i="25"/>
  <c r="I272" i="25"/>
  <c r="B323" i="25"/>
  <c r="S139" i="22"/>
  <c r="F145" i="22"/>
  <c r="B145" i="22"/>
  <c r="U149" i="22"/>
  <c r="B139" i="22"/>
  <c r="U146" i="22"/>
  <c r="B146" i="22"/>
  <c r="T140" i="22"/>
  <c r="A142" i="22"/>
  <c r="F139" i="22"/>
  <c r="C133" i="23"/>
  <c r="S143" i="22"/>
  <c r="F144" i="22"/>
  <c r="B140" i="22"/>
  <c r="T144" i="22"/>
  <c r="A141" i="22"/>
  <c r="S149" i="22"/>
  <c r="F141" i="22"/>
  <c r="B141" i="22"/>
  <c r="U141" i="22"/>
  <c r="T146" i="22"/>
  <c r="T142" i="22"/>
  <c r="F143" i="22"/>
  <c r="T149" i="22"/>
  <c r="T145" i="22"/>
  <c r="T150" i="22"/>
  <c r="Q139" i="22"/>
  <c r="F142" i="22"/>
  <c r="B143" i="22"/>
  <c r="A146" i="22"/>
  <c r="U145" i="22"/>
  <c r="B150" i="22"/>
  <c r="A147" i="22"/>
  <c r="Q141" i="22"/>
  <c r="I156" i="22"/>
  <c r="S144" i="22"/>
  <c r="S142" i="22"/>
  <c r="U148" i="22"/>
  <c r="B147" i="22"/>
  <c r="Q145" i="22"/>
  <c r="Q146" i="22"/>
  <c r="Q143" i="22"/>
  <c r="B149" i="22"/>
  <c r="T148" i="22"/>
  <c r="T143" i="22"/>
  <c r="F147" i="22"/>
  <c r="U144" i="22"/>
  <c r="I133" i="23"/>
  <c r="S146" i="22"/>
  <c r="T139" i="22"/>
  <c r="S140" i="22"/>
  <c r="U150" i="22"/>
  <c r="B156" i="22"/>
  <c r="S147" i="22"/>
  <c r="S141" i="22"/>
  <c r="Q149" i="22"/>
  <c r="S150" i="22"/>
  <c r="F149" i="22"/>
  <c r="Q140" i="22"/>
  <c r="A139" i="22"/>
  <c r="B144" i="22"/>
  <c r="F140" i="22"/>
  <c r="I134" i="23"/>
  <c r="A150" i="22"/>
  <c r="S148" i="22"/>
  <c r="A140" i="22"/>
  <c r="A144" i="22"/>
  <c r="Q147" i="22"/>
  <c r="Q150" i="22"/>
  <c r="U142" i="22"/>
  <c r="F148" i="22"/>
  <c r="M156" i="22"/>
  <c r="A148" i="22"/>
  <c r="F150" i="22"/>
  <c r="B148" i="22"/>
  <c r="F155" i="22"/>
  <c r="T147" i="22"/>
  <c r="T141" i="22"/>
  <c r="U143" i="22"/>
  <c r="F146" i="22"/>
  <c r="A149" i="22"/>
  <c r="A143" i="22"/>
  <c r="S145" i="22"/>
  <c r="U139" i="22"/>
  <c r="U140" i="22"/>
  <c r="B142" i="22"/>
  <c r="A145" i="22"/>
  <c r="Q144" i="22"/>
  <c r="Q142" i="22"/>
  <c r="E156" i="22"/>
  <c r="Q148" i="22"/>
  <c r="U147" i="22"/>
  <c r="AX23" i="27" l="1"/>
  <c r="I144" i="22"/>
  <c r="I147" i="22"/>
  <c r="G171" i="22"/>
  <c r="X171" i="22"/>
  <c r="I150" i="22"/>
  <c r="I146" i="22"/>
  <c r="I151" i="22"/>
  <c r="F151" i="22"/>
  <c r="I145" i="22"/>
  <c r="I140" i="22"/>
  <c r="I142" i="22"/>
  <c r="I141" i="22"/>
  <c r="I149" i="22"/>
  <c r="I143" i="22"/>
  <c r="I139" i="22"/>
  <c r="I148" i="22"/>
  <c r="B197" i="22"/>
  <c r="X256" i="25"/>
  <c r="A363" i="26"/>
  <c r="B344" i="25"/>
  <c r="F176" i="22"/>
  <c r="B177" i="22"/>
  <c r="W144" i="22"/>
  <c r="I154" i="23"/>
  <c r="I177" i="22"/>
  <c r="W141" i="22"/>
  <c r="M177" i="22"/>
  <c r="E177" i="22"/>
  <c r="W140" i="22"/>
  <c r="C154" i="23"/>
  <c r="AX24" i="27" l="1"/>
  <c r="X141" i="22"/>
  <c r="X144" i="22"/>
  <c r="X140" i="22"/>
  <c r="G192" i="22"/>
  <c r="X192" i="22"/>
  <c r="B218" i="22"/>
  <c r="A384" i="26"/>
  <c r="B365" i="25"/>
  <c r="AX25" i="27" l="1"/>
  <c r="B239" i="22"/>
  <c r="A405" i="26"/>
  <c r="B386" i="25"/>
  <c r="AX26" i="27" l="1"/>
  <c r="B260" i="22"/>
  <c r="A426" i="26"/>
  <c r="B407" i="25"/>
  <c r="AX27" i="27" l="1"/>
  <c r="B281" i="22"/>
  <c r="A447" i="26"/>
  <c r="B428" i="25"/>
  <c r="AX28" i="27" l="1"/>
  <c r="B302" i="22"/>
  <c r="A468" i="26"/>
  <c r="B449" i="25"/>
  <c r="AX29" i="27" l="1"/>
  <c r="B323" i="22"/>
  <c r="A489" i="26"/>
  <c r="B470" i="25"/>
  <c r="AX30" i="27" l="1"/>
  <c r="B344" i="22"/>
  <c r="A510" i="26"/>
  <c r="B491" i="25"/>
  <c r="AX31" i="27" l="1"/>
  <c r="B365" i="22"/>
  <c r="A531" i="26"/>
  <c r="B512" i="25"/>
  <c r="AQ3" i="1"/>
  <c r="AX32" i="27" l="1"/>
  <c r="B386" i="22"/>
  <c r="A552" i="26"/>
  <c r="B533" i="25"/>
  <c r="AD45" i="22"/>
  <c r="AC45" i="22"/>
  <c r="AD44" i="22"/>
  <c r="AC44" i="22"/>
  <c r="Z42" i="22"/>
  <c r="Z40" i="22"/>
  <c r="G24" i="22"/>
  <c r="AX33" i="27" l="1"/>
  <c r="B407" i="22"/>
  <c r="A573" i="26"/>
  <c r="B554" i="25"/>
  <c r="A67" i="22"/>
  <c r="I13" i="22"/>
  <c r="G53" i="22"/>
  <c r="B53" i="22"/>
  <c r="N53" i="22"/>
  <c r="K68" i="22"/>
  <c r="M53" i="22"/>
  <c r="G51" i="22"/>
  <c r="I68" i="22"/>
  <c r="K53" i="22"/>
  <c r="D51" i="22"/>
  <c r="G68" i="22"/>
  <c r="I53" i="22"/>
  <c r="A51" i="22"/>
  <c r="F53" i="22"/>
  <c r="A53" i="22"/>
  <c r="M68" i="22"/>
  <c r="A68" i="22"/>
  <c r="K51" i="22"/>
  <c r="D68" i="22"/>
  <c r="I14" i="22"/>
  <c r="AX34" i="27" l="1"/>
  <c r="B428" i="22"/>
  <c r="A594" i="26"/>
  <c r="B575" i="25"/>
  <c r="F74" i="22"/>
  <c r="M74" i="22"/>
  <c r="K89" i="22"/>
  <c r="A72" i="22"/>
  <c r="N74" i="22"/>
  <c r="D89" i="22"/>
  <c r="G89" i="22"/>
  <c r="B74" i="22"/>
  <c r="K72" i="22"/>
  <c r="D72" i="22"/>
  <c r="G74" i="22"/>
  <c r="A89" i="22"/>
  <c r="I74" i="22"/>
  <c r="K74" i="22"/>
  <c r="I89" i="22"/>
  <c r="A88" i="22"/>
  <c r="M89" i="22"/>
  <c r="A74" i="22"/>
  <c r="G72" i="22"/>
  <c r="AX35" i="27" l="1"/>
  <c r="B449" i="22"/>
  <c r="A615" i="26"/>
  <c r="B596" i="25"/>
  <c r="AX7" i="1"/>
  <c r="AX8" i="1" s="1"/>
  <c r="AW7" i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X36" i="27" l="1"/>
  <c r="B470" i="22"/>
  <c r="A636" i="26"/>
  <c r="B617" i="25"/>
  <c r="AX9" i="1"/>
  <c r="W12" i="22"/>
  <c r="AX37" i="27" l="1"/>
  <c r="B491" i="22"/>
  <c r="A657" i="26"/>
  <c r="B638" i="25"/>
  <c r="AX10" i="1"/>
  <c r="AX38" i="27" l="1"/>
  <c r="B512" i="22"/>
  <c r="A678" i="26"/>
  <c r="B659" i="25"/>
  <c r="AX11" i="1"/>
  <c r="AX39" i="27" l="1"/>
  <c r="B533" i="22"/>
  <c r="A699" i="26"/>
  <c r="B680" i="25"/>
  <c r="AX40" i="27" l="1"/>
  <c r="B554" i="22"/>
  <c r="A720" i="26"/>
  <c r="B701" i="25"/>
  <c r="AX12" i="1"/>
  <c r="AX41" i="27" l="1"/>
  <c r="B575" i="22"/>
  <c r="A741" i="26"/>
  <c r="B722" i="25"/>
  <c r="AX13" i="1"/>
  <c r="AX42" i="27" l="1"/>
  <c r="B596" i="22"/>
  <c r="A762" i="26"/>
  <c r="B743" i="25"/>
  <c r="AX14" i="1"/>
  <c r="AX43" i="27" l="1"/>
  <c r="B617" i="22"/>
  <c r="A783" i="26"/>
  <c r="B764" i="25"/>
  <c r="AX15" i="1"/>
  <c r="AX44" i="27" l="1"/>
  <c r="B638" i="22"/>
  <c r="A804" i="26"/>
  <c r="B785" i="25"/>
  <c r="AX16" i="1"/>
  <c r="AX45" i="27" l="1"/>
  <c r="B659" i="22"/>
  <c r="A825" i="26"/>
  <c r="B806" i="25"/>
  <c r="AX17" i="1"/>
  <c r="AX46" i="27" l="1"/>
  <c r="B680" i="22"/>
  <c r="A846" i="26"/>
  <c r="B827" i="25"/>
  <c r="AX18" i="1"/>
  <c r="AX47" i="27" l="1"/>
  <c r="X13" i="22"/>
  <c r="X14" i="22"/>
  <c r="B701" i="22"/>
  <c r="A867" i="26"/>
  <c r="B848" i="25"/>
  <c r="AX19" i="1"/>
  <c r="A164" i="22"/>
  <c r="H52" i="26"/>
  <c r="T37" i="22"/>
  <c r="F129" i="22"/>
  <c r="C146" i="23"/>
  <c r="C268" i="26"/>
  <c r="T165" i="22"/>
  <c r="A291" i="25"/>
  <c r="H226" i="26"/>
  <c r="B44" i="22"/>
  <c r="S120" i="22"/>
  <c r="A222" i="26"/>
  <c r="A61" i="22"/>
  <c r="U42" i="22"/>
  <c r="F185" i="22"/>
  <c r="C79" i="26"/>
  <c r="F41" i="22"/>
  <c r="B38" i="22"/>
  <c r="S37" i="22"/>
  <c r="H124" i="26"/>
  <c r="M471" i="25"/>
  <c r="H244" i="26"/>
  <c r="B35" i="22"/>
  <c r="I639" i="25"/>
  <c r="C29" i="23"/>
  <c r="A163" i="26"/>
  <c r="F164" i="22"/>
  <c r="Q124" i="22"/>
  <c r="A76" i="22"/>
  <c r="F449" i="22"/>
  <c r="W269" i="25"/>
  <c r="W143" i="22"/>
  <c r="F297" i="25"/>
  <c r="A31" i="26"/>
  <c r="E534" i="25"/>
  <c r="B186" i="22"/>
  <c r="C91" i="26"/>
  <c r="S164" i="22"/>
  <c r="B84" i="22"/>
  <c r="C126" i="26"/>
  <c r="B387" i="22"/>
  <c r="Q34" i="22"/>
  <c r="C244" i="26"/>
  <c r="B59" i="22"/>
  <c r="I513" i="25"/>
  <c r="S289" i="25"/>
  <c r="U84" i="22"/>
  <c r="S63" i="22"/>
  <c r="U61" i="22"/>
  <c r="A42" i="22"/>
  <c r="C100" i="26"/>
  <c r="S45" i="22"/>
  <c r="H104" i="26"/>
  <c r="H117" i="26"/>
  <c r="A125" i="22"/>
  <c r="A166" i="26"/>
  <c r="F57" i="22"/>
  <c r="Q164" i="22"/>
  <c r="Q192" i="22"/>
  <c r="F290" i="25"/>
  <c r="S77" i="22"/>
  <c r="B42" i="22"/>
  <c r="U65" i="22"/>
  <c r="W270" i="25"/>
  <c r="B192" i="22"/>
  <c r="C71" i="26"/>
  <c r="H99" i="26"/>
  <c r="A287" i="25"/>
  <c r="T41" i="22"/>
  <c r="S87" i="22"/>
  <c r="A58" i="22"/>
  <c r="I576" i="25"/>
  <c r="C39" i="26"/>
  <c r="B66" i="22"/>
  <c r="C225" i="26"/>
  <c r="A221" i="26"/>
  <c r="A163" i="22"/>
  <c r="C52" i="26"/>
  <c r="S190" i="22"/>
  <c r="H42" i="26"/>
  <c r="A74" i="26"/>
  <c r="C119" i="26"/>
  <c r="T182" i="22"/>
  <c r="Q167" i="22"/>
  <c r="A123" i="22"/>
  <c r="A171" i="22"/>
  <c r="B45" i="22"/>
  <c r="C7" i="26"/>
  <c r="Q295" i="25"/>
  <c r="B187" i="22"/>
  <c r="Q35" i="22"/>
  <c r="A188" i="22"/>
  <c r="T120" i="22"/>
  <c r="H143" i="23"/>
  <c r="A117" i="26"/>
  <c r="H115" i="26"/>
  <c r="I324" i="25"/>
  <c r="W146" i="22"/>
  <c r="C59" i="26"/>
  <c r="I240" i="22"/>
  <c r="A181" i="26"/>
  <c r="U189" i="22"/>
  <c r="Q190" i="22"/>
  <c r="A270" i="26"/>
  <c r="S40" i="22"/>
  <c r="A169" i="22"/>
  <c r="S129" i="22"/>
  <c r="H161" i="26"/>
  <c r="U191" i="22"/>
  <c r="A57" i="26"/>
  <c r="T123" i="22"/>
  <c r="H74" i="26"/>
  <c r="I280" i="26"/>
  <c r="A43" i="22"/>
  <c r="C103" i="26"/>
  <c r="S163" i="22"/>
  <c r="F56" i="22"/>
  <c r="A63" i="22"/>
  <c r="F293" i="25"/>
  <c r="F512" i="25"/>
  <c r="T187" i="22"/>
  <c r="H265" i="26"/>
  <c r="S287" i="25"/>
  <c r="A59" i="22"/>
  <c r="A183" i="26"/>
  <c r="U127" i="22"/>
  <c r="B121" i="22"/>
  <c r="A119" i="22"/>
  <c r="I492" i="25"/>
  <c r="C115" i="26"/>
  <c r="W272" i="25"/>
  <c r="F58" i="22"/>
  <c r="I366" i="25"/>
  <c r="C31" i="26"/>
  <c r="A160" i="26"/>
  <c r="A41" i="22"/>
  <c r="M345" i="25"/>
  <c r="I113" i="23"/>
  <c r="T36" i="22"/>
  <c r="H120" i="26"/>
  <c r="F287" i="25"/>
  <c r="A227" i="26"/>
  <c r="A54" i="26"/>
  <c r="C247" i="26"/>
  <c r="H98" i="26"/>
  <c r="A97" i="26"/>
  <c r="H116" i="26"/>
  <c r="U161" i="22"/>
  <c r="U128" i="22"/>
  <c r="F128" i="22"/>
  <c r="F119" i="22"/>
  <c r="H136" i="23"/>
  <c r="U59" i="22"/>
  <c r="H41" i="26"/>
  <c r="H58" i="26"/>
  <c r="A98" i="26"/>
  <c r="W268" i="25"/>
  <c r="F76" i="22"/>
  <c r="B181" i="22"/>
  <c r="F35" i="22"/>
  <c r="S290" i="25"/>
  <c r="Q127" i="22"/>
  <c r="B184" i="22"/>
  <c r="T128" i="22"/>
  <c r="I637" i="26"/>
  <c r="F192" i="22"/>
  <c r="F124" i="22"/>
  <c r="C139" i="23"/>
  <c r="H119" i="26"/>
  <c r="B87" i="22"/>
  <c r="B60" i="22"/>
  <c r="Q43" i="22"/>
  <c r="C147" i="23"/>
  <c r="A184" i="22"/>
  <c r="A181" i="23" s="1"/>
  <c r="U87" i="22"/>
  <c r="Q297" i="25"/>
  <c r="H62" i="26"/>
  <c r="U85" i="22"/>
  <c r="T119" i="22"/>
  <c r="F42" i="22"/>
  <c r="T80" i="22"/>
  <c r="B80" i="22"/>
  <c r="T76" i="22"/>
  <c r="C263" i="26"/>
  <c r="B79" i="22"/>
  <c r="H270" i="26"/>
  <c r="Q122" i="22"/>
  <c r="T42" i="22"/>
  <c r="Q160" i="22"/>
  <c r="A104" i="26"/>
  <c r="C120" i="26"/>
  <c r="F82" i="22"/>
  <c r="C270" i="26"/>
  <c r="A268" i="26"/>
  <c r="F63" i="22"/>
  <c r="E324" i="22"/>
  <c r="T125" i="22"/>
  <c r="C226" i="26"/>
  <c r="F323" i="22"/>
  <c r="H273" i="26"/>
  <c r="C165" i="26"/>
  <c r="C224" i="26"/>
  <c r="T166" i="22"/>
  <c r="Q294" i="25"/>
  <c r="A35" i="26"/>
  <c r="C104" i="26"/>
  <c r="I303" i="22"/>
  <c r="C231" i="26"/>
  <c r="B198" i="22"/>
  <c r="I660" i="25"/>
  <c r="F191" i="22"/>
  <c r="U183" i="22"/>
  <c r="E261" i="22"/>
  <c r="B189" i="22"/>
  <c r="T62" i="22"/>
  <c r="F575" i="25"/>
  <c r="B618" i="25"/>
  <c r="F66" i="22"/>
  <c r="A262" i="26"/>
  <c r="S44" i="22"/>
  <c r="C228" i="26"/>
  <c r="Q182" i="22"/>
  <c r="B297" i="25"/>
  <c r="H168" i="26"/>
  <c r="A265" i="26"/>
  <c r="C271" i="26"/>
  <c r="M345" i="22"/>
  <c r="S118" i="22"/>
  <c r="H84" i="26"/>
  <c r="S58" i="22"/>
  <c r="C138" i="23"/>
  <c r="S59" i="22"/>
  <c r="I155" i="23"/>
  <c r="C245" i="26"/>
  <c r="Q290" i="25"/>
  <c r="H10" i="26"/>
  <c r="Q286" i="25"/>
  <c r="T169" i="22"/>
  <c r="B65" i="22"/>
  <c r="S162" i="22"/>
  <c r="A77" i="26"/>
  <c r="A115" i="26"/>
  <c r="B14" i="22"/>
  <c r="C265" i="26"/>
  <c r="C262" i="26"/>
  <c r="S80" i="22"/>
  <c r="A166" i="23"/>
  <c r="H80" i="26"/>
  <c r="A87" i="22"/>
  <c r="Q60" i="22"/>
  <c r="A82" i="22"/>
  <c r="C40" i="26"/>
  <c r="H36" i="26"/>
  <c r="Q162" i="22"/>
  <c r="F470" i="25"/>
  <c r="A14" i="22"/>
  <c r="H105" i="26"/>
  <c r="A296" i="25"/>
  <c r="H54" i="26"/>
  <c r="M93" i="22"/>
  <c r="C180" i="26"/>
  <c r="H178" i="26"/>
  <c r="I450" i="25"/>
  <c r="U78" i="22"/>
  <c r="W273" i="25"/>
  <c r="Q128" i="22"/>
  <c r="C269" i="26"/>
  <c r="I387" i="22"/>
  <c r="A122" i="26"/>
  <c r="I387" i="25"/>
  <c r="B9" i="22"/>
  <c r="H166" i="26"/>
  <c r="Q79" i="22"/>
  <c r="A34" i="26"/>
  <c r="U36" i="22"/>
  <c r="A187" i="22"/>
  <c r="A250" i="26"/>
  <c r="A189" i="26"/>
  <c r="B120" i="22"/>
  <c r="C116" i="26"/>
  <c r="S294" i="25"/>
  <c r="A162" i="26"/>
  <c r="H159" i="26"/>
  <c r="A161" i="22"/>
  <c r="A158" i="23" s="1"/>
  <c r="F344" i="22"/>
  <c r="F169" i="22"/>
  <c r="E618" i="25"/>
  <c r="Q163" i="22"/>
  <c r="A124" i="26"/>
  <c r="A45" i="22"/>
  <c r="U34" i="22"/>
  <c r="B167" i="22"/>
  <c r="C186" i="26"/>
  <c r="T181" i="22"/>
  <c r="H252" i="26"/>
  <c r="T162" i="22"/>
  <c r="F189" i="22"/>
  <c r="S79" i="22"/>
  <c r="A125" i="26"/>
  <c r="T39" i="22"/>
  <c r="C189" i="26"/>
  <c r="S34" i="22"/>
  <c r="H139" i="23"/>
  <c r="A81" i="22"/>
  <c r="U190" i="22"/>
  <c r="S35" i="22"/>
  <c r="A273" i="26"/>
  <c r="C251" i="26"/>
  <c r="U43" i="22"/>
  <c r="F44" i="22"/>
  <c r="H164" i="26"/>
  <c r="F302" i="25"/>
  <c r="S185" i="22"/>
  <c r="I176" i="23"/>
  <c r="M366" i="22"/>
  <c r="I365" i="23" s="1"/>
  <c r="U79" i="22"/>
  <c r="C55" i="26"/>
  <c r="B513" i="25"/>
  <c r="H55" i="26"/>
  <c r="B30" i="22"/>
  <c r="C61" i="26"/>
  <c r="Q55" i="22"/>
  <c r="A83" i="26"/>
  <c r="A247" i="26"/>
  <c r="C77" i="26"/>
  <c r="H39" i="26"/>
  <c r="I385" i="26"/>
  <c r="B129" i="22"/>
  <c r="B161" i="22"/>
  <c r="B324" i="25"/>
  <c r="S36" i="22"/>
  <c r="S76" i="22"/>
  <c r="S188" i="22"/>
  <c r="H123" i="26"/>
  <c r="B78" i="22"/>
  <c r="Q84" i="22"/>
  <c r="T161" i="22"/>
  <c r="A123" i="26"/>
  <c r="B471" i="25"/>
  <c r="H40" i="26"/>
  <c r="C187" i="26"/>
  <c r="C58" i="26"/>
  <c r="A36" i="22"/>
  <c r="T293" i="25"/>
  <c r="E303" i="22"/>
  <c r="A62" i="22"/>
  <c r="T118" i="22"/>
  <c r="F34" i="22"/>
  <c r="W266" i="25"/>
  <c r="U119" i="22"/>
  <c r="B408" i="22"/>
  <c r="H63" i="26"/>
  <c r="A267" i="26"/>
  <c r="A96" i="26"/>
  <c r="F491" i="22"/>
  <c r="B125" i="22"/>
  <c r="C246" i="26"/>
  <c r="I366" i="22"/>
  <c r="C176" i="23"/>
  <c r="H101" i="26"/>
  <c r="E450" i="25"/>
  <c r="A220" i="26"/>
  <c r="H126" i="26"/>
  <c r="H138" i="23"/>
  <c r="T289" i="25"/>
  <c r="A145" i="23"/>
  <c r="H263" i="26"/>
  <c r="B429" i="25"/>
  <c r="U58" i="22"/>
  <c r="S121" i="22"/>
  <c r="T191" i="22"/>
  <c r="B681" i="25"/>
  <c r="E51" i="22"/>
  <c r="E9" i="22"/>
  <c r="I92" i="26"/>
  <c r="S192" i="22"/>
  <c r="F43" i="22"/>
  <c r="C96" i="26"/>
  <c r="T82" i="22"/>
  <c r="F78" i="22"/>
  <c r="B288" i="25"/>
  <c r="M513" i="25"/>
  <c r="T127" i="22"/>
  <c r="B366" i="22"/>
  <c r="C249" i="26"/>
  <c r="A266" i="26"/>
  <c r="H231" i="26"/>
  <c r="T63" i="22"/>
  <c r="A37" i="22"/>
  <c r="B43" i="22"/>
  <c r="U294" i="25"/>
  <c r="I91" i="23"/>
  <c r="A94" i="26"/>
  <c r="U181" i="22"/>
  <c r="F239" i="22"/>
  <c r="F39" i="22"/>
  <c r="T55" i="22"/>
  <c r="C145" i="23"/>
  <c r="A41" i="26"/>
  <c r="A40" i="26"/>
  <c r="B182" i="22"/>
  <c r="U121" i="22"/>
  <c r="F55" i="22"/>
  <c r="A186" i="22"/>
  <c r="A183" i="23" s="1"/>
  <c r="A226" i="26"/>
  <c r="H221" i="26"/>
  <c r="F449" i="25"/>
  <c r="Q293" i="25"/>
  <c r="U288" i="25"/>
  <c r="C117" i="26"/>
  <c r="F37" i="22"/>
  <c r="W274" i="25"/>
  <c r="T171" i="22"/>
  <c r="B292" i="25"/>
  <c r="T168" i="22"/>
  <c r="H272" i="26"/>
  <c r="B37" i="22"/>
  <c r="C230" i="26"/>
  <c r="S41" i="22"/>
  <c r="U82" i="22"/>
  <c r="I324" i="22"/>
  <c r="W271" i="25"/>
  <c r="A10" i="26"/>
  <c r="C248" i="26"/>
  <c r="S167" i="22"/>
  <c r="C56" i="26"/>
  <c r="B345" i="22"/>
  <c r="E492" i="25"/>
  <c r="S62" i="22"/>
  <c r="A66" i="22"/>
  <c r="H186" i="26"/>
  <c r="F86" i="22"/>
  <c r="C144" i="23"/>
  <c r="F13" i="22"/>
  <c r="B450" i="25"/>
  <c r="U80" i="22"/>
  <c r="C179" i="26"/>
  <c r="U86" i="22"/>
  <c r="F365" i="22"/>
  <c r="T83" i="22"/>
  <c r="U167" i="22"/>
  <c r="T44" i="22"/>
  <c r="U37" i="22"/>
  <c r="F83" i="22"/>
  <c r="B240" i="22"/>
  <c r="C10" i="26"/>
  <c r="M261" i="22"/>
  <c r="H83" i="26"/>
  <c r="C118" i="26"/>
  <c r="F294" i="25"/>
  <c r="B122" i="22"/>
  <c r="T81" i="22"/>
  <c r="C167" i="26"/>
  <c r="A39" i="22"/>
  <c r="Q291" i="25"/>
  <c r="F286" i="25"/>
  <c r="H53" i="26"/>
  <c r="M303" i="25"/>
  <c r="S295" i="25"/>
  <c r="A146" i="23"/>
  <c r="A127" i="22"/>
  <c r="H56" i="26"/>
  <c r="C168" i="26"/>
  <c r="S122" i="22"/>
  <c r="A105" i="26"/>
  <c r="B163" i="22"/>
  <c r="B36" i="22"/>
  <c r="U164" i="22"/>
  <c r="S296" i="25"/>
  <c r="I70" i="23"/>
  <c r="Q77" i="22"/>
  <c r="A140" i="23"/>
  <c r="H118" i="26"/>
  <c r="Q170" i="22"/>
  <c r="C272" i="26"/>
  <c r="Q58" i="22"/>
  <c r="B324" i="22"/>
  <c r="H157" i="26"/>
  <c r="H162" i="26"/>
  <c r="A34" i="22"/>
  <c r="H33" i="26"/>
  <c r="A56" i="22"/>
  <c r="M387" i="22"/>
  <c r="C101" i="26"/>
  <c r="T186" i="22"/>
  <c r="H264" i="26"/>
  <c r="E324" i="25"/>
  <c r="F45" i="22"/>
  <c r="A269" i="26"/>
  <c r="Q38" i="22"/>
  <c r="F491" i="25"/>
  <c r="C183" i="23"/>
  <c r="U81" i="22"/>
  <c r="A252" i="26"/>
  <c r="A118" i="22"/>
  <c r="B160" i="22"/>
  <c r="S288" i="25"/>
  <c r="Q39" i="22"/>
  <c r="F121" i="22"/>
  <c r="B303" i="22"/>
  <c r="A128" i="22"/>
  <c r="A125" i="23" s="1"/>
  <c r="T167" i="22"/>
  <c r="F127" i="22"/>
  <c r="F85" i="22"/>
  <c r="H75" i="26"/>
  <c r="M282" i="22"/>
  <c r="T58" i="22"/>
  <c r="U163" i="22"/>
  <c r="W163" i="22" s="1"/>
  <c r="U126" i="22"/>
  <c r="U188" i="22"/>
  <c r="F65" i="22"/>
  <c r="Q81" i="22"/>
  <c r="U77" i="22"/>
  <c r="A158" i="26"/>
  <c r="Q288" i="25"/>
  <c r="C242" i="26"/>
  <c r="F120" i="22"/>
  <c r="H117" i="23" s="1"/>
  <c r="B282" i="22"/>
  <c r="T79" i="22"/>
  <c r="C178" i="26"/>
  <c r="Q120" i="22"/>
  <c r="A161" i="26"/>
  <c r="H38" i="26"/>
  <c r="H179" i="26"/>
  <c r="A231" i="26"/>
  <c r="F126" i="22"/>
  <c r="I28" i="23"/>
  <c r="E450" i="22"/>
  <c r="M492" i="22"/>
  <c r="A288" i="25"/>
  <c r="T65" i="22"/>
  <c r="T160" i="22"/>
  <c r="F289" i="25"/>
  <c r="H245" i="26"/>
  <c r="F118" i="22"/>
  <c r="A126" i="26"/>
  <c r="A294" i="25"/>
  <c r="E345" i="22"/>
  <c r="T78" i="22"/>
  <c r="A182" i="26"/>
  <c r="U124" i="22"/>
  <c r="T40" i="22"/>
  <c r="U60" i="22"/>
  <c r="B576" i="25"/>
  <c r="U123" i="22"/>
  <c r="F188" i="22"/>
  <c r="U62" i="22"/>
  <c r="H60" i="26"/>
  <c r="Q184" i="22"/>
  <c r="T122" i="22"/>
  <c r="S123" i="22"/>
  <c r="A167" i="22"/>
  <c r="T294" i="25"/>
  <c r="A139" i="23"/>
  <c r="A60" i="26"/>
  <c r="T35" i="22"/>
  <c r="C32" i="26"/>
  <c r="F533" i="25"/>
  <c r="A78" i="22"/>
  <c r="B77" i="22"/>
  <c r="A121" i="26"/>
  <c r="U297" i="25"/>
  <c r="F596" i="25"/>
  <c r="B169" i="22"/>
  <c r="U293" i="25"/>
  <c r="A62" i="26"/>
  <c r="F163" i="22"/>
  <c r="U171" i="22"/>
  <c r="A286" i="25"/>
  <c r="A297" i="25"/>
  <c r="F470" i="22"/>
  <c r="U122" i="22"/>
  <c r="E282" i="22"/>
  <c r="B471" i="22"/>
  <c r="Q125" i="22"/>
  <c r="C266" i="26"/>
  <c r="A168" i="22"/>
  <c r="B58" i="22"/>
  <c r="A185" i="26"/>
  <c r="A118" i="26"/>
  <c r="M198" i="22"/>
  <c r="U118" i="22"/>
  <c r="H224" i="26"/>
  <c r="A80" i="26"/>
  <c r="B76" i="22"/>
  <c r="T87" i="22"/>
  <c r="A38" i="26"/>
  <c r="S81" i="22"/>
  <c r="H137" i="23"/>
  <c r="F81" i="22"/>
  <c r="Q189" i="22"/>
  <c r="I408" i="22"/>
  <c r="F184" i="22"/>
  <c r="A225" i="26"/>
  <c r="C140" i="23"/>
  <c r="T66" i="22"/>
  <c r="A33" i="26"/>
  <c r="Q289" i="25"/>
  <c r="C223" i="26"/>
  <c r="H121" i="26"/>
  <c r="T38" i="22"/>
  <c r="H160" i="26"/>
  <c r="H158" i="26"/>
  <c r="A223" i="26"/>
  <c r="C241" i="26"/>
  <c r="B185" i="22"/>
  <c r="A142" i="23"/>
  <c r="C95" i="26"/>
  <c r="H180" i="26"/>
  <c r="H125" i="26"/>
  <c r="H242" i="26"/>
  <c r="F160" i="22"/>
  <c r="W147" i="22"/>
  <c r="H249" i="26"/>
  <c r="Q57" i="22"/>
  <c r="U169" i="22"/>
  <c r="M240" i="22"/>
  <c r="B83" i="22"/>
  <c r="F428" i="25"/>
  <c r="Q186" i="22"/>
  <c r="M429" i="22"/>
  <c r="A124" i="22"/>
  <c r="S82" i="22"/>
  <c r="U120" i="22"/>
  <c r="S292" i="25"/>
  <c r="H124" i="23"/>
  <c r="F701" i="25"/>
  <c r="F168" i="22"/>
  <c r="H142" i="23"/>
  <c r="T287" i="25"/>
  <c r="S60" i="22"/>
  <c r="B429" i="22"/>
  <c r="F170" i="22"/>
  <c r="A126" i="22"/>
  <c r="C264" i="26"/>
  <c r="C301" i="23"/>
  <c r="S125" i="22"/>
  <c r="U55" i="22"/>
  <c r="H185" i="26"/>
  <c r="Q188" i="22"/>
  <c r="B85" i="22"/>
  <c r="F183" i="22"/>
  <c r="Q66" i="22"/>
  <c r="I301" i="23"/>
  <c r="C511" i="26"/>
  <c r="H161" i="23"/>
  <c r="C491" i="26"/>
  <c r="C73" i="23"/>
  <c r="S286" i="25"/>
  <c r="B261" i="22"/>
  <c r="B576" i="22"/>
  <c r="C182" i="26"/>
  <c r="C113" i="23"/>
  <c r="B13" i="22"/>
  <c r="S61" i="22"/>
  <c r="A38" i="22"/>
  <c r="H95" i="26"/>
  <c r="T59" i="22"/>
  <c r="S183" i="22"/>
  <c r="T183" i="22"/>
  <c r="C163" i="26"/>
  <c r="B93" i="22"/>
  <c r="C164" i="26"/>
  <c r="I344" i="23"/>
  <c r="A272" i="26"/>
  <c r="H160" i="23"/>
  <c r="B618" i="22"/>
  <c r="C160" i="23"/>
  <c r="S42" i="22"/>
  <c r="E723" i="25"/>
  <c r="B555" i="22"/>
  <c r="I658" i="26"/>
  <c r="A289" i="25"/>
  <c r="C449" i="26"/>
  <c r="C159" i="26"/>
  <c r="A190" i="22"/>
  <c r="H223" i="26"/>
  <c r="U186" i="22"/>
  <c r="I723" i="25"/>
  <c r="B294" i="25"/>
  <c r="E219" i="22"/>
  <c r="F186" i="22"/>
  <c r="H32" i="26"/>
  <c r="U166" i="22"/>
  <c r="F165" i="22"/>
  <c r="H248" i="26"/>
  <c r="A285" i="26"/>
  <c r="S119" i="22"/>
  <c r="F171" i="22"/>
  <c r="U64" i="22"/>
  <c r="T184" i="22"/>
  <c r="A292" i="25"/>
  <c r="Q56" i="22"/>
  <c r="C42" i="26"/>
  <c r="A187" i="26"/>
  <c r="M324" i="25"/>
  <c r="C119" i="23"/>
  <c r="M429" i="25"/>
  <c r="H102" i="26"/>
  <c r="H287" i="26"/>
  <c r="A183" i="22"/>
  <c r="E534" i="22"/>
  <c r="I513" i="22"/>
  <c r="A61" i="26"/>
  <c r="C98" i="26"/>
  <c r="C63" i="23"/>
  <c r="S65" i="22"/>
  <c r="H80" i="23"/>
  <c r="C281" i="26"/>
  <c r="A121" i="22"/>
  <c r="I786" i="25"/>
  <c r="A166" i="22"/>
  <c r="A147" i="23"/>
  <c r="H283" i="26"/>
  <c r="B450" i="22"/>
  <c r="S291" i="25"/>
  <c r="C250" i="26"/>
  <c r="S38" i="22"/>
  <c r="C118" i="23"/>
  <c r="T164" i="22"/>
  <c r="W139" i="22"/>
  <c r="U170" i="22"/>
  <c r="B82" i="22"/>
  <c r="C79" i="23" s="1"/>
  <c r="A160" i="22"/>
  <c r="Q44" i="22"/>
  <c r="Q83" i="22"/>
  <c r="T163" i="22"/>
  <c r="B55" i="22"/>
  <c r="C52" i="23" s="1"/>
  <c r="H61" i="26"/>
  <c r="Q62" i="22"/>
  <c r="Q161" i="22"/>
  <c r="C166" i="26"/>
  <c r="A32" i="26"/>
  <c r="T45" i="22"/>
  <c r="C97" i="26"/>
  <c r="B127" i="22"/>
  <c r="U168" i="22"/>
  <c r="M702" i="25"/>
  <c r="I282" i="22"/>
  <c r="M324" i="22"/>
  <c r="A103" i="26"/>
  <c r="M660" i="25"/>
  <c r="Q287" i="25"/>
  <c r="A78" i="26"/>
  <c r="C122" i="23"/>
  <c r="B62" i="22"/>
  <c r="C124" i="26"/>
  <c r="H31" i="23"/>
  <c r="C289" i="26"/>
  <c r="C158" i="23"/>
  <c r="I385" i="23"/>
  <c r="C183" i="26"/>
  <c r="I702" i="25"/>
  <c r="U45" i="22"/>
  <c r="H182" i="23"/>
  <c r="A294" i="26"/>
  <c r="C238" i="23"/>
  <c r="I322" i="23"/>
  <c r="Q119" i="22"/>
  <c r="I555" i="22"/>
  <c r="H181" i="26"/>
  <c r="H290" i="26"/>
  <c r="I448" i="26"/>
  <c r="H75" i="23"/>
  <c r="C76" i="23"/>
  <c r="I7" i="26"/>
  <c r="F638" i="25"/>
  <c r="A120" i="23"/>
  <c r="A162" i="22"/>
  <c r="H100" i="26"/>
  <c r="S78" i="22"/>
  <c r="A59" i="26"/>
  <c r="H183" i="26"/>
  <c r="F87" i="22"/>
  <c r="A186" i="26"/>
  <c r="B183" i="22"/>
  <c r="F296" i="25"/>
  <c r="H60" i="23"/>
  <c r="A144" i="23"/>
  <c r="A191" i="22"/>
  <c r="H188" i="23"/>
  <c r="C322" i="26"/>
  <c r="A168" i="23"/>
  <c r="I344" i="26"/>
  <c r="I281" i="26"/>
  <c r="B723" i="25"/>
  <c r="B303" i="25"/>
  <c r="M450" i="25"/>
  <c r="C448" i="23"/>
  <c r="H97" i="26"/>
  <c r="E513" i="25"/>
  <c r="C512" i="26" s="1"/>
  <c r="A136" i="23"/>
  <c r="C34" i="26"/>
  <c r="H94" i="26"/>
  <c r="H250" i="26"/>
  <c r="I555" i="25"/>
  <c r="A251" i="26"/>
  <c r="B72" i="22"/>
  <c r="B293" i="25"/>
  <c r="M597" i="25"/>
  <c r="C179" i="23"/>
  <c r="C188" i="26"/>
  <c r="T77" i="22"/>
  <c r="U83" i="22"/>
  <c r="B287" i="25"/>
  <c r="S293" i="25"/>
  <c r="M219" i="22"/>
  <c r="H121" i="23"/>
  <c r="C82" i="26"/>
  <c r="I597" i="25"/>
  <c r="U291" i="25"/>
  <c r="F60" i="22"/>
  <c r="M303" i="22"/>
  <c r="C186" i="23"/>
  <c r="H116" i="23"/>
  <c r="M723" i="25"/>
  <c r="I492" i="22"/>
  <c r="I701" i="26"/>
  <c r="C157" i="26"/>
  <c r="H11" i="26"/>
  <c r="C33" i="26"/>
  <c r="H293" i="26"/>
  <c r="A180" i="26"/>
  <c r="A80" i="22"/>
  <c r="S160" i="22"/>
  <c r="B166" i="22"/>
  <c r="C163" i="23" s="1"/>
  <c r="H96" i="26"/>
  <c r="W265" i="25"/>
  <c r="Q169" i="22"/>
  <c r="A95" i="26"/>
  <c r="B702" i="25"/>
  <c r="T286" i="25"/>
  <c r="C136" i="23"/>
  <c r="A181" i="22"/>
  <c r="A178" i="23" s="1"/>
  <c r="U184" i="22"/>
  <c r="H187" i="26"/>
  <c r="W149" i="22"/>
  <c r="C220" i="26"/>
  <c r="A188" i="26"/>
  <c r="A42" i="26"/>
  <c r="C74" i="26"/>
  <c r="Q185" i="22"/>
  <c r="H227" i="26"/>
  <c r="B295" i="25"/>
  <c r="A249" i="26"/>
  <c r="M9" i="22"/>
  <c r="M681" i="25"/>
  <c r="H31" i="26"/>
  <c r="B286" i="25"/>
  <c r="M513" i="22"/>
  <c r="W36" i="22"/>
  <c r="A284" i="26"/>
  <c r="C122" i="26"/>
  <c r="A82" i="26"/>
  <c r="I49" i="23"/>
  <c r="H230" i="26"/>
  <c r="F512" i="22"/>
  <c r="S126" i="22"/>
  <c r="M576" i="22"/>
  <c r="F323" i="25"/>
  <c r="Q166" i="22"/>
  <c r="C50" i="23"/>
  <c r="F64" i="22"/>
  <c r="H73" i="26"/>
  <c r="Q40" i="22"/>
  <c r="B513" i="22"/>
  <c r="A81" i="26"/>
  <c r="Q187" i="22"/>
  <c r="S184" i="22"/>
  <c r="C185" i="26"/>
  <c r="A37" i="26"/>
  <c r="S165" i="22"/>
  <c r="H77" i="26"/>
  <c r="E639" i="25"/>
  <c r="T56" i="22"/>
  <c r="M744" i="25"/>
  <c r="H222" i="26"/>
  <c r="W122" i="22"/>
  <c r="E366" i="22"/>
  <c r="A44" i="22"/>
  <c r="M471" i="22"/>
  <c r="Q63" i="22"/>
  <c r="C343" i="23"/>
  <c r="B345" i="25"/>
  <c r="A192" i="22"/>
  <c r="M366" i="25"/>
  <c r="I365" i="26" s="1"/>
  <c r="F62" i="22"/>
  <c r="C54" i="26"/>
  <c r="F617" i="25"/>
  <c r="I534" i="25"/>
  <c r="I429" i="25"/>
  <c r="A224" i="26"/>
  <c r="H141" i="23"/>
  <c r="F386" i="22"/>
  <c r="C280" i="23"/>
  <c r="I450" i="22"/>
  <c r="C469" i="26"/>
  <c r="E660" i="25"/>
  <c r="W60" i="22"/>
  <c r="H82" i="23"/>
  <c r="C189" i="23"/>
  <c r="U125" i="22"/>
  <c r="M639" i="25"/>
  <c r="W164" i="22"/>
  <c r="Q126" i="22"/>
  <c r="A75" i="23"/>
  <c r="E387" i="22"/>
  <c r="W145" i="22"/>
  <c r="F407" i="22"/>
  <c r="S64" i="22"/>
  <c r="H247" i="26"/>
  <c r="F80" i="22"/>
  <c r="Q42" i="22"/>
  <c r="C273" i="26"/>
  <c r="C134" i="23"/>
  <c r="H228" i="26"/>
  <c r="S85" i="22"/>
  <c r="H166" i="23"/>
  <c r="H182" i="26"/>
  <c r="A295" i="25"/>
  <c r="A79" i="26"/>
  <c r="C449" i="23"/>
  <c r="H271" i="26"/>
  <c r="C166" i="23"/>
  <c r="F659" i="25"/>
  <c r="S86" i="22"/>
  <c r="T292" i="25"/>
  <c r="I574" i="26"/>
  <c r="F554" i="22"/>
  <c r="A101" i="26"/>
  <c r="H165" i="26"/>
  <c r="Q78" i="22"/>
  <c r="E555" i="22"/>
  <c r="C75" i="23"/>
  <c r="W120" i="22"/>
  <c r="C284" i="26"/>
  <c r="A73" i="26"/>
  <c r="T185" i="22"/>
  <c r="C92" i="23"/>
  <c r="H82" i="26"/>
  <c r="Q118" i="22"/>
  <c r="I681" i="25"/>
  <c r="A157" i="23"/>
  <c r="I512" i="26"/>
  <c r="E429" i="25"/>
  <c r="I197" i="23"/>
  <c r="C84" i="26"/>
  <c r="A100" i="26"/>
  <c r="T295" i="25"/>
  <c r="U185" i="22"/>
  <c r="W185" i="22" s="1"/>
  <c r="H78" i="26"/>
  <c r="I219" i="22"/>
  <c r="H189" i="26"/>
  <c r="B291" i="25"/>
  <c r="A102" i="26"/>
  <c r="E366" i="25"/>
  <c r="T126" i="22"/>
  <c r="U296" i="25"/>
  <c r="Q123" i="22"/>
  <c r="I71" i="23"/>
  <c r="H167" i="26"/>
  <c r="F182" i="22"/>
  <c r="F218" i="22"/>
  <c r="C62" i="26"/>
  <c r="C161" i="26"/>
  <c r="A290" i="25"/>
  <c r="A287" i="26" s="1"/>
  <c r="U292" i="25"/>
  <c r="S56" i="22"/>
  <c r="A120" i="26"/>
  <c r="W62" i="22"/>
  <c r="I29" i="23"/>
  <c r="H268" i="26"/>
  <c r="Q171" i="22"/>
  <c r="W148" i="22"/>
  <c r="F187" i="22"/>
  <c r="H184" i="23" s="1"/>
  <c r="B191" i="22"/>
  <c r="E576" i="25"/>
  <c r="C575" i="26" s="1"/>
  <c r="B61" i="22"/>
  <c r="C58" i="23" s="1"/>
  <c r="C80" i="23"/>
  <c r="H163" i="26"/>
  <c r="H103" i="26"/>
  <c r="H54" i="23"/>
  <c r="A293" i="26"/>
  <c r="H251" i="26"/>
  <c r="A11" i="26"/>
  <c r="A55" i="22"/>
  <c r="S170" i="22"/>
  <c r="B597" i="25"/>
  <c r="Q36" i="22"/>
  <c r="F575" i="22"/>
  <c r="A84" i="23"/>
  <c r="S84" i="22"/>
  <c r="B296" i="25"/>
  <c r="I408" i="25"/>
  <c r="I406" i="26" s="1"/>
  <c r="E198" i="22"/>
  <c r="H123" i="23"/>
  <c r="C8" i="23"/>
  <c r="U56" i="22"/>
  <c r="W286" i="25"/>
  <c r="C38" i="26"/>
  <c r="C281" i="23"/>
  <c r="W288" i="25"/>
  <c r="C81" i="26"/>
  <c r="F197" i="22"/>
  <c r="C63" i="26"/>
  <c r="E471" i="25"/>
  <c r="B34" i="22"/>
  <c r="A53" i="23"/>
  <c r="A75" i="26"/>
  <c r="C57" i="23"/>
  <c r="U44" i="22"/>
  <c r="U35" i="22"/>
  <c r="C121" i="26"/>
  <c r="C83" i="26"/>
  <c r="C222" i="26"/>
  <c r="C84" i="23"/>
  <c r="H126" i="23"/>
  <c r="I534" i="22"/>
  <c r="H157" i="23"/>
  <c r="H165" i="23"/>
  <c r="I597" i="22"/>
  <c r="C11" i="23"/>
  <c r="U41" i="22"/>
  <c r="A228" i="26"/>
  <c r="U160" i="22"/>
  <c r="U289" i="25"/>
  <c r="H122" i="26"/>
  <c r="T121" i="22"/>
  <c r="H140" i="23"/>
  <c r="I322" i="26"/>
  <c r="F181" i="22"/>
  <c r="S127" i="22"/>
  <c r="C302" i="23"/>
  <c r="B188" i="22"/>
  <c r="W127" i="22"/>
  <c r="I198" i="22"/>
  <c r="H115" i="23"/>
  <c r="M555" i="25"/>
  <c r="E471" i="22"/>
  <c r="I345" i="22"/>
  <c r="S171" i="22"/>
  <c r="C28" i="26"/>
  <c r="T190" i="22"/>
  <c r="S168" i="22"/>
  <c r="E555" i="25"/>
  <c r="U162" i="22"/>
  <c r="U286" i="25"/>
  <c r="A77" i="22"/>
  <c r="F167" i="22"/>
  <c r="W80" i="22"/>
  <c r="I470" i="26"/>
  <c r="I744" i="25"/>
  <c r="U290" i="25"/>
  <c r="A55" i="23"/>
  <c r="C182" i="23"/>
  <c r="A137" i="23"/>
  <c r="T34" i="22"/>
  <c r="C99" i="26"/>
  <c r="A182" i="22"/>
  <c r="T188" i="22"/>
  <c r="A84" i="26"/>
  <c r="A13" i="22"/>
  <c r="M534" i="22"/>
  <c r="A74" i="23"/>
  <c r="A244" i="26"/>
  <c r="I345" i="25"/>
  <c r="E744" i="25"/>
  <c r="T296" i="25"/>
  <c r="H243" i="26"/>
  <c r="C94" i="26"/>
  <c r="U165" i="22"/>
  <c r="H188" i="26"/>
  <c r="B39" i="22"/>
  <c r="M618" i="25"/>
  <c r="A53" i="26"/>
  <c r="B63" i="22"/>
  <c r="C60" i="23" s="1"/>
  <c r="U66" i="22"/>
  <c r="F40" i="22"/>
  <c r="A120" i="22"/>
  <c r="A117" i="23" s="1"/>
  <c r="S187" i="22"/>
  <c r="E408" i="25"/>
  <c r="C407" i="26" s="1"/>
  <c r="C162" i="26"/>
  <c r="A86" i="22"/>
  <c r="A83" i="23" s="1"/>
  <c r="T291" i="25"/>
  <c r="T85" i="22"/>
  <c r="A35" i="22"/>
  <c r="A32" i="23" s="1"/>
  <c r="H76" i="26"/>
  <c r="E72" i="22"/>
  <c r="C71" i="23" s="1"/>
  <c r="S191" i="22"/>
  <c r="W191" i="22" s="1"/>
  <c r="B118" i="22"/>
  <c r="A164" i="26"/>
  <c r="H59" i="26"/>
  <c r="A167" i="26"/>
  <c r="A60" i="22"/>
  <c r="A84" i="22"/>
  <c r="Q65" i="22"/>
  <c r="A57" i="22"/>
  <c r="A283" i="26"/>
  <c r="F77" i="22"/>
  <c r="Q129" i="22"/>
  <c r="H184" i="26"/>
  <c r="H32" i="23"/>
  <c r="B81" i="22"/>
  <c r="E303" i="25"/>
  <c r="I323" i="23"/>
  <c r="B744" i="25"/>
  <c r="B56" i="22"/>
  <c r="A77" i="23"/>
  <c r="C125" i="26"/>
  <c r="A291" i="26"/>
  <c r="A248" i="26"/>
  <c r="F302" i="22"/>
  <c r="A264" i="26"/>
  <c r="F161" i="22"/>
  <c r="H158" i="23" s="1"/>
  <c r="B555" i="25"/>
  <c r="F365" i="25"/>
  <c r="F680" i="25"/>
  <c r="Q165" i="22"/>
  <c r="F14" i="22"/>
  <c r="C196" i="23"/>
  <c r="F61" i="22"/>
  <c r="I490" i="26"/>
  <c r="W37" i="22"/>
  <c r="H220" i="26"/>
  <c r="A122" i="23"/>
  <c r="Q296" i="25"/>
  <c r="A116" i="26"/>
  <c r="H146" i="23"/>
  <c r="I112" i="23"/>
  <c r="S57" i="22"/>
  <c r="C283" i="26"/>
  <c r="T192" i="22"/>
  <c r="T86" i="22"/>
  <c r="A185" i="22"/>
  <c r="S39" i="22"/>
  <c r="U129" i="22"/>
  <c r="U40" i="22"/>
  <c r="H225" i="26"/>
  <c r="H186" i="23"/>
  <c r="B765" i="25"/>
  <c r="A121" i="23"/>
  <c r="E618" i="22"/>
  <c r="E408" i="22"/>
  <c r="M618" i="22"/>
  <c r="C184" i="26"/>
  <c r="E513" i="22"/>
  <c r="U39" i="22"/>
  <c r="A178" i="26"/>
  <c r="AQ3" i="24"/>
  <c r="S181" i="22"/>
  <c r="A184" i="26"/>
  <c r="M576" i="25"/>
  <c r="U287" i="25"/>
  <c r="W287" i="25" s="1"/>
  <c r="S169" i="22"/>
  <c r="B128" i="22"/>
  <c r="U76" i="22"/>
  <c r="I617" i="26"/>
  <c r="C73" i="26"/>
  <c r="C164" i="23"/>
  <c r="C157" i="23"/>
  <c r="B289" i="25"/>
  <c r="C294" i="26"/>
  <c r="B290" i="25"/>
  <c r="A288" i="26"/>
  <c r="C81" i="23"/>
  <c r="C280" i="26"/>
  <c r="C55" i="23"/>
  <c r="U187" i="22"/>
  <c r="F59" i="22"/>
  <c r="H34" i="26"/>
  <c r="F166" i="22"/>
  <c r="Q121" i="22"/>
  <c r="A165" i="23"/>
  <c r="C57" i="26"/>
  <c r="B162" i="22"/>
  <c r="Q292" i="25"/>
  <c r="M555" i="22"/>
  <c r="A36" i="26"/>
  <c r="C197" i="23"/>
  <c r="C124" i="23"/>
  <c r="C8" i="26"/>
  <c r="S55" i="22"/>
  <c r="Q41" i="22"/>
  <c r="M492" i="25"/>
  <c r="C617" i="26"/>
  <c r="W121" i="22"/>
  <c r="C142" i="23"/>
  <c r="I743" i="26"/>
  <c r="A56" i="23"/>
  <c r="W291" i="25"/>
  <c r="H63" i="23"/>
  <c r="A10" i="23"/>
  <c r="F36" i="22"/>
  <c r="T61" i="22"/>
  <c r="B387" i="25"/>
  <c r="H269" i="26"/>
  <c r="H266" i="26"/>
  <c r="Q61" i="22"/>
  <c r="A263" i="26"/>
  <c r="B124" i="22"/>
  <c r="F554" i="25"/>
  <c r="C105" i="26"/>
  <c r="Q86" i="22"/>
  <c r="H267" i="26"/>
  <c r="E387" i="25"/>
  <c r="C386" i="26" s="1"/>
  <c r="H144" i="23"/>
  <c r="Q181" i="22"/>
  <c r="H241" i="26"/>
  <c r="I618" i="25"/>
  <c r="I616" i="26" s="1"/>
  <c r="F281" i="22"/>
  <c r="B492" i="25"/>
  <c r="C490" i="26" s="1"/>
  <c r="A242" i="26"/>
  <c r="Q64" i="22"/>
  <c r="B492" i="22"/>
  <c r="C490" i="23" s="1"/>
  <c r="Q87" i="22"/>
  <c r="B126" i="22"/>
  <c r="A168" i="26"/>
  <c r="H79" i="26"/>
  <c r="B366" i="25"/>
  <c r="C364" i="26" s="1"/>
  <c r="S297" i="25"/>
  <c r="C77" i="23"/>
  <c r="A85" i="22"/>
  <c r="A82" i="23" s="1"/>
  <c r="T288" i="25"/>
  <c r="W275" i="25"/>
  <c r="C221" i="26"/>
  <c r="B219" i="22"/>
  <c r="C217" i="23" s="1"/>
  <c r="H291" i="26"/>
  <c r="C322" i="23"/>
  <c r="A293" i="25"/>
  <c r="B123" i="22"/>
  <c r="H83" i="23"/>
  <c r="I576" i="22"/>
  <c r="A245" i="26"/>
  <c r="B639" i="25"/>
  <c r="C637" i="26" s="1"/>
  <c r="B168" i="22"/>
  <c r="C165" i="23" s="1"/>
  <c r="A189" i="22"/>
  <c r="A186" i="23" s="1"/>
  <c r="M450" i="22"/>
  <c r="A271" i="26"/>
  <c r="F92" i="22"/>
  <c r="A119" i="26"/>
  <c r="F288" i="25"/>
  <c r="F122" i="22"/>
  <c r="T64" i="22"/>
  <c r="T189" i="22"/>
  <c r="C41" i="26"/>
  <c r="H79" i="23"/>
  <c r="S186" i="22"/>
  <c r="A161" i="23"/>
  <c r="S128" i="22"/>
  <c r="I449" i="23"/>
  <c r="C469" i="23"/>
  <c r="B86" i="22"/>
  <c r="A170" i="22"/>
  <c r="A167" i="23" s="1"/>
  <c r="C158" i="26"/>
  <c r="C49" i="23"/>
  <c r="C11" i="26"/>
  <c r="C292" i="26"/>
  <c r="I9" i="22"/>
  <c r="F79" i="22"/>
  <c r="A52" i="26"/>
  <c r="E681" i="25"/>
  <c r="B190" i="22"/>
  <c r="C32" i="23"/>
  <c r="U295" i="25"/>
  <c r="H189" i="23"/>
  <c r="B171" i="22"/>
  <c r="C168" i="23" s="1"/>
  <c r="A58" i="26"/>
  <c r="C137" i="23"/>
  <c r="C267" i="26"/>
  <c r="Q76" i="22"/>
  <c r="T43" i="22"/>
  <c r="W267" i="25"/>
  <c r="I428" i="23"/>
  <c r="F292" i="25"/>
  <c r="I50" i="23"/>
  <c r="C117" i="23"/>
  <c r="I175" i="23"/>
  <c r="H118" i="23"/>
  <c r="B64" i="22"/>
  <c r="A55" i="26"/>
  <c r="A159" i="26"/>
  <c r="I8" i="26"/>
  <c r="C243" i="26"/>
  <c r="H35" i="26"/>
  <c r="C175" i="23"/>
  <c r="E765" i="25"/>
  <c r="C764" i="26" s="1"/>
  <c r="T297" i="25"/>
  <c r="B40" i="22"/>
  <c r="M408" i="22"/>
  <c r="I407" i="23" s="1"/>
  <c r="H262" i="26"/>
  <c r="T84" i="22"/>
  <c r="I303" i="25"/>
  <c r="W190" i="22"/>
  <c r="Q168" i="22"/>
  <c r="A78" i="23"/>
  <c r="F428" i="22"/>
  <c r="H286" i="26"/>
  <c r="C75" i="26"/>
  <c r="A40" i="22"/>
  <c r="C227" i="26"/>
  <c r="C159" i="23"/>
  <c r="A246" i="26"/>
  <c r="A79" i="23"/>
  <c r="C60" i="26"/>
  <c r="W82" i="22"/>
  <c r="A65" i="22"/>
  <c r="M408" i="25"/>
  <c r="T60" i="22"/>
  <c r="H57" i="26"/>
  <c r="H185" i="23"/>
  <c r="C78" i="26"/>
  <c r="B597" i="22"/>
  <c r="C700" i="26"/>
  <c r="Q183" i="22"/>
  <c r="Q59" i="22"/>
  <c r="H125" i="23"/>
  <c r="F125" i="22"/>
  <c r="I449" i="26"/>
  <c r="I471" i="22"/>
  <c r="I679" i="26"/>
  <c r="C7" i="23"/>
  <c r="F38" i="22"/>
  <c r="C512" i="23"/>
  <c r="I639" i="22"/>
  <c r="S182" i="22"/>
  <c r="A185" i="23"/>
  <c r="C344" i="23"/>
  <c r="W294" i="25"/>
  <c r="E492" i="22"/>
  <c r="F617" i="22"/>
  <c r="I469" i="23"/>
  <c r="C82" i="23"/>
  <c r="C574" i="26"/>
  <c r="A165" i="22"/>
  <c r="A143" i="23"/>
  <c r="H294" i="26"/>
  <c r="I260" i="23"/>
  <c r="H81" i="26"/>
  <c r="U192" i="22"/>
  <c r="I261" i="22"/>
  <c r="A162" i="23"/>
  <c r="H289" i="26"/>
  <c r="U38" i="22"/>
  <c r="W142" i="22"/>
  <c r="B119" i="22"/>
  <c r="H163" i="23"/>
  <c r="C115" i="23"/>
  <c r="S166" i="22"/>
  <c r="S83" i="22"/>
  <c r="I533" i="23"/>
  <c r="A56" i="26"/>
  <c r="A76" i="26"/>
  <c r="W183" i="22"/>
  <c r="C80" i="26"/>
  <c r="U57" i="22"/>
  <c r="I196" i="23"/>
  <c r="E345" i="25"/>
  <c r="I92" i="23"/>
  <c r="I532" i="23"/>
  <c r="H61" i="23"/>
  <c r="I575" i="23"/>
  <c r="C554" i="26"/>
  <c r="H58" i="23"/>
  <c r="W160" i="22"/>
  <c r="C123" i="23"/>
  <c r="B807" i="25"/>
  <c r="E660" i="22"/>
  <c r="B660" i="22"/>
  <c r="I637" i="23"/>
  <c r="W58" i="22"/>
  <c r="E807" i="25"/>
  <c r="F162" i="22"/>
  <c r="I364" i="26"/>
  <c r="C229" i="26"/>
  <c r="T124" i="22"/>
  <c r="H159" i="23"/>
  <c r="C574" i="23"/>
  <c r="W61" i="22"/>
  <c r="A57" i="23"/>
  <c r="Q85" i="22"/>
  <c r="S189" i="22"/>
  <c r="Q82" i="22"/>
  <c r="C184" i="23"/>
  <c r="A286" i="26"/>
  <c r="I491" i="26"/>
  <c r="C470" i="23"/>
  <c r="C533" i="26"/>
  <c r="B164" i="22"/>
  <c r="C37" i="26"/>
  <c r="A11" i="23"/>
  <c r="A182" i="23"/>
  <c r="C126" i="23"/>
  <c r="C102" i="26"/>
  <c r="H145" i="23"/>
  <c r="A180" i="23"/>
  <c r="C617" i="23"/>
  <c r="F295" i="25"/>
  <c r="M534" i="25"/>
  <c r="M765" i="25"/>
  <c r="I302" i="26"/>
  <c r="H77" i="23"/>
  <c r="H53" i="23"/>
  <c r="C161" i="23"/>
  <c r="H181" i="23"/>
  <c r="B639" i="22"/>
  <c r="A54" i="23"/>
  <c r="I281" i="23"/>
  <c r="C155" i="23"/>
  <c r="A187" i="23"/>
  <c r="W170" i="22"/>
  <c r="F386" i="25"/>
  <c r="C62" i="23"/>
  <c r="I428" i="26"/>
  <c r="C181" i="26"/>
  <c r="T290" i="25"/>
  <c r="C143" i="23"/>
  <c r="B408" i="25"/>
  <c r="W167" i="22"/>
  <c r="C36" i="26"/>
  <c r="B534" i="25"/>
  <c r="I638" i="26"/>
  <c r="I238" i="23"/>
  <c r="I407" i="26"/>
  <c r="C83" i="23"/>
  <c r="W295" i="25"/>
  <c r="H57" i="23"/>
  <c r="I533" i="26"/>
  <c r="W123" i="22"/>
  <c r="I807" i="25"/>
  <c r="C56" i="23"/>
  <c r="A157" i="26"/>
  <c r="I721" i="26"/>
  <c r="C59" i="23"/>
  <c r="I575" i="26"/>
  <c r="F659" i="22"/>
  <c r="I302" i="23"/>
  <c r="I554" i="23"/>
  <c r="F344" i="25"/>
  <c r="F260" i="22"/>
  <c r="H147" i="23"/>
  <c r="I765" i="25"/>
  <c r="H10" i="23"/>
  <c r="W188" i="22"/>
  <c r="F785" i="25"/>
  <c r="W81" i="22"/>
  <c r="B57" i="22"/>
  <c r="W162" i="22"/>
  <c r="C141" i="23"/>
  <c r="A243" i="26"/>
  <c r="W40" i="22"/>
  <c r="C365" i="26"/>
  <c r="A179" i="26"/>
  <c r="H285" i="26"/>
  <c r="E597" i="25"/>
  <c r="A229" i="26"/>
  <c r="A184" i="23"/>
  <c r="I239" i="23"/>
  <c r="U182" i="22"/>
  <c r="C595" i="26"/>
  <c r="I490" i="23"/>
  <c r="M597" i="22"/>
  <c r="W119" i="22"/>
  <c r="F123" i="22"/>
  <c r="S124" i="22"/>
  <c r="W124" i="22" s="1"/>
  <c r="H52" i="23"/>
  <c r="E429" i="22"/>
  <c r="B660" i="25"/>
  <c r="H78" i="23"/>
  <c r="H246" i="26"/>
  <c r="W166" i="22"/>
  <c r="H56" i="23"/>
  <c r="A165" i="26"/>
  <c r="F407" i="25"/>
  <c r="F190" i="22"/>
  <c r="H162" i="23"/>
  <c r="T170" i="22"/>
  <c r="C365" i="23"/>
  <c r="I491" i="23"/>
  <c r="C121" i="23"/>
  <c r="C428" i="26"/>
  <c r="I700" i="26"/>
  <c r="W78" i="22"/>
  <c r="W34" i="22"/>
  <c r="C427" i="23"/>
  <c r="M807" i="25"/>
  <c r="A116" i="23"/>
  <c r="I784" i="26"/>
  <c r="M660" i="22"/>
  <c r="H164" i="23"/>
  <c r="F806" i="25"/>
  <c r="Q37" i="22"/>
  <c r="T129" i="22"/>
  <c r="A290" i="26"/>
  <c r="B170" i="22"/>
  <c r="C76" i="26"/>
  <c r="C323" i="23"/>
  <c r="C637" i="23"/>
  <c r="I280" i="23"/>
  <c r="E786" i="25"/>
  <c r="C785" i="26" s="1"/>
  <c r="C180" i="23"/>
  <c r="E597" i="22"/>
  <c r="W65" i="22"/>
  <c r="B165" i="22"/>
  <c r="B41" i="22"/>
  <c r="I470" i="23"/>
  <c r="B786" i="25"/>
  <c r="C784" i="26" s="1"/>
  <c r="C616" i="23"/>
  <c r="E702" i="25"/>
  <c r="A160" i="23"/>
  <c r="C187" i="23"/>
  <c r="A99" i="26"/>
  <c r="B534" i="22"/>
  <c r="A63" i="26"/>
  <c r="W55" i="22"/>
  <c r="H180" i="23"/>
  <c r="A241" i="26"/>
  <c r="I217" i="23"/>
  <c r="A63" i="23"/>
  <c r="C70" i="26"/>
  <c r="C448" i="26"/>
  <c r="C470" i="26"/>
  <c r="I553" i="23"/>
  <c r="H55" i="23"/>
  <c r="C288" i="26"/>
  <c r="A141" i="23"/>
  <c r="I659" i="26"/>
  <c r="H178" i="23"/>
  <c r="C301" i="26"/>
  <c r="A129" i="22"/>
  <c r="C659" i="26"/>
  <c r="C286" i="26"/>
  <c r="C679" i="26"/>
  <c r="A59" i="23"/>
  <c r="H229" i="26"/>
  <c r="A31" i="23"/>
  <c r="F743" i="25"/>
  <c r="H37" i="26"/>
  <c r="H120" i="23"/>
  <c r="W35" i="22"/>
  <c r="W186" i="22"/>
  <c r="C53" i="23"/>
  <c r="I511" i="23"/>
  <c r="W83" i="22"/>
  <c r="I722" i="26"/>
  <c r="H11" i="23"/>
  <c r="I406" i="23"/>
  <c r="I618" i="22"/>
  <c r="F84" i="22"/>
  <c r="A64" i="22"/>
  <c r="A164" i="23"/>
  <c r="C293" i="26"/>
  <c r="C553" i="23"/>
  <c r="C287" i="26"/>
  <c r="E240" i="22"/>
  <c r="C239" i="23" s="1"/>
  <c r="H119" i="23"/>
  <c r="I660" i="22"/>
  <c r="H183" i="23"/>
  <c r="C323" i="26"/>
  <c r="F596" i="22"/>
  <c r="E576" i="22"/>
  <c r="C575" i="23" s="1"/>
  <c r="H284" i="26"/>
  <c r="A79" i="22"/>
  <c r="C554" i="23"/>
  <c r="I617" i="23"/>
  <c r="C616" i="26"/>
  <c r="C160" i="26"/>
  <c r="W187" i="22"/>
  <c r="H62" i="23"/>
  <c r="A39" i="26"/>
  <c r="H74" i="23"/>
  <c r="C427" i="26"/>
  <c r="W169" i="22"/>
  <c r="E639" i="22"/>
  <c r="F291" i="25"/>
  <c r="A230" i="26"/>
  <c r="M387" i="25"/>
  <c r="C285" i="26"/>
  <c r="M786" i="25"/>
  <c r="I785" i="26" s="1"/>
  <c r="F722" i="25"/>
  <c r="M639" i="22"/>
  <c r="I638" i="23" s="1"/>
  <c r="C178" i="23"/>
  <c r="A123" i="23"/>
  <c r="C407" i="23"/>
  <c r="C638" i="23"/>
  <c r="S66" i="22"/>
  <c r="Q191" i="22"/>
  <c r="A159" i="23"/>
  <c r="I512" i="23"/>
  <c r="Q45" i="22"/>
  <c r="I471" i="25"/>
  <c r="C78" i="23"/>
  <c r="I554" i="26"/>
  <c r="C35" i="26"/>
  <c r="Q80" i="22"/>
  <c r="S43" i="22"/>
  <c r="A83" i="22"/>
  <c r="A80" i="23" s="1"/>
  <c r="U63" i="22"/>
  <c r="C722" i="26"/>
  <c r="C181" i="23"/>
  <c r="A179" i="23"/>
  <c r="C763" i="26"/>
  <c r="C123" i="26"/>
  <c r="A122" i="22"/>
  <c r="F533" i="22"/>
  <c r="F764" i="25"/>
  <c r="I343" i="26"/>
  <c r="A138" i="23"/>
  <c r="I511" i="26"/>
  <c r="H168" i="23"/>
  <c r="F638" i="22"/>
  <c r="C50" i="26"/>
  <c r="S161" i="22"/>
  <c r="W161" i="22" s="1"/>
  <c r="C385" i="26"/>
  <c r="T57" i="22"/>
  <c r="C260" i="23"/>
  <c r="C53" i="26"/>
  <c r="A115" i="23"/>
  <c r="I532" i="26"/>
  <c r="C120" i="23"/>
  <c r="C252" i="26"/>
  <c r="H179" i="23"/>
  <c r="I364" i="23"/>
  <c r="I429" i="22"/>
  <c r="C406" i="23"/>
  <c r="C364" i="23"/>
  <c r="W44" i="22"/>
  <c r="W38" i="22"/>
  <c r="W57" i="22"/>
  <c r="C344" i="26"/>
  <c r="C595" i="23"/>
  <c r="C491" i="23"/>
  <c r="W290" i="25"/>
  <c r="C532" i="26"/>
  <c r="W63" i="22"/>
  <c r="I218" i="23"/>
  <c r="I386" i="26"/>
  <c r="A118" i="23"/>
  <c r="I553" i="26"/>
  <c r="A119" i="23"/>
  <c r="I469" i="26"/>
  <c r="A61" i="23"/>
  <c r="A126" i="23"/>
  <c r="I595" i="23"/>
  <c r="C428" i="23"/>
  <c r="W76" i="22"/>
  <c r="I595" i="26"/>
  <c r="W43" i="22"/>
  <c r="A76" i="23"/>
  <c r="C596" i="23"/>
  <c r="W126" i="22"/>
  <c r="I596" i="23"/>
  <c r="C658" i="26"/>
  <c r="W125" i="22"/>
  <c r="C533" i="23"/>
  <c r="H122" i="23"/>
  <c r="C638" i="26"/>
  <c r="A62" i="23"/>
  <c r="W289" i="25"/>
  <c r="H167" i="23"/>
  <c r="I448" i="23"/>
  <c r="W165" i="22"/>
  <c r="C553" i="26"/>
  <c r="C188" i="23"/>
  <c r="C721" i="26"/>
  <c r="W84" i="22"/>
  <c r="I7" i="23"/>
  <c r="C302" i="26"/>
  <c r="I574" i="23"/>
  <c r="C259" i="23"/>
  <c r="W128" i="22"/>
  <c r="W292" i="25"/>
  <c r="W42" i="22"/>
  <c r="I427" i="26"/>
  <c r="C742" i="26"/>
  <c r="W184" i="22"/>
  <c r="W59" i="22"/>
  <c r="C91" i="23"/>
  <c r="A58" i="23"/>
  <c r="A81" i="23"/>
  <c r="W56" i="22"/>
  <c r="C74" i="23"/>
  <c r="I386" i="23"/>
  <c r="B681" i="22"/>
  <c r="C805" i="26"/>
  <c r="W77" i="22"/>
  <c r="M828" i="25"/>
  <c r="I828" i="25"/>
  <c r="F680" i="22"/>
  <c r="I658" i="23"/>
  <c r="I805" i="26"/>
  <c r="E828" i="25"/>
  <c r="E681" i="22"/>
  <c r="I681" i="22"/>
  <c r="I659" i="23"/>
  <c r="C806" i="26"/>
  <c r="I806" i="26"/>
  <c r="M681" i="22"/>
  <c r="F827" i="25"/>
  <c r="C659" i="23"/>
  <c r="B828" i="25"/>
  <c r="P139" i="25"/>
  <c r="C658" i="23"/>
  <c r="H73" i="23"/>
  <c r="X38" i="22" l="1"/>
  <c r="X44" i="22"/>
  <c r="X161" i="22"/>
  <c r="X654" i="22"/>
  <c r="G654" i="22"/>
  <c r="X780" i="25"/>
  <c r="G780" i="25"/>
  <c r="X549" i="22"/>
  <c r="G549" i="22"/>
  <c r="I80" i="22"/>
  <c r="I45" i="22"/>
  <c r="I191" i="22"/>
  <c r="G738" i="25"/>
  <c r="X738" i="25"/>
  <c r="X169" i="22"/>
  <c r="X187" i="22"/>
  <c r="X612" i="22"/>
  <c r="G612" i="22"/>
  <c r="X83" i="22"/>
  <c r="X186" i="22"/>
  <c r="X35" i="22"/>
  <c r="G759" i="25"/>
  <c r="X759" i="25"/>
  <c r="X55" i="22"/>
  <c r="X65" i="22"/>
  <c r="I37" i="22"/>
  <c r="X822" i="25"/>
  <c r="G822" i="25"/>
  <c r="X34" i="22"/>
  <c r="X78" i="22"/>
  <c r="G423" i="25"/>
  <c r="X423" i="25"/>
  <c r="X166" i="22"/>
  <c r="X124" i="22"/>
  <c r="X119" i="22"/>
  <c r="X40" i="22"/>
  <c r="X162" i="22"/>
  <c r="X81" i="22"/>
  <c r="G801" i="25"/>
  <c r="X801" i="25"/>
  <c r="X188" i="22"/>
  <c r="X276" i="22"/>
  <c r="G276" i="22"/>
  <c r="X360" i="25"/>
  <c r="G360" i="25"/>
  <c r="X675" i="22"/>
  <c r="G675" i="22"/>
  <c r="X123" i="22"/>
  <c r="X295" i="25"/>
  <c r="X167" i="22"/>
  <c r="X402" i="25"/>
  <c r="G402" i="25"/>
  <c r="X170" i="22"/>
  <c r="I82" i="22"/>
  <c r="I85" i="22"/>
  <c r="X61" i="22"/>
  <c r="X58" i="22"/>
  <c r="X160" i="22"/>
  <c r="X183" i="22"/>
  <c r="X142" i="22"/>
  <c r="G633" i="22"/>
  <c r="X633" i="22"/>
  <c r="X294" i="25"/>
  <c r="I59" i="22"/>
  <c r="I183" i="22"/>
  <c r="X82" i="22"/>
  <c r="X444" i="22"/>
  <c r="G444" i="22"/>
  <c r="I168" i="22"/>
  <c r="X190" i="22"/>
  <c r="H274" i="26"/>
  <c r="X267" i="25"/>
  <c r="I76" i="22"/>
  <c r="G93" i="22"/>
  <c r="G114" i="22" s="1"/>
  <c r="G135" i="22" s="1"/>
  <c r="G156" i="22" s="1"/>
  <c r="G177" i="22" s="1"/>
  <c r="G198" i="22" s="1"/>
  <c r="G219" i="22" s="1"/>
  <c r="G240" i="22" s="1"/>
  <c r="G261" i="22" s="1"/>
  <c r="G282" i="22" s="1"/>
  <c r="G303" i="22" s="1"/>
  <c r="G324" i="22" s="1"/>
  <c r="G345" i="22" s="1"/>
  <c r="G366" i="22" s="1"/>
  <c r="G387" i="22" s="1"/>
  <c r="G408" i="22" s="1"/>
  <c r="G429" i="22" s="1"/>
  <c r="G450" i="22" s="1"/>
  <c r="G471" i="22" s="1"/>
  <c r="G492" i="22" s="1"/>
  <c r="G513" i="22" s="1"/>
  <c r="G534" i="22" s="1"/>
  <c r="G555" i="22" s="1"/>
  <c r="G576" i="22" s="1"/>
  <c r="G597" i="22" s="1"/>
  <c r="G618" i="22" s="1"/>
  <c r="G639" i="22" s="1"/>
  <c r="G660" i="22" s="1"/>
  <c r="M95" i="22"/>
  <c r="M116" i="22" s="1"/>
  <c r="M137" i="22" s="1"/>
  <c r="M158" i="22" s="1"/>
  <c r="M179" i="22" s="1"/>
  <c r="M200" i="22" s="1"/>
  <c r="M221" i="22" s="1"/>
  <c r="M242" i="22" s="1"/>
  <c r="M263" i="22" s="1"/>
  <c r="M284" i="22" s="1"/>
  <c r="M305" i="22" s="1"/>
  <c r="M326" i="22" s="1"/>
  <c r="M347" i="22" s="1"/>
  <c r="M368" i="22" s="1"/>
  <c r="M389" i="22" s="1"/>
  <c r="M410" i="22" s="1"/>
  <c r="M431" i="22" s="1"/>
  <c r="M452" i="22" s="1"/>
  <c r="M473" i="22" s="1"/>
  <c r="M494" i="22" s="1"/>
  <c r="M515" i="22" s="1"/>
  <c r="M536" i="22" s="1"/>
  <c r="M557" i="22" s="1"/>
  <c r="M578" i="22" s="1"/>
  <c r="M599" i="22" s="1"/>
  <c r="M620" i="22" s="1"/>
  <c r="M641" i="22" s="1"/>
  <c r="M662" i="22" s="1"/>
  <c r="M683" i="22" s="1"/>
  <c r="K110" i="22"/>
  <c r="K131" i="22" s="1"/>
  <c r="K152" i="22" s="1"/>
  <c r="K173" i="22" s="1"/>
  <c r="K194" i="22" s="1"/>
  <c r="K215" i="22" s="1"/>
  <c r="K236" i="22" s="1"/>
  <c r="K257" i="22" s="1"/>
  <c r="K278" i="22" s="1"/>
  <c r="K299" i="22" s="1"/>
  <c r="K320" i="22" s="1"/>
  <c r="K341" i="22" s="1"/>
  <c r="K362" i="22" s="1"/>
  <c r="K383" i="22" s="1"/>
  <c r="K404" i="22" s="1"/>
  <c r="K425" i="22" s="1"/>
  <c r="K446" i="22" s="1"/>
  <c r="K467" i="22" s="1"/>
  <c r="K488" i="22" s="1"/>
  <c r="K509" i="22" s="1"/>
  <c r="K530" i="22" s="1"/>
  <c r="K551" i="22" s="1"/>
  <c r="K572" i="22" s="1"/>
  <c r="K593" i="22" s="1"/>
  <c r="K614" i="22" s="1"/>
  <c r="K635" i="22" s="1"/>
  <c r="K656" i="22" s="1"/>
  <c r="K677" i="22" s="1"/>
  <c r="K698" i="22" s="1"/>
  <c r="A110" i="22"/>
  <c r="A131" i="22" s="1"/>
  <c r="A152" i="22" s="1"/>
  <c r="A173" i="22" s="1"/>
  <c r="A194" i="22" s="1"/>
  <c r="A215" i="22" s="1"/>
  <c r="A236" i="22" s="1"/>
  <c r="A257" i="22" s="1"/>
  <c r="A278" i="22" s="1"/>
  <c r="A299" i="22" s="1"/>
  <c r="A320" i="22" s="1"/>
  <c r="A341" i="22" s="1"/>
  <c r="A362" i="22" s="1"/>
  <c r="A383" i="22" s="1"/>
  <c r="A404" i="22" s="1"/>
  <c r="A425" i="22" s="1"/>
  <c r="A446" i="22" s="1"/>
  <c r="A467" i="22" s="1"/>
  <c r="A488" i="22" s="1"/>
  <c r="A509" i="22" s="1"/>
  <c r="A530" i="22" s="1"/>
  <c r="A551" i="22" s="1"/>
  <c r="A572" i="22" s="1"/>
  <c r="A593" i="22" s="1"/>
  <c r="A614" i="22" s="1"/>
  <c r="A635" i="22" s="1"/>
  <c r="A656" i="22" s="1"/>
  <c r="A677" i="22" s="1"/>
  <c r="A698" i="22" s="1"/>
  <c r="K93" i="22"/>
  <c r="K114" i="22" s="1"/>
  <c r="K135" i="22" s="1"/>
  <c r="K156" i="22" s="1"/>
  <c r="K177" i="22" s="1"/>
  <c r="K198" i="22" s="1"/>
  <c r="K219" i="22" s="1"/>
  <c r="K240" i="22" s="1"/>
  <c r="K261" i="22" s="1"/>
  <c r="K282" i="22" s="1"/>
  <c r="K303" i="22" s="1"/>
  <c r="K324" i="22" s="1"/>
  <c r="K345" i="22" s="1"/>
  <c r="K366" i="22" s="1"/>
  <c r="K387" i="22" s="1"/>
  <c r="K408" i="22" s="1"/>
  <c r="K429" i="22" s="1"/>
  <c r="K450" i="22" s="1"/>
  <c r="K471" i="22" s="1"/>
  <c r="K492" i="22" s="1"/>
  <c r="K513" i="22" s="1"/>
  <c r="K534" i="22" s="1"/>
  <c r="K555" i="22" s="1"/>
  <c r="K576" i="22" s="1"/>
  <c r="K597" i="22" s="1"/>
  <c r="K618" i="22" s="1"/>
  <c r="K639" i="22" s="1"/>
  <c r="K660" i="22" s="1"/>
  <c r="A109" i="22"/>
  <c r="A130" i="22" s="1"/>
  <c r="A151" i="22" s="1"/>
  <c r="A172" i="22" s="1"/>
  <c r="A193" i="22" s="1"/>
  <c r="A214" i="22" s="1"/>
  <c r="A235" i="22" s="1"/>
  <c r="A256" i="22" s="1"/>
  <c r="A277" i="22" s="1"/>
  <c r="A298" i="22" s="1"/>
  <c r="A319" i="22" s="1"/>
  <c r="A340" i="22" s="1"/>
  <c r="A361" i="22" s="1"/>
  <c r="A382" i="22" s="1"/>
  <c r="A403" i="22" s="1"/>
  <c r="A424" i="22" s="1"/>
  <c r="A445" i="22" s="1"/>
  <c r="A466" i="22" s="1"/>
  <c r="A487" i="22" s="1"/>
  <c r="A508" i="22" s="1"/>
  <c r="A529" i="22" s="1"/>
  <c r="A550" i="22" s="1"/>
  <c r="A571" i="22" s="1"/>
  <c r="A592" i="22" s="1"/>
  <c r="A613" i="22" s="1"/>
  <c r="A634" i="22" s="1"/>
  <c r="A655" i="22" s="1"/>
  <c r="A676" i="22" s="1"/>
  <c r="D110" i="22"/>
  <c r="D131" i="22" s="1"/>
  <c r="D152" i="22" s="1"/>
  <c r="D173" i="22" s="1"/>
  <c r="D194" i="22" s="1"/>
  <c r="D215" i="22" s="1"/>
  <c r="D236" i="22" s="1"/>
  <c r="D257" i="22" s="1"/>
  <c r="D278" i="22" s="1"/>
  <c r="D299" i="22" s="1"/>
  <c r="D320" i="22" s="1"/>
  <c r="D341" i="22" s="1"/>
  <c r="D362" i="22" s="1"/>
  <c r="D383" i="22" s="1"/>
  <c r="D404" i="22" s="1"/>
  <c r="D425" i="22" s="1"/>
  <c r="D446" i="22" s="1"/>
  <c r="D467" i="22" s="1"/>
  <c r="D488" i="22" s="1"/>
  <c r="D509" i="22" s="1"/>
  <c r="D530" i="22" s="1"/>
  <c r="D551" i="22" s="1"/>
  <c r="D572" i="22" s="1"/>
  <c r="D593" i="22" s="1"/>
  <c r="D614" i="22" s="1"/>
  <c r="D635" i="22" s="1"/>
  <c r="D656" i="22" s="1"/>
  <c r="D677" i="22" s="1"/>
  <c r="G108" i="22"/>
  <c r="G95" i="22"/>
  <c r="G116" i="22" s="1"/>
  <c r="G137" i="22" s="1"/>
  <c r="G158" i="22" s="1"/>
  <c r="G179" i="22" s="1"/>
  <c r="G200" i="22" s="1"/>
  <c r="G221" i="22" s="1"/>
  <c r="G242" i="22" s="1"/>
  <c r="G263" i="22" s="1"/>
  <c r="G284" i="22" s="1"/>
  <c r="G305" i="22" s="1"/>
  <c r="G326" i="22" s="1"/>
  <c r="G347" i="22" s="1"/>
  <c r="G368" i="22" s="1"/>
  <c r="G389" i="22" s="1"/>
  <c r="G410" i="22" s="1"/>
  <c r="G431" i="22" s="1"/>
  <c r="G452" i="22" s="1"/>
  <c r="G473" i="22" s="1"/>
  <c r="G494" i="22" s="1"/>
  <c r="G515" i="22" s="1"/>
  <c r="G536" i="22" s="1"/>
  <c r="G557" i="22" s="1"/>
  <c r="G578" i="22" s="1"/>
  <c r="G599" i="22" s="1"/>
  <c r="G620" i="22" s="1"/>
  <c r="G641" i="22" s="1"/>
  <c r="G662" i="22" s="1"/>
  <c r="I110" i="22"/>
  <c r="I131" i="22" s="1"/>
  <c r="I152" i="22" s="1"/>
  <c r="I173" i="22" s="1"/>
  <c r="I194" i="22" s="1"/>
  <c r="I215" i="22" s="1"/>
  <c r="I236" i="22" s="1"/>
  <c r="I257" i="22" s="1"/>
  <c r="I278" i="22" s="1"/>
  <c r="I299" i="22" s="1"/>
  <c r="I320" i="22" s="1"/>
  <c r="I341" i="22" s="1"/>
  <c r="I362" i="22" s="1"/>
  <c r="I383" i="22" s="1"/>
  <c r="I404" i="22" s="1"/>
  <c r="I425" i="22" s="1"/>
  <c r="I446" i="22" s="1"/>
  <c r="I467" i="22" s="1"/>
  <c r="I488" i="22" s="1"/>
  <c r="I509" i="22" s="1"/>
  <c r="I530" i="22" s="1"/>
  <c r="I551" i="22" s="1"/>
  <c r="I572" i="22" s="1"/>
  <c r="I593" i="22" s="1"/>
  <c r="I614" i="22" s="1"/>
  <c r="I635" i="22" s="1"/>
  <c r="I656" i="22" s="1"/>
  <c r="I677" i="22" s="1"/>
  <c r="I698" i="22" s="1"/>
  <c r="D93" i="22"/>
  <c r="D114" i="22" s="1"/>
  <c r="D135" i="22" s="1"/>
  <c r="D156" i="22" s="1"/>
  <c r="D177" i="22" s="1"/>
  <c r="D198" i="22" s="1"/>
  <c r="D219" i="22" s="1"/>
  <c r="D240" i="22" s="1"/>
  <c r="D261" i="22" s="1"/>
  <c r="D282" i="22" s="1"/>
  <c r="D303" i="22" s="1"/>
  <c r="D324" i="22" s="1"/>
  <c r="D345" i="22" s="1"/>
  <c r="D366" i="22" s="1"/>
  <c r="D387" i="22" s="1"/>
  <c r="D408" i="22" s="1"/>
  <c r="D429" i="22" s="1"/>
  <c r="D450" i="22" s="1"/>
  <c r="D471" i="22" s="1"/>
  <c r="D492" i="22" s="1"/>
  <c r="D513" i="22" s="1"/>
  <c r="D534" i="22" s="1"/>
  <c r="D555" i="22" s="1"/>
  <c r="D576" i="22" s="1"/>
  <c r="D597" i="22" s="1"/>
  <c r="D618" i="22" s="1"/>
  <c r="D639" i="22" s="1"/>
  <c r="D660" i="22" s="1"/>
  <c r="M110" i="22"/>
  <c r="M131" i="22" s="1"/>
  <c r="M152" i="22" s="1"/>
  <c r="M173" i="22" s="1"/>
  <c r="M194" i="22" s="1"/>
  <c r="M215" i="22" s="1"/>
  <c r="M236" i="22" s="1"/>
  <c r="M257" i="22" s="1"/>
  <c r="M278" i="22" s="1"/>
  <c r="M299" i="22" s="1"/>
  <c r="M320" i="22" s="1"/>
  <c r="M341" i="22" s="1"/>
  <c r="M362" i="22" s="1"/>
  <c r="M383" i="22" s="1"/>
  <c r="M404" i="22" s="1"/>
  <c r="M425" i="22" s="1"/>
  <c r="M446" i="22" s="1"/>
  <c r="M467" i="22" s="1"/>
  <c r="M488" i="22" s="1"/>
  <c r="M509" i="22" s="1"/>
  <c r="M530" i="22" s="1"/>
  <c r="M551" i="22" s="1"/>
  <c r="M572" i="22" s="1"/>
  <c r="M593" i="22" s="1"/>
  <c r="M614" i="22" s="1"/>
  <c r="M635" i="22" s="1"/>
  <c r="M656" i="22" s="1"/>
  <c r="M677" i="22" s="1"/>
  <c r="F95" i="22"/>
  <c r="F116" i="22" s="1"/>
  <c r="F137" i="22" s="1"/>
  <c r="F158" i="22" s="1"/>
  <c r="F179" i="22" s="1"/>
  <c r="A93" i="22"/>
  <c r="A114" i="22" s="1"/>
  <c r="A135" i="22" s="1"/>
  <c r="A156" i="22" s="1"/>
  <c r="A177" i="22" s="1"/>
  <c r="A198" i="22" s="1"/>
  <c r="A219" i="22" s="1"/>
  <c r="A240" i="22" s="1"/>
  <c r="A261" i="22" s="1"/>
  <c r="A282" i="22" s="1"/>
  <c r="A303" i="22" s="1"/>
  <c r="A324" i="22" s="1"/>
  <c r="A345" i="22" s="1"/>
  <c r="A366" i="22" s="1"/>
  <c r="A387" i="22" s="1"/>
  <c r="A408" i="22" s="1"/>
  <c r="A429" i="22" s="1"/>
  <c r="A450" i="22" s="1"/>
  <c r="A471" i="22" s="1"/>
  <c r="A492" i="22" s="1"/>
  <c r="A513" i="22" s="1"/>
  <c r="A534" i="22" s="1"/>
  <c r="A555" i="22" s="1"/>
  <c r="A576" i="22" s="1"/>
  <c r="A597" i="22" s="1"/>
  <c r="A618" i="22" s="1"/>
  <c r="A639" i="22" s="1"/>
  <c r="A660" i="22" s="1"/>
  <c r="A681" i="22" s="1"/>
  <c r="G110" i="22"/>
  <c r="G131" i="22" s="1"/>
  <c r="G152" i="22" s="1"/>
  <c r="G173" i="22" s="1"/>
  <c r="G194" i="22" s="1"/>
  <c r="G215" i="22" s="1"/>
  <c r="G236" i="22" s="1"/>
  <c r="G257" i="22" s="1"/>
  <c r="G278" i="22" s="1"/>
  <c r="G299" i="22" s="1"/>
  <c r="G320" i="22" s="1"/>
  <c r="G341" i="22" s="1"/>
  <c r="G362" i="22" s="1"/>
  <c r="G383" i="22" s="1"/>
  <c r="G404" i="22" s="1"/>
  <c r="G425" i="22" s="1"/>
  <c r="G446" i="22" s="1"/>
  <c r="G467" i="22" s="1"/>
  <c r="G488" i="22" s="1"/>
  <c r="G509" i="22" s="1"/>
  <c r="G530" i="22" s="1"/>
  <c r="G551" i="22" s="1"/>
  <c r="G572" i="22" s="1"/>
  <c r="G593" i="22" s="1"/>
  <c r="G614" i="22" s="1"/>
  <c r="G635" i="22" s="1"/>
  <c r="G656" i="22" s="1"/>
  <c r="G677" i="22" s="1"/>
  <c r="G698" i="22" s="1"/>
  <c r="I95" i="22"/>
  <c r="I116" i="22" s="1"/>
  <c r="I137" i="22" s="1"/>
  <c r="I158" i="22" s="1"/>
  <c r="I179" i="22" s="1"/>
  <c r="I200" i="22" s="1"/>
  <c r="I221" i="22" s="1"/>
  <c r="I242" i="22" s="1"/>
  <c r="I263" i="22" s="1"/>
  <c r="I284" i="22" s="1"/>
  <c r="I305" i="22" s="1"/>
  <c r="I326" i="22" s="1"/>
  <c r="I347" i="22" s="1"/>
  <c r="I368" i="22" s="1"/>
  <c r="I389" i="22" s="1"/>
  <c r="I410" i="22" s="1"/>
  <c r="I431" i="22" s="1"/>
  <c r="I452" i="22" s="1"/>
  <c r="I473" i="22" s="1"/>
  <c r="I494" i="22" s="1"/>
  <c r="I515" i="22" s="1"/>
  <c r="I536" i="22" s="1"/>
  <c r="I557" i="22" s="1"/>
  <c r="I578" i="22" s="1"/>
  <c r="I599" i="22" s="1"/>
  <c r="I620" i="22" s="1"/>
  <c r="I641" i="22" s="1"/>
  <c r="I662" i="22" s="1"/>
  <c r="I683" i="22" s="1"/>
  <c r="N95" i="22"/>
  <c r="N116" i="22" s="1"/>
  <c r="N137" i="22" s="1"/>
  <c r="N158" i="22" s="1"/>
  <c r="N179" i="22" s="1"/>
  <c r="N200" i="22" s="1"/>
  <c r="N221" i="22" s="1"/>
  <c r="N242" i="22" s="1"/>
  <c r="N263" i="22" s="1"/>
  <c r="N284" i="22" s="1"/>
  <c r="N305" i="22" s="1"/>
  <c r="N326" i="22" s="1"/>
  <c r="N347" i="22" s="1"/>
  <c r="N368" i="22" s="1"/>
  <c r="N389" i="22" s="1"/>
  <c r="N410" i="22" s="1"/>
  <c r="N431" i="22" s="1"/>
  <c r="N452" i="22" s="1"/>
  <c r="N473" i="22" s="1"/>
  <c r="N494" i="22" s="1"/>
  <c r="N515" i="22" s="1"/>
  <c r="N536" i="22" s="1"/>
  <c r="N557" i="22" s="1"/>
  <c r="N578" i="22" s="1"/>
  <c r="N599" i="22" s="1"/>
  <c r="N620" i="22" s="1"/>
  <c r="N641" i="22" s="1"/>
  <c r="N662" i="22" s="1"/>
  <c r="K95" i="22"/>
  <c r="K116" i="22" s="1"/>
  <c r="K137" i="22" s="1"/>
  <c r="K158" i="22" s="1"/>
  <c r="K179" i="22" s="1"/>
  <c r="K200" i="22" s="1"/>
  <c r="K221" i="22" s="1"/>
  <c r="K242" i="22" s="1"/>
  <c r="K263" i="22" s="1"/>
  <c r="K284" i="22" s="1"/>
  <c r="K305" i="22" s="1"/>
  <c r="K326" i="22" s="1"/>
  <c r="K347" i="22" s="1"/>
  <c r="K368" i="22" s="1"/>
  <c r="K389" i="22" s="1"/>
  <c r="K410" i="22" s="1"/>
  <c r="K431" i="22" s="1"/>
  <c r="K452" i="22" s="1"/>
  <c r="K473" i="22" s="1"/>
  <c r="K494" i="22" s="1"/>
  <c r="K515" i="22" s="1"/>
  <c r="K536" i="22" s="1"/>
  <c r="K557" i="22" s="1"/>
  <c r="K578" i="22" s="1"/>
  <c r="K599" i="22" s="1"/>
  <c r="K620" i="22" s="1"/>
  <c r="K641" i="22" s="1"/>
  <c r="K662" i="22" s="1"/>
  <c r="B95" i="22"/>
  <c r="B116" i="22" s="1"/>
  <c r="B137" i="22" s="1"/>
  <c r="B158" i="22" s="1"/>
  <c r="B179" i="22" s="1"/>
  <c r="B200" i="22" s="1"/>
  <c r="B221" i="22" s="1"/>
  <c r="B242" i="22" s="1"/>
  <c r="B263" i="22" s="1"/>
  <c r="B284" i="22" s="1"/>
  <c r="B305" i="22" s="1"/>
  <c r="B326" i="22" s="1"/>
  <c r="B347" i="22" s="1"/>
  <c r="B368" i="22" s="1"/>
  <c r="B389" i="22" s="1"/>
  <c r="B410" i="22" s="1"/>
  <c r="B431" i="22" s="1"/>
  <c r="B452" i="22" s="1"/>
  <c r="B473" i="22" s="1"/>
  <c r="B494" i="22" s="1"/>
  <c r="B515" i="22" s="1"/>
  <c r="B536" i="22" s="1"/>
  <c r="B557" i="22" s="1"/>
  <c r="B578" i="22" s="1"/>
  <c r="B599" i="22" s="1"/>
  <c r="B620" i="22" s="1"/>
  <c r="B641" i="22" s="1"/>
  <c r="B662" i="22" s="1"/>
  <c r="A95" i="22"/>
  <c r="A116" i="22" s="1"/>
  <c r="A137" i="22" s="1"/>
  <c r="A158" i="22" s="1"/>
  <c r="A179" i="22" s="1"/>
  <c r="A200" i="22" s="1"/>
  <c r="A221" i="22" s="1"/>
  <c r="A242" i="22" s="1"/>
  <c r="A263" i="22" s="1"/>
  <c r="A284" i="22" s="1"/>
  <c r="A305" i="22" s="1"/>
  <c r="A326" i="22" s="1"/>
  <c r="A347" i="22" s="1"/>
  <c r="A368" i="22" s="1"/>
  <c r="A389" i="22" s="1"/>
  <c r="A410" i="22" s="1"/>
  <c r="A431" i="22" s="1"/>
  <c r="A452" i="22" s="1"/>
  <c r="A473" i="22" s="1"/>
  <c r="A494" i="22" s="1"/>
  <c r="A515" i="22" s="1"/>
  <c r="A536" i="22" s="1"/>
  <c r="A557" i="22" s="1"/>
  <c r="A578" i="22" s="1"/>
  <c r="A599" i="22" s="1"/>
  <c r="A620" i="22" s="1"/>
  <c r="A641" i="22" s="1"/>
  <c r="A662" i="22" s="1"/>
  <c r="A683" i="22" s="1"/>
  <c r="X108" i="22"/>
  <c r="X275" i="25"/>
  <c r="I87" i="22"/>
  <c r="I64" i="22"/>
  <c r="G297" i="22"/>
  <c r="X297" i="22"/>
  <c r="H253" i="26"/>
  <c r="I181" i="22"/>
  <c r="I86" i="22"/>
  <c r="G570" i="25"/>
  <c r="X570" i="25"/>
  <c r="I61" i="22"/>
  <c r="X291" i="25"/>
  <c r="X121" i="22"/>
  <c r="I41" i="22"/>
  <c r="I292" i="25"/>
  <c r="I121" i="22"/>
  <c r="X287" i="25"/>
  <c r="I296" i="25"/>
  <c r="H232" i="26"/>
  <c r="X37" i="22"/>
  <c r="I165" i="22"/>
  <c r="G696" i="25"/>
  <c r="X696" i="25"/>
  <c r="G381" i="25"/>
  <c r="X381" i="25"/>
  <c r="G318" i="22"/>
  <c r="X318" i="22"/>
  <c r="I129" i="22"/>
  <c r="I65" i="22"/>
  <c r="X191" i="22"/>
  <c r="X80" i="22"/>
  <c r="X127" i="22"/>
  <c r="F193" i="22"/>
  <c r="I193" i="22"/>
  <c r="G213" i="22"/>
  <c r="X213" i="22"/>
  <c r="X288" i="25"/>
  <c r="X286" i="25"/>
  <c r="X591" i="22"/>
  <c r="G591" i="22"/>
  <c r="I36" i="22"/>
  <c r="X148" i="22"/>
  <c r="I171" i="22"/>
  <c r="X62" i="22"/>
  <c r="G234" i="22"/>
  <c r="X234" i="22"/>
  <c r="I123" i="22"/>
  <c r="X185" i="22"/>
  <c r="I118" i="22"/>
  <c r="X120" i="22"/>
  <c r="I78" i="22"/>
  <c r="X570" i="22"/>
  <c r="G570" i="22"/>
  <c r="X675" i="25"/>
  <c r="G675" i="25"/>
  <c r="I42" i="22"/>
  <c r="X423" i="22"/>
  <c r="G423" i="22"/>
  <c r="X145" i="22"/>
  <c r="I126" i="22"/>
  <c r="X164" i="22"/>
  <c r="X60" i="22"/>
  <c r="G402" i="22"/>
  <c r="X402" i="22"/>
  <c r="X633" i="25"/>
  <c r="G633" i="25"/>
  <c r="I63" i="22"/>
  <c r="X122" i="22"/>
  <c r="I187" i="22"/>
  <c r="I40" i="22"/>
  <c r="H85" i="26"/>
  <c r="I166" i="22"/>
  <c r="G339" i="25"/>
  <c r="X339" i="25"/>
  <c r="G528" i="22"/>
  <c r="X528" i="22"/>
  <c r="X36" i="22"/>
  <c r="H43" i="26"/>
  <c r="I185" i="22"/>
  <c r="X149" i="22"/>
  <c r="I169" i="22"/>
  <c r="X265" i="25"/>
  <c r="H106" i="26"/>
  <c r="X654" i="25"/>
  <c r="G654" i="25"/>
  <c r="I119" i="22"/>
  <c r="I287" i="25"/>
  <c r="I161" i="22"/>
  <c r="I62" i="22"/>
  <c r="I83" i="22"/>
  <c r="I44" i="22"/>
  <c r="W151" i="22"/>
  <c r="X139" i="22"/>
  <c r="I56" i="22"/>
  <c r="I66" i="22"/>
  <c r="I188" i="22"/>
  <c r="G717" i="25"/>
  <c r="X717" i="25"/>
  <c r="I186" i="22"/>
  <c r="X444" i="25"/>
  <c r="G444" i="25"/>
  <c r="I57" i="22"/>
  <c r="X147" i="22"/>
  <c r="F172" i="22"/>
  <c r="I172" i="22"/>
  <c r="I289" i="25"/>
  <c r="I189" i="22"/>
  <c r="I125" i="22"/>
  <c r="X486" i="22"/>
  <c r="G486" i="22"/>
  <c r="X612" i="25"/>
  <c r="G612" i="25"/>
  <c r="G549" i="25"/>
  <c r="X549" i="25"/>
  <c r="I184" i="22"/>
  <c r="I130" i="22"/>
  <c r="F130" i="22"/>
  <c r="I120" i="22"/>
  <c r="I288" i="25"/>
  <c r="I81" i="22"/>
  <c r="X163" i="22"/>
  <c r="I39" i="22"/>
  <c r="X507" i="25"/>
  <c r="G507" i="25"/>
  <c r="I38" i="22"/>
  <c r="H169" i="26"/>
  <c r="I58" i="22"/>
  <c r="I170" i="22"/>
  <c r="I77" i="22"/>
  <c r="I298" i="25"/>
  <c r="F298" i="25"/>
  <c r="I291" i="25"/>
  <c r="G381" i="22"/>
  <c r="X381" i="22"/>
  <c r="X271" i="25"/>
  <c r="X274" i="25"/>
  <c r="I293" i="25"/>
  <c r="G465" i="25"/>
  <c r="X465" i="25"/>
  <c r="F67" i="22"/>
  <c r="I67" i="22"/>
  <c r="X255" i="22"/>
  <c r="G255" i="22"/>
  <c r="G507" i="22"/>
  <c r="X507" i="22"/>
  <c r="X266" i="25"/>
  <c r="I46" i="22"/>
  <c r="F46" i="22"/>
  <c r="I84" i="22"/>
  <c r="I55" i="22"/>
  <c r="A305" i="25"/>
  <c r="A326" i="25" s="1"/>
  <c r="A347" i="25" s="1"/>
  <c r="A368" i="25" s="1"/>
  <c r="A389" i="25" s="1"/>
  <c r="A410" i="25" s="1"/>
  <c r="A431" i="25" s="1"/>
  <c r="A452" i="25" s="1"/>
  <c r="A473" i="25" s="1"/>
  <c r="A494" i="25" s="1"/>
  <c r="A515" i="25" s="1"/>
  <c r="A536" i="25" s="1"/>
  <c r="A557" i="25" s="1"/>
  <c r="A578" i="25" s="1"/>
  <c r="A599" i="25" s="1"/>
  <c r="A620" i="25" s="1"/>
  <c r="A641" i="25" s="1"/>
  <c r="A662" i="25" s="1"/>
  <c r="A683" i="25" s="1"/>
  <c r="A704" i="25" s="1"/>
  <c r="A725" i="25" s="1"/>
  <c r="A746" i="25" s="1"/>
  <c r="A767" i="25" s="1"/>
  <c r="A788" i="25" s="1"/>
  <c r="A809" i="25" s="1"/>
  <c r="A830" i="25" s="1"/>
  <c r="K320" i="25"/>
  <c r="K341" i="25" s="1"/>
  <c r="K362" i="25" s="1"/>
  <c r="K383" i="25" s="1"/>
  <c r="K404" i="25" s="1"/>
  <c r="K425" i="25" s="1"/>
  <c r="K446" i="25" s="1"/>
  <c r="K467" i="25" s="1"/>
  <c r="K488" i="25" s="1"/>
  <c r="K509" i="25" s="1"/>
  <c r="K530" i="25" s="1"/>
  <c r="K551" i="25" s="1"/>
  <c r="K572" i="25" s="1"/>
  <c r="K593" i="25" s="1"/>
  <c r="K614" i="25" s="1"/>
  <c r="K635" i="25" s="1"/>
  <c r="K656" i="25" s="1"/>
  <c r="K677" i="25" s="1"/>
  <c r="K698" i="25" s="1"/>
  <c r="K719" i="25" s="1"/>
  <c r="K740" i="25" s="1"/>
  <c r="K761" i="25" s="1"/>
  <c r="K782" i="25" s="1"/>
  <c r="K803" i="25" s="1"/>
  <c r="K824" i="25" s="1"/>
  <c r="F305" i="25"/>
  <c r="F326" i="25" s="1"/>
  <c r="F347" i="25" s="1"/>
  <c r="F368" i="25" s="1"/>
  <c r="F389" i="25" s="1"/>
  <c r="F410" i="25" s="1"/>
  <c r="F431" i="25" s="1"/>
  <c r="F452" i="25" s="1"/>
  <c r="F473" i="25" s="1"/>
  <c r="F494" i="25" s="1"/>
  <c r="F515" i="25" s="1"/>
  <c r="F536" i="25" s="1"/>
  <c r="F557" i="25" s="1"/>
  <c r="F578" i="25" s="1"/>
  <c r="F599" i="25" s="1"/>
  <c r="F620" i="25" s="1"/>
  <c r="F641" i="25" s="1"/>
  <c r="F662" i="25" s="1"/>
  <c r="F683" i="25" s="1"/>
  <c r="F704" i="25" s="1"/>
  <c r="F725" i="25" s="1"/>
  <c r="F746" i="25" s="1"/>
  <c r="F767" i="25" s="1"/>
  <c r="F788" i="25" s="1"/>
  <c r="F809" i="25" s="1"/>
  <c r="K305" i="25"/>
  <c r="K326" i="25" s="1"/>
  <c r="K347" i="25" s="1"/>
  <c r="K368" i="25" s="1"/>
  <c r="K389" i="25" s="1"/>
  <c r="K410" i="25" s="1"/>
  <c r="K431" i="25" s="1"/>
  <c r="K452" i="25" s="1"/>
  <c r="K473" i="25" s="1"/>
  <c r="K494" i="25" s="1"/>
  <c r="K515" i="25" s="1"/>
  <c r="K536" i="25" s="1"/>
  <c r="K557" i="25" s="1"/>
  <c r="K578" i="25" s="1"/>
  <c r="K599" i="25" s="1"/>
  <c r="K620" i="25" s="1"/>
  <c r="K641" i="25" s="1"/>
  <c r="K662" i="25" s="1"/>
  <c r="K683" i="25" s="1"/>
  <c r="K704" i="25" s="1"/>
  <c r="K725" i="25" s="1"/>
  <c r="K746" i="25" s="1"/>
  <c r="K767" i="25" s="1"/>
  <c r="K788" i="25" s="1"/>
  <c r="K809" i="25" s="1"/>
  <c r="K830" i="25" s="1"/>
  <c r="B305" i="25"/>
  <c r="B326" i="25" s="1"/>
  <c r="B347" i="25" s="1"/>
  <c r="B368" i="25" s="1"/>
  <c r="B389" i="25" s="1"/>
  <c r="B410" i="25" s="1"/>
  <c r="B431" i="25" s="1"/>
  <c r="B452" i="25" s="1"/>
  <c r="B473" i="25" s="1"/>
  <c r="B494" i="25" s="1"/>
  <c r="B515" i="25" s="1"/>
  <c r="B536" i="25" s="1"/>
  <c r="B557" i="25" s="1"/>
  <c r="B578" i="25" s="1"/>
  <c r="B599" i="25" s="1"/>
  <c r="B620" i="25" s="1"/>
  <c r="B641" i="25" s="1"/>
  <c r="B662" i="25" s="1"/>
  <c r="B683" i="25" s="1"/>
  <c r="B704" i="25" s="1"/>
  <c r="B725" i="25" s="1"/>
  <c r="B746" i="25" s="1"/>
  <c r="B767" i="25" s="1"/>
  <c r="B788" i="25" s="1"/>
  <c r="B809" i="25" s="1"/>
  <c r="B830" i="25" s="1"/>
  <c r="I305" i="25"/>
  <c r="I326" i="25" s="1"/>
  <c r="I347" i="25" s="1"/>
  <c r="I368" i="25" s="1"/>
  <c r="I389" i="25" s="1"/>
  <c r="I410" i="25" s="1"/>
  <c r="I431" i="25" s="1"/>
  <c r="I452" i="25" s="1"/>
  <c r="I473" i="25" s="1"/>
  <c r="I494" i="25" s="1"/>
  <c r="I515" i="25" s="1"/>
  <c r="I536" i="25" s="1"/>
  <c r="I557" i="25" s="1"/>
  <c r="I578" i="25" s="1"/>
  <c r="I599" i="25" s="1"/>
  <c r="I620" i="25" s="1"/>
  <c r="I641" i="25" s="1"/>
  <c r="I662" i="25" s="1"/>
  <c r="I683" i="25" s="1"/>
  <c r="I704" i="25" s="1"/>
  <c r="I725" i="25" s="1"/>
  <c r="I746" i="25" s="1"/>
  <c r="I767" i="25" s="1"/>
  <c r="I788" i="25" s="1"/>
  <c r="I809" i="25" s="1"/>
  <c r="I830" i="25" s="1"/>
  <c r="A320" i="25"/>
  <c r="A341" i="25" s="1"/>
  <c r="A362" i="25" s="1"/>
  <c r="A383" i="25" s="1"/>
  <c r="A404" i="25" s="1"/>
  <c r="A425" i="25" s="1"/>
  <c r="A446" i="25" s="1"/>
  <c r="A467" i="25" s="1"/>
  <c r="A488" i="25" s="1"/>
  <c r="A509" i="25" s="1"/>
  <c r="A530" i="25" s="1"/>
  <c r="A551" i="25" s="1"/>
  <c r="A572" i="25" s="1"/>
  <c r="A593" i="25" s="1"/>
  <c r="A614" i="25" s="1"/>
  <c r="A635" i="25" s="1"/>
  <c r="A656" i="25" s="1"/>
  <c r="A677" i="25" s="1"/>
  <c r="A698" i="25" s="1"/>
  <c r="A719" i="25" s="1"/>
  <c r="A740" i="25" s="1"/>
  <c r="A761" i="25" s="1"/>
  <c r="A782" i="25" s="1"/>
  <c r="A803" i="25" s="1"/>
  <c r="A824" i="25" s="1"/>
  <c r="A845" i="25" s="1"/>
  <c r="K303" i="25"/>
  <c r="K324" i="25" s="1"/>
  <c r="K345" i="25" s="1"/>
  <c r="K366" i="25" s="1"/>
  <c r="K387" i="25" s="1"/>
  <c r="K408" i="25" s="1"/>
  <c r="K429" i="25" s="1"/>
  <c r="K450" i="25" s="1"/>
  <c r="K471" i="25" s="1"/>
  <c r="K492" i="25" s="1"/>
  <c r="K513" i="25" s="1"/>
  <c r="K534" i="25" s="1"/>
  <c r="K555" i="25" s="1"/>
  <c r="K576" i="25" s="1"/>
  <c r="K597" i="25" s="1"/>
  <c r="K618" i="25" s="1"/>
  <c r="K639" i="25" s="1"/>
  <c r="K660" i="25" s="1"/>
  <c r="K681" i="25" s="1"/>
  <c r="K702" i="25" s="1"/>
  <c r="K723" i="25" s="1"/>
  <c r="K744" i="25" s="1"/>
  <c r="K765" i="25" s="1"/>
  <c r="K786" i="25" s="1"/>
  <c r="K807" i="25" s="1"/>
  <c r="G320" i="25"/>
  <c r="G341" i="25" s="1"/>
  <c r="G362" i="25" s="1"/>
  <c r="G383" i="25" s="1"/>
  <c r="G404" i="25" s="1"/>
  <c r="G425" i="25" s="1"/>
  <c r="G446" i="25" s="1"/>
  <c r="G467" i="25" s="1"/>
  <c r="G488" i="25" s="1"/>
  <c r="G509" i="25" s="1"/>
  <c r="G530" i="25" s="1"/>
  <c r="G551" i="25" s="1"/>
  <c r="G572" i="25" s="1"/>
  <c r="G593" i="25" s="1"/>
  <c r="G614" i="25" s="1"/>
  <c r="G635" i="25" s="1"/>
  <c r="G656" i="25" s="1"/>
  <c r="G677" i="25" s="1"/>
  <c r="G698" i="25" s="1"/>
  <c r="G719" i="25" s="1"/>
  <c r="G740" i="25" s="1"/>
  <c r="G761" i="25" s="1"/>
  <c r="G782" i="25" s="1"/>
  <c r="G803" i="25" s="1"/>
  <c r="G824" i="25" s="1"/>
  <c r="M320" i="25"/>
  <c r="M341" i="25" s="1"/>
  <c r="M362" i="25" s="1"/>
  <c r="M383" i="25" s="1"/>
  <c r="M404" i="25" s="1"/>
  <c r="M425" i="25" s="1"/>
  <c r="M446" i="25" s="1"/>
  <c r="M467" i="25" s="1"/>
  <c r="M488" i="25" s="1"/>
  <c r="M509" i="25" s="1"/>
  <c r="M530" i="25" s="1"/>
  <c r="M551" i="25" s="1"/>
  <c r="M572" i="25" s="1"/>
  <c r="M593" i="25" s="1"/>
  <c r="M614" i="25" s="1"/>
  <c r="M635" i="25" s="1"/>
  <c r="M656" i="25" s="1"/>
  <c r="M677" i="25" s="1"/>
  <c r="M698" i="25" s="1"/>
  <c r="M719" i="25" s="1"/>
  <c r="M740" i="25" s="1"/>
  <c r="M761" i="25" s="1"/>
  <c r="M782" i="25" s="1"/>
  <c r="M803" i="25" s="1"/>
  <c r="M824" i="25" s="1"/>
  <c r="M845" i="25" s="1"/>
  <c r="D303" i="25"/>
  <c r="D324" i="25" s="1"/>
  <c r="D345" i="25" s="1"/>
  <c r="D366" i="25" s="1"/>
  <c r="D387" i="25" s="1"/>
  <c r="D408" i="25" s="1"/>
  <c r="D429" i="25" s="1"/>
  <c r="D450" i="25" s="1"/>
  <c r="D471" i="25" s="1"/>
  <c r="D492" i="25" s="1"/>
  <c r="D513" i="25" s="1"/>
  <c r="D534" i="25" s="1"/>
  <c r="D555" i="25" s="1"/>
  <c r="D576" i="25" s="1"/>
  <c r="D597" i="25" s="1"/>
  <c r="D618" i="25" s="1"/>
  <c r="D639" i="25" s="1"/>
  <c r="D660" i="25" s="1"/>
  <c r="D681" i="25" s="1"/>
  <c r="D702" i="25" s="1"/>
  <c r="D723" i="25" s="1"/>
  <c r="D744" i="25" s="1"/>
  <c r="D765" i="25" s="1"/>
  <c r="D786" i="25" s="1"/>
  <c r="D807" i="25" s="1"/>
  <c r="N305" i="25"/>
  <c r="N326" i="25" s="1"/>
  <c r="N347" i="25" s="1"/>
  <c r="N368" i="25" s="1"/>
  <c r="N389" i="25" s="1"/>
  <c r="N410" i="25" s="1"/>
  <c r="N431" i="25" s="1"/>
  <c r="N452" i="25" s="1"/>
  <c r="N473" i="25" s="1"/>
  <c r="N494" i="25" s="1"/>
  <c r="N515" i="25" s="1"/>
  <c r="N536" i="25" s="1"/>
  <c r="N557" i="25" s="1"/>
  <c r="N578" i="25" s="1"/>
  <c r="N599" i="25" s="1"/>
  <c r="N620" i="25" s="1"/>
  <c r="N641" i="25" s="1"/>
  <c r="N662" i="25" s="1"/>
  <c r="N683" i="25" s="1"/>
  <c r="N704" i="25" s="1"/>
  <c r="N725" i="25" s="1"/>
  <c r="N746" i="25" s="1"/>
  <c r="N767" i="25" s="1"/>
  <c r="N788" i="25" s="1"/>
  <c r="N809" i="25" s="1"/>
  <c r="N830" i="25" s="1"/>
  <c r="M305" i="25"/>
  <c r="M326" i="25" s="1"/>
  <c r="M347" i="25" s="1"/>
  <c r="M368" i="25" s="1"/>
  <c r="M389" i="25" s="1"/>
  <c r="M410" i="25" s="1"/>
  <c r="M431" i="25" s="1"/>
  <c r="M452" i="25" s="1"/>
  <c r="M473" i="25" s="1"/>
  <c r="M494" i="25" s="1"/>
  <c r="M515" i="25" s="1"/>
  <c r="M536" i="25" s="1"/>
  <c r="M557" i="25" s="1"/>
  <c r="M578" i="25" s="1"/>
  <c r="M599" i="25" s="1"/>
  <c r="M620" i="25" s="1"/>
  <c r="M641" i="25" s="1"/>
  <c r="M662" i="25" s="1"/>
  <c r="M683" i="25" s="1"/>
  <c r="M704" i="25" s="1"/>
  <c r="M725" i="25" s="1"/>
  <c r="M746" i="25" s="1"/>
  <c r="M767" i="25" s="1"/>
  <c r="M788" i="25" s="1"/>
  <c r="M809" i="25" s="1"/>
  <c r="M830" i="25" s="1"/>
  <c r="I320" i="25"/>
  <c r="I341" i="25" s="1"/>
  <c r="I362" i="25" s="1"/>
  <c r="I383" i="25" s="1"/>
  <c r="I404" i="25" s="1"/>
  <c r="I425" i="25" s="1"/>
  <c r="I446" i="25" s="1"/>
  <c r="I467" i="25" s="1"/>
  <c r="I488" i="25" s="1"/>
  <c r="I509" i="25" s="1"/>
  <c r="I530" i="25" s="1"/>
  <c r="I551" i="25" s="1"/>
  <c r="I572" i="25" s="1"/>
  <c r="I593" i="25" s="1"/>
  <c r="I614" i="25" s="1"/>
  <c r="I635" i="25" s="1"/>
  <c r="I656" i="25" s="1"/>
  <c r="I677" i="25" s="1"/>
  <c r="I698" i="25" s="1"/>
  <c r="I719" i="25" s="1"/>
  <c r="I740" i="25" s="1"/>
  <c r="I761" i="25" s="1"/>
  <c r="I782" i="25" s="1"/>
  <c r="I803" i="25" s="1"/>
  <c r="I824" i="25" s="1"/>
  <c r="G318" i="25"/>
  <c r="X318" i="25"/>
  <c r="D320" i="25"/>
  <c r="D341" i="25" s="1"/>
  <c r="D362" i="25" s="1"/>
  <c r="D383" i="25" s="1"/>
  <c r="D404" i="25" s="1"/>
  <c r="D425" i="25" s="1"/>
  <c r="D446" i="25" s="1"/>
  <c r="D467" i="25" s="1"/>
  <c r="D488" i="25" s="1"/>
  <c r="D509" i="25" s="1"/>
  <c r="D530" i="25" s="1"/>
  <c r="D551" i="25" s="1"/>
  <c r="D572" i="25" s="1"/>
  <c r="D593" i="25" s="1"/>
  <c r="D614" i="25" s="1"/>
  <c r="D635" i="25" s="1"/>
  <c r="D656" i="25" s="1"/>
  <c r="D677" i="25" s="1"/>
  <c r="D698" i="25" s="1"/>
  <c r="D719" i="25" s="1"/>
  <c r="D740" i="25" s="1"/>
  <c r="D761" i="25" s="1"/>
  <c r="D782" i="25" s="1"/>
  <c r="D803" i="25" s="1"/>
  <c r="D824" i="25" s="1"/>
  <c r="D845" i="25" s="1"/>
  <c r="G303" i="25"/>
  <c r="G324" i="25" s="1"/>
  <c r="G345" i="25" s="1"/>
  <c r="G366" i="25" s="1"/>
  <c r="G387" i="25" s="1"/>
  <c r="G408" i="25" s="1"/>
  <c r="G429" i="25" s="1"/>
  <c r="G450" i="25" s="1"/>
  <c r="G471" i="25" s="1"/>
  <c r="G492" i="25" s="1"/>
  <c r="G513" i="25" s="1"/>
  <c r="G534" i="25" s="1"/>
  <c r="G555" i="25" s="1"/>
  <c r="G576" i="25" s="1"/>
  <c r="G597" i="25" s="1"/>
  <c r="G618" i="25" s="1"/>
  <c r="G639" i="25" s="1"/>
  <c r="G660" i="25" s="1"/>
  <c r="G681" i="25" s="1"/>
  <c r="G702" i="25" s="1"/>
  <c r="G723" i="25" s="1"/>
  <c r="G744" i="25" s="1"/>
  <c r="G765" i="25" s="1"/>
  <c r="G786" i="25" s="1"/>
  <c r="G807" i="25" s="1"/>
  <c r="G828" i="25" s="1"/>
  <c r="A303" i="25"/>
  <c r="A324" i="25" s="1"/>
  <c r="A345" i="25" s="1"/>
  <c r="A366" i="25" s="1"/>
  <c r="A387" i="25" s="1"/>
  <c r="A408" i="25" s="1"/>
  <c r="A429" i="25" s="1"/>
  <c r="A450" i="25" s="1"/>
  <c r="A471" i="25" s="1"/>
  <c r="A492" i="25" s="1"/>
  <c r="A513" i="25" s="1"/>
  <c r="A534" i="25" s="1"/>
  <c r="A555" i="25" s="1"/>
  <c r="A576" i="25" s="1"/>
  <c r="A597" i="25" s="1"/>
  <c r="A618" i="25" s="1"/>
  <c r="A639" i="25" s="1"/>
  <c r="A660" i="25" s="1"/>
  <c r="A681" i="25" s="1"/>
  <c r="A702" i="25" s="1"/>
  <c r="A723" i="25" s="1"/>
  <c r="A744" i="25" s="1"/>
  <c r="A765" i="25" s="1"/>
  <c r="A786" i="25" s="1"/>
  <c r="A807" i="25" s="1"/>
  <c r="A828" i="25" s="1"/>
  <c r="A319" i="25"/>
  <c r="A340" i="25" s="1"/>
  <c r="A361" i="25" s="1"/>
  <c r="A382" i="25" s="1"/>
  <c r="A403" i="25" s="1"/>
  <c r="A424" i="25" s="1"/>
  <c r="A445" i="25" s="1"/>
  <c r="A466" i="25" s="1"/>
  <c r="A487" i="25" s="1"/>
  <c r="A508" i="25" s="1"/>
  <c r="A529" i="25" s="1"/>
  <c r="A550" i="25" s="1"/>
  <c r="A571" i="25" s="1"/>
  <c r="A592" i="25" s="1"/>
  <c r="A613" i="25" s="1"/>
  <c r="A634" i="25" s="1"/>
  <c r="A655" i="25" s="1"/>
  <c r="A676" i="25" s="1"/>
  <c r="A697" i="25" s="1"/>
  <c r="A718" i="25" s="1"/>
  <c r="A739" i="25" s="1"/>
  <c r="A760" i="25" s="1"/>
  <c r="A781" i="25" s="1"/>
  <c r="A802" i="25" s="1"/>
  <c r="A823" i="25" s="1"/>
  <c r="A844" i="25" s="1"/>
  <c r="G305" i="25"/>
  <c r="G326" i="25" s="1"/>
  <c r="G347" i="25" s="1"/>
  <c r="G368" i="25" s="1"/>
  <c r="G389" i="25" s="1"/>
  <c r="G410" i="25" s="1"/>
  <c r="G431" i="25" s="1"/>
  <c r="G452" i="25" s="1"/>
  <c r="G473" i="25" s="1"/>
  <c r="G494" i="25" s="1"/>
  <c r="G515" i="25" s="1"/>
  <c r="G536" i="25" s="1"/>
  <c r="G557" i="25" s="1"/>
  <c r="G578" i="25" s="1"/>
  <c r="G599" i="25" s="1"/>
  <c r="G620" i="25" s="1"/>
  <c r="G641" i="25" s="1"/>
  <c r="G662" i="25" s="1"/>
  <c r="G683" i="25" s="1"/>
  <c r="G704" i="25" s="1"/>
  <c r="G725" i="25" s="1"/>
  <c r="G746" i="25" s="1"/>
  <c r="G767" i="25" s="1"/>
  <c r="G788" i="25" s="1"/>
  <c r="G809" i="25" s="1"/>
  <c r="G830" i="25" s="1"/>
  <c r="I163" i="22"/>
  <c r="G360" i="22"/>
  <c r="X360" i="22"/>
  <c r="I79" i="22"/>
  <c r="I128" i="22"/>
  <c r="X273" i="25"/>
  <c r="H190" i="26"/>
  <c r="G486" i="25"/>
  <c r="X486" i="25"/>
  <c r="I162" i="22"/>
  <c r="I60" i="22"/>
  <c r="I286" i="25"/>
  <c r="I290" i="25"/>
  <c r="I182" i="22"/>
  <c r="G591" i="25"/>
  <c r="X591" i="25"/>
  <c r="I294" i="25"/>
  <c r="G339" i="22"/>
  <c r="X339" i="22"/>
  <c r="I160" i="22"/>
  <c r="I122" i="22"/>
  <c r="I297" i="25"/>
  <c r="I43" i="22"/>
  <c r="I127" i="22"/>
  <c r="F88" i="22"/>
  <c r="I88" i="22"/>
  <c r="X268" i="25"/>
  <c r="H148" i="23"/>
  <c r="X272" i="25"/>
  <c r="X528" i="25"/>
  <c r="G528" i="25"/>
  <c r="I190" i="22"/>
  <c r="X146" i="22"/>
  <c r="H127" i="26"/>
  <c r="I35" i="22"/>
  <c r="I295" i="25"/>
  <c r="I167" i="22"/>
  <c r="X270" i="25"/>
  <c r="I192" i="22"/>
  <c r="I164" i="22"/>
  <c r="I34" i="22"/>
  <c r="X143" i="22"/>
  <c r="X269" i="25"/>
  <c r="G465" i="22"/>
  <c r="X465" i="22"/>
  <c r="I124" i="22"/>
  <c r="H64" i="26"/>
  <c r="AX48" i="27"/>
  <c r="X77" i="22"/>
  <c r="X184" i="22"/>
  <c r="X59" i="22"/>
  <c r="H169" i="23"/>
  <c r="X128" i="22"/>
  <c r="X56" i="22"/>
  <c r="X84" i="22"/>
  <c r="X165" i="22"/>
  <c r="X42" i="22"/>
  <c r="X292" i="25"/>
  <c r="X126" i="22"/>
  <c r="X125" i="22"/>
  <c r="X289" i="25"/>
  <c r="H127" i="23"/>
  <c r="X43" i="22"/>
  <c r="X76" i="22"/>
  <c r="X290" i="25"/>
  <c r="X63" i="22"/>
  <c r="X57" i="22"/>
  <c r="R139" i="25"/>
  <c r="K139" i="25" s="1"/>
  <c r="G139" i="25"/>
  <c r="M139" i="25"/>
  <c r="F200" i="22"/>
  <c r="G696" i="22"/>
  <c r="X696" i="22"/>
  <c r="A697" i="22"/>
  <c r="G681" i="22"/>
  <c r="D681" i="22"/>
  <c r="G683" i="22"/>
  <c r="D698" i="22"/>
  <c r="K683" i="22"/>
  <c r="K681" i="22"/>
  <c r="M698" i="22"/>
  <c r="B722" i="22"/>
  <c r="B683" i="22"/>
  <c r="N683" i="22"/>
  <c r="A888" i="26"/>
  <c r="K845" i="25"/>
  <c r="K828" i="25"/>
  <c r="X843" i="25"/>
  <c r="G843" i="25"/>
  <c r="D828" i="25"/>
  <c r="I845" i="25"/>
  <c r="F830" i="25"/>
  <c r="G845" i="25"/>
  <c r="B869" i="25"/>
  <c r="AX20" i="1"/>
  <c r="S648" i="22"/>
  <c r="U649" i="22"/>
  <c r="A652" i="22"/>
  <c r="A649" i="23" s="1"/>
  <c r="A649" i="22"/>
  <c r="A646" i="23" s="1"/>
  <c r="S654" i="22"/>
  <c r="F646" i="22"/>
  <c r="H643" i="23" s="1"/>
  <c r="Q649" i="22"/>
  <c r="A654" i="22"/>
  <c r="A651" i="23" s="1"/>
  <c r="B653" i="22"/>
  <c r="C650" i="23" s="1"/>
  <c r="S650" i="22"/>
  <c r="F654" i="22"/>
  <c r="H651" i="23" s="1"/>
  <c r="Q646" i="22"/>
  <c r="T648" i="22"/>
  <c r="S644" i="22"/>
  <c r="B644" i="22"/>
  <c r="C641" i="23" s="1"/>
  <c r="F769" i="25"/>
  <c r="F778" i="25"/>
  <c r="S779" i="25"/>
  <c r="B769" i="25"/>
  <c r="A779" i="25"/>
  <c r="B775" i="25"/>
  <c r="A773" i="25"/>
  <c r="Q769" i="25"/>
  <c r="B780" i="25"/>
  <c r="S769" i="25"/>
  <c r="F775" i="25"/>
  <c r="U540" i="22"/>
  <c r="A538" i="22"/>
  <c r="Q546" i="22"/>
  <c r="T545" i="22"/>
  <c r="U547" i="22"/>
  <c r="F540" i="22"/>
  <c r="T543" i="22"/>
  <c r="T541" i="22"/>
  <c r="Q538" i="22"/>
  <c r="F548" i="22"/>
  <c r="Q547" i="22"/>
  <c r="S538" i="22"/>
  <c r="S543" i="22"/>
  <c r="T731" i="25"/>
  <c r="U727" i="25"/>
  <c r="F737" i="25"/>
  <c r="H734" i="26" s="1"/>
  <c r="T734" i="25"/>
  <c r="S738" i="25"/>
  <c r="A735" i="25"/>
  <c r="A732" i="26" s="1"/>
  <c r="U729" i="25"/>
  <c r="A731" i="25"/>
  <c r="A728" i="26" s="1"/>
  <c r="U733" i="25"/>
  <c r="F730" i="25"/>
  <c r="H727" i="26" s="1"/>
  <c r="Q738" i="25"/>
  <c r="F734" i="25"/>
  <c r="H731" i="26" s="1"/>
  <c r="T727" i="25"/>
  <c r="U736" i="25"/>
  <c r="T729" i="25"/>
  <c r="B603" i="22"/>
  <c r="S610" i="22"/>
  <c r="S604" i="22"/>
  <c r="T606" i="22"/>
  <c r="T604" i="22"/>
  <c r="T607" i="22"/>
  <c r="U606" i="22"/>
  <c r="Q601" i="22"/>
  <c r="T609" i="22"/>
  <c r="T608" i="22"/>
  <c r="B605" i="22"/>
  <c r="A605" i="22"/>
  <c r="A608" i="22"/>
  <c r="Q608" i="22"/>
  <c r="B606" i="22"/>
  <c r="Q748" i="25"/>
  <c r="Q757" i="25"/>
  <c r="S754" i="25"/>
  <c r="F750" i="25"/>
  <c r="B750" i="25"/>
  <c r="B756" i="25"/>
  <c r="T749" i="25"/>
  <c r="S758" i="25"/>
  <c r="F752" i="25"/>
  <c r="U754" i="25"/>
  <c r="S753" i="25"/>
  <c r="T758" i="25"/>
  <c r="Q752" i="25"/>
  <c r="B753" i="25"/>
  <c r="F751" i="25"/>
  <c r="C532" i="23"/>
  <c r="U815" i="25"/>
  <c r="T821" i="25"/>
  <c r="F822" i="25"/>
  <c r="B822" i="25"/>
  <c r="Q818" i="25"/>
  <c r="Q820" i="25"/>
  <c r="Q822" i="25"/>
  <c r="S817" i="25"/>
  <c r="B819" i="25"/>
  <c r="A821" i="25"/>
  <c r="T812" i="25"/>
  <c r="F821" i="25"/>
  <c r="A813" i="25"/>
  <c r="T816" i="25"/>
  <c r="A419" i="25"/>
  <c r="A416" i="26" s="1"/>
  <c r="A423" i="25"/>
  <c r="T421" i="25"/>
  <c r="A417" i="25"/>
  <c r="A414" i="26" s="1"/>
  <c r="U422" i="25"/>
  <c r="T419" i="25"/>
  <c r="Q420" i="25"/>
  <c r="B416" i="25"/>
  <c r="U423" i="25"/>
  <c r="F413" i="25"/>
  <c r="H410" i="26" s="1"/>
  <c r="B423" i="25"/>
  <c r="C420" i="26" s="1"/>
  <c r="A412" i="25"/>
  <c r="A409" i="26" s="1"/>
  <c r="T412" i="25"/>
  <c r="B421" i="25"/>
  <c r="C418" i="26" s="1"/>
  <c r="S419" i="25"/>
  <c r="F792" i="25"/>
  <c r="H789" i="26" s="1"/>
  <c r="U792" i="25"/>
  <c r="B792" i="25"/>
  <c r="C789" i="26" s="1"/>
  <c r="B795" i="25"/>
  <c r="C792" i="26" s="1"/>
  <c r="U791" i="25"/>
  <c r="A792" i="25"/>
  <c r="A789" i="26" s="1"/>
  <c r="Q795" i="25"/>
  <c r="Q792" i="25"/>
  <c r="Q796" i="25"/>
  <c r="A794" i="25"/>
  <c r="A791" i="26" s="1"/>
  <c r="F795" i="25"/>
  <c r="H792" i="26" s="1"/>
  <c r="F790" i="25"/>
  <c r="B791" i="25"/>
  <c r="C788" i="26" s="1"/>
  <c r="B798" i="25"/>
  <c r="C795" i="26" s="1"/>
  <c r="S267" i="22"/>
  <c r="S272" i="22"/>
  <c r="U270" i="22"/>
  <c r="B269" i="22"/>
  <c r="C266" i="23" s="1"/>
  <c r="Q271" i="22"/>
  <c r="A276" i="22"/>
  <c r="A273" i="23" s="1"/>
  <c r="T268" i="22"/>
  <c r="F272" i="22"/>
  <c r="B275" i="22"/>
  <c r="C272" i="23" s="1"/>
  <c r="Q269" i="22"/>
  <c r="U266" i="22"/>
  <c r="Q272" i="22"/>
  <c r="B270" i="22"/>
  <c r="C267" i="23" s="1"/>
  <c r="A351" i="25"/>
  <c r="A348" i="26" s="1"/>
  <c r="T351" i="25"/>
  <c r="B350" i="25"/>
  <c r="C347" i="26" s="1"/>
  <c r="A355" i="25"/>
  <c r="A359" i="25"/>
  <c r="A356" i="26" s="1"/>
  <c r="Q360" i="25"/>
  <c r="U360" i="25"/>
  <c r="U359" i="25"/>
  <c r="T352" i="25"/>
  <c r="B357" i="25"/>
  <c r="B349" i="25"/>
  <c r="C346" i="26" s="1"/>
  <c r="T354" i="25"/>
  <c r="S355" i="25"/>
  <c r="T358" i="25"/>
  <c r="B359" i="25"/>
  <c r="C356" i="26" s="1"/>
  <c r="A668" i="22"/>
  <c r="U672" i="22"/>
  <c r="B670" i="22"/>
  <c r="A665" i="22"/>
  <c r="U673" i="22"/>
  <c r="A675" i="22"/>
  <c r="Q664" i="22"/>
  <c r="U668" i="22"/>
  <c r="U665" i="22"/>
  <c r="U669" i="22"/>
  <c r="B669" i="22"/>
  <c r="U675" i="22"/>
  <c r="S669" i="22"/>
  <c r="F667" i="22"/>
  <c r="F401" i="25"/>
  <c r="U398" i="25"/>
  <c r="B394" i="25"/>
  <c r="T395" i="25"/>
  <c r="S402" i="25"/>
  <c r="U402" i="25"/>
  <c r="S395" i="25"/>
  <c r="T392" i="25"/>
  <c r="A400" i="25"/>
  <c r="F397" i="25"/>
  <c r="A398" i="25"/>
  <c r="F398" i="25"/>
  <c r="A399" i="25"/>
  <c r="U397" i="25"/>
  <c r="H292" i="26"/>
  <c r="B632" i="22"/>
  <c r="S633" i="22"/>
  <c r="A623" i="22"/>
  <c r="A630" i="22"/>
  <c r="A627" i="22"/>
  <c r="B629" i="22"/>
  <c r="B622" i="22"/>
  <c r="A626" i="22"/>
  <c r="F628" i="22"/>
  <c r="A624" i="22"/>
  <c r="U624" i="22"/>
  <c r="Q627" i="22"/>
  <c r="S630" i="22"/>
  <c r="B625" i="22"/>
  <c r="A629" i="22"/>
  <c r="F434" i="22"/>
  <c r="A443" i="22"/>
  <c r="A436" i="22"/>
  <c r="U441" i="22"/>
  <c r="F433" i="22"/>
  <c r="S442" i="22"/>
  <c r="F435" i="22"/>
  <c r="S444" i="22"/>
  <c r="T437" i="22"/>
  <c r="T439" i="22"/>
  <c r="T443" i="22"/>
  <c r="T442" i="22"/>
  <c r="B439" i="22"/>
  <c r="U433" i="22"/>
  <c r="S646" i="22"/>
  <c r="T650" i="22"/>
  <c r="F651" i="22"/>
  <c r="H648" i="23" s="1"/>
  <c r="B648" i="22"/>
  <c r="C645" i="23" s="1"/>
  <c r="A650" i="22"/>
  <c r="A647" i="23" s="1"/>
  <c r="Q651" i="22"/>
  <c r="U650" i="22"/>
  <c r="Q652" i="22"/>
  <c r="Q644" i="22"/>
  <c r="F649" i="22"/>
  <c r="H646" i="23" s="1"/>
  <c r="T649" i="22"/>
  <c r="T646" i="22"/>
  <c r="A647" i="22"/>
  <c r="A644" i="23" s="1"/>
  <c r="B649" i="22"/>
  <c r="C646" i="23" s="1"/>
  <c r="B779" i="25"/>
  <c r="U776" i="25"/>
  <c r="Q778" i="25"/>
  <c r="Q773" i="25"/>
  <c r="T769" i="25"/>
  <c r="B773" i="25"/>
  <c r="F773" i="25"/>
  <c r="Q772" i="25"/>
  <c r="F771" i="25"/>
  <c r="F780" i="25"/>
  <c r="Q779" i="25"/>
  <c r="A775" i="25"/>
  <c r="S772" i="25"/>
  <c r="Q774" i="25"/>
  <c r="U775" i="25"/>
  <c r="T548" i="22"/>
  <c r="T542" i="22"/>
  <c r="Q548" i="22"/>
  <c r="A549" i="22"/>
  <c r="S542" i="22"/>
  <c r="U549" i="22"/>
  <c r="A542" i="22"/>
  <c r="U544" i="22"/>
  <c r="A543" i="22"/>
  <c r="F545" i="22"/>
  <c r="S547" i="22"/>
  <c r="U539" i="22"/>
  <c r="U543" i="22"/>
  <c r="W543" i="22" s="1"/>
  <c r="Q540" i="22"/>
  <c r="S545" i="22"/>
  <c r="B727" i="25"/>
  <c r="C724" i="26" s="1"/>
  <c r="A732" i="25"/>
  <c r="A729" i="26" s="1"/>
  <c r="B738" i="25"/>
  <c r="C735" i="26" s="1"/>
  <c r="T738" i="25"/>
  <c r="F729" i="25"/>
  <c r="H726" i="26" s="1"/>
  <c r="Q731" i="25"/>
  <c r="S730" i="25"/>
  <c r="T735" i="25"/>
  <c r="A738" i="25"/>
  <c r="A735" i="26" s="1"/>
  <c r="Q736" i="25"/>
  <c r="A729" i="25"/>
  <c r="A726" i="26" s="1"/>
  <c r="U731" i="25"/>
  <c r="B732" i="25"/>
  <c r="C729" i="26" s="1"/>
  <c r="T611" i="22"/>
  <c r="U610" i="22"/>
  <c r="A612" i="22"/>
  <c r="U607" i="22"/>
  <c r="Q604" i="22"/>
  <c r="T602" i="22"/>
  <c r="F602" i="22"/>
  <c r="U604" i="22"/>
  <c r="A610" i="22"/>
  <c r="T601" i="22"/>
  <c r="T612" i="22"/>
  <c r="A601" i="22"/>
  <c r="S602" i="22"/>
  <c r="Q609" i="22"/>
  <c r="Q603" i="22"/>
  <c r="U755" i="25"/>
  <c r="Q759" i="25"/>
  <c r="B757" i="25"/>
  <c r="A757" i="25"/>
  <c r="B759" i="25"/>
  <c r="A755" i="25"/>
  <c r="A759" i="25"/>
  <c r="F758" i="25"/>
  <c r="U750" i="25"/>
  <c r="A753" i="25"/>
  <c r="F749" i="25"/>
  <c r="U748" i="25"/>
  <c r="Q750" i="25"/>
  <c r="F754" i="25"/>
  <c r="C701" i="26"/>
  <c r="U820" i="25"/>
  <c r="Q817" i="25"/>
  <c r="T817" i="25"/>
  <c r="Q811" i="25"/>
  <c r="B816" i="25"/>
  <c r="F815" i="25"/>
  <c r="A816" i="25"/>
  <c r="F813" i="25"/>
  <c r="A811" i="25"/>
  <c r="B821" i="25"/>
  <c r="Q816" i="25"/>
  <c r="S818" i="25"/>
  <c r="Q814" i="25"/>
  <c r="U821" i="25"/>
  <c r="F422" i="25"/>
  <c r="H419" i="26" s="1"/>
  <c r="S413" i="25"/>
  <c r="A414" i="25"/>
  <c r="A411" i="26" s="1"/>
  <c r="Q415" i="25"/>
  <c r="F420" i="25"/>
  <c r="H417" i="26" s="1"/>
  <c r="T416" i="25"/>
  <c r="T417" i="25"/>
  <c r="S423" i="25"/>
  <c r="A420" i="25"/>
  <c r="A417" i="26" s="1"/>
  <c r="Q413" i="25"/>
  <c r="B419" i="25"/>
  <c r="C416" i="26" s="1"/>
  <c r="B412" i="25"/>
  <c r="C409" i="26" s="1"/>
  <c r="Q412" i="25"/>
  <c r="T413" i="25"/>
  <c r="C54" i="23"/>
  <c r="U797" i="25"/>
  <c r="Q793" i="25"/>
  <c r="T795" i="25"/>
  <c r="S795" i="25"/>
  <c r="A800" i="25"/>
  <c r="A797" i="26" s="1"/>
  <c r="T791" i="25"/>
  <c r="U794" i="25"/>
  <c r="T796" i="25"/>
  <c r="Q798" i="25"/>
  <c r="B793" i="25"/>
  <c r="C790" i="26" s="1"/>
  <c r="F798" i="25"/>
  <c r="H795" i="26" s="1"/>
  <c r="T800" i="25"/>
  <c r="F800" i="25"/>
  <c r="H797" i="26" s="1"/>
  <c r="U795" i="25"/>
  <c r="W795" i="25"/>
  <c r="T267" i="22"/>
  <c r="T272" i="22"/>
  <c r="F265" i="22"/>
  <c r="F266" i="22"/>
  <c r="H263" i="23" s="1"/>
  <c r="S275" i="22"/>
  <c r="A268" i="22"/>
  <c r="A265" i="23" s="1"/>
  <c r="T265" i="22"/>
  <c r="B268" i="22"/>
  <c r="C265" i="23" s="1"/>
  <c r="T270" i="22"/>
  <c r="S276" i="22"/>
  <c r="A265" i="22"/>
  <c r="A262" i="23" s="1"/>
  <c r="S269" i="22"/>
  <c r="Q268" i="22"/>
  <c r="A275" i="22"/>
  <c r="B271" i="22"/>
  <c r="C268" i="23" s="1"/>
  <c r="F353" i="25"/>
  <c r="A358" i="25"/>
  <c r="A355" i="26" s="1"/>
  <c r="U351" i="25"/>
  <c r="S354" i="25"/>
  <c r="Q349" i="25"/>
  <c r="Q354" i="25"/>
  <c r="B355" i="25"/>
  <c r="C352" i="26" s="1"/>
  <c r="T357" i="25"/>
  <c r="Q356" i="25"/>
  <c r="S358" i="25"/>
  <c r="S353" i="25"/>
  <c r="T356" i="25"/>
  <c r="A350" i="25"/>
  <c r="A347" i="26" s="1"/>
  <c r="F670" i="22"/>
  <c r="B674" i="22"/>
  <c r="Q675" i="22"/>
  <c r="F669" i="22"/>
  <c r="T668" i="22"/>
  <c r="S666" i="22"/>
  <c r="A670" i="22"/>
  <c r="Q671" i="22"/>
  <c r="Q666" i="22"/>
  <c r="T664" i="22"/>
  <c r="S667" i="22"/>
  <c r="F666" i="22"/>
  <c r="A664" i="22"/>
  <c r="F672" i="22"/>
  <c r="C406" i="26"/>
  <c r="A397" i="25"/>
  <c r="T402" i="25"/>
  <c r="Q397" i="25"/>
  <c r="B391" i="25"/>
  <c r="B396" i="25"/>
  <c r="A393" i="25"/>
  <c r="Q392" i="25"/>
  <c r="B397" i="25"/>
  <c r="U394" i="25"/>
  <c r="U399" i="25"/>
  <c r="T399" i="25"/>
  <c r="S401" i="25"/>
  <c r="A401" i="25"/>
  <c r="U392" i="25"/>
  <c r="U623" i="22"/>
  <c r="A622" i="22"/>
  <c r="S631" i="22"/>
  <c r="Q632" i="22"/>
  <c r="T626" i="22"/>
  <c r="T628" i="22"/>
  <c r="B628" i="22"/>
  <c r="U631" i="22"/>
  <c r="B630" i="22"/>
  <c r="Q633" i="22"/>
  <c r="T630" i="22"/>
  <c r="T627" i="22"/>
  <c r="Q626" i="22"/>
  <c r="A438" i="22"/>
  <c r="A433" i="22"/>
  <c r="F444" i="22"/>
  <c r="Q434" i="22"/>
  <c r="Q437" i="22"/>
  <c r="T444" i="22"/>
  <c r="T435" i="22"/>
  <c r="B441" i="22"/>
  <c r="U436" i="22"/>
  <c r="Q435" i="22"/>
  <c r="S440" i="22"/>
  <c r="Q442" i="22"/>
  <c r="S436" i="22"/>
  <c r="U444" i="22"/>
  <c r="A645" i="22"/>
  <c r="A642" i="23" s="1"/>
  <c r="Q653" i="22"/>
  <c r="B654" i="22"/>
  <c r="C651" i="23" s="1"/>
  <c r="S647" i="22"/>
  <c r="F647" i="22"/>
  <c r="H644" i="23" s="1"/>
  <c r="S649" i="22"/>
  <c r="U651" i="22"/>
  <c r="A644" i="22"/>
  <c r="A641" i="23" s="1"/>
  <c r="Q645" i="22"/>
  <c r="T643" i="22"/>
  <c r="T654" i="22"/>
  <c r="Q643" i="22"/>
  <c r="U646" i="22"/>
  <c r="T644" i="22"/>
  <c r="B772" i="25"/>
  <c r="A774" i="25"/>
  <c r="F772" i="25"/>
  <c r="S770" i="25"/>
  <c r="T770" i="25"/>
  <c r="U771" i="25"/>
  <c r="U769" i="25"/>
  <c r="A769" i="25"/>
  <c r="F774" i="25"/>
  <c r="F776" i="25"/>
  <c r="B778" i="25"/>
  <c r="Q770" i="25"/>
  <c r="T771" i="25"/>
  <c r="B771" i="25"/>
  <c r="S548" i="22"/>
  <c r="A539" i="22"/>
  <c r="Q542" i="22"/>
  <c r="A541" i="22"/>
  <c r="F546" i="22"/>
  <c r="B546" i="22"/>
  <c r="B538" i="22"/>
  <c r="B540" i="22"/>
  <c r="A546" i="22"/>
  <c r="S541" i="22"/>
  <c r="T538" i="22"/>
  <c r="W547" i="22"/>
  <c r="Q543" i="22"/>
  <c r="T547" i="22"/>
  <c r="B730" i="25"/>
  <c r="S728" i="25"/>
  <c r="S729" i="25"/>
  <c r="B734" i="25"/>
  <c r="C731" i="26" s="1"/>
  <c r="S732" i="25"/>
  <c r="B737" i="25"/>
  <c r="C734" i="26" s="1"/>
  <c r="U738" i="25"/>
  <c r="U735" i="25"/>
  <c r="F738" i="25"/>
  <c r="H735" i="26" s="1"/>
  <c r="B731" i="25"/>
  <c r="C728" i="26" s="1"/>
  <c r="U732" i="25"/>
  <c r="W732" i="25" s="1"/>
  <c r="B733" i="25"/>
  <c r="C730" i="26" s="1"/>
  <c r="S734" i="25"/>
  <c r="Q737" i="25"/>
  <c r="S609" i="22"/>
  <c r="U608" i="22"/>
  <c r="F610" i="22"/>
  <c r="S603" i="22"/>
  <c r="B611" i="22"/>
  <c r="B608" i="22"/>
  <c r="F611" i="22"/>
  <c r="F605" i="22"/>
  <c r="B602" i="22"/>
  <c r="B609" i="22"/>
  <c r="Q605" i="22"/>
  <c r="B612" i="22"/>
  <c r="T605" i="22"/>
  <c r="B610" i="22"/>
  <c r="A748" i="25"/>
  <c r="T755" i="25"/>
  <c r="A750" i="25"/>
  <c r="F756" i="25"/>
  <c r="U757" i="25"/>
  <c r="F757" i="25"/>
  <c r="U751" i="25"/>
  <c r="T750" i="25"/>
  <c r="U759" i="25"/>
  <c r="B758" i="25"/>
  <c r="S759" i="25"/>
  <c r="T753" i="25"/>
  <c r="B754" i="25"/>
  <c r="W754" i="25"/>
  <c r="S756" i="25"/>
  <c r="C162" i="23"/>
  <c r="B811" i="25"/>
  <c r="S822" i="25"/>
  <c r="S812" i="25"/>
  <c r="T818" i="25"/>
  <c r="F820" i="25"/>
  <c r="A818" i="25"/>
  <c r="T820" i="25"/>
  <c r="T813" i="25"/>
  <c r="S814" i="25"/>
  <c r="B815" i="25"/>
  <c r="S813" i="25"/>
  <c r="A815" i="25"/>
  <c r="U812" i="25"/>
  <c r="S820" i="25"/>
  <c r="T420" i="25"/>
  <c r="A418" i="25"/>
  <c r="A415" i="26" s="1"/>
  <c r="Q414" i="25"/>
  <c r="Q421" i="25"/>
  <c r="Q418" i="25"/>
  <c r="S416" i="25"/>
  <c r="U417" i="25"/>
  <c r="T418" i="25"/>
  <c r="T422" i="25"/>
  <c r="U412" i="25"/>
  <c r="U413" i="25"/>
  <c r="W413" i="25" s="1"/>
  <c r="U418" i="25"/>
  <c r="T415" i="25"/>
  <c r="B797" i="25"/>
  <c r="C794" i="26" s="1"/>
  <c r="Q791" i="25"/>
  <c r="B794" i="25"/>
  <c r="C791" i="26" s="1"/>
  <c r="F799" i="25"/>
  <c r="H796" i="26" s="1"/>
  <c r="T790" i="25"/>
  <c r="A801" i="25"/>
  <c r="A798" i="26" s="1"/>
  <c r="A791" i="25"/>
  <c r="A788" i="26" s="1"/>
  <c r="S801" i="25"/>
  <c r="F796" i="25"/>
  <c r="H793" i="26" s="1"/>
  <c r="U800" i="25"/>
  <c r="A798" i="25"/>
  <c r="A795" i="26" s="1"/>
  <c r="T792" i="25"/>
  <c r="T799" i="25"/>
  <c r="Q275" i="22"/>
  <c r="F275" i="22"/>
  <c r="H272" i="23" s="1"/>
  <c r="T266" i="22"/>
  <c r="Q266" i="22"/>
  <c r="T269" i="22"/>
  <c r="A269" i="22"/>
  <c r="Q267" i="22"/>
  <c r="F271" i="22"/>
  <c r="A272" i="22"/>
  <c r="A269" i="23" s="1"/>
  <c r="T271" i="22"/>
  <c r="B276" i="22"/>
  <c r="C273" i="23" s="1"/>
  <c r="S273" i="22"/>
  <c r="F267" i="22"/>
  <c r="H264" i="23" s="1"/>
  <c r="A360" i="25"/>
  <c r="A357" i="26" s="1"/>
  <c r="S352" i="25"/>
  <c r="B358" i="25"/>
  <c r="C355" i="26" s="1"/>
  <c r="Q358" i="25"/>
  <c r="T349" i="25"/>
  <c r="B360" i="25"/>
  <c r="C357" i="26" s="1"/>
  <c r="U350" i="25"/>
  <c r="U355" i="25"/>
  <c r="Q355" i="25"/>
  <c r="U353" i="25"/>
  <c r="T355" i="25"/>
  <c r="Q351" i="25"/>
  <c r="A352" i="25"/>
  <c r="A349" i="26" s="1"/>
  <c r="U356" i="25"/>
  <c r="F668" i="22"/>
  <c r="A669" i="22"/>
  <c r="Q670" i="22"/>
  <c r="S673" i="22"/>
  <c r="Q665" i="22"/>
  <c r="F674" i="22"/>
  <c r="T670" i="22"/>
  <c r="F665" i="22"/>
  <c r="T671" i="22"/>
  <c r="S671" i="22"/>
  <c r="U674" i="22"/>
  <c r="B666" i="22"/>
  <c r="B671" i="22"/>
  <c r="U671" i="22"/>
  <c r="W391" i="25"/>
  <c r="Q395" i="25"/>
  <c r="S391" i="25"/>
  <c r="S400" i="25"/>
  <c r="F402" i="25"/>
  <c r="B393" i="25"/>
  <c r="Q399" i="25"/>
  <c r="U391" i="25"/>
  <c r="S398" i="25"/>
  <c r="W398" i="25" s="1"/>
  <c r="S399" i="25"/>
  <c r="U400" i="25"/>
  <c r="S396" i="25"/>
  <c r="A392" i="25"/>
  <c r="T400" i="25"/>
  <c r="W189" i="22"/>
  <c r="C116" i="23"/>
  <c r="A625" i="22"/>
  <c r="S628" i="22"/>
  <c r="F631" i="22"/>
  <c r="S625" i="22"/>
  <c r="T625" i="22"/>
  <c r="Q629" i="22"/>
  <c r="F630" i="22"/>
  <c r="U622" i="22"/>
  <c r="F626" i="22"/>
  <c r="A632" i="22"/>
  <c r="T632" i="22"/>
  <c r="Q623" i="22"/>
  <c r="U630" i="22"/>
  <c r="Q622" i="22"/>
  <c r="B444" i="22"/>
  <c r="Q438" i="22"/>
  <c r="A437" i="22"/>
  <c r="S435" i="22"/>
  <c r="Q441" i="22"/>
  <c r="U442" i="22"/>
  <c r="W442" i="22" s="1"/>
  <c r="F436" i="22"/>
  <c r="A435" i="22"/>
  <c r="B438" i="22"/>
  <c r="A441" i="22"/>
  <c r="Q443" i="22"/>
  <c r="S433" i="22"/>
  <c r="A444" i="22"/>
  <c r="Q439" i="22"/>
  <c r="C680" i="26"/>
  <c r="I427" i="23"/>
  <c r="Q650" i="22"/>
  <c r="U653" i="22"/>
  <c r="B652" i="22"/>
  <c r="C649" i="23" s="1"/>
  <c r="Q648" i="22"/>
  <c r="U647" i="22"/>
  <c r="W647" i="22" s="1"/>
  <c r="S651" i="22"/>
  <c r="W651" i="22" s="1"/>
  <c r="Q647" i="22"/>
  <c r="U644" i="22"/>
  <c r="W644" i="22" s="1"/>
  <c r="U643" i="22"/>
  <c r="T645" i="22"/>
  <c r="T653" i="22"/>
  <c r="F644" i="22"/>
  <c r="H641" i="23" s="1"/>
  <c r="F648" i="22"/>
  <c r="H645" i="23" s="1"/>
  <c r="W649" i="22"/>
  <c r="Q777" i="25"/>
  <c r="S771" i="25"/>
  <c r="W771" i="25" s="1"/>
  <c r="U774" i="25"/>
  <c r="T780" i="25"/>
  <c r="T773" i="25"/>
  <c r="Q780" i="25"/>
  <c r="A770" i="25"/>
  <c r="U780" i="25"/>
  <c r="S775" i="25"/>
  <c r="A777" i="25"/>
  <c r="A780" i="25"/>
  <c r="B770" i="25"/>
  <c r="S776" i="25"/>
  <c r="T778" i="25"/>
  <c r="U777" i="25"/>
  <c r="F541" i="22"/>
  <c r="B547" i="22"/>
  <c r="F538" i="22"/>
  <c r="T540" i="22"/>
  <c r="F544" i="22"/>
  <c r="B539" i="22"/>
  <c r="U545" i="22"/>
  <c r="A544" i="22"/>
  <c r="T546" i="22"/>
  <c r="U538" i="22"/>
  <c r="S540" i="22"/>
  <c r="W540" i="22" s="1"/>
  <c r="B549" i="22"/>
  <c r="F539" i="22"/>
  <c r="U734" i="25"/>
  <c r="A737" i="25"/>
  <c r="A734" i="26" s="1"/>
  <c r="T737" i="25"/>
  <c r="Q730" i="25"/>
  <c r="F728" i="25"/>
  <c r="H725" i="26" s="1"/>
  <c r="U728" i="25"/>
  <c r="W728" i="25" s="1"/>
  <c r="B728" i="25"/>
  <c r="C725" i="26" s="1"/>
  <c r="A734" i="25"/>
  <c r="A731" i="26" s="1"/>
  <c r="Q733" i="25"/>
  <c r="B735" i="25"/>
  <c r="C732" i="26" s="1"/>
  <c r="S735" i="25"/>
  <c r="A733" i="25"/>
  <c r="A730" i="26" s="1"/>
  <c r="B729" i="25"/>
  <c r="C726" i="26" s="1"/>
  <c r="H288" i="26"/>
  <c r="F609" i="22"/>
  <c r="T603" i="22"/>
  <c r="S611" i="22"/>
  <c r="F603" i="22"/>
  <c r="S606" i="22"/>
  <c r="Q606" i="22"/>
  <c r="Q602" i="22"/>
  <c r="Q607" i="22"/>
  <c r="A607" i="22"/>
  <c r="T610" i="22"/>
  <c r="F607" i="22"/>
  <c r="Q611" i="22"/>
  <c r="U605" i="22"/>
  <c r="B604" i="22"/>
  <c r="S612" i="22"/>
  <c r="A752" i="25"/>
  <c r="F753" i="25"/>
  <c r="S750" i="25"/>
  <c r="T748" i="25"/>
  <c r="U758" i="25"/>
  <c r="T757" i="25"/>
  <c r="T751" i="25"/>
  <c r="S752" i="25"/>
  <c r="U753" i="25"/>
  <c r="F759" i="25"/>
  <c r="Q753" i="25"/>
  <c r="B748" i="25"/>
  <c r="W758" i="25"/>
  <c r="W750" i="25"/>
  <c r="F816" i="25"/>
  <c r="S819" i="25"/>
  <c r="A817" i="25"/>
  <c r="S821" i="25"/>
  <c r="T822" i="25"/>
  <c r="F818" i="25"/>
  <c r="S815" i="25"/>
  <c r="U813" i="25"/>
  <c r="B812" i="25"/>
  <c r="F812" i="25"/>
  <c r="T811" i="25"/>
  <c r="Q819" i="25"/>
  <c r="B818" i="25"/>
  <c r="B820" i="25"/>
  <c r="H187" i="23"/>
  <c r="B414" i="25"/>
  <c r="C411" i="26" s="1"/>
  <c r="A421" i="25"/>
  <c r="A418" i="26" s="1"/>
  <c r="Q423" i="25"/>
  <c r="S414" i="25"/>
  <c r="S418" i="25"/>
  <c r="W418" i="25" s="1"/>
  <c r="F414" i="25"/>
  <c r="H411" i="26" s="1"/>
  <c r="U416" i="25"/>
  <c r="B417" i="25"/>
  <c r="C414" i="26" s="1"/>
  <c r="F421" i="25"/>
  <c r="F419" i="25"/>
  <c r="H416" i="26" s="1"/>
  <c r="Q422" i="25"/>
  <c r="T423" i="25"/>
  <c r="F417" i="25"/>
  <c r="H414" i="26" s="1"/>
  <c r="Q417" i="25"/>
  <c r="W182" i="22"/>
  <c r="B801" i="25"/>
  <c r="C798" i="26" s="1"/>
  <c r="A799" i="25"/>
  <c r="A796" i="26" s="1"/>
  <c r="T794" i="25"/>
  <c r="Q800" i="25"/>
  <c r="F794" i="25"/>
  <c r="H791" i="26" s="1"/>
  <c r="B790" i="25"/>
  <c r="C787" i="26" s="1"/>
  <c r="B800" i="25"/>
  <c r="C797" i="26" s="1"/>
  <c r="Q790" i="25"/>
  <c r="T793" i="25"/>
  <c r="T798" i="25"/>
  <c r="Q797" i="25"/>
  <c r="S797" i="25"/>
  <c r="B796" i="25"/>
  <c r="C793" i="26" s="1"/>
  <c r="S792" i="25"/>
  <c r="S800" i="25"/>
  <c r="W792" i="25"/>
  <c r="S266" i="22"/>
  <c r="S274" i="22"/>
  <c r="B274" i="22"/>
  <c r="C271" i="23" s="1"/>
  <c r="B272" i="22"/>
  <c r="C269" i="23" s="1"/>
  <c r="S271" i="22"/>
  <c r="A267" i="22"/>
  <c r="A264" i="23" s="1"/>
  <c r="Q273" i="22"/>
  <c r="A270" i="22"/>
  <c r="A267" i="23" s="1"/>
  <c r="F274" i="22"/>
  <c r="H271" i="23" s="1"/>
  <c r="B265" i="22"/>
  <c r="C262" i="23" s="1"/>
  <c r="B266" i="22"/>
  <c r="C263" i="23" s="1"/>
  <c r="U267" i="22"/>
  <c r="W267" i="22" s="1"/>
  <c r="T273" i="22"/>
  <c r="F276" i="22"/>
  <c r="H273" i="23" s="1"/>
  <c r="T275" i="22"/>
  <c r="F357" i="25"/>
  <c r="H354" i="26" s="1"/>
  <c r="B351" i="25"/>
  <c r="C348" i="26" s="1"/>
  <c r="A353" i="25"/>
  <c r="A350" i="26" s="1"/>
  <c r="A354" i="25"/>
  <c r="A349" i="25"/>
  <c r="A346" i="26" s="1"/>
  <c r="B354" i="25"/>
  <c r="C351" i="26" s="1"/>
  <c r="U358" i="25"/>
  <c r="W358" i="25" s="1"/>
  <c r="T350" i="25"/>
  <c r="A357" i="25"/>
  <c r="A354" i="26" s="1"/>
  <c r="T360" i="25"/>
  <c r="Q350" i="25"/>
  <c r="S350" i="25"/>
  <c r="B353" i="25"/>
  <c r="C350" i="26" s="1"/>
  <c r="U666" i="22"/>
  <c r="T669" i="22"/>
  <c r="F673" i="22"/>
  <c r="B665" i="22"/>
  <c r="S670" i="22"/>
  <c r="T674" i="22"/>
  <c r="F664" i="22"/>
  <c r="Q668" i="22"/>
  <c r="A672" i="22"/>
  <c r="A666" i="22"/>
  <c r="T665" i="22"/>
  <c r="Q672" i="22"/>
  <c r="T675" i="22"/>
  <c r="S674" i="22"/>
  <c r="B401" i="25"/>
  <c r="F399" i="25"/>
  <c r="F400" i="25"/>
  <c r="B395" i="25"/>
  <c r="B399" i="25"/>
  <c r="Q402" i="25"/>
  <c r="T394" i="25"/>
  <c r="U396" i="25"/>
  <c r="Q393" i="25"/>
  <c r="F392" i="25"/>
  <c r="T393" i="25"/>
  <c r="S392" i="25"/>
  <c r="W392" i="25" s="1"/>
  <c r="T396" i="25"/>
  <c r="A402" i="25"/>
  <c r="B633" i="22"/>
  <c r="U633" i="22"/>
  <c r="A628" i="22"/>
  <c r="S626" i="22"/>
  <c r="A633" i="22"/>
  <c r="U626" i="22"/>
  <c r="A631" i="22"/>
  <c r="B627" i="22"/>
  <c r="S629" i="22"/>
  <c r="T633" i="22"/>
  <c r="F625" i="22"/>
  <c r="T623" i="22"/>
  <c r="S627" i="22"/>
  <c r="W626" i="22"/>
  <c r="U628" i="22"/>
  <c r="B442" i="22"/>
  <c r="B434" i="22"/>
  <c r="Q440" i="22"/>
  <c r="B443" i="22"/>
  <c r="F443" i="22"/>
  <c r="U439" i="22"/>
  <c r="B433" i="22"/>
  <c r="F437" i="22"/>
  <c r="F441" i="22"/>
  <c r="T436" i="22"/>
  <c r="F439" i="22"/>
  <c r="A434" i="22"/>
  <c r="T438" i="22"/>
  <c r="B435" i="22"/>
  <c r="I301" i="26"/>
  <c r="H76" i="23"/>
  <c r="S645" i="22"/>
  <c r="F653" i="22"/>
  <c r="H650" i="23" s="1"/>
  <c r="A653" i="22"/>
  <c r="A650" i="23" s="1"/>
  <c r="U648" i="22"/>
  <c r="W648" i="22" s="1"/>
  <c r="U645" i="22"/>
  <c r="F645" i="22"/>
  <c r="H642" i="23" s="1"/>
  <c r="T647" i="22"/>
  <c r="A648" i="22"/>
  <c r="A645" i="23" s="1"/>
  <c r="B646" i="22"/>
  <c r="C643" i="23" s="1"/>
  <c r="F650" i="22"/>
  <c r="H647" i="23" s="1"/>
  <c r="F643" i="22"/>
  <c r="Q654" i="22"/>
  <c r="U654" i="22"/>
  <c r="F652" i="22"/>
  <c r="H649" i="23" s="1"/>
  <c r="W646" i="22"/>
  <c r="B777" i="25"/>
  <c r="Q771" i="25"/>
  <c r="Q776" i="25"/>
  <c r="S773" i="25"/>
  <c r="W769" i="25"/>
  <c r="B776" i="25"/>
  <c r="U770" i="25"/>
  <c r="W770" i="25" s="1"/>
  <c r="Q775" i="25"/>
  <c r="U773" i="25"/>
  <c r="U779" i="25"/>
  <c r="B774" i="25"/>
  <c r="T774" i="25"/>
  <c r="T776" i="25"/>
  <c r="S778" i="25"/>
  <c r="T779" i="25"/>
  <c r="U546" i="22"/>
  <c r="T539" i="22"/>
  <c r="S544" i="22"/>
  <c r="S549" i="22"/>
  <c r="B541" i="22"/>
  <c r="B545" i="22"/>
  <c r="B543" i="22"/>
  <c r="S546" i="22"/>
  <c r="W546" i="22" s="1"/>
  <c r="Q549" i="22"/>
  <c r="A545" i="22"/>
  <c r="Q541" i="22"/>
  <c r="T549" i="22"/>
  <c r="A547" i="22"/>
  <c r="A548" i="22"/>
  <c r="U548" i="22"/>
  <c r="U737" i="25"/>
  <c r="F735" i="25"/>
  <c r="H732" i="26" s="1"/>
  <c r="Q735" i="25"/>
  <c r="Q734" i="25"/>
  <c r="F736" i="25"/>
  <c r="H733" i="26" s="1"/>
  <c r="S737" i="25"/>
  <c r="W737" i="25" s="1"/>
  <c r="A730" i="25"/>
  <c r="A727" i="26" s="1"/>
  <c r="B736" i="25"/>
  <c r="C733" i="26" s="1"/>
  <c r="T736" i="25"/>
  <c r="F727" i="25"/>
  <c r="Q729" i="25"/>
  <c r="T733" i="25"/>
  <c r="Q727" i="25"/>
  <c r="T728" i="25"/>
  <c r="W735" i="25"/>
  <c r="A604" i="22"/>
  <c r="U603" i="22"/>
  <c r="U609" i="22"/>
  <c r="S608" i="22"/>
  <c r="Q610" i="22"/>
  <c r="F608" i="22"/>
  <c r="S605" i="22"/>
  <c r="A611" i="22"/>
  <c r="F601" i="22"/>
  <c r="W604" i="22"/>
  <c r="U602" i="22"/>
  <c r="A602" i="22"/>
  <c r="Q612" i="22"/>
  <c r="H81" i="23"/>
  <c r="F748" i="25"/>
  <c r="Q754" i="25"/>
  <c r="S748" i="25"/>
  <c r="Q758" i="25"/>
  <c r="Q756" i="25"/>
  <c r="A749" i="25"/>
  <c r="U749" i="25"/>
  <c r="Q749" i="25"/>
  <c r="U752" i="25"/>
  <c r="T759" i="25"/>
  <c r="Q751" i="25"/>
  <c r="F755" i="25"/>
  <c r="B755" i="25"/>
  <c r="A751" i="25"/>
  <c r="U756" i="25"/>
  <c r="C167" i="23"/>
  <c r="Q821" i="25"/>
  <c r="A822" i="25"/>
  <c r="U817" i="25"/>
  <c r="U811" i="25"/>
  <c r="B813" i="25"/>
  <c r="U819" i="25"/>
  <c r="A812" i="25"/>
  <c r="S811" i="25"/>
  <c r="B814" i="25"/>
  <c r="B817" i="25"/>
  <c r="F817" i="25"/>
  <c r="F814" i="25"/>
  <c r="Q813" i="25"/>
  <c r="U822" i="25"/>
  <c r="S415" i="25"/>
  <c r="F415" i="25"/>
  <c r="H412" i="26" s="1"/>
  <c r="S420" i="25"/>
  <c r="U419" i="25"/>
  <c r="W419" i="25" s="1"/>
  <c r="U415" i="25"/>
  <c r="B418" i="25"/>
  <c r="C415" i="26" s="1"/>
  <c r="T414" i="25"/>
  <c r="U420" i="25"/>
  <c r="S422" i="25"/>
  <c r="F418" i="25"/>
  <c r="H415" i="26" s="1"/>
  <c r="S417" i="25"/>
  <c r="U421" i="25"/>
  <c r="B415" i="25"/>
  <c r="C412" i="26" s="1"/>
  <c r="Q416" i="25"/>
  <c r="W415" i="25"/>
  <c r="W420" i="25"/>
  <c r="C596" i="26"/>
  <c r="F791" i="25"/>
  <c r="H788" i="26" s="1"/>
  <c r="S794" i="25"/>
  <c r="W794" i="25" s="1"/>
  <c r="A793" i="25"/>
  <c r="A790" i="26" s="1"/>
  <c r="A797" i="25"/>
  <c r="A794" i="26" s="1"/>
  <c r="T801" i="25"/>
  <c r="U799" i="25"/>
  <c r="U790" i="25"/>
  <c r="U798" i="25"/>
  <c r="Q801" i="25"/>
  <c r="Q794" i="25"/>
  <c r="F797" i="25"/>
  <c r="H794" i="26" s="1"/>
  <c r="S791" i="25"/>
  <c r="W791" i="25" s="1"/>
  <c r="Q799" i="25"/>
  <c r="B799" i="25"/>
  <c r="C796" i="26" s="1"/>
  <c r="U796" i="25"/>
  <c r="W800" i="25"/>
  <c r="Q274" i="22"/>
  <c r="F269" i="22"/>
  <c r="H266" i="23" s="1"/>
  <c r="U268" i="22"/>
  <c r="B273" i="22"/>
  <c r="C270" i="23" s="1"/>
  <c r="Q270" i="22"/>
  <c r="S265" i="22"/>
  <c r="S268" i="22"/>
  <c r="W268" i="22" s="1"/>
  <c r="U269" i="22"/>
  <c r="T276" i="22"/>
  <c r="A271" i="22"/>
  <c r="A268" i="23" s="1"/>
  <c r="U273" i="22"/>
  <c r="T274" i="22"/>
  <c r="U272" i="22"/>
  <c r="U265" i="22"/>
  <c r="S359" i="25"/>
  <c r="W359" i="25" s="1"/>
  <c r="U357" i="25"/>
  <c r="F352" i="25"/>
  <c r="H349" i="26" s="1"/>
  <c r="S357" i="25"/>
  <c r="W357" i="25" s="1"/>
  <c r="A356" i="25"/>
  <c r="A353" i="26" s="1"/>
  <c r="F356" i="25"/>
  <c r="H353" i="26" s="1"/>
  <c r="U352" i="25"/>
  <c r="F351" i="25"/>
  <c r="H348" i="26" s="1"/>
  <c r="F355" i="25"/>
  <c r="H352" i="26" s="1"/>
  <c r="T359" i="25"/>
  <c r="S356" i="25"/>
  <c r="B352" i="25"/>
  <c r="B356" i="25"/>
  <c r="C353" i="26" s="1"/>
  <c r="F360" i="25"/>
  <c r="H357" i="26" s="1"/>
  <c r="F358" i="25"/>
  <c r="H355" i="26" s="1"/>
  <c r="Q667" i="22"/>
  <c r="U667" i="22"/>
  <c r="A673" i="22"/>
  <c r="T672" i="22"/>
  <c r="U664" i="22"/>
  <c r="A671" i="22"/>
  <c r="S675" i="22"/>
  <c r="Q673" i="22"/>
  <c r="Q669" i="22"/>
  <c r="S672" i="22"/>
  <c r="T666" i="22"/>
  <c r="B672" i="22"/>
  <c r="F671" i="22"/>
  <c r="T667" i="22"/>
  <c r="S394" i="25"/>
  <c r="B400" i="25"/>
  <c r="S393" i="25"/>
  <c r="U393" i="25"/>
  <c r="W393" i="25" s="1"/>
  <c r="S397" i="25"/>
  <c r="A395" i="25"/>
  <c r="T397" i="25"/>
  <c r="Q398" i="25"/>
  <c r="F393" i="25"/>
  <c r="A391" i="25"/>
  <c r="U395" i="25"/>
  <c r="W395" i="25" s="1"/>
  <c r="T391" i="25"/>
  <c r="A394" i="25"/>
  <c r="A396" i="25"/>
  <c r="F396" i="25"/>
  <c r="I259" i="23"/>
  <c r="F633" i="22"/>
  <c r="U625" i="22"/>
  <c r="Q630" i="22"/>
  <c r="S632" i="22"/>
  <c r="Q628" i="22"/>
  <c r="B624" i="22"/>
  <c r="T624" i="22"/>
  <c r="B631" i="22"/>
  <c r="F622" i="22"/>
  <c r="F624" i="22"/>
  <c r="Q625" i="22"/>
  <c r="U627" i="22"/>
  <c r="Q631" i="22"/>
  <c r="T629" i="22"/>
  <c r="F632" i="22"/>
  <c r="F438" i="22"/>
  <c r="S439" i="22"/>
  <c r="U434" i="22"/>
  <c r="U440" i="22"/>
  <c r="W440" i="22" s="1"/>
  <c r="T434" i="22"/>
  <c r="B440" i="22"/>
  <c r="U443" i="22"/>
  <c r="Q436" i="22"/>
  <c r="B436" i="22"/>
  <c r="A440" i="22"/>
  <c r="S438" i="22"/>
  <c r="F442" i="22"/>
  <c r="S441" i="22"/>
  <c r="W441" i="22" s="1"/>
  <c r="S443" i="22"/>
  <c r="W443" i="22"/>
  <c r="A643" i="22"/>
  <c r="A640" i="23" s="1"/>
  <c r="B645" i="22"/>
  <c r="C642" i="23" s="1"/>
  <c r="B650" i="22"/>
  <c r="C647" i="23" s="1"/>
  <c r="B643" i="22"/>
  <c r="C640" i="23" s="1"/>
  <c r="B647" i="22"/>
  <c r="C644" i="23" s="1"/>
  <c r="B651" i="22"/>
  <c r="C648" i="23" s="1"/>
  <c r="U652" i="22"/>
  <c r="S652" i="22"/>
  <c r="W652" i="22" s="1"/>
  <c r="T652" i="22"/>
  <c r="A646" i="22"/>
  <c r="A643" i="23" s="1"/>
  <c r="S643" i="22"/>
  <c r="W643" i="22" s="1"/>
  <c r="T651" i="22"/>
  <c r="A651" i="22"/>
  <c r="A648" i="23" s="1"/>
  <c r="S653" i="22"/>
  <c r="W653" i="22" s="1"/>
  <c r="W645" i="22"/>
  <c r="W650" i="22"/>
  <c r="F770" i="25"/>
  <c r="F777" i="25"/>
  <c r="F779" i="25"/>
  <c r="S774" i="25"/>
  <c r="W774" i="25" s="1"/>
  <c r="A771" i="25"/>
  <c r="S777" i="25"/>
  <c r="A776" i="25"/>
  <c r="A778" i="25"/>
  <c r="S780" i="25"/>
  <c r="A772" i="25"/>
  <c r="T772" i="25"/>
  <c r="U778" i="25"/>
  <c r="T775" i="25"/>
  <c r="U772" i="25"/>
  <c r="W772" i="25" s="1"/>
  <c r="T777" i="25"/>
  <c r="F543" i="22"/>
  <c r="Q544" i="22"/>
  <c r="F542" i="22"/>
  <c r="B548" i="22"/>
  <c r="S539" i="22"/>
  <c r="Q545" i="22"/>
  <c r="U542" i="22"/>
  <c r="U541" i="22"/>
  <c r="W541" i="22" s="1"/>
  <c r="A540" i="22"/>
  <c r="F549" i="22"/>
  <c r="F547" i="22"/>
  <c r="T544" i="22"/>
  <c r="B544" i="22"/>
  <c r="B542" i="22"/>
  <c r="Q539" i="22"/>
  <c r="S731" i="25"/>
  <c r="W731" i="25" s="1"/>
  <c r="Q728" i="25"/>
  <c r="S727" i="25"/>
  <c r="F733" i="25"/>
  <c r="H730" i="26" s="1"/>
  <c r="A727" i="25"/>
  <c r="A724" i="26" s="1"/>
  <c r="A728" i="25"/>
  <c r="A725" i="26" s="1"/>
  <c r="T732" i="25"/>
  <c r="S736" i="25"/>
  <c r="W736" i="25" s="1"/>
  <c r="F732" i="25"/>
  <c r="H729" i="26" s="1"/>
  <c r="A736" i="25"/>
  <c r="A733" i="26" s="1"/>
  <c r="Q732" i="25"/>
  <c r="T730" i="25"/>
  <c r="F731" i="25"/>
  <c r="H728" i="26" s="1"/>
  <c r="U730" i="25"/>
  <c r="W730" i="25" s="1"/>
  <c r="S733" i="25"/>
  <c r="W733" i="25"/>
  <c r="U601" i="22"/>
  <c r="B607" i="22"/>
  <c r="F612" i="22"/>
  <c r="U611" i="22"/>
  <c r="F604" i="22"/>
  <c r="A606" i="22"/>
  <c r="S601" i="22"/>
  <c r="W601" i="22" s="1"/>
  <c r="U612" i="22"/>
  <c r="F606" i="22"/>
  <c r="A603" i="22"/>
  <c r="A609" i="22"/>
  <c r="B601" i="22"/>
  <c r="S607" i="22"/>
  <c r="I616" i="23"/>
  <c r="A754" i="25"/>
  <c r="T756" i="25"/>
  <c r="S755" i="25"/>
  <c r="W755" i="25" s="1"/>
  <c r="B749" i="25"/>
  <c r="A758" i="25"/>
  <c r="Q755" i="25"/>
  <c r="B751" i="25"/>
  <c r="A756" i="25"/>
  <c r="S751" i="25"/>
  <c r="S749" i="25"/>
  <c r="T754" i="25"/>
  <c r="T752" i="25"/>
  <c r="B752" i="25"/>
  <c r="S757" i="25"/>
  <c r="W757" i="25" s="1"/>
  <c r="T819" i="25"/>
  <c r="A814" i="25"/>
  <c r="U816" i="25"/>
  <c r="S816" i="25"/>
  <c r="A820" i="25"/>
  <c r="F819" i="25"/>
  <c r="Q815" i="25"/>
  <c r="F811" i="25"/>
  <c r="U814" i="25"/>
  <c r="U818" i="25"/>
  <c r="Q812" i="25"/>
  <c r="A819" i="25"/>
  <c r="T815" i="25"/>
  <c r="T814" i="25"/>
  <c r="S421" i="25"/>
  <c r="F416" i="25"/>
  <c r="H413" i="26" s="1"/>
  <c r="F412" i="25"/>
  <c r="B422" i="25"/>
  <c r="C419" i="26" s="1"/>
  <c r="A422" i="25"/>
  <c r="A419" i="26" s="1"/>
  <c r="A416" i="25"/>
  <c r="A413" i="26" s="1"/>
  <c r="F423" i="25"/>
  <c r="H420" i="26" s="1"/>
  <c r="A415" i="25"/>
  <c r="A412" i="26" s="1"/>
  <c r="S412" i="25"/>
  <c r="Q419" i="25"/>
  <c r="U414" i="25"/>
  <c r="B413" i="25"/>
  <c r="C410" i="26" s="1"/>
  <c r="A413" i="25"/>
  <c r="A410" i="26" s="1"/>
  <c r="B420" i="25"/>
  <c r="C417" i="26" s="1"/>
  <c r="U793" i="25"/>
  <c r="S790" i="25"/>
  <c r="A795" i="25"/>
  <c r="A792" i="26" s="1"/>
  <c r="A790" i="25"/>
  <c r="A787" i="26" s="1"/>
  <c r="S798" i="25"/>
  <c r="W798" i="25" s="1"/>
  <c r="S796" i="25"/>
  <c r="W796" i="25" s="1"/>
  <c r="S799" i="25"/>
  <c r="W799" i="25" s="1"/>
  <c r="U801" i="25"/>
  <c r="T797" i="25"/>
  <c r="F801" i="25"/>
  <c r="H798" i="26" s="1"/>
  <c r="A796" i="25"/>
  <c r="A793" i="26" s="1"/>
  <c r="S793" i="25"/>
  <c r="W793" i="25" s="1"/>
  <c r="F793" i="25"/>
  <c r="H790" i="26" s="1"/>
  <c r="W797" i="25"/>
  <c r="W790" i="25"/>
  <c r="I763" i="26"/>
  <c r="A266" i="22"/>
  <c r="A263" i="23" s="1"/>
  <c r="U275" i="22"/>
  <c r="W275" i="22" s="1"/>
  <c r="U274" i="22"/>
  <c r="W274" i="22" s="1"/>
  <c r="B267" i="22"/>
  <c r="C264" i="23" s="1"/>
  <c r="F268" i="22"/>
  <c r="H265" i="23" s="1"/>
  <c r="S270" i="22"/>
  <c r="W270" i="22" s="1"/>
  <c r="A273" i="22"/>
  <c r="A270" i="23" s="1"/>
  <c r="F270" i="22"/>
  <c r="H267" i="23" s="1"/>
  <c r="Q276" i="22"/>
  <c r="F273" i="22"/>
  <c r="H270" i="23" s="1"/>
  <c r="U271" i="22"/>
  <c r="U276" i="22"/>
  <c r="A274" i="22"/>
  <c r="A271" i="23" s="1"/>
  <c r="Q265" i="22"/>
  <c r="W271" i="22"/>
  <c r="Q357" i="25"/>
  <c r="F354" i="25"/>
  <c r="H351" i="26" s="1"/>
  <c r="S349" i="25"/>
  <c r="F350" i="25"/>
  <c r="H347" i="26" s="1"/>
  <c r="Q353" i="25"/>
  <c r="T353" i="25"/>
  <c r="F349" i="25"/>
  <c r="F359" i="25"/>
  <c r="H356" i="26" s="1"/>
  <c r="U349" i="25"/>
  <c r="S351" i="25"/>
  <c r="W351" i="25" s="1"/>
  <c r="W352" i="25"/>
  <c r="S360" i="25"/>
  <c r="U354" i="25"/>
  <c r="W354" i="25" s="1"/>
  <c r="Q359" i="25"/>
  <c r="Q352" i="25"/>
  <c r="F675" i="22"/>
  <c r="B667" i="22"/>
  <c r="A667" i="22"/>
  <c r="Q674" i="22"/>
  <c r="B673" i="22"/>
  <c r="S664" i="22"/>
  <c r="S665" i="22"/>
  <c r="S668" i="22"/>
  <c r="T673" i="22"/>
  <c r="B664" i="22"/>
  <c r="U670" i="22"/>
  <c r="A674" i="22"/>
  <c r="B668" i="22"/>
  <c r="B675" i="22"/>
  <c r="T398" i="25"/>
  <c r="Q391" i="25"/>
  <c r="Q401" i="25"/>
  <c r="B392" i="25"/>
  <c r="Q400" i="25"/>
  <c r="Q394" i="25"/>
  <c r="B398" i="25"/>
  <c r="U401" i="25"/>
  <c r="F391" i="25"/>
  <c r="Q396" i="25"/>
  <c r="B402" i="25"/>
  <c r="T401" i="25"/>
  <c r="F395" i="25"/>
  <c r="W397" i="25"/>
  <c r="F394" i="25"/>
  <c r="I764" i="26"/>
  <c r="U632" i="22"/>
  <c r="W632" i="22" s="1"/>
  <c r="U629" i="22"/>
  <c r="W629" i="22" s="1"/>
  <c r="F627" i="22"/>
  <c r="F629" i="22"/>
  <c r="S624" i="22"/>
  <c r="Q624" i="22"/>
  <c r="T622" i="22"/>
  <c r="B626" i="22"/>
  <c r="F623" i="22"/>
  <c r="S623" i="22"/>
  <c r="W623" i="22" s="1"/>
  <c r="B623" i="22"/>
  <c r="W625" i="22"/>
  <c r="S622" i="22"/>
  <c r="T631" i="22"/>
  <c r="Q433" i="22"/>
  <c r="F440" i="22"/>
  <c r="A439" i="22"/>
  <c r="T440" i="22"/>
  <c r="T441" i="22"/>
  <c r="S437" i="22"/>
  <c r="T433" i="22"/>
  <c r="U437" i="22"/>
  <c r="W437" i="22" s="1"/>
  <c r="Q444" i="22"/>
  <c r="A442" i="22"/>
  <c r="U435" i="22"/>
  <c r="B437" i="22"/>
  <c r="U438" i="22"/>
  <c r="W438" i="22" s="1"/>
  <c r="S434" i="22"/>
  <c r="W434" i="22"/>
  <c r="C61" i="23"/>
  <c r="T100" i="22"/>
  <c r="S104" i="22"/>
  <c r="B101" i="22"/>
  <c r="F102" i="22"/>
  <c r="H99" i="23" s="1"/>
  <c r="F98" i="22"/>
  <c r="A103" i="22"/>
  <c r="A100" i="23" s="1"/>
  <c r="F100" i="22"/>
  <c r="S106" i="22"/>
  <c r="F99" i="22"/>
  <c r="H96" i="23" s="1"/>
  <c r="Q104" i="22"/>
  <c r="A108" i="22"/>
  <c r="A105" i="23" s="1"/>
  <c r="T99" i="22"/>
  <c r="T97" i="22"/>
  <c r="T105" i="22"/>
  <c r="Q294" i="22"/>
  <c r="U297" i="22"/>
  <c r="A287" i="22"/>
  <c r="Q286" i="22"/>
  <c r="A296" i="22"/>
  <c r="S289" i="22"/>
  <c r="A286" i="22"/>
  <c r="Q288" i="22"/>
  <c r="U286" i="22"/>
  <c r="S294" i="22"/>
  <c r="F290" i="22"/>
  <c r="S103" i="22"/>
  <c r="U101" i="22"/>
  <c r="B102" i="22"/>
  <c r="C99" i="23" s="1"/>
  <c r="A105" i="22"/>
  <c r="A102" i="23" s="1"/>
  <c r="Q107" i="22"/>
  <c r="A99" i="22"/>
  <c r="A96" i="23" s="1"/>
  <c r="U97" i="22"/>
  <c r="T104" i="22"/>
  <c r="F104" i="22"/>
  <c r="H101" i="23" s="1"/>
  <c r="F108" i="22"/>
  <c r="Q106" i="22"/>
  <c r="F297" i="22"/>
  <c r="T296" i="22"/>
  <c r="U291" i="22"/>
  <c r="Q295" i="22"/>
  <c r="B286" i="22"/>
  <c r="B291" i="22"/>
  <c r="Q289" i="22"/>
  <c r="S293" i="22"/>
  <c r="A288" i="22"/>
  <c r="A293" i="22"/>
  <c r="B290" i="22"/>
  <c r="S291" i="22"/>
  <c r="Q566" i="25"/>
  <c r="W559" i="25"/>
  <c r="F560" i="25"/>
  <c r="U560" i="25"/>
  <c r="A560" i="25"/>
  <c r="T566" i="25"/>
  <c r="F561" i="25"/>
  <c r="Q561" i="25"/>
  <c r="T564" i="25"/>
  <c r="S566" i="25"/>
  <c r="A567" i="25"/>
  <c r="F559" i="25"/>
  <c r="S569" i="25"/>
  <c r="T560" i="25"/>
  <c r="Q687" i="25"/>
  <c r="A687" i="25"/>
  <c r="A696" i="25"/>
  <c r="S692" i="25"/>
  <c r="S687" i="25"/>
  <c r="U695" i="25"/>
  <c r="A694" i="25"/>
  <c r="T689" i="25"/>
  <c r="A693" i="25"/>
  <c r="U696" i="25"/>
  <c r="F692" i="25"/>
  <c r="B689" i="25"/>
  <c r="Q695" i="25"/>
  <c r="S689" i="25"/>
  <c r="B372" i="25"/>
  <c r="U373" i="25"/>
  <c r="S379" i="25"/>
  <c r="A379" i="25"/>
  <c r="U378" i="25"/>
  <c r="F378" i="25"/>
  <c r="T377" i="25"/>
  <c r="T381" i="25"/>
  <c r="U379" i="25"/>
  <c r="T371" i="25"/>
  <c r="B379" i="25"/>
  <c r="Q375" i="25"/>
  <c r="W370" i="25"/>
  <c r="Q317" i="22"/>
  <c r="T317" i="22"/>
  <c r="Q309" i="22"/>
  <c r="T312" i="22"/>
  <c r="Q316" i="22"/>
  <c r="A311" i="22"/>
  <c r="A317" i="22"/>
  <c r="F315" i="22"/>
  <c r="U311" i="22"/>
  <c r="S307" i="22"/>
  <c r="F312" i="22"/>
  <c r="U315" i="22"/>
  <c r="T316" i="22"/>
  <c r="U314" i="22"/>
  <c r="A316" i="22"/>
  <c r="I343" i="23"/>
  <c r="C31" i="23"/>
  <c r="T210" i="22"/>
  <c r="B213" i="22"/>
  <c r="U212" i="22"/>
  <c r="A212" i="22"/>
  <c r="Q207" i="22"/>
  <c r="U208" i="22"/>
  <c r="T212" i="22"/>
  <c r="B202" i="22"/>
  <c r="A205" i="22"/>
  <c r="U206" i="22"/>
  <c r="B212" i="22"/>
  <c r="U211" i="22"/>
  <c r="S213" i="22"/>
  <c r="S212" i="22"/>
  <c r="B583" i="22"/>
  <c r="C580" i="23" s="1"/>
  <c r="B588" i="22"/>
  <c r="C585" i="23" s="1"/>
  <c r="Q587" i="22"/>
  <c r="A584" i="22"/>
  <c r="A581" i="23" s="1"/>
  <c r="A582" i="22"/>
  <c r="A579" i="23" s="1"/>
  <c r="F588" i="22"/>
  <c r="H585" i="23" s="1"/>
  <c r="Q583" i="22"/>
  <c r="B581" i="22"/>
  <c r="C578" i="23" s="1"/>
  <c r="T587" i="22"/>
  <c r="F580" i="22"/>
  <c r="Q586" i="22"/>
  <c r="S583" i="22"/>
  <c r="U585" i="22"/>
  <c r="F587" i="22"/>
  <c r="H584" i="23" s="1"/>
  <c r="S226" i="22"/>
  <c r="Q224" i="22"/>
  <c r="T233" i="22"/>
  <c r="T223" i="22"/>
  <c r="U223" i="22"/>
  <c r="B223" i="22"/>
  <c r="A224" i="22"/>
  <c r="T226" i="22"/>
  <c r="A225" i="22"/>
  <c r="F225" i="22"/>
  <c r="Q226" i="22"/>
  <c r="F234" i="22"/>
  <c r="U231" i="22"/>
  <c r="A230" i="22"/>
  <c r="A570" i="22"/>
  <c r="A563" i="22"/>
  <c r="B570" i="22"/>
  <c r="U569" i="22"/>
  <c r="B561" i="22"/>
  <c r="B562" i="22"/>
  <c r="U566" i="22"/>
  <c r="A568" i="22"/>
  <c r="T567" i="22"/>
  <c r="S570" i="22"/>
  <c r="U567" i="22"/>
  <c r="S566" i="22"/>
  <c r="B567" i="22"/>
  <c r="T562" i="22"/>
  <c r="S672" i="25"/>
  <c r="S674" i="25"/>
  <c r="T671" i="25"/>
  <c r="B672" i="25"/>
  <c r="Q664" i="25"/>
  <c r="U674" i="25"/>
  <c r="Q671" i="25"/>
  <c r="A665" i="25"/>
  <c r="A674" i="25"/>
  <c r="Q667" i="25"/>
  <c r="U675" i="25"/>
  <c r="S665" i="25"/>
  <c r="B665" i="25"/>
  <c r="Q665" i="25"/>
  <c r="A292" i="26"/>
  <c r="A414" i="22"/>
  <c r="S421" i="22"/>
  <c r="S423" i="22"/>
  <c r="Q421" i="22"/>
  <c r="Q422" i="22"/>
  <c r="S419" i="22"/>
  <c r="U419" i="22"/>
  <c r="S416" i="22"/>
  <c r="B418" i="22"/>
  <c r="B420" i="22"/>
  <c r="A423" i="22"/>
  <c r="Q418" i="22"/>
  <c r="F413" i="22"/>
  <c r="U420" i="22"/>
  <c r="Q401" i="22"/>
  <c r="S397" i="22"/>
  <c r="U402" i="22"/>
  <c r="Q402" i="22"/>
  <c r="T399" i="22"/>
  <c r="B400" i="22"/>
  <c r="C397" i="23" s="1"/>
  <c r="T395" i="22"/>
  <c r="B401" i="22"/>
  <c r="C398" i="23" s="1"/>
  <c r="Q393" i="22"/>
  <c r="Q399" i="22"/>
  <c r="A394" i="22"/>
  <c r="A391" i="23" s="1"/>
  <c r="U395" i="22"/>
  <c r="S399" i="22"/>
  <c r="Q396" i="22"/>
  <c r="B624" i="25"/>
  <c r="U628" i="25"/>
  <c r="Q630" i="25"/>
  <c r="S633" i="25"/>
  <c r="Q624" i="25"/>
  <c r="Q626" i="25"/>
  <c r="F625" i="25"/>
  <c r="Q629" i="25"/>
  <c r="F623" i="25"/>
  <c r="B632" i="25"/>
  <c r="T627" i="25"/>
  <c r="A624" i="25"/>
  <c r="Q628" i="25"/>
  <c r="F626" i="25"/>
  <c r="S328" i="25"/>
  <c r="B336" i="25"/>
  <c r="A335" i="25"/>
  <c r="F332" i="25"/>
  <c r="H329" i="26" s="1"/>
  <c r="W328" i="25"/>
  <c r="Q330" i="25"/>
  <c r="A330" i="25"/>
  <c r="A327" i="26" s="1"/>
  <c r="A331" i="25"/>
  <c r="U329" i="25"/>
  <c r="B330" i="25"/>
  <c r="C327" i="26" s="1"/>
  <c r="T334" i="25"/>
  <c r="S334" i="25"/>
  <c r="U328" i="25"/>
  <c r="B334" i="25"/>
  <c r="U524" i="22"/>
  <c r="A521" i="22"/>
  <c r="F518" i="22"/>
  <c r="Q526" i="22"/>
  <c r="S528" i="22"/>
  <c r="A520" i="22"/>
  <c r="U517" i="22"/>
  <c r="F521" i="22"/>
  <c r="T521" i="22"/>
  <c r="U519" i="22"/>
  <c r="B524" i="22"/>
  <c r="T522" i="22"/>
  <c r="S525" i="22"/>
  <c r="A518" i="22"/>
  <c r="C70" i="23"/>
  <c r="B654" i="25"/>
  <c r="C651" i="26" s="1"/>
  <c r="S647" i="25"/>
  <c r="S651" i="25"/>
  <c r="A654" i="25"/>
  <c r="A651" i="26" s="1"/>
  <c r="T652" i="25"/>
  <c r="S650" i="25"/>
  <c r="T653" i="25"/>
  <c r="A652" i="25"/>
  <c r="A649" i="26" s="1"/>
  <c r="S643" i="25"/>
  <c r="T646" i="25"/>
  <c r="T648" i="25"/>
  <c r="Q653" i="25"/>
  <c r="U643" i="25"/>
  <c r="A651" i="25"/>
  <c r="A648" i="26" s="1"/>
  <c r="U649" i="25"/>
  <c r="C218" i="23"/>
  <c r="B105" i="22"/>
  <c r="C102" i="23" s="1"/>
  <c r="Q103" i="22"/>
  <c r="S98" i="22"/>
  <c r="U103" i="22"/>
  <c r="W103" i="22" s="1"/>
  <c r="F103" i="22"/>
  <c r="H100" i="23" s="1"/>
  <c r="U104" i="22"/>
  <c r="T101" i="22"/>
  <c r="T106" i="22"/>
  <c r="T107" i="22"/>
  <c r="B104" i="22"/>
  <c r="S105" i="22"/>
  <c r="S100" i="22"/>
  <c r="B287" i="22"/>
  <c r="U289" i="22"/>
  <c r="S297" i="22"/>
  <c r="T294" i="22"/>
  <c r="T297" i="22"/>
  <c r="S288" i="22"/>
  <c r="S286" i="22"/>
  <c r="T287" i="22"/>
  <c r="Q290" i="22"/>
  <c r="Q291" i="22"/>
  <c r="U295" i="22"/>
  <c r="Q296" i="22"/>
  <c r="W289" i="22"/>
  <c r="S559" i="25"/>
  <c r="S562" i="25"/>
  <c r="S570" i="25"/>
  <c r="F565" i="25"/>
  <c r="U566" i="25"/>
  <c r="U570" i="25"/>
  <c r="Q559" i="25"/>
  <c r="Q562" i="25"/>
  <c r="T565" i="25"/>
  <c r="B560" i="25"/>
  <c r="U567" i="25"/>
  <c r="B569" i="25"/>
  <c r="A559" i="25"/>
  <c r="C125" i="23"/>
  <c r="B692" i="25"/>
  <c r="F691" i="25"/>
  <c r="F690" i="25"/>
  <c r="F688" i="25"/>
  <c r="S688" i="25"/>
  <c r="F689" i="25"/>
  <c r="Q691" i="25"/>
  <c r="S691" i="25"/>
  <c r="B694" i="25"/>
  <c r="Q692" i="25"/>
  <c r="A688" i="25"/>
  <c r="A685" i="25"/>
  <c r="T687" i="25"/>
  <c r="B685" i="25"/>
  <c r="U693" i="25"/>
  <c r="U376" i="25"/>
  <c r="U370" i="25"/>
  <c r="F373" i="25"/>
  <c r="S371" i="25"/>
  <c r="S373" i="25"/>
  <c r="A375" i="25"/>
  <c r="F372" i="25"/>
  <c r="S372" i="25"/>
  <c r="T376" i="25"/>
  <c r="A381" i="25"/>
  <c r="Q370" i="25"/>
  <c r="F374" i="25"/>
  <c r="A373" i="25"/>
  <c r="Q377" i="25"/>
  <c r="T313" i="22"/>
  <c r="B314" i="22"/>
  <c r="F313" i="22"/>
  <c r="U318" i="22"/>
  <c r="F311" i="22"/>
  <c r="F314" i="22"/>
  <c r="A309" i="22"/>
  <c r="U309" i="22"/>
  <c r="F317" i="22"/>
  <c r="U313" i="22"/>
  <c r="S315" i="22"/>
  <c r="S314" i="22"/>
  <c r="Q307" i="22"/>
  <c r="S309" i="22"/>
  <c r="F308" i="22"/>
  <c r="A202" i="22"/>
  <c r="B207" i="22"/>
  <c r="C204" i="23" s="1"/>
  <c r="Q210" i="22"/>
  <c r="T207" i="22"/>
  <c r="A211" i="22"/>
  <c r="A213" i="22"/>
  <c r="T213" i="22"/>
  <c r="T209" i="22"/>
  <c r="Q209" i="22"/>
  <c r="A207" i="22"/>
  <c r="Q213" i="22"/>
  <c r="S202" i="22"/>
  <c r="S203" i="22"/>
  <c r="Q582" i="22"/>
  <c r="Q590" i="22"/>
  <c r="B589" i="22"/>
  <c r="C586" i="23" s="1"/>
  <c r="F583" i="22"/>
  <c r="H580" i="23" s="1"/>
  <c r="S586" i="22"/>
  <c r="U590" i="22"/>
  <c r="Q585" i="22"/>
  <c r="T590" i="22"/>
  <c r="B590" i="22"/>
  <c r="C587" i="23" s="1"/>
  <c r="U581" i="22"/>
  <c r="A586" i="22"/>
  <c r="A583" i="23" s="1"/>
  <c r="T582" i="22"/>
  <c r="T581" i="22"/>
  <c r="T584" i="22"/>
  <c r="A52" i="23"/>
  <c r="B229" i="22"/>
  <c r="Q234" i="22"/>
  <c r="U229" i="22"/>
  <c r="B228" i="22"/>
  <c r="U224" i="22"/>
  <c r="Q225" i="22"/>
  <c r="S228" i="22"/>
  <c r="Q232" i="22"/>
  <c r="U230" i="22"/>
  <c r="S225" i="22"/>
  <c r="U234" i="22"/>
  <c r="T232" i="22"/>
  <c r="B232" i="22"/>
  <c r="T227" i="22"/>
  <c r="Q565" i="22"/>
  <c r="A562" i="22"/>
  <c r="Q569" i="22"/>
  <c r="A560" i="22"/>
  <c r="F568" i="22"/>
  <c r="F559" i="22"/>
  <c r="B559" i="22"/>
  <c r="B565" i="22"/>
  <c r="F566" i="22"/>
  <c r="B564" i="22"/>
  <c r="A566" i="22"/>
  <c r="Q562" i="22"/>
  <c r="S569" i="22"/>
  <c r="B566" i="22"/>
  <c r="W86" i="22"/>
  <c r="A675" i="25"/>
  <c r="U671" i="25"/>
  <c r="F673" i="25"/>
  <c r="T666" i="25"/>
  <c r="Q669" i="25"/>
  <c r="B670" i="25"/>
  <c r="A668" i="25"/>
  <c r="B666" i="25"/>
  <c r="A667" i="25"/>
  <c r="S669" i="25"/>
  <c r="T664" i="25"/>
  <c r="A671" i="25"/>
  <c r="F672" i="25"/>
  <c r="T675" i="25"/>
  <c r="W85" i="22"/>
  <c r="Q413" i="22"/>
  <c r="U418" i="22"/>
  <c r="A418" i="22"/>
  <c r="F420" i="22"/>
  <c r="F412" i="22"/>
  <c r="U412" i="22"/>
  <c r="B423" i="22"/>
  <c r="Q416" i="22"/>
  <c r="F423" i="22"/>
  <c r="A416" i="22"/>
  <c r="S413" i="22"/>
  <c r="T413" i="22"/>
  <c r="B421" i="22"/>
  <c r="U422" i="22"/>
  <c r="Q395" i="22"/>
  <c r="F399" i="22"/>
  <c r="H396" i="23" s="1"/>
  <c r="F398" i="22"/>
  <c r="H395" i="23" s="1"/>
  <c r="A400" i="22"/>
  <c r="A397" i="23" s="1"/>
  <c r="S395" i="22"/>
  <c r="F400" i="22"/>
  <c r="H397" i="23" s="1"/>
  <c r="S401" i="22"/>
  <c r="B397" i="22"/>
  <c r="C394" i="23" s="1"/>
  <c r="S400" i="22"/>
  <c r="T398" i="22"/>
  <c r="T392" i="22"/>
  <c r="F397" i="22"/>
  <c r="H394" i="23" s="1"/>
  <c r="S392" i="22"/>
  <c r="T632" i="25"/>
  <c r="S632" i="25"/>
  <c r="S623" i="25"/>
  <c r="B623" i="25"/>
  <c r="S629" i="25"/>
  <c r="B629" i="25"/>
  <c r="F628" i="25"/>
  <c r="Q625" i="25"/>
  <c r="A627" i="25"/>
  <c r="S627" i="25"/>
  <c r="U626" i="25"/>
  <c r="T633" i="25"/>
  <c r="B625" i="25"/>
  <c r="F629" i="25"/>
  <c r="F106" i="22"/>
  <c r="F107" i="22"/>
  <c r="H104" i="23" s="1"/>
  <c r="F97" i="22"/>
  <c r="A106" i="22"/>
  <c r="A103" i="23" s="1"/>
  <c r="B99" i="22"/>
  <c r="C96" i="23" s="1"/>
  <c r="S102" i="22"/>
  <c r="Q100" i="22"/>
  <c r="A100" i="22"/>
  <c r="A97" i="23" s="1"/>
  <c r="T103" i="22"/>
  <c r="Q98" i="22"/>
  <c r="A101" i="22"/>
  <c r="A98" i="23" s="1"/>
  <c r="A102" i="22"/>
  <c r="A99" i="23" s="1"/>
  <c r="F293" i="22"/>
  <c r="B297" i="22"/>
  <c r="F295" i="22"/>
  <c r="T291" i="22"/>
  <c r="S290" i="22"/>
  <c r="A292" i="22"/>
  <c r="F286" i="22"/>
  <c r="S295" i="22"/>
  <c r="F294" i="22"/>
  <c r="Q293" i="22"/>
  <c r="B293" i="22"/>
  <c r="S563" i="25"/>
  <c r="Q570" i="25"/>
  <c r="T559" i="25"/>
  <c r="A562" i="25"/>
  <c r="F569" i="25"/>
  <c r="F567" i="25"/>
  <c r="T563" i="25"/>
  <c r="S565" i="25"/>
  <c r="A565" i="25"/>
  <c r="B570" i="25"/>
  <c r="A566" i="25"/>
  <c r="T561" i="25"/>
  <c r="B561" i="25"/>
  <c r="B565" i="25"/>
  <c r="U565" i="25"/>
  <c r="T692" i="25"/>
  <c r="Q690" i="25"/>
  <c r="Q686" i="25"/>
  <c r="B691" i="25"/>
  <c r="T696" i="25"/>
  <c r="F695" i="25"/>
  <c r="Q688" i="25"/>
  <c r="U686" i="25"/>
  <c r="B688" i="25"/>
  <c r="B690" i="25"/>
  <c r="U692" i="25"/>
  <c r="T690" i="25"/>
  <c r="Q693" i="25"/>
  <c r="W685" i="25"/>
  <c r="A371" i="25"/>
  <c r="Q381" i="25"/>
  <c r="F380" i="25"/>
  <c r="B377" i="25"/>
  <c r="Q373" i="25"/>
  <c r="F379" i="25"/>
  <c r="T374" i="25"/>
  <c r="U380" i="25"/>
  <c r="U374" i="25"/>
  <c r="S377" i="25"/>
  <c r="B375" i="25"/>
  <c r="F376" i="25"/>
  <c r="A370" i="25"/>
  <c r="T380" i="25"/>
  <c r="U375" i="25"/>
  <c r="F318" i="22"/>
  <c r="S311" i="22"/>
  <c r="B316" i="22"/>
  <c r="A310" i="22"/>
  <c r="T309" i="22"/>
  <c r="T307" i="22"/>
  <c r="T308" i="22"/>
  <c r="B312" i="22"/>
  <c r="U312" i="22"/>
  <c r="S318" i="22"/>
  <c r="Q313" i="22"/>
  <c r="U308" i="22"/>
  <c r="S316" i="22"/>
  <c r="C743" i="26"/>
  <c r="C185" i="23"/>
  <c r="Q208" i="22"/>
  <c r="B204" i="22"/>
  <c r="F205" i="22"/>
  <c r="S204" i="22"/>
  <c r="U210" i="22"/>
  <c r="Q211" i="22"/>
  <c r="B205" i="22"/>
  <c r="U213" i="22"/>
  <c r="S210" i="22"/>
  <c r="U203" i="22"/>
  <c r="F206" i="22"/>
  <c r="Q205" i="22"/>
  <c r="F211" i="22"/>
  <c r="A210" i="22"/>
  <c r="U588" i="22"/>
  <c r="S591" i="22"/>
  <c r="A580" i="22"/>
  <c r="A577" i="23" s="1"/>
  <c r="B582" i="22"/>
  <c r="C579" i="23" s="1"/>
  <c r="S582" i="22"/>
  <c r="S584" i="22"/>
  <c r="B580" i="22"/>
  <c r="C577" i="23" s="1"/>
  <c r="B586" i="22"/>
  <c r="C583" i="23" s="1"/>
  <c r="B584" i="22"/>
  <c r="C581" i="23" s="1"/>
  <c r="B587" i="22"/>
  <c r="C584" i="23" s="1"/>
  <c r="S589" i="22"/>
  <c r="A588" i="22"/>
  <c r="A585" i="23" s="1"/>
  <c r="T580" i="22"/>
  <c r="F590" i="22"/>
  <c r="H587" i="23" s="1"/>
  <c r="A227" i="22"/>
  <c r="S229" i="22"/>
  <c r="T230" i="22"/>
  <c r="T234" i="22"/>
  <c r="F228" i="22"/>
  <c r="F229" i="22"/>
  <c r="F227" i="22"/>
  <c r="S234" i="22"/>
  <c r="A233" i="22"/>
  <c r="Q229" i="22"/>
  <c r="B225" i="22"/>
  <c r="F233" i="22"/>
  <c r="T225" i="22"/>
  <c r="B231" i="22"/>
  <c r="A567" i="22"/>
  <c r="U570" i="22"/>
  <c r="U565" i="22"/>
  <c r="U561" i="22"/>
  <c r="B568" i="22"/>
  <c r="B569" i="22"/>
  <c r="A561" i="22"/>
  <c r="T563" i="22"/>
  <c r="Q559" i="22"/>
  <c r="T565" i="22"/>
  <c r="F563" i="22"/>
  <c r="W566" i="22"/>
  <c r="T560" i="22"/>
  <c r="A559" i="22"/>
  <c r="S668" i="25"/>
  <c r="U672" i="25"/>
  <c r="B675" i="25"/>
  <c r="U669" i="25"/>
  <c r="T674" i="25"/>
  <c r="S664" i="25"/>
  <c r="A669" i="25"/>
  <c r="F668" i="25"/>
  <c r="B669" i="25"/>
  <c r="T669" i="25"/>
  <c r="F667" i="25"/>
  <c r="U667" i="25"/>
  <c r="B668" i="25"/>
  <c r="U670" i="25"/>
  <c r="F421" i="22"/>
  <c r="S418" i="22"/>
  <c r="A413" i="22"/>
  <c r="B422" i="22"/>
  <c r="S412" i="22"/>
  <c r="W412" i="22" s="1"/>
  <c r="F414" i="22"/>
  <c r="A415" i="22"/>
  <c r="F415" i="22"/>
  <c r="A412" i="22"/>
  <c r="U414" i="22"/>
  <c r="T415" i="22"/>
  <c r="U421" i="22"/>
  <c r="T419" i="22"/>
  <c r="B392" i="22"/>
  <c r="C389" i="23" s="1"/>
  <c r="S393" i="22"/>
  <c r="A397" i="22"/>
  <c r="A394" i="23" s="1"/>
  <c r="F392" i="22"/>
  <c r="H389" i="23" s="1"/>
  <c r="Q398" i="22"/>
  <c r="F402" i="22"/>
  <c r="H399" i="23" s="1"/>
  <c r="B398" i="22"/>
  <c r="C395" i="23" s="1"/>
  <c r="B399" i="22"/>
  <c r="C396" i="23" s="1"/>
  <c r="U399" i="22"/>
  <c r="B402" i="22"/>
  <c r="C399" i="23" s="1"/>
  <c r="F391" i="22"/>
  <c r="S402" i="22"/>
  <c r="S398" i="22"/>
  <c r="A402" i="22"/>
  <c r="A399" i="23" s="1"/>
  <c r="U633" i="25"/>
  <c r="U632" i="25"/>
  <c r="T623" i="25"/>
  <c r="B627" i="25"/>
  <c r="F624" i="25"/>
  <c r="A622" i="25"/>
  <c r="Q622" i="25"/>
  <c r="Q631" i="25"/>
  <c r="U627" i="25"/>
  <c r="Q623" i="25"/>
  <c r="S630" i="25"/>
  <c r="S622" i="25"/>
  <c r="T625" i="25"/>
  <c r="U622" i="25"/>
  <c r="W632" i="25"/>
  <c r="U107" i="22"/>
  <c r="B107" i="22"/>
  <c r="C104" i="23" s="1"/>
  <c r="B98" i="22"/>
  <c r="C95" i="23" s="1"/>
  <c r="S101" i="22"/>
  <c r="U106" i="22"/>
  <c r="T102" i="22"/>
  <c r="Q101" i="22"/>
  <c r="B97" i="22"/>
  <c r="F105" i="22"/>
  <c r="Q108" i="22"/>
  <c r="U108" i="22"/>
  <c r="U99" i="22"/>
  <c r="B292" i="22"/>
  <c r="A295" i="22"/>
  <c r="U290" i="22"/>
  <c r="W290" i="22" s="1"/>
  <c r="F292" i="22"/>
  <c r="F288" i="22"/>
  <c r="Q287" i="22"/>
  <c r="U296" i="22"/>
  <c r="A297" i="22"/>
  <c r="A294" i="22"/>
  <c r="Q297" i="22"/>
  <c r="U288" i="22"/>
  <c r="W288" i="22" s="1"/>
  <c r="F289" i="22"/>
  <c r="F566" i="25"/>
  <c r="F568" i="25"/>
  <c r="S561" i="25"/>
  <c r="Q564" i="25"/>
  <c r="F562" i="25"/>
  <c r="Q565" i="25"/>
  <c r="U563" i="25"/>
  <c r="F563" i="25"/>
  <c r="U568" i="25"/>
  <c r="S560" i="25"/>
  <c r="T570" i="25"/>
  <c r="S564" i="25"/>
  <c r="U569" i="25"/>
  <c r="A570" i="25"/>
  <c r="Q563" i="25"/>
  <c r="W181" i="22"/>
  <c r="U685" i="25"/>
  <c r="Q694" i="25"/>
  <c r="F694" i="25"/>
  <c r="A692" i="25"/>
  <c r="S696" i="25"/>
  <c r="U688" i="25"/>
  <c r="W688" i="25" s="1"/>
  <c r="A689" i="25"/>
  <c r="A691" i="25"/>
  <c r="F685" i="25"/>
  <c r="T688" i="25"/>
  <c r="A695" i="25"/>
  <c r="A690" i="25"/>
  <c r="Q685" i="25"/>
  <c r="B696" i="25"/>
  <c r="T379" i="25"/>
  <c r="Q371" i="25"/>
  <c r="U372" i="25"/>
  <c r="W372" i="25" s="1"/>
  <c r="Q378" i="25"/>
  <c r="A376" i="25"/>
  <c r="A373" i="26" s="1"/>
  <c r="F370" i="25"/>
  <c r="S375" i="25"/>
  <c r="W375" i="25" s="1"/>
  <c r="S378" i="25"/>
  <c r="W378" i="25" s="1"/>
  <c r="A380" i="25"/>
  <c r="B381" i="25"/>
  <c r="Q372" i="25"/>
  <c r="T375" i="25"/>
  <c r="A372" i="25"/>
  <c r="T373" i="25"/>
  <c r="F381" i="25"/>
  <c r="Q308" i="22"/>
  <c r="F307" i="22"/>
  <c r="T315" i="22"/>
  <c r="Q311" i="22"/>
  <c r="B317" i="22"/>
  <c r="B311" i="22"/>
  <c r="A307" i="22"/>
  <c r="U310" i="22"/>
  <c r="F310" i="22"/>
  <c r="Q314" i="22"/>
  <c r="F316" i="22"/>
  <c r="S317" i="22"/>
  <c r="S312" i="22"/>
  <c r="W312" i="22" s="1"/>
  <c r="T310" i="22"/>
  <c r="I742" i="26"/>
  <c r="A206" i="22"/>
  <c r="S206" i="22"/>
  <c r="F212" i="22"/>
  <c r="F207" i="22"/>
  <c r="F204" i="22"/>
  <c r="F208" i="22"/>
  <c r="B203" i="22"/>
  <c r="U207" i="22"/>
  <c r="A208" i="22"/>
  <c r="A205" i="23" s="1"/>
  <c r="T203" i="22"/>
  <c r="S205" i="22"/>
  <c r="Q204" i="22"/>
  <c r="U202" i="22"/>
  <c r="U205" i="22"/>
  <c r="T202" i="22"/>
  <c r="Q581" i="22"/>
  <c r="U584" i="22"/>
  <c r="W584" i="22" s="1"/>
  <c r="F581" i="22"/>
  <c r="H578" i="23" s="1"/>
  <c r="F591" i="22"/>
  <c r="H588" i="23" s="1"/>
  <c r="T589" i="22"/>
  <c r="F582" i="22"/>
  <c r="H579" i="23" s="1"/>
  <c r="F586" i="22"/>
  <c r="H583" i="23" s="1"/>
  <c r="S588" i="22"/>
  <c r="A590" i="22"/>
  <c r="A587" i="23" s="1"/>
  <c r="T588" i="22"/>
  <c r="Q588" i="22"/>
  <c r="B591" i="22"/>
  <c r="C588" i="23" s="1"/>
  <c r="T585" i="22"/>
  <c r="Q584" i="22"/>
  <c r="W588" i="22"/>
  <c r="U226" i="22"/>
  <c r="A232" i="22"/>
  <c r="U233" i="22"/>
  <c r="A223" i="22"/>
  <c r="A234" i="22"/>
  <c r="F231" i="22"/>
  <c r="F226" i="22"/>
  <c r="T231" i="22"/>
  <c r="Q233" i="22"/>
  <c r="U225" i="22"/>
  <c r="W225" i="22" s="1"/>
  <c r="U227" i="22"/>
  <c r="Q230" i="22"/>
  <c r="S233" i="22"/>
  <c r="W233" i="22"/>
  <c r="S231" i="22"/>
  <c r="T568" i="22"/>
  <c r="F569" i="22"/>
  <c r="S568" i="22"/>
  <c r="U563" i="22"/>
  <c r="F560" i="22"/>
  <c r="T559" i="22"/>
  <c r="S560" i="22"/>
  <c r="S562" i="22"/>
  <c r="F562" i="22"/>
  <c r="A569" i="22"/>
  <c r="S561" i="22"/>
  <c r="Q568" i="22"/>
  <c r="Q561" i="22"/>
  <c r="S563" i="22"/>
  <c r="T570" i="22"/>
  <c r="A673" i="25"/>
  <c r="S666" i="25"/>
  <c r="A666" i="25"/>
  <c r="Q670" i="25"/>
  <c r="S673" i="25"/>
  <c r="B667" i="25"/>
  <c r="U665" i="25"/>
  <c r="T673" i="25"/>
  <c r="F675" i="25"/>
  <c r="Q672" i="25"/>
  <c r="U666" i="25"/>
  <c r="W665" i="25"/>
  <c r="F670" i="25"/>
  <c r="W664" i="25"/>
  <c r="F419" i="22"/>
  <c r="Q417" i="22"/>
  <c r="Q420" i="22"/>
  <c r="U413" i="22"/>
  <c r="U417" i="22"/>
  <c r="T421" i="22"/>
  <c r="Q415" i="22"/>
  <c r="F417" i="22"/>
  <c r="S422" i="22"/>
  <c r="F416" i="22"/>
  <c r="T423" i="22"/>
  <c r="T418" i="22"/>
  <c r="F422" i="22"/>
  <c r="A417" i="22"/>
  <c r="C386" i="23"/>
  <c r="Q394" i="22"/>
  <c r="U397" i="22"/>
  <c r="B393" i="22"/>
  <c r="C390" i="23" s="1"/>
  <c r="A392" i="22"/>
  <c r="A389" i="23" s="1"/>
  <c r="U401" i="22"/>
  <c r="Q400" i="22"/>
  <c r="A398" i="22"/>
  <c r="A395" i="23" s="1"/>
  <c r="T401" i="22"/>
  <c r="F393" i="22"/>
  <c r="H390" i="23" s="1"/>
  <c r="F395" i="22"/>
  <c r="H392" i="23" s="1"/>
  <c r="F401" i="22"/>
  <c r="H398" i="23" s="1"/>
  <c r="U400" i="22"/>
  <c r="S391" i="22"/>
  <c r="A391" i="22"/>
  <c r="A388" i="23" s="1"/>
  <c r="B394" i="22"/>
  <c r="C391" i="23" s="1"/>
  <c r="F631" i="25"/>
  <c r="S625" i="25"/>
  <c r="S624" i="25"/>
  <c r="F630" i="25"/>
  <c r="S628" i="25"/>
  <c r="U630" i="25"/>
  <c r="B630" i="25"/>
  <c r="T631" i="25"/>
  <c r="A623" i="25"/>
  <c r="A632" i="25"/>
  <c r="U631" i="25"/>
  <c r="B633" i="25"/>
  <c r="A629" i="25"/>
  <c r="T628" i="25"/>
  <c r="H59" i="23"/>
  <c r="C511" i="23"/>
  <c r="B331" i="25"/>
  <c r="F338" i="25"/>
  <c r="Q333" i="25"/>
  <c r="B333" i="25"/>
  <c r="S336" i="25"/>
  <c r="A336" i="25"/>
  <c r="S329" i="25"/>
  <c r="T335" i="25"/>
  <c r="Q336" i="25"/>
  <c r="F331" i="25"/>
  <c r="H328" i="26" s="1"/>
  <c r="U338" i="25"/>
  <c r="F330" i="25"/>
  <c r="T330" i="25"/>
  <c r="F334" i="25"/>
  <c r="Q338" i="25"/>
  <c r="B523" i="22"/>
  <c r="B520" i="22"/>
  <c r="F522" i="22"/>
  <c r="T524" i="22"/>
  <c r="S523" i="22"/>
  <c r="T520" i="22"/>
  <c r="F517" i="22"/>
  <c r="Q519" i="22"/>
  <c r="A526" i="22"/>
  <c r="S521" i="22"/>
  <c r="T519" i="22"/>
  <c r="U527" i="22"/>
  <c r="S517" i="22"/>
  <c r="F528" i="22"/>
  <c r="I680" i="26"/>
  <c r="W293" i="25"/>
  <c r="H84" i="23"/>
  <c r="T647" i="25"/>
  <c r="F647" i="25"/>
  <c r="H644" i="26" s="1"/>
  <c r="Q651" i="25"/>
  <c r="Q654" i="25"/>
  <c r="S648" i="25"/>
  <c r="Q644" i="25"/>
  <c r="B649" i="25"/>
  <c r="C646" i="26" s="1"/>
  <c r="Q643" i="25"/>
  <c r="A644" i="25"/>
  <c r="A641" i="26" s="1"/>
  <c r="S646" i="25"/>
  <c r="A648" i="25"/>
  <c r="A645" i="26" s="1"/>
  <c r="F653" i="25"/>
  <c r="H650" i="26" s="1"/>
  <c r="U653" i="25"/>
  <c r="S654" i="25"/>
  <c r="S97" i="22"/>
  <c r="B103" i="22"/>
  <c r="Q105" i="22"/>
  <c r="A97" i="22"/>
  <c r="A94" i="23" s="1"/>
  <c r="B100" i="22"/>
  <c r="C97" i="23" s="1"/>
  <c r="U102" i="22"/>
  <c r="U100" i="22"/>
  <c r="S107" i="22"/>
  <c r="T108" i="22"/>
  <c r="B106" i="22"/>
  <c r="C103" i="23" s="1"/>
  <c r="S99" i="22"/>
  <c r="W107" i="22"/>
  <c r="S296" i="22"/>
  <c r="W296" i="22" s="1"/>
  <c r="T288" i="22"/>
  <c r="T295" i="22"/>
  <c r="F291" i="22"/>
  <c r="U292" i="22"/>
  <c r="T286" i="22"/>
  <c r="A290" i="22"/>
  <c r="F287" i="22"/>
  <c r="F296" i="22"/>
  <c r="Q292" i="22"/>
  <c r="U294" i="22"/>
  <c r="T293" i="22"/>
  <c r="S292" i="22"/>
  <c r="S567" i="25"/>
  <c r="A563" i="25"/>
  <c r="Q568" i="25"/>
  <c r="B559" i="25"/>
  <c r="U559" i="25"/>
  <c r="B567" i="25"/>
  <c r="U561" i="25"/>
  <c r="B568" i="25"/>
  <c r="B562" i="25"/>
  <c r="T562" i="25"/>
  <c r="T567" i="25"/>
  <c r="A569" i="25"/>
  <c r="A568" i="25"/>
  <c r="B564" i="25"/>
  <c r="F570" i="25"/>
  <c r="W39" i="22"/>
  <c r="Q689" i="25"/>
  <c r="S685" i="25"/>
  <c r="F696" i="25"/>
  <c r="U687" i="25"/>
  <c r="U694" i="25"/>
  <c r="S686" i="25"/>
  <c r="W686" i="25" s="1"/>
  <c r="S690" i="25"/>
  <c r="T686" i="25"/>
  <c r="Q696" i="25"/>
  <c r="A686" i="25"/>
  <c r="T693" i="25"/>
  <c r="W687" i="25"/>
  <c r="S694" i="25"/>
  <c r="W694" i="25" s="1"/>
  <c r="B695" i="25"/>
  <c r="W692" i="25"/>
  <c r="T372" i="25"/>
  <c r="B378" i="25"/>
  <c r="A377" i="25"/>
  <c r="F375" i="25"/>
  <c r="F371" i="25"/>
  <c r="Q380" i="25"/>
  <c r="S376" i="25"/>
  <c r="S374" i="25"/>
  <c r="W374" i="25" s="1"/>
  <c r="S380" i="25"/>
  <c r="B370" i="25"/>
  <c r="U371" i="25"/>
  <c r="A374" i="25"/>
  <c r="B371" i="25"/>
  <c r="U381" i="25"/>
  <c r="A378" i="25"/>
  <c r="B318" i="22"/>
  <c r="T318" i="22"/>
  <c r="B309" i="22"/>
  <c r="S313" i="22"/>
  <c r="U307" i="22"/>
  <c r="W307" i="22" s="1"/>
  <c r="S308" i="22"/>
  <c r="A314" i="22"/>
  <c r="T311" i="22"/>
  <c r="T314" i="22"/>
  <c r="A318" i="22"/>
  <c r="B315" i="22"/>
  <c r="Q312" i="22"/>
  <c r="A308" i="22"/>
  <c r="B310" i="22"/>
  <c r="W311" i="22"/>
  <c r="Q206" i="22"/>
  <c r="T206" i="22"/>
  <c r="Q203" i="22"/>
  <c r="S208" i="22"/>
  <c r="S209" i="22"/>
  <c r="U204" i="22"/>
  <c r="W204" i="22" s="1"/>
  <c r="A209" i="22"/>
  <c r="B211" i="22"/>
  <c r="Q202" i="22"/>
  <c r="F203" i="22"/>
  <c r="H200" i="23" s="1"/>
  <c r="T204" i="22"/>
  <c r="F210" i="22"/>
  <c r="W212" i="22"/>
  <c r="U209" i="22"/>
  <c r="B210" i="22"/>
  <c r="F589" i="22"/>
  <c r="H586" i="23" s="1"/>
  <c r="S580" i="22"/>
  <c r="U586" i="22"/>
  <c r="B585" i="22"/>
  <c r="C582" i="23" s="1"/>
  <c r="A589" i="22"/>
  <c r="A586" i="23" s="1"/>
  <c r="A591" i="22"/>
  <c r="A588" i="23" s="1"/>
  <c r="S590" i="22"/>
  <c r="S585" i="22"/>
  <c r="T586" i="22"/>
  <c r="A581" i="22"/>
  <c r="A578" i="23" s="1"/>
  <c r="A583" i="22"/>
  <c r="A580" i="23" s="1"/>
  <c r="F584" i="22"/>
  <c r="H581" i="23" s="1"/>
  <c r="U580" i="22"/>
  <c r="S581" i="22"/>
  <c r="W581" i="22" s="1"/>
  <c r="W580" i="22"/>
  <c r="A231" i="22"/>
  <c r="B227" i="22"/>
  <c r="A228" i="22"/>
  <c r="F230" i="22"/>
  <c r="Q223" i="22"/>
  <c r="S230" i="22"/>
  <c r="Q231" i="22"/>
  <c r="B233" i="22"/>
  <c r="U232" i="22"/>
  <c r="A226" i="22"/>
  <c r="F232" i="22"/>
  <c r="W230" i="22"/>
  <c r="B230" i="22"/>
  <c r="U228" i="22"/>
  <c r="W228" i="22" s="1"/>
  <c r="F223" i="22"/>
  <c r="S564" i="22"/>
  <c r="T561" i="22"/>
  <c r="T569" i="22"/>
  <c r="B563" i="22"/>
  <c r="S567" i="22"/>
  <c r="T564" i="22"/>
  <c r="Q570" i="22"/>
  <c r="A565" i="22"/>
  <c r="F570" i="22"/>
  <c r="S559" i="22"/>
  <c r="Q567" i="22"/>
  <c r="F561" i="22"/>
  <c r="B560" i="22"/>
  <c r="Q566" i="22"/>
  <c r="B673" i="25"/>
  <c r="S671" i="25"/>
  <c r="Q668" i="25"/>
  <c r="T670" i="25"/>
  <c r="U664" i="25"/>
  <c r="T665" i="25"/>
  <c r="B671" i="25"/>
  <c r="F664" i="25"/>
  <c r="Q673" i="25"/>
  <c r="U668" i="25"/>
  <c r="F674" i="25"/>
  <c r="F671" i="25"/>
  <c r="A670" i="25"/>
  <c r="F665" i="25"/>
  <c r="T667" i="25"/>
  <c r="B417" i="22"/>
  <c r="B416" i="22"/>
  <c r="Q412" i="22"/>
  <c r="Q419" i="22"/>
  <c r="T414" i="22"/>
  <c r="U415" i="22"/>
  <c r="T422" i="22"/>
  <c r="S417" i="22"/>
  <c r="W417" i="22" s="1"/>
  <c r="U416" i="22"/>
  <c r="S420" i="22"/>
  <c r="Q414" i="22"/>
  <c r="B415" i="22"/>
  <c r="T420" i="22"/>
  <c r="S414" i="22"/>
  <c r="Q392" i="22"/>
  <c r="U392" i="22"/>
  <c r="Q397" i="22"/>
  <c r="B396" i="22"/>
  <c r="C393" i="23" s="1"/>
  <c r="A399" i="22"/>
  <c r="A396" i="23" s="1"/>
  <c r="T394" i="22"/>
  <c r="U391" i="22"/>
  <c r="W391" i="22" s="1"/>
  <c r="B395" i="22"/>
  <c r="C392" i="23" s="1"/>
  <c r="T391" i="22"/>
  <c r="F396" i="22"/>
  <c r="H393" i="23" s="1"/>
  <c r="T396" i="22"/>
  <c r="U393" i="22"/>
  <c r="U396" i="22"/>
  <c r="A401" i="22"/>
  <c r="A398" i="23" s="1"/>
  <c r="W400" i="22"/>
  <c r="U629" i="25"/>
  <c r="U623" i="25"/>
  <c r="W623" i="25" s="1"/>
  <c r="T630" i="25"/>
  <c r="A631" i="25"/>
  <c r="F633" i="25"/>
  <c r="W629" i="25"/>
  <c r="T624" i="25"/>
  <c r="F627" i="25"/>
  <c r="Q627" i="25"/>
  <c r="B628" i="25"/>
  <c r="Q633" i="25"/>
  <c r="T629" i="25"/>
  <c r="U624" i="25"/>
  <c r="W624" i="25" s="1"/>
  <c r="Q632" i="25"/>
  <c r="A626" i="25"/>
  <c r="A189" i="23"/>
  <c r="T332" i="25"/>
  <c r="B338" i="25"/>
  <c r="U334" i="25"/>
  <c r="W334" i="25" s="1"/>
  <c r="S331" i="25"/>
  <c r="U335" i="25"/>
  <c r="U336" i="25"/>
  <c r="B335" i="25"/>
  <c r="C332" i="26" s="1"/>
  <c r="F328" i="25"/>
  <c r="Q335" i="25"/>
  <c r="U332" i="25"/>
  <c r="T331" i="25"/>
  <c r="Q329" i="25"/>
  <c r="F335" i="25"/>
  <c r="H332" i="26" s="1"/>
  <c r="Q337" i="25"/>
  <c r="S333" i="25"/>
  <c r="T518" i="22"/>
  <c r="Q522" i="22"/>
  <c r="A523" i="22"/>
  <c r="Q517" i="22"/>
  <c r="B518" i="22"/>
  <c r="U525" i="22"/>
  <c r="S518" i="22"/>
  <c r="F526" i="22"/>
  <c r="A524" i="22"/>
  <c r="T528" i="22"/>
  <c r="T527" i="22"/>
  <c r="B522" i="22"/>
  <c r="B517" i="22"/>
  <c r="B527" i="22"/>
  <c r="U518" i="22"/>
  <c r="I8" i="23"/>
  <c r="U98" i="22"/>
  <c r="A104" i="22"/>
  <c r="F101" i="22"/>
  <c r="S108" i="22"/>
  <c r="B108" i="22"/>
  <c r="Q102" i="22"/>
  <c r="A107" i="22"/>
  <c r="A104" i="23" s="1"/>
  <c r="Q97" i="22"/>
  <c r="T98" i="22"/>
  <c r="A98" i="22"/>
  <c r="Q99" i="22"/>
  <c r="U105" i="22"/>
  <c r="T290" i="22"/>
  <c r="B295" i="22"/>
  <c r="B289" i="22"/>
  <c r="U287" i="22"/>
  <c r="A291" i="22"/>
  <c r="B294" i="22"/>
  <c r="B296" i="22"/>
  <c r="B288" i="22"/>
  <c r="U293" i="22"/>
  <c r="A289" i="22"/>
  <c r="T289" i="22"/>
  <c r="S287" i="22"/>
  <c r="T292" i="22"/>
  <c r="B566" i="25"/>
  <c r="A564" i="25"/>
  <c r="A561" i="25"/>
  <c r="T568" i="25"/>
  <c r="U562" i="25"/>
  <c r="W562" i="25" s="1"/>
  <c r="T569" i="25"/>
  <c r="W563" i="25"/>
  <c r="B563" i="25"/>
  <c r="F564" i="25"/>
  <c r="S568" i="25"/>
  <c r="W568" i="25" s="1"/>
  <c r="Q569" i="25"/>
  <c r="U564" i="25"/>
  <c r="Q567" i="25"/>
  <c r="Q560" i="25"/>
  <c r="W561" i="25"/>
  <c r="F686" i="25"/>
  <c r="T695" i="25"/>
  <c r="B693" i="25"/>
  <c r="F687" i="25"/>
  <c r="S695" i="25"/>
  <c r="U689" i="25"/>
  <c r="B687" i="25"/>
  <c r="U691" i="25"/>
  <c r="T694" i="25"/>
  <c r="T685" i="25"/>
  <c r="T691" i="25"/>
  <c r="F693" i="25"/>
  <c r="S693" i="25"/>
  <c r="U690" i="25"/>
  <c r="B686" i="25"/>
  <c r="W691" i="25"/>
  <c r="B376" i="25"/>
  <c r="T378" i="25"/>
  <c r="B374" i="25"/>
  <c r="B373" i="25"/>
  <c r="F377" i="25"/>
  <c r="U377" i="25"/>
  <c r="Q376" i="25"/>
  <c r="Q379" i="25"/>
  <c r="Q374" i="25"/>
  <c r="S381" i="25"/>
  <c r="T370" i="25"/>
  <c r="S370" i="25"/>
  <c r="W373" i="25"/>
  <c r="B380" i="25"/>
  <c r="W380" i="25"/>
  <c r="A312" i="22"/>
  <c r="S310" i="22"/>
  <c r="A315" i="22"/>
  <c r="A313" i="22"/>
  <c r="B307" i="22"/>
  <c r="W313" i="22"/>
  <c r="B308" i="22"/>
  <c r="F309" i="22"/>
  <c r="Q310" i="22"/>
  <c r="U316" i="22"/>
  <c r="W316" i="22" s="1"/>
  <c r="U317" i="22"/>
  <c r="Q315" i="22"/>
  <c r="Q318" i="22"/>
  <c r="B313" i="22"/>
  <c r="W308" i="22"/>
  <c r="W168" i="22"/>
  <c r="W41" i="22"/>
  <c r="S211" i="22"/>
  <c r="Q212" i="22"/>
  <c r="B209" i="22"/>
  <c r="A204" i="22"/>
  <c r="S207" i="22"/>
  <c r="W207" i="22" s="1"/>
  <c r="T211" i="22"/>
  <c r="F213" i="22"/>
  <c r="F209" i="22"/>
  <c r="F202" i="22"/>
  <c r="A203" i="22"/>
  <c r="B208" i="22"/>
  <c r="T208" i="22"/>
  <c r="T205" i="22"/>
  <c r="B206" i="22"/>
  <c r="C203" i="23" s="1"/>
  <c r="W210" i="22"/>
  <c r="Q589" i="22"/>
  <c r="U587" i="22"/>
  <c r="A585" i="22"/>
  <c r="A582" i="23" s="1"/>
  <c r="T583" i="22"/>
  <c r="S587" i="22"/>
  <c r="U589" i="22"/>
  <c r="F585" i="22"/>
  <c r="H582" i="23" s="1"/>
  <c r="U583" i="22"/>
  <c r="W583" i="22" s="1"/>
  <c r="T591" i="22"/>
  <c r="Q591" i="22"/>
  <c r="W585" i="22"/>
  <c r="U582" i="22"/>
  <c r="Q580" i="22"/>
  <c r="A587" i="22"/>
  <c r="A584" i="23" s="1"/>
  <c r="U591" i="22"/>
  <c r="W586" i="22"/>
  <c r="F224" i="22"/>
  <c r="Q227" i="22"/>
  <c r="S223" i="22"/>
  <c r="T224" i="22"/>
  <c r="S224" i="22"/>
  <c r="W224" i="22" s="1"/>
  <c r="S232" i="22"/>
  <c r="W232" i="22" s="1"/>
  <c r="T228" i="22"/>
  <c r="A229" i="22"/>
  <c r="T229" i="22"/>
  <c r="Q228" i="22"/>
  <c r="W223" i="22"/>
  <c r="B224" i="22"/>
  <c r="B226" i="22"/>
  <c r="S227" i="22"/>
  <c r="B234" i="22"/>
  <c r="F564" i="22"/>
  <c r="F567" i="22"/>
  <c r="U559" i="22"/>
  <c r="Q560" i="22"/>
  <c r="U568" i="22"/>
  <c r="W568" i="22" s="1"/>
  <c r="U564" i="22"/>
  <c r="Q563" i="22"/>
  <c r="U560" i="22"/>
  <c r="U562" i="22"/>
  <c r="T566" i="22"/>
  <c r="Q564" i="22"/>
  <c r="A564" i="22"/>
  <c r="F565" i="22"/>
  <c r="S565" i="22"/>
  <c r="W565" i="22" s="1"/>
  <c r="W564" i="22"/>
  <c r="F666" i="25"/>
  <c r="T672" i="25"/>
  <c r="U673" i="25"/>
  <c r="Q675" i="25"/>
  <c r="S667" i="25"/>
  <c r="A664" i="25"/>
  <c r="S670" i="25"/>
  <c r="F669" i="25"/>
  <c r="A672" i="25"/>
  <c r="T668" i="25"/>
  <c r="B664" i="25"/>
  <c r="B674" i="25"/>
  <c r="S675" i="25"/>
  <c r="Q666" i="25"/>
  <c r="Q674" i="25"/>
  <c r="T416" i="22"/>
  <c r="Q423" i="22"/>
  <c r="T412" i="22"/>
  <c r="B413" i="22"/>
  <c r="A419" i="22"/>
  <c r="U423" i="22"/>
  <c r="A421" i="22"/>
  <c r="T417" i="22"/>
  <c r="B419" i="22"/>
  <c r="B414" i="22"/>
  <c r="C411" i="23" s="1"/>
  <c r="F418" i="22"/>
  <c r="A422" i="22"/>
  <c r="A420" i="22"/>
  <c r="B412" i="22"/>
  <c r="S415" i="22"/>
  <c r="W415" i="22" s="1"/>
  <c r="U398" i="22"/>
  <c r="W398" i="22" s="1"/>
  <c r="Q391" i="22"/>
  <c r="T397" i="22"/>
  <c r="T393" i="22"/>
  <c r="F394" i="22"/>
  <c r="H391" i="23" s="1"/>
  <c r="U394" i="22"/>
  <c r="A396" i="22"/>
  <c r="A393" i="23" s="1"/>
  <c r="A395" i="22"/>
  <c r="A392" i="23" s="1"/>
  <c r="T402" i="22"/>
  <c r="B391" i="22"/>
  <c r="C388" i="23" s="1"/>
  <c r="T400" i="22"/>
  <c r="A393" i="22"/>
  <c r="A390" i="23" s="1"/>
  <c r="S396" i="22"/>
  <c r="S394" i="22"/>
  <c r="W397" i="22"/>
  <c r="S626" i="25"/>
  <c r="T622" i="25"/>
  <c r="F632" i="25"/>
  <c r="W622" i="25"/>
  <c r="B631" i="25"/>
  <c r="A625" i="25"/>
  <c r="B626" i="25"/>
  <c r="A630" i="25"/>
  <c r="B622" i="25"/>
  <c r="T626" i="25"/>
  <c r="S631" i="25"/>
  <c r="W631" i="25" s="1"/>
  <c r="A633" i="25"/>
  <c r="F622" i="25"/>
  <c r="A628" i="25"/>
  <c r="U625" i="25"/>
  <c r="C343" i="26"/>
  <c r="F339" i="25"/>
  <c r="H336" i="26" s="1"/>
  <c r="A338" i="25"/>
  <c r="B339" i="25"/>
  <c r="U331" i="25"/>
  <c r="A337" i="25"/>
  <c r="A328" i="25"/>
  <c r="A325" i="26" s="1"/>
  <c r="Q328" i="25"/>
  <c r="U333" i="25"/>
  <c r="B329" i="25"/>
  <c r="A339" i="25"/>
  <c r="B337" i="25"/>
  <c r="S337" i="25"/>
  <c r="S335" i="25"/>
  <c r="Q334" i="25"/>
  <c r="Q339" i="25"/>
  <c r="Q525" i="22"/>
  <c r="Q524" i="22"/>
  <c r="A517" i="22"/>
  <c r="F524" i="22"/>
  <c r="Q528" i="22"/>
  <c r="S519" i="22"/>
  <c r="S527" i="22"/>
  <c r="U528" i="22"/>
  <c r="S520" i="22"/>
  <c r="A527" i="22"/>
  <c r="U523" i="22"/>
  <c r="A522" i="22"/>
  <c r="U522" i="22"/>
  <c r="B519" i="22"/>
  <c r="Q523" i="22"/>
  <c r="C290" i="26"/>
  <c r="T650" i="25"/>
  <c r="T654" i="25"/>
  <c r="S645" i="25"/>
  <c r="A653" i="25"/>
  <c r="A650" i="26" s="1"/>
  <c r="Q647" i="25"/>
  <c r="B648" i="25"/>
  <c r="C645" i="26" s="1"/>
  <c r="S644" i="25"/>
  <c r="F650" i="25"/>
  <c r="H647" i="26" s="1"/>
  <c r="U650" i="25"/>
  <c r="U645" i="25"/>
  <c r="A647" i="25"/>
  <c r="A644" i="26" s="1"/>
  <c r="U644" i="25"/>
  <c r="W644" i="25" s="1"/>
  <c r="B647" i="25"/>
  <c r="C644" i="26" s="1"/>
  <c r="W64" i="22"/>
  <c r="U716" i="25"/>
  <c r="S715" i="25"/>
  <c r="Q708" i="25"/>
  <c r="A708" i="25"/>
  <c r="B708" i="25"/>
  <c r="S713" i="25"/>
  <c r="S710" i="25"/>
  <c r="Q713" i="25"/>
  <c r="F714" i="25"/>
  <c r="B716" i="25"/>
  <c r="Q714" i="25"/>
  <c r="S708" i="25"/>
  <c r="B707" i="25"/>
  <c r="U711" i="25"/>
  <c r="Q443" i="25"/>
  <c r="B433" i="25"/>
  <c r="A441" i="25"/>
  <c r="T439" i="25"/>
  <c r="A440" i="25"/>
  <c r="T443" i="25"/>
  <c r="U436" i="25"/>
  <c r="S443" i="25"/>
  <c r="F442" i="25"/>
  <c r="T433" i="25"/>
  <c r="S436" i="25"/>
  <c r="S438" i="25"/>
  <c r="F440" i="25"/>
  <c r="B434" i="25"/>
  <c r="F477" i="22"/>
  <c r="A475" i="22"/>
  <c r="B482" i="22"/>
  <c r="U483" i="22"/>
  <c r="S476" i="22"/>
  <c r="Q483" i="22"/>
  <c r="U477" i="22"/>
  <c r="Q477" i="22"/>
  <c r="S480" i="22"/>
  <c r="T477" i="22"/>
  <c r="B479" i="22"/>
  <c r="F479" i="22"/>
  <c r="U479" i="22"/>
  <c r="T483" i="22"/>
  <c r="Q479" i="22"/>
  <c r="U611" i="25"/>
  <c r="A603" i="25"/>
  <c r="A600" i="26" s="1"/>
  <c r="A611" i="25"/>
  <c r="A608" i="26" s="1"/>
  <c r="F607" i="25"/>
  <c r="H604" i="26" s="1"/>
  <c r="Q609" i="25"/>
  <c r="S610" i="25"/>
  <c r="Q611" i="25"/>
  <c r="T612" i="25"/>
  <c r="Q606" i="25"/>
  <c r="U601" i="25"/>
  <c r="F612" i="25"/>
  <c r="H609" i="26" s="1"/>
  <c r="S338" i="25"/>
  <c r="A334" i="25"/>
  <c r="A329" i="25"/>
  <c r="A326" i="26" s="1"/>
  <c r="U330" i="25"/>
  <c r="F527" i="22"/>
  <c r="T517" i="22"/>
  <c r="B528" i="22"/>
  <c r="F520" i="22"/>
  <c r="I596" i="26"/>
  <c r="A650" i="25"/>
  <c r="A647" i="26" s="1"/>
  <c r="Q652" i="25"/>
  <c r="B645" i="25"/>
  <c r="C642" i="26" s="1"/>
  <c r="B646" i="25"/>
  <c r="C643" i="26" s="1"/>
  <c r="Q649" i="25"/>
  <c r="S653" i="25"/>
  <c r="F651" i="25"/>
  <c r="H648" i="26" s="1"/>
  <c r="A289" i="26"/>
  <c r="B714" i="25"/>
  <c r="B706" i="25"/>
  <c r="F715" i="25"/>
  <c r="T716" i="25"/>
  <c r="S714" i="25"/>
  <c r="U715" i="25"/>
  <c r="S706" i="25"/>
  <c r="B712" i="25"/>
  <c r="S712" i="25"/>
  <c r="F708" i="25"/>
  <c r="F711" i="25"/>
  <c r="W715" i="25"/>
  <c r="A434" i="25"/>
  <c r="Q441" i="25"/>
  <c r="S435" i="25"/>
  <c r="U440" i="25"/>
  <c r="B435" i="25"/>
  <c r="A443" i="25"/>
  <c r="F434" i="25"/>
  <c r="T438" i="25"/>
  <c r="T437" i="25"/>
  <c r="A439" i="25"/>
  <c r="B439" i="25"/>
  <c r="B436" i="25"/>
  <c r="A437" i="25"/>
  <c r="F486" i="22"/>
  <c r="S482" i="22"/>
  <c r="T484" i="22"/>
  <c r="Q476" i="22"/>
  <c r="B480" i="22"/>
  <c r="S475" i="22"/>
  <c r="S477" i="22"/>
  <c r="B481" i="22"/>
  <c r="A481" i="22"/>
  <c r="T476" i="22"/>
  <c r="F478" i="22"/>
  <c r="U480" i="22"/>
  <c r="Q605" i="25"/>
  <c r="S603" i="25"/>
  <c r="S612" i="25"/>
  <c r="B603" i="25"/>
  <c r="Q601" i="25"/>
  <c r="F606" i="25"/>
  <c r="H603" i="26" s="1"/>
  <c r="B608" i="25"/>
  <c r="C605" i="26" s="1"/>
  <c r="S606" i="25"/>
  <c r="F608" i="25"/>
  <c r="H605" i="26" s="1"/>
  <c r="A608" i="25"/>
  <c r="A605" i="26" s="1"/>
  <c r="U602" i="25"/>
  <c r="F605" i="25"/>
  <c r="S601" i="25"/>
  <c r="Q541" i="25"/>
  <c r="S540" i="25"/>
  <c r="T548" i="25"/>
  <c r="A544" i="25"/>
  <c r="A541" i="26" s="1"/>
  <c r="S545" i="25"/>
  <c r="U540" i="25"/>
  <c r="A545" i="25"/>
  <c r="F547" i="25"/>
  <c r="H544" i="26" s="1"/>
  <c r="A542" i="25"/>
  <c r="A539" i="26" s="1"/>
  <c r="Q543" i="25"/>
  <c r="S546" i="25"/>
  <c r="U544" i="25"/>
  <c r="U539" i="25"/>
  <c r="T541" i="25"/>
  <c r="F496" i="25"/>
  <c r="S501" i="25"/>
  <c r="U501" i="25"/>
  <c r="Q503" i="25"/>
  <c r="T504" i="25"/>
  <c r="A502" i="25"/>
  <c r="Q506" i="25"/>
  <c r="S505" i="25"/>
  <c r="S504" i="25"/>
  <c r="F503" i="25"/>
  <c r="S506" i="25"/>
  <c r="S499" i="25"/>
  <c r="Q507" i="25"/>
  <c r="U496" i="25"/>
  <c r="A124" i="23"/>
  <c r="T376" i="22"/>
  <c r="S378" i="22"/>
  <c r="T380" i="22"/>
  <c r="Q376" i="22"/>
  <c r="F370" i="22"/>
  <c r="A379" i="22"/>
  <c r="S371" i="22"/>
  <c r="T374" i="22"/>
  <c r="T377" i="22"/>
  <c r="S373" i="22"/>
  <c r="T375" i="22"/>
  <c r="B373" i="22"/>
  <c r="U372" i="22"/>
  <c r="T381" i="22"/>
  <c r="U381" i="22"/>
  <c r="Q455" i="25"/>
  <c r="B465" i="25"/>
  <c r="Q460" i="25"/>
  <c r="Q458" i="25"/>
  <c r="B454" i="25"/>
  <c r="T464" i="25"/>
  <c r="T461" i="25"/>
  <c r="A457" i="25"/>
  <c r="B456" i="25"/>
  <c r="A465" i="25"/>
  <c r="A459" i="25"/>
  <c r="U463" i="25"/>
  <c r="S463" i="25"/>
  <c r="A455" i="25"/>
  <c r="A248" i="22"/>
  <c r="U252" i="22"/>
  <c r="Q244" i="22"/>
  <c r="S244" i="22"/>
  <c r="U253" i="22"/>
  <c r="U251" i="22"/>
  <c r="U254" i="22"/>
  <c r="Q248" i="22"/>
  <c r="B253" i="22"/>
  <c r="B254" i="22"/>
  <c r="F251" i="22"/>
  <c r="Q254" i="22"/>
  <c r="A246" i="22"/>
  <c r="T505" i="22"/>
  <c r="B497" i="22"/>
  <c r="C494" i="23" s="1"/>
  <c r="Q498" i="22"/>
  <c r="U506" i="22"/>
  <c r="Q502" i="22"/>
  <c r="S499" i="22"/>
  <c r="F507" i="22"/>
  <c r="H504" i="23" s="1"/>
  <c r="S501" i="22"/>
  <c r="A505" i="22"/>
  <c r="A502" i="23" s="1"/>
  <c r="T504" i="22"/>
  <c r="F502" i="22"/>
  <c r="H499" i="23" s="1"/>
  <c r="B496" i="22"/>
  <c r="C493" i="23" s="1"/>
  <c r="T501" i="22"/>
  <c r="F316" i="25"/>
  <c r="T314" i="25"/>
  <c r="T310" i="25"/>
  <c r="U317" i="25"/>
  <c r="A317" i="25"/>
  <c r="A314" i="26" s="1"/>
  <c r="T312" i="25"/>
  <c r="B311" i="25"/>
  <c r="U312" i="25"/>
  <c r="F308" i="25"/>
  <c r="H305" i="26" s="1"/>
  <c r="B318" i="25"/>
  <c r="C315" i="26" s="1"/>
  <c r="U318" i="25"/>
  <c r="B312" i="25"/>
  <c r="C309" i="26" s="1"/>
  <c r="S315" i="25"/>
  <c r="U315" i="25"/>
  <c r="Q354" i="22"/>
  <c r="T354" i="22"/>
  <c r="B354" i="22"/>
  <c r="B349" i="22"/>
  <c r="Q349" i="22"/>
  <c r="F351" i="22"/>
  <c r="S357" i="22"/>
  <c r="A352" i="22"/>
  <c r="F359" i="22"/>
  <c r="S353" i="22"/>
  <c r="Q351" i="22"/>
  <c r="T353" i="22"/>
  <c r="S352" i="22"/>
  <c r="Q485" i="25"/>
  <c r="A478" i="25"/>
  <c r="A475" i="26" s="1"/>
  <c r="T475" i="25"/>
  <c r="U482" i="25"/>
  <c r="A476" i="25"/>
  <c r="A482" i="25"/>
  <c r="A479" i="26" s="1"/>
  <c r="Q475" i="25"/>
  <c r="U476" i="25"/>
  <c r="F481" i="25"/>
  <c r="H478" i="26" s="1"/>
  <c r="F475" i="25"/>
  <c r="S476" i="25"/>
  <c r="S484" i="25"/>
  <c r="S478" i="25"/>
  <c r="F484" i="25"/>
  <c r="H481" i="26" s="1"/>
  <c r="B478" i="25"/>
  <c r="U587" i="25"/>
  <c r="B589" i="25"/>
  <c r="T583" i="25"/>
  <c r="T591" i="25"/>
  <c r="U581" i="25"/>
  <c r="T582" i="25"/>
  <c r="T585" i="25"/>
  <c r="A583" i="25"/>
  <c r="S582" i="25"/>
  <c r="S591" i="25"/>
  <c r="Q589" i="25"/>
  <c r="T588" i="25"/>
  <c r="S584" i="25"/>
  <c r="A585" i="25"/>
  <c r="B583" i="25"/>
  <c r="T329" i="22"/>
  <c r="F329" i="22"/>
  <c r="H326" i="23" s="1"/>
  <c r="T339" i="22"/>
  <c r="B335" i="22"/>
  <c r="C332" i="23" s="1"/>
  <c r="F338" i="22"/>
  <c r="U332" i="22"/>
  <c r="S334" i="22"/>
  <c r="U335" i="22"/>
  <c r="S331" i="22"/>
  <c r="T338" i="22"/>
  <c r="B331" i="22"/>
  <c r="C328" i="23" s="1"/>
  <c r="F337" i="22"/>
  <c r="A337" i="22"/>
  <c r="A334" i="23" s="1"/>
  <c r="U333" i="22"/>
  <c r="A525" i="25"/>
  <c r="B528" i="25"/>
  <c r="S523" i="25"/>
  <c r="S518" i="25"/>
  <c r="U524" i="25"/>
  <c r="Q517" i="25"/>
  <c r="B525" i="25"/>
  <c r="T522" i="25"/>
  <c r="U525" i="25"/>
  <c r="T519" i="25"/>
  <c r="F525" i="25"/>
  <c r="F518" i="25"/>
  <c r="T523" i="25"/>
  <c r="Q523" i="25"/>
  <c r="A60" i="23"/>
  <c r="S456" i="22"/>
  <c r="B455" i="22"/>
  <c r="C452" i="23" s="1"/>
  <c r="F459" i="22"/>
  <c r="H456" i="23" s="1"/>
  <c r="T460" i="22"/>
  <c r="S462" i="22"/>
  <c r="Q465" i="22"/>
  <c r="F456" i="22"/>
  <c r="S465" i="22"/>
  <c r="Q460" i="22"/>
  <c r="A457" i="22"/>
  <c r="A454" i="23" s="1"/>
  <c r="B463" i="22"/>
  <c r="C460" i="23" s="1"/>
  <c r="F462" i="22"/>
  <c r="H459" i="23" s="1"/>
  <c r="T458" i="22"/>
  <c r="S459" i="22"/>
  <c r="F329" i="25"/>
  <c r="F337" i="25"/>
  <c r="H334" i="26" s="1"/>
  <c r="S339" i="25"/>
  <c r="U339" i="25"/>
  <c r="T336" i="25"/>
  <c r="T526" i="22"/>
  <c r="Q527" i="22"/>
  <c r="S526" i="22"/>
  <c r="T525" i="22"/>
  <c r="B643" i="25"/>
  <c r="C640" i="26" s="1"/>
  <c r="Q650" i="25"/>
  <c r="A646" i="25"/>
  <c r="A643" i="26" s="1"/>
  <c r="F648" i="25"/>
  <c r="H645" i="26" s="1"/>
  <c r="A645" i="25"/>
  <c r="A642" i="26" s="1"/>
  <c r="A649" i="25"/>
  <c r="A646" i="26" s="1"/>
  <c r="B653" i="25"/>
  <c r="C650" i="26" s="1"/>
  <c r="AR12" i="1"/>
  <c r="P144" i="22"/>
  <c r="P150" i="22"/>
  <c r="P143" i="22"/>
  <c r="P141" i="22"/>
  <c r="P139" i="22"/>
  <c r="P146" i="22"/>
  <c r="P140" i="22"/>
  <c r="P148" i="22"/>
  <c r="P142" i="22"/>
  <c r="P147" i="22"/>
  <c r="P149" i="22"/>
  <c r="P145" i="22"/>
  <c r="AR12" i="27"/>
  <c r="C291" i="26"/>
  <c r="U714" i="25"/>
  <c r="W706" i="25"/>
  <c r="Q712" i="25"/>
  <c r="T711" i="25"/>
  <c r="Q711" i="25"/>
  <c r="F709" i="25"/>
  <c r="Q710" i="25"/>
  <c r="A707" i="25"/>
  <c r="S707" i="25"/>
  <c r="T717" i="25"/>
  <c r="T708" i="25"/>
  <c r="A711" i="25"/>
  <c r="T706" i="25"/>
  <c r="F441" i="25"/>
  <c r="A435" i="25"/>
  <c r="U433" i="25"/>
  <c r="T442" i="25"/>
  <c r="U441" i="25"/>
  <c r="T441" i="25"/>
  <c r="F444" i="25"/>
  <c r="A436" i="25"/>
  <c r="U435" i="25"/>
  <c r="Q435" i="25"/>
  <c r="F436" i="25"/>
  <c r="H433" i="26" s="1"/>
  <c r="B442" i="25"/>
  <c r="A438" i="25"/>
  <c r="U482" i="22"/>
  <c r="F482" i="22"/>
  <c r="U476" i="22"/>
  <c r="U486" i="22"/>
  <c r="U485" i="22"/>
  <c r="U478" i="22"/>
  <c r="U484" i="22"/>
  <c r="F485" i="22"/>
  <c r="S478" i="22"/>
  <c r="W478" i="22" s="1"/>
  <c r="S479" i="22"/>
  <c r="Q478" i="22"/>
  <c r="B484" i="22"/>
  <c r="T481" i="22"/>
  <c r="Q610" i="25"/>
  <c r="T610" i="25"/>
  <c r="B610" i="25"/>
  <c r="C607" i="26" s="1"/>
  <c r="S602" i="25"/>
  <c r="F603" i="25"/>
  <c r="H600" i="26" s="1"/>
  <c r="B602" i="25"/>
  <c r="C599" i="26" s="1"/>
  <c r="U606" i="25"/>
  <c r="A602" i="25"/>
  <c r="T611" i="25"/>
  <c r="T603" i="25"/>
  <c r="S608" i="25"/>
  <c r="A606" i="25"/>
  <c r="A603" i="26" s="1"/>
  <c r="B538" i="25"/>
  <c r="C535" i="26" s="1"/>
  <c r="F549" i="25"/>
  <c r="B549" i="25"/>
  <c r="C546" i="26" s="1"/>
  <c r="F541" i="25"/>
  <c r="H538" i="26" s="1"/>
  <c r="S539" i="25"/>
  <c r="T542" i="25"/>
  <c r="B539" i="25"/>
  <c r="C536" i="26" s="1"/>
  <c r="T546" i="25"/>
  <c r="S548" i="25"/>
  <c r="F545" i="25"/>
  <c r="H542" i="26" s="1"/>
  <c r="Q545" i="25"/>
  <c r="T547" i="25"/>
  <c r="F544" i="25"/>
  <c r="H541" i="26" s="1"/>
  <c r="S549" i="25"/>
  <c r="U548" i="25"/>
  <c r="A506" i="25"/>
  <c r="A505" i="25"/>
  <c r="T499" i="25"/>
  <c r="T505" i="25"/>
  <c r="U503" i="25"/>
  <c r="S503" i="25"/>
  <c r="A503" i="25"/>
  <c r="Q500" i="25"/>
  <c r="Q505" i="25"/>
  <c r="A501" i="25"/>
  <c r="F504" i="25"/>
  <c r="B496" i="25"/>
  <c r="C493" i="26" s="1"/>
  <c r="B506" i="25"/>
  <c r="T503" i="25"/>
  <c r="F377" i="22"/>
  <c r="B372" i="22"/>
  <c r="B380" i="22"/>
  <c r="B370" i="22"/>
  <c r="F381" i="22"/>
  <c r="A380" i="22"/>
  <c r="B374" i="22"/>
  <c r="Q381" i="22"/>
  <c r="S370" i="22"/>
  <c r="S372" i="22"/>
  <c r="Q379" i="22"/>
  <c r="A373" i="22"/>
  <c r="A378" i="22"/>
  <c r="Q374" i="22"/>
  <c r="U380" i="22"/>
  <c r="F456" i="25"/>
  <c r="U462" i="25"/>
  <c r="B463" i="25"/>
  <c r="U455" i="25"/>
  <c r="F465" i="25"/>
  <c r="F458" i="25"/>
  <c r="S461" i="25"/>
  <c r="T456" i="25"/>
  <c r="A460" i="25"/>
  <c r="U465" i="25"/>
  <c r="S454" i="25"/>
  <c r="U458" i="25"/>
  <c r="T459" i="25"/>
  <c r="U457" i="25"/>
  <c r="T244" i="22"/>
  <c r="B249" i="22"/>
  <c r="F247" i="22"/>
  <c r="Q250" i="22"/>
  <c r="A254" i="22"/>
  <c r="Q246" i="22"/>
  <c r="A253" i="22"/>
  <c r="F250" i="22"/>
  <c r="F252" i="22"/>
  <c r="B247" i="22"/>
  <c r="T245" i="22"/>
  <c r="T248" i="22"/>
  <c r="B252" i="22"/>
  <c r="S249" i="22"/>
  <c r="B501" i="22"/>
  <c r="C498" i="23" s="1"/>
  <c r="F501" i="22"/>
  <c r="H498" i="23" s="1"/>
  <c r="A499" i="22"/>
  <c r="A496" i="23" s="1"/>
  <c r="Q497" i="22"/>
  <c r="S504" i="22"/>
  <c r="F505" i="22"/>
  <c r="F504" i="22"/>
  <c r="H501" i="23" s="1"/>
  <c r="Q506" i="22"/>
  <c r="Q499" i="22"/>
  <c r="B506" i="22"/>
  <c r="C503" i="23" s="1"/>
  <c r="U496" i="22"/>
  <c r="B504" i="22"/>
  <c r="C501" i="23" s="1"/>
  <c r="U507" i="22"/>
  <c r="A501" i="22"/>
  <c r="A498" i="23" s="1"/>
  <c r="F317" i="25"/>
  <c r="B310" i="25"/>
  <c r="S314" i="25"/>
  <c r="B315" i="25"/>
  <c r="C312" i="26" s="1"/>
  <c r="F313" i="25"/>
  <c r="H310" i="26" s="1"/>
  <c r="S318" i="25"/>
  <c r="U313" i="25"/>
  <c r="F318" i="25"/>
  <c r="H315" i="26" s="1"/>
  <c r="A313" i="25"/>
  <c r="S312" i="25"/>
  <c r="F310" i="25"/>
  <c r="F312" i="25"/>
  <c r="H309" i="26" s="1"/>
  <c r="Q312" i="25"/>
  <c r="U314" i="25"/>
  <c r="S310" i="25"/>
  <c r="B352" i="22"/>
  <c r="Q358" i="22"/>
  <c r="S355" i="22"/>
  <c r="S359" i="22"/>
  <c r="U356" i="22"/>
  <c r="S349" i="22"/>
  <c r="T352" i="22"/>
  <c r="S354" i="22"/>
  <c r="U349" i="22"/>
  <c r="B356" i="22"/>
  <c r="U355" i="22"/>
  <c r="B355" i="22"/>
  <c r="F356" i="22"/>
  <c r="Q355" i="22"/>
  <c r="Q478" i="25"/>
  <c r="B481" i="25"/>
  <c r="C478" i="26" s="1"/>
  <c r="B483" i="25"/>
  <c r="C480" i="26" s="1"/>
  <c r="Q486" i="25"/>
  <c r="A486" i="25"/>
  <c r="A483" i="26" s="1"/>
  <c r="S475" i="25"/>
  <c r="A477" i="25"/>
  <c r="Q476" i="25"/>
  <c r="F480" i="25"/>
  <c r="H477" i="26" s="1"/>
  <c r="Q483" i="25"/>
  <c r="B477" i="25"/>
  <c r="C474" i="26" s="1"/>
  <c r="B482" i="25"/>
  <c r="C479" i="26" s="1"/>
  <c r="F485" i="25"/>
  <c r="H482" i="26" s="1"/>
  <c r="U480" i="25"/>
  <c r="U481" i="25"/>
  <c r="W118" i="22"/>
  <c r="U590" i="25"/>
  <c r="F580" i="25"/>
  <c r="B581" i="25"/>
  <c r="A586" i="25"/>
  <c r="A591" i="25"/>
  <c r="S588" i="25"/>
  <c r="U582" i="25"/>
  <c r="A581" i="25"/>
  <c r="F581" i="25"/>
  <c r="B580" i="25"/>
  <c r="F584" i="25"/>
  <c r="U585" i="25"/>
  <c r="F590" i="25"/>
  <c r="S587" i="25"/>
  <c r="F587" i="25"/>
  <c r="U328" i="22"/>
  <c r="A335" i="22"/>
  <c r="A332" i="23" s="1"/>
  <c r="Q333" i="22"/>
  <c r="Q331" i="22"/>
  <c r="B332" i="22"/>
  <c r="C329" i="23" s="1"/>
  <c r="S329" i="22"/>
  <c r="Q336" i="22"/>
  <c r="S335" i="22"/>
  <c r="A338" i="22"/>
  <c r="A335" i="23" s="1"/>
  <c r="T328" i="22"/>
  <c r="B329" i="22"/>
  <c r="C326" i="23" s="1"/>
  <c r="Q334" i="22"/>
  <c r="A336" i="22"/>
  <c r="F335" i="22"/>
  <c r="H332" i="23" s="1"/>
  <c r="T524" i="25"/>
  <c r="Q518" i="25"/>
  <c r="F520" i="25"/>
  <c r="Q528" i="25"/>
  <c r="U528" i="25"/>
  <c r="U523" i="25"/>
  <c r="U519" i="25"/>
  <c r="A517" i="25"/>
  <c r="A522" i="25"/>
  <c r="F517" i="25"/>
  <c r="B527" i="25"/>
  <c r="T526" i="25"/>
  <c r="F528" i="25"/>
  <c r="W517" i="25"/>
  <c r="B465" i="22"/>
  <c r="C462" i="23" s="1"/>
  <c r="U459" i="22"/>
  <c r="T463" i="22"/>
  <c r="A464" i="22"/>
  <c r="A461" i="23" s="1"/>
  <c r="F464" i="22"/>
  <c r="H461" i="23" s="1"/>
  <c r="T457" i="22"/>
  <c r="Q455" i="22"/>
  <c r="F463" i="22"/>
  <c r="H460" i="23" s="1"/>
  <c r="S455" i="22"/>
  <c r="T459" i="22"/>
  <c r="Q459" i="22"/>
  <c r="S461" i="22"/>
  <c r="B460" i="22"/>
  <c r="C457" i="23" s="1"/>
  <c r="U457" i="22"/>
  <c r="F336" i="25"/>
  <c r="H333" i="26" s="1"/>
  <c r="B328" i="25"/>
  <c r="C325" i="26" s="1"/>
  <c r="Q332" i="25"/>
  <c r="T339" i="25"/>
  <c r="Q331" i="25"/>
  <c r="Q518" i="22"/>
  <c r="F525" i="22"/>
  <c r="B525" i="22"/>
  <c r="Q521" i="22"/>
  <c r="S522" i="22"/>
  <c r="A188" i="23"/>
  <c r="U652" i="25"/>
  <c r="F654" i="25"/>
  <c r="H651" i="26" s="1"/>
  <c r="F644" i="25"/>
  <c r="H641" i="26" s="1"/>
  <c r="F643" i="25"/>
  <c r="B644" i="25"/>
  <c r="C641" i="26" s="1"/>
  <c r="F649" i="25"/>
  <c r="H646" i="26" s="1"/>
  <c r="U648" i="25"/>
  <c r="C10" i="23"/>
  <c r="U706" i="25"/>
  <c r="B709" i="25"/>
  <c r="U707" i="25"/>
  <c r="B717" i="25"/>
  <c r="F712" i="25"/>
  <c r="F706" i="25"/>
  <c r="Q709" i="25"/>
  <c r="A714" i="25"/>
  <c r="U708" i="25"/>
  <c r="F710" i="25"/>
  <c r="S709" i="25"/>
  <c r="Q716" i="25"/>
  <c r="B713" i="25"/>
  <c r="Q437" i="25"/>
  <c r="T436" i="25"/>
  <c r="F439" i="25"/>
  <c r="F433" i="25"/>
  <c r="T435" i="25"/>
  <c r="A433" i="25"/>
  <c r="F438" i="25"/>
  <c r="S433" i="25"/>
  <c r="S442" i="25"/>
  <c r="Q444" i="25"/>
  <c r="W436" i="25"/>
  <c r="Q433" i="25"/>
  <c r="S486" i="22"/>
  <c r="B477" i="22"/>
  <c r="S481" i="22"/>
  <c r="F481" i="22"/>
  <c r="A478" i="22"/>
  <c r="W476" i="22"/>
  <c r="Q481" i="22"/>
  <c r="A483" i="22"/>
  <c r="A480" i="22"/>
  <c r="Q475" i="22"/>
  <c r="F484" i="22"/>
  <c r="T601" i="25"/>
  <c r="B611" i="25"/>
  <c r="C608" i="26" s="1"/>
  <c r="A612" i="25"/>
  <c r="A609" i="26" s="1"/>
  <c r="S607" i="25"/>
  <c r="B605" i="25"/>
  <c r="C602" i="26" s="1"/>
  <c r="U610" i="25"/>
  <c r="W610" i="25" s="1"/>
  <c r="F609" i="25"/>
  <c r="H606" i="26" s="1"/>
  <c r="S609" i="25"/>
  <c r="U604" i="25"/>
  <c r="T607" i="25"/>
  <c r="B604" i="25"/>
  <c r="C601" i="26" s="1"/>
  <c r="A607" i="25"/>
  <c r="A604" i="26" s="1"/>
  <c r="U538" i="25"/>
  <c r="U549" i="25"/>
  <c r="F546" i="25"/>
  <c r="H543" i="26" s="1"/>
  <c r="S541" i="25"/>
  <c r="A538" i="25"/>
  <c r="A535" i="26" s="1"/>
  <c r="U543" i="25"/>
  <c r="U546" i="25"/>
  <c r="Q549" i="25"/>
  <c r="A539" i="25"/>
  <c r="A536" i="26" s="1"/>
  <c r="W538" i="25"/>
  <c r="U545" i="25"/>
  <c r="T539" i="25"/>
  <c r="B547" i="25"/>
  <c r="C544" i="26" s="1"/>
  <c r="B541" i="25"/>
  <c r="C538" i="26" s="1"/>
  <c r="T549" i="25"/>
  <c r="T498" i="25"/>
  <c r="S502" i="25"/>
  <c r="F507" i="25"/>
  <c r="Q499" i="25"/>
  <c r="F506" i="25"/>
  <c r="W503" i="25"/>
  <c r="B507" i="25"/>
  <c r="C504" i="26" s="1"/>
  <c r="U504" i="25"/>
  <c r="Q497" i="25"/>
  <c r="T506" i="25"/>
  <c r="U507" i="25"/>
  <c r="F505" i="25"/>
  <c r="Q498" i="25"/>
  <c r="Q496" i="25"/>
  <c r="A370" i="22"/>
  <c r="A376" i="22"/>
  <c r="Q370" i="22"/>
  <c r="S379" i="22"/>
  <c r="U378" i="22"/>
  <c r="B376" i="22"/>
  <c r="Q371" i="22"/>
  <c r="U375" i="22"/>
  <c r="U377" i="22"/>
  <c r="A371" i="22"/>
  <c r="F374" i="22"/>
  <c r="H371" i="23" s="1"/>
  <c r="F378" i="22"/>
  <c r="B375" i="22"/>
  <c r="S377" i="22"/>
  <c r="T460" i="25"/>
  <c r="Q463" i="25"/>
  <c r="A458" i="25"/>
  <c r="S459" i="25"/>
  <c r="U464" i="25"/>
  <c r="B459" i="25"/>
  <c r="B460" i="25"/>
  <c r="Q465" i="25"/>
  <c r="U460" i="25"/>
  <c r="U459" i="25"/>
  <c r="U461" i="25"/>
  <c r="T454" i="25"/>
  <c r="T465" i="25"/>
  <c r="F464" i="25"/>
  <c r="A461" i="25"/>
  <c r="B245" i="22"/>
  <c r="U247" i="22"/>
  <c r="F245" i="22"/>
  <c r="T249" i="22"/>
  <c r="T254" i="22"/>
  <c r="U245" i="22"/>
  <c r="S254" i="22"/>
  <c r="U244" i="22"/>
  <c r="U255" i="22"/>
  <c r="U250" i="22"/>
  <c r="S247" i="22"/>
  <c r="A252" i="22"/>
  <c r="F249" i="22"/>
  <c r="S255" i="22"/>
  <c r="S507" i="22"/>
  <c r="A500" i="22"/>
  <c r="A497" i="23" s="1"/>
  <c r="A503" i="22"/>
  <c r="B499" i="22"/>
  <c r="C496" i="23" s="1"/>
  <c r="U500" i="22"/>
  <c r="U502" i="22"/>
  <c r="F497" i="22"/>
  <c r="H494" i="23" s="1"/>
  <c r="U505" i="22"/>
  <c r="T498" i="22"/>
  <c r="A496" i="22"/>
  <c r="A493" i="23" s="1"/>
  <c r="F499" i="22"/>
  <c r="H496" i="23" s="1"/>
  <c r="B500" i="22"/>
  <c r="C497" i="23" s="1"/>
  <c r="T506" i="22"/>
  <c r="Q504" i="22"/>
  <c r="C28" i="23"/>
  <c r="T309" i="25"/>
  <c r="F309" i="25"/>
  <c r="H306" i="26" s="1"/>
  <c r="Q316" i="25"/>
  <c r="B309" i="25"/>
  <c r="F307" i="25"/>
  <c r="T318" i="25"/>
  <c r="T311" i="25"/>
  <c r="Q310" i="25"/>
  <c r="Q318" i="25"/>
  <c r="A309" i="25"/>
  <c r="A306" i="26" s="1"/>
  <c r="U311" i="25"/>
  <c r="T315" i="25"/>
  <c r="A314" i="25"/>
  <c r="Q314" i="25"/>
  <c r="B360" i="22"/>
  <c r="Q357" i="22"/>
  <c r="A350" i="22"/>
  <c r="U351" i="22"/>
  <c r="U354" i="22"/>
  <c r="T358" i="22"/>
  <c r="T356" i="22"/>
  <c r="S350" i="22"/>
  <c r="U358" i="22"/>
  <c r="B350" i="22"/>
  <c r="S358" i="22"/>
  <c r="B353" i="22"/>
  <c r="T349" i="22"/>
  <c r="F352" i="22"/>
  <c r="B351" i="22"/>
  <c r="U485" i="25"/>
  <c r="T476" i="25"/>
  <c r="S477" i="25"/>
  <c r="A481" i="25"/>
  <c r="A478" i="26" s="1"/>
  <c r="A475" i="25"/>
  <c r="A472" i="26" s="1"/>
  <c r="B486" i="25"/>
  <c r="C483" i="26" s="1"/>
  <c r="B476" i="25"/>
  <c r="C473" i="26" s="1"/>
  <c r="U483" i="25"/>
  <c r="F483" i="25"/>
  <c r="T484" i="25"/>
  <c r="U486" i="25"/>
  <c r="T478" i="25"/>
  <c r="A480" i="25"/>
  <c r="A477" i="26" s="1"/>
  <c r="B485" i="25"/>
  <c r="C482" i="26" s="1"/>
  <c r="F583" i="25"/>
  <c r="S580" i="25"/>
  <c r="U589" i="25"/>
  <c r="S583" i="25"/>
  <c r="B587" i="25"/>
  <c r="Q580" i="25"/>
  <c r="T580" i="25"/>
  <c r="A590" i="25"/>
  <c r="B586" i="25"/>
  <c r="S589" i="25"/>
  <c r="F582" i="25"/>
  <c r="Q587" i="25"/>
  <c r="B585" i="25"/>
  <c r="Q590" i="25"/>
  <c r="Q335" i="22"/>
  <c r="T332" i="22"/>
  <c r="F334" i="22"/>
  <c r="H331" i="23" s="1"/>
  <c r="T333" i="22"/>
  <c r="U337" i="22"/>
  <c r="F328" i="22"/>
  <c r="Q332" i="22"/>
  <c r="S337" i="22"/>
  <c r="F330" i="22"/>
  <c r="H327" i="23" s="1"/>
  <c r="T337" i="22"/>
  <c r="S333" i="22"/>
  <c r="F333" i="22"/>
  <c r="H330" i="23" s="1"/>
  <c r="T331" i="22"/>
  <c r="A521" i="25"/>
  <c r="T517" i="25"/>
  <c r="F527" i="25"/>
  <c r="S524" i="25"/>
  <c r="F519" i="25"/>
  <c r="Q525" i="25"/>
  <c r="U518" i="25"/>
  <c r="B520" i="25"/>
  <c r="B518" i="25"/>
  <c r="F523" i="25"/>
  <c r="T525" i="25"/>
  <c r="S519" i="25"/>
  <c r="W523" i="25"/>
  <c r="Q520" i="25"/>
  <c r="S520" i="25"/>
  <c r="U454" i="22"/>
  <c r="A460" i="22"/>
  <c r="A457" i="23" s="1"/>
  <c r="F465" i="22"/>
  <c r="H462" i="23" s="1"/>
  <c r="A461" i="22"/>
  <c r="A458" i="23" s="1"/>
  <c r="U462" i="22"/>
  <c r="B462" i="22"/>
  <c r="C459" i="23" s="1"/>
  <c r="T462" i="22"/>
  <c r="Q464" i="22"/>
  <c r="T328" i="25"/>
  <c r="T337" i="25"/>
  <c r="T338" i="25"/>
  <c r="B332" i="25"/>
  <c r="A528" i="22"/>
  <c r="B526" i="22"/>
  <c r="U521" i="22"/>
  <c r="F523" i="22"/>
  <c r="A519" i="22"/>
  <c r="B650" i="25"/>
  <c r="C647" i="26" s="1"/>
  <c r="T645" i="25"/>
  <c r="U651" i="25"/>
  <c r="S652" i="25"/>
  <c r="W652" i="25" s="1"/>
  <c r="T643" i="25"/>
  <c r="T651" i="25"/>
  <c r="Q648" i="25"/>
  <c r="A163" i="23"/>
  <c r="Q717" i="25"/>
  <c r="Q707" i="25"/>
  <c r="S716" i="25"/>
  <c r="W716" i="25" s="1"/>
  <c r="F707" i="25"/>
  <c r="U712" i="25"/>
  <c r="U717" i="25"/>
  <c r="Q715" i="25"/>
  <c r="A717" i="25"/>
  <c r="B711" i="25"/>
  <c r="A712" i="25"/>
  <c r="Q706" i="25"/>
  <c r="T715" i="25"/>
  <c r="S439" i="25"/>
  <c r="Q436" i="25"/>
  <c r="B441" i="25"/>
  <c r="U443" i="25"/>
  <c r="F435" i="25"/>
  <c r="A444" i="25"/>
  <c r="Q438" i="25"/>
  <c r="U444" i="25"/>
  <c r="W433" i="25"/>
  <c r="S434" i="25"/>
  <c r="B438" i="25"/>
  <c r="F483" i="22"/>
  <c r="T479" i="22"/>
  <c r="Q484" i="22"/>
  <c r="Q480" i="22"/>
  <c r="T475" i="22"/>
  <c r="Q482" i="22"/>
  <c r="T482" i="22"/>
  <c r="A486" i="22"/>
  <c r="B478" i="22"/>
  <c r="W482" i="22"/>
  <c r="S484" i="22"/>
  <c r="T606" i="25"/>
  <c r="S605" i="25"/>
  <c r="B601" i="25"/>
  <c r="C598" i="26" s="1"/>
  <c r="F610" i="25"/>
  <c r="H607" i="26" s="1"/>
  <c r="T609" i="25"/>
  <c r="A605" i="25"/>
  <c r="T604" i="25"/>
  <c r="B609" i="25"/>
  <c r="C606" i="26" s="1"/>
  <c r="F604" i="25"/>
  <c r="H601" i="26" s="1"/>
  <c r="A609" i="25"/>
  <c r="A606" i="26" s="1"/>
  <c r="S611" i="25"/>
  <c r="W611" i="25" s="1"/>
  <c r="T540" i="25"/>
  <c r="Q542" i="25"/>
  <c r="F538" i="25"/>
  <c r="U547" i="25"/>
  <c r="B540" i="25"/>
  <c r="C537" i="26" s="1"/>
  <c r="S544" i="25"/>
  <c r="B548" i="25"/>
  <c r="C545" i="26" s="1"/>
  <c r="T545" i="25"/>
  <c r="S538" i="25"/>
  <c r="A543" i="25"/>
  <c r="A540" i="26" s="1"/>
  <c r="A541" i="25"/>
  <c r="A538" i="26" s="1"/>
  <c r="B546" i="25"/>
  <c r="C543" i="26" s="1"/>
  <c r="A546" i="25"/>
  <c r="A543" i="26" s="1"/>
  <c r="T500" i="25"/>
  <c r="S496" i="25"/>
  <c r="S497" i="25"/>
  <c r="T497" i="25"/>
  <c r="B505" i="25"/>
  <c r="F501" i="25"/>
  <c r="T501" i="25"/>
  <c r="F499" i="25"/>
  <c r="H496" i="26" s="1"/>
  <c r="S507" i="25"/>
  <c r="U502" i="25"/>
  <c r="B500" i="25"/>
  <c r="A498" i="25"/>
  <c r="A497" i="25"/>
  <c r="U505" i="25"/>
  <c r="A499" i="25"/>
  <c r="F371" i="22"/>
  <c r="H368" i="23" s="1"/>
  <c r="Q373" i="22"/>
  <c r="B377" i="22"/>
  <c r="A381" i="22"/>
  <c r="F375" i="22"/>
  <c r="Q380" i="22"/>
  <c r="S381" i="22"/>
  <c r="A372" i="22"/>
  <c r="U379" i="22"/>
  <c r="B379" i="22"/>
  <c r="F379" i="22"/>
  <c r="F380" i="22"/>
  <c r="S374" i="22"/>
  <c r="T372" i="22"/>
  <c r="F454" i="25"/>
  <c r="A464" i="25"/>
  <c r="T463" i="25"/>
  <c r="S456" i="25"/>
  <c r="A454" i="25"/>
  <c r="B458" i="25"/>
  <c r="T462" i="25"/>
  <c r="A456" i="25"/>
  <c r="F461" i="25"/>
  <c r="S455" i="25"/>
  <c r="Q457" i="25"/>
  <c r="U454" i="25"/>
  <c r="Q459" i="25"/>
  <c r="B457" i="25"/>
  <c r="Q456" i="25"/>
  <c r="F255" i="22"/>
  <c r="T253" i="22"/>
  <c r="A247" i="22"/>
  <c r="S248" i="22"/>
  <c r="A244" i="22"/>
  <c r="F253" i="22"/>
  <c r="B251" i="22"/>
  <c r="Q249" i="22"/>
  <c r="A251" i="22"/>
  <c r="A250" i="22"/>
  <c r="U249" i="22"/>
  <c r="A245" i="22"/>
  <c r="S252" i="22"/>
  <c r="T251" i="22"/>
  <c r="A502" i="22"/>
  <c r="A499" i="23" s="1"/>
  <c r="U503" i="22"/>
  <c r="Q500" i="22"/>
  <c r="U499" i="22"/>
  <c r="F498" i="22"/>
  <c r="H495" i="23" s="1"/>
  <c r="S496" i="22"/>
  <c r="S497" i="22"/>
  <c r="B503" i="22"/>
  <c r="C500" i="23" s="1"/>
  <c r="U498" i="22"/>
  <c r="Q496" i="22"/>
  <c r="S506" i="22"/>
  <c r="W506" i="22" s="1"/>
  <c r="S500" i="22"/>
  <c r="W500" i="22" s="1"/>
  <c r="T496" i="22"/>
  <c r="U501" i="22"/>
  <c r="W79" i="22"/>
  <c r="T307" i="25"/>
  <c r="U316" i="25"/>
  <c r="T308" i="25"/>
  <c r="S311" i="25"/>
  <c r="B307" i="25"/>
  <c r="C304" i="26" s="1"/>
  <c r="S317" i="25"/>
  <c r="S308" i="25"/>
  <c r="A308" i="25"/>
  <c r="Q315" i="25"/>
  <c r="A310" i="25"/>
  <c r="A307" i="26" s="1"/>
  <c r="U310" i="25"/>
  <c r="Q307" i="25"/>
  <c r="S307" i="25"/>
  <c r="A307" i="25"/>
  <c r="A318" i="25"/>
  <c r="Q356" i="22"/>
  <c r="U357" i="22"/>
  <c r="T351" i="22"/>
  <c r="A358" i="22"/>
  <c r="B359" i="22"/>
  <c r="B358" i="22"/>
  <c r="A356" i="22"/>
  <c r="Q352" i="22"/>
  <c r="Q353" i="22"/>
  <c r="U360" i="22"/>
  <c r="S351" i="22"/>
  <c r="F349" i="22"/>
  <c r="U359" i="22"/>
  <c r="F355" i="22"/>
  <c r="W351" i="22"/>
  <c r="T477" i="25"/>
  <c r="Q477" i="25"/>
  <c r="T482" i="25"/>
  <c r="F477" i="25"/>
  <c r="H474" i="26" s="1"/>
  <c r="F482" i="25"/>
  <c r="H479" i="26" s="1"/>
  <c r="Q484" i="25"/>
  <c r="S480" i="25"/>
  <c r="A483" i="25"/>
  <c r="U477" i="25"/>
  <c r="W477" i="25" s="1"/>
  <c r="S479" i="25"/>
  <c r="Q479" i="25"/>
  <c r="U479" i="25"/>
  <c r="U484" i="25"/>
  <c r="W484" i="25"/>
  <c r="F591" i="25"/>
  <c r="A582" i="25"/>
  <c r="W581" i="25"/>
  <c r="F586" i="25"/>
  <c r="A580" i="25"/>
  <c r="Q585" i="25"/>
  <c r="Q586" i="25"/>
  <c r="F585" i="25"/>
  <c r="Q588" i="25"/>
  <c r="S590" i="25"/>
  <c r="B582" i="25"/>
  <c r="T584" i="25"/>
  <c r="A584" i="25"/>
  <c r="Q583" i="25"/>
  <c r="W582" i="25"/>
  <c r="A330" i="22"/>
  <c r="A327" i="23" s="1"/>
  <c r="Q328" i="22"/>
  <c r="U339" i="22"/>
  <c r="S328" i="22"/>
  <c r="W328" i="22" s="1"/>
  <c r="A334" i="22"/>
  <c r="A331" i="23" s="1"/>
  <c r="B339" i="22"/>
  <c r="C336" i="23" s="1"/>
  <c r="F339" i="22"/>
  <c r="H336" i="23" s="1"/>
  <c r="B334" i="22"/>
  <c r="C331" i="23" s="1"/>
  <c r="S338" i="22"/>
  <c r="Q330" i="22"/>
  <c r="B330" i="22"/>
  <c r="C327" i="23" s="1"/>
  <c r="T330" i="22"/>
  <c r="A328" i="22"/>
  <c r="A325" i="23" s="1"/>
  <c r="B338" i="22"/>
  <c r="C335" i="23" s="1"/>
  <c r="T336" i="22"/>
  <c r="F524" i="25"/>
  <c r="A528" i="25"/>
  <c r="S517" i="25"/>
  <c r="W524" i="25"/>
  <c r="A519" i="25"/>
  <c r="T521" i="25"/>
  <c r="T520" i="25"/>
  <c r="Q519" i="25"/>
  <c r="Q524" i="25"/>
  <c r="S525" i="25"/>
  <c r="B519" i="25"/>
  <c r="S522" i="25"/>
  <c r="F522" i="25"/>
  <c r="F526" i="25"/>
  <c r="Q527" i="25"/>
  <c r="A462" i="22"/>
  <c r="A459" i="23" s="1"/>
  <c r="Q462" i="22"/>
  <c r="F461" i="22"/>
  <c r="H458" i="23" s="1"/>
  <c r="A463" i="22"/>
  <c r="A460" i="23" s="1"/>
  <c r="B461" i="22"/>
  <c r="C458" i="23" s="1"/>
  <c r="B464" i="22"/>
  <c r="C461" i="23" s="1"/>
  <c r="T455" i="22"/>
  <c r="S457" i="22"/>
  <c r="W457" i="22" s="1"/>
  <c r="B454" i="22"/>
  <c r="C451" i="23" s="1"/>
  <c r="A454" i="22"/>
  <c r="A451" i="23" s="1"/>
  <c r="Q454" i="22"/>
  <c r="T456" i="22"/>
  <c r="B459" i="22"/>
  <c r="C456" i="23" s="1"/>
  <c r="A332" i="25"/>
  <c r="A329" i="26" s="1"/>
  <c r="T329" i="25"/>
  <c r="T333" i="25"/>
  <c r="F333" i="25"/>
  <c r="S524" i="22"/>
  <c r="A525" i="22"/>
  <c r="F519" i="22"/>
  <c r="T523" i="22"/>
  <c r="T644" i="25"/>
  <c r="F652" i="25"/>
  <c r="H649" i="26" s="1"/>
  <c r="F646" i="25"/>
  <c r="H643" i="26" s="1"/>
  <c r="U647" i="25"/>
  <c r="Q645" i="25"/>
  <c r="S649" i="25"/>
  <c r="U654" i="25"/>
  <c r="I323" i="26"/>
  <c r="F717" i="25"/>
  <c r="T710" i="25"/>
  <c r="F713" i="25"/>
  <c r="T713" i="25"/>
  <c r="F716" i="25"/>
  <c r="B710" i="25"/>
  <c r="T714" i="25"/>
  <c r="U709" i="25"/>
  <c r="T709" i="25"/>
  <c r="U713" i="25"/>
  <c r="T707" i="25"/>
  <c r="A716" i="25"/>
  <c r="S440" i="25"/>
  <c r="W440" i="25" s="1"/>
  <c r="Q442" i="25"/>
  <c r="B444" i="25"/>
  <c r="T440" i="25"/>
  <c r="A442" i="25"/>
  <c r="B443" i="25"/>
  <c r="Q434" i="25"/>
  <c r="S444" i="25"/>
  <c r="B440" i="25"/>
  <c r="U438" i="25"/>
  <c r="Q440" i="25"/>
  <c r="U437" i="25"/>
  <c r="Q486" i="22"/>
  <c r="T478" i="22"/>
  <c r="U481" i="22"/>
  <c r="W481" i="22" s="1"/>
  <c r="B485" i="22"/>
  <c r="A482" i="22"/>
  <c r="B475" i="22"/>
  <c r="W484" i="22"/>
  <c r="U475" i="22"/>
  <c r="T486" i="22"/>
  <c r="B476" i="22"/>
  <c r="A485" i="22"/>
  <c r="B483" i="22"/>
  <c r="Q604" i="25"/>
  <c r="Q602" i="25"/>
  <c r="A601" i="25"/>
  <c r="A598" i="26" s="1"/>
  <c r="U612" i="25"/>
  <c r="U608" i="25"/>
  <c r="A604" i="25"/>
  <c r="A601" i="26" s="1"/>
  <c r="T608" i="25"/>
  <c r="B612" i="25"/>
  <c r="C609" i="26" s="1"/>
  <c r="Q607" i="25"/>
  <c r="Q612" i="25"/>
  <c r="Q603" i="25"/>
  <c r="F601" i="25"/>
  <c r="W602" i="25"/>
  <c r="W608" i="25"/>
  <c r="B545" i="25"/>
  <c r="C542" i="26" s="1"/>
  <c r="B544" i="25"/>
  <c r="C541" i="26" s="1"/>
  <c r="A547" i="25"/>
  <c r="A544" i="26" s="1"/>
  <c r="B543" i="25"/>
  <c r="C540" i="26" s="1"/>
  <c r="F543" i="25"/>
  <c r="Q547" i="25"/>
  <c r="A549" i="25"/>
  <c r="A546" i="26" s="1"/>
  <c r="S542" i="25"/>
  <c r="F539" i="25"/>
  <c r="H536" i="26" s="1"/>
  <c r="A540" i="25"/>
  <c r="T538" i="25"/>
  <c r="U541" i="25"/>
  <c r="W541" i="25" s="1"/>
  <c r="U542" i="25"/>
  <c r="Q539" i="25"/>
  <c r="B499" i="25"/>
  <c r="B503" i="25"/>
  <c r="B504" i="25"/>
  <c r="B502" i="25"/>
  <c r="U500" i="25"/>
  <c r="F498" i="25"/>
  <c r="T502" i="25"/>
  <c r="Q501" i="25"/>
  <c r="A500" i="25"/>
  <c r="F497" i="25"/>
  <c r="U499" i="25"/>
  <c r="B498" i="25"/>
  <c r="W502" i="25"/>
  <c r="T507" i="25"/>
  <c r="A507" i="25"/>
  <c r="A504" i="26" s="1"/>
  <c r="B378" i="22"/>
  <c r="S376" i="22"/>
  <c r="T379" i="22"/>
  <c r="Q377" i="22"/>
  <c r="S380" i="22"/>
  <c r="A375" i="22"/>
  <c r="T370" i="22"/>
  <c r="U373" i="22"/>
  <c r="U371" i="22"/>
  <c r="A374" i="22"/>
  <c r="U376" i="22"/>
  <c r="F373" i="22"/>
  <c r="H370" i="23" s="1"/>
  <c r="U370" i="22"/>
  <c r="F372" i="22"/>
  <c r="H369" i="23" s="1"/>
  <c r="T455" i="25"/>
  <c r="Q461" i="25"/>
  <c r="Q454" i="25"/>
  <c r="B455" i="25"/>
  <c r="S462" i="25"/>
  <c r="S458" i="25"/>
  <c r="F457" i="25"/>
  <c r="B464" i="25"/>
  <c r="A463" i="25"/>
  <c r="F460" i="25"/>
  <c r="F455" i="25"/>
  <c r="W462" i="25"/>
  <c r="T457" i="25"/>
  <c r="W454" i="25"/>
  <c r="B248" i="22"/>
  <c r="S253" i="22"/>
  <c r="W253" i="22" s="1"/>
  <c r="F248" i="22"/>
  <c r="Q253" i="22"/>
  <c r="B255" i="22"/>
  <c r="Q245" i="22"/>
  <c r="A249" i="22"/>
  <c r="A255" i="22"/>
  <c r="S245" i="22"/>
  <c r="W245" i="22" s="1"/>
  <c r="T255" i="22"/>
  <c r="T246" i="22"/>
  <c r="U248" i="22"/>
  <c r="T250" i="22"/>
  <c r="F244" i="22"/>
  <c r="S251" i="22"/>
  <c r="W251" i="22" s="1"/>
  <c r="F496" i="22"/>
  <c r="Q503" i="22"/>
  <c r="U497" i="22"/>
  <c r="W497" i="22" s="1"/>
  <c r="T497" i="22"/>
  <c r="S503" i="22"/>
  <c r="Q505" i="22"/>
  <c r="T507" i="22"/>
  <c r="T500" i="22"/>
  <c r="A497" i="22"/>
  <c r="A494" i="23" s="1"/>
  <c r="A506" i="22"/>
  <c r="A503" i="23" s="1"/>
  <c r="B498" i="22"/>
  <c r="C495" i="23" s="1"/>
  <c r="S498" i="22"/>
  <c r="W498" i="22" s="1"/>
  <c r="B507" i="22"/>
  <c r="C504" i="23" s="1"/>
  <c r="Q507" i="22"/>
  <c r="T503" i="22"/>
  <c r="A312" i="25"/>
  <c r="B308" i="25"/>
  <c r="T313" i="25"/>
  <c r="Q311" i="25"/>
  <c r="Q317" i="25"/>
  <c r="F315" i="25"/>
  <c r="H312" i="26" s="1"/>
  <c r="T317" i="25"/>
  <c r="U308" i="25"/>
  <c r="B313" i="25"/>
  <c r="B314" i="25"/>
  <c r="Q309" i="25"/>
  <c r="W308" i="25"/>
  <c r="Q308" i="25"/>
  <c r="W311" i="25"/>
  <c r="A354" i="22"/>
  <c r="A353" i="22"/>
  <c r="B357" i="22"/>
  <c r="C354" i="23" s="1"/>
  <c r="S360" i="22"/>
  <c r="Q359" i="22"/>
  <c r="A359" i="22"/>
  <c r="F357" i="22"/>
  <c r="Q360" i="22"/>
  <c r="F353" i="22"/>
  <c r="T357" i="22"/>
  <c r="Q350" i="22"/>
  <c r="S356" i="22"/>
  <c r="T355" i="22"/>
  <c r="U353" i="22"/>
  <c r="W353" i="22" s="1"/>
  <c r="W356" i="22"/>
  <c r="U478" i="25"/>
  <c r="T481" i="25"/>
  <c r="S483" i="25"/>
  <c r="T483" i="25"/>
  <c r="F486" i="25"/>
  <c r="H483" i="26" s="1"/>
  <c r="B475" i="25"/>
  <c r="C472" i="26" s="1"/>
  <c r="B484" i="25"/>
  <c r="C481" i="26" s="1"/>
  <c r="B479" i="25"/>
  <c r="C476" i="26" s="1"/>
  <c r="A484" i="25"/>
  <c r="A481" i="26" s="1"/>
  <c r="S486" i="25"/>
  <c r="A485" i="25"/>
  <c r="A482" i="26" s="1"/>
  <c r="A479" i="25"/>
  <c r="A476" i="26" s="1"/>
  <c r="U475" i="25"/>
  <c r="U591" i="25"/>
  <c r="Q591" i="25"/>
  <c r="U586" i="25"/>
  <c r="T589" i="25"/>
  <c r="S586" i="25"/>
  <c r="W583" i="25"/>
  <c r="T587" i="25"/>
  <c r="A587" i="25"/>
  <c r="B590" i="25"/>
  <c r="U584" i="25"/>
  <c r="W584" i="25" s="1"/>
  <c r="T586" i="25"/>
  <c r="B588" i="25"/>
  <c r="T581" i="25"/>
  <c r="B591" i="25"/>
  <c r="W590" i="25"/>
  <c r="Q338" i="22"/>
  <c r="F336" i="22"/>
  <c r="H333" i="23" s="1"/>
  <c r="F332" i="22"/>
  <c r="H329" i="23" s="1"/>
  <c r="A339" i="22"/>
  <c r="A336" i="23" s="1"/>
  <c r="U330" i="22"/>
  <c r="S332" i="22"/>
  <c r="W332" i="22" s="1"/>
  <c r="U334" i="22"/>
  <c r="Q329" i="22"/>
  <c r="A332" i="22"/>
  <c r="A329" i="23" s="1"/>
  <c r="A329" i="22"/>
  <c r="A331" i="22"/>
  <c r="A328" i="23" s="1"/>
  <c r="Q337" i="22"/>
  <c r="T334" i="22"/>
  <c r="B337" i="22"/>
  <c r="C334" i="23" s="1"/>
  <c r="S521" i="25"/>
  <c r="U527" i="25"/>
  <c r="U521" i="25"/>
  <c r="S527" i="25"/>
  <c r="A520" i="25"/>
  <c r="B524" i="25"/>
  <c r="U520" i="25"/>
  <c r="A527" i="25"/>
  <c r="B526" i="25"/>
  <c r="S528" i="25"/>
  <c r="A523" i="25"/>
  <c r="Q522" i="25"/>
  <c r="B523" i="25"/>
  <c r="Q521" i="25"/>
  <c r="S526" i="25"/>
  <c r="A333" i="25"/>
  <c r="S330" i="25"/>
  <c r="U337" i="25"/>
  <c r="W337" i="25" s="1"/>
  <c r="S332" i="25"/>
  <c r="W332" i="25" s="1"/>
  <c r="W329" i="25"/>
  <c r="Q520" i="22"/>
  <c r="B521" i="22"/>
  <c r="U520" i="22"/>
  <c r="W520" i="22" s="1"/>
  <c r="U526" i="22"/>
  <c r="W526" i="22" s="1"/>
  <c r="W524" i="22"/>
  <c r="B651" i="25"/>
  <c r="C648" i="26" s="1"/>
  <c r="F645" i="25"/>
  <c r="H642" i="26" s="1"/>
  <c r="T649" i="25"/>
  <c r="A643" i="25"/>
  <c r="A640" i="26" s="1"/>
  <c r="Q646" i="25"/>
  <c r="B652" i="25"/>
  <c r="C649" i="26" s="1"/>
  <c r="U646" i="25"/>
  <c r="W646" i="25" s="1"/>
  <c r="W643" i="25"/>
  <c r="S711" i="25"/>
  <c r="A710" i="25"/>
  <c r="T712" i="25"/>
  <c r="B715" i="25"/>
  <c r="U710" i="25"/>
  <c r="A713" i="25"/>
  <c r="A709" i="25"/>
  <c r="A706" i="25"/>
  <c r="S717" i="25"/>
  <c r="A715" i="25"/>
  <c r="W707" i="25"/>
  <c r="W713" i="25"/>
  <c r="S437" i="25"/>
  <c r="F443" i="25"/>
  <c r="U439" i="25"/>
  <c r="T434" i="25"/>
  <c r="T444" i="25"/>
  <c r="S441" i="25"/>
  <c r="U434" i="25"/>
  <c r="W434" i="25" s="1"/>
  <c r="U442" i="25"/>
  <c r="Q439" i="25"/>
  <c r="F437" i="25"/>
  <c r="W442" i="25"/>
  <c r="B437" i="25"/>
  <c r="T485" i="22"/>
  <c r="A477" i="22"/>
  <c r="S483" i="22"/>
  <c r="W483" i="22" s="1"/>
  <c r="F480" i="22"/>
  <c r="A476" i="22"/>
  <c r="A479" i="22"/>
  <c r="F476" i="22"/>
  <c r="S485" i="22"/>
  <c r="W485" i="22" s="1"/>
  <c r="T480" i="22"/>
  <c r="B486" i="22"/>
  <c r="A484" i="22"/>
  <c r="Q485" i="22"/>
  <c r="F475" i="22"/>
  <c r="A610" i="25"/>
  <c r="A607" i="26" s="1"/>
  <c r="F602" i="25"/>
  <c r="H599" i="26" s="1"/>
  <c r="U607" i="25"/>
  <c r="U603" i="25"/>
  <c r="W603" i="25" s="1"/>
  <c r="U609" i="25"/>
  <c r="Q608" i="25"/>
  <c r="T602" i="25"/>
  <c r="T605" i="25"/>
  <c r="S604" i="25"/>
  <c r="W604" i="25" s="1"/>
  <c r="F611" i="25"/>
  <c r="H608" i="26" s="1"/>
  <c r="B606" i="25"/>
  <c r="C603" i="26" s="1"/>
  <c r="U605" i="25"/>
  <c r="W605" i="25" s="1"/>
  <c r="B607" i="25"/>
  <c r="C604" i="26" s="1"/>
  <c r="F548" i="25"/>
  <c r="H545" i="26" s="1"/>
  <c r="Q538" i="25"/>
  <c r="F542" i="25"/>
  <c r="H539" i="26" s="1"/>
  <c r="Q546" i="25"/>
  <c r="Q540" i="25"/>
  <c r="S547" i="25"/>
  <c r="F540" i="25"/>
  <c r="H537" i="26" s="1"/>
  <c r="A548" i="25"/>
  <c r="A545" i="26" s="1"/>
  <c r="T544" i="25"/>
  <c r="Q544" i="25"/>
  <c r="B542" i="25"/>
  <c r="C539" i="26" s="1"/>
  <c r="S543" i="25"/>
  <c r="W543" i="25" s="1"/>
  <c r="T543" i="25"/>
  <c r="Q548" i="25"/>
  <c r="B501" i="25"/>
  <c r="F502" i="25"/>
  <c r="F500" i="25"/>
  <c r="H497" i="26" s="1"/>
  <c r="S500" i="25"/>
  <c r="B497" i="25"/>
  <c r="C494" i="26" s="1"/>
  <c r="A496" i="25"/>
  <c r="S498" i="25"/>
  <c r="A504" i="25"/>
  <c r="A501" i="26" s="1"/>
  <c r="U497" i="25"/>
  <c r="W497" i="25" s="1"/>
  <c r="Q502" i="25"/>
  <c r="U498" i="25"/>
  <c r="Q504" i="25"/>
  <c r="T496" i="25"/>
  <c r="U506" i="25"/>
  <c r="W496" i="25"/>
  <c r="W296" i="25"/>
  <c r="A377" i="22"/>
  <c r="B371" i="22"/>
  <c r="Q378" i="22"/>
  <c r="Q375" i="22"/>
  <c r="T373" i="22"/>
  <c r="T378" i="22"/>
  <c r="F376" i="22"/>
  <c r="T371" i="22"/>
  <c r="W377" i="22"/>
  <c r="Q372" i="22"/>
  <c r="B381" i="22"/>
  <c r="W380" i="22"/>
  <c r="S375" i="22"/>
  <c r="U374" i="22"/>
  <c r="F459" i="25"/>
  <c r="Q464" i="25"/>
  <c r="S464" i="25"/>
  <c r="W464" i="25" s="1"/>
  <c r="Q462" i="25"/>
  <c r="F462" i="25"/>
  <c r="F463" i="25"/>
  <c r="B461" i="25"/>
  <c r="A462" i="25"/>
  <c r="T458" i="25"/>
  <c r="S465" i="25"/>
  <c r="B462" i="25"/>
  <c r="S457" i="25"/>
  <c r="S460" i="25"/>
  <c r="U456" i="25"/>
  <c r="W456" i="25" s="1"/>
  <c r="Q251" i="22"/>
  <c r="F246" i="22"/>
  <c r="Q255" i="22"/>
  <c r="B244" i="22"/>
  <c r="T252" i="22"/>
  <c r="B250" i="22"/>
  <c r="U246" i="22"/>
  <c r="T247" i="22"/>
  <c r="F254" i="22"/>
  <c r="W249" i="22"/>
  <c r="Q252" i="22"/>
  <c r="Q247" i="22"/>
  <c r="B246" i="22"/>
  <c r="S250" i="22"/>
  <c r="S246" i="22"/>
  <c r="A504" i="22"/>
  <c r="A501" i="23" s="1"/>
  <c r="B502" i="22"/>
  <c r="C499" i="23" s="1"/>
  <c r="T502" i="22"/>
  <c r="F500" i="22"/>
  <c r="H497" i="23" s="1"/>
  <c r="Q501" i="22"/>
  <c r="S505" i="22"/>
  <c r="F506" i="22"/>
  <c r="H503" i="23" s="1"/>
  <c r="W503" i="22"/>
  <c r="S502" i="22"/>
  <c r="A498" i="22"/>
  <c r="A495" i="23" s="1"/>
  <c r="B505" i="22"/>
  <c r="C502" i="23" s="1"/>
  <c r="T499" i="22"/>
  <c r="U504" i="22"/>
  <c r="W504" i="22" s="1"/>
  <c r="A507" i="22"/>
  <c r="A504" i="23" s="1"/>
  <c r="F503" i="22"/>
  <c r="H500" i="23" s="1"/>
  <c r="S316" i="25"/>
  <c r="W316" i="25" s="1"/>
  <c r="U307" i="25"/>
  <c r="F311" i="25"/>
  <c r="H308" i="26" s="1"/>
  <c r="B316" i="25"/>
  <c r="C313" i="26" s="1"/>
  <c r="Q313" i="25"/>
  <c r="A316" i="25"/>
  <c r="A313" i="26" s="1"/>
  <c r="S309" i="25"/>
  <c r="F314" i="25"/>
  <c r="H311" i="26" s="1"/>
  <c r="S313" i="25"/>
  <c r="W313" i="25" s="1"/>
  <c r="B317" i="25"/>
  <c r="U309" i="25"/>
  <c r="A311" i="25"/>
  <c r="A308" i="26" s="1"/>
  <c r="T316" i="25"/>
  <c r="A315" i="25"/>
  <c r="T359" i="22"/>
  <c r="T350" i="22"/>
  <c r="A360" i="22"/>
  <c r="T360" i="22"/>
  <c r="A349" i="22"/>
  <c r="F350" i="22"/>
  <c r="U352" i="22"/>
  <c r="A355" i="22"/>
  <c r="F354" i="22"/>
  <c r="U350" i="22"/>
  <c r="A351" i="22"/>
  <c r="F360" i="22"/>
  <c r="A357" i="22"/>
  <c r="F358" i="22"/>
  <c r="H355" i="23" s="1"/>
  <c r="Q480" i="25"/>
  <c r="S485" i="25"/>
  <c r="S482" i="25"/>
  <c r="T480" i="25"/>
  <c r="S481" i="25"/>
  <c r="W481" i="25" s="1"/>
  <c r="F476" i="25"/>
  <c r="H473" i="26" s="1"/>
  <c r="T479" i="25"/>
  <c r="Q482" i="25"/>
  <c r="F478" i="25"/>
  <c r="H475" i="26" s="1"/>
  <c r="T486" i="25"/>
  <c r="Q481" i="25"/>
  <c r="T485" i="25"/>
  <c r="B480" i="25"/>
  <c r="C477" i="26" s="1"/>
  <c r="F479" i="25"/>
  <c r="H476" i="26" s="1"/>
  <c r="W478" i="25"/>
  <c r="S581" i="25"/>
  <c r="U583" i="25"/>
  <c r="Q581" i="25"/>
  <c r="Q582" i="25"/>
  <c r="A589" i="25"/>
  <c r="S585" i="25"/>
  <c r="U580" i="25"/>
  <c r="U588" i="25"/>
  <c r="W588" i="25" s="1"/>
  <c r="T590" i="25"/>
  <c r="F588" i="25"/>
  <c r="Q584" i="25"/>
  <c r="A588" i="25"/>
  <c r="F589" i="25"/>
  <c r="B584" i="25"/>
  <c r="W580" i="25"/>
  <c r="S336" i="22"/>
  <c r="T335" i="22"/>
  <c r="S330" i="22"/>
  <c r="B333" i="22"/>
  <c r="C330" i="23" s="1"/>
  <c r="U336" i="22"/>
  <c r="W336" i="22" s="1"/>
  <c r="S339" i="22"/>
  <c r="F331" i="22"/>
  <c r="H328" i="23" s="1"/>
  <c r="A333" i="22"/>
  <c r="A330" i="23" s="1"/>
  <c r="Q339" i="22"/>
  <c r="B328" i="22"/>
  <c r="C325" i="23" s="1"/>
  <c r="U338" i="22"/>
  <c r="B336" i="22"/>
  <c r="C333" i="23" s="1"/>
  <c r="W337" i="22"/>
  <c r="U331" i="22"/>
  <c r="W331" i="22" s="1"/>
  <c r="U329" i="22"/>
  <c r="A526" i="25"/>
  <c r="T527" i="25"/>
  <c r="B521" i="25"/>
  <c r="U526" i="25"/>
  <c r="U517" i="25"/>
  <c r="A524" i="25"/>
  <c r="B517" i="25"/>
  <c r="Q526" i="25"/>
  <c r="B522" i="25"/>
  <c r="U522" i="25"/>
  <c r="T518" i="25"/>
  <c r="F521" i="25"/>
  <c r="T528" i="25"/>
  <c r="A518" i="25"/>
  <c r="W525" i="25"/>
  <c r="C385" i="23"/>
  <c r="U464" i="22"/>
  <c r="A465" i="22"/>
  <c r="A462" i="23" s="1"/>
  <c r="S454" i="22"/>
  <c r="F455" i="22"/>
  <c r="H452" i="23" s="1"/>
  <c r="F460" i="22"/>
  <c r="H457" i="23" s="1"/>
  <c r="T454" i="22"/>
  <c r="A456" i="22"/>
  <c r="A453" i="23" s="1"/>
  <c r="T461" i="22"/>
  <c r="S464" i="22"/>
  <c r="Q461" i="22"/>
  <c r="A455" i="22"/>
  <c r="A452" i="23" s="1"/>
  <c r="U456" i="22"/>
  <c r="U460" i="22"/>
  <c r="U458" i="22"/>
  <c r="F454" i="22"/>
  <c r="U461" i="22"/>
  <c r="B456" i="22"/>
  <c r="C453" i="23" s="1"/>
  <c r="F458" i="22"/>
  <c r="H455" i="23" s="1"/>
  <c r="Q457" i="22"/>
  <c r="A375" i="26"/>
  <c r="C565" i="26"/>
  <c r="A355" i="23"/>
  <c r="C437" i="26"/>
  <c r="C477" i="23"/>
  <c r="W244" i="22"/>
  <c r="H373" i="26"/>
  <c r="W590" i="22"/>
  <c r="H524" i="23"/>
  <c r="C498" i="26"/>
  <c r="W401" i="22"/>
  <c r="C373" i="26"/>
  <c r="H667" i="26"/>
  <c r="A607" i="23"/>
  <c r="C599" i="23"/>
  <c r="H607" i="23"/>
  <c r="U691" i="22"/>
  <c r="C813" i="26"/>
  <c r="S842" i="25"/>
  <c r="C812" i="26"/>
  <c r="A839" i="25"/>
  <c r="H819" i="26"/>
  <c r="U688" i="22"/>
  <c r="U690" i="22"/>
  <c r="C496" i="26"/>
  <c r="W436" i="22"/>
  <c r="W819" i="25"/>
  <c r="A842" i="25"/>
  <c r="H247" i="23"/>
  <c r="A567" i="26"/>
  <c r="C377" i="26"/>
  <c r="A294" i="23"/>
  <c r="C560" i="26"/>
  <c r="A347" i="23"/>
  <c r="A357" i="23"/>
  <c r="C357" i="23"/>
  <c r="A377" i="26"/>
  <c r="W229" i="22"/>
  <c r="C370" i="26"/>
  <c r="A523" i="23"/>
  <c r="A374" i="26"/>
  <c r="H498" i="26"/>
  <c r="W628" i="25"/>
  <c r="A606" i="23"/>
  <c r="W562" i="22"/>
  <c r="W269" i="22"/>
  <c r="A754" i="26"/>
  <c r="S685" i="22"/>
  <c r="Q689" i="22"/>
  <c r="W667" i="22"/>
  <c r="F832" i="25"/>
  <c r="U685" i="22"/>
  <c r="T836" i="25"/>
  <c r="S690" i="22"/>
  <c r="A689" i="22"/>
  <c r="W647" i="25"/>
  <c r="H753" i="26"/>
  <c r="S689" i="22"/>
  <c r="W606" i="25"/>
  <c r="C292" i="23"/>
  <c r="W98" i="22"/>
  <c r="C224" i="23"/>
  <c r="C605" i="23"/>
  <c r="W671" i="25"/>
  <c r="W539" i="25"/>
  <c r="A227" i="23"/>
  <c r="C433" i="26"/>
  <c r="C476" i="23"/>
  <c r="H565" i="26"/>
  <c r="H242" i="23"/>
  <c r="A433" i="26"/>
  <c r="A283" i="23"/>
  <c r="W522" i="22"/>
  <c r="C208" i="23"/>
  <c r="C525" i="23"/>
  <c r="A440" i="26"/>
  <c r="A372" i="26"/>
  <c r="H326" i="26"/>
  <c r="C607" i="23"/>
  <c r="C668" i="26"/>
  <c r="H600" i="23"/>
  <c r="H416" i="23"/>
  <c r="H667" i="23"/>
  <c r="A687" i="22"/>
  <c r="W664" i="22"/>
  <c r="F686" i="22"/>
  <c r="Q834" i="25"/>
  <c r="F838" i="25"/>
  <c r="S688" i="22"/>
  <c r="C679" i="23"/>
  <c r="Q840" i="25"/>
  <c r="A602" i="23"/>
  <c r="Q694" i="22"/>
  <c r="W818" i="25"/>
  <c r="U687" i="22"/>
  <c r="A252" i="23"/>
  <c r="H479" i="23"/>
  <c r="W205" i="22"/>
  <c r="W504" i="25"/>
  <c r="H752" i="26"/>
  <c r="A670" i="26"/>
  <c r="F840" i="25"/>
  <c r="H818" i="26"/>
  <c r="C287" i="23"/>
  <c r="C480" i="23"/>
  <c r="H352" i="23"/>
  <c r="W435" i="25"/>
  <c r="H480" i="23"/>
  <c r="C355" i="23"/>
  <c r="A222" i="23"/>
  <c r="H520" i="23"/>
  <c r="A414" i="23"/>
  <c r="A497" i="26"/>
  <c r="C630" i="26"/>
  <c r="C430" i="26"/>
  <c r="W608" i="22"/>
  <c r="S837" i="25"/>
  <c r="C671" i="23"/>
  <c r="H437" i="26"/>
  <c r="C473" i="23"/>
  <c r="C352" i="23"/>
  <c r="W482" i="25"/>
  <c r="H478" i="23"/>
  <c r="W247" i="22"/>
  <c r="A289" i="23"/>
  <c r="C482" i="23"/>
  <c r="C105" i="23"/>
  <c r="C418" i="23"/>
  <c r="H207" i="23"/>
  <c r="C367" i="26"/>
  <c r="A520" i="23"/>
  <c r="A431" i="26"/>
  <c r="A413" i="23"/>
  <c r="H604" i="23"/>
  <c r="H609" i="23"/>
  <c r="C753" i="26"/>
  <c r="A751" i="26"/>
  <c r="H816" i="26"/>
  <c r="I827" i="26"/>
  <c r="T689" i="22"/>
  <c r="H756" i="26"/>
  <c r="W542" i="25"/>
  <c r="W287" i="22"/>
  <c r="H630" i="26"/>
  <c r="W669" i="22"/>
  <c r="A201" i="23"/>
  <c r="H495" i="26"/>
  <c r="C414" i="23"/>
  <c r="B686" i="22"/>
  <c r="W666" i="22"/>
  <c r="A694" i="22"/>
  <c r="S692" i="22"/>
  <c r="A662" i="26"/>
  <c r="H419" i="23"/>
  <c r="A833" i="25"/>
  <c r="H663" i="26"/>
  <c r="E702" i="22"/>
  <c r="T685" i="22"/>
  <c r="Q685" i="22"/>
  <c r="I680" i="23"/>
  <c r="H372" i="26"/>
  <c r="Q838" i="25"/>
  <c r="U836" i="25"/>
  <c r="A494" i="26"/>
  <c r="C809" i="26"/>
  <c r="W609" i="22"/>
  <c r="B691" i="22"/>
  <c r="U695" i="22"/>
  <c r="F691" i="22"/>
  <c r="F688" i="22"/>
  <c r="W502" i="22"/>
  <c r="A328" i="26"/>
  <c r="W668" i="22"/>
  <c r="S463" i="22"/>
  <c r="T464" i="22"/>
  <c r="U455" i="22"/>
  <c r="W455" i="22" s="1"/>
  <c r="U463" i="22"/>
  <c r="W463" i="22" s="1"/>
  <c r="A462" i="26"/>
  <c r="A478" i="23"/>
  <c r="C349" i="23"/>
  <c r="C514" i="23"/>
  <c r="A309" i="26"/>
  <c r="A559" i="26"/>
  <c r="W625" i="25"/>
  <c r="H376" i="26"/>
  <c r="W338" i="25"/>
  <c r="A514" i="23"/>
  <c r="H432" i="26"/>
  <c r="A203" i="23"/>
  <c r="W353" i="25"/>
  <c r="C602" i="23"/>
  <c r="A603" i="23"/>
  <c r="C756" i="26"/>
  <c r="S691" i="22"/>
  <c r="Q695" i="22"/>
  <c r="H663" i="23"/>
  <c r="T840" i="25"/>
  <c r="B693" i="22"/>
  <c r="S693" i="22"/>
  <c r="S833" i="25"/>
  <c r="C371" i="26"/>
  <c r="W729" i="25"/>
  <c r="C664" i="23"/>
  <c r="T834" i="25"/>
  <c r="W458" i="25"/>
  <c r="C558" i="26"/>
  <c r="A249" i="23"/>
  <c r="C223" i="23"/>
  <c r="C561" i="26"/>
  <c r="A356" i="23"/>
  <c r="C563" i="26"/>
  <c r="A561" i="26"/>
  <c r="C199" i="23"/>
  <c r="H440" i="26"/>
  <c r="C202" i="23"/>
  <c r="C629" i="26"/>
  <c r="W645" i="25"/>
  <c r="A518" i="23"/>
  <c r="H420" i="23"/>
  <c r="H608" i="23"/>
  <c r="H599" i="23"/>
  <c r="A604" i="23"/>
  <c r="C410" i="23"/>
  <c r="Q839" i="25"/>
  <c r="A816" i="26"/>
  <c r="C819" i="26"/>
  <c r="S832" i="25"/>
  <c r="T843" i="25"/>
  <c r="M702" i="22"/>
  <c r="U839" i="25"/>
  <c r="H628" i="26"/>
  <c r="W672" i="25"/>
  <c r="B688" i="22"/>
  <c r="S840" i="25"/>
  <c r="A562" i="26"/>
  <c r="C284" i="23"/>
  <c r="A202" i="23"/>
  <c r="W521" i="25"/>
  <c r="A412" i="23"/>
  <c r="F837" i="25"/>
  <c r="U840" i="25"/>
  <c r="C557" i="26"/>
  <c r="A435" i="26"/>
  <c r="H525" i="23"/>
  <c r="H289" i="23"/>
  <c r="A557" i="26"/>
  <c r="H354" i="23"/>
  <c r="H327" i="26"/>
  <c r="C288" i="23"/>
  <c r="W336" i="25"/>
  <c r="C624" i="26"/>
  <c r="C314" i="23"/>
  <c r="H436" i="26"/>
  <c r="A627" i="26"/>
  <c r="A220" i="23"/>
  <c r="H377" i="26"/>
  <c r="A748" i="26"/>
  <c r="C664" i="26"/>
  <c r="C746" i="26"/>
  <c r="H670" i="26"/>
  <c r="Q691" i="22"/>
  <c r="U694" i="22"/>
  <c r="B692" i="22"/>
  <c r="A818" i="26"/>
  <c r="F701" i="22"/>
  <c r="Q835" i="25"/>
  <c r="A667" i="23"/>
  <c r="W671" i="22"/>
  <c r="C811" i="26"/>
  <c r="W414" i="25"/>
  <c r="T688" i="22"/>
  <c r="U837" i="25"/>
  <c r="A223" i="23"/>
  <c r="C230" i="23"/>
  <c r="C432" i="26"/>
  <c r="C333" i="26"/>
  <c r="A661" i="26"/>
  <c r="H605" i="23"/>
  <c r="B685" i="22"/>
  <c r="I849" i="25"/>
  <c r="W358" i="22"/>
  <c r="C227" i="23"/>
  <c r="W307" i="25"/>
  <c r="A565" i="26"/>
  <c r="W480" i="25"/>
  <c r="W585" i="25"/>
  <c r="C556" i="26"/>
  <c r="W309" i="22"/>
  <c r="W100" i="22"/>
  <c r="A209" i="23"/>
  <c r="A522" i="23"/>
  <c r="S696" i="22"/>
  <c r="W211" i="22"/>
  <c r="W539" i="22"/>
  <c r="W813" i="25"/>
  <c r="W250" i="22"/>
  <c r="W711" i="25"/>
  <c r="A477" i="23"/>
  <c r="A566" i="26"/>
  <c r="A244" i="23"/>
  <c r="C308" i="26"/>
  <c r="W454" i="22"/>
  <c r="A226" i="23"/>
  <c r="C283" i="23"/>
  <c r="H369" i="26"/>
  <c r="W649" i="25"/>
  <c r="A332" i="26"/>
  <c r="C604" i="23"/>
  <c r="A819" i="26"/>
  <c r="I826" i="26"/>
  <c r="U833" i="25"/>
  <c r="W227" i="22"/>
  <c r="H747" i="26"/>
  <c r="A808" i="26"/>
  <c r="T832" i="25"/>
  <c r="C827" i="26"/>
  <c r="C220" i="23"/>
  <c r="W714" i="25"/>
  <c r="W817" i="25"/>
  <c r="W501" i="25"/>
  <c r="T691" i="22"/>
  <c r="A630" i="26"/>
  <c r="B841" i="25"/>
  <c r="S835" i="25"/>
  <c r="H602" i="23"/>
  <c r="A524" i="23"/>
  <c r="T465" i="22"/>
  <c r="A459" i="22"/>
  <c r="A456" i="23" s="1"/>
  <c r="U465" i="22"/>
  <c r="A73" i="23"/>
  <c r="A248" i="23"/>
  <c r="C566" i="26"/>
  <c r="C291" i="23"/>
  <c r="H562" i="26"/>
  <c r="W483" i="25"/>
  <c r="W291" i="22"/>
  <c r="A288" i="23"/>
  <c r="C620" i="26"/>
  <c r="C368" i="26"/>
  <c r="C94" i="23"/>
  <c r="C326" i="26"/>
  <c r="A500" i="26"/>
  <c r="A420" i="23"/>
  <c r="A599" i="23"/>
  <c r="C748" i="26"/>
  <c r="W416" i="25"/>
  <c r="A411" i="23"/>
  <c r="B695" i="22"/>
  <c r="Q836" i="25"/>
  <c r="B835" i="25"/>
  <c r="H669" i="23"/>
  <c r="W665" i="22"/>
  <c r="B832" i="25"/>
  <c r="W670" i="22"/>
  <c r="S836" i="25"/>
  <c r="A629" i="26"/>
  <c r="A755" i="26"/>
  <c r="Q843" i="25"/>
  <c r="A661" i="23"/>
  <c r="W459" i="25"/>
  <c r="A481" i="23"/>
  <c r="A352" i="23"/>
  <c r="C439" i="26"/>
  <c r="C293" i="23"/>
  <c r="W547" i="25"/>
  <c r="W330" i="22"/>
  <c r="A474" i="23"/>
  <c r="H620" i="26"/>
  <c r="C503" i="26"/>
  <c r="H623" i="26"/>
  <c r="A493" i="26"/>
  <c r="C206" i="23"/>
  <c r="C336" i="26"/>
  <c r="C609" i="23"/>
  <c r="W417" i="25"/>
  <c r="A608" i="23"/>
  <c r="A746" i="26"/>
  <c r="C669" i="26"/>
  <c r="T835" i="25"/>
  <c r="F836" i="25"/>
  <c r="W672" i="22"/>
  <c r="A837" i="25"/>
  <c r="A668" i="23"/>
  <c r="Q833" i="25"/>
  <c r="F687" i="22"/>
  <c r="T695" i="22"/>
  <c r="I702" i="22"/>
  <c r="W605" i="22"/>
  <c r="A601" i="23"/>
  <c r="Q837" i="25"/>
  <c r="C348" i="23"/>
  <c r="C475" i="23"/>
  <c r="H566" i="26"/>
  <c r="A622" i="26"/>
  <c r="A409" i="23"/>
  <c r="C606" i="23"/>
  <c r="T833" i="25"/>
  <c r="A840" i="25"/>
  <c r="C483" i="23"/>
  <c r="H356" i="23"/>
  <c r="A247" i="23"/>
  <c r="A436" i="26"/>
  <c r="C479" i="23"/>
  <c r="W540" i="25"/>
  <c r="A371" i="26"/>
  <c r="C497" i="26"/>
  <c r="A208" i="23"/>
  <c r="W421" i="22"/>
  <c r="A378" i="26"/>
  <c r="A503" i="26"/>
  <c r="W505" i="25"/>
  <c r="H438" i="26"/>
  <c r="C621" i="26"/>
  <c r="C671" i="26"/>
  <c r="A753" i="26"/>
  <c r="C413" i="23"/>
  <c r="W435" i="22"/>
  <c r="A688" i="22"/>
  <c r="Q687" i="22"/>
  <c r="B842" i="25"/>
  <c r="C662" i="23"/>
  <c r="B839" i="25"/>
  <c r="H671" i="23"/>
  <c r="B687" i="22"/>
  <c r="H817" i="26"/>
  <c r="B834" i="25"/>
  <c r="H418" i="23"/>
  <c r="Q686" i="22"/>
  <c r="U832" i="25"/>
  <c r="F835" i="25"/>
  <c r="A472" i="23"/>
  <c r="A350" i="23"/>
  <c r="C522" i="23"/>
  <c r="C369" i="26"/>
  <c r="C752" i="26"/>
  <c r="W734" i="25"/>
  <c r="T693" i="22"/>
  <c r="B689" i="22"/>
  <c r="W548" i="25"/>
  <c r="C229" i="23"/>
  <c r="H230" i="23"/>
  <c r="C478" i="23"/>
  <c r="A250" i="23"/>
  <c r="A287" i="23"/>
  <c r="A475" i="23"/>
  <c r="A351" i="23"/>
  <c r="W648" i="25"/>
  <c r="H626" i="26"/>
  <c r="C626" i="26"/>
  <c r="A619" i="26"/>
  <c r="H415" i="23"/>
  <c r="H754" i="26"/>
  <c r="U835" i="25"/>
  <c r="H353" i="23"/>
  <c r="C251" i="23"/>
  <c r="A290" i="23"/>
  <c r="A563" i="26"/>
  <c r="A346" i="23"/>
  <c r="C289" i="23"/>
  <c r="A353" i="23"/>
  <c r="C245" i="23"/>
  <c r="W317" i="22"/>
  <c r="A376" i="26"/>
  <c r="C627" i="26"/>
  <c r="A621" i="26"/>
  <c r="A206" i="23"/>
  <c r="W377" i="25"/>
  <c r="A525" i="23"/>
  <c r="A668" i="26"/>
  <c r="F848" i="25"/>
  <c r="C818" i="26"/>
  <c r="W461" i="25"/>
  <c r="P160" i="25"/>
  <c r="U841" i="25"/>
  <c r="C501" i="26"/>
  <c r="A416" i="23"/>
  <c r="F696" i="22"/>
  <c r="C243" i="23"/>
  <c r="H815" i="26"/>
  <c r="B457" i="22"/>
  <c r="C454" i="23" s="1"/>
  <c r="S458" i="22"/>
  <c r="W458" i="22" s="1"/>
  <c r="Q456" i="22"/>
  <c r="A483" i="23"/>
  <c r="A221" i="23"/>
  <c r="A558" i="26"/>
  <c r="W246" i="22"/>
  <c r="H226" i="23"/>
  <c r="H494" i="26"/>
  <c r="H441" i="26"/>
  <c r="H208" i="23"/>
  <c r="C376" i="26"/>
  <c r="C100" i="23"/>
  <c r="A517" i="23"/>
  <c r="H669" i="26"/>
  <c r="C603" i="23"/>
  <c r="W667" i="25"/>
  <c r="W749" i="25"/>
  <c r="A664" i="26"/>
  <c r="C668" i="23"/>
  <c r="C667" i="23"/>
  <c r="Q692" i="22"/>
  <c r="T838" i="25"/>
  <c r="U693" i="22"/>
  <c r="F834" i="25"/>
  <c r="W816" i="25"/>
  <c r="S838" i="25"/>
  <c r="F689" i="22"/>
  <c r="H522" i="23"/>
  <c r="C754" i="26"/>
  <c r="T842" i="25"/>
  <c r="H664" i="23"/>
  <c r="A348" i="23"/>
  <c r="W312" i="25"/>
  <c r="W480" i="22"/>
  <c r="H378" i="26"/>
  <c r="W499" i="25"/>
  <c r="H557" i="26"/>
  <c r="A231" i="23"/>
  <c r="W317" i="25"/>
  <c r="C619" i="26"/>
  <c r="W520" i="25"/>
  <c r="W439" i="25"/>
  <c r="H524" i="26"/>
  <c r="H629" i="26"/>
  <c r="A101" i="23"/>
  <c r="A600" i="23"/>
  <c r="W748" i="25"/>
  <c r="W399" i="25"/>
  <c r="A663" i="26"/>
  <c r="W349" i="25"/>
  <c r="F692" i="22"/>
  <c r="P181" i="25"/>
  <c r="B694" i="22"/>
  <c r="T839" i="25"/>
  <c r="S687" i="22"/>
  <c r="H662" i="23"/>
  <c r="U692" i="22"/>
  <c r="S695" i="22"/>
  <c r="C209" i="23"/>
  <c r="C416" i="23"/>
  <c r="F843" i="25"/>
  <c r="C559" i="26"/>
  <c r="C350" i="23"/>
  <c r="C440" i="26"/>
  <c r="C438" i="26"/>
  <c r="C598" i="23"/>
  <c r="C747" i="26"/>
  <c r="C808" i="26"/>
  <c r="F841" i="25"/>
  <c r="W310" i="25"/>
  <c r="W456" i="22"/>
  <c r="W335" i="25"/>
  <c r="C285" i="23"/>
  <c r="C306" i="26"/>
  <c r="W567" i="25"/>
  <c r="H371" i="26"/>
  <c r="C207" i="23"/>
  <c r="A228" i="23"/>
  <c r="H205" i="23"/>
  <c r="H523" i="23"/>
  <c r="H504" i="26"/>
  <c r="A502" i="26"/>
  <c r="H668" i="26"/>
  <c r="A598" i="23"/>
  <c r="W419" i="22"/>
  <c r="W611" i="22"/>
  <c r="A609" i="23"/>
  <c r="H814" i="26"/>
  <c r="F693" i="22"/>
  <c r="I679" i="23"/>
  <c r="F833" i="25"/>
  <c r="A841" i="25"/>
  <c r="S694" i="22"/>
  <c r="H809" i="26"/>
  <c r="A835" i="25"/>
  <c r="C225" i="23"/>
  <c r="A415" i="23"/>
  <c r="A814" i="26"/>
  <c r="T694" i="22"/>
  <c r="W459" i="22"/>
  <c r="C307" i="26"/>
  <c r="C564" i="26"/>
  <c r="A628" i="26"/>
  <c r="C210" i="23"/>
  <c r="C420" i="23"/>
  <c r="A745" i="26"/>
  <c r="A834" i="25"/>
  <c r="B837" i="25"/>
  <c r="W475" i="22"/>
  <c r="C434" i="26"/>
  <c r="C431" i="26"/>
  <c r="C310" i="26"/>
  <c r="W357" i="22"/>
  <c r="H290" i="23"/>
  <c r="W314" i="25"/>
  <c r="A473" i="23"/>
  <c r="W202" i="22"/>
  <c r="A620" i="26"/>
  <c r="C515" i="23"/>
  <c r="A499" i="26"/>
  <c r="C662" i="26"/>
  <c r="C672" i="26"/>
  <c r="A696" i="22"/>
  <c r="H561" i="26"/>
  <c r="W457" i="25"/>
  <c r="A286" i="23"/>
  <c r="A230" i="23"/>
  <c r="H564" i="26"/>
  <c r="H228" i="23"/>
  <c r="W544" i="25"/>
  <c r="C457" i="26"/>
  <c r="C524" i="23"/>
  <c r="W209" i="22"/>
  <c r="A229" i="23"/>
  <c r="H627" i="26"/>
  <c r="H624" i="26"/>
  <c r="C205" i="23"/>
  <c r="H103" i="23"/>
  <c r="A605" i="23"/>
  <c r="H749" i="26"/>
  <c r="A410" i="23"/>
  <c r="C670" i="26"/>
  <c r="S834" i="25"/>
  <c r="Q688" i="22"/>
  <c r="W815" i="25"/>
  <c r="A690" i="22"/>
  <c r="F694" i="22"/>
  <c r="Q842" i="25"/>
  <c r="A832" i="25"/>
  <c r="C680" i="23"/>
  <c r="C409" i="23"/>
  <c r="A756" i="26"/>
  <c r="W138" i="25"/>
  <c r="Q458" i="22"/>
  <c r="Q463" i="22"/>
  <c r="W461" i="22"/>
  <c r="C347" i="23"/>
  <c r="A285" i="23"/>
  <c r="C521" i="23"/>
  <c r="A479" i="23"/>
  <c r="W355" i="22"/>
  <c r="A516" i="23"/>
  <c r="W519" i="22"/>
  <c r="C500" i="26"/>
  <c r="C412" i="23"/>
  <c r="H210" i="23"/>
  <c r="C200" i="23"/>
  <c r="H664" i="26"/>
  <c r="H746" i="26"/>
  <c r="A665" i="26"/>
  <c r="C419" i="23"/>
  <c r="W610" i="22"/>
  <c r="W821" i="25"/>
  <c r="C814" i="26"/>
  <c r="S839" i="25"/>
  <c r="W674" i="22"/>
  <c r="A666" i="23"/>
  <c r="A692" i="22"/>
  <c r="A813" i="26"/>
  <c r="U834" i="25"/>
  <c r="H666" i="23"/>
  <c r="C201" i="23"/>
  <c r="M849" i="25"/>
  <c r="B833" i="25"/>
  <c r="W820" i="25"/>
  <c r="A349" i="23"/>
  <c r="C290" i="23"/>
  <c r="A480" i="23"/>
  <c r="C353" i="23"/>
  <c r="C516" i="23"/>
  <c r="H229" i="23"/>
  <c r="A367" i="26"/>
  <c r="W438" i="25"/>
  <c r="A623" i="26"/>
  <c r="C518" i="23"/>
  <c r="A437" i="26"/>
  <c r="A521" i="23"/>
  <c r="A224" i="23"/>
  <c r="A368" i="26"/>
  <c r="H751" i="26"/>
  <c r="C755" i="26"/>
  <c r="A750" i="26"/>
  <c r="H601" i="23"/>
  <c r="H606" i="23"/>
  <c r="S686" i="22"/>
  <c r="E849" i="25"/>
  <c r="A809" i="26"/>
  <c r="Q690" i="22"/>
  <c r="Q693" i="22"/>
  <c r="A685" i="22"/>
  <c r="H808" i="26"/>
  <c r="H811" i="26"/>
  <c r="A439" i="26"/>
  <c r="C667" i="26"/>
  <c r="T837" i="25"/>
  <c r="U689" i="22"/>
  <c r="W293" i="22"/>
  <c r="W564" i="25"/>
  <c r="A498" i="26"/>
  <c r="A204" i="23"/>
  <c r="C750" i="26"/>
  <c r="A672" i="26"/>
  <c r="C663" i="23"/>
  <c r="H293" i="23"/>
  <c r="H307" i="26"/>
  <c r="W350" i="22"/>
  <c r="H245" i="23"/>
  <c r="C286" i="23"/>
  <c r="A292" i="23"/>
  <c r="H563" i="26"/>
  <c r="H502" i="26"/>
  <c r="C623" i="26"/>
  <c r="A430" i="26"/>
  <c r="H625" i="26"/>
  <c r="C306" i="23"/>
  <c r="C517" i="23"/>
  <c r="C499" i="26"/>
  <c r="H671" i="26"/>
  <c r="H755" i="26"/>
  <c r="A666" i="26"/>
  <c r="A752" i="26"/>
  <c r="C600" i="23"/>
  <c r="A671" i="23"/>
  <c r="A686" i="22"/>
  <c r="A665" i="23"/>
  <c r="A669" i="23"/>
  <c r="F839" i="25"/>
  <c r="H668" i="23"/>
  <c r="U838" i="25"/>
  <c r="H499" i="26"/>
  <c r="W727" i="25"/>
  <c r="U696" i="22"/>
  <c r="A312" i="26"/>
  <c r="A293" i="23"/>
  <c r="C294" i="23"/>
  <c r="H374" i="26"/>
  <c r="C417" i="23"/>
  <c r="C666" i="26"/>
  <c r="C672" i="23"/>
  <c r="A817" i="26"/>
  <c r="T687" i="22"/>
  <c r="A310" i="26"/>
  <c r="A354" i="23"/>
  <c r="A515" i="23"/>
  <c r="W334" i="22"/>
  <c r="W607" i="25"/>
  <c r="A369" i="26"/>
  <c r="A284" i="23"/>
  <c r="H435" i="26"/>
  <c r="H622" i="26"/>
  <c r="A225" i="23"/>
  <c r="W589" i="22"/>
  <c r="C378" i="26"/>
  <c r="H662" i="26"/>
  <c r="C810" i="26"/>
  <c r="F695" i="22"/>
  <c r="H567" i="26"/>
  <c r="W545" i="25"/>
  <c r="C221" i="23"/>
  <c r="C436" i="26"/>
  <c r="W560" i="25"/>
  <c r="H434" i="26"/>
  <c r="H558" i="26"/>
  <c r="H559" i="26"/>
  <c r="H521" i="23"/>
  <c r="H206" i="23"/>
  <c r="A438" i="26"/>
  <c r="C441" i="26"/>
  <c r="W273" i="22"/>
  <c r="C663" i="26"/>
  <c r="W226" i="22"/>
  <c r="F457" i="22"/>
  <c r="H454" i="23" s="1"/>
  <c r="A458" i="22"/>
  <c r="A455" i="23" s="1"/>
  <c r="B458" i="22"/>
  <c r="C455" i="23" s="1"/>
  <c r="S460" i="22"/>
  <c r="W460" i="22" s="1"/>
  <c r="C562" i="26"/>
  <c r="C228" i="23"/>
  <c r="W254" i="22"/>
  <c r="C474" i="23"/>
  <c r="C346" i="23"/>
  <c r="A370" i="26"/>
  <c r="H330" i="26"/>
  <c r="W527" i="25"/>
  <c r="H500" i="26"/>
  <c r="H621" i="26"/>
  <c r="C625" i="26"/>
  <c r="P120" i="22"/>
  <c r="W104" i="22"/>
  <c r="H748" i="26"/>
  <c r="A669" i="26"/>
  <c r="W350" i="25"/>
  <c r="W669" i="25"/>
  <c r="H750" i="26"/>
  <c r="C816" i="26"/>
  <c r="C815" i="26"/>
  <c r="A670" i="23"/>
  <c r="W673" i="22"/>
  <c r="H661" i="23"/>
  <c r="U686" i="22"/>
  <c r="A810" i="26"/>
  <c r="T686" i="22"/>
  <c r="B840" i="25"/>
  <c r="C749" i="26"/>
  <c r="A838" i="25"/>
  <c r="A672" i="23"/>
  <c r="A664" i="23"/>
  <c r="W601" i="25"/>
  <c r="A496" i="26"/>
  <c r="H291" i="23"/>
  <c r="W546" i="25"/>
  <c r="A519" i="23"/>
  <c r="W252" i="22"/>
  <c r="A495" i="26"/>
  <c r="A417" i="23"/>
  <c r="W314" i="22"/>
  <c r="W500" i="25"/>
  <c r="C523" i="23"/>
  <c r="A432" i="26"/>
  <c r="A199" i="23"/>
  <c r="A667" i="26"/>
  <c r="H666" i="26"/>
  <c r="H672" i="26"/>
  <c r="W752" i="25"/>
  <c r="A749" i="26"/>
  <c r="T841" i="25"/>
  <c r="B690" i="22"/>
  <c r="A836" i="25"/>
  <c r="P55" i="25"/>
  <c r="A843" i="25"/>
  <c r="F685" i="22"/>
  <c r="T696" i="22"/>
  <c r="W710" i="25"/>
  <c r="W674" i="25"/>
  <c r="B696" i="22"/>
  <c r="B836" i="25"/>
  <c r="H231" i="23"/>
  <c r="H481" i="23"/>
  <c r="C628" i="26"/>
  <c r="C502" i="26"/>
  <c r="C665" i="26"/>
  <c r="W418" i="22"/>
  <c r="F842" i="25"/>
  <c r="W455" i="25"/>
  <c r="C231" i="23"/>
  <c r="W294" i="22"/>
  <c r="C567" i="26"/>
  <c r="C356" i="23"/>
  <c r="H431" i="26"/>
  <c r="C222" i="23"/>
  <c r="A476" i="23"/>
  <c r="W519" i="25"/>
  <c r="A441" i="26"/>
  <c r="A624" i="26"/>
  <c r="C374" i="26"/>
  <c r="H375" i="26"/>
  <c r="C520" i="23"/>
  <c r="W602" i="22"/>
  <c r="A671" i="26"/>
  <c r="C608" i="23"/>
  <c r="A747" i="26"/>
  <c r="W394" i="25"/>
  <c r="A691" i="22"/>
  <c r="U842" i="25"/>
  <c r="A662" i="23"/>
  <c r="A693" i="22"/>
  <c r="Q841" i="25"/>
  <c r="C826" i="26"/>
  <c r="S841" i="25"/>
  <c r="B843" i="25"/>
  <c r="C375" i="26"/>
  <c r="C817" i="26"/>
  <c r="B702" i="22"/>
  <c r="C670" i="23"/>
  <c r="W231" i="22"/>
  <c r="C495" i="26"/>
  <c r="C519" i="23"/>
  <c r="A207" i="23"/>
  <c r="C751" i="26"/>
  <c r="H417" i="23"/>
  <c r="W812" i="25"/>
  <c r="B838" i="25"/>
  <c r="A811" i="26"/>
  <c r="A291" i="23"/>
  <c r="A564" i="26"/>
  <c r="H251" i="23"/>
  <c r="H292" i="23"/>
  <c r="H560" i="26"/>
  <c r="A245" i="23"/>
  <c r="H294" i="23"/>
  <c r="H501" i="26"/>
  <c r="A626" i="26"/>
  <c r="H439" i="26"/>
  <c r="H368" i="26"/>
  <c r="H227" i="23"/>
  <c r="T690" i="22"/>
  <c r="C661" i="23"/>
  <c r="A333" i="23"/>
  <c r="A556" i="26"/>
  <c r="A434" i="26"/>
  <c r="A95" i="23"/>
  <c r="C472" i="23"/>
  <c r="W475" i="25"/>
  <c r="H483" i="23"/>
  <c r="A560" i="26"/>
  <c r="W587" i="22"/>
  <c r="A625" i="26"/>
  <c r="C372" i="26"/>
  <c r="H370" i="26"/>
  <c r="H503" i="26"/>
  <c r="C226" i="23"/>
  <c r="A419" i="23"/>
  <c r="C601" i="23"/>
  <c r="H665" i="26"/>
  <c r="W412" i="25"/>
  <c r="W421" i="25"/>
  <c r="B849" i="25"/>
  <c r="C666" i="23"/>
  <c r="U843" i="25"/>
  <c r="A812" i="26"/>
  <c r="C669" i="23"/>
  <c r="I136" i="26"/>
  <c r="H670" i="23"/>
  <c r="H665" i="23"/>
  <c r="C661" i="26"/>
  <c r="C745" i="26"/>
  <c r="H810" i="26"/>
  <c r="H357" i="23"/>
  <c r="W248" i="22"/>
  <c r="A200" i="23"/>
  <c r="W379" i="25"/>
  <c r="T692" i="22"/>
  <c r="F690" i="22"/>
  <c r="A815" i="26"/>
  <c r="Q696" i="22"/>
  <c r="P34" i="25"/>
  <c r="P118" i="25"/>
  <c r="H813" i="26"/>
  <c r="W811" i="25"/>
  <c r="A663" i="23"/>
  <c r="C351" i="23"/>
  <c r="H812" i="26"/>
  <c r="A210" i="23"/>
  <c r="C415" i="23"/>
  <c r="A418" i="23"/>
  <c r="S843" i="25"/>
  <c r="C481" i="23"/>
  <c r="C622" i="26"/>
  <c r="H603" i="23"/>
  <c r="H672" i="23"/>
  <c r="A695" i="22"/>
  <c r="W272" i="22"/>
  <c r="H482" i="23"/>
  <c r="H582" i="26"/>
  <c r="H209" i="23"/>
  <c r="Q832" i="25"/>
  <c r="C665" i="23"/>
  <c r="A482" i="23"/>
  <c r="W814" i="25"/>
  <c r="H766" i="26"/>
  <c r="H787" i="26"/>
  <c r="H430" i="23"/>
  <c r="H262" i="23"/>
  <c r="H535" i="23"/>
  <c r="H640" i="23"/>
  <c r="H724" i="26"/>
  <c r="H598" i="23"/>
  <c r="H745" i="26"/>
  <c r="H619" i="23"/>
  <c r="H409" i="26"/>
  <c r="H346" i="26"/>
  <c r="H388" i="26"/>
  <c r="H556" i="26"/>
  <c r="H577" i="23"/>
  <c r="H556" i="23"/>
  <c r="H409" i="23"/>
  <c r="H94" i="23"/>
  <c r="H283" i="23"/>
  <c r="H388" i="23"/>
  <c r="H682" i="26"/>
  <c r="H367" i="26"/>
  <c r="H304" i="23"/>
  <c r="H514" i="23"/>
  <c r="H220" i="23"/>
  <c r="H661" i="26"/>
  <c r="H325" i="26"/>
  <c r="H199" i="23"/>
  <c r="H619" i="26"/>
  <c r="H493" i="26"/>
  <c r="H367" i="23"/>
  <c r="H472" i="26"/>
  <c r="H577" i="26"/>
  <c r="H514" i="26"/>
  <c r="H640" i="26"/>
  <c r="H703" i="26"/>
  <c r="H430" i="26"/>
  <c r="H304" i="26"/>
  <c r="H325" i="23"/>
  <c r="H535" i="26"/>
  <c r="H451" i="26"/>
  <c r="H346" i="23"/>
  <c r="H598" i="26"/>
  <c r="H241" i="23"/>
  <c r="H493" i="23"/>
  <c r="H472" i="23"/>
  <c r="H451" i="23"/>
  <c r="X277" i="25" l="1"/>
  <c r="X151" i="22"/>
  <c r="H652" i="26"/>
  <c r="H400" i="23"/>
  <c r="H589" i="23"/>
  <c r="H736" i="26"/>
  <c r="H652" i="23"/>
  <c r="H799" i="26"/>
  <c r="X461" i="22"/>
  <c r="I463" i="22"/>
  <c r="I458" i="22"/>
  <c r="I456" i="22"/>
  <c r="X458" i="22"/>
  <c r="X463" i="22"/>
  <c r="I457" i="22"/>
  <c r="F466" i="22"/>
  <c r="I466" i="22"/>
  <c r="I461" i="22"/>
  <c r="X525" i="25"/>
  <c r="I526" i="25"/>
  <c r="X331" i="22"/>
  <c r="X337" i="22"/>
  <c r="I339" i="22"/>
  <c r="X336" i="22"/>
  <c r="X580" i="25"/>
  <c r="I584" i="25"/>
  <c r="X588" i="25"/>
  <c r="I582" i="25"/>
  <c r="I581" i="25"/>
  <c r="X478" i="25"/>
  <c r="I481" i="25"/>
  <c r="I482" i="25"/>
  <c r="X481" i="25"/>
  <c r="I480" i="25"/>
  <c r="X313" i="25"/>
  <c r="I313" i="25"/>
  <c r="X316" i="25"/>
  <c r="X504" i="22"/>
  <c r="X503" i="22"/>
  <c r="I501" i="22"/>
  <c r="I247" i="22"/>
  <c r="I252" i="22"/>
  <c r="X249" i="22"/>
  <c r="I255" i="22"/>
  <c r="I251" i="22"/>
  <c r="X456" i="25"/>
  <c r="I462" i="25"/>
  <c r="X464" i="25"/>
  <c r="I464" i="25"/>
  <c r="X380" i="22"/>
  <c r="I372" i="22"/>
  <c r="X377" i="22"/>
  <c r="I375" i="22"/>
  <c r="I378" i="22"/>
  <c r="X296" i="25"/>
  <c r="X496" i="25"/>
  <c r="I504" i="25"/>
  <c r="I502" i="25"/>
  <c r="X497" i="25"/>
  <c r="I548" i="25"/>
  <c r="X543" i="25"/>
  <c r="I544" i="25"/>
  <c r="I540" i="25"/>
  <c r="I546" i="25"/>
  <c r="I538" i="25"/>
  <c r="X605" i="25"/>
  <c r="X604" i="25"/>
  <c r="I608" i="25"/>
  <c r="X603" i="25"/>
  <c r="F487" i="22"/>
  <c r="I487" i="22"/>
  <c r="I485" i="22"/>
  <c r="X485" i="22"/>
  <c r="X483" i="22"/>
  <c r="X442" i="25"/>
  <c r="I439" i="25"/>
  <c r="X434" i="25"/>
  <c r="X713" i="25"/>
  <c r="X707" i="25"/>
  <c r="X643" i="25"/>
  <c r="X646" i="25"/>
  <c r="I646" i="25"/>
  <c r="X524" i="22"/>
  <c r="X526" i="22"/>
  <c r="X520" i="22"/>
  <c r="I520" i="22"/>
  <c r="X329" i="25"/>
  <c r="X332" i="25"/>
  <c r="X337" i="25"/>
  <c r="I521" i="25"/>
  <c r="I522" i="25"/>
  <c r="I337" i="22"/>
  <c r="I329" i="22"/>
  <c r="X332" i="22"/>
  <c r="I338" i="22"/>
  <c r="X590" i="25"/>
  <c r="X584" i="25"/>
  <c r="X583" i="25"/>
  <c r="I591" i="25"/>
  <c r="X356" i="22"/>
  <c r="X353" i="22"/>
  <c r="I350" i="22"/>
  <c r="I360" i="22"/>
  <c r="I359" i="22"/>
  <c r="X311" i="25"/>
  <c r="I308" i="25"/>
  <c r="X308" i="25"/>
  <c r="I309" i="25"/>
  <c r="I317" i="25"/>
  <c r="I311" i="25"/>
  <c r="I507" i="22"/>
  <c r="X498" i="22"/>
  <c r="I505" i="22"/>
  <c r="X497" i="22"/>
  <c r="I503" i="22"/>
  <c r="F508" i="22"/>
  <c r="I508" i="22"/>
  <c r="X251" i="22"/>
  <c r="F256" i="22"/>
  <c r="I256" i="22"/>
  <c r="X245" i="22"/>
  <c r="I245" i="22"/>
  <c r="I253" i="22"/>
  <c r="X253" i="22"/>
  <c r="X454" i="25"/>
  <c r="X462" i="25"/>
  <c r="I454" i="25"/>
  <c r="I461" i="25"/>
  <c r="I377" i="22"/>
  <c r="X502" i="25"/>
  <c r="I501" i="25"/>
  <c r="I539" i="25"/>
  <c r="X541" i="25"/>
  <c r="I547" i="25"/>
  <c r="X608" i="25"/>
  <c r="X602" i="25"/>
  <c r="F613" i="25"/>
  <c r="I613" i="25"/>
  <c r="I603" i="25"/>
  <c r="I612" i="25"/>
  <c r="I607" i="25"/>
  <c r="I602" i="25"/>
  <c r="I604" i="25"/>
  <c r="X484" i="22"/>
  <c r="X481" i="22"/>
  <c r="I486" i="22"/>
  <c r="I440" i="25"/>
  <c r="I434" i="25"/>
  <c r="I442" i="25"/>
  <c r="X440" i="25"/>
  <c r="I645" i="25"/>
  <c r="I454" i="22"/>
  <c r="X457" i="22"/>
  <c r="I462" i="22"/>
  <c r="I527" i="25"/>
  <c r="I524" i="25"/>
  <c r="I519" i="25"/>
  <c r="X524" i="25"/>
  <c r="I330" i="22"/>
  <c r="X328" i="22"/>
  <c r="I328" i="22"/>
  <c r="X582" i="25"/>
  <c r="I583" i="25"/>
  <c r="I588" i="25"/>
  <c r="I586" i="25"/>
  <c r="I585" i="25"/>
  <c r="X581" i="25"/>
  <c r="X484" i="25"/>
  <c r="I479" i="25"/>
  <c r="X477" i="25"/>
  <c r="I484" i="25"/>
  <c r="I477" i="25"/>
  <c r="X351" i="22"/>
  <c r="F361" i="22"/>
  <c r="I361" i="22"/>
  <c r="I353" i="22"/>
  <c r="I352" i="22"/>
  <c r="I356" i="22"/>
  <c r="I307" i="25"/>
  <c r="I315" i="25"/>
  <c r="X79" i="22"/>
  <c r="W88" i="22"/>
  <c r="X500" i="22"/>
  <c r="X506" i="22"/>
  <c r="I496" i="22"/>
  <c r="I500" i="22"/>
  <c r="I249" i="22"/>
  <c r="I456" i="25"/>
  <c r="I459" i="25"/>
  <c r="I457" i="25"/>
  <c r="I466" i="25"/>
  <c r="F466" i="25"/>
  <c r="I380" i="22"/>
  <c r="I373" i="22"/>
  <c r="F550" i="25"/>
  <c r="I550" i="25"/>
  <c r="I542" i="25"/>
  <c r="X611" i="25"/>
  <c r="X482" i="22"/>
  <c r="I482" i="22"/>
  <c r="I480" i="22"/>
  <c r="I484" i="22"/>
  <c r="X433" i="25"/>
  <c r="I438" i="25"/>
  <c r="I436" i="25"/>
  <c r="I706" i="25"/>
  <c r="I715" i="25"/>
  <c r="X716" i="25"/>
  <c r="I707" i="25"/>
  <c r="I717" i="25"/>
  <c r="I648" i="25"/>
  <c r="X652" i="25"/>
  <c r="I464" i="22"/>
  <c r="I520" i="25"/>
  <c r="X523" i="25"/>
  <c r="I525" i="25"/>
  <c r="I332" i="22"/>
  <c r="F340" i="22"/>
  <c r="I340" i="22"/>
  <c r="I335" i="22"/>
  <c r="I590" i="25"/>
  <c r="I587" i="25"/>
  <c r="I580" i="25"/>
  <c r="I357" i="22"/>
  <c r="I314" i="25"/>
  <c r="I318" i="25"/>
  <c r="I310" i="25"/>
  <c r="I319" i="25"/>
  <c r="F319" i="25"/>
  <c r="I316" i="25"/>
  <c r="I504" i="22"/>
  <c r="I465" i="25"/>
  <c r="I463" i="25"/>
  <c r="I371" i="22"/>
  <c r="I370" i="22"/>
  <c r="I496" i="25"/>
  <c r="I498" i="25"/>
  <c r="I497" i="25"/>
  <c r="X503" i="25"/>
  <c r="I499" i="25"/>
  <c r="X538" i="25"/>
  <c r="I549" i="25"/>
  <c r="X610" i="25"/>
  <c r="I475" i="22"/>
  <c r="I481" i="22"/>
  <c r="X476" i="22"/>
  <c r="I433" i="25"/>
  <c r="X436" i="25"/>
  <c r="I444" i="25"/>
  <c r="F445" i="25"/>
  <c r="I445" i="25"/>
  <c r="I437" i="25"/>
  <c r="I716" i="25"/>
  <c r="I709" i="25"/>
  <c r="F718" i="25"/>
  <c r="I718" i="25"/>
  <c r="F655" i="25"/>
  <c r="I655" i="25"/>
  <c r="I521" i="22"/>
  <c r="I518" i="22"/>
  <c r="I331" i="25"/>
  <c r="I332" i="25"/>
  <c r="I459" i="22"/>
  <c r="I455" i="22"/>
  <c r="X517" i="25"/>
  <c r="I529" i="25"/>
  <c r="F529" i="25"/>
  <c r="I528" i="25"/>
  <c r="I518" i="25"/>
  <c r="I334" i="22"/>
  <c r="I336" i="22"/>
  <c r="I331" i="22"/>
  <c r="I333" i="22"/>
  <c r="I592" i="25"/>
  <c r="F592" i="25"/>
  <c r="X118" i="22"/>
  <c r="X130" i="22" s="1"/>
  <c r="W130" i="22"/>
  <c r="I483" i="25"/>
  <c r="I476" i="25"/>
  <c r="I486" i="25"/>
  <c r="I478" i="25"/>
  <c r="I355" i="22"/>
  <c r="I358" i="22"/>
  <c r="I312" i="25"/>
  <c r="I499" i="22"/>
  <c r="I506" i="22"/>
  <c r="I497" i="22"/>
  <c r="I246" i="22"/>
  <c r="I250" i="22"/>
  <c r="I374" i="22"/>
  <c r="I379" i="22"/>
  <c r="I381" i="22"/>
  <c r="I505" i="25"/>
  <c r="I500" i="25"/>
  <c r="I545" i="25"/>
  <c r="I610" i="25"/>
  <c r="I478" i="22"/>
  <c r="X478" i="22"/>
  <c r="I435" i="25"/>
  <c r="I710" i="25"/>
  <c r="I711" i="25"/>
  <c r="I712" i="25"/>
  <c r="X706" i="25"/>
  <c r="R145" i="22"/>
  <c r="K145" i="22" s="1"/>
  <c r="G145" i="22"/>
  <c r="R149" i="22"/>
  <c r="K149" i="22" s="1"/>
  <c r="G149" i="22"/>
  <c r="G147" i="22"/>
  <c r="R147" i="22"/>
  <c r="K147" i="22" s="1"/>
  <c r="G142" i="22"/>
  <c r="R142" i="22"/>
  <c r="K142" i="22" s="1"/>
  <c r="G148" i="22"/>
  <c r="R148" i="22"/>
  <c r="K148" i="22" s="1"/>
  <c r="R140" i="22"/>
  <c r="K140" i="22" s="1"/>
  <c r="G140" i="22"/>
  <c r="R146" i="22"/>
  <c r="K146" i="22" s="1"/>
  <c r="G146" i="22"/>
  <c r="G151" i="22"/>
  <c r="G139" i="22"/>
  <c r="R139" i="22"/>
  <c r="R141" i="22"/>
  <c r="K141" i="22" s="1"/>
  <c r="G141" i="22"/>
  <c r="R143" i="22"/>
  <c r="K143" i="22" s="1"/>
  <c r="G143" i="22"/>
  <c r="R150" i="22"/>
  <c r="G144" i="22"/>
  <c r="R144" i="22"/>
  <c r="K144" i="22" s="1"/>
  <c r="I650" i="25"/>
  <c r="I527" i="22"/>
  <c r="I460" i="22"/>
  <c r="I465" i="22"/>
  <c r="I523" i="25"/>
  <c r="I517" i="25"/>
  <c r="I589" i="25"/>
  <c r="I487" i="25"/>
  <c r="F487" i="25"/>
  <c r="I475" i="25"/>
  <c r="I485" i="25"/>
  <c r="I351" i="22"/>
  <c r="I349" i="22"/>
  <c r="I354" i="22"/>
  <c r="I502" i="22"/>
  <c r="I498" i="22"/>
  <c r="I254" i="22"/>
  <c r="I248" i="22"/>
  <c r="I244" i="22"/>
  <c r="I458" i="25"/>
  <c r="I460" i="25"/>
  <c r="I455" i="25"/>
  <c r="F382" i="22"/>
  <c r="I382" i="22"/>
  <c r="I376" i="22"/>
  <c r="I507" i="25"/>
  <c r="I506" i="25"/>
  <c r="I503" i="25"/>
  <c r="I508" i="25"/>
  <c r="F508" i="25"/>
  <c r="I543" i="25"/>
  <c r="I541" i="25"/>
  <c r="I601" i="25"/>
  <c r="I605" i="25"/>
  <c r="I476" i="22"/>
  <c r="I441" i="25"/>
  <c r="X715" i="25"/>
  <c r="I649" i="25"/>
  <c r="I652" i="25"/>
  <c r="I606" i="25"/>
  <c r="I611" i="25"/>
  <c r="I609" i="25"/>
  <c r="I479" i="22"/>
  <c r="I477" i="22"/>
  <c r="I483" i="22"/>
  <c r="I443" i="25"/>
  <c r="I714" i="25"/>
  <c r="I713" i="25"/>
  <c r="I708" i="25"/>
  <c r="X64" i="22"/>
  <c r="W67" i="22"/>
  <c r="X644" i="25"/>
  <c r="I647" i="25"/>
  <c r="I523" i="22"/>
  <c r="I528" i="22"/>
  <c r="I524" i="22"/>
  <c r="I525" i="22"/>
  <c r="I339" i="25"/>
  <c r="I334" i="25"/>
  <c r="I328" i="25"/>
  <c r="I634" i="25"/>
  <c r="F634" i="25"/>
  <c r="X631" i="25"/>
  <c r="X622" i="25"/>
  <c r="X397" i="22"/>
  <c r="I391" i="22"/>
  <c r="X398" i="22"/>
  <c r="X415" i="22"/>
  <c r="I423" i="22"/>
  <c r="I674" i="25"/>
  <c r="I666" i="25"/>
  <c r="I675" i="25"/>
  <c r="X564" i="22"/>
  <c r="X565" i="22"/>
  <c r="I564" i="22"/>
  <c r="I563" i="22"/>
  <c r="X568" i="22"/>
  <c r="I560" i="22"/>
  <c r="X223" i="22"/>
  <c r="I228" i="22"/>
  <c r="X232" i="22"/>
  <c r="X224" i="22"/>
  <c r="I227" i="22"/>
  <c r="X586" i="22"/>
  <c r="I580" i="22"/>
  <c r="X585" i="22"/>
  <c r="I591" i="22"/>
  <c r="X583" i="22"/>
  <c r="I589" i="22"/>
  <c r="X210" i="22"/>
  <c r="I214" i="22"/>
  <c r="F214" i="22"/>
  <c r="X207" i="22"/>
  <c r="I212" i="22"/>
  <c r="X41" i="22"/>
  <c r="X168" i="22"/>
  <c r="W172" i="22"/>
  <c r="X308" i="22"/>
  <c r="I318" i="22"/>
  <c r="I315" i="22"/>
  <c r="X316" i="22"/>
  <c r="I310" i="22"/>
  <c r="X313" i="22"/>
  <c r="X380" i="25"/>
  <c r="X373" i="25"/>
  <c r="I374" i="25"/>
  <c r="I379" i="25"/>
  <c r="I376" i="25"/>
  <c r="X691" i="25"/>
  <c r="X561" i="25"/>
  <c r="I560" i="25"/>
  <c r="I567" i="25"/>
  <c r="I569" i="25"/>
  <c r="X568" i="25"/>
  <c r="X563" i="25"/>
  <c r="X562" i="25"/>
  <c r="I99" i="22"/>
  <c r="I97" i="22"/>
  <c r="I102" i="22"/>
  <c r="I517" i="22"/>
  <c r="I522" i="22"/>
  <c r="I337" i="25"/>
  <c r="I329" i="25"/>
  <c r="I335" i="25"/>
  <c r="I340" i="25"/>
  <c r="F340" i="25"/>
  <c r="X334" i="25"/>
  <c r="I632" i="25"/>
  <c r="X624" i="25"/>
  <c r="I633" i="25"/>
  <c r="I627" i="25"/>
  <c r="X629" i="25"/>
  <c r="X623" i="25"/>
  <c r="X400" i="22"/>
  <c r="X391" i="22"/>
  <c r="I397" i="22"/>
  <c r="I392" i="22"/>
  <c r="I414" i="22"/>
  <c r="X417" i="22"/>
  <c r="I419" i="22"/>
  <c r="I412" i="22"/>
  <c r="I673" i="25"/>
  <c r="I676" i="25"/>
  <c r="F676" i="25"/>
  <c r="I668" i="25"/>
  <c r="I566" i="22"/>
  <c r="I567" i="22"/>
  <c r="I570" i="22"/>
  <c r="F235" i="22"/>
  <c r="I235" i="22"/>
  <c r="X228" i="22"/>
  <c r="X230" i="22"/>
  <c r="I231" i="22"/>
  <c r="I223" i="22"/>
  <c r="X580" i="22"/>
  <c r="X581" i="22"/>
  <c r="X212" i="22"/>
  <c r="I202" i="22"/>
  <c r="X204" i="22"/>
  <c r="I203" i="22"/>
  <c r="I206" i="22"/>
  <c r="X311" i="22"/>
  <c r="I312" i="22"/>
  <c r="X307" i="22"/>
  <c r="X374" i="25"/>
  <c r="I380" i="25"/>
  <c r="X692" i="25"/>
  <c r="X694" i="25"/>
  <c r="X687" i="25"/>
  <c r="I696" i="25"/>
  <c r="X686" i="25"/>
  <c r="I689" i="25"/>
  <c r="X39" i="22"/>
  <c r="W46" i="22"/>
  <c r="I568" i="25"/>
  <c r="I292" i="22"/>
  <c r="X296" i="22"/>
  <c r="X107" i="22"/>
  <c r="I105" i="22"/>
  <c r="I643" i="25"/>
  <c r="I644" i="25"/>
  <c r="I654" i="25"/>
  <c r="I651" i="25"/>
  <c r="X293" i="25"/>
  <c r="I519" i="22"/>
  <c r="I529" i="22"/>
  <c r="F529" i="22"/>
  <c r="I338" i="25"/>
  <c r="I336" i="25"/>
  <c r="I333" i="25"/>
  <c r="H64" i="23"/>
  <c r="I400" i="22"/>
  <c r="I394" i="22"/>
  <c r="I415" i="22"/>
  <c r="I420" i="22"/>
  <c r="I417" i="22"/>
  <c r="X664" i="25"/>
  <c r="X665" i="25"/>
  <c r="I672" i="25"/>
  <c r="I670" i="25"/>
  <c r="I561" i="22"/>
  <c r="I568" i="22"/>
  <c r="X233" i="22"/>
  <c r="I230" i="22"/>
  <c r="X225" i="22"/>
  <c r="I233" i="22"/>
  <c r="X588" i="22"/>
  <c r="I584" i="22"/>
  <c r="I588" i="22"/>
  <c r="X584" i="22"/>
  <c r="I581" i="22"/>
  <c r="I204" i="22"/>
  <c r="X312" i="22"/>
  <c r="I314" i="22"/>
  <c r="I311" i="22"/>
  <c r="F319" i="22"/>
  <c r="I319" i="22"/>
  <c r="I308" i="22"/>
  <c r="I372" i="25"/>
  <c r="X378" i="25"/>
  <c r="X375" i="25"/>
  <c r="F382" i="25"/>
  <c r="I382" i="25"/>
  <c r="I378" i="25"/>
  <c r="X372" i="25"/>
  <c r="I371" i="25"/>
  <c r="I685" i="25"/>
  <c r="F697" i="25"/>
  <c r="I697" i="25"/>
  <c r="X688" i="25"/>
  <c r="I694" i="25"/>
  <c r="X181" i="22"/>
  <c r="W193" i="22"/>
  <c r="I563" i="25"/>
  <c r="I565" i="25"/>
  <c r="I564" i="25"/>
  <c r="X288" i="22"/>
  <c r="I297" i="22"/>
  <c r="I287" i="22"/>
  <c r="X290" i="22"/>
  <c r="I108" i="22"/>
  <c r="I101" i="22"/>
  <c r="X632" i="25"/>
  <c r="I623" i="25"/>
  <c r="I631" i="25"/>
  <c r="I622" i="25"/>
  <c r="I403" i="22"/>
  <c r="F403" i="22"/>
  <c r="I398" i="22"/>
  <c r="X412" i="22"/>
  <c r="X566" i="22"/>
  <c r="I559" i="22"/>
  <c r="I229" i="22"/>
  <c r="I205" i="22"/>
  <c r="I211" i="22"/>
  <c r="I208" i="22"/>
  <c r="I313" i="22"/>
  <c r="I373" i="25"/>
  <c r="I381" i="25"/>
  <c r="X685" i="25"/>
  <c r="I693" i="25"/>
  <c r="I688" i="25"/>
  <c r="I686" i="25"/>
  <c r="I690" i="25"/>
  <c r="I570" i="25"/>
  <c r="I293" i="22"/>
  <c r="F298" i="22"/>
  <c r="I298" i="22"/>
  <c r="I98" i="22"/>
  <c r="I100" i="22"/>
  <c r="I109" i="22"/>
  <c r="F109" i="22"/>
  <c r="I625" i="25"/>
  <c r="I395" i="22"/>
  <c r="I416" i="22"/>
  <c r="F424" i="22"/>
  <c r="I424" i="22"/>
  <c r="I413" i="22"/>
  <c r="X85" i="22"/>
  <c r="I669" i="25"/>
  <c r="X86" i="22"/>
  <c r="I562" i="22"/>
  <c r="I571" i="22"/>
  <c r="F571" i="22"/>
  <c r="I569" i="22"/>
  <c r="I565" i="22"/>
  <c r="I232" i="22"/>
  <c r="I225" i="22"/>
  <c r="I234" i="22"/>
  <c r="I585" i="22"/>
  <c r="I590" i="22"/>
  <c r="I582" i="22"/>
  <c r="I213" i="22"/>
  <c r="I209" i="22"/>
  <c r="I210" i="22"/>
  <c r="I307" i="22"/>
  <c r="I377" i="25"/>
  <c r="I370" i="25"/>
  <c r="I692" i="25"/>
  <c r="I691" i="25"/>
  <c r="I562" i="25"/>
  <c r="I559" i="25"/>
  <c r="X289" i="22"/>
  <c r="I296" i="22"/>
  <c r="I291" i="22"/>
  <c r="I290" i="22"/>
  <c r="X103" i="22"/>
  <c r="I103" i="22"/>
  <c r="I653" i="25"/>
  <c r="I526" i="22"/>
  <c r="I330" i="25"/>
  <c r="X328" i="25"/>
  <c r="I628" i="25"/>
  <c r="I629" i="25"/>
  <c r="I626" i="25"/>
  <c r="I624" i="25"/>
  <c r="I630" i="25"/>
  <c r="I396" i="22"/>
  <c r="I399" i="22"/>
  <c r="I393" i="22"/>
  <c r="I402" i="22"/>
  <c r="I401" i="22"/>
  <c r="I418" i="22"/>
  <c r="I422" i="22"/>
  <c r="I421" i="22"/>
  <c r="I665" i="25"/>
  <c r="I667" i="25"/>
  <c r="I671" i="25"/>
  <c r="I664" i="25"/>
  <c r="I226" i="22"/>
  <c r="I224" i="22"/>
  <c r="I586" i="22"/>
  <c r="I592" i="22"/>
  <c r="F592" i="22"/>
  <c r="I583" i="22"/>
  <c r="I587" i="22"/>
  <c r="I207" i="22"/>
  <c r="I316" i="22"/>
  <c r="I309" i="22"/>
  <c r="I317" i="22"/>
  <c r="X370" i="25"/>
  <c r="I375" i="25"/>
  <c r="I695" i="25"/>
  <c r="I687" i="25"/>
  <c r="I571" i="25"/>
  <c r="F571" i="25"/>
  <c r="I561" i="25"/>
  <c r="X559" i="25"/>
  <c r="I566" i="25"/>
  <c r="I289" i="22"/>
  <c r="I295" i="22"/>
  <c r="I106" i="22"/>
  <c r="I107" i="22"/>
  <c r="I288" i="22"/>
  <c r="I286" i="22"/>
  <c r="I294" i="22"/>
  <c r="I104" i="22"/>
  <c r="X434" i="22"/>
  <c r="X438" i="22"/>
  <c r="I444" i="22"/>
  <c r="X437" i="22"/>
  <c r="I433" i="22"/>
  <c r="X625" i="22"/>
  <c r="X623" i="22"/>
  <c r="I624" i="22"/>
  <c r="X629" i="22"/>
  <c r="X632" i="22"/>
  <c r="X397" i="25"/>
  <c r="I396" i="25"/>
  <c r="I403" i="25"/>
  <c r="F403" i="25"/>
  <c r="I394" i="25"/>
  <c r="I400" i="25"/>
  <c r="I401" i="25"/>
  <c r="I391" i="25"/>
  <c r="I674" i="22"/>
  <c r="I352" i="25"/>
  <c r="I359" i="25"/>
  <c r="X354" i="25"/>
  <c r="X352" i="25"/>
  <c r="X351" i="25"/>
  <c r="F361" i="25"/>
  <c r="I361" i="25"/>
  <c r="I353" i="25"/>
  <c r="I357" i="25"/>
  <c r="X271" i="22"/>
  <c r="I265" i="22"/>
  <c r="I276" i="22"/>
  <c r="X270" i="22"/>
  <c r="X274" i="22"/>
  <c r="X275" i="22"/>
  <c r="X790" i="25"/>
  <c r="X797" i="25"/>
  <c r="X793" i="25"/>
  <c r="X799" i="25"/>
  <c r="X796" i="25"/>
  <c r="X798" i="25"/>
  <c r="I419" i="25"/>
  <c r="F424" i="25"/>
  <c r="I424" i="25"/>
  <c r="I812" i="25"/>
  <c r="F823" i="25"/>
  <c r="I823" i="25"/>
  <c r="I815" i="25"/>
  <c r="X757" i="25"/>
  <c r="I755" i="25"/>
  <c r="X755" i="25"/>
  <c r="X601" i="22"/>
  <c r="X733" i="25"/>
  <c r="X730" i="25"/>
  <c r="I732" i="25"/>
  <c r="X736" i="25"/>
  <c r="I728" i="25"/>
  <c r="X731" i="25"/>
  <c r="I539" i="22"/>
  <c r="X541" i="22"/>
  <c r="I545" i="22"/>
  <c r="I544" i="22"/>
  <c r="X772" i="25"/>
  <c r="X774" i="25"/>
  <c r="X650" i="22"/>
  <c r="X645" i="22"/>
  <c r="X653" i="22"/>
  <c r="W655" i="22"/>
  <c r="X643" i="22"/>
  <c r="X652" i="22"/>
  <c r="X443" i="22"/>
  <c r="X441" i="22"/>
  <c r="I436" i="22"/>
  <c r="X440" i="22"/>
  <c r="I631" i="22"/>
  <c r="I625" i="22"/>
  <c r="I634" i="22"/>
  <c r="F634" i="22"/>
  <c r="I628" i="22"/>
  <c r="I630" i="22"/>
  <c r="X395" i="25"/>
  <c r="I398" i="25"/>
  <c r="X393" i="25"/>
  <c r="I669" i="22"/>
  <c r="I673" i="22"/>
  <c r="I667" i="22"/>
  <c r="X357" i="25"/>
  <c r="X359" i="25"/>
  <c r="X268" i="22"/>
  <c r="I270" i="22"/>
  <c r="I274" i="22"/>
  <c r="X800" i="25"/>
  <c r="I799" i="25"/>
  <c r="X791" i="25"/>
  <c r="I794" i="25"/>
  <c r="I801" i="25"/>
  <c r="X794" i="25"/>
  <c r="X420" i="25"/>
  <c r="X415" i="25"/>
  <c r="I416" i="25"/>
  <c r="X419" i="25"/>
  <c r="I813" i="25"/>
  <c r="I821" i="25"/>
  <c r="I751" i="25"/>
  <c r="I749" i="25"/>
  <c r="I756" i="25"/>
  <c r="I758" i="25"/>
  <c r="I754" i="25"/>
  <c r="I760" i="25"/>
  <c r="F760" i="25"/>
  <c r="I612" i="22"/>
  <c r="X604" i="22"/>
  <c r="F613" i="22"/>
  <c r="I613" i="22"/>
  <c r="I610" i="22"/>
  <c r="X735" i="25"/>
  <c r="I727" i="25"/>
  <c r="I729" i="25"/>
  <c r="F739" i="25"/>
  <c r="I739" i="25"/>
  <c r="X737" i="25"/>
  <c r="I734" i="25"/>
  <c r="I735" i="25"/>
  <c r="I541" i="22"/>
  <c r="I549" i="22"/>
  <c r="X546" i="22"/>
  <c r="I775" i="25"/>
  <c r="X770" i="25"/>
  <c r="X769" i="25"/>
  <c r="I776" i="25"/>
  <c r="I771" i="25"/>
  <c r="X646" i="22"/>
  <c r="I654" i="22"/>
  <c r="F655" i="22"/>
  <c r="I655" i="22"/>
  <c r="X648" i="22"/>
  <c r="H85" i="23"/>
  <c r="I440" i="22"/>
  <c r="X626" i="22"/>
  <c r="X392" i="25"/>
  <c r="I393" i="25"/>
  <c r="I402" i="25"/>
  <c r="I672" i="22"/>
  <c r="I668" i="22"/>
  <c r="F676" i="22"/>
  <c r="I676" i="22"/>
  <c r="I350" i="25"/>
  <c r="X358" i="25"/>
  <c r="X267" i="22"/>
  <c r="I273" i="22"/>
  <c r="X792" i="25"/>
  <c r="I797" i="25"/>
  <c r="I790" i="25"/>
  <c r="I800" i="25"/>
  <c r="X182" i="22"/>
  <c r="I417" i="25"/>
  <c r="I422" i="25"/>
  <c r="X418" i="25"/>
  <c r="I423" i="25"/>
  <c r="H190" i="23"/>
  <c r="I819" i="25"/>
  <c r="X750" i="25"/>
  <c r="X758" i="25"/>
  <c r="I753" i="25"/>
  <c r="I611" i="22"/>
  <c r="I607" i="22"/>
  <c r="I602" i="22"/>
  <c r="I606" i="22"/>
  <c r="H295" i="26"/>
  <c r="I733" i="25"/>
  <c r="X728" i="25"/>
  <c r="I730" i="25"/>
  <c r="X540" i="22"/>
  <c r="I550" i="22"/>
  <c r="F550" i="22"/>
  <c r="I780" i="25"/>
  <c r="X771" i="25"/>
  <c r="I777" i="25"/>
  <c r="X649" i="22"/>
  <c r="X644" i="22"/>
  <c r="I647" i="22"/>
  <c r="X651" i="22"/>
  <c r="X647" i="22"/>
  <c r="I648" i="22"/>
  <c r="I650" i="22"/>
  <c r="I439" i="22"/>
  <c r="I443" i="22"/>
  <c r="X442" i="22"/>
  <c r="I441" i="22"/>
  <c r="I438" i="22"/>
  <c r="I622" i="22"/>
  <c r="I623" i="22"/>
  <c r="I629" i="22"/>
  <c r="X189" i="22"/>
  <c r="X398" i="25"/>
  <c r="I399" i="25"/>
  <c r="I395" i="25"/>
  <c r="X391" i="25"/>
  <c r="I665" i="22"/>
  <c r="I670" i="22"/>
  <c r="I351" i="25"/>
  <c r="I355" i="25"/>
  <c r="I358" i="25"/>
  <c r="I267" i="22"/>
  <c r="I266" i="22"/>
  <c r="I275" i="22"/>
  <c r="I791" i="25"/>
  <c r="X413" i="25"/>
  <c r="I418" i="25"/>
  <c r="I421" i="25"/>
  <c r="I414" i="25"/>
  <c r="X754" i="25"/>
  <c r="I605" i="22"/>
  <c r="I737" i="25"/>
  <c r="X732" i="25"/>
  <c r="I543" i="22"/>
  <c r="X547" i="22"/>
  <c r="I542" i="22"/>
  <c r="I770" i="25"/>
  <c r="I643" i="22"/>
  <c r="I645" i="22"/>
  <c r="I653" i="22"/>
  <c r="I442" i="22"/>
  <c r="I435" i="22"/>
  <c r="I437" i="22"/>
  <c r="I434" i="22"/>
  <c r="I626" i="22"/>
  <c r="I633" i="22"/>
  <c r="I632" i="22"/>
  <c r="I392" i="25"/>
  <c r="I397" i="25"/>
  <c r="I666" i="22"/>
  <c r="I671" i="22"/>
  <c r="I675" i="22"/>
  <c r="I356" i="25"/>
  <c r="I354" i="25"/>
  <c r="I349" i="25"/>
  <c r="I268" i="22"/>
  <c r="F277" i="22"/>
  <c r="I277" i="22"/>
  <c r="X795" i="25"/>
  <c r="I798" i="25"/>
  <c r="I793" i="25"/>
  <c r="I412" i="25"/>
  <c r="I413" i="25"/>
  <c r="I415" i="25"/>
  <c r="I814" i="25"/>
  <c r="I816" i="25"/>
  <c r="I811" i="25"/>
  <c r="I817" i="25"/>
  <c r="I750" i="25"/>
  <c r="I759" i="25"/>
  <c r="I603" i="22"/>
  <c r="I609" i="22"/>
  <c r="I604" i="22"/>
  <c r="I736" i="25"/>
  <c r="I731" i="25"/>
  <c r="I540" i="22"/>
  <c r="X543" i="22"/>
  <c r="I548" i="22"/>
  <c r="I774" i="25"/>
  <c r="I779" i="25"/>
  <c r="I772" i="25"/>
  <c r="I773" i="25"/>
  <c r="I778" i="25"/>
  <c r="I644" i="22"/>
  <c r="I652" i="22"/>
  <c r="I651" i="22"/>
  <c r="I445" i="22"/>
  <c r="F445" i="22"/>
  <c r="I627" i="22"/>
  <c r="I664" i="22"/>
  <c r="I360" i="25"/>
  <c r="I272" i="22"/>
  <c r="I269" i="22"/>
  <c r="I271" i="22"/>
  <c r="F802" i="25"/>
  <c r="I802" i="25"/>
  <c r="I796" i="25"/>
  <c r="I792" i="25"/>
  <c r="I795" i="25"/>
  <c r="I420" i="25"/>
  <c r="I822" i="25"/>
  <c r="I820" i="25"/>
  <c r="I818" i="25"/>
  <c r="I752" i="25"/>
  <c r="I757" i="25"/>
  <c r="I748" i="25"/>
  <c r="I608" i="22"/>
  <c r="I601" i="22"/>
  <c r="I738" i="25"/>
  <c r="I547" i="22"/>
  <c r="I538" i="22"/>
  <c r="I546" i="22"/>
  <c r="I769" i="25"/>
  <c r="I781" i="25"/>
  <c r="F781" i="25"/>
  <c r="I646" i="22"/>
  <c r="I649" i="22"/>
  <c r="X67" i="22"/>
  <c r="X46" i="22"/>
  <c r="X172" i="22"/>
  <c r="M140" i="22"/>
  <c r="M141" i="22"/>
  <c r="M143" i="22"/>
  <c r="AX49" i="27"/>
  <c r="M145" i="22"/>
  <c r="N145" i="22" s="1"/>
  <c r="V145" i="22" s="1"/>
  <c r="X714" i="25"/>
  <c r="X379" i="25"/>
  <c r="X501" i="25"/>
  <c r="X227" i="22"/>
  <c r="X248" i="22"/>
  <c r="X502" i="22"/>
  <c r="X455" i="22"/>
  <c r="X287" i="22"/>
  <c r="W151" i="25"/>
  <c r="X461" i="25"/>
  <c r="X542" i="25"/>
  <c r="X272" i="22"/>
  <c r="X226" i="22"/>
  <c r="W235" i="22"/>
  <c r="X421" i="25"/>
  <c r="X609" i="22"/>
  <c r="X412" i="25"/>
  <c r="X273" i="22"/>
  <c r="X377" i="25"/>
  <c r="X649" i="25"/>
  <c r="X209" i="22"/>
  <c r="X587" i="22"/>
  <c r="X317" i="22"/>
  <c r="X544" i="25"/>
  <c r="X454" i="22"/>
  <c r="X247" i="22"/>
  <c r="X475" i="25"/>
  <c r="X560" i="25"/>
  <c r="X482" i="25"/>
  <c r="X545" i="25"/>
  <c r="X457" i="25"/>
  <c r="X711" i="25"/>
  <c r="X250" i="22"/>
  <c r="X539" i="22"/>
  <c r="X608" i="22"/>
  <c r="H673" i="26"/>
  <c r="X211" i="22"/>
  <c r="H379" i="26"/>
  <c r="X589" i="22"/>
  <c r="X202" i="22"/>
  <c r="X648" i="25"/>
  <c r="X100" i="22"/>
  <c r="X309" i="22"/>
  <c r="X314" i="25"/>
  <c r="X585" i="25"/>
  <c r="X607" i="25"/>
  <c r="X357" i="22"/>
  <c r="X480" i="25"/>
  <c r="X435" i="25"/>
  <c r="X334" i="22"/>
  <c r="X307" i="25"/>
  <c r="X475" i="22"/>
  <c r="X548" i="25"/>
  <c r="X358" i="22"/>
  <c r="X734" i="25"/>
  <c r="X504" i="25"/>
  <c r="X205" i="22"/>
  <c r="X231" i="22"/>
  <c r="X459" i="22"/>
  <c r="X727" i="25"/>
  <c r="X414" i="25"/>
  <c r="X394" i="25"/>
  <c r="X435" i="22"/>
  <c r="X611" i="22"/>
  <c r="X419" i="22"/>
  <c r="X602" i="22"/>
  <c r="X505" i="25"/>
  <c r="X421" i="22"/>
  <c r="X336" i="25"/>
  <c r="X522" i="22"/>
  <c r="X519" i="25"/>
  <c r="X567" i="25"/>
  <c r="X540" i="25"/>
  <c r="H442" i="26"/>
  <c r="X335" i="25"/>
  <c r="X350" i="22"/>
  <c r="X456" i="22"/>
  <c r="X294" i="22"/>
  <c r="X310" i="25"/>
  <c r="X539" i="25"/>
  <c r="X455" i="25"/>
  <c r="X671" i="25"/>
  <c r="X418" i="22"/>
  <c r="X521" i="25"/>
  <c r="X98" i="22"/>
  <c r="X564" i="25"/>
  <c r="X606" i="25"/>
  <c r="X293" i="22"/>
  <c r="X672" i="25"/>
  <c r="X674" i="25"/>
  <c r="X605" i="22"/>
  <c r="X647" i="25"/>
  <c r="X710" i="25"/>
  <c r="X349" i="25"/>
  <c r="X752" i="25"/>
  <c r="X269" i="22"/>
  <c r="X399" i="25"/>
  <c r="H610" i="23"/>
  <c r="X562" i="22"/>
  <c r="X748" i="25"/>
  <c r="X417" i="25"/>
  <c r="X628" i="25"/>
  <c r="X645" i="25"/>
  <c r="X500" i="25"/>
  <c r="X439" i="25"/>
  <c r="X314" i="22"/>
  <c r="X520" i="25"/>
  <c r="X229" i="22"/>
  <c r="H631" i="26"/>
  <c r="X438" i="25"/>
  <c r="X317" i="25"/>
  <c r="X252" i="22"/>
  <c r="X330" i="22"/>
  <c r="H568" i="26"/>
  <c r="X547" i="25"/>
  <c r="X499" i="25"/>
  <c r="X546" i="25"/>
  <c r="X480" i="22"/>
  <c r="X312" i="25"/>
  <c r="X601" i="25"/>
  <c r="X459" i="25"/>
  <c r="X458" i="25"/>
  <c r="X729" i="25"/>
  <c r="X436" i="22"/>
  <c r="X610" i="22"/>
  <c r="X669" i="25"/>
  <c r="X749" i="25"/>
  <c r="X416" i="25"/>
  <c r="X350" i="25"/>
  <c r="X667" i="25"/>
  <c r="H757" i="26"/>
  <c r="X353" i="25"/>
  <c r="X104" i="22"/>
  <c r="R120" i="22"/>
  <c r="K120" i="22" s="1"/>
  <c r="G120" i="22"/>
  <c r="X401" i="22"/>
  <c r="X338" i="25"/>
  <c r="X590" i="22"/>
  <c r="X527" i="25"/>
  <c r="X625" i="25"/>
  <c r="X519" i="22"/>
  <c r="H505" i="26"/>
  <c r="X244" i="22"/>
  <c r="W256" i="22"/>
  <c r="X291" i="22"/>
  <c r="X355" i="22"/>
  <c r="X246" i="22"/>
  <c r="X483" i="25"/>
  <c r="X254" i="22"/>
  <c r="X460" i="22"/>
  <c r="M148" i="22"/>
  <c r="X298" i="25"/>
  <c r="K151" i="22"/>
  <c r="K150" i="22"/>
  <c r="M150" i="22"/>
  <c r="R160" i="25"/>
  <c r="G160" i="25"/>
  <c r="R55" i="25"/>
  <c r="K55" i="25" s="1"/>
  <c r="G55" i="25"/>
  <c r="G34" i="25"/>
  <c r="R34" i="25"/>
  <c r="M34" i="25" s="1"/>
  <c r="R118" i="25"/>
  <c r="G118" i="25"/>
  <c r="G181" i="25"/>
  <c r="R181" i="25"/>
  <c r="M181" i="25" s="1"/>
  <c r="N181" i="25" s="1"/>
  <c r="N139" i="25"/>
  <c r="M55" i="25"/>
  <c r="F221" i="22"/>
  <c r="X820" i="25"/>
  <c r="X674" i="22"/>
  <c r="X673" i="22"/>
  <c r="X672" i="22"/>
  <c r="X665" i="22"/>
  <c r="X664" i="22"/>
  <c r="X669" i="22"/>
  <c r="X819" i="25"/>
  <c r="X670" i="22"/>
  <c r="X671" i="22"/>
  <c r="X666" i="22"/>
  <c r="X667" i="22"/>
  <c r="I697" i="22"/>
  <c r="F697" i="22"/>
  <c r="I687" i="22"/>
  <c r="H673" i="23"/>
  <c r="I695" i="22"/>
  <c r="I688" i="22"/>
  <c r="I686" i="22"/>
  <c r="I690" i="22"/>
  <c r="I694" i="22"/>
  <c r="I689" i="22"/>
  <c r="I696" i="22"/>
  <c r="I691" i="22"/>
  <c r="I685" i="22"/>
  <c r="G717" i="22"/>
  <c r="X717" i="22"/>
  <c r="X811" i="25"/>
  <c r="I693" i="22"/>
  <c r="I692" i="22"/>
  <c r="X668" i="22"/>
  <c r="W676" i="22"/>
  <c r="A702" i="22"/>
  <c r="G704" i="22"/>
  <c r="K702" i="22"/>
  <c r="A719" i="22"/>
  <c r="D719" i="22"/>
  <c r="I704" i="22"/>
  <c r="N704" i="22"/>
  <c r="K704" i="22"/>
  <c r="M704" i="22"/>
  <c r="B704" i="22"/>
  <c r="K719" i="22"/>
  <c r="A704" i="22"/>
  <c r="G719" i="22"/>
  <c r="I719" i="22"/>
  <c r="D702" i="22"/>
  <c r="B743" i="22"/>
  <c r="A718" i="22"/>
  <c r="G702" i="22"/>
  <c r="M719" i="22"/>
  <c r="X821" i="25"/>
  <c r="X817" i="25"/>
  <c r="X813" i="25"/>
  <c r="X815" i="25"/>
  <c r="X816" i="25"/>
  <c r="H820" i="26"/>
  <c r="X812" i="25"/>
  <c r="X818" i="25"/>
  <c r="X814" i="25"/>
  <c r="A909" i="26"/>
  <c r="N851" i="25"/>
  <c r="K866" i="25"/>
  <c r="A866" i="25"/>
  <c r="M851" i="25"/>
  <c r="K849" i="25"/>
  <c r="G866" i="25"/>
  <c r="M866" i="25"/>
  <c r="G849" i="25"/>
  <c r="I866" i="25"/>
  <c r="K851" i="25"/>
  <c r="A865" i="25"/>
  <c r="G864" i="25"/>
  <c r="I851" i="25"/>
  <c r="D849" i="25"/>
  <c r="X864" i="25"/>
  <c r="G851" i="25"/>
  <c r="D866" i="25"/>
  <c r="F851" i="25"/>
  <c r="A849" i="25"/>
  <c r="B851" i="25"/>
  <c r="A851" i="25"/>
  <c r="I839" i="25"/>
  <c r="I837" i="25"/>
  <c r="I835" i="25"/>
  <c r="I843" i="25"/>
  <c r="I836" i="25"/>
  <c r="I841" i="25"/>
  <c r="I844" i="25"/>
  <c r="F844" i="25"/>
  <c r="I834" i="25"/>
  <c r="I838" i="25"/>
  <c r="I842" i="25"/>
  <c r="I840" i="25"/>
  <c r="I833" i="25"/>
  <c r="I832" i="25"/>
  <c r="B890" i="25"/>
  <c r="AX21" i="1"/>
  <c r="W464" i="22"/>
  <c r="C581" i="26"/>
  <c r="A586" i="26"/>
  <c r="C314" i="26"/>
  <c r="C458" i="26"/>
  <c r="H456" i="26"/>
  <c r="W498" i="25"/>
  <c r="A712" i="26"/>
  <c r="C521" i="26"/>
  <c r="A584" i="26"/>
  <c r="H452" i="26"/>
  <c r="A537" i="26"/>
  <c r="H710" i="26"/>
  <c r="A579" i="26"/>
  <c r="A480" i="26"/>
  <c r="C454" i="26"/>
  <c r="A451" i="26"/>
  <c r="C376" i="23"/>
  <c r="C374" i="23"/>
  <c r="A602" i="26"/>
  <c r="A714" i="26"/>
  <c r="H516" i="26"/>
  <c r="C583" i="26"/>
  <c r="H349" i="23"/>
  <c r="H246" i="23"/>
  <c r="C456" i="26"/>
  <c r="W609" i="25"/>
  <c r="H709" i="26"/>
  <c r="H525" i="26"/>
  <c r="C577" i="26"/>
  <c r="A474" i="26"/>
  <c r="H502" i="23"/>
  <c r="A251" i="23"/>
  <c r="H462" i="26"/>
  <c r="H378" i="23"/>
  <c r="A582" i="26"/>
  <c r="A454" i="26"/>
  <c r="C370" i="23"/>
  <c r="W378" i="22"/>
  <c r="H708" i="26"/>
  <c r="C711" i="26"/>
  <c r="W708" i="25"/>
  <c r="A705" i="26"/>
  <c r="W331" i="25"/>
  <c r="H562" i="23"/>
  <c r="H306" i="23"/>
  <c r="A309" i="23"/>
  <c r="C690" i="26"/>
  <c r="W333" i="25"/>
  <c r="A562" i="23"/>
  <c r="A305" i="23"/>
  <c r="C315" i="23"/>
  <c r="H284" i="23"/>
  <c r="W527" i="22"/>
  <c r="H335" i="26"/>
  <c r="H414" i="23"/>
  <c r="W666" i="25"/>
  <c r="H204" i="23"/>
  <c r="A304" i="23"/>
  <c r="H691" i="26"/>
  <c r="H285" i="23"/>
  <c r="W101" i="22"/>
  <c r="W670" i="25"/>
  <c r="C566" i="23"/>
  <c r="C309" i="23"/>
  <c r="C688" i="26"/>
  <c r="W422" i="22"/>
  <c r="A563" i="23"/>
  <c r="W203" i="22"/>
  <c r="H314" i="23"/>
  <c r="A685" i="26"/>
  <c r="H687" i="26"/>
  <c r="W567" i="22"/>
  <c r="A567" i="23"/>
  <c r="A313" i="23"/>
  <c r="A693" i="26"/>
  <c r="H105" i="23"/>
  <c r="C98" i="23"/>
  <c r="C620" i="23"/>
  <c r="H624" i="23"/>
  <c r="C399" i="26"/>
  <c r="C541" i="23"/>
  <c r="A769" i="26"/>
  <c r="H774" i="26"/>
  <c r="C433" i="23"/>
  <c r="C621" i="23"/>
  <c r="A391" i="26"/>
  <c r="C538" i="23"/>
  <c r="C432" i="23"/>
  <c r="W439" i="22"/>
  <c r="W628" i="22"/>
  <c r="A630" i="23"/>
  <c r="C398" i="26"/>
  <c r="C544" i="23"/>
  <c r="A774" i="26"/>
  <c r="H433" i="23"/>
  <c r="H628" i="23"/>
  <c r="H268" i="23"/>
  <c r="A538" i="23"/>
  <c r="H773" i="26"/>
  <c r="A398" i="26"/>
  <c r="W545" i="22"/>
  <c r="A539" i="23"/>
  <c r="W433" i="22"/>
  <c r="A440" i="23"/>
  <c r="W624" i="22"/>
  <c r="A624" i="23"/>
  <c r="A395" i="26"/>
  <c r="W355" i="25"/>
  <c r="I137" i="23"/>
  <c r="P227" i="22"/>
  <c r="P232" i="22"/>
  <c r="P230" i="22"/>
  <c r="Q863" i="25"/>
  <c r="A861" i="25"/>
  <c r="S854" i="25"/>
  <c r="T861" i="25"/>
  <c r="H839" i="26"/>
  <c r="C688" i="23"/>
  <c r="W687" i="22"/>
  <c r="H685" i="23"/>
  <c r="U862" i="25"/>
  <c r="B862" i="25"/>
  <c r="Q706" i="22"/>
  <c r="I178" i="26"/>
  <c r="P141" i="25"/>
  <c r="P148" i="25"/>
  <c r="H830" i="26"/>
  <c r="A708" i="22"/>
  <c r="A839" i="26"/>
  <c r="Q853" i="25"/>
  <c r="T717" i="22"/>
  <c r="M723" i="22"/>
  <c r="B856" i="25"/>
  <c r="A858" i="25"/>
  <c r="A715" i="22"/>
  <c r="T854" i="25"/>
  <c r="P252" i="22"/>
  <c r="P245" i="22"/>
  <c r="P665" i="22"/>
  <c r="W832" i="25"/>
  <c r="A709" i="22"/>
  <c r="A831" i="26"/>
  <c r="H837" i="26"/>
  <c r="T863" i="25"/>
  <c r="S863" i="25"/>
  <c r="A687" i="23"/>
  <c r="T857" i="25"/>
  <c r="A840" i="26"/>
  <c r="B861" i="25"/>
  <c r="B860" i="25"/>
  <c r="T709" i="22"/>
  <c r="I723" i="22"/>
  <c r="A713" i="22"/>
  <c r="A855" i="25"/>
  <c r="C682" i="23"/>
  <c r="B711" i="22"/>
  <c r="U709" i="22"/>
  <c r="F717" i="22"/>
  <c r="H690" i="23"/>
  <c r="W833" i="25"/>
  <c r="B710" i="22"/>
  <c r="C685" i="23"/>
  <c r="H689" i="23"/>
  <c r="A707" i="22"/>
  <c r="F855" i="25"/>
  <c r="P202" i="25"/>
  <c r="A689" i="23"/>
  <c r="P144" i="25"/>
  <c r="S710" i="22"/>
  <c r="S714" i="22"/>
  <c r="F722" i="22"/>
  <c r="A862" i="25"/>
  <c r="F864" i="25"/>
  <c r="P672" i="22"/>
  <c r="F712" i="22"/>
  <c r="W836" i="25"/>
  <c r="H687" i="23"/>
  <c r="C833" i="26"/>
  <c r="C514" i="26"/>
  <c r="H586" i="26"/>
  <c r="W485" i="25"/>
  <c r="H243" i="23"/>
  <c r="H460" i="26"/>
  <c r="W374" i="22"/>
  <c r="H373" i="23"/>
  <c r="A703" i="26"/>
  <c r="C520" i="26"/>
  <c r="A517" i="26"/>
  <c r="H350" i="23"/>
  <c r="C252" i="23"/>
  <c r="H457" i="26"/>
  <c r="C375" i="23"/>
  <c r="H714" i="26"/>
  <c r="A516" i="26"/>
  <c r="H588" i="26"/>
  <c r="C248" i="23"/>
  <c r="A461" i="26"/>
  <c r="W379" i="22"/>
  <c r="H520" i="26"/>
  <c r="A518" i="26"/>
  <c r="A587" i="26"/>
  <c r="C242" i="23"/>
  <c r="A455" i="26"/>
  <c r="C373" i="23"/>
  <c r="H707" i="26"/>
  <c r="C714" i="26"/>
  <c r="C524" i="26"/>
  <c r="H517" i="26"/>
  <c r="H578" i="26"/>
  <c r="C460" i="26"/>
  <c r="W372" i="22"/>
  <c r="C367" i="23"/>
  <c r="W462" i="22"/>
  <c r="C525" i="26"/>
  <c r="W476" i="25"/>
  <c r="H348" i="23"/>
  <c r="C451" i="26"/>
  <c r="W373" i="22"/>
  <c r="A542" i="26"/>
  <c r="H475" i="23"/>
  <c r="H705" i="26"/>
  <c r="A335" i="26"/>
  <c r="W394" i="22"/>
  <c r="A561" i="23"/>
  <c r="H564" i="23"/>
  <c r="C310" i="23"/>
  <c r="C305" i="23"/>
  <c r="C683" i="26"/>
  <c r="H683" i="26"/>
  <c r="H98" i="23"/>
  <c r="C335" i="26"/>
  <c r="W414" i="22"/>
  <c r="W668" i="25"/>
  <c r="C557" i="23"/>
  <c r="H288" i="23"/>
  <c r="W521" i="22"/>
  <c r="H331" i="26"/>
  <c r="C328" i="26"/>
  <c r="W561" i="22"/>
  <c r="C308" i="23"/>
  <c r="A556" i="23"/>
  <c r="C565" i="23"/>
  <c r="H203" i="23"/>
  <c r="A307" i="23"/>
  <c r="W626" i="25"/>
  <c r="W413" i="22"/>
  <c r="C561" i="23"/>
  <c r="H565" i="23"/>
  <c r="A306" i="23"/>
  <c r="H688" i="26"/>
  <c r="W295" i="22"/>
  <c r="A565" i="23"/>
  <c r="W315" i="22"/>
  <c r="C686" i="26"/>
  <c r="A684" i="26"/>
  <c r="W97" i="22"/>
  <c r="A436" i="23"/>
  <c r="H544" i="23"/>
  <c r="C545" i="23"/>
  <c r="A775" i="26"/>
  <c r="H767" i="26"/>
  <c r="C397" i="26"/>
  <c r="A542" i="23"/>
  <c r="W778" i="25"/>
  <c r="C773" i="26"/>
  <c r="A431" i="23"/>
  <c r="H440" i="23"/>
  <c r="A625" i="23"/>
  <c r="A351" i="26"/>
  <c r="W753" i="25"/>
  <c r="A541" i="23"/>
  <c r="H538" i="23"/>
  <c r="A767" i="26"/>
  <c r="A441" i="23"/>
  <c r="A622" i="23"/>
  <c r="W603" i="22"/>
  <c r="A543" i="23"/>
  <c r="H771" i="26"/>
  <c r="C627" i="23"/>
  <c r="C394" i="26"/>
  <c r="A394" i="26"/>
  <c r="A546" i="23"/>
  <c r="H777" i="26"/>
  <c r="C436" i="23"/>
  <c r="H431" i="23"/>
  <c r="A621" i="23"/>
  <c r="A627" i="23"/>
  <c r="H394" i="26"/>
  <c r="C354" i="26"/>
  <c r="H269" i="23"/>
  <c r="W606" i="22"/>
  <c r="H537" i="23"/>
  <c r="A770" i="26"/>
  <c r="I138" i="23"/>
  <c r="AR17" i="27"/>
  <c r="P234" i="22"/>
  <c r="P225" i="22"/>
  <c r="A859" i="25"/>
  <c r="Q855" i="25"/>
  <c r="H683" i="23"/>
  <c r="W835" i="25"/>
  <c r="B706" i="22"/>
  <c r="H832" i="26"/>
  <c r="C831" i="26"/>
  <c r="Q714" i="22"/>
  <c r="T864" i="25"/>
  <c r="F706" i="22"/>
  <c r="P142" i="25"/>
  <c r="P150" i="25"/>
  <c r="Q709" i="22"/>
  <c r="A834" i="26"/>
  <c r="H693" i="23"/>
  <c r="B723" i="22"/>
  <c r="B715" i="22"/>
  <c r="C839" i="26"/>
  <c r="B707" i="22"/>
  <c r="C829" i="26"/>
  <c r="A832" i="26"/>
  <c r="S855" i="25"/>
  <c r="C835" i="26"/>
  <c r="P244" i="22"/>
  <c r="P249" i="22"/>
  <c r="P246" i="22"/>
  <c r="U712" i="22"/>
  <c r="A691" i="23"/>
  <c r="F715" i="22"/>
  <c r="E723" i="22"/>
  <c r="P76" i="25"/>
  <c r="P667" i="22"/>
  <c r="Q711" i="22"/>
  <c r="Q717" i="22"/>
  <c r="C692" i="23"/>
  <c r="T856" i="25"/>
  <c r="S856" i="25"/>
  <c r="W688" i="22"/>
  <c r="U706" i="22"/>
  <c r="F716" i="22"/>
  <c r="T711" i="22"/>
  <c r="F862" i="25"/>
  <c r="T859" i="25"/>
  <c r="W837" i="25"/>
  <c r="C834" i="26"/>
  <c r="F709" i="22"/>
  <c r="C690" i="23"/>
  <c r="B712" i="22"/>
  <c r="P675" i="22"/>
  <c r="J142" i="23"/>
  <c r="T855" i="25"/>
  <c r="P670" i="22"/>
  <c r="B863" i="25"/>
  <c r="U853" i="25"/>
  <c r="B713" i="22"/>
  <c r="A710" i="22"/>
  <c r="C837" i="26"/>
  <c r="P669" i="22"/>
  <c r="T706" i="22"/>
  <c r="U717" i="22"/>
  <c r="A835" i="26"/>
  <c r="U860" i="25"/>
  <c r="W834" i="25"/>
  <c r="A854" i="25"/>
  <c r="T712" i="22"/>
  <c r="S711" i="22"/>
  <c r="T715" i="22"/>
  <c r="H840" i="26"/>
  <c r="I31" i="26"/>
  <c r="I52" i="26"/>
  <c r="A515" i="26"/>
  <c r="A521" i="26"/>
  <c r="W338" i="22"/>
  <c r="A585" i="26"/>
  <c r="H459" i="26"/>
  <c r="W375" i="22"/>
  <c r="W506" i="25"/>
  <c r="A706" i="26"/>
  <c r="C588" i="26"/>
  <c r="W586" i="25"/>
  <c r="C311" i="26"/>
  <c r="A460" i="26"/>
  <c r="W376" i="22"/>
  <c r="H540" i="26"/>
  <c r="A713" i="26"/>
  <c r="H523" i="26"/>
  <c r="A305" i="26"/>
  <c r="H250" i="23"/>
  <c r="A369" i="23"/>
  <c r="H704" i="26"/>
  <c r="W651" i="25"/>
  <c r="C515" i="26"/>
  <c r="W333" i="22"/>
  <c r="C582" i="26"/>
  <c r="A458" i="26"/>
  <c r="A711" i="26"/>
  <c r="C706" i="26"/>
  <c r="H584" i="26"/>
  <c r="A578" i="26"/>
  <c r="H314" i="26"/>
  <c r="C249" i="23"/>
  <c r="H244" i="23"/>
  <c r="H453" i="26"/>
  <c r="W370" i="22"/>
  <c r="C377" i="23"/>
  <c r="H546" i="26"/>
  <c r="A708" i="26"/>
  <c r="A522" i="26"/>
  <c r="A580" i="26"/>
  <c r="A243" i="23"/>
  <c r="A452" i="26"/>
  <c r="A376" i="23"/>
  <c r="W477" i="22"/>
  <c r="W712" i="25"/>
  <c r="H474" i="23"/>
  <c r="C713" i="26"/>
  <c r="W523" i="22"/>
  <c r="C334" i="26"/>
  <c r="W396" i="22"/>
  <c r="H561" i="23"/>
  <c r="H221" i="23"/>
  <c r="W690" i="25"/>
  <c r="W518" i="22"/>
  <c r="H558" i="23"/>
  <c r="C560" i="23"/>
  <c r="C312" i="23"/>
  <c r="W376" i="25"/>
  <c r="A683" i="26"/>
  <c r="P43" i="22"/>
  <c r="P38" i="22"/>
  <c r="P42" i="22"/>
  <c r="P37" i="22"/>
  <c r="P35" i="22"/>
  <c r="AR7" i="1"/>
  <c r="W33" i="25" s="1"/>
  <c r="P34" i="22"/>
  <c r="P36" i="22"/>
  <c r="P39" i="22"/>
  <c r="P40" i="22"/>
  <c r="P45" i="22"/>
  <c r="P44" i="22"/>
  <c r="P41" i="22"/>
  <c r="AR7" i="27"/>
  <c r="W673" i="25"/>
  <c r="A566" i="23"/>
  <c r="H313" i="23"/>
  <c r="C693" i="26"/>
  <c r="A688" i="26"/>
  <c r="H286" i="23"/>
  <c r="W99" i="22"/>
  <c r="W630" i="25"/>
  <c r="A564" i="23"/>
  <c r="C313" i="23"/>
  <c r="C687" i="26"/>
  <c r="W627" i="25"/>
  <c r="H563" i="23"/>
  <c r="A557" i="23"/>
  <c r="H311" i="23"/>
  <c r="W371" i="25"/>
  <c r="C691" i="26"/>
  <c r="C689" i="26"/>
  <c r="H518" i="23"/>
  <c r="W399" i="22"/>
  <c r="W420" i="22"/>
  <c r="C559" i="23"/>
  <c r="H222" i="23"/>
  <c r="H309" i="23"/>
  <c r="H689" i="26"/>
  <c r="H437" i="23"/>
  <c r="H620" i="23"/>
  <c r="C389" i="26"/>
  <c r="W607" i="22"/>
  <c r="H546" i="23"/>
  <c r="H539" i="23"/>
  <c r="A773" i="26"/>
  <c r="C437" i="23"/>
  <c r="H621" i="23"/>
  <c r="A388" i="26"/>
  <c r="W265" i="22"/>
  <c r="C771" i="26"/>
  <c r="H436" i="23"/>
  <c r="C440" i="23"/>
  <c r="W627" i="22"/>
  <c r="C630" i="23"/>
  <c r="C396" i="26"/>
  <c r="C536" i="23"/>
  <c r="W777" i="25"/>
  <c r="A629" i="23"/>
  <c r="C390" i="26"/>
  <c r="W356" i="25"/>
  <c r="A266" i="23"/>
  <c r="C537" i="23"/>
  <c r="A536" i="23"/>
  <c r="A766" i="26"/>
  <c r="H441" i="23"/>
  <c r="W631" i="22"/>
  <c r="H350" i="26"/>
  <c r="H768" i="26"/>
  <c r="C776" i="26"/>
  <c r="H432" i="23"/>
  <c r="A626" i="23"/>
  <c r="H625" i="23"/>
  <c r="A620" i="23"/>
  <c r="A397" i="26"/>
  <c r="C413" i="26"/>
  <c r="C772" i="26"/>
  <c r="AR37" i="27"/>
  <c r="P229" i="22"/>
  <c r="P223" i="22"/>
  <c r="A688" i="23"/>
  <c r="J136" i="26"/>
  <c r="S859" i="25"/>
  <c r="W689" i="22"/>
  <c r="T714" i="22"/>
  <c r="W693" i="22"/>
  <c r="S860" i="25"/>
  <c r="F869" i="25"/>
  <c r="P145" i="25"/>
  <c r="C684" i="23"/>
  <c r="B858" i="25"/>
  <c r="A711" i="22"/>
  <c r="Q707" i="22"/>
  <c r="C838" i="26"/>
  <c r="W692" i="22"/>
  <c r="M870" i="25"/>
  <c r="H518" i="26"/>
  <c r="C518" i="26"/>
  <c r="H351" i="23"/>
  <c r="H473" i="23"/>
  <c r="W441" i="25"/>
  <c r="A710" i="26"/>
  <c r="A520" i="26"/>
  <c r="A326" i="23"/>
  <c r="C585" i="26"/>
  <c r="C461" i="26"/>
  <c r="A371" i="23"/>
  <c r="W437" i="25"/>
  <c r="W709" i="25"/>
  <c r="H516" i="23"/>
  <c r="H519" i="26"/>
  <c r="A525" i="26"/>
  <c r="A577" i="26"/>
  <c r="W499" i="22"/>
  <c r="A241" i="23"/>
  <c r="H458" i="26"/>
  <c r="C329" i="26"/>
  <c r="C517" i="26"/>
  <c r="C584" i="26"/>
  <c r="A311" i="26"/>
  <c r="H461" i="26"/>
  <c r="C372" i="23"/>
  <c r="A373" i="23"/>
  <c r="W587" i="25"/>
  <c r="A588" i="26"/>
  <c r="P129" i="22"/>
  <c r="P121" i="22"/>
  <c r="P122" i="22"/>
  <c r="AR11" i="1"/>
  <c r="P125" i="22"/>
  <c r="P119" i="22"/>
  <c r="P123" i="22"/>
  <c r="P126" i="22"/>
  <c r="AR11" i="27"/>
  <c r="P127" i="22"/>
  <c r="P118" i="22"/>
  <c r="P128" i="22"/>
  <c r="P124" i="22"/>
  <c r="W496" i="22"/>
  <c r="C244" i="23"/>
  <c r="C246" i="23"/>
  <c r="C369" i="23"/>
  <c r="A599" i="26"/>
  <c r="A704" i="26"/>
  <c r="H515" i="26"/>
  <c r="H334" i="23"/>
  <c r="C586" i="26"/>
  <c r="A473" i="26"/>
  <c r="W463" i="25"/>
  <c r="H602" i="26"/>
  <c r="C709" i="26"/>
  <c r="H517" i="23"/>
  <c r="W443" i="25"/>
  <c r="H711" i="26"/>
  <c r="P64" i="22"/>
  <c r="P58" i="22"/>
  <c r="P66" i="22"/>
  <c r="P60" i="22"/>
  <c r="P55" i="22"/>
  <c r="AR8" i="27"/>
  <c r="P62" i="22"/>
  <c r="AR8" i="1"/>
  <c r="P57" i="22"/>
  <c r="P61" i="22"/>
  <c r="P56" i="22"/>
  <c r="P65" i="22"/>
  <c r="P63" i="22"/>
  <c r="P59" i="22"/>
  <c r="A336" i="26"/>
  <c r="W560" i="22"/>
  <c r="C304" i="23"/>
  <c r="H690" i="26"/>
  <c r="W105" i="22"/>
  <c r="W525" i="22"/>
  <c r="W393" i="22"/>
  <c r="W416" i="22"/>
  <c r="A315" i="23"/>
  <c r="A333" i="26"/>
  <c r="H559" i="23"/>
  <c r="A686" i="26"/>
  <c r="P186" i="22"/>
  <c r="P189" i="22"/>
  <c r="P182" i="22"/>
  <c r="P187" i="22"/>
  <c r="P190" i="22"/>
  <c r="P183" i="22"/>
  <c r="P181" i="22"/>
  <c r="P185" i="22"/>
  <c r="AR14" i="1"/>
  <c r="P192" i="22"/>
  <c r="P191" i="22"/>
  <c r="P188" i="22"/>
  <c r="P184" i="22"/>
  <c r="AR14" i="27"/>
  <c r="H412" i="23"/>
  <c r="H560" i="23"/>
  <c r="H202" i="23"/>
  <c r="H315" i="23"/>
  <c r="C685" i="26"/>
  <c r="W565" i="25"/>
  <c r="C563" i="23"/>
  <c r="C562" i="23"/>
  <c r="H308" i="23"/>
  <c r="W693" i="25"/>
  <c r="W395" i="22"/>
  <c r="H410" i="23"/>
  <c r="C558" i="23"/>
  <c r="W206" i="22"/>
  <c r="H312" i="23"/>
  <c r="A690" i="26"/>
  <c r="H287" i="23"/>
  <c r="W106" i="22"/>
  <c r="C434" i="23"/>
  <c r="C623" i="23"/>
  <c r="H391" i="26"/>
  <c r="A537" i="23"/>
  <c r="A768" i="26"/>
  <c r="H630" i="23"/>
  <c r="H390" i="26"/>
  <c r="W422" i="25"/>
  <c r="W548" i="22"/>
  <c r="W779" i="25"/>
  <c r="H438" i="23"/>
  <c r="H622" i="23"/>
  <c r="A399" i="26"/>
  <c r="C392" i="26"/>
  <c r="H541" i="23"/>
  <c r="W776" i="25"/>
  <c r="A438" i="23"/>
  <c r="A434" i="23"/>
  <c r="H623" i="23"/>
  <c r="A389" i="26"/>
  <c r="H399" i="26"/>
  <c r="C535" i="23"/>
  <c r="C768" i="26"/>
  <c r="H769" i="26"/>
  <c r="A430" i="23"/>
  <c r="C625" i="23"/>
  <c r="A390" i="26"/>
  <c r="A272" i="23"/>
  <c r="H542" i="23"/>
  <c r="W775" i="25"/>
  <c r="C622" i="23"/>
  <c r="A623" i="23"/>
  <c r="C629" i="23"/>
  <c r="C391" i="26"/>
  <c r="A352" i="26"/>
  <c r="W538" i="22"/>
  <c r="A535" i="23"/>
  <c r="A776" i="26"/>
  <c r="P224" i="22"/>
  <c r="P226" i="22"/>
  <c r="A690" i="23"/>
  <c r="A830" i="26"/>
  <c r="A692" i="23"/>
  <c r="A836" i="26"/>
  <c r="C683" i="23"/>
  <c r="U854" i="25"/>
  <c r="S709" i="22"/>
  <c r="C686" i="23"/>
  <c r="S857" i="25"/>
  <c r="S864" i="25"/>
  <c r="AR12" i="24"/>
  <c r="P146" i="25"/>
  <c r="F861" i="25"/>
  <c r="U863" i="25"/>
  <c r="W841" i="25"/>
  <c r="S706" i="22"/>
  <c r="B864" i="25"/>
  <c r="Q712" i="22"/>
  <c r="F858" i="25"/>
  <c r="C836" i="26"/>
  <c r="F860" i="25"/>
  <c r="W54" i="25"/>
  <c r="P255" i="22"/>
  <c r="P248" i="22"/>
  <c r="P671" i="22"/>
  <c r="H682" i="23"/>
  <c r="P668" i="22"/>
  <c r="S713" i="22"/>
  <c r="U713" i="22"/>
  <c r="Q860" i="25"/>
  <c r="B857" i="25"/>
  <c r="W694" i="22"/>
  <c r="T858" i="25"/>
  <c r="T853" i="25"/>
  <c r="H686" i="23"/>
  <c r="C700" i="23"/>
  <c r="H688" i="23"/>
  <c r="H834" i="26"/>
  <c r="A683" i="23"/>
  <c r="W690" i="22"/>
  <c r="S853" i="25"/>
  <c r="U716" i="22"/>
  <c r="H691" i="23"/>
  <c r="S715" i="22"/>
  <c r="Q864" i="25"/>
  <c r="W842" i="25"/>
  <c r="A717" i="22"/>
  <c r="A864" i="25"/>
  <c r="B714" i="22"/>
  <c r="U859" i="25"/>
  <c r="Q858" i="25"/>
  <c r="S708" i="22"/>
  <c r="I870" i="25"/>
  <c r="F863" i="25"/>
  <c r="U715" i="22"/>
  <c r="Q857" i="25"/>
  <c r="B716" i="22"/>
  <c r="C687" i="23"/>
  <c r="W522" i="25"/>
  <c r="A523" i="26"/>
  <c r="H585" i="26"/>
  <c r="H347" i="23"/>
  <c r="C247" i="23"/>
  <c r="C459" i="26"/>
  <c r="C378" i="23"/>
  <c r="C368" i="23"/>
  <c r="H477" i="23"/>
  <c r="C712" i="26"/>
  <c r="A330" i="26"/>
  <c r="C523" i="26"/>
  <c r="H454" i="26"/>
  <c r="W371" i="22"/>
  <c r="C707" i="26"/>
  <c r="C516" i="26"/>
  <c r="H521" i="26"/>
  <c r="A581" i="26"/>
  <c r="H583" i="26"/>
  <c r="W479" i="25"/>
  <c r="W359" i="22"/>
  <c r="A315" i="26"/>
  <c r="P76" i="22"/>
  <c r="P79" i="22"/>
  <c r="P80" i="22"/>
  <c r="AR9" i="1"/>
  <c r="P87" i="22"/>
  <c r="P83" i="22"/>
  <c r="P78" i="22"/>
  <c r="P81" i="22"/>
  <c r="P85" i="22"/>
  <c r="P82" i="22"/>
  <c r="P77" i="22"/>
  <c r="AR9" i="27"/>
  <c r="P86" i="22"/>
  <c r="P84" i="22"/>
  <c r="H252" i="23"/>
  <c r="A453" i="26"/>
  <c r="H377" i="23"/>
  <c r="H372" i="23"/>
  <c r="A709" i="26"/>
  <c r="W518" i="25"/>
  <c r="H579" i="26"/>
  <c r="H580" i="26"/>
  <c r="W505" i="22"/>
  <c r="W460" i="25"/>
  <c r="H375" i="23"/>
  <c r="A367" i="23"/>
  <c r="A519" i="26"/>
  <c r="W335" i="22"/>
  <c r="H587" i="26"/>
  <c r="A583" i="26"/>
  <c r="W349" i="22"/>
  <c r="H249" i="23"/>
  <c r="A457" i="26"/>
  <c r="A375" i="23"/>
  <c r="C371" i="23"/>
  <c r="H374" i="23"/>
  <c r="H522" i="26"/>
  <c r="H335" i="23"/>
  <c r="C475" i="26"/>
  <c r="W315" i="25"/>
  <c r="H248" i="23"/>
  <c r="A456" i="26"/>
  <c r="C462" i="26"/>
  <c r="H712" i="26"/>
  <c r="W330" i="25"/>
  <c r="W479" i="22"/>
  <c r="A310" i="23"/>
  <c r="C684" i="26"/>
  <c r="W559" i="22"/>
  <c r="A311" i="23"/>
  <c r="W292" i="22"/>
  <c r="C330" i="26"/>
  <c r="W563" i="22"/>
  <c r="H557" i="23"/>
  <c r="H223" i="23"/>
  <c r="H307" i="23"/>
  <c r="A687" i="26"/>
  <c r="H102" i="23"/>
  <c r="H411" i="23"/>
  <c r="H224" i="23"/>
  <c r="W102" i="22"/>
  <c r="W392" i="22"/>
  <c r="W569" i="22"/>
  <c r="C556" i="23"/>
  <c r="A559" i="23"/>
  <c r="H305" i="23"/>
  <c r="H310" i="23"/>
  <c r="C682" i="26"/>
  <c r="H686" i="26"/>
  <c r="C101" i="23"/>
  <c r="H515" i="23"/>
  <c r="C567" i="23"/>
  <c r="W208" i="22"/>
  <c r="A314" i="23"/>
  <c r="A691" i="26"/>
  <c r="W286" i="22"/>
  <c r="H97" i="23"/>
  <c r="A439" i="23"/>
  <c r="W622" i="22"/>
  <c r="W401" i="25"/>
  <c r="H540" i="23"/>
  <c r="H439" i="23"/>
  <c r="H435" i="23"/>
  <c r="H393" i="26"/>
  <c r="A545" i="23"/>
  <c r="C540" i="23"/>
  <c r="W773" i="25"/>
  <c r="H434" i="23"/>
  <c r="C431" i="23"/>
  <c r="C624" i="23"/>
  <c r="H397" i="26"/>
  <c r="H536" i="23"/>
  <c r="C767" i="26"/>
  <c r="C435" i="23"/>
  <c r="H627" i="23"/>
  <c r="W396" i="25"/>
  <c r="W756" i="25"/>
  <c r="C727" i="26"/>
  <c r="C543" i="23"/>
  <c r="A771" i="26"/>
  <c r="A435" i="23"/>
  <c r="C393" i="26"/>
  <c r="A540" i="23"/>
  <c r="H770" i="26"/>
  <c r="W630" i="22"/>
  <c r="C619" i="23"/>
  <c r="A396" i="26"/>
  <c r="H398" i="26"/>
  <c r="A420" i="26"/>
  <c r="H772" i="26"/>
  <c r="C766" i="26"/>
  <c r="P231" i="22"/>
  <c r="P228" i="22"/>
  <c r="A838" i="26"/>
  <c r="Q715" i="22"/>
  <c r="W691" i="22"/>
  <c r="Q716" i="22"/>
  <c r="A837" i="26"/>
  <c r="C847" i="26"/>
  <c r="A682" i="23"/>
  <c r="U857" i="25"/>
  <c r="P666" i="22"/>
  <c r="S716" i="22"/>
  <c r="B708" i="22"/>
  <c r="F711" i="22"/>
  <c r="P149" i="25"/>
  <c r="P140" i="25"/>
  <c r="I147" i="23"/>
  <c r="Q861" i="25"/>
  <c r="W685" i="22"/>
  <c r="S858" i="25"/>
  <c r="B709" i="22"/>
  <c r="P673" i="22"/>
  <c r="A716" i="22"/>
  <c r="T716" i="22"/>
  <c r="I847" i="26"/>
  <c r="P254" i="22"/>
  <c r="P250" i="22"/>
  <c r="A833" i="26"/>
  <c r="A686" i="23"/>
  <c r="F707" i="22"/>
  <c r="H838" i="26"/>
  <c r="P223" i="25"/>
  <c r="Q862" i="25"/>
  <c r="A860" i="25"/>
  <c r="T710" i="22"/>
  <c r="W695" i="22"/>
  <c r="W117" i="25"/>
  <c r="F856" i="25"/>
  <c r="B870" i="25"/>
  <c r="T713" i="22"/>
  <c r="W839" i="25"/>
  <c r="A714" i="22"/>
  <c r="C830" i="26"/>
  <c r="H692" i="23"/>
  <c r="B853" i="25"/>
  <c r="C840" i="26"/>
  <c r="I701" i="23"/>
  <c r="T862" i="25"/>
  <c r="W686" i="22"/>
  <c r="B859" i="25"/>
  <c r="F713" i="22"/>
  <c r="U856" i="25"/>
  <c r="Q856" i="25"/>
  <c r="H835" i="26"/>
  <c r="Q710" i="22"/>
  <c r="I848" i="26"/>
  <c r="P251" i="22"/>
  <c r="F854" i="25"/>
  <c r="F859" i="25"/>
  <c r="I700" i="23"/>
  <c r="C832" i="26"/>
  <c r="C519" i="26"/>
  <c r="W329" i="22"/>
  <c r="W309" i="25"/>
  <c r="C241" i="23"/>
  <c r="A459" i="26"/>
  <c r="A374" i="23"/>
  <c r="A707" i="26"/>
  <c r="W526" i="25"/>
  <c r="A524" i="26"/>
  <c r="C587" i="26"/>
  <c r="C305" i="26"/>
  <c r="A246" i="23"/>
  <c r="C452" i="26"/>
  <c r="A372" i="23"/>
  <c r="H713" i="26"/>
  <c r="C579" i="26"/>
  <c r="A304" i="26"/>
  <c r="W501" i="22"/>
  <c r="A242" i="23"/>
  <c r="C455" i="26"/>
  <c r="H376" i="23"/>
  <c r="A378" i="23"/>
  <c r="C435" i="26"/>
  <c r="C708" i="26"/>
  <c r="W589" i="25"/>
  <c r="H480" i="26"/>
  <c r="A500" i="23"/>
  <c r="A368" i="23"/>
  <c r="C710" i="26"/>
  <c r="A514" i="26"/>
  <c r="H581" i="26"/>
  <c r="C578" i="26"/>
  <c r="W354" i="22"/>
  <c r="H455" i="26"/>
  <c r="A370" i="23"/>
  <c r="A377" i="23"/>
  <c r="H706" i="26"/>
  <c r="H453" i="23"/>
  <c r="C522" i="26"/>
  <c r="C580" i="26"/>
  <c r="W352" i="22"/>
  <c r="H313" i="26"/>
  <c r="C250" i="23"/>
  <c r="C453" i="26"/>
  <c r="C600" i="26"/>
  <c r="C703" i="26"/>
  <c r="A331" i="26"/>
  <c r="H476" i="23"/>
  <c r="C704" i="26"/>
  <c r="C705" i="26"/>
  <c r="W650" i="25"/>
  <c r="A334" i="26"/>
  <c r="W582" i="22"/>
  <c r="AR13" i="1"/>
  <c r="P167" i="22"/>
  <c r="P168" i="22"/>
  <c r="P165" i="22"/>
  <c r="P169" i="22"/>
  <c r="P171" i="22"/>
  <c r="AR13" i="27"/>
  <c r="P160" i="22"/>
  <c r="P166" i="22"/>
  <c r="P161" i="22"/>
  <c r="P164" i="22"/>
  <c r="P162" i="22"/>
  <c r="P170" i="22"/>
  <c r="P163" i="22"/>
  <c r="A312" i="23"/>
  <c r="H684" i="26"/>
  <c r="H567" i="23"/>
  <c r="C307" i="23"/>
  <c r="C692" i="26"/>
  <c r="H693" i="26"/>
  <c r="W653" i="25"/>
  <c r="W517" i="22"/>
  <c r="H519" i="23"/>
  <c r="H413" i="23"/>
  <c r="H566" i="23"/>
  <c r="H201" i="23"/>
  <c r="W310" i="22"/>
  <c r="A692" i="26"/>
  <c r="A689" i="26"/>
  <c r="W569" i="25"/>
  <c r="A558" i="23"/>
  <c r="H225" i="23"/>
  <c r="H692" i="26"/>
  <c r="C311" i="23"/>
  <c r="A682" i="26"/>
  <c r="H685" i="26"/>
  <c r="C331" i="26"/>
  <c r="C564" i="23"/>
  <c r="A560" i="23"/>
  <c r="A308" i="23"/>
  <c r="W689" i="25"/>
  <c r="W695" i="25"/>
  <c r="W566" i="25"/>
  <c r="H95" i="23"/>
  <c r="H626" i="23"/>
  <c r="H392" i="26"/>
  <c r="C395" i="26"/>
  <c r="W751" i="25"/>
  <c r="C539" i="23"/>
  <c r="W542" i="22"/>
  <c r="H776" i="26"/>
  <c r="P648" i="22"/>
  <c r="AR36" i="27"/>
  <c r="P651" i="22"/>
  <c r="P647" i="22"/>
  <c r="P649" i="22"/>
  <c r="P643" i="22"/>
  <c r="P645" i="22"/>
  <c r="P650" i="22"/>
  <c r="P652" i="22"/>
  <c r="P654" i="22"/>
  <c r="P653" i="22"/>
  <c r="P644" i="22"/>
  <c r="P646" i="22"/>
  <c r="A437" i="23"/>
  <c r="H629" i="23"/>
  <c r="C628" i="23"/>
  <c r="A393" i="26"/>
  <c r="A392" i="26"/>
  <c r="C349" i="26"/>
  <c r="A544" i="23"/>
  <c r="C542" i="23"/>
  <c r="C774" i="26"/>
  <c r="C430" i="23"/>
  <c r="C439" i="23"/>
  <c r="A628" i="23"/>
  <c r="H389" i="26"/>
  <c r="H396" i="26"/>
  <c r="H418" i="26"/>
  <c r="C546" i="23"/>
  <c r="A777" i="26"/>
  <c r="A432" i="23"/>
  <c r="C441" i="23"/>
  <c r="W400" i="25"/>
  <c r="H543" i="23"/>
  <c r="C775" i="26"/>
  <c r="C769" i="26"/>
  <c r="C438" i="23"/>
  <c r="A619" i="23"/>
  <c r="C388" i="26"/>
  <c r="W544" i="22"/>
  <c r="A772" i="26"/>
  <c r="C770" i="26"/>
  <c r="A433" i="23"/>
  <c r="C626" i="23"/>
  <c r="H395" i="26"/>
  <c r="W266" i="22"/>
  <c r="H545" i="23"/>
  <c r="C777" i="26"/>
  <c r="H775" i="26"/>
  <c r="I140" i="23"/>
  <c r="AR16" i="27"/>
  <c r="I142" i="23"/>
  <c r="P233" i="22"/>
  <c r="AR16" i="1"/>
  <c r="U864" i="25"/>
  <c r="A684" i="23"/>
  <c r="A706" i="22"/>
  <c r="A712" i="22"/>
  <c r="A857" i="25"/>
  <c r="F714" i="22"/>
  <c r="U714" i="22"/>
  <c r="S717" i="22"/>
  <c r="Q859" i="25"/>
  <c r="E870" i="25"/>
  <c r="S861" i="25"/>
  <c r="C848" i="26"/>
  <c r="P143" i="25"/>
  <c r="P147" i="25"/>
  <c r="C691" i="23"/>
  <c r="B854" i="25"/>
  <c r="A853" i="25"/>
  <c r="W840" i="25"/>
  <c r="B717" i="22"/>
  <c r="A685" i="23"/>
  <c r="F853" i="25"/>
  <c r="A863" i="25"/>
  <c r="U855" i="25"/>
  <c r="C693" i="23"/>
  <c r="AR17" i="1"/>
  <c r="W243" i="25" s="1"/>
  <c r="P253" i="22"/>
  <c r="Q713" i="22"/>
  <c r="A693" i="23"/>
  <c r="S707" i="22"/>
  <c r="S862" i="25"/>
  <c r="J178" i="26"/>
  <c r="Q854" i="25"/>
  <c r="T708" i="22"/>
  <c r="A856" i="25"/>
  <c r="I145" i="23"/>
  <c r="B855" i="25"/>
  <c r="F708" i="22"/>
  <c r="F857" i="25"/>
  <c r="H684" i="23"/>
  <c r="Q708" i="22"/>
  <c r="U861" i="25"/>
  <c r="T707" i="22"/>
  <c r="H836" i="26"/>
  <c r="P664" i="22"/>
  <c r="F710" i="22"/>
  <c r="P674" i="22"/>
  <c r="U711" i="22"/>
  <c r="C701" i="23"/>
  <c r="H833" i="26"/>
  <c r="U710" i="22"/>
  <c r="C689" i="23"/>
  <c r="W838" i="25"/>
  <c r="P265" i="25"/>
  <c r="H831" i="26"/>
  <c r="U858" i="25"/>
  <c r="T860" i="25"/>
  <c r="S712" i="22"/>
  <c r="U707" i="22"/>
  <c r="P247" i="22"/>
  <c r="H829" i="26"/>
  <c r="W159" i="25"/>
  <c r="U708" i="22"/>
  <c r="A829" i="26"/>
  <c r="X802" i="25" l="1"/>
  <c r="X88" i="22"/>
  <c r="X655" i="22"/>
  <c r="X193" i="22"/>
  <c r="M144" i="22"/>
  <c r="M146" i="22"/>
  <c r="M147" i="22"/>
  <c r="X266" i="22"/>
  <c r="X544" i="22"/>
  <c r="X400" i="25"/>
  <c r="H421" i="26"/>
  <c r="H400" i="26"/>
  <c r="R646" i="22"/>
  <c r="K646" i="22" s="1"/>
  <c r="G646" i="22"/>
  <c r="R644" i="22"/>
  <c r="K644" i="22" s="1"/>
  <c r="G644" i="22"/>
  <c r="G653" i="22"/>
  <c r="R653" i="22"/>
  <c r="K653" i="22" s="1"/>
  <c r="R654" i="22"/>
  <c r="G652" i="22"/>
  <c r="R652" i="22"/>
  <c r="K652" i="22" s="1"/>
  <c r="R650" i="22"/>
  <c r="K650" i="22" s="1"/>
  <c r="G650" i="22"/>
  <c r="G645" i="22"/>
  <c r="R645" i="22"/>
  <c r="K645" i="22" s="1"/>
  <c r="G643" i="22"/>
  <c r="R643" i="22"/>
  <c r="M643" i="22" s="1"/>
  <c r="G655" i="22"/>
  <c r="R649" i="22"/>
  <c r="K649" i="22" s="1"/>
  <c r="G649" i="22"/>
  <c r="G647" i="22"/>
  <c r="R647" i="22"/>
  <c r="K647" i="22" s="1"/>
  <c r="R651" i="22"/>
  <c r="K651" i="22" s="1"/>
  <c r="G651" i="22"/>
  <c r="R648" i="22"/>
  <c r="K648" i="22" s="1"/>
  <c r="G648" i="22"/>
  <c r="X542" i="22"/>
  <c r="X751" i="25"/>
  <c r="H106" i="23"/>
  <c r="X566" i="25"/>
  <c r="X695" i="25"/>
  <c r="X689" i="25"/>
  <c r="X569" i="25"/>
  <c r="X310" i="22"/>
  <c r="W319" i="22"/>
  <c r="H211" i="23"/>
  <c r="X517" i="22"/>
  <c r="W529" i="22"/>
  <c r="X653" i="25"/>
  <c r="G163" i="22"/>
  <c r="R163" i="22"/>
  <c r="K163" i="22" s="1"/>
  <c r="R170" i="22"/>
  <c r="K170" i="22" s="1"/>
  <c r="G170" i="22"/>
  <c r="G162" i="22"/>
  <c r="R162" i="22"/>
  <c r="K162" i="22" s="1"/>
  <c r="R164" i="22"/>
  <c r="K164" i="22" s="1"/>
  <c r="G164" i="22"/>
  <c r="G161" i="22"/>
  <c r="R161" i="22"/>
  <c r="K161" i="22" s="1"/>
  <c r="R166" i="22"/>
  <c r="K166" i="22" s="1"/>
  <c r="G166" i="22"/>
  <c r="G160" i="22"/>
  <c r="G172" i="22"/>
  <c r="R160" i="22"/>
  <c r="R171" i="22"/>
  <c r="M171" i="22" s="1"/>
  <c r="G169" i="22"/>
  <c r="R169" i="22"/>
  <c r="K169" i="22" s="1"/>
  <c r="R165" i="22"/>
  <c r="K165" i="22" s="1"/>
  <c r="G165" i="22"/>
  <c r="R168" i="22"/>
  <c r="K168" i="22" s="1"/>
  <c r="G168" i="22"/>
  <c r="G167" i="22"/>
  <c r="R167" i="22"/>
  <c r="K167" i="22" s="1"/>
  <c r="X582" i="22"/>
  <c r="X592" i="22" s="1"/>
  <c r="W592" i="22"/>
  <c r="X650" i="25"/>
  <c r="H316" i="26"/>
  <c r="X352" i="22"/>
  <c r="H463" i="23"/>
  <c r="X354" i="22"/>
  <c r="H484" i="26"/>
  <c r="X589" i="25"/>
  <c r="X501" i="22"/>
  <c r="X526" i="25"/>
  <c r="X309" i="25"/>
  <c r="X329" i="22"/>
  <c r="W340" i="22"/>
  <c r="X630" i="22"/>
  <c r="X756" i="25"/>
  <c r="X396" i="25"/>
  <c r="H547" i="23"/>
  <c r="X773" i="25"/>
  <c r="X401" i="25"/>
  <c r="X622" i="22"/>
  <c r="W634" i="22"/>
  <c r="X286" i="22"/>
  <c r="W298" i="22"/>
  <c r="X208" i="22"/>
  <c r="H526" i="23"/>
  <c r="H316" i="23"/>
  <c r="X569" i="22"/>
  <c r="X392" i="22"/>
  <c r="W403" i="22"/>
  <c r="X102" i="22"/>
  <c r="H568" i="23"/>
  <c r="X563" i="22"/>
  <c r="X292" i="22"/>
  <c r="X559" i="22"/>
  <c r="W571" i="22"/>
  <c r="X479" i="22"/>
  <c r="X330" i="25"/>
  <c r="X315" i="25"/>
  <c r="X349" i="22"/>
  <c r="W361" i="22"/>
  <c r="X335" i="22"/>
  <c r="X460" i="25"/>
  <c r="X505" i="22"/>
  <c r="X518" i="25"/>
  <c r="H379" i="23"/>
  <c r="G84" i="22"/>
  <c r="R84" i="22"/>
  <c r="K84" i="22" s="1"/>
  <c r="R86" i="22"/>
  <c r="K86" i="22" s="1"/>
  <c r="G86" i="22"/>
  <c r="R77" i="22"/>
  <c r="K77" i="22" s="1"/>
  <c r="G77" i="22"/>
  <c r="R82" i="22"/>
  <c r="K82" i="22" s="1"/>
  <c r="G82" i="22"/>
  <c r="R85" i="22"/>
  <c r="K85" i="22" s="1"/>
  <c r="G85" i="22"/>
  <c r="R81" i="22"/>
  <c r="K81" i="22" s="1"/>
  <c r="G81" i="22"/>
  <c r="R78" i="22"/>
  <c r="K78" i="22" s="1"/>
  <c r="G78" i="22"/>
  <c r="G83" i="22"/>
  <c r="R83" i="22"/>
  <c r="K83" i="22" s="1"/>
  <c r="R87" i="22"/>
  <c r="M87" i="22" s="1"/>
  <c r="R80" i="22"/>
  <c r="K80" i="22" s="1"/>
  <c r="G80" i="22"/>
  <c r="R79" i="22"/>
  <c r="K79" i="22" s="1"/>
  <c r="G79" i="22"/>
  <c r="G88" i="22"/>
  <c r="G76" i="22"/>
  <c r="R76" i="22"/>
  <c r="M76" i="22" s="1"/>
  <c r="X359" i="22"/>
  <c r="X479" i="25"/>
  <c r="X371" i="22"/>
  <c r="H358" i="23"/>
  <c r="X522" i="25"/>
  <c r="X538" i="22"/>
  <c r="W550" i="22"/>
  <c r="X775" i="25"/>
  <c r="X776" i="25"/>
  <c r="X779" i="25"/>
  <c r="X548" i="22"/>
  <c r="X422" i="25"/>
  <c r="X424" i="25" s="1"/>
  <c r="X106" i="22"/>
  <c r="X206" i="22"/>
  <c r="H421" i="23"/>
  <c r="X395" i="22"/>
  <c r="X693" i="25"/>
  <c r="X565" i="25"/>
  <c r="G184" i="22"/>
  <c r="R184" i="22"/>
  <c r="K184" i="22" s="1"/>
  <c r="R188" i="22"/>
  <c r="K188" i="22" s="1"/>
  <c r="G188" i="22"/>
  <c r="G191" i="22"/>
  <c r="R191" i="22"/>
  <c r="K191" i="22" s="1"/>
  <c r="R192" i="22"/>
  <c r="M192" i="22" s="1"/>
  <c r="R185" i="22"/>
  <c r="K185" i="22" s="1"/>
  <c r="G185" i="22"/>
  <c r="G181" i="22"/>
  <c r="G193" i="22"/>
  <c r="R181" i="22"/>
  <c r="M181" i="22" s="1"/>
  <c r="G183" i="22"/>
  <c r="R183" i="22"/>
  <c r="K183" i="22" s="1"/>
  <c r="R190" i="22"/>
  <c r="K190" i="22" s="1"/>
  <c r="G190" i="22"/>
  <c r="R187" i="22"/>
  <c r="K187" i="22" s="1"/>
  <c r="G187" i="22"/>
  <c r="G182" i="22"/>
  <c r="R182" i="22"/>
  <c r="K182" i="22" s="1"/>
  <c r="G189" i="22"/>
  <c r="R189" i="22"/>
  <c r="K189" i="22" s="1"/>
  <c r="R186" i="22"/>
  <c r="K186" i="22" s="1"/>
  <c r="G186" i="22"/>
  <c r="X416" i="22"/>
  <c r="X393" i="22"/>
  <c r="X525" i="22"/>
  <c r="X105" i="22"/>
  <c r="X560" i="22"/>
  <c r="R59" i="22"/>
  <c r="K59" i="22" s="1"/>
  <c r="G59" i="22"/>
  <c r="R63" i="22"/>
  <c r="K63" i="22" s="1"/>
  <c r="G63" i="22"/>
  <c r="R65" i="22"/>
  <c r="K65" i="22" s="1"/>
  <c r="G65" i="22"/>
  <c r="R56" i="22"/>
  <c r="K56" i="22" s="1"/>
  <c r="G56" i="22"/>
  <c r="G61" i="22"/>
  <c r="R61" i="22"/>
  <c r="K61" i="22" s="1"/>
  <c r="G57" i="22"/>
  <c r="R57" i="22"/>
  <c r="K57" i="22" s="1"/>
  <c r="R62" i="22"/>
  <c r="K62" i="22" s="1"/>
  <c r="G62" i="22"/>
  <c r="R55" i="22"/>
  <c r="G67" i="22"/>
  <c r="G55" i="22"/>
  <c r="R60" i="22"/>
  <c r="K60" i="22" s="1"/>
  <c r="G60" i="22"/>
  <c r="R66" i="22"/>
  <c r="M66" i="22" s="1"/>
  <c r="G58" i="22"/>
  <c r="R58" i="22"/>
  <c r="K58" i="22" s="1"/>
  <c r="R64" i="22"/>
  <c r="K64" i="22" s="1"/>
  <c r="G64" i="22"/>
  <c r="X443" i="25"/>
  <c r="H610" i="26"/>
  <c r="X463" i="25"/>
  <c r="H337" i="23"/>
  <c r="H526" i="26"/>
  <c r="X496" i="22"/>
  <c r="W508" i="22"/>
  <c r="R124" i="22"/>
  <c r="K124" i="22" s="1"/>
  <c r="G124" i="22"/>
  <c r="G128" i="22"/>
  <c r="R128" i="22"/>
  <c r="K128" i="22" s="1"/>
  <c r="G118" i="22"/>
  <c r="G130" i="22"/>
  <c r="R118" i="22"/>
  <c r="M118" i="22" s="1"/>
  <c r="G127" i="22"/>
  <c r="R127" i="22"/>
  <c r="K127" i="22" s="1"/>
  <c r="R126" i="22"/>
  <c r="K126" i="22" s="1"/>
  <c r="G126" i="22"/>
  <c r="R123" i="22"/>
  <c r="K123" i="22" s="1"/>
  <c r="G123" i="22"/>
  <c r="R119" i="22"/>
  <c r="K119" i="22" s="1"/>
  <c r="G119" i="22"/>
  <c r="R125" i="22"/>
  <c r="K125" i="22" s="1"/>
  <c r="G125" i="22"/>
  <c r="R122" i="22"/>
  <c r="K122" i="22" s="1"/>
  <c r="G122" i="22"/>
  <c r="G121" i="22"/>
  <c r="R121" i="22"/>
  <c r="K121" i="22" s="1"/>
  <c r="R129" i="22"/>
  <c r="K129" i="22" s="1"/>
  <c r="X587" i="25"/>
  <c r="X499" i="22"/>
  <c r="X709" i="25"/>
  <c r="X437" i="25"/>
  <c r="X441" i="25"/>
  <c r="H484" i="23"/>
  <c r="H358" i="26"/>
  <c r="X631" i="22"/>
  <c r="X356" i="25"/>
  <c r="X777" i="25"/>
  <c r="X627" i="22"/>
  <c r="X265" i="22"/>
  <c r="W277" i="22"/>
  <c r="X607" i="22"/>
  <c r="H631" i="23"/>
  <c r="X420" i="22"/>
  <c r="X399" i="22"/>
  <c r="X371" i="25"/>
  <c r="X627" i="25"/>
  <c r="X630" i="25"/>
  <c r="X99" i="22"/>
  <c r="X673" i="25"/>
  <c r="R41" i="22"/>
  <c r="K41" i="22" s="1"/>
  <c r="G41" i="22"/>
  <c r="R44" i="22"/>
  <c r="K44" i="22" s="1"/>
  <c r="G44" i="22"/>
  <c r="R45" i="22"/>
  <c r="G40" i="22"/>
  <c r="R40" i="22"/>
  <c r="K40" i="22" s="1"/>
  <c r="R39" i="22"/>
  <c r="K39" i="22" s="1"/>
  <c r="G39" i="22"/>
  <c r="R36" i="22"/>
  <c r="K36" i="22" s="1"/>
  <c r="G36" i="22"/>
  <c r="G46" i="22"/>
  <c r="G34" i="22"/>
  <c r="R34" i="22"/>
  <c r="M34" i="22" s="1"/>
  <c r="G35" i="22"/>
  <c r="R35" i="22"/>
  <c r="K35" i="22" s="1"/>
  <c r="G37" i="22"/>
  <c r="R37" i="22"/>
  <c r="K37" i="22" s="1"/>
  <c r="R42" i="22"/>
  <c r="K42" i="22" s="1"/>
  <c r="G42" i="22"/>
  <c r="G38" i="22"/>
  <c r="R38" i="22"/>
  <c r="K38" i="22" s="1"/>
  <c r="G43" i="22"/>
  <c r="R43" i="22"/>
  <c r="K43" i="22" s="1"/>
  <c r="X376" i="25"/>
  <c r="X518" i="22"/>
  <c r="X690" i="25"/>
  <c r="H232" i="23"/>
  <c r="X396" i="22"/>
  <c r="X523" i="22"/>
  <c r="X712" i="25"/>
  <c r="X477" i="22"/>
  <c r="W487" i="22"/>
  <c r="W382" i="22"/>
  <c r="X370" i="22"/>
  <c r="X333" i="22"/>
  <c r="X651" i="25"/>
  <c r="X655" i="25" s="1"/>
  <c r="H715" i="26"/>
  <c r="H547" i="26"/>
  <c r="X376" i="22"/>
  <c r="X586" i="25"/>
  <c r="X506" i="25"/>
  <c r="X375" i="22"/>
  <c r="X338" i="22"/>
  <c r="X606" i="22"/>
  <c r="H442" i="23"/>
  <c r="X603" i="22"/>
  <c r="W613" i="22"/>
  <c r="X753" i="25"/>
  <c r="X778" i="25"/>
  <c r="H778" i="26"/>
  <c r="X97" i="22"/>
  <c r="W109" i="22"/>
  <c r="X315" i="22"/>
  <c r="X319" i="22" s="1"/>
  <c r="X295" i="22"/>
  <c r="X413" i="22"/>
  <c r="W424" i="22"/>
  <c r="X626" i="25"/>
  <c r="X561" i="22"/>
  <c r="H337" i="26"/>
  <c r="X521" i="22"/>
  <c r="X668" i="25"/>
  <c r="X414" i="22"/>
  <c r="H694" i="26"/>
  <c r="X394" i="22"/>
  <c r="X373" i="22"/>
  <c r="X476" i="25"/>
  <c r="X462" i="22"/>
  <c r="W466" i="22"/>
  <c r="X372" i="22"/>
  <c r="H589" i="26"/>
  <c r="X379" i="22"/>
  <c r="X374" i="22"/>
  <c r="H253" i="23"/>
  <c r="X485" i="25"/>
  <c r="X355" i="25"/>
  <c r="X361" i="25" s="1"/>
  <c r="X624" i="22"/>
  <c r="X433" i="22"/>
  <c r="W445" i="22"/>
  <c r="X545" i="22"/>
  <c r="H274" i="23"/>
  <c r="X628" i="22"/>
  <c r="X439" i="22"/>
  <c r="X567" i="22"/>
  <c r="X203" i="22"/>
  <c r="W214" i="22"/>
  <c r="X422" i="22"/>
  <c r="X670" i="25"/>
  <c r="X101" i="22"/>
  <c r="X666" i="25"/>
  <c r="X527" i="22"/>
  <c r="H295" i="23"/>
  <c r="X333" i="25"/>
  <c r="X331" i="25"/>
  <c r="X708" i="25"/>
  <c r="X378" i="22"/>
  <c r="H505" i="23"/>
  <c r="X609" i="25"/>
  <c r="X613" i="25" s="1"/>
  <c r="H463" i="26"/>
  <c r="X498" i="25"/>
  <c r="X464" i="22"/>
  <c r="M139" i="22"/>
  <c r="K139" i="22"/>
  <c r="M149" i="22"/>
  <c r="N147" i="22"/>
  <c r="N146" i="22"/>
  <c r="M142" i="22"/>
  <c r="N144" i="22"/>
  <c r="M60" i="22"/>
  <c r="N60" i="22" s="1"/>
  <c r="N141" i="22"/>
  <c r="M162" i="22"/>
  <c r="N162" i="22" s="1"/>
  <c r="N140" i="22"/>
  <c r="N143" i="22"/>
  <c r="X550" i="25"/>
  <c r="M170" i="22"/>
  <c r="N170" i="22" s="1"/>
  <c r="K34" i="25"/>
  <c r="M58" i="22"/>
  <c r="N58" i="22" s="1"/>
  <c r="X235" i="22"/>
  <c r="AX50" i="27"/>
  <c r="M61" i="22"/>
  <c r="N61" i="22" s="1"/>
  <c r="X256" i="22"/>
  <c r="M127" i="22"/>
  <c r="X739" i="25"/>
  <c r="M167" i="22"/>
  <c r="N167" i="22" s="1"/>
  <c r="M120" i="22"/>
  <c r="W46" i="25"/>
  <c r="W130" i="25"/>
  <c r="W172" i="25"/>
  <c r="R246" i="22"/>
  <c r="K246" i="22" s="1"/>
  <c r="G246" i="22"/>
  <c r="G245" i="22"/>
  <c r="R245" i="22"/>
  <c r="K245" i="22" s="1"/>
  <c r="G253" i="22"/>
  <c r="R253" i="22"/>
  <c r="K253" i="22" s="1"/>
  <c r="G250" i="22"/>
  <c r="R250" i="22"/>
  <c r="K250" i="22" s="1"/>
  <c r="G248" i="22"/>
  <c r="R248" i="22"/>
  <c r="K248" i="22" s="1"/>
  <c r="R251" i="22"/>
  <c r="K251" i="22" s="1"/>
  <c r="G251" i="22"/>
  <c r="G249" i="22"/>
  <c r="R249" i="22"/>
  <c r="K249" i="22" s="1"/>
  <c r="R252" i="22"/>
  <c r="K252" i="22" s="1"/>
  <c r="G252" i="22"/>
  <c r="G254" i="22"/>
  <c r="R254" i="22"/>
  <c r="K254" i="22" s="1"/>
  <c r="R255" i="22"/>
  <c r="M255" i="22" s="1"/>
  <c r="G247" i="22"/>
  <c r="R247" i="22"/>
  <c r="K247" i="22" s="1"/>
  <c r="G256" i="22"/>
  <c r="R244" i="22"/>
  <c r="K244" i="22" s="1"/>
  <c r="G244" i="22"/>
  <c r="W67" i="25"/>
  <c r="R150" i="25"/>
  <c r="R148" i="25"/>
  <c r="K148" i="25" s="1"/>
  <c r="G148" i="25"/>
  <c r="R147" i="25"/>
  <c r="K147" i="25" s="1"/>
  <c r="G147" i="25"/>
  <c r="R140" i="25"/>
  <c r="M140" i="25" s="1"/>
  <c r="G140" i="25"/>
  <c r="G151" i="25"/>
  <c r="R146" i="25"/>
  <c r="K146" i="25" s="1"/>
  <c r="G146" i="25"/>
  <c r="R145" i="25"/>
  <c r="K145" i="25" s="1"/>
  <c r="G145" i="25"/>
  <c r="R142" i="25"/>
  <c r="K142" i="25" s="1"/>
  <c r="G142" i="25"/>
  <c r="G141" i="25"/>
  <c r="R141" i="25"/>
  <c r="K141" i="25" s="1"/>
  <c r="R143" i="25"/>
  <c r="K143" i="25" s="1"/>
  <c r="G143" i="25"/>
  <c r="R149" i="25"/>
  <c r="K149" i="25" s="1"/>
  <c r="G149" i="25"/>
  <c r="G144" i="25"/>
  <c r="R144" i="25"/>
  <c r="K144" i="25" s="1"/>
  <c r="R230" i="22"/>
  <c r="K230" i="22" s="1"/>
  <c r="G230" i="22"/>
  <c r="G228" i="22"/>
  <c r="R228" i="22"/>
  <c r="K228" i="22" s="1"/>
  <c r="R226" i="22"/>
  <c r="K226" i="22" s="1"/>
  <c r="G226" i="22"/>
  <c r="R223" i="22"/>
  <c r="M223" i="22" s="1"/>
  <c r="N223" i="22" s="1"/>
  <c r="G223" i="22"/>
  <c r="G235" i="22"/>
  <c r="R225" i="22"/>
  <c r="K225" i="22" s="1"/>
  <c r="G225" i="22"/>
  <c r="R232" i="22"/>
  <c r="K232" i="22" s="1"/>
  <c r="G232" i="22"/>
  <c r="R233" i="22"/>
  <c r="K233" i="22" s="1"/>
  <c r="G233" i="22"/>
  <c r="R231" i="22"/>
  <c r="K231" i="22" s="1"/>
  <c r="G231" i="22"/>
  <c r="R224" i="22"/>
  <c r="K224" i="22" s="1"/>
  <c r="G224" i="22"/>
  <c r="G229" i="22"/>
  <c r="R229" i="22"/>
  <c r="K229" i="22" s="1"/>
  <c r="R234" i="22"/>
  <c r="G227" i="22"/>
  <c r="R227" i="22"/>
  <c r="K227" i="22" s="1"/>
  <c r="M79" i="22"/>
  <c r="N148" i="22"/>
  <c r="M78" i="22"/>
  <c r="M81" i="22"/>
  <c r="M128" i="22"/>
  <c r="K181" i="22"/>
  <c r="M189" i="22"/>
  <c r="K192" i="22"/>
  <c r="G202" i="25"/>
  <c r="R202" i="25"/>
  <c r="K202" i="25" s="1"/>
  <c r="W256" i="25"/>
  <c r="R76" i="25"/>
  <c r="G76" i="25"/>
  <c r="N34" i="22"/>
  <c r="N34" i="25"/>
  <c r="M160" i="25"/>
  <c r="K160" i="25"/>
  <c r="N643" i="22"/>
  <c r="G223" i="25"/>
  <c r="R223" i="25"/>
  <c r="K181" i="25"/>
  <c r="M118" i="25"/>
  <c r="K118" i="25"/>
  <c r="J148" i="26"/>
  <c r="N55" i="25"/>
  <c r="M202" i="25"/>
  <c r="V139" i="25"/>
  <c r="M151" i="25"/>
  <c r="M648" i="22"/>
  <c r="N648" i="22" s="1"/>
  <c r="M644" i="22"/>
  <c r="N644" i="22" s="1"/>
  <c r="M645" i="22"/>
  <c r="N645" i="22" s="1"/>
  <c r="M650" i="22"/>
  <c r="N650" i="22" s="1"/>
  <c r="M652" i="22"/>
  <c r="N652" i="22" s="1"/>
  <c r="M651" i="22"/>
  <c r="N651" i="22" s="1"/>
  <c r="M649" i="22"/>
  <c r="N649" i="22" s="1"/>
  <c r="F242" i="22"/>
  <c r="V181" i="25"/>
  <c r="X676" i="22"/>
  <c r="X692" i="22"/>
  <c r="X689" i="22"/>
  <c r="X694" i="22"/>
  <c r="X690" i="22"/>
  <c r="X687" i="22"/>
  <c r="X693" i="22"/>
  <c r="X695" i="22"/>
  <c r="X688" i="22"/>
  <c r="X691" i="22"/>
  <c r="W697" i="22"/>
  <c r="X685" i="22"/>
  <c r="X686" i="22"/>
  <c r="R664" i="22"/>
  <c r="M664" i="22" s="1"/>
  <c r="G664" i="22"/>
  <c r="G676" i="22"/>
  <c r="R668" i="22"/>
  <c r="K668" i="22" s="1"/>
  <c r="G668" i="22"/>
  <c r="G665" i="22"/>
  <c r="R665" i="22"/>
  <c r="K665" i="22" s="1"/>
  <c r="R674" i="22"/>
  <c r="K674" i="22" s="1"/>
  <c r="G674" i="22"/>
  <c r="G669" i="22"/>
  <c r="R669" i="22"/>
  <c r="K669" i="22" s="1"/>
  <c r="G673" i="22"/>
  <c r="R673" i="22"/>
  <c r="K673" i="22" s="1"/>
  <c r="G672" i="22"/>
  <c r="R672" i="22"/>
  <c r="K672" i="22" s="1"/>
  <c r="G667" i="22"/>
  <c r="R667" i="22"/>
  <c r="K667" i="22" s="1"/>
  <c r="R675" i="22"/>
  <c r="R671" i="22"/>
  <c r="K671" i="22" s="1"/>
  <c r="G671" i="22"/>
  <c r="R670" i="22"/>
  <c r="K670" i="22" s="1"/>
  <c r="G670" i="22"/>
  <c r="G666" i="22"/>
  <c r="R666" i="22"/>
  <c r="K666" i="22" s="1"/>
  <c r="I706" i="22"/>
  <c r="I709" i="22"/>
  <c r="I711" i="22"/>
  <c r="I714" i="22"/>
  <c r="I716" i="22"/>
  <c r="I715" i="22"/>
  <c r="I707" i="22"/>
  <c r="I708" i="22"/>
  <c r="I717" i="22"/>
  <c r="H694" i="23"/>
  <c r="I710" i="22"/>
  <c r="G738" i="22"/>
  <c r="X738" i="22"/>
  <c r="F718" i="22"/>
  <c r="I718" i="22"/>
  <c r="I713" i="22"/>
  <c r="I712" i="22"/>
  <c r="M654" i="22"/>
  <c r="K654" i="22"/>
  <c r="G723" i="22"/>
  <c r="A725" i="22"/>
  <c r="B725" i="22"/>
  <c r="D740" i="22"/>
  <c r="K643" i="22"/>
  <c r="A740" i="22"/>
  <c r="B764" i="22"/>
  <c r="G740" i="22"/>
  <c r="M725" i="22"/>
  <c r="I725" i="22"/>
  <c r="K725" i="22"/>
  <c r="K723" i="22"/>
  <c r="A739" i="22"/>
  <c r="D723" i="22"/>
  <c r="G725" i="22"/>
  <c r="K740" i="22"/>
  <c r="M740" i="22"/>
  <c r="I740" i="22"/>
  <c r="N725" i="22"/>
  <c r="A723" i="22"/>
  <c r="X838" i="25"/>
  <c r="X837" i="25"/>
  <c r="X823" i="25"/>
  <c r="X833" i="25"/>
  <c r="X836" i="25"/>
  <c r="X841" i="25"/>
  <c r="X840" i="25"/>
  <c r="X839" i="25"/>
  <c r="X835" i="25"/>
  <c r="H841" i="26"/>
  <c r="X834" i="25"/>
  <c r="R265" i="25"/>
  <c r="M265" i="25" s="1"/>
  <c r="N265" i="25" s="1"/>
  <c r="V265" i="25" s="1"/>
  <c r="G265" i="25"/>
  <c r="X832" i="25"/>
  <c r="X842" i="25"/>
  <c r="A930" i="26"/>
  <c r="M887" i="25"/>
  <c r="D887" i="25"/>
  <c r="N872" i="25"/>
  <c r="K887" i="25"/>
  <c r="A887" i="25"/>
  <c r="M872" i="25"/>
  <c r="K870" i="25"/>
  <c r="A886" i="25"/>
  <c r="K872" i="25"/>
  <c r="G887" i="25"/>
  <c r="F872" i="25"/>
  <c r="D870" i="25"/>
  <c r="X885" i="25"/>
  <c r="G870" i="25"/>
  <c r="G885" i="25"/>
  <c r="I872" i="25"/>
  <c r="A870" i="25"/>
  <c r="I887" i="25"/>
  <c r="G872" i="25"/>
  <c r="B872" i="25"/>
  <c r="A872" i="25"/>
  <c r="I862" i="25"/>
  <c r="I857" i="25"/>
  <c r="I860" i="25"/>
  <c r="I858" i="25"/>
  <c r="I854" i="25"/>
  <c r="I856" i="25"/>
  <c r="I864" i="25"/>
  <c r="I865" i="25"/>
  <c r="F865" i="25"/>
  <c r="I861" i="25"/>
  <c r="I855" i="25"/>
  <c r="I859" i="25"/>
  <c r="I863" i="25"/>
  <c r="I853" i="25"/>
  <c r="B911" i="25"/>
  <c r="AX22" i="1"/>
  <c r="I141" i="23"/>
  <c r="I143" i="23"/>
  <c r="I144" i="23"/>
  <c r="P355" i="22"/>
  <c r="P360" i="22"/>
  <c r="P352" i="22"/>
  <c r="P350" i="22"/>
  <c r="P358" i="22"/>
  <c r="P351" i="22"/>
  <c r="P357" i="22"/>
  <c r="AR22" i="27"/>
  <c r="P356" i="22"/>
  <c r="P353" i="22"/>
  <c r="P354" i="22"/>
  <c r="P349" i="22"/>
  <c r="P359" i="22"/>
  <c r="W75" i="25"/>
  <c r="P601" i="22"/>
  <c r="P608" i="22"/>
  <c r="P604" i="22"/>
  <c r="P611" i="22"/>
  <c r="P602" i="22"/>
  <c r="P606" i="22"/>
  <c r="AR34" i="27"/>
  <c r="P612" i="22"/>
  <c r="P610" i="22"/>
  <c r="P607" i="22"/>
  <c r="P603" i="22"/>
  <c r="P609" i="22"/>
  <c r="P605" i="22"/>
  <c r="J144" i="23"/>
  <c r="J141" i="23"/>
  <c r="J140" i="23"/>
  <c r="I58" i="23"/>
  <c r="I124" i="23"/>
  <c r="AR7" i="24"/>
  <c r="P44" i="25"/>
  <c r="J159" i="23"/>
  <c r="T874" i="25"/>
  <c r="C850" i="26"/>
  <c r="A728" i="22"/>
  <c r="C859" i="26"/>
  <c r="W863" i="25"/>
  <c r="W713" i="22"/>
  <c r="T729" i="22"/>
  <c r="S882" i="25"/>
  <c r="W857" i="25"/>
  <c r="W860" i="25"/>
  <c r="AR17" i="24"/>
  <c r="Q734" i="22"/>
  <c r="C703" i="23"/>
  <c r="S874" i="25"/>
  <c r="U727" i="22"/>
  <c r="S737" i="22"/>
  <c r="H712" i="23"/>
  <c r="U730" i="22"/>
  <c r="S875" i="25"/>
  <c r="S735" i="22"/>
  <c r="A878" i="25"/>
  <c r="S732" i="22"/>
  <c r="S883" i="25"/>
  <c r="F883" i="25"/>
  <c r="Q732" i="22"/>
  <c r="C714" i="23"/>
  <c r="Q881" i="25"/>
  <c r="W707" i="22"/>
  <c r="S880" i="25"/>
  <c r="J55" i="23"/>
  <c r="A850" i="26"/>
  <c r="T731" i="22"/>
  <c r="P121" i="25"/>
  <c r="P127" i="25"/>
  <c r="B732" i="22"/>
  <c r="A705" i="23"/>
  <c r="F880" i="25"/>
  <c r="F876" i="25"/>
  <c r="F877" i="25"/>
  <c r="I645" i="23"/>
  <c r="A731" i="22"/>
  <c r="A882" i="25"/>
  <c r="C704" i="23"/>
  <c r="U728" i="22"/>
  <c r="A712" i="23"/>
  <c r="H708" i="23"/>
  <c r="U883" i="25"/>
  <c r="S884" i="25"/>
  <c r="Q883" i="25"/>
  <c r="H714" i="23"/>
  <c r="P168" i="25"/>
  <c r="A880" i="25"/>
  <c r="Q882" i="25"/>
  <c r="W855" i="25"/>
  <c r="W715" i="22"/>
  <c r="F728" i="22"/>
  <c r="J145" i="23"/>
  <c r="S736" i="22"/>
  <c r="B727" i="22"/>
  <c r="F736" i="22"/>
  <c r="P163" i="25"/>
  <c r="B880" i="25"/>
  <c r="A737" i="22"/>
  <c r="C713" i="23"/>
  <c r="A738" i="22"/>
  <c r="P164" i="25"/>
  <c r="C722" i="23"/>
  <c r="U738" i="22"/>
  <c r="I167" i="23"/>
  <c r="Q729" i="22"/>
  <c r="C861" i="26"/>
  <c r="C712" i="23"/>
  <c r="J57" i="23"/>
  <c r="H707" i="23"/>
  <c r="W854" i="25"/>
  <c r="W853" i="25"/>
  <c r="A853" i="26"/>
  <c r="A706" i="23"/>
  <c r="C851" i="26"/>
  <c r="T727" i="22"/>
  <c r="P314" i="22"/>
  <c r="P315" i="22"/>
  <c r="AR20" i="1"/>
  <c r="P310" i="22"/>
  <c r="P316" i="22"/>
  <c r="P318" i="22"/>
  <c r="P317" i="22"/>
  <c r="P307" i="22"/>
  <c r="AR20" i="27"/>
  <c r="P313" i="22"/>
  <c r="P312" i="22"/>
  <c r="P309" i="22"/>
  <c r="P311" i="22"/>
  <c r="P308" i="22"/>
  <c r="P288" i="22"/>
  <c r="P293" i="22"/>
  <c r="P290" i="22"/>
  <c r="AR19" i="1"/>
  <c r="W285" i="25" s="1"/>
  <c r="P296" i="22"/>
  <c r="P295" i="22"/>
  <c r="P291" i="22"/>
  <c r="P292" i="22"/>
  <c r="P289" i="22"/>
  <c r="AR19" i="27"/>
  <c r="P294" i="22"/>
  <c r="P297" i="22"/>
  <c r="P286" i="22"/>
  <c r="P287" i="22"/>
  <c r="P397" i="22"/>
  <c r="P400" i="22"/>
  <c r="P401" i="22"/>
  <c r="P395" i="22"/>
  <c r="P392" i="22"/>
  <c r="P394" i="22"/>
  <c r="P393" i="22"/>
  <c r="P391" i="22"/>
  <c r="P402" i="22"/>
  <c r="P398" i="22"/>
  <c r="AR24" i="27"/>
  <c r="P399" i="22"/>
  <c r="P396" i="22"/>
  <c r="P559" i="22"/>
  <c r="P570" i="22"/>
  <c r="P569" i="22"/>
  <c r="P563" i="22"/>
  <c r="P568" i="22"/>
  <c r="P562" i="22"/>
  <c r="P561" i="22"/>
  <c r="P564" i="22"/>
  <c r="P560" i="22"/>
  <c r="P565" i="22"/>
  <c r="P567" i="22"/>
  <c r="P566" i="22"/>
  <c r="AR32" i="27"/>
  <c r="I73" i="23"/>
  <c r="P433" i="22"/>
  <c r="P437" i="22"/>
  <c r="P440" i="22"/>
  <c r="P438" i="22"/>
  <c r="P439" i="22"/>
  <c r="P444" i="22"/>
  <c r="P434" i="22"/>
  <c r="P436" i="22"/>
  <c r="P435" i="22"/>
  <c r="P443" i="22"/>
  <c r="P441" i="22"/>
  <c r="P442" i="22"/>
  <c r="AR26" i="27"/>
  <c r="I117" i="23"/>
  <c r="P37" i="25"/>
  <c r="P39" i="25"/>
  <c r="I252" i="23"/>
  <c r="U877" i="25"/>
  <c r="T735" i="22"/>
  <c r="T730" i="22"/>
  <c r="P251" i="25"/>
  <c r="Q874" i="25"/>
  <c r="T737" i="22"/>
  <c r="I640" i="23"/>
  <c r="P694" i="22"/>
  <c r="W714" i="22"/>
  <c r="B744" i="22"/>
  <c r="A874" i="25"/>
  <c r="W709" i="22"/>
  <c r="B874" i="25"/>
  <c r="H853" i="26"/>
  <c r="J167" i="23"/>
  <c r="Q738" i="22"/>
  <c r="I641" i="23"/>
  <c r="M744" i="22"/>
  <c r="B875" i="25"/>
  <c r="H855" i="26"/>
  <c r="Q731" i="22"/>
  <c r="F881" i="25"/>
  <c r="U881" i="25"/>
  <c r="A727" i="22"/>
  <c r="A860" i="26"/>
  <c r="J220" i="23"/>
  <c r="Q737" i="22"/>
  <c r="A861" i="26"/>
  <c r="I651" i="23"/>
  <c r="H709" i="23"/>
  <c r="F735" i="22"/>
  <c r="Q876" i="25"/>
  <c r="P120" i="25"/>
  <c r="P119" i="25"/>
  <c r="F874" i="25"/>
  <c r="C708" i="23"/>
  <c r="W706" i="22"/>
  <c r="W222" i="25"/>
  <c r="A852" i="26"/>
  <c r="A735" i="22"/>
  <c r="A857" i="26"/>
  <c r="I649" i="23"/>
  <c r="H704" i="23"/>
  <c r="C868" i="26"/>
  <c r="P62" i="25"/>
  <c r="T878" i="25"/>
  <c r="B878" i="25"/>
  <c r="C853" i="26"/>
  <c r="I76" i="23"/>
  <c r="P171" i="25"/>
  <c r="C855" i="26"/>
  <c r="B729" i="22"/>
  <c r="I647" i="23"/>
  <c r="C852" i="26"/>
  <c r="P688" i="22"/>
  <c r="I168" i="23"/>
  <c r="I115" i="23"/>
  <c r="I139" i="23"/>
  <c r="P45" i="25"/>
  <c r="W858" i="25"/>
  <c r="J645" i="23"/>
  <c r="H857" i="26"/>
  <c r="P686" i="22"/>
  <c r="P690" i="22"/>
  <c r="B730" i="22"/>
  <c r="P97" i="25"/>
  <c r="A704" i="23"/>
  <c r="A884" i="25"/>
  <c r="P538" i="22"/>
  <c r="P543" i="22"/>
  <c r="P541" i="22"/>
  <c r="P548" i="22"/>
  <c r="P547" i="22"/>
  <c r="AR31" i="27"/>
  <c r="P540" i="22"/>
  <c r="P545" i="22"/>
  <c r="P544" i="22"/>
  <c r="P546" i="22"/>
  <c r="P549" i="22"/>
  <c r="P539" i="22"/>
  <c r="P542" i="22"/>
  <c r="I178" i="23"/>
  <c r="AR18" i="1"/>
  <c r="P273" i="22"/>
  <c r="P266" i="22"/>
  <c r="AR18" i="27"/>
  <c r="P267" i="22"/>
  <c r="P274" i="22"/>
  <c r="P276" i="22"/>
  <c r="P275" i="22"/>
  <c r="P271" i="22"/>
  <c r="P268" i="22"/>
  <c r="P265" i="22"/>
  <c r="P270" i="22"/>
  <c r="P272" i="22"/>
  <c r="P269" i="22"/>
  <c r="P208" i="22"/>
  <c r="P205" i="22"/>
  <c r="P209" i="22"/>
  <c r="P210" i="22"/>
  <c r="P206" i="22"/>
  <c r="P212" i="22"/>
  <c r="P211" i="22"/>
  <c r="P204" i="22"/>
  <c r="P207" i="22"/>
  <c r="P213" i="22"/>
  <c r="AR15" i="1"/>
  <c r="P203" i="22"/>
  <c r="P202" i="22"/>
  <c r="AR15" i="27"/>
  <c r="I136" i="23"/>
  <c r="J143" i="23"/>
  <c r="J137" i="23"/>
  <c r="I55" i="23"/>
  <c r="I164" i="23"/>
  <c r="P36" i="25"/>
  <c r="P38" i="25"/>
  <c r="C710" i="23"/>
  <c r="A854" i="26"/>
  <c r="P250" i="25"/>
  <c r="Q875" i="25"/>
  <c r="A729" i="22"/>
  <c r="H706" i="23"/>
  <c r="B735" i="22"/>
  <c r="A877" i="25"/>
  <c r="P695" i="22"/>
  <c r="J262" i="26"/>
  <c r="A876" i="25"/>
  <c r="U878" i="25"/>
  <c r="I115" i="26"/>
  <c r="P248" i="25"/>
  <c r="B881" i="25"/>
  <c r="C705" i="23"/>
  <c r="I199" i="26"/>
  <c r="I721" i="23"/>
  <c r="H850" i="26"/>
  <c r="I262" i="26"/>
  <c r="P687" i="22"/>
  <c r="A736" i="22"/>
  <c r="I646" i="23"/>
  <c r="S738" i="22"/>
  <c r="E744" i="22"/>
  <c r="F730" i="22"/>
  <c r="H858" i="26"/>
  <c r="A711" i="23"/>
  <c r="P128" i="25"/>
  <c r="P125" i="25"/>
  <c r="A709" i="23"/>
  <c r="T880" i="25"/>
  <c r="P244" i="25"/>
  <c r="I220" i="23"/>
  <c r="B738" i="22"/>
  <c r="A875" i="25"/>
  <c r="P252" i="25"/>
  <c r="P696" i="22"/>
  <c r="A733" i="22"/>
  <c r="F731" i="22"/>
  <c r="H705" i="23"/>
  <c r="U884" i="25"/>
  <c r="J31" i="26"/>
  <c r="F732" i="22"/>
  <c r="P66" i="25"/>
  <c r="P685" i="22"/>
  <c r="I869" i="26"/>
  <c r="H856" i="26"/>
  <c r="I642" i="23"/>
  <c r="P166" i="25"/>
  <c r="P526" i="22"/>
  <c r="P522" i="22"/>
  <c r="P519" i="22"/>
  <c r="P525" i="22"/>
  <c r="P527" i="22"/>
  <c r="P518" i="22"/>
  <c r="P517" i="22"/>
  <c r="AR30" i="27"/>
  <c r="P521" i="22"/>
  <c r="P524" i="22"/>
  <c r="P520" i="22"/>
  <c r="P523" i="22"/>
  <c r="P528" i="22"/>
  <c r="P381" i="22"/>
  <c r="P379" i="22"/>
  <c r="P370" i="22"/>
  <c r="P378" i="22"/>
  <c r="P374" i="22"/>
  <c r="P376" i="22"/>
  <c r="P375" i="22"/>
  <c r="P371" i="22"/>
  <c r="AR23" i="27"/>
  <c r="P372" i="22"/>
  <c r="P373" i="22"/>
  <c r="P377" i="22"/>
  <c r="P380" i="22"/>
  <c r="J138" i="23"/>
  <c r="U882" i="25"/>
  <c r="W859" i="25"/>
  <c r="J164" i="23"/>
  <c r="S734" i="22"/>
  <c r="T883" i="25"/>
  <c r="B883" i="25"/>
  <c r="AR11" i="24"/>
  <c r="A856" i="26"/>
  <c r="P56" i="25"/>
  <c r="B876" i="25"/>
  <c r="P255" i="25"/>
  <c r="M891" i="25"/>
  <c r="AR13" i="24"/>
  <c r="P590" i="22"/>
  <c r="P584" i="22"/>
  <c r="P587" i="22"/>
  <c r="P582" i="22"/>
  <c r="P586" i="22"/>
  <c r="P591" i="22"/>
  <c r="AR33" i="27"/>
  <c r="P585" i="22"/>
  <c r="P580" i="22"/>
  <c r="P589" i="22"/>
  <c r="P581" i="22"/>
  <c r="P588" i="22"/>
  <c r="P583" i="22"/>
  <c r="P333" i="22"/>
  <c r="P334" i="22"/>
  <c r="AR21" i="1"/>
  <c r="P332" i="22"/>
  <c r="P335" i="22"/>
  <c r="AR21" i="27"/>
  <c r="P339" i="22"/>
  <c r="P336" i="22"/>
  <c r="P328" i="22"/>
  <c r="P330" i="22"/>
  <c r="P331" i="22"/>
  <c r="P338" i="22"/>
  <c r="P337" i="22"/>
  <c r="P329" i="22"/>
  <c r="W180" i="25"/>
  <c r="I63" i="23"/>
  <c r="P497" i="22"/>
  <c r="P496" i="22"/>
  <c r="P501" i="22"/>
  <c r="P502" i="22"/>
  <c r="P507" i="22"/>
  <c r="P503" i="22"/>
  <c r="P499" i="22"/>
  <c r="AR29" i="27"/>
  <c r="P498" i="22"/>
  <c r="P506" i="22"/>
  <c r="P505" i="22"/>
  <c r="P504" i="22"/>
  <c r="P500" i="22"/>
  <c r="P479" i="22"/>
  <c r="P478" i="22"/>
  <c r="AR28" i="27"/>
  <c r="P484" i="22"/>
  <c r="P486" i="22"/>
  <c r="P485" i="22"/>
  <c r="P475" i="22"/>
  <c r="P477" i="22"/>
  <c r="P476" i="22"/>
  <c r="P481" i="22"/>
  <c r="P482" i="22"/>
  <c r="P483" i="22"/>
  <c r="P480" i="22"/>
  <c r="P420" i="22"/>
  <c r="P412" i="22"/>
  <c r="P416" i="22"/>
  <c r="P423" i="22"/>
  <c r="AR25" i="27"/>
  <c r="P413" i="22"/>
  <c r="P422" i="22"/>
  <c r="P417" i="22"/>
  <c r="P419" i="22"/>
  <c r="P418" i="22"/>
  <c r="P421" i="22"/>
  <c r="P414" i="22"/>
  <c r="P415" i="22"/>
  <c r="P455" i="22"/>
  <c r="P458" i="22"/>
  <c r="P465" i="22"/>
  <c r="P464" i="22"/>
  <c r="P461" i="22"/>
  <c r="P457" i="22"/>
  <c r="P454" i="22"/>
  <c r="P460" i="22"/>
  <c r="P456" i="22"/>
  <c r="AR27" i="27"/>
  <c r="P459" i="22"/>
  <c r="P463" i="22"/>
  <c r="P462" i="22"/>
  <c r="I57" i="23"/>
  <c r="AR38" i="27"/>
  <c r="P43" i="25"/>
  <c r="P35" i="25"/>
  <c r="W201" i="25"/>
  <c r="B891" i="25"/>
  <c r="T732" i="22"/>
  <c r="T885" i="25"/>
  <c r="A730" i="22"/>
  <c r="F879" i="25"/>
  <c r="W712" i="22"/>
  <c r="T736" i="22"/>
  <c r="Q733" i="22"/>
  <c r="U731" i="22"/>
  <c r="T884" i="25"/>
  <c r="Q884" i="25"/>
  <c r="P245" i="25"/>
  <c r="I125" i="23"/>
  <c r="T733" i="22"/>
  <c r="F875" i="25"/>
  <c r="Q879" i="25"/>
  <c r="P254" i="25"/>
  <c r="W710" i="22"/>
  <c r="I891" i="25"/>
  <c r="B885" i="25"/>
  <c r="T728" i="22"/>
  <c r="Q735" i="22"/>
  <c r="W856" i="25"/>
  <c r="Q885" i="25"/>
  <c r="A703" i="23"/>
  <c r="I75" i="23"/>
  <c r="A734" i="22"/>
  <c r="P126" i="25"/>
  <c r="P129" i="25"/>
  <c r="F885" i="25"/>
  <c r="E891" i="25"/>
  <c r="Q730" i="22"/>
  <c r="H859" i="26"/>
  <c r="C709" i="23"/>
  <c r="B736" i="22"/>
  <c r="H711" i="23"/>
  <c r="P253" i="25"/>
  <c r="B877" i="25"/>
  <c r="C721" i="23"/>
  <c r="P691" i="22"/>
  <c r="C856" i="26"/>
  <c r="U876" i="25"/>
  <c r="AR8" i="24"/>
  <c r="P65" i="25"/>
  <c r="I189" i="23"/>
  <c r="A855" i="26"/>
  <c r="A881" i="25"/>
  <c r="A851" i="26"/>
  <c r="P249" i="25"/>
  <c r="S731" i="22"/>
  <c r="S876" i="25"/>
  <c r="A858" i="26"/>
  <c r="P247" i="25"/>
  <c r="I146" i="23"/>
  <c r="F729" i="22"/>
  <c r="W861" i="25"/>
  <c r="T877" i="25"/>
  <c r="H710" i="23"/>
  <c r="A714" i="23"/>
  <c r="S730" i="22"/>
  <c r="U729" i="22"/>
  <c r="P124" i="25"/>
  <c r="H854" i="26"/>
  <c r="H713" i="23"/>
  <c r="P63" i="25"/>
  <c r="Q728" i="22"/>
  <c r="H851" i="26"/>
  <c r="S881" i="25"/>
  <c r="T879" i="25"/>
  <c r="P169" i="25"/>
  <c r="F890" i="25"/>
  <c r="P632" i="22"/>
  <c r="P631" i="22"/>
  <c r="P629" i="22"/>
  <c r="P628" i="22"/>
  <c r="P624" i="22"/>
  <c r="AR35" i="27"/>
  <c r="P633" i="22"/>
  <c r="P626" i="22"/>
  <c r="P622" i="22"/>
  <c r="P627" i="22"/>
  <c r="P625" i="22"/>
  <c r="P630" i="22"/>
  <c r="P623" i="22"/>
  <c r="I84" i="23"/>
  <c r="P101" i="22"/>
  <c r="P98" i="22"/>
  <c r="P106" i="22"/>
  <c r="AR10" i="1"/>
  <c r="W96" i="25" s="1"/>
  <c r="P104" i="22"/>
  <c r="P107" i="22"/>
  <c r="AR10" i="27"/>
  <c r="P97" i="22"/>
  <c r="P105" i="22"/>
  <c r="P103" i="22"/>
  <c r="P108" i="22"/>
  <c r="P99" i="22"/>
  <c r="P100" i="22"/>
  <c r="P102" i="22"/>
  <c r="I159" i="23"/>
  <c r="P40" i="25"/>
  <c r="P41" i="25"/>
  <c r="I78" i="23"/>
  <c r="P693" i="22"/>
  <c r="W708" i="22"/>
  <c r="Q878" i="25"/>
  <c r="S729" i="22"/>
  <c r="F733" i="22"/>
  <c r="U732" i="22"/>
  <c r="B733" i="22"/>
  <c r="S733" i="22"/>
  <c r="Q727" i="22"/>
  <c r="B737" i="22"/>
  <c r="I868" i="26"/>
  <c r="C854" i="26"/>
  <c r="F878" i="25"/>
  <c r="J52" i="26"/>
  <c r="I137" i="26"/>
  <c r="U880" i="25"/>
  <c r="B728" i="22"/>
  <c r="A708" i="23"/>
  <c r="T875" i="25"/>
  <c r="A859" i="26"/>
  <c r="P123" i="25"/>
  <c r="P122" i="25"/>
  <c r="A713" i="23"/>
  <c r="W711" i="22"/>
  <c r="P692" i="22"/>
  <c r="S877" i="25"/>
  <c r="P689" i="22"/>
  <c r="B879" i="25"/>
  <c r="U737" i="22"/>
  <c r="B882" i="25"/>
  <c r="U735" i="22"/>
  <c r="Q877" i="25"/>
  <c r="F727" i="22"/>
  <c r="T882" i="25"/>
  <c r="H861" i="26"/>
  <c r="S727" i="22"/>
  <c r="F882" i="25"/>
  <c r="P64" i="25"/>
  <c r="P59" i="25"/>
  <c r="T738" i="22"/>
  <c r="C711" i="23"/>
  <c r="C707" i="23"/>
  <c r="A885" i="25"/>
  <c r="U734" i="22"/>
  <c r="A732" i="22"/>
  <c r="B734" i="22"/>
  <c r="C706" i="23"/>
  <c r="F737" i="22"/>
  <c r="A883" i="25"/>
  <c r="P162" i="25"/>
  <c r="P165" i="25"/>
  <c r="I186" i="23"/>
  <c r="J646" i="23"/>
  <c r="S885" i="25"/>
  <c r="J642" i="23"/>
  <c r="C858" i="26"/>
  <c r="Q880" i="25"/>
  <c r="C860" i="26"/>
  <c r="I722" i="23"/>
  <c r="P58" i="25"/>
  <c r="P61" i="25"/>
  <c r="U874" i="25"/>
  <c r="F884" i="25"/>
  <c r="A879" i="25"/>
  <c r="F734" i="22"/>
  <c r="Q736" i="22"/>
  <c r="F743" i="22"/>
  <c r="P167" i="25"/>
  <c r="H860" i="26"/>
  <c r="B731" i="22"/>
  <c r="U736" i="22"/>
  <c r="P60" i="25"/>
  <c r="P286" i="25"/>
  <c r="A710" i="23"/>
  <c r="U875" i="25"/>
  <c r="C869" i="26"/>
  <c r="P246" i="25"/>
  <c r="S878" i="25"/>
  <c r="P57" i="25"/>
  <c r="U885" i="25"/>
  <c r="S728" i="22"/>
  <c r="H703" i="23"/>
  <c r="P161" i="25"/>
  <c r="C857" i="26"/>
  <c r="B884" i="25"/>
  <c r="P170" i="25"/>
  <c r="I648" i="23"/>
  <c r="P42" i="25"/>
  <c r="H852" i="26"/>
  <c r="W862" i="25"/>
  <c r="U733" i="22"/>
  <c r="I744" i="22"/>
  <c r="S879" i="25"/>
  <c r="T881" i="25"/>
  <c r="W716" i="22"/>
  <c r="A707" i="23"/>
  <c r="T734" i="22"/>
  <c r="F738" i="22"/>
  <c r="T876" i="25"/>
  <c r="U879" i="25"/>
  <c r="W306" i="25"/>
  <c r="I157" i="26"/>
  <c r="J58" i="23"/>
  <c r="X340" i="25" l="1"/>
  <c r="X634" i="25"/>
  <c r="X109" i="22"/>
  <c r="X613" i="22"/>
  <c r="X571" i="25"/>
  <c r="M161" i="22"/>
  <c r="M125" i="22"/>
  <c r="M184" i="22"/>
  <c r="X361" i="22"/>
  <c r="M83" i="22"/>
  <c r="X466" i="25"/>
  <c r="X403" i="25"/>
  <c r="M190" i="22"/>
  <c r="M85" i="22"/>
  <c r="M185" i="22"/>
  <c r="K66" i="22"/>
  <c r="X466" i="22"/>
  <c r="X487" i="22"/>
  <c r="X214" i="22"/>
  <c r="X760" i="25"/>
  <c r="X298" i="22"/>
  <c r="M37" i="22"/>
  <c r="N37" i="22" s="1"/>
  <c r="V37" i="22" s="1"/>
  <c r="M41" i="22"/>
  <c r="N41" i="22" s="1"/>
  <c r="V41" i="22" s="1"/>
  <c r="M122" i="22"/>
  <c r="M119" i="22"/>
  <c r="M82" i="22"/>
  <c r="M169" i="22"/>
  <c r="X508" i="25"/>
  <c r="M647" i="22"/>
  <c r="K76" i="22"/>
  <c r="M56" i="22"/>
  <c r="K255" i="22"/>
  <c r="X676" i="25"/>
  <c r="M43" i="22"/>
  <c r="N43" i="22" s="1"/>
  <c r="V43" i="22" s="1"/>
  <c r="M164" i="22"/>
  <c r="M59" i="22"/>
  <c r="X424" i="22"/>
  <c r="X277" i="22"/>
  <c r="K655" i="22"/>
  <c r="X487" i="25"/>
  <c r="X445" i="25"/>
  <c r="M187" i="22"/>
  <c r="M129" i="22"/>
  <c r="M126" i="22"/>
  <c r="M163" i="22"/>
  <c r="M77" i="22"/>
  <c r="X445" i="22"/>
  <c r="K67" i="22"/>
  <c r="M64" i="22"/>
  <c r="X529" i="22"/>
  <c r="X382" i="25"/>
  <c r="M39" i="22"/>
  <c r="N39" i="22" s="1"/>
  <c r="V39" i="22" s="1"/>
  <c r="M42" i="22"/>
  <c r="N42" i="22" s="1"/>
  <c r="V42" i="22" s="1"/>
  <c r="M35" i="22"/>
  <c r="N35" i="22" s="1"/>
  <c r="V35" i="22" s="1"/>
  <c r="M36" i="22"/>
  <c r="N36" i="22" s="1"/>
  <c r="V36" i="22" s="1"/>
  <c r="M191" i="22"/>
  <c r="M86" i="22"/>
  <c r="M166" i="22"/>
  <c r="M186" i="22"/>
  <c r="M44" i="22"/>
  <c r="N44" i="22" s="1"/>
  <c r="V44" i="22" s="1"/>
  <c r="K87" i="22"/>
  <c r="M80" i="22"/>
  <c r="X781" i="25"/>
  <c r="X718" i="25"/>
  <c r="X403" i="22"/>
  <c r="X340" i="22"/>
  <c r="X550" i="22"/>
  <c r="X529" i="25"/>
  <c r="X319" i="25"/>
  <c r="X571" i="22"/>
  <c r="X592" i="25"/>
  <c r="X697" i="25"/>
  <c r="R102" i="22"/>
  <c r="K102" i="22" s="1"/>
  <c r="G102" i="22"/>
  <c r="G100" i="22"/>
  <c r="R100" i="22"/>
  <c r="K100" i="22" s="1"/>
  <c r="G99" i="22"/>
  <c r="R99" i="22"/>
  <c r="K99" i="22" s="1"/>
  <c r="R108" i="22"/>
  <c r="R103" i="22"/>
  <c r="K103" i="22" s="1"/>
  <c r="G103" i="22"/>
  <c r="R105" i="22"/>
  <c r="K105" i="22" s="1"/>
  <c r="G105" i="22"/>
  <c r="G97" i="22"/>
  <c r="G109" i="22"/>
  <c r="R97" i="22"/>
  <c r="K97" i="22" s="1"/>
  <c r="R107" i="22"/>
  <c r="K107" i="22" s="1"/>
  <c r="G107" i="22"/>
  <c r="G104" i="22"/>
  <c r="R104" i="22"/>
  <c r="K104" i="22" s="1"/>
  <c r="W109" i="25"/>
  <c r="G106" i="22"/>
  <c r="R106" i="22"/>
  <c r="K106" i="22" s="1"/>
  <c r="R98" i="22"/>
  <c r="K98" i="22" s="1"/>
  <c r="G98" i="22"/>
  <c r="G101" i="22"/>
  <c r="R101" i="22"/>
  <c r="K101" i="22" s="1"/>
  <c r="R623" i="22"/>
  <c r="K623" i="22" s="1"/>
  <c r="G623" i="22"/>
  <c r="G630" i="22"/>
  <c r="R630" i="22"/>
  <c r="K630" i="22" s="1"/>
  <c r="R625" i="22"/>
  <c r="K625" i="22" s="1"/>
  <c r="G625" i="22"/>
  <c r="G627" i="22"/>
  <c r="R627" i="22"/>
  <c r="K627" i="22" s="1"/>
  <c r="R622" i="22"/>
  <c r="M622" i="22" s="1"/>
  <c r="G634" i="22"/>
  <c r="G622" i="22"/>
  <c r="G626" i="22"/>
  <c r="R626" i="22"/>
  <c r="K626" i="22" s="1"/>
  <c r="R633" i="22"/>
  <c r="G624" i="22"/>
  <c r="R624" i="22"/>
  <c r="K624" i="22" s="1"/>
  <c r="R628" i="22"/>
  <c r="K628" i="22" s="1"/>
  <c r="G628" i="22"/>
  <c r="R629" i="22"/>
  <c r="K629" i="22" s="1"/>
  <c r="G629" i="22"/>
  <c r="G631" i="22"/>
  <c r="R631" i="22"/>
  <c r="K631" i="22" s="1"/>
  <c r="R632" i="22"/>
  <c r="K632" i="22" s="1"/>
  <c r="G632" i="22"/>
  <c r="R462" i="22"/>
  <c r="K462" i="22" s="1"/>
  <c r="G462" i="22"/>
  <c r="G463" i="22"/>
  <c r="R463" i="22"/>
  <c r="K463" i="22" s="1"/>
  <c r="R459" i="22"/>
  <c r="K459" i="22" s="1"/>
  <c r="G459" i="22"/>
  <c r="R456" i="22"/>
  <c r="K456" i="22" s="1"/>
  <c r="G456" i="22"/>
  <c r="G460" i="22"/>
  <c r="R460" i="22"/>
  <c r="K460" i="22" s="1"/>
  <c r="G466" i="22"/>
  <c r="G454" i="22"/>
  <c r="R454" i="22"/>
  <c r="K454" i="22" s="1"/>
  <c r="R457" i="22"/>
  <c r="K457" i="22" s="1"/>
  <c r="G457" i="22"/>
  <c r="G461" i="22"/>
  <c r="R461" i="22"/>
  <c r="K461" i="22" s="1"/>
  <c r="G464" i="22"/>
  <c r="R464" i="22"/>
  <c r="K464" i="22" s="1"/>
  <c r="R465" i="22"/>
  <c r="K465" i="22" s="1"/>
  <c r="R458" i="22"/>
  <c r="K458" i="22" s="1"/>
  <c r="G458" i="22"/>
  <c r="R455" i="22"/>
  <c r="K455" i="22" s="1"/>
  <c r="G455" i="22"/>
  <c r="R415" i="22"/>
  <c r="K415" i="22" s="1"/>
  <c r="G415" i="22"/>
  <c r="R414" i="22"/>
  <c r="K414" i="22" s="1"/>
  <c r="G414" i="22"/>
  <c r="R421" i="22"/>
  <c r="K421" i="22" s="1"/>
  <c r="G421" i="22"/>
  <c r="R418" i="22"/>
  <c r="K418" i="22" s="1"/>
  <c r="G418" i="22"/>
  <c r="R419" i="22"/>
  <c r="K419" i="22" s="1"/>
  <c r="G419" i="22"/>
  <c r="R417" i="22"/>
  <c r="K417" i="22" s="1"/>
  <c r="G417" i="22"/>
  <c r="R422" i="22"/>
  <c r="K422" i="22" s="1"/>
  <c r="G422" i="22"/>
  <c r="G413" i="22"/>
  <c r="R413" i="22"/>
  <c r="K413" i="22" s="1"/>
  <c r="R423" i="22"/>
  <c r="R416" i="22"/>
  <c r="K416" i="22" s="1"/>
  <c r="G416" i="22"/>
  <c r="G424" i="22"/>
  <c r="G412" i="22"/>
  <c r="R412" i="22"/>
  <c r="M412" i="22" s="1"/>
  <c r="G420" i="22"/>
  <c r="R420" i="22"/>
  <c r="K420" i="22" s="1"/>
  <c r="G480" i="22"/>
  <c r="R480" i="22"/>
  <c r="K480" i="22" s="1"/>
  <c r="R483" i="22"/>
  <c r="K483" i="22" s="1"/>
  <c r="G483" i="22"/>
  <c r="G482" i="22"/>
  <c r="R482" i="22"/>
  <c r="K482" i="22" s="1"/>
  <c r="G481" i="22"/>
  <c r="R481" i="22"/>
  <c r="K481" i="22" s="1"/>
  <c r="R476" i="22"/>
  <c r="K476" i="22" s="1"/>
  <c r="G476" i="22"/>
  <c r="R477" i="22"/>
  <c r="K477" i="22" s="1"/>
  <c r="G477" i="22"/>
  <c r="R475" i="22"/>
  <c r="G487" i="22"/>
  <c r="G475" i="22"/>
  <c r="R485" i="22"/>
  <c r="K485" i="22" s="1"/>
  <c r="G485" i="22"/>
  <c r="R486" i="22"/>
  <c r="R484" i="22"/>
  <c r="K484" i="22" s="1"/>
  <c r="G484" i="22"/>
  <c r="R478" i="22"/>
  <c r="K478" i="22" s="1"/>
  <c r="G478" i="22"/>
  <c r="R479" i="22"/>
  <c r="K479" i="22" s="1"/>
  <c r="G479" i="22"/>
  <c r="R500" i="22"/>
  <c r="K500" i="22" s="1"/>
  <c r="G500" i="22"/>
  <c r="G504" i="22"/>
  <c r="R504" i="22"/>
  <c r="K504" i="22" s="1"/>
  <c r="R505" i="22"/>
  <c r="K505" i="22" s="1"/>
  <c r="G505" i="22"/>
  <c r="R506" i="22"/>
  <c r="K506" i="22" s="1"/>
  <c r="G506" i="22"/>
  <c r="R498" i="22"/>
  <c r="K498" i="22" s="1"/>
  <c r="G498" i="22"/>
  <c r="R499" i="22"/>
  <c r="K499" i="22" s="1"/>
  <c r="G499" i="22"/>
  <c r="G503" i="22"/>
  <c r="R503" i="22"/>
  <c r="K503" i="22" s="1"/>
  <c r="R507" i="22"/>
  <c r="M507" i="22" s="1"/>
  <c r="G502" i="22"/>
  <c r="R502" i="22"/>
  <c r="K502" i="22" s="1"/>
  <c r="G501" i="22"/>
  <c r="R501" i="22"/>
  <c r="K501" i="22" s="1"/>
  <c r="G496" i="22"/>
  <c r="R496" i="22"/>
  <c r="M496" i="22" s="1"/>
  <c r="G508" i="22"/>
  <c r="R497" i="22"/>
  <c r="K497" i="22" s="1"/>
  <c r="G497" i="22"/>
  <c r="W193" i="25"/>
  <c r="R329" i="22"/>
  <c r="K329" i="22" s="1"/>
  <c r="G329" i="22"/>
  <c r="R337" i="22"/>
  <c r="K337" i="22" s="1"/>
  <c r="G337" i="22"/>
  <c r="G338" i="22"/>
  <c r="R338" i="22"/>
  <c r="K338" i="22" s="1"/>
  <c r="G331" i="22"/>
  <c r="R331" i="22"/>
  <c r="K331" i="22" s="1"/>
  <c r="G330" i="22"/>
  <c r="R330" i="22"/>
  <c r="K330" i="22" s="1"/>
  <c r="G328" i="22"/>
  <c r="R328" i="22"/>
  <c r="K328" i="22" s="1"/>
  <c r="G340" i="22"/>
  <c r="R336" i="22"/>
  <c r="K336" i="22" s="1"/>
  <c r="G336" i="22"/>
  <c r="R339" i="22"/>
  <c r="M339" i="22" s="1"/>
  <c r="R335" i="22"/>
  <c r="K335" i="22" s="1"/>
  <c r="G335" i="22"/>
  <c r="R332" i="22"/>
  <c r="K332" i="22" s="1"/>
  <c r="G332" i="22"/>
  <c r="R334" i="22"/>
  <c r="K334" i="22" s="1"/>
  <c r="G334" i="22"/>
  <c r="R333" i="22"/>
  <c r="K333" i="22" s="1"/>
  <c r="G333" i="22"/>
  <c r="R583" i="22"/>
  <c r="K583" i="22" s="1"/>
  <c r="G583" i="22"/>
  <c r="R588" i="22"/>
  <c r="K588" i="22" s="1"/>
  <c r="G588" i="22"/>
  <c r="R581" i="22"/>
  <c r="K581" i="22" s="1"/>
  <c r="G581" i="22"/>
  <c r="G589" i="22"/>
  <c r="R589" i="22"/>
  <c r="K589" i="22" s="1"/>
  <c r="G592" i="22"/>
  <c r="R580" i="22"/>
  <c r="K580" i="22" s="1"/>
  <c r="G580" i="22"/>
  <c r="G585" i="22"/>
  <c r="R585" i="22"/>
  <c r="K585" i="22" s="1"/>
  <c r="R591" i="22"/>
  <c r="R586" i="22"/>
  <c r="K586" i="22" s="1"/>
  <c r="G586" i="22"/>
  <c r="G582" i="22"/>
  <c r="R582" i="22"/>
  <c r="K582" i="22" s="1"/>
  <c r="R587" i="22"/>
  <c r="K587" i="22" s="1"/>
  <c r="G587" i="22"/>
  <c r="G584" i="22"/>
  <c r="R584" i="22"/>
  <c r="K584" i="22" s="1"/>
  <c r="G590" i="22"/>
  <c r="R590" i="22"/>
  <c r="K590" i="22" s="1"/>
  <c r="G380" i="22"/>
  <c r="R380" i="22"/>
  <c r="K380" i="22" s="1"/>
  <c r="G377" i="22"/>
  <c r="R377" i="22"/>
  <c r="K377" i="22" s="1"/>
  <c r="G373" i="22"/>
  <c r="R373" i="22"/>
  <c r="K373" i="22" s="1"/>
  <c r="R372" i="22"/>
  <c r="K372" i="22" s="1"/>
  <c r="G372" i="22"/>
  <c r="R371" i="22"/>
  <c r="K371" i="22" s="1"/>
  <c r="G371" i="22"/>
  <c r="R375" i="22"/>
  <c r="K375" i="22" s="1"/>
  <c r="G375" i="22"/>
  <c r="R376" i="22"/>
  <c r="K376" i="22" s="1"/>
  <c r="G376" i="22"/>
  <c r="G374" i="22"/>
  <c r="R374" i="22"/>
  <c r="K374" i="22" s="1"/>
  <c r="G378" i="22"/>
  <c r="R378" i="22"/>
  <c r="K378" i="22" s="1"/>
  <c r="G382" i="22"/>
  <c r="R370" i="22"/>
  <c r="M370" i="22" s="1"/>
  <c r="G370" i="22"/>
  <c r="R379" i="22"/>
  <c r="K379" i="22" s="1"/>
  <c r="G379" i="22"/>
  <c r="R381" i="22"/>
  <c r="R528" i="22"/>
  <c r="K528" i="22" s="1"/>
  <c r="R523" i="22"/>
  <c r="K523" i="22" s="1"/>
  <c r="G523" i="22"/>
  <c r="G520" i="22"/>
  <c r="R520" i="22"/>
  <c r="K520" i="22" s="1"/>
  <c r="G524" i="22"/>
  <c r="R524" i="22"/>
  <c r="K524" i="22" s="1"/>
  <c r="G521" i="22"/>
  <c r="R521" i="22"/>
  <c r="K521" i="22" s="1"/>
  <c r="R517" i="22"/>
  <c r="G517" i="22"/>
  <c r="G529" i="22"/>
  <c r="G518" i="22"/>
  <c r="R518" i="22"/>
  <c r="K518" i="22" s="1"/>
  <c r="G527" i="22"/>
  <c r="R527" i="22"/>
  <c r="K527" i="22" s="1"/>
  <c r="R525" i="22"/>
  <c r="K525" i="22" s="1"/>
  <c r="G525" i="22"/>
  <c r="R519" i="22"/>
  <c r="K519" i="22" s="1"/>
  <c r="G519" i="22"/>
  <c r="R522" i="22"/>
  <c r="K522" i="22" s="1"/>
  <c r="G522" i="22"/>
  <c r="R526" i="22"/>
  <c r="K526" i="22" s="1"/>
  <c r="G526" i="22"/>
  <c r="G202" i="22"/>
  <c r="G214" i="22"/>
  <c r="R202" i="22"/>
  <c r="K202" i="22" s="1"/>
  <c r="R203" i="22"/>
  <c r="K203" i="22" s="1"/>
  <c r="G203" i="22"/>
  <c r="R213" i="22"/>
  <c r="M213" i="22" s="1"/>
  <c r="G207" i="22"/>
  <c r="R207" i="22"/>
  <c r="K207" i="22" s="1"/>
  <c r="G204" i="22"/>
  <c r="R204" i="22"/>
  <c r="K204" i="22" s="1"/>
  <c r="G211" i="22"/>
  <c r="R211" i="22"/>
  <c r="K211" i="22" s="1"/>
  <c r="G212" i="22"/>
  <c r="R212" i="22"/>
  <c r="K212" i="22" s="1"/>
  <c r="G206" i="22"/>
  <c r="R206" i="22"/>
  <c r="K206" i="22" s="1"/>
  <c r="R210" i="22"/>
  <c r="K210" i="22" s="1"/>
  <c r="G210" i="22"/>
  <c r="R209" i="22"/>
  <c r="K209" i="22" s="1"/>
  <c r="G209" i="22"/>
  <c r="G205" i="22"/>
  <c r="R205" i="22"/>
  <c r="K205" i="22" s="1"/>
  <c r="R208" i="22"/>
  <c r="K208" i="22" s="1"/>
  <c r="G208" i="22"/>
  <c r="R269" i="22"/>
  <c r="K269" i="22" s="1"/>
  <c r="G269" i="22"/>
  <c r="R272" i="22"/>
  <c r="K272" i="22" s="1"/>
  <c r="G272" i="22"/>
  <c r="R270" i="22"/>
  <c r="K270" i="22" s="1"/>
  <c r="G270" i="22"/>
  <c r="G265" i="22"/>
  <c r="R265" i="22"/>
  <c r="M265" i="22" s="1"/>
  <c r="G277" i="22"/>
  <c r="G268" i="22"/>
  <c r="R268" i="22"/>
  <c r="K268" i="22" s="1"/>
  <c r="R271" i="22"/>
  <c r="K271" i="22" s="1"/>
  <c r="G271" i="22"/>
  <c r="R275" i="22"/>
  <c r="K275" i="22" s="1"/>
  <c r="G275" i="22"/>
  <c r="R276" i="22"/>
  <c r="K276" i="22" s="1"/>
  <c r="G274" i="22"/>
  <c r="R274" i="22"/>
  <c r="K274" i="22" s="1"/>
  <c r="R267" i="22"/>
  <c r="K267" i="22" s="1"/>
  <c r="G267" i="22"/>
  <c r="G266" i="22"/>
  <c r="R266" i="22"/>
  <c r="K266" i="22" s="1"/>
  <c r="R273" i="22"/>
  <c r="K273" i="22" s="1"/>
  <c r="G273" i="22"/>
  <c r="G542" i="22"/>
  <c r="R542" i="22"/>
  <c r="K542" i="22" s="1"/>
  <c r="G539" i="22"/>
  <c r="R539" i="22"/>
  <c r="K539" i="22" s="1"/>
  <c r="R549" i="22"/>
  <c r="G546" i="22"/>
  <c r="R546" i="22"/>
  <c r="K546" i="22" s="1"/>
  <c r="G544" i="22"/>
  <c r="R544" i="22"/>
  <c r="K544" i="22" s="1"/>
  <c r="R545" i="22"/>
  <c r="K545" i="22" s="1"/>
  <c r="G545" i="22"/>
  <c r="G540" i="22"/>
  <c r="R540" i="22"/>
  <c r="K540" i="22" s="1"/>
  <c r="G547" i="22"/>
  <c r="R547" i="22"/>
  <c r="K547" i="22" s="1"/>
  <c r="R548" i="22"/>
  <c r="K548" i="22" s="1"/>
  <c r="G548" i="22"/>
  <c r="R541" i="22"/>
  <c r="K541" i="22" s="1"/>
  <c r="G541" i="22"/>
  <c r="G543" i="22"/>
  <c r="R543" i="22"/>
  <c r="K543" i="22" s="1"/>
  <c r="G538" i="22"/>
  <c r="G550" i="22"/>
  <c r="R538" i="22"/>
  <c r="K538" i="22" s="1"/>
  <c r="R442" i="22"/>
  <c r="K442" i="22" s="1"/>
  <c r="G442" i="22"/>
  <c r="G441" i="22"/>
  <c r="R441" i="22"/>
  <c r="K441" i="22" s="1"/>
  <c r="G443" i="22"/>
  <c r="R443" i="22"/>
  <c r="K443" i="22" s="1"/>
  <c r="G435" i="22"/>
  <c r="R435" i="22"/>
  <c r="K435" i="22" s="1"/>
  <c r="G436" i="22"/>
  <c r="R436" i="22"/>
  <c r="K436" i="22" s="1"/>
  <c r="G434" i="22"/>
  <c r="R434" i="22"/>
  <c r="K434" i="22" s="1"/>
  <c r="R444" i="22"/>
  <c r="G439" i="22"/>
  <c r="R439" i="22"/>
  <c r="K439" i="22" s="1"/>
  <c r="G438" i="22"/>
  <c r="R438" i="22"/>
  <c r="K438" i="22" s="1"/>
  <c r="G440" i="22"/>
  <c r="R440" i="22"/>
  <c r="K440" i="22" s="1"/>
  <c r="G437" i="22"/>
  <c r="R437" i="22"/>
  <c r="K437" i="22" s="1"/>
  <c r="R433" i="22"/>
  <c r="K433" i="22" s="1"/>
  <c r="G433" i="22"/>
  <c r="G445" i="22"/>
  <c r="G566" i="22"/>
  <c r="R566" i="22"/>
  <c r="K566" i="22" s="1"/>
  <c r="G567" i="22"/>
  <c r="R567" i="22"/>
  <c r="K567" i="22" s="1"/>
  <c r="R565" i="22"/>
  <c r="K565" i="22" s="1"/>
  <c r="G565" i="22"/>
  <c r="R560" i="22"/>
  <c r="K560" i="22" s="1"/>
  <c r="G560" i="22"/>
  <c r="G564" i="22"/>
  <c r="R564" i="22"/>
  <c r="K564" i="22" s="1"/>
  <c r="G561" i="22"/>
  <c r="R561" i="22"/>
  <c r="K561" i="22" s="1"/>
  <c r="R562" i="22"/>
  <c r="K562" i="22" s="1"/>
  <c r="G562" i="22"/>
  <c r="G568" i="22"/>
  <c r="R568" i="22"/>
  <c r="K568" i="22" s="1"/>
  <c r="G563" i="22"/>
  <c r="R563" i="22"/>
  <c r="K563" i="22" s="1"/>
  <c r="G569" i="22"/>
  <c r="R569" i="22"/>
  <c r="K569" i="22" s="1"/>
  <c r="R570" i="22"/>
  <c r="K570" i="22" s="1"/>
  <c r="G559" i="22"/>
  <c r="G571" i="22"/>
  <c r="R559" i="22"/>
  <c r="M559" i="22" s="1"/>
  <c r="R396" i="22"/>
  <c r="K396" i="22" s="1"/>
  <c r="G396" i="22"/>
  <c r="R399" i="22"/>
  <c r="K399" i="22" s="1"/>
  <c r="G399" i="22"/>
  <c r="G398" i="22"/>
  <c r="R398" i="22"/>
  <c r="K398" i="22" s="1"/>
  <c r="R402" i="22"/>
  <c r="G403" i="22"/>
  <c r="G391" i="22"/>
  <c r="R391" i="22"/>
  <c r="K391" i="22" s="1"/>
  <c r="G393" i="22"/>
  <c r="R393" i="22"/>
  <c r="K393" i="22" s="1"/>
  <c r="R394" i="22"/>
  <c r="K394" i="22" s="1"/>
  <c r="G394" i="22"/>
  <c r="G392" i="22"/>
  <c r="R392" i="22"/>
  <c r="K392" i="22" s="1"/>
  <c r="G395" i="22"/>
  <c r="R395" i="22"/>
  <c r="K395" i="22" s="1"/>
  <c r="R401" i="22"/>
  <c r="K401" i="22" s="1"/>
  <c r="G401" i="22"/>
  <c r="R400" i="22"/>
  <c r="K400" i="22" s="1"/>
  <c r="G400" i="22"/>
  <c r="R397" i="22"/>
  <c r="K397" i="22" s="1"/>
  <c r="G397" i="22"/>
  <c r="G287" i="22"/>
  <c r="R287" i="22"/>
  <c r="K287" i="22" s="1"/>
  <c r="G286" i="22"/>
  <c r="G298" i="22"/>
  <c r="R286" i="22"/>
  <c r="K286" i="22" s="1"/>
  <c r="R297" i="22"/>
  <c r="K297" i="22" s="1"/>
  <c r="R294" i="22"/>
  <c r="K294" i="22" s="1"/>
  <c r="G294" i="22"/>
  <c r="G289" i="22"/>
  <c r="R289" i="22"/>
  <c r="K289" i="22" s="1"/>
  <c r="G292" i="22"/>
  <c r="R292" i="22"/>
  <c r="K292" i="22" s="1"/>
  <c r="G291" i="22"/>
  <c r="R291" i="22"/>
  <c r="K291" i="22" s="1"/>
  <c r="R295" i="22"/>
  <c r="K295" i="22" s="1"/>
  <c r="G295" i="22"/>
  <c r="R296" i="22"/>
  <c r="K296" i="22" s="1"/>
  <c r="G296" i="22"/>
  <c r="W298" i="25"/>
  <c r="G290" i="22"/>
  <c r="R290" i="22"/>
  <c r="K290" i="22" s="1"/>
  <c r="R293" i="22"/>
  <c r="K293" i="22" s="1"/>
  <c r="G293" i="22"/>
  <c r="G288" i="22"/>
  <c r="R288" i="22"/>
  <c r="K288" i="22" s="1"/>
  <c r="R308" i="22"/>
  <c r="K308" i="22" s="1"/>
  <c r="G308" i="22"/>
  <c r="G311" i="22"/>
  <c r="R311" i="22"/>
  <c r="K311" i="22" s="1"/>
  <c r="R309" i="22"/>
  <c r="K309" i="22" s="1"/>
  <c r="G309" i="22"/>
  <c r="G312" i="22"/>
  <c r="R312" i="22"/>
  <c r="K312" i="22" s="1"/>
  <c r="G313" i="22"/>
  <c r="R313" i="22"/>
  <c r="K313" i="22" s="1"/>
  <c r="G307" i="22"/>
  <c r="G319" i="22"/>
  <c r="R307" i="22"/>
  <c r="K307" i="22" s="1"/>
  <c r="G317" i="22"/>
  <c r="R317" i="22"/>
  <c r="K317" i="22" s="1"/>
  <c r="R318" i="22"/>
  <c r="G316" i="22"/>
  <c r="R316" i="22"/>
  <c r="K316" i="22" s="1"/>
  <c r="R310" i="22"/>
  <c r="K310" i="22" s="1"/>
  <c r="G310" i="22"/>
  <c r="G315" i="22"/>
  <c r="R315" i="22"/>
  <c r="K315" i="22" s="1"/>
  <c r="R314" i="22"/>
  <c r="K314" i="22" s="1"/>
  <c r="G314" i="22"/>
  <c r="G605" i="22"/>
  <c r="R605" i="22"/>
  <c r="K605" i="22" s="1"/>
  <c r="R609" i="22"/>
  <c r="K609" i="22" s="1"/>
  <c r="G609" i="22"/>
  <c r="G603" i="22"/>
  <c r="R603" i="22"/>
  <c r="K603" i="22" s="1"/>
  <c r="R607" i="22"/>
  <c r="K607" i="22" s="1"/>
  <c r="G607" i="22"/>
  <c r="R610" i="22"/>
  <c r="K610" i="22" s="1"/>
  <c r="G610" i="22"/>
  <c r="R612" i="22"/>
  <c r="R606" i="22"/>
  <c r="K606" i="22" s="1"/>
  <c r="G606" i="22"/>
  <c r="G602" i="22"/>
  <c r="R602" i="22"/>
  <c r="K602" i="22" s="1"/>
  <c r="R611" i="22"/>
  <c r="K611" i="22" s="1"/>
  <c r="G611" i="22"/>
  <c r="R604" i="22"/>
  <c r="K604" i="22" s="1"/>
  <c r="G604" i="22"/>
  <c r="R608" i="22"/>
  <c r="K608" i="22" s="1"/>
  <c r="G608" i="22"/>
  <c r="G601" i="22"/>
  <c r="R601" i="22"/>
  <c r="G613" i="22"/>
  <c r="W88" i="25"/>
  <c r="R359" i="22"/>
  <c r="K359" i="22" s="1"/>
  <c r="G359" i="22"/>
  <c r="G349" i="22"/>
  <c r="R349" i="22"/>
  <c r="K349" i="22" s="1"/>
  <c r="G361" i="22"/>
  <c r="R354" i="22"/>
  <c r="K354" i="22" s="1"/>
  <c r="G354" i="22"/>
  <c r="G353" i="22"/>
  <c r="R353" i="22"/>
  <c r="K353" i="22" s="1"/>
  <c r="R356" i="22"/>
  <c r="K356" i="22" s="1"/>
  <c r="G356" i="22"/>
  <c r="R357" i="22"/>
  <c r="K357" i="22" s="1"/>
  <c r="G357" i="22"/>
  <c r="R351" i="22"/>
  <c r="K351" i="22" s="1"/>
  <c r="G351" i="22"/>
  <c r="R358" i="22"/>
  <c r="K358" i="22" s="1"/>
  <c r="G358" i="22"/>
  <c r="G350" i="22"/>
  <c r="R350" i="22"/>
  <c r="K350" i="22" s="1"/>
  <c r="R352" i="22"/>
  <c r="K352" i="22" s="1"/>
  <c r="G352" i="22"/>
  <c r="R360" i="22"/>
  <c r="M360" i="22" s="1"/>
  <c r="R355" i="22"/>
  <c r="K355" i="22" s="1"/>
  <c r="G355" i="22"/>
  <c r="K45" i="22"/>
  <c r="M45" i="22"/>
  <c r="M653" i="22"/>
  <c r="M252" i="22"/>
  <c r="M246" i="22"/>
  <c r="M123" i="22"/>
  <c r="M57" i="22"/>
  <c r="K34" i="22"/>
  <c r="M183" i="22"/>
  <c r="N183" i="22" s="1"/>
  <c r="M84" i="22"/>
  <c r="N84" i="22" s="1"/>
  <c r="M124" i="22"/>
  <c r="N124" i="22" s="1"/>
  <c r="M165" i="22"/>
  <c r="N165" i="22" s="1"/>
  <c r="M62" i="22"/>
  <c r="N62" i="22" s="1"/>
  <c r="M65" i="22"/>
  <c r="M121" i="22"/>
  <c r="N121" i="22" s="1"/>
  <c r="M168" i="22"/>
  <c r="X382" i="22"/>
  <c r="N149" i="22"/>
  <c r="M55" i="22"/>
  <c r="K55" i="22"/>
  <c r="M251" i="22"/>
  <c r="K130" i="22"/>
  <c r="M38" i="22"/>
  <c r="N38" i="22" s="1"/>
  <c r="V38" i="22" s="1"/>
  <c r="M63" i="22"/>
  <c r="M160" i="22"/>
  <c r="K160" i="22"/>
  <c r="M188" i="22"/>
  <c r="K172" i="22"/>
  <c r="V146" i="22"/>
  <c r="N139" i="22"/>
  <c r="M151" i="22" s="1"/>
  <c r="H152" i="22" s="1"/>
  <c r="X508" i="22"/>
  <c r="N181" i="22"/>
  <c r="N142" i="22"/>
  <c r="N118" i="22"/>
  <c r="K193" i="22"/>
  <c r="M182" i="22"/>
  <c r="K46" i="22"/>
  <c r="K171" i="22"/>
  <c r="K88" i="22"/>
  <c r="N76" i="22"/>
  <c r="N82" i="22"/>
  <c r="X634" i="22"/>
  <c r="K118" i="22"/>
  <c r="V144" i="22"/>
  <c r="V147" i="22"/>
  <c r="M40" i="22"/>
  <c r="N40" i="22" s="1"/>
  <c r="V40" i="22" s="1"/>
  <c r="M462" i="22"/>
  <c r="N59" i="22"/>
  <c r="M582" i="22"/>
  <c r="M413" i="22"/>
  <c r="N413" i="22" s="1"/>
  <c r="M297" i="22"/>
  <c r="M99" i="22"/>
  <c r="M518" i="22"/>
  <c r="M464" i="22"/>
  <c r="M564" i="22"/>
  <c r="M338" i="22"/>
  <c r="M202" i="22"/>
  <c r="M267" i="22"/>
  <c r="V143" i="22"/>
  <c r="V140" i="22"/>
  <c r="M249" i="22"/>
  <c r="M250" i="22"/>
  <c r="V141" i="22"/>
  <c r="M420" i="22"/>
  <c r="N80" i="22"/>
  <c r="K235" i="22"/>
  <c r="M565" i="22"/>
  <c r="K339" i="22"/>
  <c r="M106" i="22"/>
  <c r="N106" i="22" s="1"/>
  <c r="M521" i="22"/>
  <c r="K340" i="22"/>
  <c r="M584" i="22"/>
  <c r="N584" i="22" s="1"/>
  <c r="M330" i="22"/>
  <c r="K412" i="22"/>
  <c r="N65" i="22"/>
  <c r="K213" i="22"/>
  <c r="M231" i="22"/>
  <c r="M208" i="22"/>
  <c r="M276" i="22"/>
  <c r="M210" i="22"/>
  <c r="M270" i="22"/>
  <c r="M228" i="22"/>
  <c r="M149" i="25"/>
  <c r="M227" i="22"/>
  <c r="N227" i="22" s="1"/>
  <c r="M104" i="22"/>
  <c r="N104" i="22" s="1"/>
  <c r="AX51" i="27"/>
  <c r="M230" i="22"/>
  <c r="M226" i="22"/>
  <c r="N226" i="22" s="1"/>
  <c r="M506" i="22"/>
  <c r="M203" i="22"/>
  <c r="M456" i="22"/>
  <c r="N456" i="22" s="1"/>
  <c r="N85" i="22"/>
  <c r="M455" i="22"/>
  <c r="M482" i="22"/>
  <c r="M497" i="22"/>
  <c r="M148" i="25"/>
  <c r="M254" i="22"/>
  <c r="M611" i="22"/>
  <c r="N611" i="22" s="1"/>
  <c r="M606" i="22"/>
  <c r="M107" i="22"/>
  <c r="N107" i="22" s="1"/>
  <c r="M525" i="22"/>
  <c r="M141" i="25"/>
  <c r="N141" i="25" s="1"/>
  <c r="M145" i="25"/>
  <c r="N145" i="25" s="1"/>
  <c r="N127" i="22"/>
  <c r="M568" i="22"/>
  <c r="M542" i="22"/>
  <c r="M225" i="22"/>
  <c r="M454" i="22"/>
  <c r="M233" i="22"/>
  <c r="N233" i="22" s="1"/>
  <c r="V233" i="22" s="1"/>
  <c r="M317" i="22"/>
  <c r="M505" i="22"/>
  <c r="M547" i="22"/>
  <c r="M97" i="22"/>
  <c r="N184" i="22"/>
  <c r="M458" i="22"/>
  <c r="M607" i="22"/>
  <c r="M609" i="22"/>
  <c r="N188" i="22"/>
  <c r="N120" i="22"/>
  <c r="K496" i="22"/>
  <c r="M309" i="22"/>
  <c r="N309" i="22" s="1"/>
  <c r="M147" i="25"/>
  <c r="N147" i="25" s="1"/>
  <c r="M273" i="22"/>
  <c r="R166" i="25"/>
  <c r="K166" i="25" s="1"/>
  <c r="G166" i="25"/>
  <c r="R164" i="25"/>
  <c r="K164" i="25" s="1"/>
  <c r="G164" i="25"/>
  <c r="R171" i="25"/>
  <c r="R167" i="25"/>
  <c r="K167" i="25" s="1"/>
  <c r="G167" i="25"/>
  <c r="G165" i="25"/>
  <c r="R165" i="25"/>
  <c r="K165" i="25" s="1"/>
  <c r="R169" i="25"/>
  <c r="K169" i="25" s="1"/>
  <c r="G169" i="25"/>
  <c r="R170" i="25"/>
  <c r="K170" i="25" s="1"/>
  <c r="G170" i="25"/>
  <c r="G172" i="25"/>
  <c r="R161" i="25"/>
  <c r="M161" i="25" s="1"/>
  <c r="G161" i="25"/>
  <c r="R163" i="25"/>
  <c r="K163" i="25" s="1"/>
  <c r="G163" i="25"/>
  <c r="R168" i="25"/>
  <c r="K168" i="25" s="1"/>
  <c r="G168" i="25"/>
  <c r="G162" i="25"/>
  <c r="R162" i="25"/>
  <c r="K162" i="25" s="1"/>
  <c r="G63" i="25"/>
  <c r="R63" i="25"/>
  <c r="K63" i="25" s="1"/>
  <c r="G65" i="25"/>
  <c r="R65" i="25"/>
  <c r="K65" i="25" s="1"/>
  <c r="R66" i="25"/>
  <c r="R60" i="25"/>
  <c r="K60" i="25" s="1"/>
  <c r="G60" i="25"/>
  <c r="G61" i="25"/>
  <c r="R61" i="25"/>
  <c r="K61" i="25" s="1"/>
  <c r="R59" i="25"/>
  <c r="K59" i="25" s="1"/>
  <c r="G59" i="25"/>
  <c r="G67" i="25"/>
  <c r="R56" i="25"/>
  <c r="M56" i="25" s="1"/>
  <c r="G56" i="25"/>
  <c r="R57" i="25"/>
  <c r="K57" i="25" s="1"/>
  <c r="G57" i="25"/>
  <c r="R62" i="25"/>
  <c r="K62" i="25" s="1"/>
  <c r="G62" i="25"/>
  <c r="G58" i="25"/>
  <c r="R58" i="25"/>
  <c r="K58" i="25" s="1"/>
  <c r="G64" i="25"/>
  <c r="R64" i="25"/>
  <c r="K64" i="25" s="1"/>
  <c r="W235" i="25"/>
  <c r="G127" i="25"/>
  <c r="R127" i="25"/>
  <c r="K127" i="25" s="1"/>
  <c r="G122" i="25"/>
  <c r="R122" i="25"/>
  <c r="K122" i="25" s="1"/>
  <c r="R129" i="25"/>
  <c r="G125" i="25"/>
  <c r="R125" i="25"/>
  <c r="K125" i="25" s="1"/>
  <c r="G130" i="25"/>
  <c r="R119" i="25"/>
  <c r="M119" i="25" s="1"/>
  <c r="G119" i="25"/>
  <c r="G121" i="25"/>
  <c r="R121" i="25"/>
  <c r="K121" i="25" s="1"/>
  <c r="R123" i="25"/>
  <c r="K123" i="25" s="1"/>
  <c r="G123" i="25"/>
  <c r="R124" i="25"/>
  <c r="K124" i="25" s="1"/>
  <c r="G124" i="25"/>
  <c r="G126" i="25"/>
  <c r="R126" i="25"/>
  <c r="K126" i="25" s="1"/>
  <c r="G128" i="25"/>
  <c r="R128" i="25"/>
  <c r="K128" i="25" s="1"/>
  <c r="R120" i="25"/>
  <c r="K120" i="25" s="1"/>
  <c r="G120" i="25"/>
  <c r="W214" i="25"/>
  <c r="R44" i="25"/>
  <c r="K44" i="25" s="1"/>
  <c r="G44" i="25"/>
  <c r="R41" i="25"/>
  <c r="K41" i="25" s="1"/>
  <c r="G41" i="25"/>
  <c r="R42" i="25"/>
  <c r="K42" i="25" s="1"/>
  <c r="G42" i="25"/>
  <c r="R35" i="25"/>
  <c r="M35" i="25" s="1"/>
  <c r="G46" i="25"/>
  <c r="G35" i="25"/>
  <c r="G38" i="25"/>
  <c r="R38" i="25"/>
  <c r="K38" i="25" s="1"/>
  <c r="R39" i="25"/>
  <c r="K39" i="25" s="1"/>
  <c r="G39" i="25"/>
  <c r="R40" i="25"/>
  <c r="K40" i="25" s="1"/>
  <c r="G40" i="25"/>
  <c r="R45" i="25"/>
  <c r="R43" i="25"/>
  <c r="K43" i="25" s="1"/>
  <c r="G43" i="25"/>
  <c r="R36" i="25"/>
  <c r="K36" i="25" s="1"/>
  <c r="G36" i="25"/>
  <c r="R37" i="25"/>
  <c r="K37" i="25" s="1"/>
  <c r="G37" i="25"/>
  <c r="N189" i="22"/>
  <c r="K214" i="22"/>
  <c r="M334" i="22"/>
  <c r="N334" i="22" s="1"/>
  <c r="K592" i="22"/>
  <c r="M438" i="22"/>
  <c r="N79" i="22"/>
  <c r="M234" i="22"/>
  <c r="K234" i="22"/>
  <c r="M400" i="22"/>
  <c r="K424" i="22"/>
  <c r="M418" i="22"/>
  <c r="M586" i="22"/>
  <c r="N586" i="22" s="1"/>
  <c r="K571" i="22"/>
  <c r="M502" i="22"/>
  <c r="M587" i="22"/>
  <c r="N587" i="22" s="1"/>
  <c r="M569" i="22"/>
  <c r="M102" i="22"/>
  <c r="N102" i="22" s="1"/>
  <c r="M540" i="22"/>
  <c r="M248" i="22"/>
  <c r="N248" i="22" s="1"/>
  <c r="N191" i="22"/>
  <c r="V148" i="22"/>
  <c r="M229" i="22"/>
  <c r="M318" i="22"/>
  <c r="K318" i="22"/>
  <c r="M308" i="22"/>
  <c r="M500" i="22"/>
  <c r="M144" i="25"/>
  <c r="M143" i="25"/>
  <c r="M146" i="25"/>
  <c r="K140" i="25"/>
  <c r="K151" i="25"/>
  <c r="M103" i="22"/>
  <c r="M296" i="22"/>
  <c r="M288" i="22"/>
  <c r="M485" i="22"/>
  <c r="M393" i="22"/>
  <c r="M401" i="22"/>
  <c r="M150" i="25"/>
  <c r="K150" i="25"/>
  <c r="K487" i="22"/>
  <c r="K529" i="22"/>
  <c r="M295" i="22"/>
  <c r="N295" i="22" s="1"/>
  <c r="M581" i="22"/>
  <c r="N581" i="22" s="1"/>
  <c r="M439" i="22"/>
  <c r="N439" i="22" s="1"/>
  <c r="M351" i="22"/>
  <c r="N351" i="22" s="1"/>
  <c r="M315" i="22"/>
  <c r="N315" i="22" s="1"/>
  <c r="M253" i="22"/>
  <c r="M105" i="22"/>
  <c r="N105" i="22" s="1"/>
  <c r="M311" i="22"/>
  <c r="M563" i="22"/>
  <c r="N563" i="22" s="1"/>
  <c r="N122" i="22"/>
  <c r="M142" i="25"/>
  <c r="K549" i="22"/>
  <c r="M549" i="22"/>
  <c r="M212" i="22"/>
  <c r="M98" i="22"/>
  <c r="M602" i="22"/>
  <c r="K486" i="22"/>
  <c r="M486" i="22"/>
  <c r="M461" i="22"/>
  <c r="M244" i="22"/>
  <c r="M504" i="22"/>
  <c r="M101" i="22"/>
  <c r="M601" i="22"/>
  <c r="K613" i="22"/>
  <c r="K601" i="22"/>
  <c r="N78" i="22"/>
  <c r="K507" i="22"/>
  <c r="M333" i="22"/>
  <c r="N333" i="22" s="1"/>
  <c r="N140" i="25"/>
  <c r="K256" i="22"/>
  <c r="K109" i="22"/>
  <c r="M224" i="22"/>
  <c r="M329" i="22"/>
  <c r="M480" i="22"/>
  <c r="M313" i="22"/>
  <c r="N313" i="22" s="1"/>
  <c r="K319" i="22"/>
  <c r="M459" i="22"/>
  <c r="M358" i="22"/>
  <c r="M274" i="22"/>
  <c r="N274" i="22" s="1"/>
  <c r="M460" i="22"/>
  <c r="N187" i="22"/>
  <c r="N128" i="22"/>
  <c r="N119" i="22"/>
  <c r="M567" i="22"/>
  <c r="M498" i="22"/>
  <c r="N148" i="25"/>
  <c r="M539" i="22"/>
  <c r="N97" i="22"/>
  <c r="K612" i="22"/>
  <c r="M612" i="22"/>
  <c r="M391" i="22"/>
  <c r="K402" i="22"/>
  <c r="M402" i="22"/>
  <c r="N190" i="22"/>
  <c r="M207" i="22"/>
  <c r="N207" i="22" s="1"/>
  <c r="N265" i="22"/>
  <c r="V265" i="22" s="1"/>
  <c r="N525" i="22"/>
  <c r="V525" i="22" s="1"/>
  <c r="M465" i="22"/>
  <c r="K550" i="22"/>
  <c r="M353" i="22"/>
  <c r="N353" i="22" s="1"/>
  <c r="M501" i="22"/>
  <c r="N501" i="22" s="1"/>
  <c r="K277" i="22"/>
  <c r="M204" i="22"/>
  <c r="N204" i="22" s="1"/>
  <c r="K223" i="22"/>
  <c r="K466" i="22"/>
  <c r="K508" i="22"/>
  <c r="N607" i="22"/>
  <c r="M245" i="22"/>
  <c r="M503" i="22"/>
  <c r="N503" i="22" s="1"/>
  <c r="M232" i="22"/>
  <c r="N232" i="22" s="1"/>
  <c r="M443" i="22"/>
  <c r="M206" i="22"/>
  <c r="N185" i="22"/>
  <c r="N81" i="22"/>
  <c r="N228" i="22"/>
  <c r="M307" i="22"/>
  <c r="M560" i="22"/>
  <c r="M543" i="22"/>
  <c r="M544" i="22"/>
  <c r="M275" i="22"/>
  <c r="M605" i="22"/>
  <c r="M603" i="22"/>
  <c r="M481" i="22"/>
  <c r="M483" i="22"/>
  <c r="M395" i="22"/>
  <c r="N462" i="22"/>
  <c r="N338" i="22"/>
  <c r="N464" i="22"/>
  <c r="V170" i="22"/>
  <c r="N230" i="22"/>
  <c r="N420" i="22"/>
  <c r="N99" i="22"/>
  <c r="V167" i="22"/>
  <c r="V162" i="22"/>
  <c r="N246" i="22"/>
  <c r="N208" i="22"/>
  <c r="V58" i="22"/>
  <c r="R245" i="25"/>
  <c r="K245" i="25" s="1"/>
  <c r="G245" i="25"/>
  <c r="R253" i="25"/>
  <c r="K253" i="25" s="1"/>
  <c r="G253" i="25"/>
  <c r="R247" i="25"/>
  <c r="K247" i="25" s="1"/>
  <c r="G247" i="25"/>
  <c r="R254" i="25"/>
  <c r="K254" i="25" s="1"/>
  <c r="G254" i="25"/>
  <c r="R250" i="25"/>
  <c r="K250" i="25" s="1"/>
  <c r="G250" i="25"/>
  <c r="R255" i="25"/>
  <c r="G246" i="25"/>
  <c r="R246" i="25"/>
  <c r="K246" i="25" s="1"/>
  <c r="G252" i="25"/>
  <c r="R252" i="25"/>
  <c r="K252" i="25" s="1"/>
  <c r="G248" i="25"/>
  <c r="R248" i="25"/>
  <c r="K248" i="25" s="1"/>
  <c r="R251" i="25"/>
  <c r="K251" i="25" s="1"/>
  <c r="G251" i="25"/>
  <c r="R249" i="25"/>
  <c r="K249" i="25" s="1"/>
  <c r="G249" i="25"/>
  <c r="G256" i="25"/>
  <c r="G244" i="25"/>
  <c r="R244" i="25"/>
  <c r="R97" i="25"/>
  <c r="G97" i="25"/>
  <c r="V34" i="25"/>
  <c r="V61" i="22"/>
  <c r="V34" i="22"/>
  <c r="V46" i="22" s="1"/>
  <c r="L47" i="22"/>
  <c r="M46" i="22"/>
  <c r="N203" i="22"/>
  <c r="N252" i="22"/>
  <c r="V60" i="22"/>
  <c r="N582" i="22"/>
  <c r="M76" i="25"/>
  <c r="K76" i="25"/>
  <c r="N160" i="25"/>
  <c r="N664" i="22"/>
  <c r="V223" i="22"/>
  <c r="M46" i="25"/>
  <c r="M223" i="25"/>
  <c r="K223" i="25"/>
  <c r="N118" i="25"/>
  <c r="J64" i="26"/>
  <c r="H152" i="25"/>
  <c r="V55" i="25"/>
  <c r="M67" i="25"/>
  <c r="N202" i="25"/>
  <c r="V151" i="25"/>
  <c r="M666" i="22"/>
  <c r="N666" i="22" s="1"/>
  <c r="M665" i="22"/>
  <c r="N665" i="22" s="1"/>
  <c r="M672" i="22"/>
  <c r="N672" i="22" s="1"/>
  <c r="M673" i="22"/>
  <c r="N673" i="22" s="1"/>
  <c r="M669" i="22"/>
  <c r="N669" i="22" s="1"/>
  <c r="M674" i="22"/>
  <c r="N674" i="22" s="1"/>
  <c r="M670" i="22"/>
  <c r="N670" i="22" s="1"/>
  <c r="M671" i="22"/>
  <c r="N671" i="22" s="1"/>
  <c r="M668" i="22"/>
  <c r="N668" i="22" s="1"/>
  <c r="F263" i="22"/>
  <c r="M247" i="22"/>
  <c r="X707" i="22"/>
  <c r="X714" i="22"/>
  <c r="X710" i="22"/>
  <c r="X706" i="22"/>
  <c r="X712" i="22"/>
  <c r="X711" i="22"/>
  <c r="X713" i="22"/>
  <c r="X715" i="22"/>
  <c r="X709" i="22"/>
  <c r="X708" i="22"/>
  <c r="X697" i="22"/>
  <c r="W718" i="22"/>
  <c r="X716" i="22"/>
  <c r="R696" i="22"/>
  <c r="M696" i="22" s="1"/>
  <c r="R694" i="22"/>
  <c r="K694" i="22" s="1"/>
  <c r="G694" i="22"/>
  <c r="G688" i="22"/>
  <c r="R688" i="22"/>
  <c r="K688" i="22" s="1"/>
  <c r="G689" i="22"/>
  <c r="R689" i="22"/>
  <c r="K689" i="22" s="1"/>
  <c r="G692" i="22"/>
  <c r="R692" i="22"/>
  <c r="K692" i="22" s="1"/>
  <c r="G685" i="22"/>
  <c r="R685" i="22"/>
  <c r="M685" i="22" s="1"/>
  <c r="G697" i="22"/>
  <c r="G693" i="22"/>
  <c r="R693" i="22"/>
  <c r="K693" i="22" s="1"/>
  <c r="R690" i="22"/>
  <c r="K690" i="22" s="1"/>
  <c r="G690" i="22"/>
  <c r="R691" i="22"/>
  <c r="K691" i="22" s="1"/>
  <c r="G691" i="22"/>
  <c r="G687" i="22"/>
  <c r="R687" i="22"/>
  <c r="K687" i="22" s="1"/>
  <c r="R695" i="22"/>
  <c r="K695" i="22" s="1"/>
  <c r="G695" i="22"/>
  <c r="G686" i="22"/>
  <c r="R686" i="22"/>
  <c r="K686" i="22" s="1"/>
  <c r="X857" i="25"/>
  <c r="I736" i="22"/>
  <c r="F739" i="22"/>
  <c r="I739" i="22"/>
  <c r="I738" i="22"/>
  <c r="I729" i="22"/>
  <c r="I733" i="22"/>
  <c r="I730" i="22"/>
  <c r="I731" i="22"/>
  <c r="I737" i="22"/>
  <c r="I732" i="22"/>
  <c r="X759" i="22"/>
  <c r="G759" i="22"/>
  <c r="I735" i="22"/>
  <c r="I728" i="22"/>
  <c r="I727" i="22"/>
  <c r="H715" i="23"/>
  <c r="I734" i="22"/>
  <c r="M761" i="22"/>
  <c r="A760" i="22"/>
  <c r="B785" i="22"/>
  <c r="K761" i="22"/>
  <c r="M746" i="22"/>
  <c r="G746" i="22"/>
  <c r="G761" i="22"/>
  <c r="A761" i="22"/>
  <c r="D761" i="22"/>
  <c r="A744" i="22"/>
  <c r="K744" i="22"/>
  <c r="B746" i="22"/>
  <c r="N746" i="22"/>
  <c r="K746" i="22"/>
  <c r="A746" i="22"/>
  <c r="I746" i="22"/>
  <c r="V648" i="22"/>
  <c r="G744" i="22"/>
  <c r="I761" i="22"/>
  <c r="D744" i="22"/>
  <c r="V645" i="22"/>
  <c r="V649" i="22"/>
  <c r="M675" i="22"/>
  <c r="K675" i="22"/>
  <c r="K664" i="22"/>
  <c r="K676" i="22"/>
  <c r="X858" i="25"/>
  <c r="X856" i="25"/>
  <c r="X855" i="25"/>
  <c r="X860" i="25"/>
  <c r="K265" i="25"/>
  <c r="X844" i="25"/>
  <c r="G286" i="25"/>
  <c r="R286" i="25"/>
  <c r="M286" i="25" s="1"/>
  <c r="X859" i="25"/>
  <c r="X853" i="25"/>
  <c r="X854" i="25"/>
  <c r="X862" i="25"/>
  <c r="H862" i="26"/>
  <c r="W319" i="25"/>
  <c r="X863" i="25"/>
  <c r="X861" i="25"/>
  <c r="A951" i="26"/>
  <c r="I883" i="25"/>
  <c r="I877" i="25"/>
  <c r="I885" i="25"/>
  <c r="I879" i="25"/>
  <c r="I876" i="25"/>
  <c r="I880" i="25"/>
  <c r="I884" i="25"/>
  <c r="M908" i="25"/>
  <c r="D908" i="25"/>
  <c r="A893" i="25"/>
  <c r="A891" i="25"/>
  <c r="N893" i="25"/>
  <c r="K908" i="25"/>
  <c r="A908" i="25"/>
  <c r="M893" i="25"/>
  <c r="K891" i="25"/>
  <c r="A907" i="25"/>
  <c r="K893" i="25"/>
  <c r="I908" i="25"/>
  <c r="X906" i="25"/>
  <c r="G893" i="25"/>
  <c r="G908" i="25"/>
  <c r="F893" i="25"/>
  <c r="D891" i="25"/>
  <c r="G891" i="25"/>
  <c r="G906" i="25"/>
  <c r="I893" i="25"/>
  <c r="B893" i="25"/>
  <c r="I886" i="25"/>
  <c r="F886" i="25"/>
  <c r="I881" i="25"/>
  <c r="I875" i="25"/>
  <c r="I874" i="25"/>
  <c r="I878" i="25"/>
  <c r="I882" i="25"/>
  <c r="B932" i="25"/>
  <c r="AX23" i="1"/>
  <c r="I158" i="23"/>
  <c r="I122" i="23"/>
  <c r="I181" i="23"/>
  <c r="I80" i="23"/>
  <c r="I187" i="23"/>
  <c r="I82" i="23"/>
  <c r="I182" i="23"/>
  <c r="I119" i="23"/>
  <c r="I56" i="23"/>
  <c r="I116" i="23"/>
  <c r="I53" i="23"/>
  <c r="I79" i="23"/>
  <c r="I166" i="23"/>
  <c r="I644" i="23"/>
  <c r="I161" i="23"/>
  <c r="I184" i="23"/>
  <c r="I126" i="23"/>
  <c r="I61" i="23"/>
  <c r="I123" i="23"/>
  <c r="I160" i="23"/>
  <c r="I74" i="23"/>
  <c r="I188" i="23"/>
  <c r="I77" i="23"/>
  <c r="I83" i="23"/>
  <c r="I163" i="23"/>
  <c r="I183" i="23"/>
  <c r="I336" i="23"/>
  <c r="I210" i="23"/>
  <c r="I357" i="23"/>
  <c r="I650" i="23"/>
  <c r="I180" i="23"/>
  <c r="I118" i="23"/>
  <c r="I248" i="23"/>
  <c r="I185" i="23"/>
  <c r="J139" i="23"/>
  <c r="I579" i="23"/>
  <c r="I562" i="23"/>
  <c r="I581" i="23"/>
  <c r="I205" i="23"/>
  <c r="AP7" i="27"/>
  <c r="I503" i="23"/>
  <c r="I142" i="26"/>
  <c r="I565" i="23"/>
  <c r="I544" i="23"/>
  <c r="I451" i="23"/>
  <c r="J185" i="23"/>
  <c r="P228" i="25"/>
  <c r="P226" i="25"/>
  <c r="I415" i="23"/>
  <c r="I308" i="23"/>
  <c r="I609" i="23"/>
  <c r="J271" i="23"/>
  <c r="J348" i="23"/>
  <c r="F896" i="25"/>
  <c r="H872" i="26"/>
  <c r="S749" i="22"/>
  <c r="F752" i="22"/>
  <c r="C724" i="23"/>
  <c r="Q896" i="25"/>
  <c r="S896" i="25"/>
  <c r="B758" i="22"/>
  <c r="F756" i="22"/>
  <c r="Q755" i="22"/>
  <c r="W737" i="22"/>
  <c r="A725" i="23"/>
  <c r="Q899" i="25"/>
  <c r="I226" i="23"/>
  <c r="I204" i="23"/>
  <c r="J102" i="23"/>
  <c r="I662" i="23"/>
  <c r="U906" i="25"/>
  <c r="Q903" i="25"/>
  <c r="U749" i="22"/>
  <c r="T753" i="22"/>
  <c r="I665" i="23"/>
  <c r="A755" i="22"/>
  <c r="P717" i="22"/>
  <c r="A873" i="26"/>
  <c r="P309" i="25"/>
  <c r="U759" i="22"/>
  <c r="I482" i="23"/>
  <c r="J104" i="23"/>
  <c r="J138" i="26"/>
  <c r="J103" i="23"/>
  <c r="B905" i="25"/>
  <c r="A726" i="23"/>
  <c r="Q905" i="25"/>
  <c r="F750" i="22"/>
  <c r="H874" i="26"/>
  <c r="A872" i="26"/>
  <c r="A879" i="26"/>
  <c r="B906" i="25"/>
  <c r="C727" i="23"/>
  <c r="A901" i="25"/>
  <c r="I743" i="23"/>
  <c r="I209" i="23"/>
  <c r="J101" i="23"/>
  <c r="I478" i="23"/>
  <c r="J665" i="23"/>
  <c r="C881" i="26"/>
  <c r="I669" i="23"/>
  <c r="H878" i="26"/>
  <c r="F901" i="25"/>
  <c r="W732" i="22"/>
  <c r="J669" i="23"/>
  <c r="Q898" i="25"/>
  <c r="U899" i="25"/>
  <c r="T750" i="22"/>
  <c r="C878" i="26"/>
  <c r="W880" i="25"/>
  <c r="I158" i="26"/>
  <c r="P213" i="25"/>
  <c r="P208" i="25"/>
  <c r="I390" i="23"/>
  <c r="J144" i="26"/>
  <c r="J522" i="23"/>
  <c r="A876" i="26"/>
  <c r="I244" i="23"/>
  <c r="I497" i="23"/>
  <c r="J608" i="23"/>
  <c r="J245" i="23"/>
  <c r="J243" i="23"/>
  <c r="H873" i="26"/>
  <c r="Q749" i="22"/>
  <c r="U900" i="25"/>
  <c r="W875" i="25"/>
  <c r="A757" i="22"/>
  <c r="J498" i="23"/>
  <c r="U902" i="25"/>
  <c r="W879" i="25"/>
  <c r="F759" i="22"/>
  <c r="H875" i="26"/>
  <c r="B912" i="25"/>
  <c r="U758" i="22"/>
  <c r="H726" i="23"/>
  <c r="U751" i="22"/>
  <c r="P107" i="25"/>
  <c r="P101" i="25"/>
  <c r="P98" i="25"/>
  <c r="AR10" i="24"/>
  <c r="P106" i="25"/>
  <c r="P108" i="25"/>
  <c r="P102" i="25"/>
  <c r="P100" i="25"/>
  <c r="P103" i="25"/>
  <c r="P99" i="25"/>
  <c r="P105" i="25"/>
  <c r="P104" i="25"/>
  <c r="I504" i="23"/>
  <c r="I493" i="23"/>
  <c r="AR9" i="24"/>
  <c r="P85" i="25"/>
  <c r="P78" i="25"/>
  <c r="P82" i="25"/>
  <c r="P84" i="25"/>
  <c r="P79" i="25"/>
  <c r="P86" i="25"/>
  <c r="P77" i="25"/>
  <c r="P87" i="25"/>
  <c r="P81" i="25"/>
  <c r="P80" i="25"/>
  <c r="P83" i="25"/>
  <c r="I249" i="23"/>
  <c r="I81" i="23"/>
  <c r="I165" i="23"/>
  <c r="J115" i="23"/>
  <c r="J73" i="23"/>
  <c r="I294" i="23"/>
  <c r="I96" i="23"/>
  <c r="I518" i="23"/>
  <c r="J162" i="23"/>
  <c r="I146" i="26"/>
  <c r="AQ7" i="27"/>
  <c r="J82" i="23"/>
  <c r="I494" i="23"/>
  <c r="I145" i="26"/>
  <c r="I539" i="23"/>
  <c r="I604" i="23"/>
  <c r="I270" i="23"/>
  <c r="P231" i="25"/>
  <c r="P232" i="25"/>
  <c r="I99" i="23"/>
  <c r="I139" i="26"/>
  <c r="J229" i="23"/>
  <c r="H724" i="23"/>
  <c r="U903" i="25"/>
  <c r="W731" i="22"/>
  <c r="H735" i="23"/>
  <c r="T751" i="22"/>
  <c r="F902" i="25"/>
  <c r="P716" i="22"/>
  <c r="I666" i="23"/>
  <c r="C732" i="23"/>
  <c r="B901" i="25"/>
  <c r="H877" i="26"/>
  <c r="P314" i="25"/>
  <c r="A900" i="25"/>
  <c r="I140" i="26"/>
  <c r="I330" i="23"/>
  <c r="I462" i="23"/>
  <c r="J461" i="23"/>
  <c r="T902" i="25"/>
  <c r="A751" i="22"/>
  <c r="W729" i="22"/>
  <c r="C743" i="23"/>
  <c r="J641" i="23"/>
  <c r="I73" i="26"/>
  <c r="Q750" i="22"/>
  <c r="J75" i="23"/>
  <c r="I440" i="23"/>
  <c r="I670" i="23"/>
  <c r="C876" i="26"/>
  <c r="M765" i="22"/>
  <c r="W877" i="25"/>
  <c r="T752" i="22"/>
  <c r="S748" i="22"/>
  <c r="J647" i="23"/>
  <c r="B757" i="22"/>
  <c r="I283" i="26"/>
  <c r="J99" i="23"/>
  <c r="S905" i="25"/>
  <c r="P708" i="22"/>
  <c r="I499" i="23"/>
  <c r="I98" i="23"/>
  <c r="I399" i="23"/>
  <c r="J581" i="23"/>
  <c r="I220" i="26"/>
  <c r="B752" i="22"/>
  <c r="A753" i="22"/>
  <c r="B898" i="25"/>
  <c r="C872" i="26"/>
  <c r="C726" i="23"/>
  <c r="A748" i="22"/>
  <c r="A727" i="23"/>
  <c r="C729" i="23"/>
  <c r="W736" i="22"/>
  <c r="A750" i="22"/>
  <c r="B896" i="25"/>
  <c r="P707" i="22"/>
  <c r="I53" i="26"/>
  <c r="P206" i="25"/>
  <c r="P203" i="25"/>
  <c r="I250" i="23"/>
  <c r="I477" i="23"/>
  <c r="I498" i="23"/>
  <c r="J335" i="23"/>
  <c r="J649" i="23"/>
  <c r="P316" i="25"/>
  <c r="I100" i="23"/>
  <c r="I458" i="23"/>
  <c r="J500" i="23"/>
  <c r="A730" i="23"/>
  <c r="F895" i="25"/>
  <c r="T749" i="22"/>
  <c r="A874" i="26"/>
  <c r="A905" i="25"/>
  <c r="C873" i="26"/>
  <c r="B750" i="22"/>
  <c r="I742" i="23"/>
  <c r="A903" i="25"/>
  <c r="I367" i="23"/>
  <c r="I556" i="23"/>
  <c r="I243" i="23"/>
  <c r="I121" i="23"/>
  <c r="J79" i="23"/>
  <c r="I461" i="23"/>
  <c r="I335" i="23"/>
  <c r="I246" i="23"/>
  <c r="J77" i="23"/>
  <c r="I103" i="23"/>
  <c r="I327" i="23"/>
  <c r="J59" i="23"/>
  <c r="I273" i="23"/>
  <c r="AR39" i="27"/>
  <c r="I227" i="23"/>
  <c r="I200" i="23"/>
  <c r="I608" i="23"/>
  <c r="I104" i="23"/>
  <c r="I502" i="23"/>
  <c r="I314" i="23"/>
  <c r="P230" i="25"/>
  <c r="P234" i="25"/>
  <c r="I141" i="26"/>
  <c r="I599" i="23"/>
  <c r="I201" i="23"/>
  <c r="J662" i="23"/>
  <c r="T754" i="22"/>
  <c r="C890" i="26"/>
  <c r="W882" i="25"/>
  <c r="H734" i="23"/>
  <c r="A735" i="23"/>
  <c r="S895" i="25"/>
  <c r="H732" i="23"/>
  <c r="A898" i="25"/>
  <c r="A759" i="22"/>
  <c r="S756" i="22"/>
  <c r="B897" i="25"/>
  <c r="A732" i="23"/>
  <c r="J186" i="23"/>
  <c r="I285" i="23"/>
  <c r="I456" i="23"/>
  <c r="I229" i="23"/>
  <c r="J583" i="23"/>
  <c r="B900" i="25"/>
  <c r="F755" i="22"/>
  <c r="J350" i="23"/>
  <c r="A729" i="23"/>
  <c r="S759" i="22"/>
  <c r="A749" i="22"/>
  <c r="Q901" i="25"/>
  <c r="C734" i="23"/>
  <c r="S900" i="25"/>
  <c r="J670" i="23"/>
  <c r="I348" i="23"/>
  <c r="J137" i="26"/>
  <c r="I304" i="23"/>
  <c r="J312" i="23"/>
  <c r="W727" i="22"/>
  <c r="J223" i="23"/>
  <c r="C731" i="23"/>
  <c r="S757" i="22"/>
  <c r="C877" i="26"/>
  <c r="W733" i="22"/>
  <c r="A896" i="25"/>
  <c r="A758" i="22"/>
  <c r="J199" i="26"/>
  <c r="F764" i="22"/>
  <c r="S898" i="25"/>
  <c r="U901" i="25"/>
  <c r="I245" i="23"/>
  <c r="J306" i="23"/>
  <c r="J262" i="23"/>
  <c r="J459" i="23"/>
  <c r="J584" i="23"/>
  <c r="W881" i="25"/>
  <c r="A728" i="23"/>
  <c r="A899" i="25"/>
  <c r="A877" i="26"/>
  <c r="S758" i="22"/>
  <c r="AR22" i="1"/>
  <c r="T748" i="22"/>
  <c r="W884" i="25"/>
  <c r="W734" i="22"/>
  <c r="J205" i="23"/>
  <c r="J292" i="23"/>
  <c r="T899" i="25"/>
  <c r="AR15" i="24"/>
  <c r="P204" i="25"/>
  <c r="I397" i="23"/>
  <c r="J224" i="23"/>
  <c r="I355" i="23"/>
  <c r="J604" i="23"/>
  <c r="J204" i="23"/>
  <c r="P714" i="22"/>
  <c r="I398" i="23"/>
  <c r="J230" i="23"/>
  <c r="I242" i="23"/>
  <c r="J436" i="23"/>
  <c r="S897" i="25"/>
  <c r="W878" i="25"/>
  <c r="C733" i="23"/>
  <c r="F906" i="25"/>
  <c r="J640" i="23"/>
  <c r="W735" i="22"/>
  <c r="S904" i="25"/>
  <c r="Q900" i="25"/>
  <c r="C735" i="23"/>
  <c r="I682" i="23"/>
  <c r="H728" i="23"/>
  <c r="B903" i="25"/>
  <c r="C725" i="23"/>
  <c r="F904" i="25"/>
  <c r="H882" i="26"/>
  <c r="I262" i="23"/>
  <c r="W264" i="25"/>
  <c r="I120" i="23"/>
  <c r="I162" i="23"/>
  <c r="J146" i="23"/>
  <c r="I60" i="23"/>
  <c r="J136" i="23"/>
  <c r="I179" i="23"/>
  <c r="I459" i="23"/>
  <c r="I410" i="23"/>
  <c r="I247" i="23"/>
  <c r="I417" i="23"/>
  <c r="J118" i="23"/>
  <c r="J62" i="23"/>
  <c r="I228" i="23"/>
  <c r="J81" i="23"/>
  <c r="I267" i="23"/>
  <c r="I453" i="23"/>
  <c r="I452" i="23"/>
  <c r="I138" i="26"/>
  <c r="J124" i="23"/>
  <c r="I455" i="23"/>
  <c r="I144" i="26"/>
  <c r="J181" i="23"/>
  <c r="P227" i="25"/>
  <c r="P225" i="25"/>
  <c r="I293" i="23"/>
  <c r="I241" i="23"/>
  <c r="I500" i="23"/>
  <c r="I672" i="23"/>
  <c r="B902" i="25"/>
  <c r="W728" i="22"/>
  <c r="A881" i="26"/>
  <c r="A904" i="25"/>
  <c r="F753" i="22"/>
  <c r="F911" i="25"/>
  <c r="P315" i="25"/>
  <c r="J331" i="23"/>
  <c r="U756" i="22"/>
  <c r="T756" i="22"/>
  <c r="I661" i="23"/>
  <c r="J648" i="23"/>
  <c r="I231" i="23"/>
  <c r="I436" i="23"/>
  <c r="J184" i="23"/>
  <c r="J225" i="23"/>
  <c r="J453" i="23"/>
  <c r="T906" i="25"/>
  <c r="A880" i="26"/>
  <c r="U905" i="25"/>
  <c r="Q753" i="22"/>
  <c r="Q902" i="25"/>
  <c r="F898" i="25"/>
  <c r="H733" i="23"/>
  <c r="I890" i="26"/>
  <c r="T758" i="22"/>
  <c r="F905" i="25"/>
  <c r="A733" i="23"/>
  <c r="B748" i="22"/>
  <c r="S899" i="25"/>
  <c r="I537" i="23"/>
  <c r="I560" i="23"/>
  <c r="I221" i="23"/>
  <c r="I600" i="23"/>
  <c r="F150" i="23"/>
  <c r="A878" i="26"/>
  <c r="W874" i="25"/>
  <c r="S903" i="25"/>
  <c r="J200" i="23"/>
  <c r="H725" i="23"/>
  <c r="U754" i="22"/>
  <c r="C879" i="26"/>
  <c r="P311" i="25"/>
  <c r="J667" i="23"/>
  <c r="I116" i="26"/>
  <c r="I326" i="23"/>
  <c r="I350" i="23"/>
  <c r="Q904" i="25"/>
  <c r="C728" i="23"/>
  <c r="A906" i="25"/>
  <c r="U752" i="22"/>
  <c r="S906" i="25"/>
  <c r="J666" i="23"/>
  <c r="J249" i="23"/>
  <c r="P308" i="25"/>
  <c r="A754" i="22"/>
  <c r="U898" i="25"/>
  <c r="J578" i="23"/>
  <c r="H876" i="26"/>
  <c r="P205" i="25"/>
  <c r="P210" i="25"/>
  <c r="I584" i="23"/>
  <c r="I95" i="23"/>
  <c r="I564" i="23"/>
  <c r="J182" i="23"/>
  <c r="J96" i="23"/>
  <c r="F748" i="22"/>
  <c r="I292" i="23"/>
  <c r="I310" i="23"/>
  <c r="J78" i="23"/>
  <c r="T898" i="25"/>
  <c r="F150" i="26"/>
  <c r="C874" i="26"/>
  <c r="I912" i="25"/>
  <c r="Q751" i="22"/>
  <c r="T904" i="25"/>
  <c r="AR23" i="1"/>
  <c r="Q756" i="22"/>
  <c r="Q906" i="25"/>
  <c r="U757" i="22"/>
  <c r="H727" i="23"/>
  <c r="P711" i="22"/>
  <c r="H881" i="26"/>
  <c r="J310" i="23"/>
  <c r="S753" i="22"/>
  <c r="S752" i="22"/>
  <c r="I409" i="23"/>
  <c r="P287" i="25"/>
  <c r="P290" i="25"/>
  <c r="P291" i="25"/>
  <c r="P294" i="25"/>
  <c r="P296" i="25"/>
  <c r="P289" i="25"/>
  <c r="P293" i="25"/>
  <c r="P295" i="25"/>
  <c r="AR19" i="24"/>
  <c r="P297" i="25"/>
  <c r="P288" i="25"/>
  <c r="P292" i="25"/>
  <c r="I54" i="23"/>
  <c r="I59" i="23"/>
  <c r="I52" i="23"/>
  <c r="I157" i="23"/>
  <c r="J56" i="23"/>
  <c r="I515" i="23"/>
  <c r="I264" i="23"/>
  <c r="AP12" i="1"/>
  <c r="J121" i="23"/>
  <c r="I207" i="23"/>
  <c r="I101" i="23"/>
  <c r="I223" i="23"/>
  <c r="I251" i="23"/>
  <c r="I606" i="23"/>
  <c r="I230" i="23"/>
  <c r="J117" i="23"/>
  <c r="P224" i="25"/>
  <c r="P233" i="25"/>
  <c r="I147" i="26"/>
  <c r="I457" i="23"/>
  <c r="I272" i="23"/>
  <c r="J227" i="23"/>
  <c r="H730" i="23"/>
  <c r="I765" i="22"/>
  <c r="P307" i="25"/>
  <c r="A871" i="26"/>
  <c r="S751" i="22"/>
  <c r="J579" i="23"/>
  <c r="H731" i="23"/>
  <c r="J157" i="26"/>
  <c r="S755" i="22"/>
  <c r="P313" i="25"/>
  <c r="B755" i="22"/>
  <c r="J671" i="23"/>
  <c r="A875" i="26"/>
  <c r="I583" i="23"/>
  <c r="J145" i="26"/>
  <c r="I602" i="23"/>
  <c r="J201" i="23"/>
  <c r="Q752" i="22"/>
  <c r="F758" i="22"/>
  <c r="Q754" i="22"/>
  <c r="A897" i="25"/>
  <c r="U748" i="22"/>
  <c r="AR20" i="24"/>
  <c r="T755" i="22"/>
  <c r="C889" i="26"/>
  <c r="J115" i="26"/>
  <c r="H871" i="26"/>
  <c r="I667" i="23"/>
  <c r="P317" i="25"/>
  <c r="U753" i="22"/>
  <c r="I315" i="23"/>
  <c r="I546" i="23"/>
  <c r="J125" i="23"/>
  <c r="J560" i="23"/>
  <c r="J417" i="23"/>
  <c r="F754" i="22"/>
  <c r="H879" i="26"/>
  <c r="P318" i="25"/>
  <c r="U896" i="25"/>
  <c r="A756" i="22"/>
  <c r="I671" i="23"/>
  <c r="H729" i="23"/>
  <c r="F751" i="22"/>
  <c r="E765" i="22"/>
  <c r="I32" i="26"/>
  <c r="I312" i="23"/>
  <c r="I203" i="23"/>
  <c r="I693" i="23"/>
  <c r="T896" i="25"/>
  <c r="A724" i="23"/>
  <c r="P709" i="22"/>
  <c r="C875" i="26"/>
  <c r="B759" i="22"/>
  <c r="B899" i="25"/>
  <c r="H880" i="26"/>
  <c r="B895" i="25"/>
  <c r="P212" i="25"/>
  <c r="P207" i="25"/>
  <c r="J188" i="23"/>
  <c r="J94" i="23"/>
  <c r="I540" i="23"/>
  <c r="J410" i="23"/>
  <c r="I435" i="23"/>
  <c r="I102" i="23"/>
  <c r="I271" i="23"/>
  <c r="I541" i="23"/>
  <c r="S754" i="22"/>
  <c r="T901" i="25"/>
  <c r="P312" i="25"/>
  <c r="P192" i="25"/>
  <c r="P187" i="25"/>
  <c r="P182" i="25"/>
  <c r="P185" i="25"/>
  <c r="P186" i="25"/>
  <c r="P190" i="25"/>
  <c r="P191" i="25"/>
  <c r="P189" i="25"/>
  <c r="AR14" i="24"/>
  <c r="P188" i="25"/>
  <c r="P184" i="25"/>
  <c r="P183" i="25"/>
  <c r="I62" i="23"/>
  <c r="J178" i="23"/>
  <c r="I561" i="23"/>
  <c r="I199" i="23"/>
  <c r="AP12" i="27"/>
  <c r="I225" i="23"/>
  <c r="I224" i="23"/>
  <c r="J180" i="23"/>
  <c r="I479" i="23"/>
  <c r="I603" i="23"/>
  <c r="I522" i="23"/>
  <c r="I222" i="23"/>
  <c r="I306" i="23"/>
  <c r="I94" i="23"/>
  <c r="AR16" i="24"/>
  <c r="P229" i="25"/>
  <c r="J76" i="23"/>
  <c r="I578" i="23"/>
  <c r="J142" i="26"/>
  <c r="F903" i="25"/>
  <c r="S750" i="22"/>
  <c r="T903" i="25"/>
  <c r="B751" i="22"/>
  <c r="I889" i="26"/>
  <c r="A734" i="23"/>
  <c r="Q757" i="22"/>
  <c r="U897" i="25"/>
  <c r="C880" i="26"/>
  <c r="C742" i="23"/>
  <c r="Q748" i="22"/>
  <c r="W876" i="25"/>
  <c r="F899" i="25"/>
  <c r="Q759" i="22"/>
  <c r="I501" i="23"/>
  <c r="I388" i="23"/>
  <c r="U755" i="22"/>
  <c r="T905" i="25"/>
  <c r="U904" i="25"/>
  <c r="A731" i="23"/>
  <c r="U750" i="22"/>
  <c r="Q897" i="25"/>
  <c r="Q895" i="25"/>
  <c r="S902" i="25"/>
  <c r="W730" i="22"/>
  <c r="F900" i="25"/>
  <c r="I143" i="26"/>
  <c r="I483" i="23"/>
  <c r="I536" i="23"/>
  <c r="J330" i="23"/>
  <c r="B765" i="22"/>
  <c r="F749" i="22"/>
  <c r="P715" i="22"/>
  <c r="T895" i="25"/>
  <c r="AP7" i="1"/>
  <c r="T900" i="25"/>
  <c r="B904" i="25"/>
  <c r="E912" i="25"/>
  <c r="I331" i="23"/>
  <c r="J119" i="23"/>
  <c r="J116" i="23"/>
  <c r="I557" i="23"/>
  <c r="W883" i="25"/>
  <c r="C882" i="26"/>
  <c r="B749" i="22"/>
  <c r="C871" i="26"/>
  <c r="P713" i="22"/>
  <c r="A752" i="22"/>
  <c r="I668" i="23"/>
  <c r="B756" i="22"/>
  <c r="A902" i="25"/>
  <c r="A895" i="25"/>
  <c r="P710" i="22"/>
  <c r="U895" i="25"/>
  <c r="T759" i="22"/>
  <c r="I663" i="23"/>
  <c r="P211" i="25"/>
  <c r="P209" i="25"/>
  <c r="I305" i="23"/>
  <c r="I598" i="23"/>
  <c r="J187" i="23"/>
  <c r="I480" i="23"/>
  <c r="C730" i="23"/>
  <c r="P706" i="22"/>
  <c r="I566" i="23"/>
  <c r="I495" i="23"/>
  <c r="I392" i="23"/>
  <c r="F757" i="22"/>
  <c r="A882" i="26"/>
  <c r="F897" i="25"/>
  <c r="M912" i="25"/>
  <c r="Q758" i="22"/>
  <c r="AQ7" i="1"/>
  <c r="P310" i="25"/>
  <c r="T757" i="22"/>
  <c r="B753" i="22"/>
  <c r="B754" i="22"/>
  <c r="P712" i="22"/>
  <c r="S901" i="25"/>
  <c r="AP12" i="24"/>
  <c r="T897" i="25"/>
  <c r="I619" i="23"/>
  <c r="K361" i="22" l="1"/>
  <c r="K360" i="22"/>
  <c r="M350" i="22"/>
  <c r="M316" i="22"/>
  <c r="M538" i="22"/>
  <c r="N161" i="22"/>
  <c r="K559" i="22"/>
  <c r="M561" i="22"/>
  <c r="N125" i="22"/>
  <c r="M570" i="22"/>
  <c r="M623" i="22"/>
  <c r="N83" i="22"/>
  <c r="M286" i="22"/>
  <c r="N286" i="22" s="1"/>
  <c r="M546" i="22"/>
  <c r="N546" i="22" s="1"/>
  <c r="M209" i="22"/>
  <c r="K445" i="22"/>
  <c r="M608" i="22"/>
  <c r="M312" i="22"/>
  <c r="M266" i="22"/>
  <c r="M272" i="22"/>
  <c r="N272" i="22" s="1"/>
  <c r="K403" i="22"/>
  <c r="M359" i="22"/>
  <c r="M293" i="22"/>
  <c r="M211" i="22"/>
  <c r="M528" i="22"/>
  <c r="M589" i="22"/>
  <c r="M291" i="22"/>
  <c r="M349" i="22"/>
  <c r="K265" i="22"/>
  <c r="M434" i="22"/>
  <c r="M332" i="22"/>
  <c r="N332" i="22" s="1"/>
  <c r="N164" i="22"/>
  <c r="N647" i="22"/>
  <c r="M399" i="22"/>
  <c r="M371" i="22"/>
  <c r="M422" i="22"/>
  <c r="N169" i="22"/>
  <c r="N56" i="22"/>
  <c r="M566" i="22"/>
  <c r="M392" i="22"/>
  <c r="M610" i="22"/>
  <c r="M548" i="22"/>
  <c r="M205" i="22"/>
  <c r="M545" i="22"/>
  <c r="N545" i="22" s="1"/>
  <c r="M441" i="22"/>
  <c r="M433" i="22"/>
  <c r="N433" i="22" s="1"/>
  <c r="M626" i="22"/>
  <c r="M627" i="22"/>
  <c r="N77" i="22"/>
  <c r="N163" i="22"/>
  <c r="N126" i="22"/>
  <c r="N64" i="22"/>
  <c r="M335" i="22"/>
  <c r="M479" i="22"/>
  <c r="M376" i="22"/>
  <c r="M354" i="22"/>
  <c r="M398" i="22"/>
  <c r="M396" i="22"/>
  <c r="N396" i="22" s="1"/>
  <c r="M437" i="22"/>
  <c r="N437" i="22" s="1"/>
  <c r="M526" i="22"/>
  <c r="M524" i="22"/>
  <c r="M378" i="22"/>
  <c r="M414" i="22"/>
  <c r="N414" i="22" s="1"/>
  <c r="M337" i="22"/>
  <c r="M355" i="22"/>
  <c r="M374" i="22"/>
  <c r="M375" i="22"/>
  <c r="N375" i="22" s="1"/>
  <c r="M372" i="22"/>
  <c r="N372" i="22" s="1"/>
  <c r="M580" i="22"/>
  <c r="M630" i="22"/>
  <c r="M632" i="22"/>
  <c r="N632" i="22" s="1"/>
  <c r="N186" i="22"/>
  <c r="M442" i="22"/>
  <c r="N442" i="22" s="1"/>
  <c r="M585" i="22"/>
  <c r="N166" i="22"/>
  <c r="M292" i="22"/>
  <c r="N86" i="22"/>
  <c r="M271" i="22"/>
  <c r="N271" i="22" s="1"/>
  <c r="M269" i="22"/>
  <c r="N269" i="22" s="1"/>
  <c r="M421" i="22"/>
  <c r="R183" i="25"/>
  <c r="K183" i="25" s="1"/>
  <c r="G183" i="25"/>
  <c r="G184" i="25"/>
  <c r="R184" i="25"/>
  <c r="K184" i="25" s="1"/>
  <c r="R188" i="25"/>
  <c r="K188" i="25" s="1"/>
  <c r="G188" i="25"/>
  <c r="R189" i="25"/>
  <c r="K189" i="25" s="1"/>
  <c r="G189" i="25"/>
  <c r="G191" i="25"/>
  <c r="R191" i="25"/>
  <c r="K191" i="25" s="1"/>
  <c r="G190" i="25"/>
  <c r="R190" i="25"/>
  <c r="K190" i="25" s="1"/>
  <c r="G186" i="25"/>
  <c r="R186" i="25"/>
  <c r="K186" i="25" s="1"/>
  <c r="R185" i="25"/>
  <c r="K185" i="25" s="1"/>
  <c r="G185" i="25"/>
  <c r="G182" i="25"/>
  <c r="R182" i="25"/>
  <c r="M182" i="25" s="1"/>
  <c r="N182" i="25" s="1"/>
  <c r="G193" i="25"/>
  <c r="G187" i="25"/>
  <c r="R187" i="25"/>
  <c r="K187" i="25" s="1"/>
  <c r="R192" i="25"/>
  <c r="G292" i="25"/>
  <c r="R292" i="25"/>
  <c r="K292" i="25" s="1"/>
  <c r="G288" i="25"/>
  <c r="R288" i="25"/>
  <c r="K288" i="25" s="1"/>
  <c r="R297" i="25"/>
  <c r="K297" i="25" s="1"/>
  <c r="R295" i="25"/>
  <c r="K295" i="25" s="1"/>
  <c r="G295" i="25"/>
  <c r="G293" i="25"/>
  <c r="R293" i="25"/>
  <c r="K293" i="25" s="1"/>
  <c r="G289" i="25"/>
  <c r="R289" i="25"/>
  <c r="K289" i="25" s="1"/>
  <c r="G296" i="25"/>
  <c r="R296" i="25"/>
  <c r="K296" i="25" s="1"/>
  <c r="G294" i="25"/>
  <c r="R294" i="25"/>
  <c r="K294" i="25" s="1"/>
  <c r="G291" i="25"/>
  <c r="R291" i="25"/>
  <c r="K291" i="25" s="1"/>
  <c r="R290" i="25"/>
  <c r="K290" i="25" s="1"/>
  <c r="G290" i="25"/>
  <c r="R287" i="25"/>
  <c r="K287" i="25" s="1"/>
  <c r="G287" i="25"/>
  <c r="G298" i="25"/>
  <c r="J148" i="23"/>
  <c r="W277" i="25"/>
  <c r="G83" i="25"/>
  <c r="R83" i="25"/>
  <c r="K83" i="25" s="1"/>
  <c r="G80" i="25"/>
  <c r="R80" i="25"/>
  <c r="K80" i="25" s="1"/>
  <c r="R81" i="25"/>
  <c r="K81" i="25" s="1"/>
  <c r="G81" i="25"/>
  <c r="R87" i="25"/>
  <c r="G77" i="25"/>
  <c r="G88" i="25"/>
  <c r="R77" i="25"/>
  <c r="M77" i="25" s="1"/>
  <c r="R86" i="25"/>
  <c r="K86" i="25" s="1"/>
  <c r="G86" i="25"/>
  <c r="G79" i="25"/>
  <c r="R79" i="25"/>
  <c r="K79" i="25" s="1"/>
  <c r="G84" i="25"/>
  <c r="R84" i="25"/>
  <c r="K84" i="25" s="1"/>
  <c r="G82" i="25"/>
  <c r="R82" i="25"/>
  <c r="K82" i="25" s="1"/>
  <c r="R78" i="25"/>
  <c r="K78" i="25" s="1"/>
  <c r="G78" i="25"/>
  <c r="R85" i="25"/>
  <c r="K85" i="25" s="1"/>
  <c r="G85" i="25"/>
  <c r="G104" i="25"/>
  <c r="R104" i="25"/>
  <c r="K104" i="25" s="1"/>
  <c r="G105" i="25"/>
  <c r="R105" i="25"/>
  <c r="K105" i="25" s="1"/>
  <c r="R99" i="25"/>
  <c r="K99" i="25" s="1"/>
  <c r="G99" i="25"/>
  <c r="G103" i="25"/>
  <c r="R103" i="25"/>
  <c r="K103" i="25" s="1"/>
  <c r="G100" i="25"/>
  <c r="R100" i="25"/>
  <c r="K100" i="25" s="1"/>
  <c r="R102" i="25"/>
  <c r="K102" i="25" s="1"/>
  <c r="G102" i="25"/>
  <c r="R108" i="25"/>
  <c r="K108" i="25" s="1"/>
  <c r="R106" i="25"/>
  <c r="K106" i="25" s="1"/>
  <c r="G106" i="25"/>
  <c r="R98" i="25"/>
  <c r="K98" i="25" s="1"/>
  <c r="G109" i="25"/>
  <c r="G98" i="25"/>
  <c r="R101" i="25"/>
  <c r="K101" i="25" s="1"/>
  <c r="G101" i="25"/>
  <c r="G107" i="25"/>
  <c r="R107" i="25"/>
  <c r="K107" i="25" s="1"/>
  <c r="N622" i="22"/>
  <c r="V181" i="22"/>
  <c r="M356" i="22"/>
  <c r="M314" i="22"/>
  <c r="M440" i="22"/>
  <c r="M435" i="22"/>
  <c r="M519" i="22"/>
  <c r="M527" i="22"/>
  <c r="M379" i="22"/>
  <c r="M380" i="22"/>
  <c r="M336" i="22"/>
  <c r="M484" i="22"/>
  <c r="M416" i="22"/>
  <c r="M419" i="22"/>
  <c r="M629" i="22"/>
  <c r="M624" i="22"/>
  <c r="N160" i="22"/>
  <c r="N55" i="22"/>
  <c r="N57" i="22"/>
  <c r="M294" i="22"/>
  <c r="N371" i="22"/>
  <c r="N479" i="22"/>
  <c r="N412" i="22"/>
  <c r="K423" i="22"/>
  <c r="M423" i="22"/>
  <c r="N623" i="22"/>
  <c r="N182" i="22"/>
  <c r="L194" i="22" s="1"/>
  <c r="V139" i="22"/>
  <c r="N63" i="22"/>
  <c r="V149" i="22"/>
  <c r="N123" i="22"/>
  <c r="M287" i="22"/>
  <c r="M522" i="22"/>
  <c r="M523" i="22"/>
  <c r="M591" i="22"/>
  <c r="K591" i="22"/>
  <c r="M475" i="22"/>
  <c r="K475" i="22"/>
  <c r="M476" i="22"/>
  <c r="M417" i="22"/>
  <c r="M463" i="22"/>
  <c r="V82" i="22"/>
  <c r="N559" i="22"/>
  <c r="N370" i="22"/>
  <c r="M377" i="22"/>
  <c r="M588" i="22"/>
  <c r="M631" i="22"/>
  <c r="K633" i="22"/>
  <c r="M633" i="22"/>
  <c r="M100" i="22"/>
  <c r="V76" i="22"/>
  <c r="V118" i="22"/>
  <c r="N168" i="22"/>
  <c r="N335" i="22"/>
  <c r="N496" i="22"/>
  <c r="N626" i="22"/>
  <c r="K622" i="22"/>
  <c r="K634" i="22"/>
  <c r="K108" i="22"/>
  <c r="M108" i="22"/>
  <c r="M357" i="22"/>
  <c r="L152" i="22"/>
  <c r="K298" i="22"/>
  <c r="V142" i="22"/>
  <c r="N251" i="22"/>
  <c r="N653" i="22"/>
  <c r="M290" i="22"/>
  <c r="M397" i="22"/>
  <c r="K444" i="22"/>
  <c r="M444" i="22"/>
  <c r="M517" i="22"/>
  <c r="K517" i="22"/>
  <c r="K381" i="22"/>
  <c r="M381" i="22"/>
  <c r="K370" i="22"/>
  <c r="K382" i="22"/>
  <c r="M590" i="22"/>
  <c r="M328" i="22"/>
  <c r="M477" i="22"/>
  <c r="M628" i="22"/>
  <c r="V59" i="22"/>
  <c r="N202" i="22"/>
  <c r="N518" i="22"/>
  <c r="N441" i="22"/>
  <c r="N564" i="22"/>
  <c r="N434" i="22"/>
  <c r="M39" i="25"/>
  <c r="N39" i="25" s="1"/>
  <c r="N249" i="22"/>
  <c r="N267" i="22"/>
  <c r="N250" i="22"/>
  <c r="V121" i="22"/>
  <c r="V80" i="22"/>
  <c r="N293" i="22"/>
  <c r="N565" i="22"/>
  <c r="N330" i="22"/>
  <c r="V65" i="22"/>
  <c r="N521" i="22"/>
  <c r="N205" i="22"/>
  <c r="AS12" i="27"/>
  <c r="AS12" i="1"/>
  <c r="V62" i="22"/>
  <c r="V165" i="22"/>
  <c r="V124" i="22"/>
  <c r="N231" i="22"/>
  <c r="AS7" i="27"/>
  <c r="AX52" i="27"/>
  <c r="N270" i="22"/>
  <c r="N210" i="22"/>
  <c r="V84" i="22"/>
  <c r="N149" i="25"/>
  <c r="M60" i="25"/>
  <c r="N60" i="25" s="1"/>
  <c r="M41" i="25"/>
  <c r="N41" i="25" s="1"/>
  <c r="M123" i="25"/>
  <c r="N482" i="22"/>
  <c r="N455" i="22"/>
  <c r="V85" i="22"/>
  <c r="N506" i="22"/>
  <c r="V183" i="22"/>
  <c r="M163" i="25"/>
  <c r="N163" i="25" s="1"/>
  <c r="M167" i="25"/>
  <c r="M166" i="25"/>
  <c r="M36" i="25"/>
  <c r="N36" i="25" s="1"/>
  <c r="N568" i="22"/>
  <c r="N254" i="22"/>
  <c r="M128" i="25"/>
  <c r="N128" i="25" s="1"/>
  <c r="M64" i="25"/>
  <c r="V127" i="22"/>
  <c r="N606" i="22"/>
  <c r="N538" i="22"/>
  <c r="N548" i="22"/>
  <c r="M168" i="25"/>
  <c r="M169" i="25"/>
  <c r="N169" i="25" s="1"/>
  <c r="N497" i="22"/>
  <c r="M38" i="25"/>
  <c r="N38" i="25" s="1"/>
  <c r="M121" i="25"/>
  <c r="M127" i="25"/>
  <c r="M57" i="25"/>
  <c r="V120" i="22"/>
  <c r="V184" i="22"/>
  <c r="N317" i="22"/>
  <c r="M165" i="25"/>
  <c r="N273" i="22"/>
  <c r="V188" i="22"/>
  <c r="M37" i="25"/>
  <c r="N37" i="25" s="1"/>
  <c r="M43" i="25"/>
  <c r="N43" i="25" s="1"/>
  <c r="M58" i="25"/>
  <c r="N58" i="25" s="1"/>
  <c r="N454" i="22"/>
  <c r="N609" i="22"/>
  <c r="N566" i="22"/>
  <c r="N547" i="22"/>
  <c r="N225" i="22"/>
  <c r="M120" i="25"/>
  <c r="N120" i="25" s="1"/>
  <c r="N458" i="22"/>
  <c r="N505" i="22"/>
  <c r="N542" i="22"/>
  <c r="R203" i="25"/>
  <c r="M203" i="25" s="1"/>
  <c r="G203" i="25"/>
  <c r="G214" i="25"/>
  <c r="G208" i="25"/>
  <c r="R208" i="25"/>
  <c r="K208" i="25" s="1"/>
  <c r="G209" i="25"/>
  <c r="R209" i="25"/>
  <c r="K209" i="25" s="1"/>
  <c r="G207" i="25"/>
  <c r="R207" i="25"/>
  <c r="K207" i="25" s="1"/>
  <c r="R210" i="25"/>
  <c r="K210" i="25" s="1"/>
  <c r="G210" i="25"/>
  <c r="R204" i="25"/>
  <c r="K204" i="25" s="1"/>
  <c r="G204" i="25"/>
  <c r="R206" i="25"/>
  <c r="K206" i="25" s="1"/>
  <c r="G206" i="25"/>
  <c r="R213" i="25"/>
  <c r="R211" i="25"/>
  <c r="K211" i="25" s="1"/>
  <c r="G211" i="25"/>
  <c r="G212" i="25"/>
  <c r="R212" i="25"/>
  <c r="K212" i="25" s="1"/>
  <c r="G205" i="25"/>
  <c r="R205" i="25"/>
  <c r="K205" i="25" s="1"/>
  <c r="G233" i="25"/>
  <c r="R233" i="25"/>
  <c r="K233" i="25" s="1"/>
  <c r="R225" i="25"/>
  <c r="K225" i="25" s="1"/>
  <c r="G225" i="25"/>
  <c r="R234" i="25"/>
  <c r="G232" i="25"/>
  <c r="R232" i="25"/>
  <c r="K232" i="25" s="1"/>
  <c r="R226" i="25"/>
  <c r="K226" i="25" s="1"/>
  <c r="G226" i="25"/>
  <c r="G229" i="25"/>
  <c r="R229" i="25"/>
  <c r="K229" i="25" s="1"/>
  <c r="G235" i="25"/>
  <c r="G224" i="25"/>
  <c r="R224" i="25"/>
  <c r="M224" i="25" s="1"/>
  <c r="G227" i="25"/>
  <c r="R227" i="25"/>
  <c r="K227" i="25" s="1"/>
  <c r="G230" i="25"/>
  <c r="R230" i="25"/>
  <c r="K230" i="25" s="1"/>
  <c r="G231" i="25"/>
  <c r="R231" i="25"/>
  <c r="K231" i="25" s="1"/>
  <c r="R228" i="25"/>
  <c r="K228" i="25" s="1"/>
  <c r="G228" i="25"/>
  <c r="N395" i="22"/>
  <c r="N544" i="22"/>
  <c r="V81" i="22"/>
  <c r="N245" i="22"/>
  <c r="V611" i="22"/>
  <c r="N498" i="22"/>
  <c r="N461" i="22"/>
  <c r="N608" i="22"/>
  <c r="N312" i="22"/>
  <c r="N401" i="22"/>
  <c r="N103" i="22"/>
  <c r="N500" i="22"/>
  <c r="N569" i="22"/>
  <c r="N438" i="22"/>
  <c r="M42" i="25"/>
  <c r="M44" i="25"/>
  <c r="M125" i="25"/>
  <c r="M63" i="25"/>
  <c r="M164" i="25"/>
  <c r="N483" i="22"/>
  <c r="N543" i="22"/>
  <c r="V185" i="22"/>
  <c r="V607" i="22"/>
  <c r="V190" i="22"/>
  <c r="V97" i="22"/>
  <c r="N567" i="22"/>
  <c r="N358" i="22"/>
  <c r="N480" i="22"/>
  <c r="V147" i="25"/>
  <c r="N601" i="22"/>
  <c r="N98" i="22"/>
  <c r="V227" i="22"/>
  <c r="N253" i="22"/>
  <c r="N393" i="22"/>
  <c r="N308" i="22"/>
  <c r="V191" i="22"/>
  <c r="N400" i="22"/>
  <c r="N56" i="25"/>
  <c r="N161" i="25"/>
  <c r="N481" i="22"/>
  <c r="N560" i="22"/>
  <c r="N206" i="22"/>
  <c r="V104" i="22"/>
  <c r="V119" i="22"/>
  <c r="N329" i="22"/>
  <c r="V309" i="22"/>
  <c r="N101" i="22"/>
  <c r="N212" i="22"/>
  <c r="V122" i="22"/>
  <c r="N502" i="22"/>
  <c r="N35" i="25"/>
  <c r="M126" i="25"/>
  <c r="N119" i="25"/>
  <c r="M62" i="25"/>
  <c r="M61" i="25"/>
  <c r="M66" i="25"/>
  <c r="K66" i="25"/>
  <c r="N603" i="22"/>
  <c r="N307" i="22"/>
  <c r="V141" i="25"/>
  <c r="N539" i="22"/>
  <c r="V128" i="22"/>
  <c r="N224" i="22"/>
  <c r="V140" i="25"/>
  <c r="V78" i="22"/>
  <c r="M88" i="22"/>
  <c r="V107" i="22"/>
  <c r="N485" i="22"/>
  <c r="N146" i="25"/>
  <c r="N540" i="22"/>
  <c r="K129" i="25"/>
  <c r="M129" i="25"/>
  <c r="K56" i="25"/>
  <c r="K67" i="25"/>
  <c r="K161" i="25"/>
  <c r="K172" i="25"/>
  <c r="N605" i="22"/>
  <c r="V228" i="22"/>
  <c r="N391" i="22"/>
  <c r="V148" i="25"/>
  <c r="V187" i="22"/>
  <c r="N459" i="22"/>
  <c r="N504" i="22"/>
  <c r="N288" i="22"/>
  <c r="N143" i="25"/>
  <c r="N229" i="22"/>
  <c r="V189" i="22"/>
  <c r="M45" i="25"/>
  <c r="K45" i="25"/>
  <c r="K119" i="25"/>
  <c r="K130" i="25"/>
  <c r="M122" i="25"/>
  <c r="M65" i="25"/>
  <c r="M162" i="25"/>
  <c r="N443" i="22"/>
  <c r="V443" i="22" s="1"/>
  <c r="M130" i="22"/>
  <c r="N275" i="22"/>
  <c r="V145" i="25"/>
  <c r="N460" i="22"/>
  <c r="N244" i="22"/>
  <c r="N602" i="22"/>
  <c r="N142" i="25"/>
  <c r="N311" i="22"/>
  <c r="N296" i="22"/>
  <c r="N144" i="25"/>
  <c r="N418" i="22"/>
  <c r="V79" i="22"/>
  <c r="L89" i="22"/>
  <c r="M40" i="25"/>
  <c r="K35" i="25"/>
  <c r="K46" i="25"/>
  <c r="M124" i="25"/>
  <c r="M59" i="25"/>
  <c r="M170" i="25"/>
  <c r="M171" i="25"/>
  <c r="K171" i="25"/>
  <c r="V563" i="22"/>
  <c r="V248" i="22"/>
  <c r="V462" i="22"/>
  <c r="V333" i="22"/>
  <c r="V274" i="22"/>
  <c r="V232" i="22"/>
  <c r="V503" i="22"/>
  <c r="V106" i="22"/>
  <c r="V105" i="22"/>
  <c r="M245" i="25"/>
  <c r="N245" i="25" s="1"/>
  <c r="V338" i="22"/>
  <c r="V464" i="22"/>
  <c r="V102" i="22"/>
  <c r="V456" i="22"/>
  <c r="V315" i="22"/>
  <c r="V207" i="22"/>
  <c r="V99" i="22"/>
  <c r="V420" i="22"/>
  <c r="V204" i="22"/>
  <c r="V230" i="22"/>
  <c r="V313" i="22"/>
  <c r="M252" i="25"/>
  <c r="N252" i="25" s="1"/>
  <c r="V587" i="22"/>
  <c r="M253" i="25"/>
  <c r="N253" i="25" s="1"/>
  <c r="V351" i="22"/>
  <c r="V246" i="22"/>
  <c r="V208" i="22"/>
  <c r="V584" i="22"/>
  <c r="M98" i="25"/>
  <c r="N98" i="25" s="1"/>
  <c r="M249" i="25"/>
  <c r="M254" i="25"/>
  <c r="N254" i="25" s="1"/>
  <c r="V439" i="22"/>
  <c r="V581" i="22"/>
  <c r="J169" i="26"/>
  <c r="AS7" i="1"/>
  <c r="J43" i="26"/>
  <c r="V334" i="22"/>
  <c r="M97" i="25"/>
  <c r="K97" i="25"/>
  <c r="M250" i="25"/>
  <c r="M247" i="25"/>
  <c r="V160" i="25"/>
  <c r="V172" i="25" s="1"/>
  <c r="E173" i="25" s="1"/>
  <c r="M172" i="25"/>
  <c r="V501" i="22"/>
  <c r="V252" i="22"/>
  <c r="H47" i="22"/>
  <c r="V582" i="22"/>
  <c r="V413" i="22"/>
  <c r="M105" i="25"/>
  <c r="M100" i="25"/>
  <c r="M104" i="25"/>
  <c r="M248" i="25"/>
  <c r="M246" i="25"/>
  <c r="V203" i="22"/>
  <c r="E47" i="22"/>
  <c r="B47" i="22" a="1"/>
  <c r="B47" i="22" s="1"/>
  <c r="V353" i="22"/>
  <c r="V295" i="22"/>
  <c r="M108" i="25"/>
  <c r="N76" i="25"/>
  <c r="V586" i="22"/>
  <c r="M106" i="25"/>
  <c r="M107" i="25"/>
  <c r="M102" i="25"/>
  <c r="M244" i="25"/>
  <c r="K256" i="25"/>
  <c r="K244" i="25"/>
  <c r="M251" i="25"/>
  <c r="K255" i="25"/>
  <c r="M255" i="25"/>
  <c r="N685" i="22"/>
  <c r="V685" i="22" s="1"/>
  <c r="J190" i="26"/>
  <c r="J127" i="26"/>
  <c r="M193" i="25"/>
  <c r="V118" i="25"/>
  <c r="M130" i="25"/>
  <c r="N223" i="25"/>
  <c r="H47" i="25"/>
  <c r="J211" i="26"/>
  <c r="E152" i="25"/>
  <c r="H68" i="25"/>
  <c r="V202" i="25"/>
  <c r="M214" i="25"/>
  <c r="V67" i="25"/>
  <c r="M687" i="22"/>
  <c r="N687" i="22" s="1"/>
  <c r="M692" i="22"/>
  <c r="N692" i="22" s="1"/>
  <c r="M686" i="22"/>
  <c r="N686" i="22" s="1"/>
  <c r="M693" i="22"/>
  <c r="N693" i="22" s="1"/>
  <c r="M689" i="22"/>
  <c r="N689" i="22" s="1"/>
  <c r="M695" i="22"/>
  <c r="N695" i="22" s="1"/>
  <c r="M690" i="22"/>
  <c r="N690" i="22" s="1"/>
  <c r="M691" i="22"/>
  <c r="N691" i="22" s="1"/>
  <c r="M694" i="22"/>
  <c r="N694" i="22" s="1"/>
  <c r="F284" i="22"/>
  <c r="M268" i="22"/>
  <c r="N247" i="22"/>
  <c r="V226" i="22"/>
  <c r="X718" i="22"/>
  <c r="G711" i="22"/>
  <c r="R711" i="22"/>
  <c r="K711" i="22" s="1"/>
  <c r="R706" i="22"/>
  <c r="M706" i="22" s="1"/>
  <c r="G706" i="22"/>
  <c r="G718" i="22"/>
  <c r="R713" i="22"/>
  <c r="K713" i="22" s="1"/>
  <c r="G713" i="22"/>
  <c r="G708" i="22"/>
  <c r="R708" i="22"/>
  <c r="K708" i="22" s="1"/>
  <c r="G714" i="22"/>
  <c r="R714" i="22"/>
  <c r="K714" i="22" s="1"/>
  <c r="R710" i="22"/>
  <c r="K710" i="22" s="1"/>
  <c r="G710" i="22"/>
  <c r="G709" i="22"/>
  <c r="R709" i="22"/>
  <c r="K709" i="22" s="1"/>
  <c r="G707" i="22"/>
  <c r="R707" i="22"/>
  <c r="K707" i="22" s="1"/>
  <c r="G712" i="22"/>
  <c r="R712" i="22"/>
  <c r="K712" i="22" s="1"/>
  <c r="G715" i="22"/>
  <c r="R715" i="22"/>
  <c r="K715" i="22" s="1"/>
  <c r="K696" i="22"/>
  <c r="K685" i="22"/>
  <c r="X730" i="22"/>
  <c r="X737" i="22"/>
  <c r="K697" i="22"/>
  <c r="X736" i="22"/>
  <c r="X733" i="22"/>
  <c r="X734" i="22"/>
  <c r="W739" i="22"/>
  <c r="X727" i="22"/>
  <c r="X732" i="22"/>
  <c r="X735" i="22"/>
  <c r="H736" i="23"/>
  <c r="X728" i="22"/>
  <c r="G716" i="22"/>
  <c r="R716" i="22"/>
  <c r="K716" i="22" s="1"/>
  <c r="R717" i="22"/>
  <c r="M717" i="22" s="1"/>
  <c r="X731" i="22"/>
  <c r="X729" i="22"/>
  <c r="I757" i="22"/>
  <c r="I748" i="22"/>
  <c r="I755" i="22"/>
  <c r="I760" i="22"/>
  <c r="F760" i="22"/>
  <c r="I752" i="22"/>
  <c r="I759" i="22"/>
  <c r="I749" i="22"/>
  <c r="I754" i="22"/>
  <c r="I756" i="22"/>
  <c r="X780" i="22"/>
  <c r="G780" i="22"/>
  <c r="I750" i="22"/>
  <c r="I751" i="22"/>
  <c r="I758" i="22"/>
  <c r="X883" i="25"/>
  <c r="I753" i="22"/>
  <c r="K767" i="22"/>
  <c r="G765" i="22"/>
  <c r="A767" i="22"/>
  <c r="V651" i="22"/>
  <c r="V650" i="22"/>
  <c r="I782" i="22"/>
  <c r="I767" i="22"/>
  <c r="N767" i="22"/>
  <c r="M767" i="22"/>
  <c r="V668" i="22"/>
  <c r="V643" i="22"/>
  <c r="V665" i="22"/>
  <c r="A781" i="22"/>
  <c r="D765" i="22"/>
  <c r="V674" i="22"/>
  <c r="A782" i="22"/>
  <c r="V669" i="22"/>
  <c r="M782" i="22"/>
  <c r="V672" i="22"/>
  <c r="B767" i="22"/>
  <c r="V644" i="22"/>
  <c r="G782" i="22"/>
  <c r="V670" i="22"/>
  <c r="K782" i="22"/>
  <c r="B806" i="22"/>
  <c r="V673" i="22"/>
  <c r="K765" i="22"/>
  <c r="D782" i="22"/>
  <c r="V647" i="22"/>
  <c r="V652" i="22"/>
  <c r="A765" i="22"/>
  <c r="G767" i="22"/>
  <c r="X882" i="25"/>
  <c r="X876" i="25"/>
  <c r="X884" i="25"/>
  <c r="M297" i="25"/>
  <c r="M287" i="25"/>
  <c r="N287" i="25" s="1"/>
  <c r="M289" i="25"/>
  <c r="M294" i="25"/>
  <c r="M295" i="25"/>
  <c r="N295" i="25" s="1"/>
  <c r="X865" i="25"/>
  <c r="M293" i="25"/>
  <c r="M288" i="25"/>
  <c r="N288" i="25" s="1"/>
  <c r="X874" i="25"/>
  <c r="X880" i="25"/>
  <c r="H883" i="26"/>
  <c r="X879" i="25"/>
  <c r="X878" i="25"/>
  <c r="R311" i="25"/>
  <c r="K311" i="25" s="1"/>
  <c r="G311" i="25"/>
  <c r="R310" i="25"/>
  <c r="K310" i="25" s="1"/>
  <c r="G310" i="25"/>
  <c r="R308" i="25"/>
  <c r="K308" i="25" s="1"/>
  <c r="G308" i="25"/>
  <c r="R318" i="25"/>
  <c r="M318" i="25" s="1"/>
  <c r="G317" i="25"/>
  <c r="R317" i="25"/>
  <c r="K317" i="25" s="1"/>
  <c r="G309" i="25"/>
  <c r="R309" i="25"/>
  <c r="K309" i="25" s="1"/>
  <c r="R315" i="25"/>
  <c r="K315" i="25" s="1"/>
  <c r="G315" i="25"/>
  <c r="G319" i="25"/>
  <c r="R307" i="25"/>
  <c r="M307" i="25" s="1"/>
  <c r="N307" i="25" s="1"/>
  <c r="V307" i="25" s="1"/>
  <c r="G307" i="25"/>
  <c r="R313" i="25"/>
  <c r="K313" i="25" s="1"/>
  <c r="G313" i="25"/>
  <c r="R316" i="25"/>
  <c r="K316" i="25" s="1"/>
  <c r="G316" i="25"/>
  <c r="R312" i="25"/>
  <c r="K312" i="25" s="1"/>
  <c r="G312" i="25"/>
  <c r="R314" i="25"/>
  <c r="K314" i="25" s="1"/>
  <c r="G314" i="25"/>
  <c r="X877" i="25"/>
  <c r="X875" i="25"/>
  <c r="X881" i="25"/>
  <c r="K286" i="25"/>
  <c r="M292" i="25"/>
  <c r="N292" i="25" s="1"/>
  <c r="M291" i="25"/>
  <c r="N291" i="25" s="1"/>
  <c r="M290" i="25"/>
  <c r="N290" i="25" s="1"/>
  <c r="N286" i="25"/>
  <c r="V286" i="25" s="1"/>
  <c r="A972" i="26"/>
  <c r="I907" i="25"/>
  <c r="F907" i="25"/>
  <c r="I904" i="25"/>
  <c r="I901" i="25"/>
  <c r="M929" i="25"/>
  <c r="D929" i="25"/>
  <c r="A914" i="25"/>
  <c r="A912" i="25"/>
  <c r="N914" i="25"/>
  <c r="K929" i="25"/>
  <c r="A929" i="25"/>
  <c r="M914" i="25"/>
  <c r="K912" i="25"/>
  <c r="A928" i="25"/>
  <c r="K914" i="25"/>
  <c r="I929" i="25"/>
  <c r="X927" i="25"/>
  <c r="I914" i="25"/>
  <c r="G912" i="25"/>
  <c r="G914" i="25"/>
  <c r="G929" i="25"/>
  <c r="F914" i="25"/>
  <c r="D912" i="25"/>
  <c r="G927" i="25"/>
  <c r="B914" i="25"/>
  <c r="I898" i="25"/>
  <c r="I902" i="25"/>
  <c r="I900" i="25"/>
  <c r="I897" i="25"/>
  <c r="I905" i="25"/>
  <c r="I896" i="25"/>
  <c r="I895" i="25"/>
  <c r="I899" i="25"/>
  <c r="I903" i="25"/>
  <c r="I906" i="25"/>
  <c r="B953" i="25"/>
  <c r="AX24" i="1"/>
  <c r="I347" i="23"/>
  <c r="I313" i="23"/>
  <c r="I535" i="23"/>
  <c r="J158" i="23"/>
  <c r="I558" i="23"/>
  <c r="J122" i="23"/>
  <c r="I567" i="23"/>
  <c r="I620" i="23"/>
  <c r="J80" i="23"/>
  <c r="I283" i="23"/>
  <c r="I543" i="23"/>
  <c r="I206" i="23"/>
  <c r="I356" i="23"/>
  <c r="I605" i="23"/>
  <c r="I290" i="23"/>
  <c r="I309" i="23"/>
  <c r="I208" i="23"/>
  <c r="I263" i="23"/>
  <c r="I525" i="23"/>
  <c r="I269" i="23"/>
  <c r="I586" i="23"/>
  <c r="I288" i="23"/>
  <c r="J644" i="23"/>
  <c r="I346" i="23"/>
  <c r="I396" i="23"/>
  <c r="I368" i="23"/>
  <c r="I431" i="23"/>
  <c r="I419" i="23"/>
  <c r="I329" i="23"/>
  <c r="J166" i="23"/>
  <c r="J161" i="23"/>
  <c r="J53" i="23"/>
  <c r="I563" i="23"/>
  <c r="I438" i="23"/>
  <c r="J123" i="23"/>
  <c r="I389" i="23"/>
  <c r="I430" i="23"/>
  <c r="J61" i="23"/>
  <c r="I607" i="23"/>
  <c r="I623" i="23"/>
  <c r="I332" i="23"/>
  <c r="I545" i="23"/>
  <c r="I624" i="23"/>
  <c r="I476" i="23"/>
  <c r="I202" i="23"/>
  <c r="J74" i="23"/>
  <c r="I542" i="23"/>
  <c r="J160" i="23"/>
  <c r="I373" i="23"/>
  <c r="I521" i="23"/>
  <c r="I351" i="23"/>
  <c r="I375" i="23"/>
  <c r="I395" i="23"/>
  <c r="I411" i="23"/>
  <c r="I393" i="23"/>
  <c r="I334" i="23"/>
  <c r="I434" i="23"/>
  <c r="I352" i="23"/>
  <c r="I523" i="23"/>
  <c r="I371" i="23"/>
  <c r="J183" i="23"/>
  <c r="I268" i="23"/>
  <c r="I372" i="23"/>
  <c r="I439" i="23"/>
  <c r="I266" i="23"/>
  <c r="I369" i="23"/>
  <c r="I582" i="23"/>
  <c r="I418" i="23"/>
  <c r="I577" i="23"/>
  <c r="J163" i="23"/>
  <c r="I627" i="23"/>
  <c r="I289" i="23"/>
  <c r="I629" i="23"/>
  <c r="J83" i="23"/>
  <c r="AP7" i="24"/>
  <c r="I311" i="23"/>
  <c r="I377" i="23"/>
  <c r="I621" i="23"/>
  <c r="J434" i="23"/>
  <c r="I520" i="23"/>
  <c r="I414" i="23"/>
  <c r="J367" i="23"/>
  <c r="I97" i="23"/>
  <c r="J372" i="23"/>
  <c r="I441" i="23"/>
  <c r="J515" i="23"/>
  <c r="J246" i="23"/>
  <c r="J267" i="23"/>
  <c r="J207" i="23"/>
  <c r="J503" i="23"/>
  <c r="J452" i="23"/>
  <c r="I166" i="26"/>
  <c r="I61" i="26"/>
  <c r="AQ14" i="1"/>
  <c r="I124" i="26"/>
  <c r="I117" i="26"/>
  <c r="J502" i="23"/>
  <c r="J209" i="23"/>
  <c r="J440" i="23"/>
  <c r="I102" i="26"/>
  <c r="A746" i="23"/>
  <c r="T926" i="25"/>
  <c r="A755" i="23"/>
  <c r="C893" i="26"/>
  <c r="J47" i="22"/>
  <c r="P733" i="22"/>
  <c r="P731" i="22"/>
  <c r="B775" i="22"/>
  <c r="Q774" i="22"/>
  <c r="T919" i="25"/>
  <c r="J289" i="26"/>
  <c r="J249" i="26"/>
  <c r="W756" i="22"/>
  <c r="J495" i="23"/>
  <c r="J36" i="26"/>
  <c r="I121" i="26"/>
  <c r="I786" i="22"/>
  <c r="J287" i="26"/>
  <c r="E933" i="25"/>
  <c r="U778" i="22"/>
  <c r="H896" i="26"/>
  <c r="C755" i="23"/>
  <c r="W905" i="25"/>
  <c r="W752" i="22"/>
  <c r="A919" i="25"/>
  <c r="I315" i="26"/>
  <c r="J456" i="23"/>
  <c r="W750" i="22"/>
  <c r="C892" i="26"/>
  <c r="J33" i="26"/>
  <c r="I933" i="25"/>
  <c r="Q925" i="25"/>
  <c r="J540" i="23"/>
  <c r="J293" i="23"/>
  <c r="I691" i="23"/>
  <c r="I41" i="26"/>
  <c r="F66" i="26"/>
  <c r="I285" i="26"/>
  <c r="T924" i="25"/>
  <c r="W758" i="22"/>
  <c r="C911" i="26"/>
  <c r="J686" i="23"/>
  <c r="F922" i="25"/>
  <c r="U771" i="22"/>
  <c r="U775" i="22"/>
  <c r="S776" i="22"/>
  <c r="T777" i="22"/>
  <c r="A897" i="26"/>
  <c r="I167" i="26"/>
  <c r="H750" i="23"/>
  <c r="J477" i="23"/>
  <c r="I265" i="23"/>
  <c r="F927" i="25"/>
  <c r="A769" i="22"/>
  <c r="H900" i="26"/>
  <c r="S925" i="25"/>
  <c r="I103" i="26"/>
  <c r="I99" i="26"/>
  <c r="J435" i="23"/>
  <c r="P737" i="22"/>
  <c r="I703" i="23"/>
  <c r="U921" i="25"/>
  <c r="J244" i="23"/>
  <c r="I168" i="26"/>
  <c r="B776" i="22"/>
  <c r="B917" i="25"/>
  <c r="J691" i="23"/>
  <c r="J557" i="23"/>
  <c r="C895" i="26"/>
  <c r="W748" i="22"/>
  <c r="F921" i="25"/>
  <c r="A770" i="22"/>
  <c r="F917" i="25"/>
  <c r="A777" i="22"/>
  <c r="I286" i="26"/>
  <c r="I686" i="23"/>
  <c r="I763" i="23"/>
  <c r="T773" i="22"/>
  <c r="I200" i="26"/>
  <c r="I437" i="23"/>
  <c r="I333" i="23"/>
  <c r="J157" i="23"/>
  <c r="J439" i="23"/>
  <c r="I420" i="23"/>
  <c r="J60" i="23"/>
  <c r="I588" i="23"/>
  <c r="I460" i="23"/>
  <c r="I374" i="23"/>
  <c r="J369" i="23"/>
  <c r="J248" i="23"/>
  <c r="I514" i="23"/>
  <c r="I587" i="23"/>
  <c r="J438" i="23"/>
  <c r="J179" i="26"/>
  <c r="J518" i="23"/>
  <c r="AQ14" i="27"/>
  <c r="AP11" i="27"/>
  <c r="I38" i="26"/>
  <c r="I163" i="26"/>
  <c r="J251" i="23"/>
  <c r="J545" i="23"/>
  <c r="J539" i="23"/>
  <c r="J270" i="23"/>
  <c r="I34" i="26"/>
  <c r="N47" i="22"/>
  <c r="J40" i="26"/>
  <c r="J241" i="23"/>
  <c r="I764" i="23"/>
  <c r="U917" i="25"/>
  <c r="Q918" i="25"/>
  <c r="J73" i="26"/>
  <c r="F916" i="25"/>
  <c r="B925" i="25"/>
  <c r="I101" i="26"/>
  <c r="P735" i="22"/>
  <c r="C751" i="23"/>
  <c r="S774" i="22"/>
  <c r="A753" i="23"/>
  <c r="W900" i="25"/>
  <c r="H747" i="23"/>
  <c r="J497" i="23"/>
  <c r="I58" i="26"/>
  <c r="I250" i="26"/>
  <c r="I294" i="26"/>
  <c r="J95" i="26"/>
  <c r="U770" i="22"/>
  <c r="T778" i="22"/>
  <c r="A892" i="26"/>
  <c r="W751" i="22"/>
  <c r="A921" i="25"/>
  <c r="F45" i="26"/>
  <c r="S769" i="22"/>
  <c r="J304" i="26"/>
  <c r="M933" i="25"/>
  <c r="A927" i="25"/>
  <c r="I247" i="26"/>
  <c r="S775" i="22"/>
  <c r="C747" i="23"/>
  <c r="F769" i="22"/>
  <c r="J392" i="23"/>
  <c r="J32" i="26"/>
  <c r="I119" i="26"/>
  <c r="A754" i="23"/>
  <c r="T922" i="25"/>
  <c r="A918" i="25"/>
  <c r="W753" i="22"/>
  <c r="J605" i="23"/>
  <c r="J478" i="23"/>
  <c r="I62" i="26"/>
  <c r="C903" i="26"/>
  <c r="T776" i="22"/>
  <c r="C910" i="26"/>
  <c r="J355" i="23"/>
  <c r="H748" i="23"/>
  <c r="I911" i="26"/>
  <c r="J141" i="26"/>
  <c r="F776" i="22"/>
  <c r="U924" i="25"/>
  <c r="F172" i="26"/>
  <c r="H745" i="23"/>
  <c r="I687" i="23"/>
  <c r="I304" i="26"/>
  <c r="J682" i="23"/>
  <c r="C753" i="23"/>
  <c r="I126" i="26"/>
  <c r="Q922" i="25"/>
  <c r="J482" i="23"/>
  <c r="Q926" i="25"/>
  <c r="S923" i="25"/>
  <c r="B772" i="22"/>
  <c r="B770" i="22"/>
  <c r="F775" i="22"/>
  <c r="E786" i="22"/>
  <c r="H751" i="23"/>
  <c r="J203" i="23"/>
  <c r="A756" i="23"/>
  <c r="W899" i="25"/>
  <c r="Q919" i="25"/>
  <c r="B919" i="25"/>
  <c r="I249" i="26"/>
  <c r="AR18" i="24"/>
  <c r="P275" i="25"/>
  <c r="P269" i="25"/>
  <c r="P276" i="25"/>
  <c r="P272" i="25"/>
  <c r="P266" i="25"/>
  <c r="P270" i="25"/>
  <c r="P271" i="25"/>
  <c r="P268" i="25"/>
  <c r="P274" i="25"/>
  <c r="P267" i="25"/>
  <c r="P273" i="25"/>
  <c r="I432" i="23"/>
  <c r="I481" i="23"/>
  <c r="J52" i="23"/>
  <c r="J368" i="23"/>
  <c r="J411" i="23"/>
  <c r="I585" i="23"/>
  <c r="J332" i="23"/>
  <c r="I105" i="23"/>
  <c r="J650" i="23"/>
  <c r="I325" i="23"/>
  <c r="J561" i="23"/>
  <c r="J264" i="23"/>
  <c r="J202" i="23"/>
  <c r="AP9" i="27"/>
  <c r="I120" i="26"/>
  <c r="I33" i="26"/>
  <c r="J603" i="23"/>
  <c r="I35" i="26"/>
  <c r="I118" i="26"/>
  <c r="J451" i="23"/>
  <c r="J543" i="23"/>
  <c r="J100" i="23"/>
  <c r="I59" i="26"/>
  <c r="J415" i="23"/>
  <c r="U773" i="22"/>
  <c r="F920" i="25"/>
  <c r="U925" i="25"/>
  <c r="A747" i="23"/>
  <c r="C750" i="23"/>
  <c r="B924" i="25"/>
  <c r="H892" i="26"/>
  <c r="F151" i="26"/>
  <c r="B774" i="22"/>
  <c r="I287" i="26"/>
  <c r="S778" i="22"/>
  <c r="U779" i="22"/>
  <c r="A922" i="25"/>
  <c r="C749" i="23"/>
  <c r="I60" i="26"/>
  <c r="J537" i="23"/>
  <c r="T916" i="25"/>
  <c r="F771" i="22"/>
  <c r="A745" i="23"/>
  <c r="U927" i="25"/>
  <c r="J663" i="23"/>
  <c r="J251" i="26"/>
  <c r="C899" i="26"/>
  <c r="C900" i="26"/>
  <c r="T772" i="22"/>
  <c r="U776" i="22"/>
  <c r="C898" i="26"/>
  <c r="F932" i="25"/>
  <c r="A893" i="26"/>
  <c r="Q927" i="25"/>
  <c r="A771" i="22"/>
  <c r="J458" i="23"/>
  <c r="I63" i="26"/>
  <c r="T923" i="25"/>
  <c r="T920" i="25"/>
  <c r="I248" i="26"/>
  <c r="B780" i="22"/>
  <c r="F918" i="25"/>
  <c r="J250" i="23"/>
  <c r="B777" i="22"/>
  <c r="A779" i="22"/>
  <c r="J220" i="26"/>
  <c r="I246" i="26"/>
  <c r="U919" i="25"/>
  <c r="J388" i="23"/>
  <c r="H756" i="23"/>
  <c r="Q776" i="22"/>
  <c r="P728" i="22"/>
  <c r="J285" i="23"/>
  <c r="B927" i="25"/>
  <c r="Q773" i="22"/>
  <c r="A898" i="26"/>
  <c r="J619" i="23"/>
  <c r="I516" i="23"/>
  <c r="I413" i="23"/>
  <c r="J54" i="23"/>
  <c r="J329" i="23"/>
  <c r="J629" i="23"/>
  <c r="J120" i="23"/>
  <c r="I472" i="23"/>
  <c r="I628" i="23"/>
  <c r="J165" i="23"/>
  <c r="J493" i="23"/>
  <c r="I354" i="23"/>
  <c r="I287" i="23"/>
  <c r="I474" i="23"/>
  <c r="J431" i="23"/>
  <c r="J290" i="23"/>
  <c r="J152" i="22"/>
  <c r="AQ9" i="27"/>
  <c r="I160" i="26"/>
  <c r="J269" i="23"/>
  <c r="J494" i="23"/>
  <c r="J314" i="23"/>
  <c r="I162" i="26"/>
  <c r="J222" i="23"/>
  <c r="J455" i="23"/>
  <c r="I122" i="26"/>
  <c r="J304" i="23"/>
  <c r="J125" i="26"/>
  <c r="B769" i="22"/>
  <c r="Q923" i="25"/>
  <c r="A923" i="25"/>
  <c r="Q771" i="22"/>
  <c r="H902" i="26"/>
  <c r="A926" i="25"/>
  <c r="S779" i="22"/>
  <c r="T925" i="25"/>
  <c r="I291" i="26"/>
  <c r="J692" i="23"/>
  <c r="S921" i="25"/>
  <c r="T769" i="22"/>
  <c r="B778" i="22"/>
  <c r="J598" i="23"/>
  <c r="J226" i="23"/>
  <c r="I243" i="26"/>
  <c r="Q917" i="25"/>
  <c r="U772" i="22"/>
  <c r="B779" i="22"/>
  <c r="A895" i="26"/>
  <c r="Q777" i="22"/>
  <c r="C894" i="26"/>
  <c r="S770" i="22"/>
  <c r="H903" i="26"/>
  <c r="Q772" i="22"/>
  <c r="I95" i="26"/>
  <c r="H746" i="23"/>
  <c r="Q920" i="25"/>
  <c r="U923" i="25"/>
  <c r="T921" i="25"/>
  <c r="B926" i="25"/>
  <c r="J566" i="23"/>
  <c r="J536" i="23"/>
  <c r="J139" i="26"/>
  <c r="B916" i="25"/>
  <c r="H895" i="26"/>
  <c r="Q916" i="25"/>
  <c r="U920" i="25"/>
  <c r="Q778" i="22"/>
  <c r="J480" i="23"/>
  <c r="J499" i="23"/>
  <c r="J308" i="23"/>
  <c r="F923" i="25"/>
  <c r="T779" i="22"/>
  <c r="U769" i="22"/>
  <c r="S917" i="25"/>
  <c r="Q779" i="22"/>
  <c r="B921" i="25"/>
  <c r="J501" i="23"/>
  <c r="W896" i="25"/>
  <c r="A750" i="23"/>
  <c r="B786" i="22"/>
  <c r="I179" i="26"/>
  <c r="I524" i="23"/>
  <c r="I416" i="23"/>
  <c r="I291" i="23"/>
  <c r="J476" i="23"/>
  <c r="J620" i="23"/>
  <c r="I284" i="23"/>
  <c r="J556" i="23"/>
  <c r="J268" i="23"/>
  <c r="J623" i="23"/>
  <c r="AQ12" i="27"/>
  <c r="AQ12" i="1"/>
  <c r="N152" i="22" s="1"/>
  <c r="C150" i="23"/>
  <c r="I394" i="23"/>
  <c r="I378" i="23"/>
  <c r="I625" i="23"/>
  <c r="J542" i="23"/>
  <c r="J247" i="23"/>
  <c r="J562" i="23"/>
  <c r="J228" i="23"/>
  <c r="J146" i="26"/>
  <c r="J479" i="23"/>
  <c r="I165" i="26"/>
  <c r="I125" i="26"/>
  <c r="I55" i="26"/>
  <c r="J283" i="23"/>
  <c r="I54" i="26"/>
  <c r="I40" i="26"/>
  <c r="J390" i="23"/>
  <c r="J143" i="26"/>
  <c r="A903" i="26"/>
  <c r="P734" i="22"/>
  <c r="H898" i="26"/>
  <c r="W903" i="25"/>
  <c r="P730" i="22"/>
  <c r="A775" i="22"/>
  <c r="T918" i="25"/>
  <c r="A751" i="23"/>
  <c r="W898" i="25"/>
  <c r="A900" i="26"/>
  <c r="S924" i="25"/>
  <c r="T771" i="22"/>
  <c r="A896" i="26"/>
  <c r="H752" i="23"/>
  <c r="J305" i="23"/>
  <c r="AP11" i="1"/>
  <c r="A752" i="23"/>
  <c r="H753" i="23"/>
  <c r="T927" i="25"/>
  <c r="J250" i="26"/>
  <c r="F919" i="25"/>
  <c r="C745" i="23"/>
  <c r="A748" i="23"/>
  <c r="P727" i="22"/>
  <c r="A902" i="26"/>
  <c r="I104" i="26"/>
  <c r="J283" i="26"/>
  <c r="A773" i="22"/>
  <c r="AR24" i="1"/>
  <c r="U916" i="25"/>
  <c r="H897" i="26"/>
  <c r="B933" i="25"/>
  <c r="J242" i="26"/>
  <c r="I161" i="26"/>
  <c r="AP9" i="1"/>
  <c r="C87" i="23"/>
  <c r="S920" i="25"/>
  <c r="S927" i="25"/>
  <c r="W901" i="25"/>
  <c r="I290" i="26"/>
  <c r="A925" i="25"/>
  <c r="J564" i="23"/>
  <c r="J117" i="26"/>
  <c r="I37" i="26"/>
  <c r="W895" i="25"/>
  <c r="I714" i="23"/>
  <c r="C752" i="23"/>
  <c r="J292" i="26"/>
  <c r="S777" i="22"/>
  <c r="B918" i="25"/>
  <c r="I289" i="26"/>
  <c r="J309" i="23"/>
  <c r="I42" i="26"/>
  <c r="I94" i="26"/>
  <c r="S772" i="22"/>
  <c r="AP11" i="24"/>
  <c r="P729" i="22"/>
  <c r="C764" i="23"/>
  <c r="J242" i="23"/>
  <c r="J98" i="23"/>
  <c r="W902" i="25"/>
  <c r="C754" i="23"/>
  <c r="I353" i="23"/>
  <c r="I376" i="23"/>
  <c r="I626" i="23"/>
  <c r="J393" i="23"/>
  <c r="J409" i="23"/>
  <c r="J179" i="23"/>
  <c r="I519" i="23"/>
  <c r="I473" i="23"/>
  <c r="J430" i="23"/>
  <c r="I630" i="23"/>
  <c r="J266" i="23"/>
  <c r="J199" i="23"/>
  <c r="I36" i="26"/>
  <c r="J327" i="23"/>
  <c r="AR40" i="27"/>
  <c r="I57" i="26"/>
  <c r="I164" i="26"/>
  <c r="J565" i="23"/>
  <c r="J535" i="23"/>
  <c r="C192" i="23"/>
  <c r="J544" i="23"/>
  <c r="J606" i="23"/>
  <c r="J563" i="23"/>
  <c r="J53" i="26"/>
  <c r="J140" i="26"/>
  <c r="I251" i="26"/>
  <c r="I690" i="23"/>
  <c r="I292" i="26"/>
  <c r="C756" i="23"/>
  <c r="F772" i="22"/>
  <c r="T775" i="22"/>
  <c r="B922" i="25"/>
  <c r="I288" i="26"/>
  <c r="B773" i="22"/>
  <c r="W904" i="25"/>
  <c r="I684" i="23"/>
  <c r="F774" i="22"/>
  <c r="U926" i="25"/>
  <c r="P738" i="22"/>
  <c r="J57" i="26"/>
  <c r="J599" i="23"/>
  <c r="S918" i="25"/>
  <c r="A772" i="22"/>
  <c r="A920" i="25"/>
  <c r="W754" i="22"/>
  <c r="P732" i="22"/>
  <c r="T774" i="22"/>
  <c r="F777" i="22"/>
  <c r="U774" i="22"/>
  <c r="U918" i="25"/>
  <c r="J288" i="26"/>
  <c r="F770" i="22"/>
  <c r="F924" i="25"/>
  <c r="A749" i="23"/>
  <c r="S780" i="22"/>
  <c r="A780" i="22"/>
  <c r="F925" i="25"/>
  <c r="Q769" i="22"/>
  <c r="J158" i="26"/>
  <c r="J38" i="26"/>
  <c r="AQ9" i="1"/>
  <c r="I241" i="26"/>
  <c r="J284" i="26"/>
  <c r="H894" i="26"/>
  <c r="S919" i="25"/>
  <c r="J661" i="23"/>
  <c r="J95" i="23"/>
  <c r="J602" i="23"/>
  <c r="I56" i="26"/>
  <c r="P736" i="22"/>
  <c r="I252" i="26"/>
  <c r="W757" i="22"/>
  <c r="C896" i="26"/>
  <c r="C897" i="26"/>
  <c r="A916" i="25"/>
  <c r="U777" i="22"/>
  <c r="I39" i="26"/>
  <c r="I123" i="26"/>
  <c r="I159" i="26"/>
  <c r="T780" i="22"/>
  <c r="W749" i="22"/>
  <c r="W348" i="25"/>
  <c r="Q780" i="22"/>
  <c r="S771" i="22"/>
  <c r="J398" i="23"/>
  <c r="J34" i="26"/>
  <c r="J160" i="26"/>
  <c r="H755" i="23"/>
  <c r="I910" i="26"/>
  <c r="Q924" i="25"/>
  <c r="B920" i="25"/>
  <c r="F778" i="22"/>
  <c r="I692" i="23"/>
  <c r="I244" i="26"/>
  <c r="Q921" i="25"/>
  <c r="F926" i="25"/>
  <c r="J668" i="23"/>
  <c r="I105" i="26"/>
  <c r="A894" i="26"/>
  <c r="S922" i="25"/>
  <c r="M786" i="22"/>
  <c r="A901" i="26"/>
  <c r="I221" i="26"/>
  <c r="S926" i="25"/>
  <c r="C901" i="26"/>
  <c r="F773" i="22"/>
  <c r="B923" i="25"/>
  <c r="I284" i="26"/>
  <c r="I689" i="23"/>
  <c r="J326" i="23"/>
  <c r="J55" i="26"/>
  <c r="U780" i="22"/>
  <c r="A778" i="22"/>
  <c r="J541" i="23"/>
  <c r="J397" i="23"/>
  <c r="F780" i="22"/>
  <c r="T770" i="22"/>
  <c r="I683" i="23"/>
  <c r="H893" i="26"/>
  <c r="J166" i="26"/>
  <c r="C902" i="26"/>
  <c r="S773" i="22"/>
  <c r="S916" i="25"/>
  <c r="F785" i="22"/>
  <c r="J116" i="26"/>
  <c r="J457" i="23"/>
  <c r="H899" i="26"/>
  <c r="I97" i="26"/>
  <c r="Q770" i="22"/>
  <c r="I245" i="26"/>
  <c r="W897" i="25"/>
  <c r="H901" i="26"/>
  <c r="J221" i="23"/>
  <c r="U922" i="25"/>
  <c r="A774" i="22"/>
  <c r="J600" i="23"/>
  <c r="W327" i="25"/>
  <c r="C748" i="23"/>
  <c r="A776" i="22"/>
  <c r="W755" i="22"/>
  <c r="J272" i="23"/>
  <c r="F779" i="22"/>
  <c r="A924" i="25"/>
  <c r="J35" i="26"/>
  <c r="Q775" i="22"/>
  <c r="A899" i="26"/>
  <c r="C746" i="23"/>
  <c r="B771" i="22"/>
  <c r="T917" i="25"/>
  <c r="H754" i="23"/>
  <c r="H749" i="23"/>
  <c r="I242" i="26"/>
  <c r="C763" i="23"/>
  <c r="I688" i="23"/>
  <c r="J285" i="26"/>
  <c r="J688" i="23"/>
  <c r="A917" i="25"/>
  <c r="I74" i="26"/>
  <c r="V161" i="22" l="1"/>
  <c r="N316" i="22"/>
  <c r="N350" i="22"/>
  <c r="M193" i="22"/>
  <c r="V125" i="22"/>
  <c r="N561" i="22"/>
  <c r="K298" i="25"/>
  <c r="V83" i="22"/>
  <c r="M296" i="25"/>
  <c r="M99" i="25"/>
  <c r="K109" i="25"/>
  <c r="M67" i="22"/>
  <c r="N209" i="22"/>
  <c r="M101" i="25"/>
  <c r="N101" i="25" s="1"/>
  <c r="V101" i="25" s="1"/>
  <c r="M103" i="25"/>
  <c r="M190" i="25"/>
  <c r="N589" i="22"/>
  <c r="N266" i="22"/>
  <c r="N211" i="22"/>
  <c r="V151" i="22"/>
  <c r="B152" i="22" s="1" a="1"/>
  <c r="B152" i="22" s="1"/>
  <c r="N359" i="22"/>
  <c r="V56" i="22"/>
  <c r="V164" i="22"/>
  <c r="V169" i="22"/>
  <c r="N422" i="22"/>
  <c r="N399" i="22"/>
  <c r="N349" i="22"/>
  <c r="N291" i="22"/>
  <c r="V163" i="22"/>
  <c r="V77" i="22"/>
  <c r="N627" i="22"/>
  <c r="L68" i="22"/>
  <c r="N610" i="22"/>
  <c r="V64" i="22"/>
  <c r="N392" i="22"/>
  <c r="M86" i="25"/>
  <c r="V126" i="22"/>
  <c r="N526" i="22"/>
  <c r="N355" i="22"/>
  <c r="N337" i="22"/>
  <c r="N398" i="22"/>
  <c r="N378" i="22"/>
  <c r="N354" i="22"/>
  <c r="N524" i="22"/>
  <c r="N376" i="22"/>
  <c r="J85" i="23"/>
  <c r="M188" i="25"/>
  <c r="M183" i="25"/>
  <c r="N183" i="25" s="1"/>
  <c r="V86" i="22"/>
  <c r="M78" i="25"/>
  <c r="M80" i="25"/>
  <c r="N292" i="22"/>
  <c r="N630" i="22"/>
  <c r="V166" i="22"/>
  <c r="N580" i="22"/>
  <c r="N421" i="22"/>
  <c r="N585" i="22"/>
  <c r="M184" i="25"/>
  <c r="N184" i="25" s="1"/>
  <c r="V186" i="22"/>
  <c r="N374" i="22"/>
  <c r="J190" i="23"/>
  <c r="J127" i="23"/>
  <c r="J64" i="23"/>
  <c r="R273" i="25"/>
  <c r="K273" i="25" s="1"/>
  <c r="G273" i="25"/>
  <c r="G267" i="25"/>
  <c r="R267" i="25"/>
  <c r="K267" i="25" s="1"/>
  <c r="R274" i="25"/>
  <c r="K274" i="25" s="1"/>
  <c r="G274" i="25"/>
  <c r="G268" i="25"/>
  <c r="R268" i="25"/>
  <c r="K268" i="25" s="1"/>
  <c r="R271" i="25"/>
  <c r="K271" i="25" s="1"/>
  <c r="G271" i="25"/>
  <c r="G270" i="25"/>
  <c r="R270" i="25"/>
  <c r="K270" i="25" s="1"/>
  <c r="R266" i="25"/>
  <c r="M266" i="25" s="1"/>
  <c r="G266" i="25"/>
  <c r="G277" i="25"/>
  <c r="G272" i="25"/>
  <c r="R272" i="25"/>
  <c r="K272" i="25" s="1"/>
  <c r="R276" i="25"/>
  <c r="R269" i="25"/>
  <c r="K269" i="25" s="1"/>
  <c r="G269" i="25"/>
  <c r="G275" i="25"/>
  <c r="R275" i="25"/>
  <c r="K275" i="25" s="1"/>
  <c r="J169" i="23"/>
  <c r="N77" i="25"/>
  <c r="V269" i="22"/>
  <c r="V433" i="22"/>
  <c r="N476" i="22"/>
  <c r="N522" i="22"/>
  <c r="V182" i="22"/>
  <c r="V412" i="22"/>
  <c r="V396" i="22"/>
  <c r="N629" i="22"/>
  <c r="N379" i="22"/>
  <c r="N356" i="22"/>
  <c r="M81" i="25"/>
  <c r="M83" i="25"/>
  <c r="N628" i="22"/>
  <c r="N397" i="22"/>
  <c r="V626" i="22"/>
  <c r="V271" i="22"/>
  <c r="V559" i="22"/>
  <c r="N287" i="22"/>
  <c r="V623" i="22"/>
  <c r="V479" i="22"/>
  <c r="N294" i="22"/>
  <c r="N419" i="22"/>
  <c r="N527" i="22"/>
  <c r="M85" i="25"/>
  <c r="M82" i="25"/>
  <c r="M79" i="25"/>
  <c r="N477" i="22"/>
  <c r="N290" i="22"/>
  <c r="N357" i="22"/>
  <c r="V496" i="22"/>
  <c r="V168" i="22"/>
  <c r="N631" i="22"/>
  <c r="N475" i="22"/>
  <c r="V123" i="22"/>
  <c r="V632" i="22"/>
  <c r="V332" i="22"/>
  <c r="V57" i="22"/>
  <c r="N416" i="22"/>
  <c r="N519" i="22"/>
  <c r="V622" i="22"/>
  <c r="K77" i="25"/>
  <c r="K88" i="25"/>
  <c r="M186" i="25"/>
  <c r="M191" i="25"/>
  <c r="N328" i="22"/>
  <c r="V653" i="22"/>
  <c r="V335" i="22"/>
  <c r="N588" i="22"/>
  <c r="V414" i="22"/>
  <c r="V371" i="22"/>
  <c r="V55" i="22"/>
  <c r="N484" i="22"/>
  <c r="N435" i="22"/>
  <c r="K192" i="25"/>
  <c r="M192" i="25"/>
  <c r="K182" i="25"/>
  <c r="K193" i="25"/>
  <c r="L131" i="22"/>
  <c r="N590" i="22"/>
  <c r="N517" i="22"/>
  <c r="V251" i="22"/>
  <c r="V372" i="22"/>
  <c r="N377" i="22"/>
  <c r="N463" i="22"/>
  <c r="V63" i="22"/>
  <c r="V442" i="22"/>
  <c r="V160" i="22"/>
  <c r="L173" i="22"/>
  <c r="M172" i="22"/>
  <c r="N336" i="22"/>
  <c r="N440" i="22"/>
  <c r="M84" i="25"/>
  <c r="M187" i="25"/>
  <c r="V375" i="22"/>
  <c r="N100" i="22"/>
  <c r="L110" i="22" s="1"/>
  <c r="V370" i="22"/>
  <c r="N417" i="22"/>
  <c r="N523" i="22"/>
  <c r="V437" i="22"/>
  <c r="N624" i="22"/>
  <c r="N380" i="22"/>
  <c r="N314" i="22"/>
  <c r="M87" i="25"/>
  <c r="K87" i="25"/>
  <c r="M185" i="25"/>
  <c r="M189" i="25"/>
  <c r="V434" i="22"/>
  <c r="V564" i="22"/>
  <c r="V441" i="22"/>
  <c r="V518" i="22"/>
  <c r="V202" i="22"/>
  <c r="V545" i="22"/>
  <c r="V267" i="22"/>
  <c r="V249" i="22"/>
  <c r="V182" i="25"/>
  <c r="V250" i="22"/>
  <c r="V565" i="22"/>
  <c r="V293" i="22"/>
  <c r="V205" i="22"/>
  <c r="V521" i="22"/>
  <c r="L152" i="25"/>
  <c r="M235" i="22"/>
  <c r="H236" i="22" s="1"/>
  <c r="V330" i="22"/>
  <c r="M212" i="25"/>
  <c r="N212" i="25" s="1"/>
  <c r="M227" i="25"/>
  <c r="N227" i="25" s="1"/>
  <c r="V231" i="22"/>
  <c r="AS9" i="27"/>
  <c r="AS11" i="27"/>
  <c r="V149" i="25"/>
  <c r="AX53" i="27"/>
  <c r="V210" i="22"/>
  <c r="V270" i="22"/>
  <c r="L236" i="22"/>
  <c r="M228" i="25"/>
  <c r="N228" i="25" s="1"/>
  <c r="N166" i="25"/>
  <c r="V455" i="22"/>
  <c r="M205" i="25"/>
  <c r="N205" i="25" s="1"/>
  <c r="N167" i="25"/>
  <c r="V482" i="22"/>
  <c r="N123" i="25"/>
  <c r="V506" i="22"/>
  <c r="V548" i="22"/>
  <c r="M210" i="25"/>
  <c r="N210" i="25" s="1"/>
  <c r="V538" i="22"/>
  <c r="M207" i="25"/>
  <c r="V497" i="22"/>
  <c r="V606" i="22"/>
  <c r="V254" i="22"/>
  <c r="V568" i="22"/>
  <c r="N64" i="25"/>
  <c r="V64" i="25" s="1"/>
  <c r="N168" i="25"/>
  <c r="V272" i="22"/>
  <c r="M233" i="25"/>
  <c r="V505" i="22"/>
  <c r="V566" i="22"/>
  <c r="V458" i="22"/>
  <c r="V546" i="22"/>
  <c r="V609" i="22"/>
  <c r="N57" i="25"/>
  <c r="V225" i="22"/>
  <c r="V454" i="22"/>
  <c r="V273" i="22"/>
  <c r="N127" i="25"/>
  <c r="M231" i="25"/>
  <c r="N231" i="25" s="1"/>
  <c r="M208" i="25"/>
  <c r="N208" i="25" s="1"/>
  <c r="V547" i="22"/>
  <c r="V286" i="22"/>
  <c r="N165" i="25"/>
  <c r="N121" i="25"/>
  <c r="M211" i="25"/>
  <c r="N211" i="25" s="1"/>
  <c r="M204" i="25"/>
  <c r="N204" i="25" s="1"/>
  <c r="V542" i="22"/>
  <c r="V317" i="22"/>
  <c r="J232" i="23"/>
  <c r="AS9" i="1"/>
  <c r="AS11" i="1"/>
  <c r="N224" i="25"/>
  <c r="N203" i="25"/>
  <c r="L215" i="22"/>
  <c r="V144" i="25"/>
  <c r="V460" i="22"/>
  <c r="V163" i="25"/>
  <c r="V288" i="22"/>
  <c r="V391" i="22"/>
  <c r="V485" i="22"/>
  <c r="V603" i="22"/>
  <c r="V119" i="25"/>
  <c r="V37" i="25"/>
  <c r="V101" i="22"/>
  <c r="V206" i="22"/>
  <c r="V253" i="22"/>
  <c r="V480" i="22"/>
  <c r="N44" i="25"/>
  <c r="V401" i="22"/>
  <c r="V245" i="22"/>
  <c r="M225" i="25"/>
  <c r="M206" i="25"/>
  <c r="M209" i="25"/>
  <c r="N170" i="25"/>
  <c r="V296" i="22"/>
  <c r="N162" i="25"/>
  <c r="V504" i="22"/>
  <c r="V224" i="22"/>
  <c r="V169" i="25"/>
  <c r="N126" i="25"/>
  <c r="V560" i="22"/>
  <c r="V38" i="25"/>
  <c r="V358" i="22"/>
  <c r="V543" i="22"/>
  <c r="N42" i="25"/>
  <c r="V312" i="22"/>
  <c r="N59" i="25"/>
  <c r="N40" i="25"/>
  <c r="V311" i="22"/>
  <c r="N65" i="25"/>
  <c r="V36" i="25"/>
  <c r="V605" i="22"/>
  <c r="V120" i="25"/>
  <c r="V502" i="22"/>
  <c r="H194" i="22"/>
  <c r="V481" i="22"/>
  <c r="V400" i="22"/>
  <c r="V98" i="22"/>
  <c r="V567" i="22"/>
  <c r="V483" i="22"/>
  <c r="V438" i="22"/>
  <c r="V608" i="22"/>
  <c r="V544" i="22"/>
  <c r="M229" i="25"/>
  <c r="M232" i="25"/>
  <c r="V58" i="25"/>
  <c r="V142" i="25"/>
  <c r="V275" i="22"/>
  <c r="N122" i="25"/>
  <c r="V459" i="22"/>
  <c r="V41" i="25"/>
  <c r="H89" i="22"/>
  <c r="V539" i="22"/>
  <c r="V35" i="25"/>
  <c r="V329" i="22"/>
  <c r="V161" i="25"/>
  <c r="N164" i="25"/>
  <c r="V569" i="22"/>
  <c r="V461" i="22"/>
  <c r="V395" i="22"/>
  <c r="K203" i="25"/>
  <c r="K214" i="25"/>
  <c r="N124" i="25"/>
  <c r="V602" i="22"/>
  <c r="H131" i="22"/>
  <c r="V229" i="22"/>
  <c r="V540" i="22"/>
  <c r="N61" i="25"/>
  <c r="V39" i="25"/>
  <c r="V60" i="25"/>
  <c r="V308" i="22"/>
  <c r="V601" i="22"/>
  <c r="N63" i="25"/>
  <c r="V500" i="22"/>
  <c r="V498" i="22"/>
  <c r="M230" i="25"/>
  <c r="V128" i="25"/>
  <c r="V418" i="22"/>
  <c r="V244" i="22"/>
  <c r="V143" i="25"/>
  <c r="V146" i="25"/>
  <c r="V307" i="22"/>
  <c r="N62" i="25"/>
  <c r="V43" i="25"/>
  <c r="V212" i="22"/>
  <c r="V56" i="25"/>
  <c r="V393" i="22"/>
  <c r="N125" i="25"/>
  <c r="V103" i="22"/>
  <c r="K224" i="25"/>
  <c r="K235" i="25"/>
  <c r="M226" i="25"/>
  <c r="M234" i="25"/>
  <c r="K234" i="25"/>
  <c r="M213" i="25"/>
  <c r="K213" i="25"/>
  <c r="N249" i="25"/>
  <c r="N103" i="25"/>
  <c r="J85" i="26"/>
  <c r="V252" i="25"/>
  <c r="N107" i="25"/>
  <c r="N248" i="25"/>
  <c r="V245" i="25"/>
  <c r="N251" i="25"/>
  <c r="N106" i="25"/>
  <c r="V254" i="25"/>
  <c r="N104" i="25"/>
  <c r="N247" i="25"/>
  <c r="N99" i="25"/>
  <c r="N100" i="25"/>
  <c r="N250" i="25"/>
  <c r="V253" i="25"/>
  <c r="V76" i="25"/>
  <c r="M88" i="25"/>
  <c r="H173" i="25"/>
  <c r="N244" i="25"/>
  <c r="V98" i="25"/>
  <c r="N102" i="25"/>
  <c r="N246" i="25"/>
  <c r="N105" i="25"/>
  <c r="N97" i="25"/>
  <c r="N706" i="22"/>
  <c r="J232" i="26"/>
  <c r="V130" i="25"/>
  <c r="E131" i="25" s="1"/>
  <c r="H131" i="25"/>
  <c r="V193" i="25"/>
  <c r="V223" i="25"/>
  <c r="M235" i="25"/>
  <c r="H194" i="25"/>
  <c r="V214" i="25"/>
  <c r="E215" i="25" s="1"/>
  <c r="E68" i="25"/>
  <c r="H215" i="25"/>
  <c r="M708" i="22"/>
  <c r="N708" i="22" s="1"/>
  <c r="M711" i="22"/>
  <c r="N711" i="22" s="1"/>
  <c r="M713" i="22"/>
  <c r="N713" i="22" s="1"/>
  <c r="M714" i="22"/>
  <c r="N714" i="22" s="1"/>
  <c r="M707" i="22"/>
  <c r="N707" i="22" s="1"/>
  <c r="M710" i="22"/>
  <c r="N710" i="22" s="1"/>
  <c r="M716" i="22"/>
  <c r="N716" i="22" s="1"/>
  <c r="M715" i="22"/>
  <c r="N715" i="22" s="1"/>
  <c r="M712" i="22"/>
  <c r="N712" i="22" s="1"/>
  <c r="F305" i="22"/>
  <c r="M289" i="22"/>
  <c r="N268" i="22"/>
  <c r="J253" i="23"/>
  <c r="M256" i="22"/>
  <c r="V247" i="22"/>
  <c r="L257" i="22"/>
  <c r="W340" i="25"/>
  <c r="K706" i="22"/>
  <c r="K718" i="22"/>
  <c r="K717" i="22"/>
  <c r="X749" i="22"/>
  <c r="X739" i="22"/>
  <c r="X756" i="22"/>
  <c r="X754" i="22"/>
  <c r="X751" i="22"/>
  <c r="X753" i="22"/>
  <c r="H757" i="23"/>
  <c r="R738" i="22"/>
  <c r="M738" i="22" s="1"/>
  <c r="R733" i="22"/>
  <c r="K733" i="22" s="1"/>
  <c r="G733" i="22"/>
  <c r="G737" i="22"/>
  <c r="R737" i="22"/>
  <c r="K737" i="22" s="1"/>
  <c r="R727" i="22"/>
  <c r="K727" i="22" s="1"/>
  <c r="G727" i="22"/>
  <c r="G739" i="22"/>
  <c r="G735" i="22"/>
  <c r="R735" i="22"/>
  <c r="K735" i="22" s="1"/>
  <c r="G732" i="22"/>
  <c r="R732" i="22"/>
  <c r="K732" i="22" s="1"/>
  <c r="G730" i="22"/>
  <c r="R730" i="22"/>
  <c r="K730" i="22" s="1"/>
  <c r="G729" i="22"/>
  <c r="R729" i="22"/>
  <c r="K729" i="22" s="1"/>
  <c r="G736" i="22"/>
  <c r="R736" i="22"/>
  <c r="K736" i="22" s="1"/>
  <c r="R734" i="22"/>
  <c r="K734" i="22" s="1"/>
  <c r="G734" i="22"/>
  <c r="G731" i="22"/>
  <c r="R731" i="22"/>
  <c r="K731" i="22" s="1"/>
  <c r="R728" i="22"/>
  <c r="K728" i="22" s="1"/>
  <c r="G728" i="22"/>
  <c r="X748" i="22"/>
  <c r="X757" i="22"/>
  <c r="X752" i="22"/>
  <c r="X758" i="22"/>
  <c r="I779" i="22"/>
  <c r="I769" i="22"/>
  <c r="I776" i="22"/>
  <c r="I773" i="22"/>
  <c r="I777" i="22"/>
  <c r="I780" i="22"/>
  <c r="I770" i="22"/>
  <c r="I775" i="22"/>
  <c r="I781" i="22"/>
  <c r="F781" i="22"/>
  <c r="I778" i="22"/>
  <c r="I774" i="22"/>
  <c r="X750" i="22"/>
  <c r="W760" i="22"/>
  <c r="X755" i="22"/>
  <c r="X801" i="22"/>
  <c r="G801" i="22"/>
  <c r="I772" i="22"/>
  <c r="I771" i="22"/>
  <c r="D803" i="22"/>
  <c r="A803" i="22"/>
  <c r="V671" i="22"/>
  <c r="I788" i="22"/>
  <c r="B827" i="22"/>
  <c r="A788" i="22"/>
  <c r="V695" i="22"/>
  <c r="B788" i="22"/>
  <c r="M788" i="22"/>
  <c r="V694" i="22"/>
  <c r="G786" i="22"/>
  <c r="A786" i="22"/>
  <c r="I803" i="22"/>
  <c r="V666" i="22"/>
  <c r="K788" i="22"/>
  <c r="G803" i="22"/>
  <c r="V664" i="22"/>
  <c r="V691" i="22"/>
  <c r="K786" i="22"/>
  <c r="M803" i="22"/>
  <c r="D786" i="22"/>
  <c r="V689" i="22"/>
  <c r="G788" i="22"/>
  <c r="K803" i="22"/>
  <c r="A802" i="22"/>
  <c r="N788" i="22"/>
  <c r="X896" i="25"/>
  <c r="X904" i="25"/>
  <c r="X902" i="25"/>
  <c r="X898" i="25"/>
  <c r="X900" i="25"/>
  <c r="M311" i="25"/>
  <c r="N311" i="25" s="1"/>
  <c r="M277" i="25"/>
  <c r="M309" i="25"/>
  <c r="N309" i="25" s="1"/>
  <c r="M316" i="25"/>
  <c r="N316" i="25" s="1"/>
  <c r="M315" i="25"/>
  <c r="N315" i="25" s="1"/>
  <c r="N289" i="25"/>
  <c r="N294" i="25"/>
  <c r="V294" i="25" s="1"/>
  <c r="M312" i="25"/>
  <c r="N312" i="25" s="1"/>
  <c r="K307" i="25"/>
  <c r="M310" i="25"/>
  <c r="K318" i="25"/>
  <c r="N293" i="25"/>
  <c r="M313" i="25"/>
  <c r="N313" i="25" s="1"/>
  <c r="X886" i="25"/>
  <c r="M314" i="25"/>
  <c r="N314" i="25" s="1"/>
  <c r="X901" i="25"/>
  <c r="J274" i="26"/>
  <c r="X899" i="25"/>
  <c r="W361" i="25"/>
  <c r="X903" i="25"/>
  <c r="X895" i="25"/>
  <c r="X905" i="25"/>
  <c r="H904" i="26"/>
  <c r="X897" i="25"/>
  <c r="K319" i="25"/>
  <c r="M308" i="25"/>
  <c r="N308" i="25" s="1"/>
  <c r="M317" i="25"/>
  <c r="V291" i="25"/>
  <c r="V292" i="25"/>
  <c r="V288" i="25"/>
  <c r="V295" i="25"/>
  <c r="V287" i="25"/>
  <c r="V290" i="25"/>
  <c r="A993" i="26"/>
  <c r="I917" i="25"/>
  <c r="I921" i="25"/>
  <c r="I925" i="25"/>
  <c r="I918" i="25"/>
  <c r="I922" i="25"/>
  <c r="I926" i="25"/>
  <c r="I928" i="25"/>
  <c r="F928" i="25"/>
  <c r="G950" i="25"/>
  <c r="G948" i="25"/>
  <c r="K950" i="25"/>
  <c r="A950" i="25"/>
  <c r="A935" i="25"/>
  <c r="A933" i="25"/>
  <c r="N935" i="25"/>
  <c r="M935" i="25"/>
  <c r="K933" i="25"/>
  <c r="M950" i="25"/>
  <c r="K935" i="25"/>
  <c r="I935" i="25"/>
  <c r="G933" i="25"/>
  <c r="A949" i="25"/>
  <c r="G935" i="25"/>
  <c r="I950" i="25"/>
  <c r="X948" i="25"/>
  <c r="F935" i="25"/>
  <c r="D933" i="25"/>
  <c r="B935" i="25"/>
  <c r="D950" i="25"/>
  <c r="I916" i="25"/>
  <c r="I920" i="25"/>
  <c r="I924" i="25"/>
  <c r="I919" i="25"/>
  <c r="I923" i="25"/>
  <c r="I927" i="25"/>
  <c r="B974" i="25"/>
  <c r="AX25" i="1"/>
  <c r="J313" i="23"/>
  <c r="J347" i="23"/>
  <c r="AP14" i="1"/>
  <c r="AP14" i="27"/>
  <c r="J558" i="23"/>
  <c r="I293" i="26"/>
  <c r="I96" i="26"/>
  <c r="AP8" i="1"/>
  <c r="AP8" i="27"/>
  <c r="J206" i="23"/>
  <c r="I98" i="26"/>
  <c r="I100" i="26"/>
  <c r="J356" i="23"/>
  <c r="I187" i="26"/>
  <c r="J586" i="23"/>
  <c r="J263" i="23"/>
  <c r="J208" i="23"/>
  <c r="J288" i="23"/>
  <c r="J419" i="23"/>
  <c r="J396" i="23"/>
  <c r="J346" i="23"/>
  <c r="J389" i="23"/>
  <c r="I83" i="26"/>
  <c r="J624" i="23"/>
  <c r="AQ8" i="27"/>
  <c r="C66" i="23"/>
  <c r="AQ8" i="1"/>
  <c r="J607" i="23"/>
  <c r="J523" i="23"/>
  <c r="J521" i="23"/>
  <c r="J352" i="23"/>
  <c r="J373" i="23"/>
  <c r="J334" i="23"/>
  <c r="J395" i="23"/>
  <c r="J375" i="23"/>
  <c r="J351" i="23"/>
  <c r="I75" i="26"/>
  <c r="J418" i="23"/>
  <c r="B151" i="23"/>
  <c r="I77" i="26"/>
  <c r="J582" i="23"/>
  <c r="J289" i="23"/>
  <c r="I181" i="26"/>
  <c r="I185" i="26"/>
  <c r="J627" i="23"/>
  <c r="I180" i="26"/>
  <c r="J371" i="23"/>
  <c r="J577" i="23"/>
  <c r="N89" i="22"/>
  <c r="J626" i="23"/>
  <c r="J394" i="23"/>
  <c r="I76" i="26"/>
  <c r="I183" i="26"/>
  <c r="J432" i="23"/>
  <c r="J460" i="23"/>
  <c r="J333" i="23"/>
  <c r="J97" i="23"/>
  <c r="J377" i="23"/>
  <c r="I209" i="26"/>
  <c r="AQ10" i="27"/>
  <c r="J164" i="26"/>
  <c r="I230" i="26"/>
  <c r="J124" i="26"/>
  <c r="J224" i="26"/>
  <c r="C768" i="23"/>
  <c r="A941" i="25"/>
  <c r="C767" i="23"/>
  <c r="H920" i="26"/>
  <c r="J312" i="26"/>
  <c r="J306" i="26"/>
  <c r="A948" i="25"/>
  <c r="Q800" i="22"/>
  <c r="P749" i="22"/>
  <c r="T944" i="25"/>
  <c r="P754" i="22"/>
  <c r="J207" i="26"/>
  <c r="F942" i="25"/>
  <c r="T798" i="22"/>
  <c r="Q799" i="22"/>
  <c r="P356" i="25"/>
  <c r="B795" i="22"/>
  <c r="A945" i="25"/>
  <c r="J310" i="26"/>
  <c r="F937" i="25"/>
  <c r="T945" i="25"/>
  <c r="H915" i="26"/>
  <c r="C777" i="23"/>
  <c r="W771" i="22"/>
  <c r="C920" i="26"/>
  <c r="C932" i="26"/>
  <c r="J102" i="26"/>
  <c r="I709" i="23"/>
  <c r="W919" i="25"/>
  <c r="P329" i="25"/>
  <c r="A942" i="25"/>
  <c r="J121" i="26"/>
  <c r="P750" i="22"/>
  <c r="J241" i="26"/>
  <c r="J286" i="26"/>
  <c r="P756" i="22"/>
  <c r="J221" i="26"/>
  <c r="I229" i="26"/>
  <c r="J99" i="26"/>
  <c r="B942" i="25"/>
  <c r="H919" i="26"/>
  <c r="P352" i="25"/>
  <c r="U944" i="25"/>
  <c r="W918" i="25"/>
  <c r="S799" i="22"/>
  <c r="A943" i="25"/>
  <c r="C774" i="23"/>
  <c r="J200" i="26"/>
  <c r="A944" i="25"/>
  <c r="I307" i="26"/>
  <c r="H922" i="26"/>
  <c r="I807" i="22"/>
  <c r="A922" i="26"/>
  <c r="AQ15" i="1"/>
  <c r="AQ10" i="1"/>
  <c r="T942" i="25"/>
  <c r="A947" i="25"/>
  <c r="A773" i="23"/>
  <c r="F192" i="26"/>
  <c r="P351" i="25"/>
  <c r="H917" i="26"/>
  <c r="F67" i="26"/>
  <c r="U792" i="22"/>
  <c r="J703" i="23"/>
  <c r="F793" i="22"/>
  <c r="C922" i="26"/>
  <c r="S793" i="22"/>
  <c r="U801" i="22"/>
  <c r="A768" i="23"/>
  <c r="S941" i="25"/>
  <c r="I312" i="26"/>
  <c r="F790" i="22"/>
  <c r="J687" i="23"/>
  <c r="B794" i="22"/>
  <c r="W770" i="22"/>
  <c r="H776" i="23"/>
  <c r="I704" i="23"/>
  <c r="E954" i="25"/>
  <c r="E807" i="22"/>
  <c r="AQ17" i="1"/>
  <c r="C775" i="23"/>
  <c r="I712" i="23"/>
  <c r="U941" i="25"/>
  <c r="C255" i="23"/>
  <c r="I286" i="23"/>
  <c r="T941" i="25"/>
  <c r="I263" i="26"/>
  <c r="N68" i="22"/>
  <c r="J473" i="23"/>
  <c r="J376" i="23"/>
  <c r="J291" i="23"/>
  <c r="J181" i="26"/>
  <c r="J628" i="23"/>
  <c r="J413" i="23"/>
  <c r="I188" i="26"/>
  <c r="J585" i="23"/>
  <c r="J587" i="23"/>
  <c r="J437" i="23"/>
  <c r="J311" i="23"/>
  <c r="AQ16" i="1"/>
  <c r="AQ17" i="27"/>
  <c r="J54" i="26"/>
  <c r="J118" i="26"/>
  <c r="J62" i="26"/>
  <c r="Q943" i="25"/>
  <c r="T947" i="25"/>
  <c r="S794" i="22"/>
  <c r="A766" i="23"/>
  <c r="S798" i="22"/>
  <c r="S800" i="22"/>
  <c r="W923" i="25"/>
  <c r="I708" i="23"/>
  <c r="I314" i="26"/>
  <c r="Q801" i="22"/>
  <c r="AR21" i="24"/>
  <c r="J58" i="26"/>
  <c r="W924" i="25"/>
  <c r="W774" i="22"/>
  <c r="B945" i="25"/>
  <c r="I710" i="23"/>
  <c r="P758" i="22"/>
  <c r="W772" i="22"/>
  <c r="C766" i="23"/>
  <c r="B793" i="22"/>
  <c r="J101" i="26"/>
  <c r="C917" i="26"/>
  <c r="J290" i="26"/>
  <c r="T938" i="25"/>
  <c r="F947" i="25"/>
  <c r="H914" i="26"/>
  <c r="P753" i="22"/>
  <c r="A767" i="23"/>
  <c r="T943" i="25"/>
  <c r="C916" i="26"/>
  <c r="J209" i="26"/>
  <c r="J708" i="23"/>
  <c r="I954" i="25"/>
  <c r="J94" i="26"/>
  <c r="C770" i="23"/>
  <c r="J41" i="26"/>
  <c r="J119" i="26"/>
  <c r="B939" i="25"/>
  <c r="H767" i="23"/>
  <c r="Q793" i="22"/>
  <c r="P335" i="25"/>
  <c r="Q794" i="22"/>
  <c r="Q938" i="25"/>
  <c r="H774" i="23"/>
  <c r="U945" i="25"/>
  <c r="J202" i="26"/>
  <c r="T799" i="22"/>
  <c r="F944" i="25"/>
  <c r="W916" i="25"/>
  <c r="C108" i="23"/>
  <c r="S948" i="25"/>
  <c r="B940" i="25"/>
  <c r="U940" i="25"/>
  <c r="F130" i="26"/>
  <c r="A791" i="22"/>
  <c r="J228" i="26"/>
  <c r="S797" i="22"/>
  <c r="U791" i="22"/>
  <c r="I311" i="26"/>
  <c r="C776" i="23"/>
  <c r="H766" i="23"/>
  <c r="J104" i="26"/>
  <c r="I150" i="23"/>
  <c r="J519" i="23"/>
  <c r="J353" i="23"/>
  <c r="J416" i="23"/>
  <c r="J474" i="23"/>
  <c r="J472" i="23"/>
  <c r="J516" i="23"/>
  <c r="I189" i="26"/>
  <c r="J514" i="23"/>
  <c r="I81" i="26"/>
  <c r="J414" i="23"/>
  <c r="I84" i="26"/>
  <c r="C150" i="26"/>
  <c r="C234" i="23"/>
  <c r="I225" i="26"/>
  <c r="I207" i="26"/>
  <c r="I205" i="26"/>
  <c r="I228" i="26"/>
  <c r="F87" i="23"/>
  <c r="J265" i="23"/>
  <c r="F792" i="22"/>
  <c r="C921" i="26"/>
  <c r="P360" i="25"/>
  <c r="J689" i="23"/>
  <c r="J97" i="26"/>
  <c r="T940" i="25"/>
  <c r="U937" i="25"/>
  <c r="F795" i="22"/>
  <c r="U797" i="22"/>
  <c r="Q937" i="25"/>
  <c r="J59" i="26"/>
  <c r="B944" i="25"/>
  <c r="T793" i="22"/>
  <c r="AR25" i="1"/>
  <c r="F794" i="22"/>
  <c r="S937" i="25"/>
  <c r="B801" i="22"/>
  <c r="J308" i="26"/>
  <c r="S946" i="25"/>
  <c r="U943" i="25"/>
  <c r="P752" i="22"/>
  <c r="Q946" i="25"/>
  <c r="H777" i="23"/>
  <c r="T797" i="22"/>
  <c r="B797" i="22"/>
  <c r="A799" i="22"/>
  <c r="W769" i="22"/>
  <c r="U942" i="25"/>
  <c r="J131" i="22"/>
  <c r="J244" i="26"/>
  <c r="C914" i="26"/>
  <c r="A770" i="23"/>
  <c r="F941" i="25"/>
  <c r="T791" i="22"/>
  <c r="J167" i="26"/>
  <c r="J201" i="26"/>
  <c r="I705" i="23"/>
  <c r="A792" i="22"/>
  <c r="AP17" i="1"/>
  <c r="A939" i="25"/>
  <c r="W776" i="22"/>
  <c r="P353" i="25"/>
  <c r="A795" i="22"/>
  <c r="A946" i="25"/>
  <c r="B941" i="25"/>
  <c r="Q942" i="25"/>
  <c r="H775" i="23"/>
  <c r="I735" i="23"/>
  <c r="T792" i="22"/>
  <c r="F945" i="25"/>
  <c r="F940" i="25"/>
  <c r="A920" i="26"/>
  <c r="T795" i="22"/>
  <c r="N194" i="22"/>
  <c r="I78" i="26"/>
  <c r="J524" i="23"/>
  <c r="J287" i="23"/>
  <c r="J180" i="26"/>
  <c r="I184" i="26"/>
  <c r="J520" i="23"/>
  <c r="AQ12" i="24"/>
  <c r="I224" i="26"/>
  <c r="AQ16" i="27"/>
  <c r="J120" i="26"/>
  <c r="J61" i="26"/>
  <c r="I208" i="26"/>
  <c r="J60" i="26"/>
  <c r="U794" i="22"/>
  <c r="J309" i="26"/>
  <c r="J243" i="26"/>
  <c r="W920" i="25"/>
  <c r="W773" i="22"/>
  <c r="P751" i="22"/>
  <c r="P334" i="25"/>
  <c r="U946" i="25"/>
  <c r="H770" i="23"/>
  <c r="S943" i="25"/>
  <c r="Q947" i="25"/>
  <c r="J122" i="26"/>
  <c r="P757" i="22"/>
  <c r="A776" i="23"/>
  <c r="F938" i="25"/>
  <c r="Q791" i="22"/>
  <c r="I932" i="26"/>
  <c r="I785" i="23"/>
  <c r="T939" i="25"/>
  <c r="Q792" i="22"/>
  <c r="S942" i="25"/>
  <c r="P759" i="22"/>
  <c r="J712" i="23"/>
  <c r="F800" i="22"/>
  <c r="Q790" i="22"/>
  <c r="P349" i="25"/>
  <c r="Q795" i="22"/>
  <c r="B800" i="22"/>
  <c r="C772" i="23"/>
  <c r="A915" i="26"/>
  <c r="I206" i="26"/>
  <c r="A937" i="25"/>
  <c r="I310" i="26"/>
  <c r="Q797" i="22"/>
  <c r="AR22" i="24"/>
  <c r="F791" i="22"/>
  <c r="J123" i="26"/>
  <c r="J225" i="26"/>
  <c r="Q944" i="25"/>
  <c r="J683" i="23"/>
  <c r="J305" i="26"/>
  <c r="I306" i="26"/>
  <c r="C919" i="26"/>
  <c r="B807" i="22"/>
  <c r="C773" i="23"/>
  <c r="A918" i="26"/>
  <c r="A794" i="22"/>
  <c r="F129" i="23"/>
  <c r="A938" i="25"/>
  <c r="S791" i="22"/>
  <c r="T790" i="22"/>
  <c r="F799" i="22"/>
  <c r="A774" i="23"/>
  <c r="F192" i="23"/>
  <c r="B937" i="25"/>
  <c r="H923" i="26"/>
  <c r="J311" i="26"/>
  <c r="B943" i="25"/>
  <c r="J74" i="26"/>
  <c r="I80" i="26"/>
  <c r="J284" i="23"/>
  <c r="I82" i="26"/>
  <c r="J354" i="23"/>
  <c r="J325" i="23"/>
  <c r="AQ13" i="1"/>
  <c r="N173" i="22" s="1"/>
  <c r="C171" i="23"/>
  <c r="AQ13" i="27"/>
  <c r="I182" i="26"/>
  <c r="AP16" i="1"/>
  <c r="AQ15" i="27"/>
  <c r="AP17" i="27"/>
  <c r="J163" i="26"/>
  <c r="I204" i="26"/>
  <c r="I201" i="26"/>
  <c r="J89" i="22"/>
  <c r="I231" i="26"/>
  <c r="P755" i="22"/>
  <c r="T796" i="22"/>
  <c r="AP16" i="24"/>
  <c r="A917" i="26"/>
  <c r="F213" i="26"/>
  <c r="P355" i="25"/>
  <c r="H768" i="23"/>
  <c r="I313" i="26"/>
  <c r="P357" i="25"/>
  <c r="B938" i="25"/>
  <c r="H921" i="26"/>
  <c r="T801" i="22"/>
  <c r="S944" i="25"/>
  <c r="C785" i="23"/>
  <c r="U790" i="22"/>
  <c r="B948" i="25"/>
  <c r="C918" i="26"/>
  <c r="A797" i="22"/>
  <c r="A940" i="25"/>
  <c r="F796" i="22"/>
  <c r="Q796" i="22"/>
  <c r="Q798" i="22"/>
  <c r="W925" i="25"/>
  <c r="J247" i="26"/>
  <c r="S938" i="25"/>
  <c r="H913" i="26"/>
  <c r="J56" i="26"/>
  <c r="J313" i="26"/>
  <c r="C915" i="26"/>
  <c r="S945" i="25"/>
  <c r="A777" i="23"/>
  <c r="P333" i="25"/>
  <c r="J39" i="26"/>
  <c r="I210" i="26"/>
  <c r="A923" i="26"/>
  <c r="S790" i="22"/>
  <c r="W921" i="25"/>
  <c r="I713" i="23"/>
  <c r="H924" i="26"/>
  <c r="T937" i="25"/>
  <c r="Q941" i="25"/>
  <c r="T948" i="25"/>
  <c r="C771" i="23"/>
  <c r="I227" i="26"/>
  <c r="P748" i="22"/>
  <c r="P338" i="25"/>
  <c r="A771" i="23"/>
  <c r="I707" i="23"/>
  <c r="T794" i="22"/>
  <c r="J208" i="26"/>
  <c r="J98" i="26"/>
  <c r="F806" i="22"/>
  <c r="F946" i="25"/>
  <c r="U948" i="25"/>
  <c r="U796" i="22"/>
  <c r="H773" i="23"/>
  <c r="F214" i="26"/>
  <c r="Q945" i="25"/>
  <c r="H771" i="23"/>
  <c r="I308" i="26"/>
  <c r="S801" i="22"/>
  <c r="B796" i="22"/>
  <c r="A801" i="22"/>
  <c r="B791" i="22"/>
  <c r="J713" i="23"/>
  <c r="U939" i="25"/>
  <c r="Q940" i="25"/>
  <c r="B798" i="22"/>
  <c r="S796" i="22"/>
  <c r="P358" i="25"/>
  <c r="B799" i="22"/>
  <c r="B954" i="25"/>
  <c r="A800" i="22"/>
  <c r="H918" i="26"/>
  <c r="S795" i="22"/>
  <c r="U947" i="25"/>
  <c r="W775" i="22"/>
  <c r="J205" i="26"/>
  <c r="P332" i="25"/>
  <c r="P350" i="25"/>
  <c r="F939" i="25"/>
  <c r="U799" i="22"/>
  <c r="C784" i="23"/>
  <c r="J291" i="26"/>
  <c r="H916" i="26"/>
  <c r="A793" i="22"/>
  <c r="N215" i="22"/>
  <c r="J625" i="23"/>
  <c r="I79" i="26"/>
  <c r="J481" i="23"/>
  <c r="AQ11" i="27"/>
  <c r="C129" i="23"/>
  <c r="AQ11" i="1"/>
  <c r="J374" i="23"/>
  <c r="AP13" i="1"/>
  <c r="AP13" i="27"/>
  <c r="J621" i="23"/>
  <c r="I186" i="26"/>
  <c r="AP16" i="27"/>
  <c r="AR41" i="27"/>
  <c r="I202" i="26"/>
  <c r="J165" i="26"/>
  <c r="J162" i="26"/>
  <c r="I222" i="26"/>
  <c r="U795" i="22"/>
  <c r="A913" i="26"/>
  <c r="P336" i="25"/>
  <c r="P331" i="25"/>
  <c r="Q948" i="25"/>
  <c r="P339" i="25"/>
  <c r="J684" i="23"/>
  <c r="F953" i="25"/>
  <c r="F801" i="22"/>
  <c r="S940" i="25"/>
  <c r="A919" i="26"/>
  <c r="I203" i="26"/>
  <c r="J245" i="26"/>
  <c r="I309" i="26"/>
  <c r="Q939" i="25"/>
  <c r="H769" i="23"/>
  <c r="F171" i="26"/>
  <c r="I931" i="26"/>
  <c r="AP9" i="24"/>
  <c r="A772" i="23"/>
  <c r="U793" i="22"/>
  <c r="W777" i="22"/>
  <c r="M807" i="22"/>
  <c r="T946" i="25"/>
  <c r="A790" i="22"/>
  <c r="M954" i="25"/>
  <c r="B790" i="22"/>
  <c r="A769" i="23"/>
  <c r="F943" i="25"/>
  <c r="A914" i="26"/>
  <c r="H772" i="23"/>
  <c r="I226" i="26"/>
  <c r="S947" i="25"/>
  <c r="C923" i="26"/>
  <c r="F948" i="25"/>
  <c r="A796" i="22"/>
  <c r="W922" i="25"/>
  <c r="J37" i="26"/>
  <c r="J246" i="26"/>
  <c r="W917" i="25"/>
  <c r="F798" i="22"/>
  <c r="C913" i="26"/>
  <c r="B946" i="25"/>
  <c r="P328" i="25"/>
  <c r="T800" i="22"/>
  <c r="B792" i="22"/>
  <c r="I784" i="23"/>
  <c r="J100" i="26"/>
  <c r="A798" i="22"/>
  <c r="C931" i="26"/>
  <c r="F129" i="26"/>
  <c r="P354" i="25"/>
  <c r="C213" i="23"/>
  <c r="J161" i="26"/>
  <c r="A775" i="23"/>
  <c r="J690" i="23"/>
  <c r="W926" i="25"/>
  <c r="I305" i="26"/>
  <c r="J248" i="26"/>
  <c r="U798" i="22"/>
  <c r="J103" i="26"/>
  <c r="C924" i="26"/>
  <c r="U800" i="22"/>
  <c r="W369" i="25"/>
  <c r="P337" i="25"/>
  <c r="U938" i="25"/>
  <c r="W778" i="22"/>
  <c r="S792" i="22"/>
  <c r="S939" i="25"/>
  <c r="P359" i="25"/>
  <c r="B947" i="25"/>
  <c r="J704" i="23"/>
  <c r="J159" i="26"/>
  <c r="P330" i="25"/>
  <c r="I711" i="23"/>
  <c r="J96" i="26"/>
  <c r="C769" i="23"/>
  <c r="I223" i="26"/>
  <c r="A921" i="26"/>
  <c r="F797" i="22"/>
  <c r="A916" i="26"/>
  <c r="W779" i="22"/>
  <c r="F234" i="23"/>
  <c r="A924" i="26"/>
  <c r="AP13" i="24"/>
  <c r="AP8" i="24"/>
  <c r="AP14" i="24"/>
  <c r="V350" i="22" l="1"/>
  <c r="V316" i="22"/>
  <c r="AS14" i="27"/>
  <c r="AS14" i="1"/>
  <c r="V561" i="22"/>
  <c r="V88" i="22"/>
  <c r="E89" i="22" s="1"/>
  <c r="N296" i="25"/>
  <c r="M214" i="22"/>
  <c r="AS8" i="27"/>
  <c r="AS8" i="1"/>
  <c r="V130" i="22"/>
  <c r="B131" i="22" s="1" a="1"/>
  <c r="B131" i="22" s="1"/>
  <c r="V209" i="22"/>
  <c r="E152" i="22"/>
  <c r="H68" i="22"/>
  <c r="V193" i="22"/>
  <c r="E194" i="22" s="1"/>
  <c r="J211" i="23"/>
  <c r="V211" i="22"/>
  <c r="V266" i="22"/>
  <c r="V589" i="22"/>
  <c r="N190" i="25"/>
  <c r="V359" i="22"/>
  <c r="V349" i="22"/>
  <c r="V399" i="22"/>
  <c r="V422" i="22"/>
  <c r="V291" i="22"/>
  <c r="V610" i="22"/>
  <c r="V627" i="22"/>
  <c r="M268" i="25"/>
  <c r="N268" i="25" s="1"/>
  <c r="N86" i="25"/>
  <c r="V392" i="22"/>
  <c r="M275" i="25"/>
  <c r="N275" i="25" s="1"/>
  <c r="M272" i="25"/>
  <c r="N272" i="25" s="1"/>
  <c r="V354" i="22"/>
  <c r="V378" i="22"/>
  <c r="V398" i="22"/>
  <c r="V337" i="22"/>
  <c r="V376" i="22"/>
  <c r="V355" i="22"/>
  <c r="V524" i="22"/>
  <c r="V526" i="22"/>
  <c r="M267" i="25"/>
  <c r="N267" i="25" s="1"/>
  <c r="V580" i="22"/>
  <c r="M109" i="22"/>
  <c r="V67" i="22"/>
  <c r="E68" i="22" s="1"/>
  <c r="M273" i="25"/>
  <c r="N273" i="25" s="1"/>
  <c r="V374" i="22"/>
  <c r="M271" i="25"/>
  <c r="N271" i="25" s="1"/>
  <c r="V630" i="22"/>
  <c r="V292" i="22"/>
  <c r="V585" i="22"/>
  <c r="N80" i="25"/>
  <c r="V172" i="22"/>
  <c r="E173" i="22" s="1"/>
  <c r="N188" i="25"/>
  <c r="V188" i="25" s="1"/>
  <c r="V421" i="22"/>
  <c r="N78" i="25"/>
  <c r="AS13" i="27"/>
  <c r="AS13" i="1"/>
  <c r="J106" i="23"/>
  <c r="N189" i="25"/>
  <c r="V624" i="22"/>
  <c r="H173" i="22"/>
  <c r="V377" i="22"/>
  <c r="V484" i="22"/>
  <c r="N82" i="25"/>
  <c r="V628" i="22"/>
  <c r="K266" i="25"/>
  <c r="K277" i="25"/>
  <c r="M274" i="25"/>
  <c r="N185" i="25"/>
  <c r="V328" i="22"/>
  <c r="V357" i="22"/>
  <c r="N85" i="25"/>
  <c r="V287" i="22"/>
  <c r="N83" i="25"/>
  <c r="V77" i="25"/>
  <c r="M270" i="25"/>
  <c r="V523" i="22"/>
  <c r="N187" i="25"/>
  <c r="V183" i="25"/>
  <c r="V290" i="22"/>
  <c r="V527" i="22"/>
  <c r="N81" i="25"/>
  <c r="M269" i="25"/>
  <c r="V417" i="22"/>
  <c r="N84" i="25"/>
  <c r="V517" i="22"/>
  <c r="V519" i="22"/>
  <c r="V475" i="22"/>
  <c r="V477" i="22"/>
  <c r="V419" i="22"/>
  <c r="V356" i="22"/>
  <c r="V522" i="22"/>
  <c r="V314" i="22"/>
  <c r="V440" i="22"/>
  <c r="V590" i="22"/>
  <c r="V588" i="22"/>
  <c r="N191" i="25"/>
  <c r="V416" i="22"/>
  <c r="V631" i="22"/>
  <c r="V184" i="25"/>
  <c r="V294" i="22"/>
  <c r="V379" i="22"/>
  <c r="V476" i="22"/>
  <c r="N266" i="25"/>
  <c r="V380" i="22"/>
  <c r="V100" i="22"/>
  <c r="V109" i="22" s="1"/>
  <c r="E110" i="22" s="1"/>
  <c r="V336" i="22"/>
  <c r="V463" i="22"/>
  <c r="V435" i="22"/>
  <c r="N186" i="25"/>
  <c r="N79" i="25"/>
  <c r="V397" i="22"/>
  <c r="V629" i="22"/>
  <c r="M276" i="25"/>
  <c r="K276" i="25"/>
  <c r="AS16" i="27"/>
  <c r="AS16" i="1"/>
  <c r="V256" i="22"/>
  <c r="B257" i="22" s="1" a="1"/>
  <c r="B257" i="22" s="1"/>
  <c r="AS17" i="27"/>
  <c r="H215" i="22"/>
  <c r="AX54" i="27"/>
  <c r="V235" i="22"/>
  <c r="B236" i="22" s="1" a="1"/>
  <c r="B236" i="22" s="1"/>
  <c r="V167" i="25"/>
  <c r="V166" i="25"/>
  <c r="V123" i="25"/>
  <c r="L68" i="25"/>
  <c r="V168" i="25"/>
  <c r="N207" i="25"/>
  <c r="V121" i="25"/>
  <c r="V127" i="25"/>
  <c r="V165" i="25"/>
  <c r="V57" i="25"/>
  <c r="N233" i="25"/>
  <c r="N226" i="25"/>
  <c r="V164" i="25"/>
  <c r="V211" i="25"/>
  <c r="V231" i="25"/>
  <c r="V162" i="25"/>
  <c r="N230" i="25"/>
  <c r="V208" i="25"/>
  <c r="V205" i="25"/>
  <c r="V203" i="25"/>
  <c r="V228" i="25"/>
  <c r="V204" i="25"/>
  <c r="V122" i="25"/>
  <c r="L131" i="25"/>
  <c r="N232" i="25"/>
  <c r="V40" i="25"/>
  <c r="V42" i="25"/>
  <c r="V126" i="25"/>
  <c r="V170" i="25"/>
  <c r="L47" i="25"/>
  <c r="V44" i="25"/>
  <c r="V46" i="25" s="1"/>
  <c r="E47" i="25" s="1"/>
  <c r="V224" i="25"/>
  <c r="V212" i="25"/>
  <c r="V124" i="25"/>
  <c r="N229" i="25"/>
  <c r="V59" i="25"/>
  <c r="N209" i="25"/>
  <c r="B194" i="22" a="1"/>
  <c r="B194" i="22" s="1"/>
  <c r="V125" i="25"/>
  <c r="V62" i="25"/>
  <c r="V61" i="25"/>
  <c r="L173" i="25"/>
  <c r="V210" i="25"/>
  <c r="N206" i="25"/>
  <c r="V63" i="25"/>
  <c r="V65" i="25"/>
  <c r="V227" i="25"/>
  <c r="N225" i="25"/>
  <c r="V103" i="25"/>
  <c r="V249" i="25"/>
  <c r="J106" i="26"/>
  <c r="J253" i="26"/>
  <c r="V250" i="25"/>
  <c r="V104" i="25"/>
  <c r="V107" i="25"/>
  <c r="V97" i="25"/>
  <c r="L110" i="25"/>
  <c r="M109" i="25"/>
  <c r="V100" i="25"/>
  <c r="V244" i="25"/>
  <c r="M256" i="25"/>
  <c r="H257" i="25" s="1"/>
  <c r="L257" i="25"/>
  <c r="H89" i="25"/>
  <c r="V99" i="25"/>
  <c r="V106" i="25"/>
  <c r="V105" i="25"/>
  <c r="V88" i="25"/>
  <c r="E89" i="25" s="1"/>
  <c r="V251" i="25"/>
  <c r="V246" i="25"/>
  <c r="V102" i="25"/>
  <c r="V247" i="25"/>
  <c r="V248" i="25"/>
  <c r="V235" i="25"/>
  <c r="E236" i="25" s="1"/>
  <c r="E194" i="25"/>
  <c r="H236" i="25"/>
  <c r="M731" i="22"/>
  <c r="N731" i="22" s="1"/>
  <c r="M727" i="22"/>
  <c r="M732" i="22"/>
  <c r="N732" i="22" s="1"/>
  <c r="M728" i="22"/>
  <c r="N728" i="22" s="1"/>
  <c r="M735" i="22"/>
  <c r="N735" i="22" s="1"/>
  <c r="M737" i="22"/>
  <c r="N737" i="22" s="1"/>
  <c r="M733" i="22"/>
  <c r="N733" i="22" s="1"/>
  <c r="M734" i="22"/>
  <c r="N734" i="22" s="1"/>
  <c r="M729" i="22"/>
  <c r="N729" i="22" s="1"/>
  <c r="M736" i="22"/>
  <c r="N736" i="22" s="1"/>
  <c r="F326" i="22"/>
  <c r="M310" i="22"/>
  <c r="N289" i="22"/>
  <c r="J274" i="23"/>
  <c r="L278" i="22"/>
  <c r="M277" i="22"/>
  <c r="V268" i="22"/>
  <c r="AS17" i="1"/>
  <c r="H257" i="22"/>
  <c r="G340" i="25"/>
  <c r="R328" i="25"/>
  <c r="M328" i="25" s="1"/>
  <c r="N328" i="25" s="1"/>
  <c r="V328" i="25" s="1"/>
  <c r="G328" i="25"/>
  <c r="R333" i="25"/>
  <c r="K333" i="25" s="1"/>
  <c r="G333" i="25"/>
  <c r="R337" i="25"/>
  <c r="K337" i="25" s="1"/>
  <c r="G337" i="25"/>
  <c r="R335" i="25"/>
  <c r="K335" i="25" s="1"/>
  <c r="G335" i="25"/>
  <c r="G329" i="25"/>
  <c r="R329" i="25"/>
  <c r="K329" i="25" s="1"/>
  <c r="G334" i="25"/>
  <c r="R334" i="25"/>
  <c r="K334" i="25" s="1"/>
  <c r="G332" i="25"/>
  <c r="R332" i="25"/>
  <c r="K332" i="25" s="1"/>
  <c r="R330" i="25"/>
  <c r="K330" i="25" s="1"/>
  <c r="G330" i="25"/>
  <c r="G331" i="25"/>
  <c r="R331" i="25"/>
  <c r="K331" i="25" s="1"/>
  <c r="R336" i="25"/>
  <c r="K336" i="25" s="1"/>
  <c r="G336" i="25"/>
  <c r="G338" i="25"/>
  <c r="R338" i="25"/>
  <c r="K338" i="25" s="1"/>
  <c r="R339" i="25"/>
  <c r="M339" i="25" s="1"/>
  <c r="V711" i="22"/>
  <c r="V706" i="22"/>
  <c r="V715" i="22"/>
  <c r="V707" i="22"/>
  <c r="K738" i="22"/>
  <c r="X771" i="22"/>
  <c r="V692" i="22"/>
  <c r="V690" i="22"/>
  <c r="V686" i="22"/>
  <c r="X775" i="22"/>
  <c r="V693" i="22"/>
  <c r="K739" i="22"/>
  <c r="X777" i="22"/>
  <c r="X770" i="22"/>
  <c r="X773" i="22"/>
  <c r="X779" i="22"/>
  <c r="X774" i="22"/>
  <c r="X769" i="22"/>
  <c r="X776" i="22"/>
  <c r="X778" i="22"/>
  <c r="V687" i="22"/>
  <c r="X760" i="22"/>
  <c r="I797" i="22"/>
  <c r="I790" i="22"/>
  <c r="I794" i="22"/>
  <c r="X772" i="22"/>
  <c r="W781" i="22"/>
  <c r="I793" i="22"/>
  <c r="I796" i="22"/>
  <c r="I799" i="22"/>
  <c r="I798" i="22"/>
  <c r="I801" i="22"/>
  <c r="I795" i="22"/>
  <c r="I792" i="22"/>
  <c r="I800" i="22"/>
  <c r="G754" i="22"/>
  <c r="R754" i="22"/>
  <c r="K754" i="22" s="1"/>
  <c r="G758" i="22"/>
  <c r="R758" i="22"/>
  <c r="K758" i="22" s="1"/>
  <c r="G752" i="22"/>
  <c r="R752" i="22"/>
  <c r="K752" i="22" s="1"/>
  <c r="R751" i="22"/>
  <c r="K751" i="22" s="1"/>
  <c r="G751" i="22"/>
  <c r="R748" i="22"/>
  <c r="M748" i="22" s="1"/>
  <c r="G748" i="22"/>
  <c r="G760" i="22"/>
  <c r="R759" i="22"/>
  <c r="R753" i="22"/>
  <c r="K753" i="22" s="1"/>
  <c r="G753" i="22"/>
  <c r="G756" i="22"/>
  <c r="R756" i="22"/>
  <c r="K756" i="22" s="1"/>
  <c r="R750" i="22"/>
  <c r="K750" i="22" s="1"/>
  <c r="G750" i="22"/>
  <c r="R749" i="22"/>
  <c r="K749" i="22" s="1"/>
  <c r="G749" i="22"/>
  <c r="R755" i="22"/>
  <c r="K755" i="22" s="1"/>
  <c r="G755" i="22"/>
  <c r="G757" i="22"/>
  <c r="R757" i="22"/>
  <c r="K757" i="22" s="1"/>
  <c r="I791" i="22"/>
  <c r="H778" i="23"/>
  <c r="X822" i="22"/>
  <c r="G822" i="22"/>
  <c r="F802" i="22"/>
  <c r="I802" i="22"/>
  <c r="D824" i="22"/>
  <c r="I824" i="22"/>
  <c r="V716" i="22"/>
  <c r="B809" i="22"/>
  <c r="A807" i="22"/>
  <c r="D807" i="22"/>
  <c r="B848" i="22"/>
  <c r="N809" i="22"/>
  <c r="M824" i="22"/>
  <c r="G807" i="22"/>
  <c r="A823" i="22"/>
  <c r="K809" i="22"/>
  <c r="A809" i="22"/>
  <c r="I809" i="22"/>
  <c r="K824" i="22"/>
  <c r="K807" i="22"/>
  <c r="M809" i="22"/>
  <c r="G809" i="22"/>
  <c r="G824" i="22"/>
  <c r="A824" i="22"/>
  <c r="X917" i="25"/>
  <c r="X919" i="25"/>
  <c r="X921" i="25"/>
  <c r="X925" i="25"/>
  <c r="M298" i="25"/>
  <c r="V289" i="25"/>
  <c r="H278" i="25"/>
  <c r="J295" i="26"/>
  <c r="N310" i="25"/>
  <c r="L299" i="25"/>
  <c r="V293" i="25"/>
  <c r="X907" i="25"/>
  <c r="X926" i="25"/>
  <c r="X918" i="25"/>
  <c r="X920" i="25"/>
  <c r="X923" i="25"/>
  <c r="G359" i="25"/>
  <c r="R359" i="25"/>
  <c r="K359" i="25" s="1"/>
  <c r="R357" i="25"/>
  <c r="K357" i="25" s="1"/>
  <c r="G357" i="25"/>
  <c r="R358" i="25"/>
  <c r="K358" i="25" s="1"/>
  <c r="G358" i="25"/>
  <c r="R354" i="25"/>
  <c r="K354" i="25" s="1"/>
  <c r="G354" i="25"/>
  <c r="G356" i="25"/>
  <c r="R356" i="25"/>
  <c r="K356" i="25" s="1"/>
  <c r="R355" i="25"/>
  <c r="K355" i="25" s="1"/>
  <c r="G355" i="25"/>
  <c r="R350" i="25"/>
  <c r="K350" i="25" s="1"/>
  <c r="G350" i="25"/>
  <c r="R360" i="25"/>
  <c r="M360" i="25" s="1"/>
  <c r="R349" i="25"/>
  <c r="K349" i="25" s="1"/>
  <c r="G349" i="25"/>
  <c r="G361" i="25"/>
  <c r="R353" i="25"/>
  <c r="K353" i="25" s="1"/>
  <c r="G353" i="25"/>
  <c r="G352" i="25"/>
  <c r="R352" i="25"/>
  <c r="K352" i="25" s="1"/>
  <c r="G351" i="25"/>
  <c r="R351" i="25"/>
  <c r="K351" i="25" s="1"/>
  <c r="X924" i="25"/>
  <c r="X916" i="25"/>
  <c r="H925" i="26"/>
  <c r="X922" i="25"/>
  <c r="W382" i="25"/>
  <c r="N317" i="25"/>
  <c r="V315" i="25"/>
  <c r="V314" i="25"/>
  <c r="V316" i="25"/>
  <c r="V313" i="25"/>
  <c r="V309" i="25"/>
  <c r="V308" i="25"/>
  <c r="V312" i="25"/>
  <c r="V311" i="25"/>
  <c r="A1014" i="26"/>
  <c r="I949" i="25"/>
  <c r="F949" i="25"/>
  <c r="I937" i="25"/>
  <c r="G956" i="25"/>
  <c r="G971" i="25"/>
  <c r="F956" i="25"/>
  <c r="D954" i="25"/>
  <c r="G969" i="25"/>
  <c r="B956" i="25"/>
  <c r="M971" i="25"/>
  <c r="D971" i="25"/>
  <c r="K971" i="25"/>
  <c r="A971" i="25"/>
  <c r="M956" i="25"/>
  <c r="K954" i="25"/>
  <c r="N956" i="25"/>
  <c r="I971" i="25"/>
  <c r="K956" i="25"/>
  <c r="I956" i="25"/>
  <c r="A956" i="25"/>
  <c r="A970" i="25"/>
  <c r="G954" i="25"/>
  <c r="X969" i="25"/>
  <c r="A954" i="25"/>
  <c r="I946" i="25"/>
  <c r="I940" i="25"/>
  <c r="I944" i="25"/>
  <c r="I945" i="25"/>
  <c r="I938" i="25"/>
  <c r="I942" i="25"/>
  <c r="I948" i="25"/>
  <c r="I941" i="25"/>
  <c r="I947" i="25"/>
  <c r="I939" i="25"/>
  <c r="I943" i="25"/>
  <c r="B995" i="25"/>
  <c r="AX26" i="1"/>
  <c r="J194" i="22"/>
  <c r="F88" i="23"/>
  <c r="J293" i="26"/>
  <c r="AP15" i="1"/>
  <c r="AP15" i="27"/>
  <c r="J68" i="22"/>
  <c r="I66" i="23" s="1"/>
  <c r="B130" i="23"/>
  <c r="F151" i="23"/>
  <c r="F66" i="23"/>
  <c r="J187" i="26"/>
  <c r="I265" i="26"/>
  <c r="J83" i="26"/>
  <c r="I272" i="26"/>
  <c r="I269" i="26"/>
  <c r="I264" i="26"/>
  <c r="I268" i="26"/>
  <c r="J185" i="26"/>
  <c r="AP10" i="27"/>
  <c r="AP10" i="1"/>
  <c r="J75" i="26"/>
  <c r="I270" i="26"/>
  <c r="J77" i="26"/>
  <c r="I192" i="23"/>
  <c r="I129" i="23"/>
  <c r="J81" i="26"/>
  <c r="J270" i="26"/>
  <c r="J183" i="26"/>
  <c r="AR42" i="27"/>
  <c r="F213" i="23"/>
  <c r="J204" i="26"/>
  <c r="J705" i="23"/>
  <c r="S822" i="22"/>
  <c r="A794" i="23"/>
  <c r="W941" i="25"/>
  <c r="J710" i="23"/>
  <c r="T960" i="25"/>
  <c r="A812" i="22"/>
  <c r="A816" i="22"/>
  <c r="A941" i="26"/>
  <c r="S819" i="22"/>
  <c r="W939" i="25"/>
  <c r="C953" i="26"/>
  <c r="I733" i="23"/>
  <c r="H936" i="26"/>
  <c r="P778" i="22"/>
  <c r="P372" i="25"/>
  <c r="C276" i="23"/>
  <c r="A962" i="25"/>
  <c r="A943" i="26"/>
  <c r="J733" i="23"/>
  <c r="W790" i="22"/>
  <c r="Q816" i="22"/>
  <c r="C255" i="26"/>
  <c r="I726" i="23"/>
  <c r="C793" i="23"/>
  <c r="J729" i="23"/>
  <c r="J226" i="26"/>
  <c r="S965" i="25"/>
  <c r="F822" i="22"/>
  <c r="Q819" i="22"/>
  <c r="T968" i="25"/>
  <c r="C45" i="26"/>
  <c r="F817" i="22"/>
  <c r="P779" i="22"/>
  <c r="Q968" i="25"/>
  <c r="F87" i="26"/>
  <c r="U822" i="22"/>
  <c r="J707" i="23"/>
  <c r="F811" i="22"/>
  <c r="S968" i="25"/>
  <c r="I975" i="25"/>
  <c r="W943" i="25"/>
  <c r="F820" i="22"/>
  <c r="W940" i="25"/>
  <c r="P373" i="25"/>
  <c r="T821" i="22"/>
  <c r="B975" i="25"/>
  <c r="S811" i="22"/>
  <c r="C297" i="26"/>
  <c r="F961" i="25"/>
  <c r="I724" i="23"/>
  <c r="A960" i="25"/>
  <c r="H944" i="26"/>
  <c r="Q821" i="22"/>
  <c r="Q964" i="25"/>
  <c r="C794" i="23"/>
  <c r="C939" i="26"/>
  <c r="Q962" i="25"/>
  <c r="U968" i="25"/>
  <c r="J711" i="23"/>
  <c r="F962" i="25"/>
  <c r="B816" i="22"/>
  <c r="H940" i="26"/>
  <c r="J257" i="22"/>
  <c r="H942" i="26"/>
  <c r="F813" i="22"/>
  <c r="U967" i="25"/>
  <c r="P769" i="22"/>
  <c r="H943" i="26"/>
  <c r="F67" i="23"/>
  <c r="J272" i="26"/>
  <c r="I357" i="26"/>
  <c r="M975" i="25"/>
  <c r="J325" i="26"/>
  <c r="F815" i="22"/>
  <c r="A790" i="23"/>
  <c r="T961" i="25"/>
  <c r="H787" i="23"/>
  <c r="S964" i="25"/>
  <c r="AQ13" i="24"/>
  <c r="J709" i="23"/>
  <c r="U815" i="22"/>
  <c r="N236" i="22"/>
  <c r="I271" i="26"/>
  <c r="J80" i="26"/>
  <c r="J76" i="26"/>
  <c r="AP18" i="27"/>
  <c r="J230" i="26"/>
  <c r="F959" i="25"/>
  <c r="S812" i="22"/>
  <c r="U820" i="22"/>
  <c r="T818" i="22"/>
  <c r="A817" i="22"/>
  <c r="H797" i="23"/>
  <c r="F967" i="25"/>
  <c r="C108" i="26"/>
  <c r="B968" i="25"/>
  <c r="Q961" i="25"/>
  <c r="C796" i="23"/>
  <c r="S963" i="25"/>
  <c r="I728" i="23"/>
  <c r="P780" i="22"/>
  <c r="U811" i="22"/>
  <c r="A788" i="23"/>
  <c r="C952" i="26"/>
  <c r="T819" i="22"/>
  <c r="T964" i="25"/>
  <c r="F968" i="25"/>
  <c r="A969" i="25"/>
  <c r="T959" i="25"/>
  <c r="U812" i="22"/>
  <c r="AP10" i="24"/>
  <c r="F234" i="26"/>
  <c r="S817" i="22"/>
  <c r="P377" i="25"/>
  <c r="Q814" i="22"/>
  <c r="T812" i="22"/>
  <c r="S969" i="25"/>
  <c r="W797" i="22"/>
  <c r="A791" i="23"/>
  <c r="A940" i="26"/>
  <c r="E828" i="22"/>
  <c r="S816" i="22"/>
  <c r="Q967" i="25"/>
  <c r="J229" i="26"/>
  <c r="W390" i="25"/>
  <c r="Q958" i="25"/>
  <c r="S966" i="25"/>
  <c r="A964" i="25"/>
  <c r="I952" i="26"/>
  <c r="Q817" i="22"/>
  <c r="A798" i="23"/>
  <c r="B822" i="22"/>
  <c r="C792" i="23"/>
  <c r="F819" i="22"/>
  <c r="A814" i="22"/>
  <c r="I87" i="23"/>
  <c r="B965" i="25"/>
  <c r="C789" i="23"/>
  <c r="W944" i="25"/>
  <c r="B964" i="25"/>
  <c r="B814" i="22"/>
  <c r="J725" i="23"/>
  <c r="A797" i="23"/>
  <c r="Q815" i="22"/>
  <c r="W946" i="25"/>
  <c r="I307" i="23"/>
  <c r="A945" i="26"/>
  <c r="I325" i="26"/>
  <c r="J173" i="22"/>
  <c r="I171" i="23" s="1"/>
  <c r="N110" i="22"/>
  <c r="F172" i="23"/>
  <c r="J79" i="26"/>
  <c r="J182" i="26"/>
  <c r="N257" i="22"/>
  <c r="U962" i="25"/>
  <c r="C942" i="26"/>
  <c r="U960" i="25"/>
  <c r="P371" i="25"/>
  <c r="W796" i="22"/>
  <c r="B818" i="22"/>
  <c r="Q811" i="22"/>
  <c r="A787" i="23"/>
  <c r="A813" i="22"/>
  <c r="A966" i="25"/>
  <c r="C945" i="26"/>
  <c r="I725" i="23"/>
  <c r="U814" i="22"/>
  <c r="F821" i="22"/>
  <c r="F827" i="22"/>
  <c r="A937" i="26"/>
  <c r="P775" i="22"/>
  <c r="B817" i="22"/>
  <c r="C805" i="23"/>
  <c r="AP18" i="1"/>
  <c r="B821" i="22"/>
  <c r="F958" i="25"/>
  <c r="W945" i="25"/>
  <c r="C936" i="26"/>
  <c r="S821" i="22"/>
  <c r="J286" i="23"/>
  <c r="A792" i="23"/>
  <c r="P374" i="25"/>
  <c r="W947" i="25"/>
  <c r="S958" i="25"/>
  <c r="J223" i="26"/>
  <c r="U813" i="22"/>
  <c r="C934" i="26"/>
  <c r="B820" i="22"/>
  <c r="J307" i="26"/>
  <c r="S967" i="25"/>
  <c r="T811" i="22"/>
  <c r="W800" i="22"/>
  <c r="F46" i="26"/>
  <c r="U964" i="25"/>
  <c r="A934" i="26"/>
  <c r="A819" i="22"/>
  <c r="B812" i="22"/>
  <c r="W792" i="22"/>
  <c r="P777" i="22"/>
  <c r="Q965" i="25"/>
  <c r="S959" i="25"/>
  <c r="I953" i="26"/>
  <c r="W938" i="25"/>
  <c r="U966" i="25"/>
  <c r="A822" i="22"/>
  <c r="A796" i="23"/>
  <c r="I266" i="26"/>
  <c r="J236" i="22"/>
  <c r="C66" i="26"/>
  <c r="A815" i="22"/>
  <c r="P379" i="25"/>
  <c r="U961" i="25"/>
  <c r="B967" i="25"/>
  <c r="AQ10" i="24"/>
  <c r="C129" i="26"/>
  <c r="U965" i="25"/>
  <c r="Q818" i="22"/>
  <c r="B815" i="22"/>
  <c r="W793" i="22"/>
  <c r="T967" i="25"/>
  <c r="C937" i="26"/>
  <c r="B962" i="25"/>
  <c r="N131" i="22"/>
  <c r="J186" i="26"/>
  <c r="I267" i="26"/>
  <c r="J78" i="26"/>
  <c r="J265" i="26"/>
  <c r="J188" i="26"/>
  <c r="F109" i="23"/>
  <c r="B193" i="23"/>
  <c r="I336" i="26"/>
  <c r="H793" i="23"/>
  <c r="B959" i="25"/>
  <c r="I729" i="23"/>
  <c r="B256" i="23"/>
  <c r="H789" i="23"/>
  <c r="S962" i="25"/>
  <c r="H798" i="23"/>
  <c r="I805" i="23"/>
  <c r="A795" i="23"/>
  <c r="H934" i="26"/>
  <c r="P375" i="25"/>
  <c r="P378" i="25"/>
  <c r="H796" i="23"/>
  <c r="F963" i="25"/>
  <c r="H937" i="26"/>
  <c r="I828" i="22"/>
  <c r="AR23" i="24"/>
  <c r="T969" i="25"/>
  <c r="A959" i="25"/>
  <c r="U816" i="22"/>
  <c r="F193" i="26"/>
  <c r="P774" i="22"/>
  <c r="A968" i="25"/>
  <c r="E975" i="25"/>
  <c r="W794" i="22"/>
  <c r="H939" i="26"/>
  <c r="I734" i="23"/>
  <c r="U821" i="22"/>
  <c r="C797" i="23"/>
  <c r="AQ11" i="24"/>
  <c r="C938" i="26"/>
  <c r="F818" i="22"/>
  <c r="T958" i="25"/>
  <c r="Q820" i="22"/>
  <c r="T815" i="22"/>
  <c r="C790" i="23"/>
  <c r="W795" i="22"/>
  <c r="J206" i="26"/>
  <c r="A965" i="25"/>
  <c r="J314" i="26"/>
  <c r="A793" i="23"/>
  <c r="H935" i="26"/>
  <c r="F816" i="22"/>
  <c r="F193" i="23"/>
  <c r="A942" i="26"/>
  <c r="Q959" i="25"/>
  <c r="A820" i="22"/>
  <c r="I731" i="23"/>
  <c r="T820" i="22"/>
  <c r="U959" i="25"/>
  <c r="B963" i="25"/>
  <c r="B961" i="25"/>
  <c r="S820" i="22"/>
  <c r="W942" i="25"/>
  <c r="C935" i="26"/>
  <c r="J269" i="26"/>
  <c r="J264" i="26"/>
  <c r="B235" i="23"/>
  <c r="C940" i="26"/>
  <c r="P772" i="22"/>
  <c r="I806" i="23"/>
  <c r="U969" i="25"/>
  <c r="P381" i="25"/>
  <c r="H792" i="23"/>
  <c r="H941" i="26"/>
  <c r="F974" i="25"/>
  <c r="A935" i="26"/>
  <c r="N152" i="25"/>
  <c r="F171" i="23"/>
  <c r="J82" i="26"/>
  <c r="J184" i="26"/>
  <c r="J268" i="26"/>
  <c r="I273" i="26"/>
  <c r="AQ18" i="27"/>
  <c r="AQ8" i="24"/>
  <c r="F255" i="26"/>
  <c r="U958" i="25"/>
  <c r="F960" i="25"/>
  <c r="S813" i="22"/>
  <c r="H938" i="26"/>
  <c r="I730" i="23"/>
  <c r="B819" i="22"/>
  <c r="W791" i="22"/>
  <c r="U963" i="25"/>
  <c r="U818" i="22"/>
  <c r="A938" i="26"/>
  <c r="F88" i="26"/>
  <c r="S818" i="22"/>
  <c r="B958" i="25"/>
  <c r="Q963" i="25"/>
  <c r="A967" i="25"/>
  <c r="B813" i="22"/>
  <c r="Q822" i="22"/>
  <c r="F814" i="22"/>
  <c r="C941" i="26"/>
  <c r="P770" i="22"/>
  <c r="S814" i="22"/>
  <c r="AQ17" i="24"/>
  <c r="P370" i="25"/>
  <c r="C795" i="23"/>
  <c r="AP17" i="24"/>
  <c r="J227" i="26"/>
  <c r="A818" i="22"/>
  <c r="A789" i="23"/>
  <c r="P376" i="25"/>
  <c r="T822" i="22"/>
  <c r="AQ7" i="24"/>
  <c r="C787" i="23"/>
  <c r="A961" i="25"/>
  <c r="A939" i="26"/>
  <c r="T814" i="22"/>
  <c r="U817" i="22"/>
  <c r="P380" i="25"/>
  <c r="F255" i="23"/>
  <c r="C171" i="26"/>
  <c r="Q966" i="25"/>
  <c r="S960" i="25"/>
  <c r="T962" i="25"/>
  <c r="M828" i="22"/>
  <c r="A958" i="25"/>
  <c r="A963" i="25"/>
  <c r="F812" i="22"/>
  <c r="H788" i="23"/>
  <c r="A821" i="22"/>
  <c r="H945" i="26"/>
  <c r="T817" i="22"/>
  <c r="F966" i="25"/>
  <c r="P771" i="22"/>
  <c r="P776" i="22"/>
  <c r="C944" i="26"/>
  <c r="C943" i="26"/>
  <c r="C798" i="23"/>
  <c r="C791" i="23"/>
  <c r="S961" i="25"/>
  <c r="Q813" i="22"/>
  <c r="H795" i="23"/>
  <c r="J730" i="23"/>
  <c r="AQ18" i="1"/>
  <c r="T966" i="25"/>
  <c r="F965" i="25"/>
  <c r="S815" i="22"/>
  <c r="W799" i="22"/>
  <c r="I732" i="23"/>
  <c r="F964" i="25"/>
  <c r="AR26" i="1"/>
  <c r="W937" i="25"/>
  <c r="Q812" i="22"/>
  <c r="P773" i="22"/>
  <c r="B811" i="22"/>
  <c r="A811" i="22"/>
  <c r="W798" i="22"/>
  <c r="T816" i="22"/>
  <c r="H794" i="23"/>
  <c r="H791" i="23"/>
  <c r="T963" i="25"/>
  <c r="I234" i="23"/>
  <c r="B828" i="22"/>
  <c r="C788" i="23"/>
  <c r="A936" i="26"/>
  <c r="J263" i="26"/>
  <c r="J203" i="26"/>
  <c r="U819" i="22"/>
  <c r="H790" i="23"/>
  <c r="B960" i="25"/>
  <c r="C806" i="23"/>
  <c r="F235" i="26"/>
  <c r="T813" i="22"/>
  <c r="Q960" i="25"/>
  <c r="F969" i="25"/>
  <c r="T965" i="25"/>
  <c r="F276" i="26"/>
  <c r="J222" i="26"/>
  <c r="B969" i="25"/>
  <c r="Q969" i="25"/>
  <c r="A944" i="26"/>
  <c r="B966" i="25"/>
  <c r="AP15" i="24"/>
  <c r="V214" i="22" l="1"/>
  <c r="B215" i="22" s="1" a="1"/>
  <c r="B215" i="22" s="1"/>
  <c r="E131" i="22"/>
  <c r="B89" i="22" a="1"/>
  <c r="B89" i="22" s="1"/>
  <c r="AS15" i="27"/>
  <c r="AS15" i="1"/>
  <c r="B68" i="22" a="1"/>
  <c r="B68" i="22" s="1"/>
  <c r="V296" i="25"/>
  <c r="B173" i="22" a="1"/>
  <c r="B173" i="22" s="1"/>
  <c r="V277" i="22"/>
  <c r="B278" i="22" s="1" a="1"/>
  <c r="B278" i="22" s="1"/>
  <c r="V190" i="25"/>
  <c r="V86" i="25"/>
  <c r="AS10" i="1"/>
  <c r="AS10" i="27"/>
  <c r="V80" i="25"/>
  <c r="V78" i="25"/>
  <c r="H110" i="22"/>
  <c r="V266" i="25"/>
  <c r="V271" i="25"/>
  <c r="V187" i="25"/>
  <c r="V85" i="25"/>
  <c r="V267" i="25"/>
  <c r="V272" i="25"/>
  <c r="V277" i="25" s="1"/>
  <c r="E278" i="25" s="1"/>
  <c r="V191" i="25"/>
  <c r="V268" i="25"/>
  <c r="V81" i="25"/>
  <c r="N270" i="25"/>
  <c r="V189" i="25"/>
  <c r="N269" i="25"/>
  <c r="V185" i="25"/>
  <c r="V82" i="25"/>
  <c r="L89" i="25"/>
  <c r="V79" i="25"/>
  <c r="V83" i="25"/>
  <c r="N274" i="25"/>
  <c r="V275" i="25"/>
  <c r="V186" i="25"/>
  <c r="V273" i="25"/>
  <c r="V84" i="25"/>
  <c r="L194" i="25"/>
  <c r="E257" i="22"/>
  <c r="B110" i="22" a="1"/>
  <c r="B110" i="22" s="1"/>
  <c r="AS18" i="27"/>
  <c r="AX55" i="27"/>
  <c r="E236" i="22"/>
  <c r="E215" i="22"/>
  <c r="V207" i="25"/>
  <c r="L215" i="25"/>
  <c r="V233" i="25"/>
  <c r="V225" i="25"/>
  <c r="L236" i="25"/>
  <c r="V209" i="25"/>
  <c r="V232" i="25"/>
  <c r="V226" i="25"/>
  <c r="V229" i="25"/>
  <c r="V230" i="25"/>
  <c r="V206" i="25"/>
  <c r="V256" i="25"/>
  <c r="E257" i="25" s="1"/>
  <c r="H110" i="25"/>
  <c r="V109" i="25"/>
  <c r="E110" i="25" s="1"/>
  <c r="N748" i="22"/>
  <c r="N727" i="22"/>
  <c r="V727" i="22" s="1"/>
  <c r="M754" i="22"/>
  <c r="N754" i="22" s="1"/>
  <c r="M755" i="22"/>
  <c r="N755" i="22" s="1"/>
  <c r="M753" i="22"/>
  <c r="N753" i="22" s="1"/>
  <c r="M757" i="22"/>
  <c r="N757" i="22" s="1"/>
  <c r="M749" i="22"/>
  <c r="N749" i="22" s="1"/>
  <c r="M756" i="22"/>
  <c r="N756" i="22" s="1"/>
  <c r="M750" i="22"/>
  <c r="N750" i="22" s="1"/>
  <c r="M752" i="22"/>
  <c r="N752" i="22" s="1"/>
  <c r="M758" i="22"/>
  <c r="N758" i="22" s="1"/>
  <c r="F347" i="22"/>
  <c r="M331" i="22"/>
  <c r="N310" i="22"/>
  <c r="J295" i="23"/>
  <c r="M298" i="22"/>
  <c r="L299" i="22"/>
  <c r="V289" i="22"/>
  <c r="V298" i="22" s="1"/>
  <c r="B299" i="22" s="1" a="1"/>
  <c r="B299" i="22" s="1"/>
  <c r="AS18" i="1"/>
  <c r="H278" i="22"/>
  <c r="K328" i="25"/>
  <c r="M338" i="25"/>
  <c r="M329" i="25"/>
  <c r="N329" i="25" s="1"/>
  <c r="V329" i="25" s="1"/>
  <c r="X798" i="22"/>
  <c r="M334" i="25"/>
  <c r="K340" i="25"/>
  <c r="M332" i="25"/>
  <c r="M336" i="25"/>
  <c r="M331" i="25"/>
  <c r="K339" i="25"/>
  <c r="M337" i="25"/>
  <c r="M335" i="25"/>
  <c r="N335" i="25" s="1"/>
  <c r="M333" i="25"/>
  <c r="M330" i="25"/>
  <c r="V713" i="22"/>
  <c r="V710" i="22"/>
  <c r="V714" i="22"/>
  <c r="V712" i="22"/>
  <c r="V708" i="22"/>
  <c r="X781" i="22"/>
  <c r="X797" i="22"/>
  <c r="X794" i="22"/>
  <c r="X792" i="22"/>
  <c r="X790" i="22"/>
  <c r="X793" i="22"/>
  <c r="X791" i="22"/>
  <c r="X799" i="22"/>
  <c r="X800" i="22"/>
  <c r="X795" i="22"/>
  <c r="I814" i="22"/>
  <c r="I819" i="22"/>
  <c r="H799" i="23"/>
  <c r="I823" i="22"/>
  <c r="F823" i="22"/>
  <c r="I811" i="22"/>
  <c r="I817" i="22"/>
  <c r="G775" i="22"/>
  <c r="R775" i="22"/>
  <c r="K775" i="22" s="1"/>
  <c r="R770" i="22"/>
  <c r="K770" i="22" s="1"/>
  <c r="G770" i="22"/>
  <c r="G776" i="22"/>
  <c r="R776" i="22"/>
  <c r="K776" i="22" s="1"/>
  <c r="G772" i="22"/>
  <c r="R772" i="22"/>
  <c r="K772" i="22" s="1"/>
  <c r="G778" i="22"/>
  <c r="R778" i="22"/>
  <c r="K778" i="22" s="1"/>
  <c r="R769" i="22"/>
  <c r="M769" i="22" s="1"/>
  <c r="G769" i="22"/>
  <c r="G781" i="22"/>
  <c r="R774" i="22"/>
  <c r="K774" i="22" s="1"/>
  <c r="G774" i="22"/>
  <c r="G771" i="22"/>
  <c r="R771" i="22"/>
  <c r="K771" i="22" s="1"/>
  <c r="G779" i="22"/>
  <c r="R779" i="22"/>
  <c r="K779" i="22" s="1"/>
  <c r="R773" i="22"/>
  <c r="K773" i="22" s="1"/>
  <c r="G773" i="22"/>
  <c r="G777" i="22"/>
  <c r="R777" i="22"/>
  <c r="K777" i="22" s="1"/>
  <c r="R780" i="22"/>
  <c r="X796" i="22"/>
  <c r="W802" i="22"/>
  <c r="G843" i="22"/>
  <c r="X843" i="22"/>
  <c r="I822" i="22"/>
  <c r="I821" i="22"/>
  <c r="I816" i="22"/>
  <c r="I818" i="22"/>
  <c r="I812" i="22"/>
  <c r="I813" i="22"/>
  <c r="I815" i="22"/>
  <c r="I820" i="22"/>
  <c r="K828" i="22"/>
  <c r="G828" i="22"/>
  <c r="B869" i="22"/>
  <c r="V732" i="22"/>
  <c r="A845" i="22"/>
  <c r="K845" i="22"/>
  <c r="B830" i="22"/>
  <c r="D845" i="22"/>
  <c r="I830" i="22"/>
  <c r="M845" i="22"/>
  <c r="A830" i="22"/>
  <c r="N830" i="22"/>
  <c r="D828" i="22"/>
  <c r="M759" i="22"/>
  <c r="K759" i="22"/>
  <c r="G845" i="22"/>
  <c r="K830" i="22"/>
  <c r="G830" i="22"/>
  <c r="A844" i="22"/>
  <c r="M830" i="22"/>
  <c r="V728" i="22"/>
  <c r="A828" i="22"/>
  <c r="K748" i="22"/>
  <c r="K760" i="22"/>
  <c r="V733" i="22"/>
  <c r="V736" i="22"/>
  <c r="I845" i="22"/>
  <c r="X942" i="25"/>
  <c r="M349" i="25"/>
  <c r="N349" i="25" s="1"/>
  <c r="V349" i="25" s="1"/>
  <c r="H299" i="25"/>
  <c r="M357" i="25"/>
  <c r="V298" i="25"/>
  <c r="E299" i="25" s="1"/>
  <c r="K360" i="25"/>
  <c r="M350" i="25"/>
  <c r="N350" i="25" s="1"/>
  <c r="M354" i="25"/>
  <c r="M358" i="25"/>
  <c r="N358" i="25" s="1"/>
  <c r="M355" i="25"/>
  <c r="M319" i="25"/>
  <c r="K361" i="25"/>
  <c r="V310" i="25"/>
  <c r="M351" i="25"/>
  <c r="N351" i="25" s="1"/>
  <c r="X928" i="25"/>
  <c r="X940" i="25"/>
  <c r="X937" i="25"/>
  <c r="R380" i="25"/>
  <c r="K380" i="25" s="1"/>
  <c r="G380" i="25"/>
  <c r="G379" i="25"/>
  <c r="R379" i="25"/>
  <c r="K379" i="25" s="1"/>
  <c r="G377" i="25"/>
  <c r="R377" i="25"/>
  <c r="K377" i="25" s="1"/>
  <c r="R378" i="25"/>
  <c r="K378" i="25" s="1"/>
  <c r="G378" i="25"/>
  <c r="G382" i="25"/>
  <c r="R370" i="25"/>
  <c r="M370" i="25" s="1"/>
  <c r="N370" i="25" s="1"/>
  <c r="V370" i="25" s="1"/>
  <c r="G370" i="25"/>
  <c r="R381" i="25"/>
  <c r="M381" i="25" s="1"/>
  <c r="R373" i="25"/>
  <c r="K373" i="25" s="1"/>
  <c r="G373" i="25"/>
  <c r="G374" i="25"/>
  <c r="R374" i="25"/>
  <c r="K374" i="25" s="1"/>
  <c r="R375" i="25"/>
  <c r="K375" i="25" s="1"/>
  <c r="G375" i="25"/>
  <c r="G371" i="25"/>
  <c r="R371" i="25"/>
  <c r="K371" i="25" s="1"/>
  <c r="G372" i="25"/>
  <c r="R372" i="25"/>
  <c r="K372" i="25" s="1"/>
  <c r="G376" i="25"/>
  <c r="R376" i="25"/>
  <c r="K376" i="25" s="1"/>
  <c r="X939" i="25"/>
  <c r="X945" i="25"/>
  <c r="X938" i="25"/>
  <c r="X941" i="25"/>
  <c r="J316" i="26"/>
  <c r="X947" i="25"/>
  <c r="H946" i="26"/>
  <c r="X943" i="25"/>
  <c r="X944" i="25"/>
  <c r="W403" i="25"/>
  <c r="X946" i="25"/>
  <c r="M352" i="25"/>
  <c r="N352" i="25" s="1"/>
  <c r="M356" i="25"/>
  <c r="N356" i="25" s="1"/>
  <c r="M353" i="25"/>
  <c r="N353" i="25" s="1"/>
  <c r="M359" i="25"/>
  <c r="N359" i="25" s="1"/>
  <c r="V317" i="25"/>
  <c r="L320" i="25"/>
  <c r="A1035" i="26"/>
  <c r="I969" i="25"/>
  <c r="I958" i="25"/>
  <c r="I962" i="25"/>
  <c r="I966" i="25"/>
  <c r="I968" i="25"/>
  <c r="I959" i="25"/>
  <c r="I967" i="25"/>
  <c r="I960" i="25"/>
  <c r="I964" i="25"/>
  <c r="I992" i="25"/>
  <c r="G977" i="25"/>
  <c r="G992" i="25"/>
  <c r="F977" i="25"/>
  <c r="D975" i="25"/>
  <c r="G990" i="25"/>
  <c r="B977" i="25"/>
  <c r="M992" i="25"/>
  <c r="D992" i="25"/>
  <c r="A977" i="25"/>
  <c r="A975" i="25"/>
  <c r="K992" i="25"/>
  <c r="A992" i="25"/>
  <c r="M977" i="25"/>
  <c r="K975" i="25"/>
  <c r="I977" i="25"/>
  <c r="G975" i="25"/>
  <c r="A991" i="25"/>
  <c r="X990" i="25"/>
  <c r="N977" i="25"/>
  <c r="K977" i="25"/>
  <c r="I963" i="25"/>
  <c r="F970" i="25"/>
  <c r="I970" i="25"/>
  <c r="I961" i="25"/>
  <c r="I965" i="25"/>
  <c r="B1016" i="25"/>
  <c r="AX27" i="1"/>
  <c r="B214" i="23"/>
  <c r="F130" i="23"/>
  <c r="B88" i="23"/>
  <c r="J215" i="22"/>
  <c r="B67" i="23"/>
  <c r="B172" i="23"/>
  <c r="J110" i="22"/>
  <c r="I108" i="23" s="1"/>
  <c r="F108" i="23"/>
  <c r="N47" i="25"/>
  <c r="B109" i="23"/>
  <c r="H959" i="26"/>
  <c r="F842" i="22"/>
  <c r="C955" i="26"/>
  <c r="I750" i="23"/>
  <c r="I349" i="26"/>
  <c r="I335" i="26"/>
  <c r="I331" i="26"/>
  <c r="F835" i="22"/>
  <c r="C958" i="26"/>
  <c r="I753" i="23"/>
  <c r="C961" i="26"/>
  <c r="J332" i="26"/>
  <c r="U841" i="22"/>
  <c r="W818" i="22"/>
  <c r="M849" i="22"/>
  <c r="N173" i="25"/>
  <c r="F986" i="25"/>
  <c r="W817" i="22"/>
  <c r="F987" i="25"/>
  <c r="P401" i="25"/>
  <c r="I754" i="23"/>
  <c r="W814" i="22"/>
  <c r="T843" i="22"/>
  <c r="P796" i="22"/>
  <c r="A838" i="22"/>
  <c r="Q988" i="25"/>
  <c r="A987" i="25"/>
  <c r="I745" i="23"/>
  <c r="T840" i="22"/>
  <c r="B996" i="25"/>
  <c r="P391" i="25"/>
  <c r="P798" i="22"/>
  <c r="T989" i="25"/>
  <c r="H963" i="26"/>
  <c r="P394" i="25"/>
  <c r="S841" i="22"/>
  <c r="B986" i="25"/>
  <c r="H965" i="26"/>
  <c r="Q985" i="25"/>
  <c r="J751" i="23"/>
  <c r="J355" i="26"/>
  <c r="H815" i="23"/>
  <c r="W967" i="25"/>
  <c r="A811" i="23"/>
  <c r="A818" i="23"/>
  <c r="I350" i="26"/>
  <c r="N257" i="25"/>
  <c r="H819" i="23"/>
  <c r="W968" i="25"/>
  <c r="W963" i="25"/>
  <c r="S984" i="25"/>
  <c r="J356" i="26"/>
  <c r="J755" i="23"/>
  <c r="A956" i="26"/>
  <c r="H957" i="26"/>
  <c r="I826" i="23"/>
  <c r="Q982" i="25"/>
  <c r="I766" i="23"/>
  <c r="A837" i="22"/>
  <c r="S838" i="22"/>
  <c r="Q836" i="22"/>
  <c r="A960" i="26"/>
  <c r="Q980" i="25"/>
  <c r="A839" i="22"/>
  <c r="P397" i="25"/>
  <c r="W960" i="25"/>
  <c r="S980" i="25"/>
  <c r="I330" i="26"/>
  <c r="I849" i="22"/>
  <c r="I329" i="26"/>
  <c r="I756" i="23"/>
  <c r="S835" i="22"/>
  <c r="C964" i="26"/>
  <c r="W964" i="25"/>
  <c r="T983" i="25"/>
  <c r="F276" i="23"/>
  <c r="C818" i="23"/>
  <c r="I328" i="26"/>
  <c r="P790" i="22"/>
  <c r="A961" i="26"/>
  <c r="B987" i="25"/>
  <c r="F109" i="26"/>
  <c r="A817" i="23"/>
  <c r="C812" i="23"/>
  <c r="H956" i="26"/>
  <c r="A810" i="23"/>
  <c r="Q990" i="25"/>
  <c r="I347" i="26"/>
  <c r="M996" i="25"/>
  <c r="U980" i="25"/>
  <c r="A835" i="22"/>
  <c r="AR24" i="24"/>
  <c r="H812" i="23"/>
  <c r="J346" i="26"/>
  <c r="W959" i="25"/>
  <c r="N68" i="25"/>
  <c r="AP19" i="27"/>
  <c r="C213" i="26"/>
  <c r="Q981" i="25"/>
  <c r="Q989" i="25"/>
  <c r="J278" i="22"/>
  <c r="C962" i="26"/>
  <c r="A989" i="25"/>
  <c r="B836" i="22"/>
  <c r="F984" i="25"/>
  <c r="A832" i="22"/>
  <c r="F840" i="22"/>
  <c r="Q842" i="22"/>
  <c r="W966" i="25"/>
  <c r="T832" i="22"/>
  <c r="I973" i="26"/>
  <c r="W961" i="25"/>
  <c r="F256" i="26"/>
  <c r="C811" i="23"/>
  <c r="A841" i="22"/>
  <c r="C960" i="26"/>
  <c r="I752" i="23"/>
  <c r="J367" i="26"/>
  <c r="H810" i="23"/>
  <c r="S840" i="22"/>
  <c r="S836" i="22"/>
  <c r="T833" i="22"/>
  <c r="U990" i="25"/>
  <c r="H961" i="26"/>
  <c r="T841" i="22"/>
  <c r="P801" i="22"/>
  <c r="C973" i="26"/>
  <c r="Q834" i="22"/>
  <c r="S979" i="25"/>
  <c r="A816" i="23"/>
  <c r="B843" i="22"/>
  <c r="C827" i="23"/>
  <c r="A966" i="26"/>
  <c r="P395" i="25"/>
  <c r="T990" i="25"/>
  <c r="P400" i="25"/>
  <c r="B837" i="22"/>
  <c r="P399" i="25"/>
  <c r="S983" i="25"/>
  <c r="F989" i="25"/>
  <c r="C297" i="23"/>
  <c r="N110" i="25"/>
  <c r="F838" i="22"/>
  <c r="I353" i="26"/>
  <c r="J726" i="23"/>
  <c r="F979" i="25"/>
  <c r="A957" i="26"/>
  <c r="U842" i="22"/>
  <c r="AP18" i="24"/>
  <c r="U834" i="22"/>
  <c r="H966" i="26"/>
  <c r="C966" i="26"/>
  <c r="P792" i="22"/>
  <c r="U984" i="25"/>
  <c r="S842" i="22"/>
  <c r="H964" i="26"/>
  <c r="A958" i="26"/>
  <c r="F841" i="22"/>
  <c r="I367" i="26"/>
  <c r="U838" i="22"/>
  <c r="S990" i="25"/>
  <c r="B152" i="25" a="1"/>
  <c r="AQ9" i="24"/>
  <c r="N89" i="25" s="1"/>
  <c r="C87" i="26"/>
  <c r="F235" i="23"/>
  <c r="AQ15" i="24"/>
  <c r="C963" i="26"/>
  <c r="A981" i="25"/>
  <c r="P795" i="22"/>
  <c r="W962" i="25"/>
  <c r="S986" i="25"/>
  <c r="Q986" i="25"/>
  <c r="J326" i="26"/>
  <c r="Q983" i="25"/>
  <c r="T839" i="22"/>
  <c r="I356" i="26"/>
  <c r="T981" i="25"/>
  <c r="H817" i="23"/>
  <c r="C959" i="26"/>
  <c r="F995" i="25"/>
  <c r="P398" i="25"/>
  <c r="B841" i="22"/>
  <c r="T980" i="25"/>
  <c r="P793" i="22"/>
  <c r="H811" i="23"/>
  <c r="I755" i="23"/>
  <c r="A836" i="22"/>
  <c r="A809" i="23"/>
  <c r="U836" i="22"/>
  <c r="P797" i="22"/>
  <c r="C957" i="26"/>
  <c r="U835" i="22"/>
  <c r="Q833" i="22"/>
  <c r="B842" i="22"/>
  <c r="I747" i="23"/>
  <c r="T834" i="22"/>
  <c r="B849" i="22"/>
  <c r="J749" i="23"/>
  <c r="A964" i="26"/>
  <c r="I355" i="26"/>
  <c r="A963" i="26"/>
  <c r="H813" i="23"/>
  <c r="N131" i="25"/>
  <c r="J267" i="26"/>
  <c r="AQ19" i="27"/>
  <c r="N278" i="22"/>
  <c r="F839" i="22"/>
  <c r="B983" i="25"/>
  <c r="AR27" i="1"/>
  <c r="B988" i="25"/>
  <c r="F832" i="22"/>
  <c r="F985" i="25"/>
  <c r="C974" i="26"/>
  <c r="A813" i="23"/>
  <c r="W813" i="22"/>
  <c r="I749" i="23"/>
  <c r="A959" i="26"/>
  <c r="I751" i="23"/>
  <c r="W965" i="25"/>
  <c r="C817" i="23"/>
  <c r="C813" i="23"/>
  <c r="S834" i="22"/>
  <c r="Q984" i="25"/>
  <c r="A815" i="23"/>
  <c r="U989" i="25"/>
  <c r="B985" i="25"/>
  <c r="H955" i="26"/>
  <c r="Q987" i="25"/>
  <c r="T838" i="22"/>
  <c r="P393" i="25"/>
  <c r="U982" i="25"/>
  <c r="I332" i="26"/>
  <c r="P800" i="22"/>
  <c r="I346" i="26"/>
  <c r="W812" i="22"/>
  <c r="Q835" i="22"/>
  <c r="W820" i="22"/>
  <c r="T988" i="25"/>
  <c r="T987" i="25"/>
  <c r="I348" i="26"/>
  <c r="H958" i="26"/>
  <c r="A834" i="22"/>
  <c r="S843" i="22"/>
  <c r="C826" i="23"/>
  <c r="Q838" i="22"/>
  <c r="A965" i="26"/>
  <c r="P392" i="25"/>
  <c r="I827" i="23"/>
  <c r="H960" i="26"/>
  <c r="A842" i="22"/>
  <c r="A986" i="25"/>
  <c r="S839" i="22"/>
  <c r="S981" i="25"/>
  <c r="I213" i="23"/>
  <c r="C192" i="26"/>
  <c r="AQ14" i="24"/>
  <c r="N194" i="25" s="1"/>
  <c r="B194" i="25" s="1" a="1"/>
  <c r="AR43" i="27"/>
  <c r="C234" i="26"/>
  <c r="H808" i="23"/>
  <c r="F833" i="22"/>
  <c r="F836" i="22"/>
  <c r="I326" i="26"/>
  <c r="W958" i="25"/>
  <c r="Q841" i="22"/>
  <c r="F982" i="25"/>
  <c r="C816" i="23"/>
  <c r="P794" i="22"/>
  <c r="F298" i="26"/>
  <c r="F108" i="26"/>
  <c r="T979" i="25"/>
  <c r="I327" i="26"/>
  <c r="Q840" i="22"/>
  <c r="B989" i="25"/>
  <c r="F297" i="26"/>
  <c r="A983" i="25"/>
  <c r="B277" i="23"/>
  <c r="J728" i="23"/>
  <c r="U840" i="22"/>
  <c r="E996" i="25"/>
  <c r="J732" i="23"/>
  <c r="C956" i="26"/>
  <c r="T837" i="22"/>
  <c r="F277" i="26"/>
  <c r="J266" i="26"/>
  <c r="J271" i="26"/>
  <c r="F256" i="23"/>
  <c r="F214" i="23"/>
  <c r="AQ16" i="24"/>
  <c r="B838" i="22"/>
  <c r="B982" i="25"/>
  <c r="U833" i="22"/>
  <c r="C815" i="23"/>
  <c r="J307" i="23"/>
  <c r="B979" i="25"/>
  <c r="I333" i="26"/>
  <c r="B833" i="22"/>
  <c r="B835" i="22"/>
  <c r="S985" i="25"/>
  <c r="I354" i="26"/>
  <c r="J734" i="23"/>
  <c r="A979" i="25"/>
  <c r="A980" i="25"/>
  <c r="C809" i="23"/>
  <c r="H818" i="23"/>
  <c r="T835" i="22"/>
  <c r="H814" i="23"/>
  <c r="Q837" i="22"/>
  <c r="B839" i="22"/>
  <c r="A982" i="25"/>
  <c r="B981" i="25"/>
  <c r="U832" i="22"/>
  <c r="S833" i="22"/>
  <c r="U843" i="22"/>
  <c r="W819" i="22"/>
  <c r="S987" i="25"/>
  <c r="A962" i="26"/>
  <c r="Q843" i="22"/>
  <c r="J348" i="26"/>
  <c r="A985" i="25"/>
  <c r="A819" i="23"/>
  <c r="S837" i="22"/>
  <c r="A833" i="22"/>
  <c r="F990" i="25"/>
  <c r="T836" i="22"/>
  <c r="A984" i="25"/>
  <c r="H962" i="26"/>
  <c r="I352" i="26"/>
  <c r="C814" i="23"/>
  <c r="J347" i="26"/>
  <c r="A840" i="22"/>
  <c r="I974" i="26"/>
  <c r="H816" i="23"/>
  <c r="C318" i="26"/>
  <c r="AP19" i="1"/>
  <c r="W816" i="22"/>
  <c r="B840" i="22"/>
  <c r="F988" i="25"/>
  <c r="W411" i="25"/>
  <c r="C965" i="26"/>
  <c r="U987" i="25"/>
  <c r="U988" i="25"/>
  <c r="AQ19" i="1"/>
  <c r="F837" i="22"/>
  <c r="T985" i="25"/>
  <c r="Q832" i="22"/>
  <c r="P791" i="22"/>
  <c r="S982" i="25"/>
  <c r="F834" i="22"/>
  <c r="J353" i="26"/>
  <c r="W815" i="22"/>
  <c r="S988" i="25"/>
  <c r="J350" i="26"/>
  <c r="A955" i="26"/>
  <c r="U839" i="22"/>
  <c r="A808" i="23"/>
  <c r="U979" i="25"/>
  <c r="C810" i="23"/>
  <c r="U837" i="22"/>
  <c r="J349" i="26"/>
  <c r="I334" i="26"/>
  <c r="T842" i="22"/>
  <c r="I255" i="23"/>
  <c r="B990" i="25"/>
  <c r="T986" i="25"/>
  <c r="Q839" i="22"/>
  <c r="J731" i="23"/>
  <c r="T982" i="25"/>
  <c r="F848" i="22"/>
  <c r="B832" i="22"/>
  <c r="P402" i="25"/>
  <c r="I351" i="26"/>
  <c r="P396" i="25"/>
  <c r="C808" i="23"/>
  <c r="B834" i="22"/>
  <c r="U981" i="25"/>
  <c r="H809" i="23"/>
  <c r="S989" i="25"/>
  <c r="C819" i="23"/>
  <c r="F981" i="25"/>
  <c r="I996" i="25"/>
  <c r="A843" i="22"/>
  <c r="A814" i="23"/>
  <c r="I328" i="23"/>
  <c r="U983" i="25"/>
  <c r="A812" i="23"/>
  <c r="P799" i="22"/>
  <c r="W821" i="22"/>
  <c r="T984" i="25"/>
  <c r="F980" i="25"/>
  <c r="S832" i="22"/>
  <c r="E849" i="22"/>
  <c r="Q979" i="25"/>
  <c r="J724" i="23"/>
  <c r="W811" i="22"/>
  <c r="U986" i="25"/>
  <c r="F843" i="22"/>
  <c r="I378" i="26"/>
  <c r="B984" i="25"/>
  <c r="B980" i="25"/>
  <c r="F983" i="25"/>
  <c r="U985" i="25"/>
  <c r="A988" i="25"/>
  <c r="I746" i="23"/>
  <c r="A990" i="25"/>
  <c r="E278" i="22" l="1"/>
  <c r="B194" i="25"/>
  <c r="B152" i="25"/>
  <c r="V274" i="25"/>
  <c r="V269" i="25"/>
  <c r="V270" i="25"/>
  <c r="L278" i="25"/>
  <c r="AS19" i="27"/>
  <c r="AX56" i="27"/>
  <c r="N769" i="22"/>
  <c r="M776" i="22"/>
  <c r="N776" i="22" s="1"/>
  <c r="M778" i="22"/>
  <c r="N778" i="22" s="1"/>
  <c r="M777" i="22"/>
  <c r="N777" i="22" s="1"/>
  <c r="M775" i="22"/>
  <c r="N775" i="22" s="1"/>
  <c r="M773" i="22"/>
  <c r="N773" i="22" s="1"/>
  <c r="M779" i="22"/>
  <c r="N779" i="22" s="1"/>
  <c r="M770" i="22"/>
  <c r="N770" i="22" s="1"/>
  <c r="M774" i="22"/>
  <c r="N774" i="22" s="1"/>
  <c r="M771" i="22"/>
  <c r="N771" i="22" s="1"/>
  <c r="F368" i="22"/>
  <c r="M352" i="22"/>
  <c r="N331" i="22"/>
  <c r="J316" i="23"/>
  <c r="L320" i="22"/>
  <c r="M319" i="22"/>
  <c r="V310" i="22"/>
  <c r="V319" i="22" s="1"/>
  <c r="B320" i="22" s="1" a="1"/>
  <c r="B320" i="22" s="1"/>
  <c r="AS19" i="1"/>
  <c r="E299" i="22"/>
  <c r="H299" i="22"/>
  <c r="N338" i="25"/>
  <c r="N334" i="25"/>
  <c r="N332" i="25"/>
  <c r="N336" i="25"/>
  <c r="N331" i="25"/>
  <c r="N330" i="25"/>
  <c r="N333" i="25"/>
  <c r="N337" i="25"/>
  <c r="X802" i="22"/>
  <c r="V729" i="22"/>
  <c r="V737" i="22"/>
  <c r="X818" i="22"/>
  <c r="X958" i="25"/>
  <c r="X813" i="22"/>
  <c r="V731" i="22"/>
  <c r="V735" i="22"/>
  <c r="X817" i="22"/>
  <c r="X815" i="22"/>
  <c r="X814" i="22"/>
  <c r="X821" i="22"/>
  <c r="X812" i="22"/>
  <c r="X820" i="22"/>
  <c r="X819" i="22"/>
  <c r="X816" i="22"/>
  <c r="V734" i="22"/>
  <c r="V319" i="25"/>
  <c r="E320" i="25" s="1"/>
  <c r="I840" i="22"/>
  <c r="I838" i="22"/>
  <c r="I832" i="22"/>
  <c r="I836" i="22"/>
  <c r="G864" i="22"/>
  <c r="X864" i="22"/>
  <c r="I837" i="22"/>
  <c r="I834" i="22"/>
  <c r="R799" i="22"/>
  <c r="K799" i="22" s="1"/>
  <c r="G799" i="22"/>
  <c r="R794" i="22"/>
  <c r="K794" i="22" s="1"/>
  <c r="G794" i="22"/>
  <c r="R797" i="22"/>
  <c r="K797" i="22" s="1"/>
  <c r="G797" i="22"/>
  <c r="R798" i="22"/>
  <c r="K798" i="22" s="1"/>
  <c r="G798" i="22"/>
  <c r="G790" i="22"/>
  <c r="R790" i="22"/>
  <c r="M790" i="22" s="1"/>
  <c r="G802" i="22"/>
  <c r="R801" i="22"/>
  <c r="G791" i="22"/>
  <c r="R791" i="22"/>
  <c r="K791" i="22" s="1"/>
  <c r="R800" i="22"/>
  <c r="K800" i="22" s="1"/>
  <c r="G800" i="22"/>
  <c r="G793" i="22"/>
  <c r="R793" i="22"/>
  <c r="K793" i="22" s="1"/>
  <c r="G795" i="22"/>
  <c r="R795" i="22"/>
  <c r="K795" i="22" s="1"/>
  <c r="R792" i="22"/>
  <c r="K792" i="22" s="1"/>
  <c r="G792" i="22"/>
  <c r="R796" i="22"/>
  <c r="K796" i="22" s="1"/>
  <c r="G796" i="22"/>
  <c r="I833" i="22"/>
  <c r="I844" i="22"/>
  <c r="F844" i="22"/>
  <c r="I842" i="22"/>
  <c r="I843" i="22"/>
  <c r="W823" i="22"/>
  <c r="X811" i="22"/>
  <c r="I841" i="22"/>
  <c r="I835" i="22"/>
  <c r="H820" i="23"/>
  <c r="I839" i="22"/>
  <c r="K851" i="22"/>
  <c r="A849" i="22"/>
  <c r="G866" i="22"/>
  <c r="D866" i="22"/>
  <c r="K769" i="22"/>
  <c r="K781" i="22"/>
  <c r="B851" i="22"/>
  <c r="M851" i="22"/>
  <c r="K866" i="22"/>
  <c r="K849" i="22"/>
  <c r="V758" i="22"/>
  <c r="A866" i="22"/>
  <c r="V754" i="22"/>
  <c r="A865" i="22"/>
  <c r="D849" i="22"/>
  <c r="B890" i="22"/>
  <c r="I866" i="22"/>
  <c r="G851" i="22"/>
  <c r="N851" i="22"/>
  <c r="M866" i="22"/>
  <c r="M780" i="22"/>
  <c r="K780" i="22"/>
  <c r="V752" i="22"/>
  <c r="A851" i="22"/>
  <c r="I851" i="22"/>
  <c r="G849" i="22"/>
  <c r="X966" i="25"/>
  <c r="X968" i="25"/>
  <c r="X960" i="25"/>
  <c r="N357" i="25"/>
  <c r="V357" i="25" s="1"/>
  <c r="K381" i="25"/>
  <c r="M373" i="25"/>
  <c r="N373" i="25" s="1"/>
  <c r="M372" i="25"/>
  <c r="N372" i="25" s="1"/>
  <c r="M377" i="25"/>
  <c r="N377" i="25" s="1"/>
  <c r="N354" i="25"/>
  <c r="V354" i="25" s="1"/>
  <c r="M378" i="25"/>
  <c r="M379" i="25"/>
  <c r="N379" i="25" s="1"/>
  <c r="N355" i="25"/>
  <c r="H320" i="25"/>
  <c r="M374" i="25"/>
  <c r="M371" i="25"/>
  <c r="N371" i="25" s="1"/>
  <c r="X949" i="25"/>
  <c r="X963" i="25"/>
  <c r="X959" i="25"/>
  <c r="X967" i="25"/>
  <c r="W424" i="25"/>
  <c r="X964" i="25"/>
  <c r="X962" i="25"/>
  <c r="X965" i="25"/>
  <c r="R392" i="25"/>
  <c r="K392" i="25" s="1"/>
  <c r="G392" i="25"/>
  <c r="R395" i="25"/>
  <c r="K395" i="25" s="1"/>
  <c r="G395" i="25"/>
  <c r="R400" i="25"/>
  <c r="K400" i="25" s="1"/>
  <c r="G400" i="25"/>
  <c r="G403" i="25"/>
  <c r="R391" i="25"/>
  <c r="M391" i="25" s="1"/>
  <c r="G391" i="25"/>
  <c r="R394" i="25"/>
  <c r="K394" i="25" s="1"/>
  <c r="G394" i="25"/>
  <c r="R397" i="25"/>
  <c r="K397" i="25" s="1"/>
  <c r="G397" i="25"/>
  <c r="R396" i="25"/>
  <c r="K396" i="25" s="1"/>
  <c r="G396" i="25"/>
  <c r="G393" i="25"/>
  <c r="R393" i="25"/>
  <c r="K393" i="25" s="1"/>
  <c r="R398" i="25"/>
  <c r="K398" i="25" s="1"/>
  <c r="G398" i="25"/>
  <c r="R402" i="25"/>
  <c r="M402" i="25" s="1"/>
  <c r="R399" i="25"/>
  <c r="K399" i="25" s="1"/>
  <c r="G399" i="25"/>
  <c r="G401" i="25"/>
  <c r="R401" i="25"/>
  <c r="K401" i="25" s="1"/>
  <c r="H967" i="26"/>
  <c r="X961" i="25"/>
  <c r="K370" i="25"/>
  <c r="K382" i="25"/>
  <c r="M380" i="25"/>
  <c r="N380" i="25" s="1"/>
  <c r="M375" i="25"/>
  <c r="N375" i="25" s="1"/>
  <c r="M376" i="25"/>
  <c r="N376" i="25" s="1"/>
  <c r="V335" i="25"/>
  <c r="V351" i="25"/>
  <c r="V352" i="25"/>
  <c r="V353" i="25"/>
  <c r="V356" i="25"/>
  <c r="V359" i="25"/>
  <c r="V358" i="25"/>
  <c r="V350" i="25"/>
  <c r="A1056" i="26"/>
  <c r="I990" i="25"/>
  <c r="I980" i="25"/>
  <c r="I991" i="25"/>
  <c r="F991" i="25"/>
  <c r="I988" i="25"/>
  <c r="I982" i="25"/>
  <c r="I986" i="25"/>
  <c r="I1013" i="25"/>
  <c r="X1011" i="25"/>
  <c r="I998" i="25"/>
  <c r="G996" i="25"/>
  <c r="G998" i="25"/>
  <c r="G1013" i="25"/>
  <c r="F998" i="25"/>
  <c r="D996" i="25"/>
  <c r="G1011" i="25"/>
  <c r="B998" i="25"/>
  <c r="M1013" i="25"/>
  <c r="D1013" i="25"/>
  <c r="A998" i="25"/>
  <c r="A996" i="25"/>
  <c r="K1013" i="25"/>
  <c r="A1013" i="25"/>
  <c r="M998" i="25"/>
  <c r="K996" i="25"/>
  <c r="N998" i="25"/>
  <c r="A1012" i="25"/>
  <c r="K998" i="25"/>
  <c r="I984" i="25"/>
  <c r="I981" i="25"/>
  <c r="I985" i="25"/>
  <c r="I989" i="25"/>
  <c r="I979" i="25"/>
  <c r="I983" i="25"/>
  <c r="I987" i="25"/>
  <c r="B1037" i="25"/>
  <c r="AX28" i="1"/>
  <c r="F277" i="23"/>
  <c r="AQ19" i="24"/>
  <c r="B151" i="26"/>
  <c r="AQ20" i="27"/>
  <c r="A983" i="26"/>
  <c r="T853" i="22"/>
  <c r="S856" i="22"/>
  <c r="W840" i="22"/>
  <c r="Q854" i="22"/>
  <c r="F859" i="22"/>
  <c r="U859" i="22"/>
  <c r="AP19" i="24"/>
  <c r="B1002" i="25"/>
  <c r="F1003" i="25"/>
  <c r="U863" i="22"/>
  <c r="P819" i="22"/>
  <c r="J754" i="23"/>
  <c r="W832" i="22"/>
  <c r="W839" i="22"/>
  <c r="A836" i="23"/>
  <c r="H830" i="23"/>
  <c r="I848" i="23"/>
  <c r="S860" i="22"/>
  <c r="W835" i="22"/>
  <c r="B1003" i="25"/>
  <c r="F1004" i="25"/>
  <c r="H835" i="23"/>
  <c r="A982" i="26"/>
  <c r="F862" i="22"/>
  <c r="U860" i="22"/>
  <c r="A837" i="23"/>
  <c r="F864" i="22"/>
  <c r="W988" i="25"/>
  <c r="J370" i="26"/>
  <c r="I768" i="23"/>
  <c r="I870" i="22"/>
  <c r="B853" i="22"/>
  <c r="S864" i="22"/>
  <c r="B298" i="23"/>
  <c r="A829" i="23"/>
  <c r="B859" i="22"/>
  <c r="C832" i="23"/>
  <c r="I276" i="23"/>
  <c r="A1005" i="25"/>
  <c r="H840" i="23"/>
  <c r="S1006" i="25"/>
  <c r="C831" i="23"/>
  <c r="I776" i="23"/>
  <c r="J334" i="26"/>
  <c r="S1000" i="25"/>
  <c r="I377" i="26"/>
  <c r="H978" i="26"/>
  <c r="A864" i="22"/>
  <c r="J372" i="26"/>
  <c r="B856" i="22"/>
  <c r="A862" i="22"/>
  <c r="F869" i="22"/>
  <c r="C987" i="26"/>
  <c r="F297" i="23"/>
  <c r="I399" i="26"/>
  <c r="I994" i="26"/>
  <c r="F854" i="22"/>
  <c r="F856" i="22"/>
  <c r="C980" i="26"/>
  <c r="Q853" i="22"/>
  <c r="P822" i="22"/>
  <c r="C830" i="23"/>
  <c r="U1009" i="25"/>
  <c r="Q859" i="22"/>
  <c r="J376" i="26"/>
  <c r="W842" i="22"/>
  <c r="H979" i="26"/>
  <c r="A986" i="26"/>
  <c r="A1008" i="25"/>
  <c r="P419" i="25"/>
  <c r="H983" i="26"/>
  <c r="P413" i="25"/>
  <c r="F319" i="26"/>
  <c r="AR25" i="24"/>
  <c r="N236" i="25"/>
  <c r="B110" i="25" a="1"/>
  <c r="AQ18" i="24"/>
  <c r="N278" i="25" s="1"/>
  <c r="C276" i="26"/>
  <c r="AP20" i="27"/>
  <c r="J766" i="23"/>
  <c r="J333" i="26"/>
  <c r="I374" i="26"/>
  <c r="I995" i="26"/>
  <c r="C838" i="23"/>
  <c r="A977" i="26"/>
  <c r="J752" i="23"/>
  <c r="U861" i="22"/>
  <c r="U1006" i="25"/>
  <c r="H839" i="23"/>
  <c r="J377" i="26"/>
  <c r="B870" i="22"/>
  <c r="Q1009" i="25"/>
  <c r="P820" i="22"/>
  <c r="I370" i="26"/>
  <c r="A976" i="26"/>
  <c r="Q861" i="22"/>
  <c r="C833" i="23"/>
  <c r="S855" i="22"/>
  <c r="E1017" i="25"/>
  <c r="S1008" i="25"/>
  <c r="S1007" i="25"/>
  <c r="U1008" i="25"/>
  <c r="P412" i="25"/>
  <c r="I773" i="23"/>
  <c r="S1011" i="25"/>
  <c r="S857" i="22"/>
  <c r="J352" i="26"/>
  <c r="B1001" i="25"/>
  <c r="P422" i="25"/>
  <c r="A839" i="23"/>
  <c r="W834" i="22"/>
  <c r="B193" i="26"/>
  <c r="B68" i="25" a="1"/>
  <c r="AR44" i="27"/>
  <c r="I373" i="26"/>
  <c r="A856" i="22"/>
  <c r="P817" i="22"/>
  <c r="C986" i="26"/>
  <c r="T1011" i="25"/>
  <c r="W833" i="22"/>
  <c r="J331" i="26"/>
  <c r="S862" i="22"/>
  <c r="F858" i="22"/>
  <c r="J351" i="26"/>
  <c r="I767" i="23"/>
  <c r="A985" i="26"/>
  <c r="S861" i="22"/>
  <c r="I1017" i="25"/>
  <c r="E870" i="22"/>
  <c r="T858" i="22"/>
  <c r="W985" i="25"/>
  <c r="H837" i="23"/>
  <c r="B173" i="25" a="1"/>
  <c r="C977" i="26"/>
  <c r="P815" i="22"/>
  <c r="F861" i="22"/>
  <c r="W981" i="25"/>
  <c r="Q1003" i="25"/>
  <c r="T861" i="22"/>
  <c r="W989" i="25"/>
  <c r="I774" i="23"/>
  <c r="B1011" i="25"/>
  <c r="A979" i="26"/>
  <c r="T1001" i="25"/>
  <c r="I375" i="26"/>
  <c r="F1001" i="25"/>
  <c r="J354" i="26"/>
  <c r="Q860" i="22"/>
  <c r="H836" i="23"/>
  <c r="C848" i="23"/>
  <c r="W980" i="25"/>
  <c r="U854" i="22"/>
  <c r="S1001" i="25"/>
  <c r="S858" i="22"/>
  <c r="B1000" i="25"/>
  <c r="F1002" i="25"/>
  <c r="S863" i="22"/>
  <c r="H980" i="26"/>
  <c r="T856" i="22"/>
  <c r="T1002" i="25"/>
  <c r="J776" i="23"/>
  <c r="B131" i="25" a="1"/>
  <c r="B47" i="25" a="1"/>
  <c r="W979" i="25"/>
  <c r="B1008" i="25"/>
  <c r="U862" i="22"/>
  <c r="W984" i="25"/>
  <c r="I388" i="26"/>
  <c r="C995" i="26"/>
  <c r="S1002" i="25"/>
  <c r="A858" i="22"/>
  <c r="C985" i="26"/>
  <c r="S1009" i="25"/>
  <c r="A834" i="23"/>
  <c r="A1007" i="25"/>
  <c r="Q1004" i="25"/>
  <c r="A1000" i="25"/>
  <c r="A1010" i="25"/>
  <c r="A1004" i="25"/>
  <c r="N299" i="22"/>
  <c r="P816" i="22"/>
  <c r="T854" i="22"/>
  <c r="J770" i="23"/>
  <c r="C981" i="26"/>
  <c r="F1000" i="25"/>
  <c r="T864" i="22"/>
  <c r="P821" i="22"/>
  <c r="H829" i="23"/>
  <c r="F1006" i="25"/>
  <c r="Q1011" i="25"/>
  <c r="AR28" i="1"/>
  <c r="S1003" i="25"/>
  <c r="A1006" i="25"/>
  <c r="C836" i="23"/>
  <c r="J335" i="26"/>
  <c r="U858" i="22"/>
  <c r="B1009" i="25"/>
  <c r="F855" i="22"/>
  <c r="C976" i="26"/>
  <c r="B863" i="22"/>
  <c r="C829" i="23"/>
  <c r="A833" i="23"/>
  <c r="Q858" i="22"/>
  <c r="P414" i="25"/>
  <c r="C318" i="23"/>
  <c r="U1001" i="25"/>
  <c r="A832" i="23"/>
  <c r="F298" i="23"/>
  <c r="A987" i="26"/>
  <c r="B1010" i="25"/>
  <c r="C978" i="26"/>
  <c r="T1000" i="25"/>
  <c r="C847" i="23"/>
  <c r="J771" i="23"/>
  <c r="Q1010" i="25"/>
  <c r="U1004" i="25"/>
  <c r="C983" i="26"/>
  <c r="N215" i="25"/>
  <c r="B257" i="25" a="1"/>
  <c r="W837" i="22"/>
  <c r="P417" i="25"/>
  <c r="U857" i="22"/>
  <c r="C982" i="26"/>
  <c r="H832" i="23"/>
  <c r="J328" i="26"/>
  <c r="W987" i="25"/>
  <c r="J299" i="22"/>
  <c r="I775" i="23"/>
  <c r="H831" i="23"/>
  <c r="A863" i="22"/>
  <c r="H981" i="26"/>
  <c r="U856" i="22"/>
  <c r="A860" i="22"/>
  <c r="T855" i="22"/>
  <c r="I771" i="23"/>
  <c r="J373" i="26"/>
  <c r="A835" i="23"/>
  <c r="Q857" i="22"/>
  <c r="B854" i="22"/>
  <c r="AQ20" i="1"/>
  <c r="U864" i="22"/>
  <c r="C837" i="23"/>
  <c r="S1005" i="25"/>
  <c r="M1017" i="25"/>
  <c r="P416" i="25"/>
  <c r="P818" i="22"/>
  <c r="T863" i="22"/>
  <c r="T1004" i="25"/>
  <c r="J369" i="26"/>
  <c r="P813" i="22"/>
  <c r="P420" i="25"/>
  <c r="S1004" i="25"/>
  <c r="A984" i="26"/>
  <c r="H838" i="23"/>
  <c r="U1005" i="25"/>
  <c r="F853" i="22"/>
  <c r="H985" i="26"/>
  <c r="T1006" i="25"/>
  <c r="A981" i="26"/>
  <c r="I847" i="23"/>
  <c r="W986" i="25"/>
  <c r="B1017" i="25"/>
  <c r="A1009" i="25"/>
  <c r="H982" i="26"/>
  <c r="I371" i="26"/>
  <c r="J327" i="26"/>
  <c r="T862" i="22"/>
  <c r="B1005" i="25"/>
  <c r="B89" i="25" a="1"/>
  <c r="U1010" i="25"/>
  <c r="C979" i="26"/>
  <c r="A838" i="23"/>
  <c r="A854" i="22"/>
  <c r="P415" i="25"/>
  <c r="J330" i="26"/>
  <c r="A830" i="23"/>
  <c r="B1006" i="25"/>
  <c r="F318" i="26"/>
  <c r="Q855" i="22"/>
  <c r="U1003" i="25"/>
  <c r="F1010" i="25"/>
  <c r="A1002" i="25"/>
  <c r="W983" i="25"/>
  <c r="F857" i="22"/>
  <c r="A980" i="26"/>
  <c r="C834" i="23"/>
  <c r="F1016" i="25"/>
  <c r="J329" i="26"/>
  <c r="U853" i="22"/>
  <c r="H834" i="23"/>
  <c r="J768" i="23"/>
  <c r="U855" i="22"/>
  <c r="J368" i="26"/>
  <c r="J753" i="23"/>
  <c r="J772" i="23"/>
  <c r="F1005" i="25"/>
  <c r="J374" i="26"/>
  <c r="A861" i="22"/>
  <c r="T1007" i="25"/>
  <c r="J750" i="23"/>
  <c r="T859" i="22"/>
  <c r="M870" i="22"/>
  <c r="B862" i="22"/>
  <c r="A1001" i="25"/>
  <c r="T860" i="22"/>
  <c r="P814" i="22"/>
  <c r="J747" i="23"/>
  <c r="Q1008" i="25"/>
  <c r="I772" i="23"/>
  <c r="F1008" i="25"/>
  <c r="T1010" i="25"/>
  <c r="A1003" i="25"/>
  <c r="I787" i="23"/>
  <c r="A840" i="23"/>
  <c r="W982" i="25"/>
  <c r="P421" i="25"/>
  <c r="B1004" i="25"/>
  <c r="B857" i="22"/>
  <c r="F860" i="22"/>
  <c r="Q1000" i="25"/>
  <c r="C835" i="23"/>
  <c r="S859" i="22"/>
  <c r="I369" i="26"/>
  <c r="U1011" i="25"/>
  <c r="B1007" i="25"/>
  <c r="I777" i="23"/>
  <c r="H986" i="26"/>
  <c r="W841" i="22"/>
  <c r="Q863" i="22"/>
  <c r="I372" i="26"/>
  <c r="P811" i="22"/>
  <c r="AP20" i="1"/>
  <c r="Q1007" i="25"/>
  <c r="Q1001" i="25"/>
  <c r="S1010" i="25"/>
  <c r="A859" i="22"/>
  <c r="I349" i="23"/>
  <c r="U1007" i="25"/>
  <c r="W432" i="25"/>
  <c r="Q856" i="22"/>
  <c r="A1011" i="25"/>
  <c r="C839" i="23"/>
  <c r="B864" i="22"/>
  <c r="A831" i="23"/>
  <c r="W838" i="22"/>
  <c r="P812" i="22"/>
  <c r="S854" i="22"/>
  <c r="H977" i="26"/>
  <c r="F1009" i="25"/>
  <c r="F1011" i="25"/>
  <c r="B858" i="22"/>
  <c r="A855" i="22"/>
  <c r="Q1002" i="25"/>
  <c r="Q864" i="22"/>
  <c r="T857" i="22"/>
  <c r="I376" i="26"/>
  <c r="C994" i="26"/>
  <c r="F1007" i="25"/>
  <c r="B860" i="22"/>
  <c r="P423" i="25"/>
  <c r="U1000" i="25"/>
  <c r="H984" i="26"/>
  <c r="H833" i="23"/>
  <c r="A857" i="22"/>
  <c r="F863" i="22"/>
  <c r="S853" i="22"/>
  <c r="J746" i="23"/>
  <c r="Q1006" i="25"/>
  <c r="P418" i="25"/>
  <c r="J328" i="23"/>
  <c r="T1003" i="25"/>
  <c r="J745" i="23"/>
  <c r="T1005" i="25"/>
  <c r="Q1005" i="25"/>
  <c r="B855" i="22"/>
  <c r="A978" i="26"/>
  <c r="I770" i="23"/>
  <c r="B861" i="22"/>
  <c r="B278" i="25" a="1"/>
  <c r="A853" i="22"/>
  <c r="C984" i="26"/>
  <c r="H987" i="26"/>
  <c r="T1008" i="25"/>
  <c r="C840" i="23"/>
  <c r="Q862" i="22"/>
  <c r="H976" i="26"/>
  <c r="W836" i="22"/>
  <c r="U1002" i="25"/>
  <c r="T1009" i="25"/>
  <c r="I368" i="26"/>
  <c r="N299" i="25"/>
  <c r="B299" i="25" s="1" a="1"/>
  <c r="N320" i="22"/>
  <c r="AQ20" i="24"/>
  <c r="B89" i="25" l="1"/>
  <c r="B47" i="25"/>
  <c r="B131" i="25"/>
  <c r="B68" i="25"/>
  <c r="B110" i="25"/>
  <c r="AS20" i="27"/>
  <c r="AX57" i="27"/>
  <c r="B173" i="25"/>
  <c r="B257" i="25"/>
  <c r="B278" i="25"/>
  <c r="N790" i="22"/>
  <c r="M792" i="22"/>
  <c r="N792" i="22" s="1"/>
  <c r="M791" i="22"/>
  <c r="N791" i="22" s="1"/>
  <c r="M799" i="22"/>
  <c r="N799" i="22" s="1"/>
  <c r="M798" i="22"/>
  <c r="N798" i="22" s="1"/>
  <c r="M794" i="22"/>
  <c r="N794" i="22" s="1"/>
  <c r="M796" i="22"/>
  <c r="N796" i="22" s="1"/>
  <c r="M800" i="22"/>
  <c r="N800" i="22" s="1"/>
  <c r="M797" i="22"/>
  <c r="N797" i="22" s="1"/>
  <c r="M795" i="22"/>
  <c r="N795" i="22" s="1"/>
  <c r="F389" i="22"/>
  <c r="M373" i="22"/>
  <c r="N352" i="22"/>
  <c r="J337" i="23"/>
  <c r="L341" i="22"/>
  <c r="M340" i="22"/>
  <c r="V331" i="22"/>
  <c r="V340" i="22" s="1"/>
  <c r="B341" i="22" s="1" a="1"/>
  <c r="B341" i="22" s="1"/>
  <c r="AS20" i="1"/>
  <c r="E320" i="22"/>
  <c r="H320" i="22"/>
  <c r="V338" i="25"/>
  <c r="M340" i="25"/>
  <c r="H341" i="25" s="1"/>
  <c r="V334" i="25"/>
  <c r="J337" i="26"/>
  <c r="L341" i="25"/>
  <c r="V332" i="25"/>
  <c r="V336" i="25"/>
  <c r="V331" i="25"/>
  <c r="B299" i="25"/>
  <c r="V337" i="25"/>
  <c r="V333" i="25"/>
  <c r="V330" i="25"/>
  <c r="X837" i="22"/>
  <c r="X840" i="22"/>
  <c r="X836" i="22"/>
  <c r="X835" i="22"/>
  <c r="X823" i="22"/>
  <c r="X841" i="22"/>
  <c r="X834" i="22"/>
  <c r="X842" i="22"/>
  <c r="X838" i="22"/>
  <c r="X833" i="22"/>
  <c r="X839" i="22"/>
  <c r="I859" i="22"/>
  <c r="I857" i="22"/>
  <c r="I858" i="22"/>
  <c r="R821" i="22"/>
  <c r="K821" i="22" s="1"/>
  <c r="G821" i="22"/>
  <c r="R822" i="22"/>
  <c r="R812" i="22"/>
  <c r="K812" i="22" s="1"/>
  <c r="G812" i="22"/>
  <c r="R815" i="22"/>
  <c r="K815" i="22" s="1"/>
  <c r="G815" i="22"/>
  <c r="G813" i="22"/>
  <c r="R813" i="22"/>
  <c r="K813" i="22" s="1"/>
  <c r="R820" i="22"/>
  <c r="K820" i="22" s="1"/>
  <c r="G820" i="22"/>
  <c r="G817" i="22"/>
  <c r="R817" i="22"/>
  <c r="K817" i="22" s="1"/>
  <c r="G819" i="22"/>
  <c r="R819" i="22"/>
  <c r="K819" i="22" s="1"/>
  <c r="G814" i="22"/>
  <c r="R814" i="22"/>
  <c r="K814" i="22" s="1"/>
  <c r="G811" i="22"/>
  <c r="R811" i="22"/>
  <c r="M811" i="22" s="1"/>
  <c r="G823" i="22"/>
  <c r="G816" i="22"/>
  <c r="R816" i="22"/>
  <c r="K816" i="22" s="1"/>
  <c r="G818" i="22"/>
  <c r="R818" i="22"/>
  <c r="K818" i="22" s="1"/>
  <c r="X832" i="22"/>
  <c r="W844" i="22"/>
  <c r="I856" i="22"/>
  <c r="I861" i="22"/>
  <c r="I860" i="22"/>
  <c r="G885" i="22"/>
  <c r="X885" i="22"/>
  <c r="H841" i="23"/>
  <c r="F865" i="22"/>
  <c r="I865" i="22"/>
  <c r="I855" i="22"/>
  <c r="I864" i="22"/>
  <c r="I862" i="22"/>
  <c r="I853" i="22"/>
  <c r="I854" i="22"/>
  <c r="I863" i="22"/>
  <c r="V748" i="22"/>
  <c r="V749" i="22"/>
  <c r="N872" i="22"/>
  <c r="V773" i="22"/>
  <c r="V775" i="22"/>
  <c r="K887" i="22"/>
  <c r="A872" i="22"/>
  <c r="V755" i="22"/>
  <c r="A887" i="22"/>
  <c r="M872" i="22"/>
  <c r="I872" i="22"/>
  <c r="K872" i="22"/>
  <c r="K790" i="22"/>
  <c r="K802" i="22"/>
  <c r="I887" i="22"/>
  <c r="D870" i="22"/>
  <c r="V769" i="22"/>
  <c r="D887" i="22"/>
  <c r="G872" i="22"/>
  <c r="B911" i="22"/>
  <c r="A886" i="22"/>
  <c r="B872" i="22"/>
  <c r="V750" i="22"/>
  <c r="V779" i="22"/>
  <c r="V757" i="22"/>
  <c r="V756" i="22"/>
  <c r="A870" i="22"/>
  <c r="M801" i="22"/>
  <c r="K801" i="22"/>
  <c r="K870" i="22"/>
  <c r="G887" i="22"/>
  <c r="G870" i="22"/>
  <c r="M887" i="22"/>
  <c r="V771" i="22"/>
  <c r="V774" i="22"/>
  <c r="V753" i="22"/>
  <c r="X982" i="25"/>
  <c r="X986" i="25"/>
  <c r="L362" i="25"/>
  <c r="M392" i="25"/>
  <c r="N392" i="25" s="1"/>
  <c r="M401" i="25"/>
  <c r="N401" i="25" s="1"/>
  <c r="V355" i="25"/>
  <c r="V361" i="25" s="1"/>
  <c r="K402" i="25"/>
  <c r="M361" i="25"/>
  <c r="J358" i="26"/>
  <c r="N374" i="25"/>
  <c r="M397" i="25"/>
  <c r="N397" i="25" s="1"/>
  <c r="M394" i="25"/>
  <c r="N394" i="25" s="1"/>
  <c r="K391" i="25"/>
  <c r="M398" i="25"/>
  <c r="N398" i="25" s="1"/>
  <c r="M393" i="25"/>
  <c r="M395" i="25"/>
  <c r="N395" i="25" s="1"/>
  <c r="N378" i="25"/>
  <c r="V378" i="25" s="1"/>
  <c r="X970" i="25"/>
  <c r="H988" i="26"/>
  <c r="X987" i="25"/>
  <c r="X989" i="25"/>
  <c r="G421" i="25"/>
  <c r="R421" i="25"/>
  <c r="K421" i="25" s="1"/>
  <c r="R423" i="25"/>
  <c r="K423" i="25" s="1"/>
  <c r="R417" i="25"/>
  <c r="K417" i="25" s="1"/>
  <c r="G417" i="25"/>
  <c r="G422" i="25"/>
  <c r="R422" i="25"/>
  <c r="K422" i="25" s="1"/>
  <c r="R419" i="25"/>
  <c r="K419" i="25" s="1"/>
  <c r="G419" i="25"/>
  <c r="R413" i="25"/>
  <c r="K413" i="25" s="1"/>
  <c r="G413" i="25"/>
  <c r="G415" i="25"/>
  <c r="R415" i="25"/>
  <c r="K415" i="25" s="1"/>
  <c r="G414" i="25"/>
  <c r="R414" i="25"/>
  <c r="K414" i="25" s="1"/>
  <c r="R412" i="25"/>
  <c r="M412" i="25" s="1"/>
  <c r="G424" i="25"/>
  <c r="G412" i="25"/>
  <c r="R420" i="25"/>
  <c r="K420" i="25" s="1"/>
  <c r="G420" i="25"/>
  <c r="G418" i="25"/>
  <c r="R418" i="25"/>
  <c r="K418" i="25" s="1"/>
  <c r="R416" i="25"/>
  <c r="K416" i="25" s="1"/>
  <c r="G416" i="25"/>
  <c r="W445" i="25"/>
  <c r="X988" i="25"/>
  <c r="X979" i="25"/>
  <c r="X983" i="25"/>
  <c r="X980" i="25"/>
  <c r="X981" i="25"/>
  <c r="X984" i="25"/>
  <c r="X985" i="25"/>
  <c r="K403" i="25"/>
  <c r="M399" i="25"/>
  <c r="N399" i="25" s="1"/>
  <c r="M396" i="25"/>
  <c r="N396" i="25" s="1"/>
  <c r="M400" i="25"/>
  <c r="N400" i="25" s="1"/>
  <c r="N391" i="25"/>
  <c r="V391" i="25" s="1"/>
  <c r="V379" i="25"/>
  <c r="V377" i="25"/>
  <c r="V372" i="25"/>
  <c r="V375" i="25"/>
  <c r="V380" i="25"/>
  <c r="V373" i="25"/>
  <c r="V371" i="25"/>
  <c r="V376" i="25"/>
  <c r="A1077" i="26"/>
  <c r="I1002" i="25"/>
  <c r="I1006" i="25"/>
  <c r="I1010" i="25"/>
  <c r="I1003" i="25"/>
  <c r="I1007" i="25"/>
  <c r="G1034" i="25"/>
  <c r="G1032" i="25"/>
  <c r="A1033" i="25"/>
  <c r="I1019" i="25"/>
  <c r="G1017" i="25"/>
  <c r="D1034" i="25"/>
  <c r="X1032" i="25"/>
  <c r="G1019" i="25"/>
  <c r="F1019" i="25"/>
  <c r="D1017" i="25"/>
  <c r="A1034" i="25"/>
  <c r="B1019" i="25"/>
  <c r="M1034" i="25"/>
  <c r="A1019" i="25"/>
  <c r="A1017" i="25"/>
  <c r="N1019" i="25"/>
  <c r="K1034" i="25"/>
  <c r="M1019" i="25"/>
  <c r="K1017" i="25"/>
  <c r="I1034" i="25"/>
  <c r="K1019" i="25"/>
  <c r="I1000" i="25"/>
  <c r="I1004" i="25"/>
  <c r="I1008" i="25"/>
  <c r="I1011" i="25"/>
  <c r="I1001" i="25"/>
  <c r="I1005" i="25"/>
  <c r="I1009" i="25"/>
  <c r="F1012" i="25"/>
  <c r="I1012" i="25"/>
  <c r="B1058" i="25"/>
  <c r="AX29" i="1"/>
  <c r="B88" i="26"/>
  <c r="B236" i="25" a="1"/>
  <c r="AP21" i="27"/>
  <c r="Q882" i="22"/>
  <c r="Q1024" i="25"/>
  <c r="W856" i="22"/>
  <c r="A1008" i="26"/>
  <c r="W1005" i="25"/>
  <c r="P435" i="25"/>
  <c r="U874" i="22"/>
  <c r="P838" i="22"/>
  <c r="H850" i="23"/>
  <c r="W1000" i="25"/>
  <c r="C997" i="26"/>
  <c r="B1025" i="25"/>
  <c r="T1021" i="25"/>
  <c r="F1022" i="25"/>
  <c r="Q1031" i="25"/>
  <c r="Q1028" i="25"/>
  <c r="B877" i="22"/>
  <c r="F884" i="22"/>
  <c r="C850" i="23"/>
  <c r="Q874" i="22"/>
  <c r="A1029" i="25"/>
  <c r="F1027" i="25"/>
  <c r="C360" i="26"/>
  <c r="T876" i="22"/>
  <c r="I891" i="22"/>
  <c r="J397" i="26"/>
  <c r="Q884" i="22"/>
  <c r="S1032" i="25"/>
  <c r="S1029" i="25"/>
  <c r="W860" i="22"/>
  <c r="P842" i="22"/>
  <c r="B172" i="26"/>
  <c r="A885" i="22"/>
  <c r="H1007" i="26"/>
  <c r="A874" i="22"/>
  <c r="B875" i="22"/>
  <c r="C856" i="23"/>
  <c r="J394" i="26"/>
  <c r="Q1030" i="25"/>
  <c r="T1022" i="25"/>
  <c r="J393" i="26"/>
  <c r="A861" i="23"/>
  <c r="F1031" i="25"/>
  <c r="F339" i="26"/>
  <c r="W863" i="22"/>
  <c r="A850" i="23"/>
  <c r="U881" i="22"/>
  <c r="Q1025" i="25"/>
  <c r="H1006" i="26"/>
  <c r="C1004" i="26"/>
  <c r="C1007" i="26"/>
  <c r="T877" i="22"/>
  <c r="C859" i="23"/>
  <c r="B881" i="22"/>
  <c r="A1031" i="25"/>
  <c r="H1001" i="26"/>
  <c r="U880" i="22"/>
  <c r="W1009" i="25"/>
  <c r="A878" i="22"/>
  <c r="H853" i="23"/>
  <c r="T1030" i="25"/>
  <c r="S1021" i="25"/>
  <c r="I390" i="26"/>
  <c r="A1006" i="26"/>
  <c r="B883" i="22"/>
  <c r="C339" i="23"/>
  <c r="A1026" i="25"/>
  <c r="H1003" i="26"/>
  <c r="J773" i="23"/>
  <c r="J398" i="26"/>
  <c r="W853" i="22"/>
  <c r="U1026" i="25"/>
  <c r="P444" i="25"/>
  <c r="H860" i="23"/>
  <c r="B874" i="22"/>
  <c r="B215" i="25" a="1"/>
  <c r="B884" i="22"/>
  <c r="I392" i="26"/>
  <c r="Q878" i="22"/>
  <c r="U1024" i="25"/>
  <c r="B1030" i="25"/>
  <c r="J349" i="23"/>
  <c r="C855" i="23"/>
  <c r="C1008" i="26"/>
  <c r="S881" i="22"/>
  <c r="W855" i="22"/>
  <c r="J792" i="23"/>
  <c r="U1023" i="25"/>
  <c r="A1005" i="26"/>
  <c r="C852" i="23"/>
  <c r="U1027" i="25"/>
  <c r="F877" i="22"/>
  <c r="F890" i="22"/>
  <c r="H998" i="26"/>
  <c r="I798" i="23"/>
  <c r="S879" i="22"/>
  <c r="A875" i="22"/>
  <c r="F882" i="22"/>
  <c r="A1007" i="26"/>
  <c r="T1023" i="25"/>
  <c r="S1031" i="25"/>
  <c r="H997" i="26"/>
  <c r="I792" i="23"/>
  <c r="B1038" i="25"/>
  <c r="C1002" i="26"/>
  <c r="A884" i="22"/>
  <c r="J391" i="26"/>
  <c r="C1006" i="26"/>
  <c r="H1002" i="26"/>
  <c r="B46" i="26"/>
  <c r="M891" i="22"/>
  <c r="F876" i="22"/>
  <c r="S885" i="22"/>
  <c r="Q880" i="22"/>
  <c r="P834" i="22"/>
  <c r="AP21" i="1"/>
  <c r="A881" i="22"/>
  <c r="T1029" i="25"/>
  <c r="S883" i="22"/>
  <c r="H1004" i="26"/>
  <c r="F875" i="22"/>
  <c r="I789" i="23"/>
  <c r="I795" i="23"/>
  <c r="F1025" i="25"/>
  <c r="B882" i="22"/>
  <c r="I797" i="23"/>
  <c r="U875" i="22"/>
  <c r="A858" i="23"/>
  <c r="W1002" i="25"/>
  <c r="A856" i="23"/>
  <c r="W1004" i="25"/>
  <c r="H856" i="23"/>
  <c r="A854" i="23"/>
  <c r="B1031" i="25"/>
  <c r="A1002" i="26"/>
  <c r="S1028" i="25"/>
  <c r="B1029" i="25"/>
  <c r="B1028" i="25"/>
  <c r="H1005" i="26"/>
  <c r="C1016" i="26"/>
  <c r="I393" i="26"/>
  <c r="T878" i="22"/>
  <c r="AR26" i="24"/>
  <c r="I297" i="23"/>
  <c r="I1038" i="25"/>
  <c r="A860" i="23"/>
  <c r="I869" i="23"/>
  <c r="A1003" i="26"/>
  <c r="Q1029" i="25"/>
  <c r="C1003" i="26"/>
  <c r="F883" i="22"/>
  <c r="A1021" i="25"/>
  <c r="S1025" i="25"/>
  <c r="P439" i="25"/>
  <c r="S874" i="22"/>
  <c r="A999" i="26"/>
  <c r="W1008" i="25"/>
  <c r="T1032" i="25"/>
  <c r="P841" i="22"/>
  <c r="S1027" i="25"/>
  <c r="S877" i="22"/>
  <c r="H859" i="23"/>
  <c r="P835" i="22"/>
  <c r="B130" i="26"/>
  <c r="J371" i="26"/>
  <c r="F1026" i="25"/>
  <c r="A880" i="22"/>
  <c r="W858" i="22"/>
  <c r="J797" i="23"/>
  <c r="J388" i="26"/>
  <c r="A1030" i="25"/>
  <c r="F885" i="22"/>
  <c r="C868" i="23"/>
  <c r="B1024" i="25"/>
  <c r="P442" i="25"/>
  <c r="F319" i="23"/>
  <c r="J787" i="23"/>
  <c r="S884" i="22"/>
  <c r="T884" i="22"/>
  <c r="F318" i="23"/>
  <c r="Q879" i="22"/>
  <c r="J375" i="26"/>
  <c r="T881" i="22"/>
  <c r="W1006" i="25"/>
  <c r="Q883" i="22"/>
  <c r="A1032" i="25"/>
  <c r="P441" i="25"/>
  <c r="A1025" i="25"/>
  <c r="B298" i="26"/>
  <c r="B1021" i="25"/>
  <c r="C1001" i="26"/>
  <c r="B319" i="23"/>
  <c r="I788" i="23"/>
  <c r="P836" i="22"/>
  <c r="W1007" i="25"/>
  <c r="A1023" i="25"/>
  <c r="B1023" i="25"/>
  <c r="A1000" i="26"/>
  <c r="P434" i="25"/>
  <c r="A998" i="26"/>
  <c r="T879" i="22"/>
  <c r="S1026" i="25"/>
  <c r="C854" i="23"/>
  <c r="U879" i="22"/>
  <c r="H857" i="23"/>
  <c r="U1025" i="25"/>
  <c r="P443" i="25"/>
  <c r="B67" i="26"/>
  <c r="AR45" i="27"/>
  <c r="B885" i="22"/>
  <c r="H851" i="23"/>
  <c r="C1005" i="26"/>
  <c r="A851" i="23"/>
  <c r="A877" i="22"/>
  <c r="S875" i="22"/>
  <c r="A883" i="22"/>
  <c r="E891" i="22"/>
  <c r="H852" i="23"/>
  <c r="Q881" i="22"/>
  <c r="U1028" i="25"/>
  <c r="B1022" i="25"/>
  <c r="A882" i="22"/>
  <c r="J395" i="26"/>
  <c r="H1008" i="26"/>
  <c r="J791" i="23"/>
  <c r="P437" i="25"/>
  <c r="A852" i="23"/>
  <c r="W859" i="22"/>
  <c r="F1028" i="25"/>
  <c r="P433" i="25"/>
  <c r="P843" i="22"/>
  <c r="U1022" i="25"/>
  <c r="C339" i="26"/>
  <c r="T885" i="22"/>
  <c r="H858" i="23"/>
  <c r="U876" i="22"/>
  <c r="J320" i="22"/>
  <c r="W854" i="22"/>
  <c r="U885" i="22"/>
  <c r="S1030" i="25"/>
  <c r="B109" i="26"/>
  <c r="AQ21" i="27"/>
  <c r="P438" i="25"/>
  <c r="H999" i="26"/>
  <c r="S876" i="22"/>
  <c r="J775" i="23"/>
  <c r="U1032" i="25"/>
  <c r="U878" i="22"/>
  <c r="P832" i="22"/>
  <c r="F874" i="22"/>
  <c r="I398" i="26"/>
  <c r="W1001" i="25"/>
  <c r="I370" i="23"/>
  <c r="Q1032" i="25"/>
  <c r="P839" i="22"/>
  <c r="F1032" i="25"/>
  <c r="A1024" i="25"/>
  <c r="H854" i="23"/>
  <c r="T1025" i="25"/>
  <c r="E1038" i="25"/>
  <c r="I396" i="26"/>
  <c r="F880" i="22"/>
  <c r="C869" i="23"/>
  <c r="C858" i="23"/>
  <c r="B1027" i="25"/>
  <c r="I793" i="23"/>
  <c r="J392" i="26"/>
  <c r="I394" i="26"/>
  <c r="C857" i="23"/>
  <c r="I794" i="23"/>
  <c r="A1028" i="25"/>
  <c r="H1000" i="26"/>
  <c r="I389" i="26"/>
  <c r="A997" i="26"/>
  <c r="C1000" i="26"/>
  <c r="J767" i="23"/>
  <c r="U884" i="22"/>
  <c r="I1016" i="26"/>
  <c r="A853" i="23"/>
  <c r="N320" i="25"/>
  <c r="F881" i="22"/>
  <c r="Q885" i="22"/>
  <c r="U1029" i="25"/>
  <c r="T1027" i="25"/>
  <c r="B277" i="26"/>
  <c r="AQ21" i="1"/>
  <c r="U1031" i="25"/>
  <c r="T875" i="22"/>
  <c r="P440" i="25"/>
  <c r="F1037" i="25"/>
  <c r="I1015" i="26"/>
  <c r="T1024" i="25"/>
  <c r="C853" i="23"/>
  <c r="Q1022" i="25"/>
  <c r="T1028" i="25"/>
  <c r="C861" i="23"/>
  <c r="I796" i="23"/>
  <c r="S882" i="22"/>
  <c r="U877" i="22"/>
  <c r="F1029" i="25"/>
  <c r="M1038" i="25"/>
  <c r="B1032" i="25"/>
  <c r="C1015" i="26"/>
  <c r="T882" i="22"/>
  <c r="A876" i="22"/>
  <c r="B880" i="22"/>
  <c r="B256" i="26"/>
  <c r="W861" i="22"/>
  <c r="A879" i="22"/>
  <c r="T1031" i="25"/>
  <c r="U883" i="22"/>
  <c r="Q877" i="22"/>
  <c r="Q1026" i="25"/>
  <c r="F1021" i="25"/>
  <c r="S1024" i="25"/>
  <c r="B1026" i="25"/>
  <c r="W1003" i="25"/>
  <c r="U1030" i="25"/>
  <c r="W1010" i="25"/>
  <c r="I791" i="23"/>
  <c r="S1023" i="25"/>
  <c r="A1027" i="25"/>
  <c r="F1023" i="25"/>
  <c r="T883" i="22"/>
  <c r="S880" i="22"/>
  <c r="C860" i="23"/>
  <c r="Q875" i="22"/>
  <c r="H861" i="23"/>
  <c r="B891" i="22"/>
  <c r="T874" i="22"/>
  <c r="S878" i="22"/>
  <c r="F1024" i="25"/>
  <c r="U882" i="22"/>
  <c r="J774" i="23"/>
  <c r="I391" i="26"/>
  <c r="J389" i="26"/>
  <c r="B878" i="22"/>
  <c r="W862" i="22"/>
  <c r="W857" i="22"/>
  <c r="P833" i="22"/>
  <c r="P436" i="25"/>
  <c r="F879" i="22"/>
  <c r="P840" i="22"/>
  <c r="AP20" i="24"/>
  <c r="C999" i="26"/>
  <c r="B876" i="22"/>
  <c r="A1022" i="25"/>
  <c r="C998" i="26"/>
  <c r="F878" i="22"/>
  <c r="A859" i="23"/>
  <c r="Q1027" i="25"/>
  <c r="I397" i="26"/>
  <c r="U1021" i="25"/>
  <c r="Q1021" i="25"/>
  <c r="A857" i="23"/>
  <c r="B879" i="22"/>
  <c r="H855" i="23"/>
  <c r="I409" i="26"/>
  <c r="T880" i="22"/>
  <c r="P837" i="22"/>
  <c r="T1026" i="25"/>
  <c r="A1001" i="26"/>
  <c r="AR29" i="1"/>
  <c r="F1030" i="25"/>
  <c r="A1004" i="26"/>
  <c r="W453" i="25"/>
  <c r="Q876" i="22"/>
  <c r="Q1023" i="25"/>
  <c r="I868" i="23"/>
  <c r="C851" i="23"/>
  <c r="A855" i="23"/>
  <c r="I395" i="26"/>
  <c r="J396" i="26"/>
  <c r="S1022" i="25"/>
  <c r="B215" i="25" l="1"/>
  <c r="B236" i="25"/>
  <c r="AS21" i="27"/>
  <c r="AX58" i="27"/>
  <c r="N811" i="22"/>
  <c r="M818" i="22"/>
  <c r="N818" i="22" s="1"/>
  <c r="M815" i="22"/>
  <c r="N815" i="22" s="1"/>
  <c r="M817" i="22"/>
  <c r="N817" i="22" s="1"/>
  <c r="M812" i="22"/>
  <c r="N812" i="22" s="1"/>
  <c r="M820" i="22"/>
  <c r="N820" i="22" s="1"/>
  <c r="M813" i="22"/>
  <c r="N813" i="22" s="1"/>
  <c r="M816" i="22"/>
  <c r="N816" i="22" s="1"/>
  <c r="M819" i="22"/>
  <c r="N819" i="22" s="1"/>
  <c r="M821" i="22"/>
  <c r="N821" i="22" s="1"/>
  <c r="F410" i="22"/>
  <c r="M394" i="22"/>
  <c r="N373" i="22"/>
  <c r="J358" i="23"/>
  <c r="L362" i="22"/>
  <c r="V352" i="22"/>
  <c r="V361" i="22" s="1"/>
  <c r="B362" i="22" s="1" a="1"/>
  <c r="B362" i="22" s="1"/>
  <c r="M361" i="22"/>
  <c r="AS21" i="1"/>
  <c r="E341" i="22"/>
  <c r="H341" i="22"/>
  <c r="V340" i="25"/>
  <c r="E341" i="25" s="1"/>
  <c r="G433" i="25"/>
  <c r="R433" i="25"/>
  <c r="X844" i="22"/>
  <c r="X853" i="22"/>
  <c r="X863" i="22"/>
  <c r="X856" i="22"/>
  <c r="X858" i="22"/>
  <c r="X857" i="22"/>
  <c r="X861" i="22"/>
  <c r="X859" i="22"/>
  <c r="X854" i="22"/>
  <c r="W865" i="22"/>
  <c r="X855" i="22"/>
  <c r="X860" i="22"/>
  <c r="X862" i="22"/>
  <c r="X906" i="22"/>
  <c r="G906" i="22"/>
  <c r="I882" i="22"/>
  <c r="I883" i="22"/>
  <c r="I880" i="22"/>
  <c r="I875" i="22"/>
  <c r="I885" i="22"/>
  <c r="I879" i="22"/>
  <c r="I877" i="22"/>
  <c r="I881" i="22"/>
  <c r="F886" i="22"/>
  <c r="I886" i="22"/>
  <c r="I884" i="22"/>
  <c r="I874" i="22"/>
  <c r="G836" i="22"/>
  <c r="R836" i="22"/>
  <c r="K836" i="22" s="1"/>
  <c r="G833" i="22"/>
  <c r="R833" i="22"/>
  <c r="K833" i="22" s="1"/>
  <c r="R839" i="22"/>
  <c r="K839" i="22" s="1"/>
  <c r="G839" i="22"/>
  <c r="R834" i="22"/>
  <c r="K834" i="22" s="1"/>
  <c r="G834" i="22"/>
  <c r="R843" i="22"/>
  <c r="G841" i="22"/>
  <c r="R841" i="22"/>
  <c r="K841" i="22" s="1"/>
  <c r="G835" i="22"/>
  <c r="R835" i="22"/>
  <c r="K835" i="22" s="1"/>
  <c r="R842" i="22"/>
  <c r="K842" i="22" s="1"/>
  <c r="G842" i="22"/>
  <c r="G837" i="22"/>
  <c r="R837" i="22"/>
  <c r="K837" i="22" s="1"/>
  <c r="G838" i="22"/>
  <c r="R838" i="22"/>
  <c r="K838" i="22" s="1"/>
  <c r="R832" i="22"/>
  <c r="M832" i="22" s="1"/>
  <c r="G832" i="22"/>
  <c r="G844" i="22"/>
  <c r="G840" i="22"/>
  <c r="R840" i="22"/>
  <c r="K840" i="22" s="1"/>
  <c r="H862" i="23"/>
  <c r="I878" i="22"/>
  <c r="I876" i="22"/>
  <c r="M908" i="22"/>
  <c r="A891" i="22"/>
  <c r="V795" i="22"/>
  <c r="K908" i="22"/>
  <c r="I893" i="22"/>
  <c r="G891" i="22"/>
  <c r="V778" i="22"/>
  <c r="M893" i="22"/>
  <c r="V770" i="22"/>
  <c r="G908" i="22"/>
  <c r="D891" i="22"/>
  <c r="A908" i="22"/>
  <c r="V800" i="22"/>
  <c r="K891" i="22"/>
  <c r="B893" i="22"/>
  <c r="B932" i="22"/>
  <c r="I908" i="22"/>
  <c r="V777" i="22"/>
  <c r="A907" i="22"/>
  <c r="G893" i="22"/>
  <c r="V790" i="22"/>
  <c r="N893" i="22"/>
  <c r="D908" i="22"/>
  <c r="V776" i="22"/>
  <c r="M822" i="22"/>
  <c r="K822" i="22"/>
  <c r="V794" i="22"/>
  <c r="K893" i="22"/>
  <c r="A893" i="22"/>
  <c r="K811" i="22"/>
  <c r="K823" i="22"/>
  <c r="X1000" i="25"/>
  <c r="K412" i="25"/>
  <c r="M417" i="25"/>
  <c r="N417" i="25" s="1"/>
  <c r="M382" i="25"/>
  <c r="M413" i="25"/>
  <c r="N413" i="25" s="1"/>
  <c r="M414" i="25"/>
  <c r="N414" i="25" s="1"/>
  <c r="V374" i="25"/>
  <c r="V382" i="25" s="1"/>
  <c r="H362" i="25"/>
  <c r="M423" i="25"/>
  <c r="M421" i="25"/>
  <c r="N421" i="25" s="1"/>
  <c r="J379" i="26"/>
  <c r="L383" i="25"/>
  <c r="N393" i="25"/>
  <c r="M403" i="25" s="1"/>
  <c r="H404" i="25" s="1"/>
  <c r="M419" i="25"/>
  <c r="N419" i="25" s="1"/>
  <c r="M420" i="25"/>
  <c r="N420" i="25" s="1"/>
  <c r="M415" i="25"/>
  <c r="N415" i="25" s="1"/>
  <c r="M418" i="25"/>
  <c r="N418" i="25" s="1"/>
  <c r="X991" i="25"/>
  <c r="X1003" i="25"/>
  <c r="X1008" i="25"/>
  <c r="X1005" i="25"/>
  <c r="X1006" i="25"/>
  <c r="X1002" i="25"/>
  <c r="X1004" i="25"/>
  <c r="X1001" i="25"/>
  <c r="R439" i="25"/>
  <c r="K439" i="25" s="1"/>
  <c r="G439" i="25"/>
  <c r="R437" i="25"/>
  <c r="K437" i="25" s="1"/>
  <c r="G437" i="25"/>
  <c r="G441" i="25"/>
  <c r="R441" i="25"/>
  <c r="K441" i="25" s="1"/>
  <c r="G442" i="25"/>
  <c r="R442" i="25"/>
  <c r="K442" i="25" s="1"/>
  <c r="R438" i="25"/>
  <c r="K438" i="25" s="1"/>
  <c r="G438" i="25"/>
  <c r="R443" i="25"/>
  <c r="K443" i="25" s="1"/>
  <c r="G443" i="25"/>
  <c r="G436" i="25"/>
  <c r="R436" i="25"/>
  <c r="K436" i="25" s="1"/>
  <c r="R434" i="25"/>
  <c r="M434" i="25" s="1"/>
  <c r="G434" i="25"/>
  <c r="G445" i="25"/>
  <c r="R444" i="25"/>
  <c r="M444" i="25" s="1"/>
  <c r="R440" i="25"/>
  <c r="K440" i="25" s="1"/>
  <c r="G440" i="25"/>
  <c r="R435" i="25"/>
  <c r="K435" i="25" s="1"/>
  <c r="G435" i="25"/>
  <c r="X1007" i="25"/>
  <c r="W466" i="25"/>
  <c r="X1009" i="25"/>
  <c r="H1009" i="26"/>
  <c r="X1010" i="25"/>
  <c r="M416" i="25"/>
  <c r="N416" i="25" s="1"/>
  <c r="K424" i="25"/>
  <c r="M422" i="25"/>
  <c r="N422" i="25" s="1"/>
  <c r="E362" i="25"/>
  <c r="V400" i="25"/>
  <c r="V397" i="25"/>
  <c r="V398" i="25"/>
  <c r="V401" i="25"/>
  <c r="V396" i="25"/>
  <c r="V399" i="25"/>
  <c r="V394" i="25"/>
  <c r="V392" i="25"/>
  <c r="N412" i="25"/>
  <c r="V412" i="25" s="1"/>
  <c r="V395" i="25"/>
  <c r="A1098" i="26"/>
  <c r="I1028" i="25"/>
  <c r="I1024" i="25"/>
  <c r="I1025" i="25"/>
  <c r="I1029" i="25"/>
  <c r="I1023" i="25"/>
  <c r="I1021" i="25"/>
  <c r="I1027" i="25"/>
  <c r="I1026" i="25"/>
  <c r="I1032" i="25"/>
  <c r="G1055" i="25"/>
  <c r="F1040" i="25"/>
  <c r="D1038" i="25"/>
  <c r="G1053" i="25"/>
  <c r="B1040" i="25"/>
  <c r="M1055" i="25"/>
  <c r="D1055" i="25"/>
  <c r="A1054" i="25"/>
  <c r="K1040" i="25"/>
  <c r="I1040" i="25"/>
  <c r="X1053" i="25"/>
  <c r="G1040" i="25"/>
  <c r="K1055" i="25"/>
  <c r="A1040" i="25"/>
  <c r="I1055" i="25"/>
  <c r="K1038" i="25"/>
  <c r="A1055" i="25"/>
  <c r="G1038" i="25"/>
  <c r="N1040" i="25"/>
  <c r="M1040" i="25"/>
  <c r="A1038" i="25"/>
  <c r="I1030" i="25"/>
  <c r="I1031" i="25"/>
  <c r="I1022" i="25"/>
  <c r="F1033" i="25"/>
  <c r="I1033" i="25"/>
  <c r="B1079" i="25"/>
  <c r="AX30" i="1"/>
  <c r="B214" i="26"/>
  <c r="AR46" i="27"/>
  <c r="C878" i="23"/>
  <c r="P859" i="22"/>
  <c r="J418" i="26"/>
  <c r="I814" i="23"/>
  <c r="F900" i="22"/>
  <c r="U1051" i="25"/>
  <c r="I1036" i="26"/>
  <c r="C882" i="23"/>
  <c r="AP22" i="1"/>
  <c r="F1044" i="25"/>
  <c r="B1047" i="25"/>
  <c r="C881" i="23"/>
  <c r="P458" i="25"/>
  <c r="F1042" i="25"/>
  <c r="A897" i="22"/>
  <c r="A1025" i="26"/>
  <c r="U1045" i="25"/>
  <c r="A1051" i="25"/>
  <c r="AQ21" i="24"/>
  <c r="I812" i="23"/>
  <c r="I410" i="26"/>
  <c r="H1028" i="26"/>
  <c r="U1044" i="25"/>
  <c r="B900" i="22"/>
  <c r="A1022" i="26"/>
  <c r="H875" i="23"/>
  <c r="U1043" i="25"/>
  <c r="AQ22" i="27"/>
  <c r="B1053" i="25"/>
  <c r="Q905" i="22"/>
  <c r="B1045" i="25"/>
  <c r="F1045" i="25"/>
  <c r="N341" i="22"/>
  <c r="C1023" i="26"/>
  <c r="C890" i="23"/>
  <c r="F360" i="26"/>
  <c r="F1058" i="25"/>
  <c r="Q1053" i="25"/>
  <c r="J816" i="23"/>
  <c r="T898" i="22"/>
  <c r="W876" i="22"/>
  <c r="H1026" i="26"/>
  <c r="J809" i="23"/>
  <c r="B1051" i="25"/>
  <c r="I813" i="23"/>
  <c r="A1018" i="26"/>
  <c r="H1022" i="26"/>
  <c r="H1019" i="26"/>
  <c r="U901" i="22"/>
  <c r="J411" i="26"/>
  <c r="Q900" i="22"/>
  <c r="W879" i="22"/>
  <c r="B1042" i="25"/>
  <c r="A1046" i="25"/>
  <c r="T1049" i="25"/>
  <c r="F1048" i="25"/>
  <c r="C877" i="23"/>
  <c r="S897" i="22"/>
  <c r="A1049" i="25"/>
  <c r="U1049" i="25"/>
  <c r="F906" i="22"/>
  <c r="A900" i="22"/>
  <c r="A878" i="23"/>
  <c r="J796" i="23"/>
  <c r="T1043" i="25"/>
  <c r="I819" i="23"/>
  <c r="H873" i="23"/>
  <c r="B235" i="26"/>
  <c r="H880" i="23"/>
  <c r="A895" i="22"/>
  <c r="AR27" i="24"/>
  <c r="C880" i="23"/>
  <c r="AR30" i="1"/>
  <c r="A1021" i="26"/>
  <c r="T900" i="22"/>
  <c r="A904" i="22"/>
  <c r="U900" i="22"/>
  <c r="S1045" i="25"/>
  <c r="P861" i="22"/>
  <c r="C876" i="23"/>
  <c r="A877" i="23"/>
  <c r="Q1044" i="25"/>
  <c r="W1022" i="25"/>
  <c r="A1045" i="25"/>
  <c r="T904" i="22"/>
  <c r="T902" i="22"/>
  <c r="C879" i="23"/>
  <c r="A906" i="22"/>
  <c r="P853" i="22"/>
  <c r="J415" i="26"/>
  <c r="I413" i="26"/>
  <c r="S1051" i="25"/>
  <c r="P459" i="25"/>
  <c r="H877" i="23"/>
  <c r="N341" i="25"/>
  <c r="W1023" i="25"/>
  <c r="T1051" i="25"/>
  <c r="AP22" i="27"/>
  <c r="H872" i="23"/>
  <c r="T906" i="22"/>
  <c r="W875" i="22"/>
  <c r="A1044" i="25"/>
  <c r="A1020" i="26"/>
  <c r="H1027" i="26"/>
  <c r="I816" i="23"/>
  <c r="U895" i="22"/>
  <c r="S896" i="22"/>
  <c r="W1021" i="25"/>
  <c r="S1049" i="25"/>
  <c r="A1048" i="25"/>
  <c r="J417" i="26"/>
  <c r="C1019" i="26"/>
  <c r="A1019" i="26"/>
  <c r="F1046" i="25"/>
  <c r="F903" i="22"/>
  <c r="B1059" i="25"/>
  <c r="A902" i="22"/>
  <c r="I809" i="23"/>
  <c r="W1028" i="25"/>
  <c r="A1026" i="26"/>
  <c r="W474" i="25"/>
  <c r="T901" i="22"/>
  <c r="U899" i="22"/>
  <c r="A1052" i="25"/>
  <c r="F339" i="23"/>
  <c r="U1042" i="25"/>
  <c r="P863" i="22"/>
  <c r="U898" i="22"/>
  <c r="J789" i="23"/>
  <c r="J390" i="26"/>
  <c r="B340" i="23"/>
  <c r="U904" i="22"/>
  <c r="S898" i="22"/>
  <c r="W877" i="22"/>
  <c r="I808" i="23"/>
  <c r="A1053" i="25"/>
  <c r="Q1045" i="25"/>
  <c r="T1047" i="25"/>
  <c r="U1053" i="25"/>
  <c r="S1050" i="25"/>
  <c r="A903" i="22"/>
  <c r="H876" i="23"/>
  <c r="H871" i="23"/>
  <c r="J413" i="26"/>
  <c r="W882" i="22"/>
  <c r="P864" i="22"/>
  <c r="I810" i="23"/>
  <c r="C1027" i="26"/>
  <c r="AP21" i="24"/>
  <c r="H1020" i="26"/>
  <c r="F896" i="22"/>
  <c r="A875" i="23"/>
  <c r="H878" i="23"/>
  <c r="A879" i="23"/>
  <c r="M912" i="22"/>
  <c r="B1044" i="25"/>
  <c r="U905" i="22"/>
  <c r="S903" i="22"/>
  <c r="A881" i="23"/>
  <c r="AQ22" i="1"/>
  <c r="F1051" i="25"/>
  <c r="C1018" i="26"/>
  <c r="C872" i="23"/>
  <c r="Q1050" i="25"/>
  <c r="I431" i="26"/>
  <c r="I912" i="22"/>
  <c r="P455" i="25"/>
  <c r="H1021" i="26"/>
  <c r="A898" i="22"/>
  <c r="P457" i="25"/>
  <c r="F402" i="26"/>
  <c r="F911" i="22"/>
  <c r="Q1052" i="25"/>
  <c r="T1045" i="25"/>
  <c r="B912" i="22"/>
  <c r="J341" i="22"/>
  <c r="A872" i="23"/>
  <c r="J818" i="23"/>
  <c r="W1027" i="25"/>
  <c r="B905" i="22"/>
  <c r="C1028" i="26"/>
  <c r="T895" i="22"/>
  <c r="P854" i="22"/>
  <c r="Q895" i="22"/>
  <c r="A896" i="22"/>
  <c r="A1042" i="25"/>
  <c r="A901" i="22"/>
  <c r="A871" i="23"/>
  <c r="T1050" i="25"/>
  <c r="Q906" i="22"/>
  <c r="C875" i="23"/>
  <c r="S899" i="22"/>
  <c r="U1047" i="25"/>
  <c r="B1046" i="25"/>
  <c r="A876" i="23"/>
  <c r="W1029" i="25"/>
  <c r="H879" i="23"/>
  <c r="U902" i="22"/>
  <c r="W880" i="22"/>
  <c r="S1052" i="25"/>
  <c r="Q1043" i="25"/>
  <c r="T899" i="22"/>
  <c r="S1048" i="25"/>
  <c r="T1048" i="25"/>
  <c r="F901" i="22"/>
  <c r="A899" i="22"/>
  <c r="S902" i="22"/>
  <c r="U906" i="22"/>
  <c r="C1025" i="26"/>
  <c r="T905" i="22"/>
  <c r="Q1047" i="25"/>
  <c r="P454" i="25"/>
  <c r="W881" i="22"/>
  <c r="P461" i="25"/>
  <c r="F1053" i="25"/>
  <c r="C1026" i="26"/>
  <c r="S905" i="22"/>
  <c r="I415" i="26"/>
  <c r="T1046" i="25"/>
  <c r="P465" i="25"/>
  <c r="S901" i="22"/>
  <c r="I318" i="23"/>
  <c r="F1043" i="25"/>
  <c r="B904" i="22"/>
  <c r="U897" i="22"/>
  <c r="S900" i="22"/>
  <c r="Q904" i="22"/>
  <c r="B1048" i="25"/>
  <c r="S1042" i="25"/>
  <c r="Q896" i="22"/>
  <c r="A880" i="23"/>
  <c r="B1049" i="25"/>
  <c r="J810" i="23"/>
  <c r="C381" i="26"/>
  <c r="U1050" i="25"/>
  <c r="I414" i="26"/>
  <c r="H1023" i="26"/>
  <c r="C1021" i="26"/>
  <c r="A873" i="23"/>
  <c r="A1043" i="25"/>
  <c r="C889" i="23"/>
  <c r="S895" i="22"/>
  <c r="W884" i="22"/>
  <c r="C874" i="23"/>
  <c r="B1043" i="25"/>
  <c r="B902" i="22"/>
  <c r="A1023" i="26"/>
  <c r="C873" i="23"/>
  <c r="Q1048" i="25"/>
  <c r="B897" i="22"/>
  <c r="Q1042" i="25"/>
  <c r="U1052" i="25"/>
  <c r="I889" i="23"/>
  <c r="S1047" i="25"/>
  <c r="C1037" i="26"/>
  <c r="Q899" i="22"/>
  <c r="J370" i="23"/>
  <c r="I815" i="23"/>
  <c r="P456" i="25"/>
  <c r="F899" i="22"/>
  <c r="I817" i="23"/>
  <c r="F1047" i="25"/>
  <c r="W1031" i="25"/>
  <c r="I411" i="26"/>
  <c r="I419" i="26"/>
  <c r="F897" i="22"/>
  <c r="H1024" i="26"/>
  <c r="T896" i="22"/>
  <c r="Q902" i="22"/>
  <c r="P460" i="25"/>
  <c r="F361" i="26"/>
  <c r="J793" i="23"/>
  <c r="E1059" i="25"/>
  <c r="J788" i="23"/>
  <c r="Q903" i="22"/>
  <c r="S904" i="22"/>
  <c r="T903" i="22"/>
  <c r="S1044" i="25"/>
  <c r="I391" i="23"/>
  <c r="S1043" i="25"/>
  <c r="F1052" i="25"/>
  <c r="W874" i="22"/>
  <c r="C1029" i="26"/>
  <c r="W883" i="22"/>
  <c r="U1046" i="25"/>
  <c r="B901" i="22"/>
  <c r="H1029" i="26"/>
  <c r="F905" i="22"/>
  <c r="P462" i="25"/>
  <c r="A905" i="22"/>
  <c r="M1059" i="25"/>
  <c r="P856" i="22"/>
  <c r="Q898" i="22"/>
  <c r="B1052" i="25"/>
  <c r="S906" i="22"/>
  <c r="P860" i="22"/>
  <c r="Q1046" i="25"/>
  <c r="A1029" i="26"/>
  <c r="C1024" i="26"/>
  <c r="H874" i="23"/>
  <c r="F904" i="22"/>
  <c r="F340" i="26"/>
  <c r="W878" i="22"/>
  <c r="F895" i="22"/>
  <c r="I412" i="26"/>
  <c r="AQ22" i="24"/>
  <c r="A1028" i="26"/>
  <c r="W1025" i="25"/>
  <c r="F902" i="22"/>
  <c r="J410" i="26"/>
  <c r="W1026" i="25"/>
  <c r="E912" i="22"/>
  <c r="I417" i="26"/>
  <c r="T1052" i="25"/>
  <c r="J419" i="26"/>
  <c r="P858" i="22"/>
  <c r="C1020" i="26"/>
  <c r="T1053" i="25"/>
  <c r="U903" i="22"/>
  <c r="F1049" i="25"/>
  <c r="W1030" i="25"/>
  <c r="H1018" i="26"/>
  <c r="H1025" i="26"/>
  <c r="B896" i="22"/>
  <c r="B903" i="22"/>
  <c r="P862" i="22"/>
  <c r="J812" i="23"/>
  <c r="I1059" i="25"/>
  <c r="A1047" i="25"/>
  <c r="J794" i="23"/>
  <c r="B906" i="22"/>
  <c r="B320" i="25" a="1"/>
  <c r="H881" i="23"/>
  <c r="S1053" i="25"/>
  <c r="Q1051" i="25"/>
  <c r="C871" i="23"/>
  <c r="A874" i="23"/>
  <c r="I420" i="26"/>
  <c r="B899" i="22"/>
  <c r="I890" i="23"/>
  <c r="A1027" i="26"/>
  <c r="H882" i="23"/>
  <c r="B898" i="22"/>
  <c r="Q901" i="22"/>
  <c r="J795" i="23"/>
  <c r="F1050" i="25"/>
  <c r="T897" i="22"/>
  <c r="J414" i="26"/>
  <c r="W1024" i="25"/>
  <c r="I418" i="26"/>
  <c r="A1024" i="26"/>
  <c r="C360" i="23"/>
  <c r="I416" i="26"/>
  <c r="T1042" i="25"/>
  <c r="I1037" i="26"/>
  <c r="P857" i="22"/>
  <c r="A882" i="23"/>
  <c r="S1046" i="25"/>
  <c r="J416" i="26"/>
  <c r="J412" i="26"/>
  <c r="T1044" i="25"/>
  <c r="A1050" i="25"/>
  <c r="F898" i="22"/>
  <c r="B895" i="22"/>
  <c r="I818" i="23"/>
  <c r="J409" i="26"/>
  <c r="P464" i="25"/>
  <c r="B1050" i="25"/>
  <c r="I441" i="26"/>
  <c r="U1048" i="25"/>
  <c r="C1022" i="26"/>
  <c r="P463" i="25"/>
  <c r="Q1049" i="25"/>
  <c r="F340" i="23"/>
  <c r="Q897" i="22"/>
  <c r="U896" i="22"/>
  <c r="P855" i="22"/>
  <c r="C1036" i="26"/>
  <c r="AS22" i="27" l="1"/>
  <c r="AX59" i="27"/>
  <c r="B320" i="25"/>
  <c r="N832" i="22"/>
  <c r="M839" i="22"/>
  <c r="N839" i="22" s="1"/>
  <c r="M837" i="22"/>
  <c r="N837" i="22" s="1"/>
  <c r="M841" i="22"/>
  <c r="N841" i="22" s="1"/>
  <c r="M840" i="22"/>
  <c r="N840" i="22" s="1"/>
  <c r="M842" i="22"/>
  <c r="N842" i="22" s="1"/>
  <c r="M836" i="22"/>
  <c r="N836" i="22" s="1"/>
  <c r="M833" i="22"/>
  <c r="N833" i="22" s="1"/>
  <c r="M834" i="22"/>
  <c r="N834" i="22" s="1"/>
  <c r="M838" i="22"/>
  <c r="N838" i="22" s="1"/>
  <c r="F431" i="22"/>
  <c r="M415" i="22"/>
  <c r="N394" i="22"/>
  <c r="J379" i="23"/>
  <c r="M382" i="22"/>
  <c r="V373" i="22"/>
  <c r="V382" i="22" s="1"/>
  <c r="B383" i="22" s="1" a="1"/>
  <c r="B383" i="22" s="1"/>
  <c r="L383" i="22"/>
  <c r="AS22" i="1"/>
  <c r="H362" i="22"/>
  <c r="E362" i="22"/>
  <c r="M433" i="25"/>
  <c r="K433" i="25"/>
  <c r="X865" i="22"/>
  <c r="X875" i="22"/>
  <c r="X883" i="22"/>
  <c r="X880" i="22"/>
  <c r="X876" i="22"/>
  <c r="X878" i="22"/>
  <c r="X877" i="22"/>
  <c r="G863" i="22"/>
  <c r="R863" i="22"/>
  <c r="K863" i="22" s="1"/>
  <c r="R862" i="22"/>
  <c r="K862" i="22" s="1"/>
  <c r="G862" i="22"/>
  <c r="G859" i="22"/>
  <c r="R859" i="22"/>
  <c r="K859" i="22" s="1"/>
  <c r="R854" i="22"/>
  <c r="K854" i="22" s="1"/>
  <c r="G854" i="22"/>
  <c r="G861" i="22"/>
  <c r="R861" i="22"/>
  <c r="K861" i="22" s="1"/>
  <c r="R855" i="22"/>
  <c r="K855" i="22" s="1"/>
  <c r="G855" i="22"/>
  <c r="G858" i="22"/>
  <c r="R858" i="22"/>
  <c r="K858" i="22" s="1"/>
  <c r="G857" i="22"/>
  <c r="R857" i="22"/>
  <c r="K857" i="22" s="1"/>
  <c r="R856" i="22"/>
  <c r="K856" i="22" s="1"/>
  <c r="G856" i="22"/>
  <c r="R853" i="22"/>
  <c r="M853" i="22" s="1"/>
  <c r="G853" i="22"/>
  <c r="G865" i="22"/>
  <c r="R864" i="22"/>
  <c r="M864" i="22" s="1"/>
  <c r="G860" i="22"/>
  <c r="R860" i="22"/>
  <c r="K860" i="22" s="1"/>
  <c r="X879" i="22"/>
  <c r="X884" i="22"/>
  <c r="W886" i="22"/>
  <c r="X874" i="22"/>
  <c r="X881" i="22"/>
  <c r="X882" i="22"/>
  <c r="G927" i="22"/>
  <c r="X927" i="22"/>
  <c r="I898" i="22"/>
  <c r="I899" i="22"/>
  <c r="I901" i="22"/>
  <c r="I902" i="22"/>
  <c r="I906" i="22"/>
  <c r="I897" i="22"/>
  <c r="H883" i="23"/>
  <c r="I903" i="22"/>
  <c r="I905" i="22"/>
  <c r="I896" i="22"/>
  <c r="I907" i="22"/>
  <c r="F907" i="22"/>
  <c r="I895" i="22"/>
  <c r="I904" i="22"/>
  <c r="I900" i="22"/>
  <c r="K914" i="22"/>
  <c r="A929" i="22"/>
  <c r="V796" i="22"/>
  <c r="V791" i="22"/>
  <c r="V819" i="22"/>
  <c r="D912" i="22"/>
  <c r="A912" i="22"/>
  <c r="V813" i="22"/>
  <c r="G914" i="22"/>
  <c r="G929" i="22"/>
  <c r="G912" i="22"/>
  <c r="M929" i="22"/>
  <c r="A928" i="22"/>
  <c r="B953" i="22"/>
  <c r="I914" i="22"/>
  <c r="K832" i="22"/>
  <c r="K844" i="22"/>
  <c r="M843" i="22"/>
  <c r="K843" i="22"/>
  <c r="V792" i="22"/>
  <c r="B914" i="22"/>
  <c r="V821" i="22"/>
  <c r="D929" i="22"/>
  <c r="V799" i="22"/>
  <c r="I929" i="22"/>
  <c r="K912" i="22"/>
  <c r="V815" i="22"/>
  <c r="A914" i="22"/>
  <c r="N914" i="22"/>
  <c r="V797" i="22"/>
  <c r="V812" i="22"/>
  <c r="M914" i="22"/>
  <c r="K929" i="22"/>
  <c r="V798" i="22"/>
  <c r="X1021" i="25"/>
  <c r="X1024" i="25"/>
  <c r="X1031" i="25"/>
  <c r="L404" i="25"/>
  <c r="V393" i="25"/>
  <c r="V403" i="25" s="1"/>
  <c r="M439" i="25"/>
  <c r="N439" i="25" s="1"/>
  <c r="M438" i="25"/>
  <c r="N438" i="25" s="1"/>
  <c r="M442" i="25"/>
  <c r="N442" i="25" s="1"/>
  <c r="H383" i="25"/>
  <c r="K444" i="25"/>
  <c r="M435" i="25"/>
  <c r="N435" i="25" s="1"/>
  <c r="J400" i="26"/>
  <c r="K434" i="25"/>
  <c r="M437" i="25"/>
  <c r="K445" i="25"/>
  <c r="X1012" i="25"/>
  <c r="X1026" i="25"/>
  <c r="X1023" i="25"/>
  <c r="X1030" i="25"/>
  <c r="X1029" i="25"/>
  <c r="X1025" i="25"/>
  <c r="W487" i="25"/>
  <c r="X1022" i="25"/>
  <c r="X1028" i="25"/>
  <c r="H1030" i="26"/>
  <c r="R456" i="25"/>
  <c r="K456" i="25" s="1"/>
  <c r="G456" i="25"/>
  <c r="R457" i="25"/>
  <c r="K457" i="25" s="1"/>
  <c r="G457" i="25"/>
  <c r="R461" i="25"/>
  <c r="K461" i="25" s="1"/>
  <c r="G461" i="25"/>
  <c r="G464" i="25"/>
  <c r="R464" i="25"/>
  <c r="K464" i="25" s="1"/>
  <c r="R455" i="25"/>
  <c r="K455" i="25" s="1"/>
  <c r="G455" i="25"/>
  <c r="G454" i="25"/>
  <c r="G466" i="25"/>
  <c r="R454" i="25"/>
  <c r="M454" i="25" s="1"/>
  <c r="R465" i="25"/>
  <c r="M465" i="25" s="1"/>
  <c r="R462" i="25"/>
  <c r="K462" i="25" s="1"/>
  <c r="G462" i="25"/>
  <c r="G460" i="25"/>
  <c r="R460" i="25"/>
  <c r="K460" i="25" s="1"/>
  <c r="R458" i="25"/>
  <c r="K458" i="25" s="1"/>
  <c r="G458" i="25"/>
  <c r="G463" i="25"/>
  <c r="R463" i="25"/>
  <c r="K463" i="25" s="1"/>
  <c r="R459" i="25"/>
  <c r="K459" i="25" s="1"/>
  <c r="G459" i="25"/>
  <c r="X1027" i="25"/>
  <c r="M441" i="25"/>
  <c r="N441" i="25" s="1"/>
  <c r="M436" i="25"/>
  <c r="N436" i="25" s="1"/>
  <c r="M443" i="25"/>
  <c r="N443" i="25" s="1"/>
  <c r="M440" i="25"/>
  <c r="N440" i="25" s="1"/>
  <c r="L425" i="25"/>
  <c r="M424" i="25"/>
  <c r="H425" i="25" s="1"/>
  <c r="J421" i="26"/>
  <c r="V420" i="25"/>
  <c r="V418" i="25"/>
  <c r="V422" i="25"/>
  <c r="V414" i="25"/>
  <c r="V413" i="25"/>
  <c r="E383" i="25"/>
  <c r="V417" i="25"/>
  <c r="V419" i="25"/>
  <c r="V421" i="25"/>
  <c r="V415" i="25"/>
  <c r="N434" i="25"/>
  <c r="V416" i="25"/>
  <c r="A1119" i="26"/>
  <c r="I1051" i="25"/>
  <c r="I1047" i="25"/>
  <c r="I1043" i="25"/>
  <c r="I1044" i="25"/>
  <c r="I1053" i="25"/>
  <c r="I1042" i="25"/>
  <c r="I1046" i="25"/>
  <c r="I1050" i="25"/>
  <c r="I1048" i="25"/>
  <c r="G1076" i="25"/>
  <c r="F1061" i="25"/>
  <c r="D1059" i="25"/>
  <c r="G1074" i="25"/>
  <c r="B1061" i="25"/>
  <c r="M1076" i="25"/>
  <c r="D1076" i="25"/>
  <c r="A1061" i="25"/>
  <c r="A1059" i="25"/>
  <c r="N1061" i="25"/>
  <c r="A1075" i="25"/>
  <c r="K1061" i="25"/>
  <c r="K1076" i="25"/>
  <c r="I1076" i="25"/>
  <c r="M1061" i="25"/>
  <c r="I1061" i="25"/>
  <c r="A1076" i="25"/>
  <c r="G1061" i="25"/>
  <c r="K1059" i="25"/>
  <c r="G1059" i="25"/>
  <c r="X1074" i="25"/>
  <c r="F1054" i="25"/>
  <c r="I1054" i="25"/>
  <c r="I1052" i="25"/>
  <c r="I1045" i="25"/>
  <c r="I1049" i="25"/>
  <c r="B1100" i="25"/>
  <c r="AX31" i="1"/>
  <c r="AQ23" i="27"/>
  <c r="S916" i="22"/>
  <c r="U921" i="22"/>
  <c r="W905" i="22"/>
  <c r="H893" i="23"/>
  <c r="C897" i="23"/>
  <c r="Q917" i="22"/>
  <c r="S923" i="22"/>
  <c r="W897" i="22"/>
  <c r="W1043" i="25"/>
  <c r="F1072" i="25"/>
  <c r="P878" i="22"/>
  <c r="W1045" i="25"/>
  <c r="B919" i="22"/>
  <c r="B361" i="23"/>
  <c r="P476" i="25"/>
  <c r="J808" i="23"/>
  <c r="C1039" i="26"/>
  <c r="A1073" i="25"/>
  <c r="I835" i="23"/>
  <c r="T927" i="22"/>
  <c r="W898" i="22"/>
  <c r="I933" i="22"/>
  <c r="P883" i="22"/>
  <c r="A1072" i="25"/>
  <c r="AR31" i="1"/>
  <c r="AP22" i="24"/>
  <c r="AR28" i="24"/>
  <c r="Q923" i="22"/>
  <c r="E933" i="22"/>
  <c r="J835" i="23"/>
  <c r="B1064" i="25"/>
  <c r="J440" i="26"/>
  <c r="S1063" i="25"/>
  <c r="W903" i="22"/>
  <c r="W1046" i="25"/>
  <c r="A1042" i="26"/>
  <c r="F916" i="22"/>
  <c r="I911" i="23"/>
  <c r="S927" i="22"/>
  <c r="I850" i="23"/>
  <c r="P482" i="25"/>
  <c r="J817" i="23"/>
  <c r="C381" i="23"/>
  <c r="T1072" i="25"/>
  <c r="Q1069" i="25"/>
  <c r="F1070" i="25"/>
  <c r="A1063" i="25"/>
  <c r="C911" i="23"/>
  <c r="S1066" i="25"/>
  <c r="A892" i="23"/>
  <c r="P875" i="22"/>
  <c r="H1043" i="26"/>
  <c r="A896" i="23"/>
  <c r="J391" i="23"/>
  <c r="S1064" i="25"/>
  <c r="A901" i="23"/>
  <c r="H902" i="23"/>
  <c r="C893" i="23"/>
  <c r="Q920" i="22"/>
  <c r="I1058" i="26"/>
  <c r="S922" i="22"/>
  <c r="I339" i="23"/>
  <c r="N362" i="22"/>
  <c r="F1074" i="25"/>
  <c r="A926" i="22"/>
  <c r="Q924" i="22"/>
  <c r="C1046" i="26"/>
  <c r="T1069" i="25"/>
  <c r="A1039" i="26"/>
  <c r="U1070" i="25"/>
  <c r="F924" i="22"/>
  <c r="F917" i="22"/>
  <c r="W1044" i="25"/>
  <c r="T1074" i="25"/>
  <c r="S1067" i="25"/>
  <c r="U923" i="22"/>
  <c r="C894" i="23"/>
  <c r="B341" i="25" a="1"/>
  <c r="P479" i="25"/>
  <c r="B916" i="22"/>
  <c r="T1066" i="25"/>
  <c r="F927" i="22"/>
  <c r="S925" i="22"/>
  <c r="C901" i="23"/>
  <c r="W1050" i="25"/>
  <c r="T925" i="22"/>
  <c r="F1066" i="25"/>
  <c r="B917" i="22"/>
  <c r="U1064" i="25"/>
  <c r="W900" i="22"/>
  <c r="W1049" i="25"/>
  <c r="F1068" i="25"/>
  <c r="A1044" i="26"/>
  <c r="I412" i="23"/>
  <c r="I910" i="23"/>
  <c r="F1071" i="25"/>
  <c r="A921" i="22"/>
  <c r="S919" i="22"/>
  <c r="P885" i="22"/>
  <c r="C1042" i="26"/>
  <c r="C1044" i="26"/>
  <c r="F1073" i="25"/>
  <c r="A1046" i="26"/>
  <c r="Q1072" i="25"/>
  <c r="T1064" i="25"/>
  <c r="T920" i="22"/>
  <c r="P477" i="25"/>
  <c r="U1074" i="25"/>
  <c r="U919" i="22"/>
  <c r="T1070" i="25"/>
  <c r="P486" i="25"/>
  <c r="U1065" i="25"/>
  <c r="I435" i="26"/>
  <c r="P475" i="25"/>
  <c r="I436" i="26"/>
  <c r="A1065" i="25"/>
  <c r="C423" i="26"/>
  <c r="P484" i="25"/>
  <c r="B1066" i="25"/>
  <c r="H1046" i="26"/>
  <c r="B1065" i="25"/>
  <c r="I833" i="23"/>
  <c r="S926" i="22"/>
  <c r="A923" i="22"/>
  <c r="S1068" i="25"/>
  <c r="B1069" i="25"/>
  <c r="T1065" i="25"/>
  <c r="A1064" i="25"/>
  <c r="T918" i="22"/>
  <c r="J815" i="23"/>
  <c r="F921" i="22"/>
  <c r="I440" i="26"/>
  <c r="H1048" i="26"/>
  <c r="U1063" i="25"/>
  <c r="A1045" i="26"/>
  <c r="B922" i="22"/>
  <c r="U1071" i="25"/>
  <c r="U1073" i="25"/>
  <c r="S1073" i="25"/>
  <c r="B1072" i="25"/>
  <c r="B1071" i="25"/>
  <c r="W896" i="22"/>
  <c r="A918" i="22"/>
  <c r="H896" i="23"/>
  <c r="S921" i="22"/>
  <c r="J431" i="26"/>
  <c r="Q927" i="22"/>
  <c r="J839" i="23"/>
  <c r="A1043" i="26"/>
  <c r="I1057" i="26"/>
  <c r="W904" i="22"/>
  <c r="S1070" i="25"/>
  <c r="Q921" i="22"/>
  <c r="C1049" i="26"/>
  <c r="P485" i="25"/>
  <c r="J435" i="26"/>
  <c r="J439" i="26"/>
  <c r="T1071" i="25"/>
  <c r="W895" i="22"/>
  <c r="F361" i="23"/>
  <c r="I839" i="23"/>
  <c r="H895" i="23"/>
  <c r="T917" i="22"/>
  <c r="W899" i="22"/>
  <c r="B926" i="22"/>
  <c r="H1039" i="26"/>
  <c r="B1063" i="25"/>
  <c r="B319" i="26"/>
  <c r="B933" i="22"/>
  <c r="Q922" i="22"/>
  <c r="I830" i="23"/>
  <c r="I831" i="23"/>
  <c r="H1049" i="26"/>
  <c r="I836" i="23"/>
  <c r="F918" i="22"/>
  <c r="A922" i="22"/>
  <c r="H897" i="23"/>
  <c r="F1069" i="25"/>
  <c r="J813" i="23"/>
  <c r="T916" i="22"/>
  <c r="U1068" i="25"/>
  <c r="U925" i="22"/>
  <c r="F919" i="22"/>
  <c r="Q916" i="22"/>
  <c r="S1072" i="25"/>
  <c r="J436" i="26"/>
  <c r="B1074" i="25"/>
  <c r="T926" i="22"/>
  <c r="C1048" i="26"/>
  <c r="N362" i="25"/>
  <c r="A895" i="23"/>
  <c r="U917" i="22"/>
  <c r="C1040" i="26"/>
  <c r="C902" i="23"/>
  <c r="Q918" i="22"/>
  <c r="A899" i="23"/>
  <c r="I451" i="26"/>
  <c r="A1068" i="25"/>
  <c r="A1041" i="26"/>
  <c r="W1052" i="25"/>
  <c r="C402" i="26"/>
  <c r="W1047" i="25"/>
  <c r="F360" i="23"/>
  <c r="C899" i="23"/>
  <c r="H894" i="23"/>
  <c r="C900" i="23"/>
  <c r="H1040" i="26"/>
  <c r="Q919" i="22"/>
  <c r="B918" i="22"/>
  <c r="F381" i="26"/>
  <c r="B1067" i="25"/>
  <c r="B927" i="22"/>
  <c r="B924" i="22"/>
  <c r="B1070" i="25"/>
  <c r="H900" i="23"/>
  <c r="A900" i="23"/>
  <c r="P884" i="22"/>
  <c r="H903" i="23"/>
  <c r="C910" i="23"/>
  <c r="I861" i="23"/>
  <c r="A925" i="22"/>
  <c r="A1047" i="26"/>
  <c r="J837" i="23"/>
  <c r="T922" i="22"/>
  <c r="AP23" i="27"/>
  <c r="A1050" i="26"/>
  <c r="I434" i="26"/>
  <c r="S1069" i="25"/>
  <c r="A924" i="22"/>
  <c r="A1049" i="26"/>
  <c r="C898" i="23"/>
  <c r="H1042" i="26"/>
  <c r="S1065" i="25"/>
  <c r="J831" i="23"/>
  <c r="T924" i="22"/>
  <c r="P877" i="22"/>
  <c r="H1045" i="26"/>
  <c r="S1071" i="25"/>
  <c r="U918" i="22"/>
  <c r="J437" i="26"/>
  <c r="A1070" i="25"/>
  <c r="P480" i="25"/>
  <c r="T1068" i="25"/>
  <c r="C896" i="23"/>
  <c r="H899" i="23"/>
  <c r="U1072" i="25"/>
  <c r="E1080" i="25"/>
  <c r="I838" i="23"/>
  <c r="AR47" i="27"/>
  <c r="Q1068" i="25"/>
  <c r="F423" i="26"/>
  <c r="Q1063" i="25"/>
  <c r="B920" i="22"/>
  <c r="B1080" i="25"/>
  <c r="C1058" i="26"/>
  <c r="M933" i="22"/>
  <c r="H898" i="23"/>
  <c r="B1073" i="25"/>
  <c r="U1069" i="25"/>
  <c r="I439" i="26"/>
  <c r="I438" i="26"/>
  <c r="U920" i="22"/>
  <c r="A1048" i="26"/>
  <c r="C903" i="23"/>
  <c r="A916" i="22"/>
  <c r="C1041" i="26"/>
  <c r="Q1066" i="25"/>
  <c r="I430" i="26"/>
  <c r="P478" i="25"/>
  <c r="J830" i="23"/>
  <c r="Q1067" i="25"/>
  <c r="F923" i="22"/>
  <c r="A920" i="22"/>
  <c r="T921" i="22"/>
  <c r="A919" i="22"/>
  <c r="I433" i="26"/>
  <c r="T919" i="22"/>
  <c r="F1079" i="25"/>
  <c r="I837" i="23"/>
  <c r="C1050" i="26"/>
  <c r="F925" i="22"/>
  <c r="F1063" i="25"/>
  <c r="F1064" i="25"/>
  <c r="B1068" i="25"/>
  <c r="P882" i="22"/>
  <c r="Q1071" i="25"/>
  <c r="F382" i="26"/>
  <c r="F920" i="22"/>
  <c r="H1041" i="26"/>
  <c r="T1073" i="25"/>
  <c r="U927" i="22"/>
  <c r="A1066" i="25"/>
  <c r="T1067" i="25"/>
  <c r="A927" i="22"/>
  <c r="S924" i="22"/>
  <c r="J814" i="23"/>
  <c r="A1067" i="25"/>
  <c r="Q926" i="22"/>
  <c r="A1074" i="25"/>
  <c r="H1047" i="26"/>
  <c r="Q1070" i="25"/>
  <c r="W495" i="25"/>
  <c r="AQ23" i="1"/>
  <c r="AQ23" i="24"/>
  <c r="S1074" i="25"/>
  <c r="A897" i="23"/>
  <c r="J432" i="26"/>
  <c r="P483" i="25"/>
  <c r="F1065" i="25"/>
  <c r="I829" i="23"/>
  <c r="I432" i="26"/>
  <c r="I462" i="26"/>
  <c r="B921" i="22"/>
  <c r="H1050" i="26"/>
  <c r="W1051" i="25"/>
  <c r="P880" i="22"/>
  <c r="C1045" i="26"/>
  <c r="S918" i="22"/>
  <c r="I1080" i="25"/>
  <c r="C1043" i="26"/>
  <c r="W1048" i="25"/>
  <c r="S917" i="22"/>
  <c r="A893" i="23"/>
  <c r="W902" i="22"/>
  <c r="J438" i="26"/>
  <c r="A902" i="23"/>
  <c r="U1067" i="25"/>
  <c r="A894" i="23"/>
  <c r="A903" i="23"/>
  <c r="M1080" i="25"/>
  <c r="H901" i="23"/>
  <c r="U926" i="22"/>
  <c r="F926" i="22"/>
  <c r="F932" i="22"/>
  <c r="A1040" i="26"/>
  <c r="A898" i="23"/>
  <c r="W901" i="22"/>
  <c r="F922" i="22"/>
  <c r="U916" i="22"/>
  <c r="P481" i="25"/>
  <c r="U1066" i="25"/>
  <c r="W1042" i="25"/>
  <c r="P874" i="22"/>
  <c r="C895" i="23"/>
  <c r="Q1065" i="25"/>
  <c r="AP23" i="1"/>
  <c r="S920" i="22"/>
  <c r="P876" i="22"/>
  <c r="C1047" i="26"/>
  <c r="H1044" i="26"/>
  <c r="I840" i="23"/>
  <c r="C1057" i="26"/>
  <c r="C892" i="23"/>
  <c r="Q1064" i="25"/>
  <c r="T1063" i="25"/>
  <c r="T923" i="22"/>
  <c r="U922" i="22"/>
  <c r="J433" i="26"/>
  <c r="B923" i="22"/>
  <c r="P879" i="22"/>
  <c r="A917" i="22"/>
  <c r="I437" i="26"/>
  <c r="J362" i="22"/>
  <c r="Q925" i="22"/>
  <c r="A1071" i="25"/>
  <c r="A1069" i="25"/>
  <c r="I834" i="23"/>
  <c r="U924" i="22"/>
  <c r="H892" i="23"/>
  <c r="Q1074" i="25"/>
  <c r="P881" i="22"/>
  <c r="Q1073" i="25"/>
  <c r="F1067" i="25"/>
  <c r="B925" i="22"/>
  <c r="AS23" i="27" l="1"/>
  <c r="AX60" i="27"/>
  <c r="N853" i="22"/>
  <c r="V853" i="22" s="1"/>
  <c r="M861" i="22"/>
  <c r="N861" i="22" s="1"/>
  <c r="M862" i="22"/>
  <c r="N862" i="22" s="1"/>
  <c r="M857" i="22"/>
  <c r="N857" i="22" s="1"/>
  <c r="M858" i="22"/>
  <c r="N858" i="22" s="1"/>
  <c r="M859" i="22"/>
  <c r="N859" i="22" s="1"/>
  <c r="M854" i="22"/>
  <c r="N854" i="22" s="1"/>
  <c r="M855" i="22"/>
  <c r="N855" i="22" s="1"/>
  <c r="M863" i="22"/>
  <c r="N863" i="22" s="1"/>
  <c r="M860" i="22"/>
  <c r="N860" i="22" s="1"/>
  <c r="F452" i="22"/>
  <c r="M436" i="22"/>
  <c r="N415" i="22"/>
  <c r="J400" i="23"/>
  <c r="M403" i="22"/>
  <c r="L404" i="22"/>
  <c r="V394" i="22"/>
  <c r="V403" i="22" s="1"/>
  <c r="B404" i="22" s="1" a="1"/>
  <c r="B404" i="22" s="1"/>
  <c r="AS23" i="1"/>
  <c r="E383" i="22"/>
  <c r="H383" i="22"/>
  <c r="B341" i="25"/>
  <c r="N433" i="25"/>
  <c r="K864" i="22"/>
  <c r="K865" i="22"/>
  <c r="K853" i="22"/>
  <c r="X905" i="22"/>
  <c r="X901" i="22"/>
  <c r="X895" i="22"/>
  <c r="X902" i="22"/>
  <c r="X886" i="22"/>
  <c r="X900" i="22"/>
  <c r="W907" i="22"/>
  <c r="X896" i="22"/>
  <c r="R882" i="22"/>
  <c r="K882" i="22" s="1"/>
  <c r="G882" i="22"/>
  <c r="G884" i="22"/>
  <c r="R884" i="22"/>
  <c r="K884" i="22" s="1"/>
  <c r="R880" i="22"/>
  <c r="K880" i="22" s="1"/>
  <c r="G880" i="22"/>
  <c r="R881" i="22"/>
  <c r="K881" i="22" s="1"/>
  <c r="G881" i="22"/>
  <c r="R877" i="22"/>
  <c r="K877" i="22" s="1"/>
  <c r="G877" i="22"/>
  <c r="R883" i="22"/>
  <c r="K883" i="22" s="1"/>
  <c r="G883" i="22"/>
  <c r="R885" i="22"/>
  <c r="K885" i="22" s="1"/>
  <c r="G875" i="22"/>
  <c r="R875" i="22"/>
  <c r="K875" i="22" s="1"/>
  <c r="R878" i="22"/>
  <c r="K878" i="22" s="1"/>
  <c r="G878" i="22"/>
  <c r="G876" i="22"/>
  <c r="R876" i="22"/>
  <c r="K876" i="22" s="1"/>
  <c r="R879" i="22"/>
  <c r="K879" i="22" s="1"/>
  <c r="G879" i="22"/>
  <c r="G874" i="22"/>
  <c r="R874" i="22"/>
  <c r="M874" i="22" s="1"/>
  <c r="G886" i="22"/>
  <c r="X903" i="22"/>
  <c r="X904" i="22"/>
  <c r="X898" i="22"/>
  <c r="X899" i="22"/>
  <c r="X897" i="22"/>
  <c r="H904" i="23"/>
  <c r="I927" i="22"/>
  <c r="G948" i="22"/>
  <c r="X948" i="22"/>
  <c r="I928" i="22"/>
  <c r="F928" i="22"/>
  <c r="I922" i="22"/>
  <c r="I920" i="22"/>
  <c r="I919" i="22"/>
  <c r="I916" i="22"/>
  <c r="I923" i="22"/>
  <c r="I925" i="22"/>
  <c r="I921" i="22"/>
  <c r="I917" i="22"/>
  <c r="I926" i="22"/>
  <c r="I918" i="22"/>
  <c r="I924" i="22"/>
  <c r="K950" i="22"/>
  <c r="M935" i="22"/>
  <c r="V811" i="22"/>
  <c r="V817" i="22"/>
  <c r="V833" i="22"/>
  <c r="K935" i="22"/>
  <c r="V834" i="22"/>
  <c r="V818" i="22"/>
  <c r="M950" i="22"/>
  <c r="A933" i="22"/>
  <c r="D950" i="22"/>
  <c r="V842" i="22"/>
  <c r="B935" i="22"/>
  <c r="G933" i="22"/>
  <c r="D933" i="22"/>
  <c r="A950" i="22"/>
  <c r="N935" i="22"/>
  <c r="V838" i="22"/>
  <c r="G950" i="22"/>
  <c r="V820" i="22"/>
  <c r="A949" i="22"/>
  <c r="A935" i="22"/>
  <c r="K933" i="22"/>
  <c r="B974" i="22"/>
  <c r="V816" i="22"/>
  <c r="V840" i="22"/>
  <c r="I950" i="22"/>
  <c r="I935" i="22"/>
  <c r="G935" i="22"/>
  <c r="X1050" i="25"/>
  <c r="X1052" i="25"/>
  <c r="X1042" i="25"/>
  <c r="X1048" i="25"/>
  <c r="X1044" i="25"/>
  <c r="M459" i="25"/>
  <c r="N459" i="25" s="1"/>
  <c r="M455" i="25"/>
  <c r="N455" i="25" s="1"/>
  <c r="K465" i="25"/>
  <c r="M460" i="25"/>
  <c r="N460" i="25" s="1"/>
  <c r="M461" i="25"/>
  <c r="N461" i="25" s="1"/>
  <c r="M458" i="25"/>
  <c r="N458" i="25" s="1"/>
  <c r="X1033" i="25"/>
  <c r="M462" i="25"/>
  <c r="N462" i="25" s="1"/>
  <c r="N437" i="25"/>
  <c r="M463" i="25"/>
  <c r="N463" i="25" s="1"/>
  <c r="M457" i="25"/>
  <c r="K466" i="25"/>
  <c r="W508" i="25"/>
  <c r="X1045" i="25"/>
  <c r="G482" i="25"/>
  <c r="R482" i="25"/>
  <c r="K482" i="25" s="1"/>
  <c r="G479" i="25"/>
  <c r="R479" i="25"/>
  <c r="K479" i="25" s="1"/>
  <c r="G484" i="25"/>
  <c r="R484" i="25"/>
  <c r="K484" i="25" s="1"/>
  <c r="R478" i="25"/>
  <c r="K478" i="25" s="1"/>
  <c r="G478" i="25"/>
  <c r="R475" i="25"/>
  <c r="M475" i="25" s="1"/>
  <c r="G487" i="25"/>
  <c r="G475" i="25"/>
  <c r="R477" i="25"/>
  <c r="K477" i="25" s="1"/>
  <c r="G477" i="25"/>
  <c r="R476" i="25"/>
  <c r="K476" i="25" s="1"/>
  <c r="G476" i="25"/>
  <c r="G480" i="25"/>
  <c r="R480" i="25"/>
  <c r="K480" i="25" s="1"/>
  <c r="R486" i="25"/>
  <c r="K486" i="25" s="1"/>
  <c r="R483" i="25"/>
  <c r="K483" i="25" s="1"/>
  <c r="G483" i="25"/>
  <c r="G481" i="25"/>
  <c r="R481" i="25"/>
  <c r="K481" i="25" s="1"/>
  <c r="G485" i="25"/>
  <c r="R485" i="25"/>
  <c r="K485" i="25" s="1"/>
  <c r="X1047" i="25"/>
  <c r="X1046" i="25"/>
  <c r="H1051" i="26"/>
  <c r="X1043" i="25"/>
  <c r="X1051" i="25"/>
  <c r="X1049" i="25"/>
  <c r="K454" i="25"/>
  <c r="M456" i="25"/>
  <c r="N456" i="25" s="1"/>
  <c r="M464" i="25"/>
  <c r="N464" i="25" s="1"/>
  <c r="V424" i="25"/>
  <c r="E425" i="25" s="1"/>
  <c r="V434" i="25"/>
  <c r="E404" i="25"/>
  <c r="N454" i="25"/>
  <c r="V454" i="25" s="1"/>
  <c r="V443" i="25"/>
  <c r="V439" i="25"/>
  <c r="V435" i="25"/>
  <c r="V440" i="25"/>
  <c r="V441" i="25"/>
  <c r="V442" i="25"/>
  <c r="V438" i="25"/>
  <c r="V436" i="25"/>
  <c r="A1140" i="26"/>
  <c r="I1072" i="25"/>
  <c r="G1097" i="25"/>
  <c r="G1095" i="25"/>
  <c r="K1097" i="25"/>
  <c r="F1082" i="25"/>
  <c r="D1080" i="25"/>
  <c r="I1097" i="25"/>
  <c r="B1082" i="25"/>
  <c r="A1082" i="25"/>
  <c r="A1080" i="25"/>
  <c r="D1097" i="25"/>
  <c r="N1082" i="25"/>
  <c r="A1096" i="25"/>
  <c r="M1097" i="25"/>
  <c r="A1097" i="25"/>
  <c r="X1095" i="25"/>
  <c r="K1082" i="25"/>
  <c r="I1082" i="25"/>
  <c r="G1082" i="25"/>
  <c r="K1080" i="25"/>
  <c r="G1080" i="25"/>
  <c r="M1082" i="25"/>
  <c r="I1075" i="25"/>
  <c r="F1075" i="25"/>
  <c r="I1066" i="25"/>
  <c r="I1070" i="25"/>
  <c r="I1068" i="25"/>
  <c r="I1069" i="25"/>
  <c r="I1065" i="25"/>
  <c r="I1063" i="25"/>
  <c r="I1067" i="25"/>
  <c r="I1071" i="25"/>
  <c r="I1074" i="25"/>
  <c r="I1073" i="25"/>
  <c r="I1064" i="25"/>
  <c r="B1121" i="25"/>
  <c r="AX32" i="1"/>
  <c r="B362" i="25" a="1"/>
  <c r="AP24" i="27"/>
  <c r="F1091" i="25"/>
  <c r="E1101" i="25"/>
  <c r="P507" i="25"/>
  <c r="S943" i="22"/>
  <c r="S1084" i="25"/>
  <c r="I460" i="26"/>
  <c r="B1092" i="25"/>
  <c r="J455" i="26"/>
  <c r="B939" i="22"/>
  <c r="F424" i="26"/>
  <c r="B1086" i="25"/>
  <c r="W1072" i="25"/>
  <c r="B1101" i="25"/>
  <c r="P896" i="22"/>
  <c r="A917" i="23"/>
  <c r="I932" i="23"/>
  <c r="H1066" i="26"/>
  <c r="F1092" i="25"/>
  <c r="A1092" i="25"/>
  <c r="P900" i="22"/>
  <c r="U946" i="22"/>
  <c r="C919" i="23"/>
  <c r="H917" i="23"/>
  <c r="U1087" i="25"/>
  <c r="A1071" i="26"/>
  <c r="H913" i="23"/>
  <c r="T945" i="22"/>
  <c r="F1090" i="25"/>
  <c r="Q946" i="22"/>
  <c r="H1062" i="26"/>
  <c r="I857" i="23"/>
  <c r="N383" i="22"/>
  <c r="S939" i="22"/>
  <c r="P902" i="22"/>
  <c r="U939" i="22"/>
  <c r="U947" i="22"/>
  <c r="I931" i="23"/>
  <c r="S947" i="22"/>
  <c r="W1066" i="25"/>
  <c r="T1092" i="25"/>
  <c r="A921" i="23"/>
  <c r="A1089" i="25"/>
  <c r="T939" i="22"/>
  <c r="C1078" i="26"/>
  <c r="B1091" i="25"/>
  <c r="Q1084" i="25"/>
  <c r="A1091" i="25"/>
  <c r="AP23" i="24"/>
  <c r="U1085" i="25"/>
  <c r="H922" i="23"/>
  <c r="S1088" i="25"/>
  <c r="T943" i="22"/>
  <c r="W1070" i="25"/>
  <c r="U1088" i="25"/>
  <c r="B1087" i="25"/>
  <c r="J859" i="23"/>
  <c r="F1088" i="25"/>
  <c r="A916" i="23"/>
  <c r="U938" i="22"/>
  <c r="U1092" i="25"/>
  <c r="B1095" i="25"/>
  <c r="A1063" i="26"/>
  <c r="U1091" i="25"/>
  <c r="A1064" i="26"/>
  <c r="U1084" i="25"/>
  <c r="A940" i="22"/>
  <c r="U1094" i="25"/>
  <c r="J412" i="23"/>
  <c r="B1089" i="25"/>
  <c r="J451" i="26"/>
  <c r="A1060" i="26"/>
  <c r="T1089" i="25"/>
  <c r="A923" i="23"/>
  <c r="B1084" i="25"/>
  <c r="U945" i="22"/>
  <c r="C1061" i="26"/>
  <c r="B340" i="26"/>
  <c r="A924" i="23"/>
  <c r="H1061" i="26"/>
  <c r="I452" i="26"/>
  <c r="J833" i="23"/>
  <c r="A947" i="22"/>
  <c r="S938" i="22"/>
  <c r="I456" i="26"/>
  <c r="C931" i="23"/>
  <c r="C1071" i="26"/>
  <c r="J457" i="26"/>
  <c r="C1066" i="26"/>
  <c r="S1094" i="25"/>
  <c r="H919" i="23"/>
  <c r="W923" i="22"/>
  <c r="A1065" i="26"/>
  <c r="C915" i="23"/>
  <c r="P497" i="25"/>
  <c r="H1060" i="26"/>
  <c r="W924" i="22"/>
  <c r="E954" i="22"/>
  <c r="I855" i="23"/>
  <c r="F1084" i="25"/>
  <c r="Q948" i="22"/>
  <c r="M954" i="22"/>
  <c r="B1090" i="25"/>
  <c r="A15" i="22"/>
  <c r="S942" i="22"/>
  <c r="P898" i="22"/>
  <c r="T1090" i="25"/>
  <c r="J430" i="26"/>
  <c r="P899" i="22"/>
  <c r="A1088" i="25"/>
  <c r="W917" i="22"/>
  <c r="I433" i="23"/>
  <c r="Q1089" i="25"/>
  <c r="A1093" i="25"/>
  <c r="H1070" i="26"/>
  <c r="B948" i="22"/>
  <c r="B942" i="22"/>
  <c r="P496" i="25"/>
  <c r="U937" i="22"/>
  <c r="S1093" i="25"/>
  <c r="Q1087" i="25"/>
  <c r="S945" i="22"/>
  <c r="S1090" i="25"/>
  <c r="AR29" i="24"/>
  <c r="T942" i="22"/>
  <c r="W1071" i="25"/>
  <c r="Q938" i="22"/>
  <c r="F937" i="22"/>
  <c r="B938" i="22"/>
  <c r="Q1093" i="25"/>
  <c r="S948" i="22"/>
  <c r="I860" i="23"/>
  <c r="A1095" i="25"/>
  <c r="A943" i="22"/>
  <c r="Q1088" i="25"/>
  <c r="T1093" i="25"/>
  <c r="H921" i="23"/>
  <c r="I954" i="22"/>
  <c r="B946" i="22"/>
  <c r="T1095" i="25"/>
  <c r="H1065" i="26"/>
  <c r="B947" i="22"/>
  <c r="J851" i="23"/>
  <c r="P499" i="25"/>
  <c r="I472" i="26"/>
  <c r="H915" i="23"/>
  <c r="C917" i="23"/>
  <c r="W922" i="22"/>
  <c r="C916" i="23"/>
  <c r="C1063" i="26"/>
  <c r="U948" i="22"/>
  <c r="C914" i="23"/>
  <c r="F953" i="22"/>
  <c r="B943" i="22"/>
  <c r="F1100" i="25"/>
  <c r="U940" i="22"/>
  <c r="S1091" i="25"/>
  <c r="I360" i="23"/>
  <c r="F1086" i="25"/>
  <c r="A944" i="22"/>
  <c r="J452" i="26"/>
  <c r="H1068" i="26"/>
  <c r="A939" i="22"/>
  <c r="A918" i="23"/>
  <c r="F941" i="22"/>
  <c r="T1086" i="25"/>
  <c r="A942" i="22"/>
  <c r="C918" i="23"/>
  <c r="W916" i="22"/>
  <c r="W1073" i="25"/>
  <c r="B382" i="23"/>
  <c r="F942" i="22"/>
  <c r="I454" i="26"/>
  <c r="A914" i="23"/>
  <c r="T1088" i="25"/>
  <c r="A913" i="23"/>
  <c r="A946" i="22"/>
  <c r="I458" i="26"/>
  <c r="A1090" i="25"/>
  <c r="J383" i="22"/>
  <c r="P895" i="22"/>
  <c r="F1095" i="25"/>
  <c r="P503" i="25"/>
  <c r="M1101" i="25"/>
  <c r="T947" i="22"/>
  <c r="A1062" i="26"/>
  <c r="F15" i="22"/>
  <c r="H1064" i="26"/>
  <c r="H924" i="23"/>
  <c r="F943" i="22"/>
  <c r="I854" i="23"/>
  <c r="A1067" i="26"/>
  <c r="F403" i="26"/>
  <c r="AR48" i="27"/>
  <c r="Q939" i="22"/>
  <c r="J836" i="23"/>
  <c r="Q1090" i="25"/>
  <c r="W925" i="22"/>
  <c r="T1087" i="25"/>
  <c r="A1066" i="26"/>
  <c r="W1065" i="25"/>
  <c r="S944" i="22"/>
  <c r="P904" i="22"/>
  <c r="I459" i="26"/>
  <c r="C924" i="23"/>
  <c r="J850" i="23"/>
  <c r="C1067" i="26"/>
  <c r="W1067" i="25"/>
  <c r="F945" i="22"/>
  <c r="Q1086" i="25"/>
  <c r="I1078" i="26"/>
  <c r="B941" i="22"/>
  <c r="C1062" i="26"/>
  <c r="S940" i="22"/>
  <c r="T937" i="22"/>
  <c r="C1064" i="26"/>
  <c r="T1085" i="25"/>
  <c r="C920" i="23"/>
  <c r="A945" i="22"/>
  <c r="T1094" i="25"/>
  <c r="H914" i="23"/>
  <c r="J856" i="23"/>
  <c r="F944" i="22"/>
  <c r="T1091" i="25"/>
  <c r="P901" i="22"/>
  <c r="J857" i="23"/>
  <c r="J459" i="26"/>
  <c r="F939" i="22"/>
  <c r="Q940" i="22"/>
  <c r="A1094" i="25"/>
  <c r="J458" i="26"/>
  <c r="F938" i="22"/>
  <c r="I856" i="23"/>
  <c r="C923" i="23"/>
  <c r="U1090" i="25"/>
  <c r="J829" i="23"/>
  <c r="J434" i="26"/>
  <c r="T940" i="22"/>
  <c r="S1089" i="25"/>
  <c r="C1068" i="26"/>
  <c r="AQ24" i="27"/>
  <c r="P501" i="25"/>
  <c r="A948" i="22"/>
  <c r="Q947" i="22"/>
  <c r="I858" i="23"/>
  <c r="J461" i="26"/>
  <c r="I859" i="23"/>
  <c r="N383" i="25"/>
  <c r="Q944" i="22"/>
  <c r="U942" i="22"/>
  <c r="I1079" i="26"/>
  <c r="Q945" i="22"/>
  <c r="J854" i="23"/>
  <c r="B1088" i="25"/>
  <c r="P897" i="22"/>
  <c r="A920" i="23"/>
  <c r="H1069" i="26"/>
  <c r="C402" i="23"/>
  <c r="U1089" i="25"/>
  <c r="C1060" i="26"/>
  <c r="H916" i="23"/>
  <c r="F948" i="22"/>
  <c r="T946" i="22"/>
  <c r="W1069" i="25"/>
  <c r="C1079" i="26"/>
  <c r="T1084" i="25"/>
  <c r="P500" i="25"/>
  <c r="T948" i="22"/>
  <c r="C1069" i="26"/>
  <c r="H1067" i="26"/>
  <c r="B937" i="22"/>
  <c r="S1086" i="25"/>
  <c r="A1068" i="26"/>
  <c r="A1061" i="26"/>
  <c r="F946" i="22"/>
  <c r="Q1092" i="25"/>
  <c r="A1085" i="25"/>
  <c r="W921" i="22"/>
  <c r="U1086" i="25"/>
  <c r="I453" i="26"/>
  <c r="A1086" i="25"/>
  <c r="AQ24" i="1"/>
  <c r="Q1094" i="25"/>
  <c r="W516" i="25"/>
  <c r="U944" i="22"/>
  <c r="W1068" i="25"/>
  <c r="W926" i="22"/>
  <c r="Q943" i="22"/>
  <c r="B944" i="22"/>
  <c r="H920" i="23"/>
  <c r="C913" i="23"/>
  <c r="S1087" i="25"/>
  <c r="AP24" i="1"/>
  <c r="P903" i="22"/>
  <c r="F1089" i="25"/>
  <c r="F382" i="23"/>
  <c r="C1065" i="26"/>
  <c r="A915" i="23"/>
  <c r="P502" i="25"/>
  <c r="T944" i="22"/>
  <c r="J460" i="26"/>
  <c r="J834" i="23"/>
  <c r="A937" i="22"/>
  <c r="U943" i="22"/>
  <c r="C922" i="23"/>
  <c r="Q942" i="22"/>
  <c r="P498" i="25"/>
  <c r="U1095" i="25"/>
  <c r="I461" i="26"/>
  <c r="I457" i="26"/>
  <c r="H918" i="23"/>
  <c r="A938" i="22"/>
  <c r="B1094" i="25"/>
  <c r="S937" i="22"/>
  <c r="I871" i="23"/>
  <c r="P905" i="22"/>
  <c r="B383" i="25" a="1"/>
  <c r="F1085" i="25"/>
  <c r="W918" i="22"/>
  <c r="B940" i="22"/>
  <c r="C921" i="23"/>
  <c r="I852" i="23"/>
  <c r="I1101" i="25"/>
  <c r="A1087" i="25"/>
  <c r="P506" i="25"/>
  <c r="B945" i="22"/>
  <c r="H923" i="23"/>
  <c r="A919" i="23"/>
  <c r="S1085" i="25"/>
  <c r="Q1091" i="25"/>
  <c r="A941" i="22"/>
  <c r="J453" i="26"/>
  <c r="Q941" i="22"/>
  <c r="W1063" i="25"/>
  <c r="C1070" i="26"/>
  <c r="I455" i="26"/>
  <c r="T941" i="22"/>
  <c r="S941" i="22"/>
  <c r="W919" i="22"/>
  <c r="F940" i="22"/>
  <c r="F1093" i="25"/>
  <c r="U941" i="22"/>
  <c r="A922" i="23"/>
  <c r="W1064" i="25"/>
  <c r="F947" i="22"/>
  <c r="I851" i="23"/>
  <c r="A1069" i="26"/>
  <c r="F1094" i="25"/>
  <c r="C932" i="23"/>
  <c r="P505" i="25"/>
  <c r="A1084" i="25"/>
  <c r="B1085" i="25"/>
  <c r="T938" i="22"/>
  <c r="B954" i="22"/>
  <c r="J838" i="23"/>
  <c r="S1092" i="25"/>
  <c r="P906" i="22"/>
  <c r="B15" i="22"/>
  <c r="H1063" i="26"/>
  <c r="B1093" i="25"/>
  <c r="A1070" i="26"/>
  <c r="S946" i="22"/>
  <c r="U1093" i="25"/>
  <c r="Q937" i="22"/>
  <c r="P504" i="25"/>
  <c r="H1071" i="26"/>
  <c r="S1095" i="25"/>
  <c r="F1087" i="25"/>
  <c r="W920" i="22"/>
  <c r="Q1085" i="25"/>
  <c r="J456" i="26"/>
  <c r="Q1095" i="25"/>
  <c r="F381" i="23"/>
  <c r="B362" i="25" l="1"/>
  <c r="AS24" i="27"/>
  <c r="AX61" i="27"/>
  <c r="N874" i="22"/>
  <c r="M878" i="22"/>
  <c r="N878" i="22" s="1"/>
  <c r="M884" i="22"/>
  <c r="N884" i="22" s="1"/>
  <c r="M883" i="22"/>
  <c r="N883" i="22" s="1"/>
  <c r="M880" i="22"/>
  <c r="N880" i="22" s="1"/>
  <c r="M881" i="22"/>
  <c r="N881" i="22" s="1"/>
  <c r="M875" i="22"/>
  <c r="N875" i="22" s="1"/>
  <c r="M882" i="22"/>
  <c r="N882" i="22" s="1"/>
  <c r="M879" i="22"/>
  <c r="N879" i="22" s="1"/>
  <c r="M876" i="22"/>
  <c r="N876" i="22" s="1"/>
  <c r="F473" i="22"/>
  <c r="M457" i="22"/>
  <c r="N436" i="22"/>
  <c r="J421" i="23"/>
  <c r="V415" i="22"/>
  <c r="V424" i="22" s="1"/>
  <c r="B425" i="22" s="1" a="1"/>
  <c r="B425" i="22" s="1"/>
  <c r="M424" i="22"/>
  <c r="L425" i="22"/>
  <c r="AS24" i="1"/>
  <c r="E404" i="22"/>
  <c r="H404" i="22"/>
  <c r="B383" i="25"/>
  <c r="L446" i="25"/>
  <c r="V433" i="25"/>
  <c r="X15" i="22"/>
  <c r="X918" i="22"/>
  <c r="X917" i="22"/>
  <c r="K886" i="22"/>
  <c r="X921" i="22"/>
  <c r="X907" i="22"/>
  <c r="K874" i="22"/>
  <c r="M885" i="22"/>
  <c r="X924" i="22"/>
  <c r="X920" i="22"/>
  <c r="X916" i="22"/>
  <c r="X919" i="22"/>
  <c r="X922" i="22"/>
  <c r="R895" i="22"/>
  <c r="K895" i="22" s="1"/>
  <c r="G895" i="22"/>
  <c r="G907" i="22"/>
  <c r="G900" i="22"/>
  <c r="R900" i="22"/>
  <c r="K900" i="22" s="1"/>
  <c r="G905" i="22"/>
  <c r="R905" i="22"/>
  <c r="K905" i="22" s="1"/>
  <c r="G898" i="22"/>
  <c r="R898" i="22"/>
  <c r="R896" i="22"/>
  <c r="K896" i="22" s="1"/>
  <c r="G896" i="22"/>
  <c r="R901" i="22"/>
  <c r="K901" i="22" s="1"/>
  <c r="G901" i="22"/>
  <c r="R904" i="22"/>
  <c r="K904" i="22" s="1"/>
  <c r="G904" i="22"/>
  <c r="R897" i="22"/>
  <c r="K897" i="22" s="1"/>
  <c r="G897" i="22"/>
  <c r="R906" i="22"/>
  <c r="M906" i="22" s="1"/>
  <c r="R899" i="22"/>
  <c r="K899" i="22" s="1"/>
  <c r="G899" i="22"/>
  <c r="R902" i="22"/>
  <c r="K902" i="22" s="1"/>
  <c r="G902" i="22"/>
  <c r="R903" i="22"/>
  <c r="K903" i="22" s="1"/>
  <c r="G903" i="22"/>
  <c r="X923" i="22"/>
  <c r="X925" i="22"/>
  <c r="I947" i="22"/>
  <c r="I943" i="22"/>
  <c r="G969" i="22"/>
  <c r="X969" i="22"/>
  <c r="I946" i="22"/>
  <c r="I944" i="22"/>
  <c r="F949" i="22"/>
  <c r="I949" i="22"/>
  <c r="I937" i="22"/>
  <c r="X926" i="22"/>
  <c r="W928" i="22"/>
  <c r="I945" i="22"/>
  <c r="I939" i="22"/>
  <c r="I942" i="22"/>
  <c r="I941" i="22"/>
  <c r="I948" i="22"/>
  <c r="H925" i="23"/>
  <c r="I938" i="22"/>
  <c r="I940" i="22"/>
  <c r="I971" i="22"/>
  <c r="A970" i="22"/>
  <c r="V862" i="22"/>
  <c r="V857" i="22"/>
  <c r="I956" i="22"/>
  <c r="V836" i="22"/>
  <c r="B956" i="22"/>
  <c r="V859" i="22"/>
  <c r="V860" i="22"/>
  <c r="G954" i="22"/>
  <c r="M956" i="22"/>
  <c r="B995" i="22"/>
  <c r="N956" i="22"/>
  <c r="K956" i="22"/>
  <c r="G971" i="22"/>
  <c r="V837" i="22"/>
  <c r="V839" i="22"/>
  <c r="A954" i="22"/>
  <c r="V841" i="22"/>
  <c r="K971" i="22"/>
  <c r="V854" i="22"/>
  <c r="K954" i="22"/>
  <c r="A971" i="22"/>
  <c r="D971" i="22"/>
  <c r="M971" i="22"/>
  <c r="AX33" i="1"/>
  <c r="G956" i="22"/>
  <c r="A956" i="22"/>
  <c r="D954" i="22"/>
  <c r="V832" i="22"/>
  <c r="X1069" i="25"/>
  <c r="X1066" i="25"/>
  <c r="M477" i="25"/>
  <c r="N477" i="25" s="1"/>
  <c r="M476" i="25"/>
  <c r="N476" i="25" s="1"/>
  <c r="M479" i="25"/>
  <c r="N479" i="25" s="1"/>
  <c r="M480" i="25"/>
  <c r="N480" i="25" s="1"/>
  <c r="V437" i="25"/>
  <c r="M486" i="25"/>
  <c r="X1054" i="25"/>
  <c r="J442" i="26"/>
  <c r="K475" i="25"/>
  <c r="M482" i="25"/>
  <c r="N482" i="25" s="1"/>
  <c r="N457" i="25"/>
  <c r="V457" i="25" s="1"/>
  <c r="M484" i="25"/>
  <c r="N484" i="25" s="1"/>
  <c r="M481" i="25"/>
  <c r="N481" i="25" s="1"/>
  <c r="M445" i="25"/>
  <c r="M483" i="25"/>
  <c r="N483" i="25" s="1"/>
  <c r="X1065" i="25"/>
  <c r="W529" i="25"/>
  <c r="H1072" i="26"/>
  <c r="X1072" i="25"/>
  <c r="X1064" i="25"/>
  <c r="X1073" i="25"/>
  <c r="X1063" i="25"/>
  <c r="X1067" i="25"/>
  <c r="X1070" i="25"/>
  <c r="X1071" i="25"/>
  <c r="X1068" i="25"/>
  <c r="R500" i="25"/>
  <c r="K500" i="25" s="1"/>
  <c r="G500" i="25"/>
  <c r="R498" i="25"/>
  <c r="K498" i="25" s="1"/>
  <c r="G498" i="25"/>
  <c r="R503" i="25"/>
  <c r="K503" i="25" s="1"/>
  <c r="G503" i="25"/>
  <c r="R505" i="25"/>
  <c r="K505" i="25" s="1"/>
  <c r="G505" i="25"/>
  <c r="R507" i="25"/>
  <c r="K507" i="25" s="1"/>
  <c r="R499" i="25"/>
  <c r="K499" i="25" s="1"/>
  <c r="G499" i="25"/>
  <c r="G501" i="25"/>
  <c r="R501" i="25"/>
  <c r="K501" i="25" s="1"/>
  <c r="G497" i="25"/>
  <c r="R497" i="25"/>
  <c r="K497" i="25" s="1"/>
  <c r="R504" i="25"/>
  <c r="K504" i="25" s="1"/>
  <c r="G504" i="25"/>
  <c r="R502" i="25"/>
  <c r="K502" i="25" s="1"/>
  <c r="G502" i="25"/>
  <c r="G506" i="25"/>
  <c r="R506" i="25"/>
  <c r="K506" i="25" s="1"/>
  <c r="G496" i="25"/>
  <c r="R496" i="25"/>
  <c r="M496" i="25" s="1"/>
  <c r="N496" i="25" s="1"/>
  <c r="V496" i="25" s="1"/>
  <c r="G508" i="25"/>
  <c r="K487" i="25"/>
  <c r="M485" i="25"/>
  <c r="N485" i="25" s="1"/>
  <c r="M478" i="25"/>
  <c r="N478" i="25" s="1"/>
  <c r="V455" i="25"/>
  <c r="V459" i="25"/>
  <c r="V458" i="25"/>
  <c r="V463" i="25"/>
  <c r="V460" i="25"/>
  <c r="N475" i="25"/>
  <c r="V475" i="25" s="1"/>
  <c r="V464" i="25"/>
  <c r="V461" i="25"/>
  <c r="V456" i="25"/>
  <c r="V462" i="25"/>
  <c r="A1161" i="26"/>
  <c r="I1093" i="25"/>
  <c r="F1096" i="25"/>
  <c r="I1096" i="25"/>
  <c r="I1087" i="25"/>
  <c r="I1085" i="25"/>
  <c r="I1090" i="25"/>
  <c r="I1089" i="25"/>
  <c r="I1091" i="25"/>
  <c r="I1094" i="25"/>
  <c r="I1086" i="25"/>
  <c r="I1092" i="25"/>
  <c r="G1118" i="25"/>
  <c r="F1103" i="25"/>
  <c r="D1101" i="25"/>
  <c r="G1116" i="25"/>
  <c r="B1103" i="25"/>
  <c r="I1103" i="25"/>
  <c r="A1101" i="25"/>
  <c r="I1118" i="25"/>
  <c r="G1103" i="25"/>
  <c r="A1103" i="25"/>
  <c r="D1118" i="25"/>
  <c r="A1117" i="25"/>
  <c r="K1101" i="25"/>
  <c r="M1118" i="25"/>
  <c r="A1118" i="25"/>
  <c r="X1116" i="25"/>
  <c r="N1103" i="25"/>
  <c r="M1103" i="25"/>
  <c r="G1101" i="25"/>
  <c r="K1118" i="25"/>
  <c r="K1103" i="25"/>
  <c r="I1084" i="25"/>
  <c r="I1088" i="25"/>
  <c r="I1095" i="25"/>
  <c r="B1142" i="25"/>
  <c r="I15" i="22"/>
  <c r="B361" i="26"/>
  <c r="T959" i="22"/>
  <c r="F1121" i="25"/>
  <c r="W1093" i="25"/>
  <c r="A966" i="22"/>
  <c r="S1115" i="25"/>
  <c r="I478" i="26"/>
  <c r="AQ25" i="1"/>
  <c r="Q1112" i="25"/>
  <c r="J855" i="23"/>
  <c r="J473" i="26"/>
  <c r="A964" i="22"/>
  <c r="A1085" i="26"/>
  <c r="W1087" i="25"/>
  <c r="T1109" i="25"/>
  <c r="J877" i="23"/>
  <c r="A1091" i="26"/>
  <c r="A1114" i="25"/>
  <c r="A1107" i="25"/>
  <c r="Q1116" i="25"/>
  <c r="B965" i="22"/>
  <c r="U963" i="22"/>
  <c r="F1109" i="25"/>
  <c r="A940" i="23"/>
  <c r="F1105" i="25"/>
  <c r="H1089" i="26"/>
  <c r="Q966" i="22"/>
  <c r="S1111" i="25"/>
  <c r="E975" i="22"/>
  <c r="W945" i="22"/>
  <c r="W1094" i="25"/>
  <c r="C12" i="26"/>
  <c r="U1107" i="25"/>
  <c r="W1084" i="25"/>
  <c r="I1122" i="25"/>
  <c r="B1107" i="25"/>
  <c r="U958" i="22"/>
  <c r="I479" i="26"/>
  <c r="C1089" i="26"/>
  <c r="T962" i="22"/>
  <c r="U966" i="22"/>
  <c r="A941" i="23"/>
  <c r="C1087" i="26"/>
  <c r="M975" i="22"/>
  <c r="W947" i="22"/>
  <c r="T1110" i="25"/>
  <c r="B975" i="22"/>
  <c r="U964" i="22"/>
  <c r="J482" i="26"/>
  <c r="J472" i="26"/>
  <c r="Q961" i="22"/>
  <c r="B969" i="22"/>
  <c r="C934" i="23"/>
  <c r="AQ25" i="24"/>
  <c r="C937" i="23"/>
  <c r="I475" i="26"/>
  <c r="A1115" i="25"/>
  <c r="F962" i="22"/>
  <c r="T964" i="22"/>
  <c r="A936" i="23"/>
  <c r="C1091" i="26"/>
  <c r="W1088" i="25"/>
  <c r="J876" i="23"/>
  <c r="C1083" i="26"/>
  <c r="Q963" i="22"/>
  <c r="U968" i="22"/>
  <c r="T968" i="22"/>
  <c r="W1085" i="25"/>
  <c r="F959" i="22"/>
  <c r="A938" i="23"/>
  <c r="Q1111" i="25"/>
  <c r="F1111" i="25"/>
  <c r="F402" i="23"/>
  <c r="C1084" i="26"/>
  <c r="B1105" i="25"/>
  <c r="F958" i="22"/>
  <c r="T1116" i="25"/>
  <c r="F968" i="22"/>
  <c r="T1105" i="25"/>
  <c r="T1111" i="25"/>
  <c r="P924" i="22"/>
  <c r="H939" i="23"/>
  <c r="I476" i="26"/>
  <c r="C942" i="23"/>
  <c r="T1107" i="25"/>
  <c r="W941" i="22"/>
  <c r="A934" i="23"/>
  <c r="A1113" i="25"/>
  <c r="AP25" i="27"/>
  <c r="W1086" i="25"/>
  <c r="J404" i="22"/>
  <c r="B1122" i="25"/>
  <c r="F1108" i="25"/>
  <c r="P518" i="25"/>
  <c r="B1110" i="25"/>
  <c r="S1105" i="25"/>
  <c r="A937" i="23"/>
  <c r="H12" i="23"/>
  <c r="A1092" i="26"/>
  <c r="S1107" i="25"/>
  <c r="P919" i="22"/>
  <c r="F1114" i="25"/>
  <c r="H1083" i="26"/>
  <c r="J480" i="26"/>
  <c r="W944" i="22"/>
  <c r="H940" i="23"/>
  <c r="Q1113" i="25"/>
  <c r="T963" i="22"/>
  <c r="C1100" i="26"/>
  <c r="C1082" i="26"/>
  <c r="A944" i="23"/>
  <c r="S960" i="22"/>
  <c r="F965" i="22"/>
  <c r="T1106" i="25"/>
  <c r="H1085" i="26"/>
  <c r="S968" i="22"/>
  <c r="C444" i="26"/>
  <c r="P527" i="25"/>
  <c r="B960" i="22"/>
  <c r="U969" i="22"/>
  <c r="T961" i="22"/>
  <c r="Q958" i="22"/>
  <c r="I454" i="23"/>
  <c r="I875" i="23"/>
  <c r="H936" i="23"/>
  <c r="U959" i="22"/>
  <c r="U967" i="22"/>
  <c r="T1113" i="25"/>
  <c r="F1113" i="25"/>
  <c r="Q968" i="22"/>
  <c r="U962" i="22"/>
  <c r="T966" i="22"/>
  <c r="I952" i="23"/>
  <c r="A1116" i="25"/>
  <c r="F960" i="22"/>
  <c r="C953" i="23"/>
  <c r="M1122" i="25"/>
  <c r="W1092" i="25"/>
  <c r="H1084" i="26"/>
  <c r="P522" i="25"/>
  <c r="H1087" i="26"/>
  <c r="T960" i="22"/>
  <c r="AP24" i="24"/>
  <c r="B1116" i="25"/>
  <c r="J871" i="23"/>
  <c r="F1115" i="25"/>
  <c r="B968" i="22"/>
  <c r="W1090" i="25"/>
  <c r="A33" i="23"/>
  <c r="A959" i="22"/>
  <c r="C1085" i="26"/>
  <c r="AQ25" i="27"/>
  <c r="H1092" i="26"/>
  <c r="B959" i="22"/>
  <c r="P519" i="25"/>
  <c r="A1090" i="26"/>
  <c r="P922" i="22"/>
  <c r="I482" i="26"/>
  <c r="B1113" i="25"/>
  <c r="B967" i="22"/>
  <c r="H941" i="23"/>
  <c r="J479" i="26"/>
  <c r="U1116" i="25"/>
  <c r="S1113" i="25"/>
  <c r="B958" i="22"/>
  <c r="F969" i="22"/>
  <c r="A967" i="22"/>
  <c r="P918" i="22"/>
  <c r="Q1107" i="25"/>
  <c r="AR30" i="24"/>
  <c r="S969" i="22"/>
  <c r="Q967" i="22"/>
  <c r="AQ24" i="24"/>
  <c r="Q959" i="22"/>
  <c r="B16" i="22"/>
  <c r="H938" i="23"/>
  <c r="S958" i="22"/>
  <c r="C941" i="23"/>
  <c r="B1109" i="25"/>
  <c r="W943" i="22"/>
  <c r="Q965" i="22"/>
  <c r="H934" i="23"/>
  <c r="I872" i="23"/>
  <c r="A969" i="22"/>
  <c r="I381" i="23"/>
  <c r="C936" i="23"/>
  <c r="Q969" i="22"/>
  <c r="H1090" i="26"/>
  <c r="S1112" i="25"/>
  <c r="W940" i="22"/>
  <c r="P927" i="22"/>
  <c r="T958" i="22"/>
  <c r="B1108" i="25"/>
  <c r="U1111" i="25"/>
  <c r="A963" i="22"/>
  <c r="F963" i="22"/>
  <c r="I474" i="26"/>
  <c r="I1100" i="26"/>
  <c r="T1114" i="25"/>
  <c r="J481" i="26"/>
  <c r="J873" i="23"/>
  <c r="U1109" i="25"/>
  <c r="S1109" i="25"/>
  <c r="A960" i="22"/>
  <c r="J476" i="26"/>
  <c r="F961" i="22"/>
  <c r="U1112" i="25"/>
  <c r="F403" i="23"/>
  <c r="J493" i="26"/>
  <c r="AR49" i="27"/>
  <c r="U1106" i="25"/>
  <c r="U1113" i="25"/>
  <c r="C939" i="23"/>
  <c r="A1108" i="25"/>
  <c r="C944" i="23"/>
  <c r="S1108" i="25"/>
  <c r="N404" i="22"/>
  <c r="A945" i="23"/>
  <c r="A1087" i="26"/>
  <c r="H1086" i="26"/>
  <c r="S966" i="22"/>
  <c r="P925" i="22"/>
  <c r="J478" i="26"/>
  <c r="A942" i="23"/>
  <c r="H935" i="23"/>
  <c r="J858" i="23"/>
  <c r="Q1108" i="25"/>
  <c r="P528" i="25"/>
  <c r="C1090" i="26"/>
  <c r="I493" i="26"/>
  <c r="I878" i="23"/>
  <c r="C12" i="23"/>
  <c r="J477" i="26"/>
  <c r="J880" i="23"/>
  <c r="Q962" i="22"/>
  <c r="A1089" i="26"/>
  <c r="P926" i="22"/>
  <c r="I903" i="23"/>
  <c r="J474" i="26"/>
  <c r="J852" i="23"/>
  <c r="S1116" i="25"/>
  <c r="I877" i="23"/>
  <c r="I477" i="26"/>
  <c r="E1122" i="25"/>
  <c r="A1112" i="25"/>
  <c r="U1105" i="25"/>
  <c r="S962" i="22"/>
  <c r="I880" i="23"/>
  <c r="C1088" i="26"/>
  <c r="P520" i="25"/>
  <c r="S963" i="22"/>
  <c r="B961" i="22"/>
  <c r="I953" i="23"/>
  <c r="B963" i="22"/>
  <c r="F1110" i="25"/>
  <c r="T967" i="22"/>
  <c r="B964" i="22"/>
  <c r="H1081" i="26"/>
  <c r="S1106" i="25"/>
  <c r="H1082" i="26"/>
  <c r="F967" i="22"/>
  <c r="T1115" i="25"/>
  <c r="C952" i="23"/>
  <c r="A1111" i="25"/>
  <c r="J475" i="26"/>
  <c r="A1110" i="25"/>
  <c r="A1082" i="26"/>
  <c r="B382" i="26"/>
  <c r="I483" i="26"/>
  <c r="Q1110" i="25"/>
  <c r="A12" i="26"/>
  <c r="S965" i="22"/>
  <c r="C1099" i="26"/>
  <c r="U965" i="22"/>
  <c r="U960" i="22"/>
  <c r="I975" i="22"/>
  <c r="Q960" i="22"/>
  <c r="I1099" i="26"/>
  <c r="C940" i="23"/>
  <c r="P921" i="22"/>
  <c r="B962" i="22"/>
  <c r="A968" i="22"/>
  <c r="Q1105" i="25"/>
  <c r="B1112" i="25"/>
  <c r="W937" i="22"/>
  <c r="B1111" i="25"/>
  <c r="A1084" i="26"/>
  <c r="A1106" i="25"/>
  <c r="A12" i="23"/>
  <c r="P521" i="25"/>
  <c r="I882" i="23"/>
  <c r="A16" i="22"/>
  <c r="AR32" i="1"/>
  <c r="T1112" i="25"/>
  <c r="U1108" i="25"/>
  <c r="Q964" i="22"/>
  <c r="P524" i="25"/>
  <c r="B966" i="22"/>
  <c r="U1115" i="25"/>
  <c r="W1091" i="25"/>
  <c r="A1086" i="26"/>
  <c r="N404" i="25"/>
  <c r="I480" i="26"/>
  <c r="Q1109" i="25"/>
  <c r="W946" i="22"/>
  <c r="B1106" i="25"/>
  <c r="U1114" i="25"/>
  <c r="S959" i="22"/>
  <c r="A958" i="22"/>
  <c r="AP25" i="1"/>
  <c r="H943" i="23"/>
  <c r="A1109" i="25"/>
  <c r="H1088" i="26"/>
  <c r="S961" i="22"/>
  <c r="S964" i="22"/>
  <c r="C1081" i="26"/>
  <c r="S1110" i="25"/>
  <c r="H937" i="23"/>
  <c r="C1086" i="26"/>
  <c r="P526" i="25"/>
  <c r="S1114" i="25"/>
  <c r="I481" i="26"/>
  <c r="A939" i="23"/>
  <c r="I473" i="26"/>
  <c r="B1115" i="25"/>
  <c r="J433" i="23"/>
  <c r="T965" i="22"/>
  <c r="J454" i="26"/>
  <c r="F1116" i="25"/>
  <c r="C935" i="23"/>
  <c r="A1105" i="25"/>
  <c r="W938" i="22"/>
  <c r="F1107" i="25"/>
  <c r="W942" i="22"/>
  <c r="H945" i="23"/>
  <c r="C1092" i="26"/>
  <c r="U961" i="22"/>
  <c r="I873" i="23"/>
  <c r="Q1115" i="25"/>
  <c r="I879" i="23"/>
  <c r="A965" i="22"/>
  <c r="F1106" i="25"/>
  <c r="P917" i="22"/>
  <c r="P923" i="22"/>
  <c r="T969" i="22"/>
  <c r="F974" i="22"/>
  <c r="C943" i="23"/>
  <c r="C938" i="23"/>
  <c r="P525" i="25"/>
  <c r="J878" i="23"/>
  <c r="P916" i="22"/>
  <c r="H1091" i="26"/>
  <c r="T1108" i="25"/>
  <c r="W1089" i="25"/>
  <c r="A962" i="22"/>
  <c r="P920" i="22"/>
  <c r="C423" i="23"/>
  <c r="H12" i="26"/>
  <c r="H942" i="23"/>
  <c r="Q1114" i="25"/>
  <c r="A961" i="22"/>
  <c r="P517" i="25"/>
  <c r="C945" i="23"/>
  <c r="A935" i="23"/>
  <c r="F964" i="22"/>
  <c r="J860" i="23"/>
  <c r="A1081" i="26"/>
  <c r="A943" i="23"/>
  <c r="A1083" i="26"/>
  <c r="A1088" i="26"/>
  <c r="C33" i="23"/>
  <c r="B1114" i="25"/>
  <c r="U1110" i="25"/>
  <c r="B403" i="23"/>
  <c r="F966" i="22"/>
  <c r="F16" i="22"/>
  <c r="P523" i="25"/>
  <c r="H944" i="23"/>
  <c r="I881" i="23"/>
  <c r="W939" i="22"/>
  <c r="I876" i="23"/>
  <c r="Q1106" i="25"/>
  <c r="H33" i="23"/>
  <c r="F1112" i="25"/>
  <c r="S967" i="22"/>
  <c r="AS25" i="27" l="1"/>
  <c r="AX62" i="27"/>
  <c r="M897" i="22"/>
  <c r="N897" i="22" s="1"/>
  <c r="M903" i="22"/>
  <c r="N903" i="22" s="1"/>
  <c r="M901" i="22"/>
  <c r="N901" i="22" s="1"/>
  <c r="M904" i="22"/>
  <c r="N904" i="22" s="1"/>
  <c r="M899" i="22"/>
  <c r="N899" i="22" s="1"/>
  <c r="M902" i="22"/>
  <c r="N902" i="22" s="1"/>
  <c r="M895" i="22"/>
  <c r="M905" i="22"/>
  <c r="N905" i="22" s="1"/>
  <c r="M896" i="22"/>
  <c r="N896" i="22" s="1"/>
  <c r="M900" i="22"/>
  <c r="N900" i="22" s="1"/>
  <c r="F494" i="22"/>
  <c r="M478" i="22"/>
  <c r="N457" i="22"/>
  <c r="J442" i="23"/>
  <c r="V436" i="22"/>
  <c r="V445" i="22" s="1"/>
  <c r="B446" i="22" s="1" a="1"/>
  <c r="B446" i="22" s="1"/>
  <c r="L446" i="22"/>
  <c r="M445" i="22"/>
  <c r="AS25" i="1"/>
  <c r="H425" i="22"/>
  <c r="E425" i="22"/>
  <c r="V445" i="25"/>
  <c r="E446" i="25" s="1"/>
  <c r="X16" i="22"/>
  <c r="K898" i="22"/>
  <c r="X946" i="22"/>
  <c r="V858" i="22"/>
  <c r="X928" i="22"/>
  <c r="X945" i="22"/>
  <c r="X939" i="22"/>
  <c r="X944" i="22"/>
  <c r="K907" i="22"/>
  <c r="K906" i="22"/>
  <c r="V863" i="22"/>
  <c r="X937" i="22"/>
  <c r="X943" i="22"/>
  <c r="X947" i="22"/>
  <c r="X940" i="22"/>
  <c r="X941" i="22"/>
  <c r="X942" i="22"/>
  <c r="V861" i="22"/>
  <c r="V855" i="22"/>
  <c r="I958" i="22"/>
  <c r="I969" i="22"/>
  <c r="X938" i="22"/>
  <c r="W949" i="22"/>
  <c r="I968" i="22"/>
  <c r="I961" i="22"/>
  <c r="H946" i="23"/>
  <c r="I962" i="22"/>
  <c r="I966" i="22"/>
  <c r="I963" i="22"/>
  <c r="I967" i="22"/>
  <c r="G923" i="22"/>
  <c r="R923" i="22"/>
  <c r="K923" i="22" s="1"/>
  <c r="G917" i="22"/>
  <c r="R917" i="22"/>
  <c r="K917" i="22" s="1"/>
  <c r="G926" i="22"/>
  <c r="R926" i="22"/>
  <c r="K926" i="22" s="1"/>
  <c r="G922" i="22"/>
  <c r="R922" i="22"/>
  <c r="K922" i="22" s="1"/>
  <c r="R919" i="22"/>
  <c r="K919" i="22" s="1"/>
  <c r="G919" i="22"/>
  <c r="R927" i="22"/>
  <c r="R925" i="22"/>
  <c r="K925" i="22" s="1"/>
  <c r="G925" i="22"/>
  <c r="R916" i="22"/>
  <c r="M916" i="22" s="1"/>
  <c r="G916" i="22"/>
  <c r="G928" i="22"/>
  <c r="R918" i="22"/>
  <c r="K918" i="22" s="1"/>
  <c r="G918" i="22"/>
  <c r="G921" i="22"/>
  <c r="R921" i="22"/>
  <c r="K921" i="22" s="1"/>
  <c r="R920" i="22"/>
  <c r="K920" i="22" s="1"/>
  <c r="G920" i="22"/>
  <c r="G924" i="22"/>
  <c r="R924" i="22"/>
  <c r="K924" i="22" s="1"/>
  <c r="I960" i="22"/>
  <c r="X1089" i="25"/>
  <c r="I964" i="22"/>
  <c r="I965" i="22"/>
  <c r="X990" i="22"/>
  <c r="G990" i="22"/>
  <c r="F970" i="22"/>
  <c r="I970" i="22"/>
  <c r="I959" i="22"/>
  <c r="V881" i="22"/>
  <c r="AX34" i="1"/>
  <c r="K975" i="22"/>
  <c r="K977" i="22"/>
  <c r="B1016" i="22"/>
  <c r="I992" i="22"/>
  <c r="V880" i="22"/>
  <c r="V879" i="22"/>
  <c r="I977" i="22"/>
  <c r="V876" i="22"/>
  <c r="N977" i="22"/>
  <c r="G975" i="22"/>
  <c r="V883" i="22"/>
  <c r="D975" i="22"/>
  <c r="M992" i="22"/>
  <c r="V874" i="22"/>
  <c r="A977" i="22"/>
  <c r="D992" i="22"/>
  <c r="K992" i="22"/>
  <c r="G977" i="22"/>
  <c r="A992" i="22"/>
  <c r="G992" i="22"/>
  <c r="B977" i="22"/>
  <c r="A975" i="22"/>
  <c r="M977" i="22"/>
  <c r="A991" i="22"/>
  <c r="X1094" i="25"/>
  <c r="X1085" i="25"/>
  <c r="X1087" i="25"/>
  <c r="M507" i="25"/>
  <c r="M466" i="25"/>
  <c r="K496" i="25"/>
  <c r="L467" i="25"/>
  <c r="M504" i="25"/>
  <c r="N504" i="25" s="1"/>
  <c r="J463" i="26"/>
  <c r="M503" i="25"/>
  <c r="N503" i="25" s="1"/>
  <c r="M502" i="25"/>
  <c r="N502" i="25" s="1"/>
  <c r="M497" i="25"/>
  <c r="N497" i="25" s="1"/>
  <c r="M506" i="25"/>
  <c r="M501" i="25"/>
  <c r="N501" i="25" s="1"/>
  <c r="M505" i="25"/>
  <c r="N505" i="25" s="1"/>
  <c r="H446" i="25"/>
  <c r="X1075" i="25"/>
  <c r="X1084" i="25"/>
  <c r="X1088" i="25"/>
  <c r="X1091" i="25"/>
  <c r="X1090" i="25"/>
  <c r="X1093" i="25"/>
  <c r="X1092" i="25"/>
  <c r="X1086" i="25"/>
  <c r="G522" i="25"/>
  <c r="R522" i="25"/>
  <c r="K522" i="25" s="1"/>
  <c r="R527" i="25"/>
  <c r="K527" i="25" s="1"/>
  <c r="G527" i="25"/>
  <c r="G523" i="25"/>
  <c r="R523" i="25"/>
  <c r="K523" i="25" s="1"/>
  <c r="R517" i="25"/>
  <c r="M517" i="25" s="1"/>
  <c r="G529" i="25"/>
  <c r="G517" i="25"/>
  <c r="R528" i="25"/>
  <c r="M528" i="25" s="1"/>
  <c r="R526" i="25"/>
  <c r="K526" i="25" s="1"/>
  <c r="G526" i="25"/>
  <c r="R524" i="25"/>
  <c r="K524" i="25" s="1"/>
  <c r="G524" i="25"/>
  <c r="G518" i="25"/>
  <c r="R518" i="25"/>
  <c r="K518" i="25" s="1"/>
  <c r="G520" i="25"/>
  <c r="R520" i="25"/>
  <c r="K520" i="25" s="1"/>
  <c r="R521" i="25"/>
  <c r="K521" i="25" s="1"/>
  <c r="G521" i="25"/>
  <c r="R519" i="25"/>
  <c r="K519" i="25" s="1"/>
  <c r="G519" i="25"/>
  <c r="R525" i="25"/>
  <c r="K525" i="25" s="1"/>
  <c r="G525" i="25"/>
  <c r="H1093" i="26"/>
  <c r="M498" i="25"/>
  <c r="N498" i="25" s="1"/>
  <c r="M499" i="25"/>
  <c r="N499" i="25" s="1"/>
  <c r="K508" i="25"/>
  <c r="M500" i="25"/>
  <c r="N500" i="25" s="1"/>
  <c r="L488" i="25"/>
  <c r="V466" i="25"/>
  <c r="E467" i="25" s="1"/>
  <c r="J484" i="26"/>
  <c r="V481" i="25"/>
  <c r="V476" i="25"/>
  <c r="V479" i="25"/>
  <c r="V483" i="25"/>
  <c r="V477" i="25"/>
  <c r="V485" i="25"/>
  <c r="M487" i="25"/>
  <c r="H488" i="25" s="1"/>
  <c r="V484" i="25"/>
  <c r="V482" i="25"/>
  <c r="V480" i="25"/>
  <c r="V478" i="25"/>
  <c r="A1182" i="26"/>
  <c r="I1112" i="25"/>
  <c r="I1106" i="25"/>
  <c r="I1111" i="25"/>
  <c r="I1108" i="25"/>
  <c r="I1107" i="25"/>
  <c r="G1139" i="25"/>
  <c r="F1124" i="25"/>
  <c r="D1122" i="25"/>
  <c r="G1137" i="25"/>
  <c r="B1124" i="25"/>
  <c r="M1139" i="25"/>
  <c r="D1139" i="25"/>
  <c r="K1139" i="25"/>
  <c r="A1139" i="25"/>
  <c r="A1138" i="25"/>
  <c r="G1124" i="25"/>
  <c r="A1124" i="25"/>
  <c r="K1122" i="25"/>
  <c r="I1139" i="25"/>
  <c r="N1124" i="25"/>
  <c r="M1124" i="25"/>
  <c r="G1122" i="25"/>
  <c r="X1137" i="25"/>
  <c r="K1124" i="25"/>
  <c r="I1124" i="25"/>
  <c r="A1122" i="25"/>
  <c r="I1115" i="25"/>
  <c r="I1114" i="25"/>
  <c r="I1117" i="25"/>
  <c r="F1117" i="25"/>
  <c r="I1116" i="25"/>
  <c r="I1110" i="25"/>
  <c r="I1105" i="25"/>
  <c r="I1109" i="25"/>
  <c r="I1113" i="25"/>
  <c r="B1163" i="25"/>
  <c r="I16" i="22"/>
  <c r="B404" i="25" a="1"/>
  <c r="AP25" i="24"/>
  <c r="F995" i="22"/>
  <c r="J899" i="23"/>
  <c r="T1133" i="25"/>
  <c r="H13" i="23"/>
  <c r="I996" i="22"/>
  <c r="U983" i="22"/>
  <c r="A979" i="22"/>
  <c r="W959" i="22"/>
  <c r="F1134" i="25"/>
  <c r="C963" i="23"/>
  <c r="M1143" i="25"/>
  <c r="S988" i="22"/>
  <c r="S1137" i="25"/>
  <c r="B990" i="22"/>
  <c r="T1128" i="25"/>
  <c r="C1111" i="26"/>
  <c r="J881" i="23"/>
  <c r="H1110" i="26"/>
  <c r="U985" i="22"/>
  <c r="I896" i="23"/>
  <c r="B1143" i="25"/>
  <c r="U984" i="22"/>
  <c r="B1132" i="25"/>
  <c r="C1106" i="26"/>
  <c r="I894" i="23"/>
  <c r="C966" i="23"/>
  <c r="W1111" i="25"/>
  <c r="J875" i="23"/>
  <c r="B979" i="22"/>
  <c r="AQ26" i="1"/>
  <c r="S986" i="22"/>
  <c r="F979" i="22"/>
  <c r="F1133" i="25"/>
  <c r="S981" i="22"/>
  <c r="A1137" i="25"/>
  <c r="W1112" i="25"/>
  <c r="J496" i="26"/>
  <c r="H956" i="23"/>
  <c r="Q1135" i="25"/>
  <c r="T984" i="22"/>
  <c r="J500" i="26"/>
  <c r="H34" i="23"/>
  <c r="I500" i="26"/>
  <c r="A981" i="22"/>
  <c r="S1128" i="25"/>
  <c r="S1135" i="25"/>
  <c r="J454" i="23"/>
  <c r="H1109" i="26"/>
  <c r="U1129" i="25"/>
  <c r="F17" i="22"/>
  <c r="F1136" i="25"/>
  <c r="C34" i="23"/>
  <c r="I973" i="23"/>
  <c r="U986" i="22"/>
  <c r="S980" i="22"/>
  <c r="A1129" i="25"/>
  <c r="F990" i="22"/>
  <c r="H959" i="23"/>
  <c r="Q1136" i="25"/>
  <c r="I897" i="23"/>
  <c r="E996" i="22"/>
  <c r="N446" i="22"/>
  <c r="F486" i="26"/>
  <c r="T1130" i="25"/>
  <c r="F988" i="22"/>
  <c r="A985" i="22"/>
  <c r="W960" i="22"/>
  <c r="H1112" i="26"/>
  <c r="U1132" i="25"/>
  <c r="A957" i="23"/>
  <c r="F1126" i="25"/>
  <c r="B1137" i="25"/>
  <c r="W1115" i="25"/>
  <c r="U1128" i="25"/>
  <c r="B1126" i="25"/>
  <c r="Q987" i="22"/>
  <c r="C1109" i="26"/>
  <c r="A982" i="22"/>
  <c r="U990" i="22"/>
  <c r="U988" i="22"/>
  <c r="W961" i="22"/>
  <c r="S990" i="22"/>
  <c r="S1136" i="25"/>
  <c r="Q1131" i="25"/>
  <c r="I1120" i="26"/>
  <c r="Q981" i="22"/>
  <c r="A1103" i="26"/>
  <c r="A962" i="23"/>
  <c r="C958" i="23"/>
  <c r="H955" i="23"/>
  <c r="A1113" i="26"/>
  <c r="S1133" i="25"/>
  <c r="Q1134" i="25"/>
  <c r="A1136" i="25"/>
  <c r="Q983" i="22"/>
  <c r="Q990" i="22"/>
  <c r="I901" i="23"/>
  <c r="J497" i="26"/>
  <c r="A986" i="22"/>
  <c r="Q1129" i="25"/>
  <c r="F445" i="26"/>
  <c r="W1113" i="25"/>
  <c r="A1111" i="26"/>
  <c r="S982" i="22"/>
  <c r="H958" i="23"/>
  <c r="A990" i="22"/>
  <c r="P942" i="22"/>
  <c r="H963" i="23"/>
  <c r="H965" i="23"/>
  <c r="T1129" i="25"/>
  <c r="Q984" i="22"/>
  <c r="T1135" i="25"/>
  <c r="S1127" i="25"/>
  <c r="I893" i="23"/>
  <c r="F1131" i="25"/>
  <c r="Q985" i="22"/>
  <c r="C956" i="23"/>
  <c r="C960" i="23"/>
  <c r="Q1133" i="25"/>
  <c r="A1102" i="26"/>
  <c r="I514" i="26"/>
  <c r="M996" i="22"/>
  <c r="H35" i="23"/>
  <c r="A13" i="26"/>
  <c r="C1107" i="26"/>
  <c r="T1134" i="25"/>
  <c r="A1133" i="25"/>
  <c r="S987" i="22"/>
  <c r="I1121" i="26"/>
  <c r="B1130" i="25"/>
  <c r="P941" i="22"/>
  <c r="J893" i="23"/>
  <c r="C1105" i="26"/>
  <c r="B1135" i="25"/>
  <c r="F1129" i="25"/>
  <c r="B1133" i="25"/>
  <c r="A34" i="23"/>
  <c r="J901" i="23"/>
  <c r="A956" i="23"/>
  <c r="A1106" i="26"/>
  <c r="A35" i="23"/>
  <c r="U982" i="22"/>
  <c r="F1142" i="25"/>
  <c r="F989" i="22"/>
  <c r="W962" i="22"/>
  <c r="A1131" i="25"/>
  <c r="C974" i="23"/>
  <c r="B1131" i="25"/>
  <c r="P948" i="22"/>
  <c r="J499" i="26"/>
  <c r="J900" i="23"/>
  <c r="A987" i="22"/>
  <c r="F982" i="22"/>
  <c r="T990" i="22"/>
  <c r="S1131" i="25"/>
  <c r="A1127" i="25"/>
  <c r="A989" i="22"/>
  <c r="W963" i="22"/>
  <c r="A1108" i="26"/>
  <c r="H1104" i="26"/>
  <c r="C1108" i="26"/>
  <c r="F980" i="22"/>
  <c r="C1121" i="26"/>
  <c r="F985" i="22"/>
  <c r="I496" i="26"/>
  <c r="J872" i="23"/>
  <c r="Q986" i="22"/>
  <c r="U981" i="22"/>
  <c r="F1128" i="25"/>
  <c r="P939" i="22"/>
  <c r="U1130" i="25"/>
  <c r="F981" i="22"/>
  <c r="C1113" i="26"/>
  <c r="A988" i="22"/>
  <c r="P937" i="22"/>
  <c r="B980" i="22"/>
  <c r="T988" i="22"/>
  <c r="I892" i="23"/>
  <c r="Q980" i="22"/>
  <c r="U1137" i="25"/>
  <c r="H13" i="26"/>
  <c r="Q1126" i="25"/>
  <c r="Q988" i="22"/>
  <c r="U1134" i="25"/>
  <c r="A955" i="23"/>
  <c r="C1104" i="26"/>
  <c r="B983" i="22"/>
  <c r="B981" i="22"/>
  <c r="B996" i="22"/>
  <c r="B989" i="22"/>
  <c r="W1107" i="25"/>
  <c r="B1128" i="25"/>
  <c r="T989" i="22"/>
  <c r="Q1137" i="25"/>
  <c r="Q1128" i="25"/>
  <c r="U1135" i="25"/>
  <c r="F424" i="23"/>
  <c r="W537" i="25"/>
  <c r="C13" i="23"/>
  <c r="I525" i="26"/>
  <c r="J879" i="23"/>
  <c r="B985" i="22"/>
  <c r="H1113" i="26"/>
  <c r="I497" i="26"/>
  <c r="A1130" i="25"/>
  <c r="C486" i="26"/>
  <c r="H1106" i="26"/>
  <c r="S983" i="22"/>
  <c r="F1135" i="25"/>
  <c r="Q982" i="22"/>
  <c r="F1130" i="25"/>
  <c r="C35" i="23"/>
  <c r="Q989" i="22"/>
  <c r="S985" i="22"/>
  <c r="F986" i="22"/>
  <c r="C962" i="23"/>
  <c r="H1107" i="26"/>
  <c r="P938" i="22"/>
  <c r="F1137" i="25"/>
  <c r="U980" i="22"/>
  <c r="A1134" i="25"/>
  <c r="W967" i="22"/>
  <c r="AR33" i="1"/>
  <c r="U989" i="22"/>
  <c r="Q1132" i="25"/>
  <c r="J902" i="23"/>
  <c r="H960" i="23"/>
  <c r="C961" i="23"/>
  <c r="A1128" i="25"/>
  <c r="B1127" i="25"/>
  <c r="P943" i="22"/>
  <c r="H1102" i="26"/>
  <c r="W964" i="22"/>
  <c r="AR50" i="27"/>
  <c r="C964" i="23"/>
  <c r="T981" i="22"/>
  <c r="T1136" i="25"/>
  <c r="U1133" i="25"/>
  <c r="U1126" i="25"/>
  <c r="P946" i="22"/>
  <c r="B1129" i="25"/>
  <c r="B424" i="23"/>
  <c r="S1132" i="25"/>
  <c r="H1105" i="26"/>
  <c r="C1110" i="26"/>
  <c r="I899" i="23"/>
  <c r="A1110" i="26"/>
  <c r="I898" i="23"/>
  <c r="C1102" i="26"/>
  <c r="S989" i="22"/>
  <c r="P944" i="22"/>
  <c r="W1109" i="25"/>
  <c r="B984" i="22"/>
  <c r="C1112" i="26"/>
  <c r="E1143" i="25"/>
  <c r="H957" i="23"/>
  <c r="U1127" i="25"/>
  <c r="H1103" i="26"/>
  <c r="A966" i="23"/>
  <c r="W1106" i="25"/>
  <c r="A958" i="23"/>
  <c r="A1126" i="25"/>
  <c r="U979" i="22"/>
  <c r="I402" i="23"/>
  <c r="T980" i="22"/>
  <c r="Q1130" i="25"/>
  <c r="A1112" i="26"/>
  <c r="C13" i="26"/>
  <c r="T982" i="22"/>
  <c r="F983" i="22"/>
  <c r="AQ26" i="27"/>
  <c r="F423" i="23"/>
  <c r="I498" i="26"/>
  <c r="F987" i="22"/>
  <c r="P945" i="22"/>
  <c r="N425" i="22"/>
  <c r="U1131" i="25"/>
  <c r="Q979" i="22"/>
  <c r="I495" i="26"/>
  <c r="B987" i="22"/>
  <c r="P947" i="22"/>
  <c r="A1107" i="26"/>
  <c r="AP26" i="27"/>
  <c r="S979" i="22"/>
  <c r="A959" i="23"/>
  <c r="T983" i="22"/>
  <c r="C965" i="23"/>
  <c r="C959" i="23"/>
  <c r="S1130" i="25"/>
  <c r="S1129" i="25"/>
  <c r="A1109" i="26"/>
  <c r="I494" i="26"/>
  <c r="B1136" i="25"/>
  <c r="T985" i="22"/>
  <c r="W1108" i="25"/>
  <c r="W968" i="22"/>
  <c r="A1135" i="25"/>
  <c r="S1126" i="25"/>
  <c r="A980" i="22"/>
  <c r="T986" i="22"/>
  <c r="I1143" i="25"/>
  <c r="J425" i="22"/>
  <c r="F444" i="26"/>
  <c r="W965" i="22"/>
  <c r="C444" i="23"/>
  <c r="N425" i="25"/>
  <c r="A1104" i="26"/>
  <c r="A17" i="22"/>
  <c r="B986" i="22"/>
  <c r="T1127" i="25"/>
  <c r="J501" i="26"/>
  <c r="A965" i="23"/>
  <c r="S984" i="22"/>
  <c r="H962" i="23"/>
  <c r="H966" i="23"/>
  <c r="B988" i="22"/>
  <c r="A960" i="23"/>
  <c r="B1134" i="25"/>
  <c r="A963" i="23"/>
  <c r="W1110" i="25"/>
  <c r="H961" i="23"/>
  <c r="H1108" i="26"/>
  <c r="F1127" i="25"/>
  <c r="B17" i="22"/>
  <c r="C465" i="26"/>
  <c r="J502" i="26"/>
  <c r="J494" i="26"/>
  <c r="W1114" i="25"/>
  <c r="T979" i="22"/>
  <c r="J896" i="23"/>
  <c r="F984" i="22"/>
  <c r="I502" i="26"/>
  <c r="I504" i="26"/>
  <c r="B982" i="22"/>
  <c r="Q1127" i="25"/>
  <c r="W966" i="22"/>
  <c r="I974" i="23"/>
  <c r="I900" i="23"/>
  <c r="A983" i="22"/>
  <c r="A984" i="22"/>
  <c r="A964" i="23"/>
  <c r="I913" i="23"/>
  <c r="A1105" i="26"/>
  <c r="U987" i="22"/>
  <c r="S1134" i="25"/>
  <c r="A961" i="23"/>
  <c r="A13" i="23"/>
  <c r="J495" i="26"/>
  <c r="T1137" i="25"/>
  <c r="C955" i="23"/>
  <c r="T987" i="22"/>
  <c r="H964" i="23"/>
  <c r="AQ26" i="24"/>
  <c r="T1131" i="25"/>
  <c r="J498" i="26"/>
  <c r="C973" i="23"/>
  <c r="C1103" i="26"/>
  <c r="I499" i="26"/>
  <c r="I503" i="26"/>
  <c r="AP26" i="1"/>
  <c r="A1132" i="25"/>
  <c r="U1136" i="25"/>
  <c r="T1132" i="25"/>
  <c r="C1120" i="26"/>
  <c r="C957" i="23"/>
  <c r="W1105" i="25"/>
  <c r="F1132" i="25"/>
  <c r="H1111" i="26"/>
  <c r="W958" i="22"/>
  <c r="T1126" i="25"/>
  <c r="I501" i="26"/>
  <c r="I902" i="23"/>
  <c r="I475" i="23"/>
  <c r="F466" i="26"/>
  <c r="P940" i="22"/>
  <c r="B404" i="25" l="1"/>
  <c r="AS26" i="27"/>
  <c r="AX63" i="27"/>
  <c r="N916" i="22"/>
  <c r="N895" i="22"/>
  <c r="V895" i="22" s="1"/>
  <c r="M918" i="22"/>
  <c r="N918" i="22" s="1"/>
  <c r="M917" i="22"/>
  <c r="N917" i="22" s="1"/>
  <c r="M922" i="22"/>
  <c r="N922" i="22" s="1"/>
  <c r="M926" i="22"/>
  <c r="N926" i="22" s="1"/>
  <c r="M921" i="22"/>
  <c r="N921" i="22" s="1"/>
  <c r="M920" i="22"/>
  <c r="N920" i="22" s="1"/>
  <c r="M924" i="22"/>
  <c r="N924" i="22" s="1"/>
  <c r="M925" i="22"/>
  <c r="N925" i="22" s="1"/>
  <c r="M923" i="22"/>
  <c r="N923" i="22" s="1"/>
  <c r="F515" i="22"/>
  <c r="M499" i="22"/>
  <c r="N478" i="22"/>
  <c r="J463" i="23"/>
  <c r="M466" i="22"/>
  <c r="L467" i="22"/>
  <c r="V457" i="22"/>
  <c r="V466" i="22" s="1"/>
  <c r="B467" i="22" s="1" a="1"/>
  <c r="B467" i="22" s="1"/>
  <c r="AS26" i="1"/>
  <c r="H446" i="22"/>
  <c r="E446" i="22"/>
  <c r="X964" i="22"/>
  <c r="X963" i="22"/>
  <c r="X961" i="22"/>
  <c r="X968" i="22"/>
  <c r="X958" i="22"/>
  <c r="X966" i="22"/>
  <c r="X967" i="22"/>
  <c r="X960" i="22"/>
  <c r="X959" i="22"/>
  <c r="X962" i="22"/>
  <c r="X17" i="22"/>
  <c r="X949" i="22"/>
  <c r="V884" i="22"/>
  <c r="X965" i="22"/>
  <c r="W970" i="22"/>
  <c r="V882" i="22"/>
  <c r="V875" i="22"/>
  <c r="W550" i="25"/>
  <c r="V878" i="22"/>
  <c r="I987" i="22"/>
  <c r="I979" i="22"/>
  <c r="I985" i="22"/>
  <c r="I981" i="22"/>
  <c r="I986" i="22"/>
  <c r="I988" i="22"/>
  <c r="I980" i="22"/>
  <c r="R946" i="22"/>
  <c r="K946" i="22" s="1"/>
  <c r="G946" i="22"/>
  <c r="R948" i="22"/>
  <c r="G940" i="22"/>
  <c r="R940" i="22"/>
  <c r="K940" i="22" s="1"/>
  <c r="R947" i="22"/>
  <c r="K947" i="22" s="1"/>
  <c r="G947" i="22"/>
  <c r="G944" i="22"/>
  <c r="R944" i="22"/>
  <c r="K944" i="22" s="1"/>
  <c r="G945" i="22"/>
  <c r="R945" i="22"/>
  <c r="K945" i="22" s="1"/>
  <c r="G938" i="22"/>
  <c r="R938" i="22"/>
  <c r="K938" i="22" s="1"/>
  <c r="R939" i="22"/>
  <c r="K939" i="22" s="1"/>
  <c r="G939" i="22"/>
  <c r="R942" i="22"/>
  <c r="K942" i="22" s="1"/>
  <c r="G942" i="22"/>
  <c r="R937" i="22"/>
  <c r="M937" i="22" s="1"/>
  <c r="G937" i="22"/>
  <c r="G949" i="22"/>
  <c r="G943" i="22"/>
  <c r="R943" i="22"/>
  <c r="K943" i="22" s="1"/>
  <c r="G941" i="22"/>
  <c r="R941" i="22"/>
  <c r="K941" i="22" s="1"/>
  <c r="F991" i="22"/>
  <c r="I991" i="22"/>
  <c r="I983" i="22"/>
  <c r="X1011" i="22"/>
  <c r="G1011" i="22"/>
  <c r="I982" i="22"/>
  <c r="I990" i="22"/>
  <c r="H967" i="23"/>
  <c r="I984" i="22"/>
  <c r="I989" i="22"/>
  <c r="A1012" i="22"/>
  <c r="G1013" i="22"/>
  <c r="V904" i="22"/>
  <c r="V899" i="22"/>
  <c r="I1013" i="22"/>
  <c r="K996" i="22"/>
  <c r="A1013" i="22"/>
  <c r="V896" i="22"/>
  <c r="N998" i="22"/>
  <c r="M998" i="22"/>
  <c r="G998" i="22"/>
  <c r="V905" i="22"/>
  <c r="M1013" i="22"/>
  <c r="K916" i="22"/>
  <c r="K928" i="22"/>
  <c r="A996" i="22"/>
  <c r="D996" i="22"/>
  <c r="I998" i="22"/>
  <c r="AX35" i="1"/>
  <c r="V902" i="22"/>
  <c r="K1013" i="22"/>
  <c r="B998" i="22"/>
  <c r="D1013" i="22"/>
  <c r="B1037" i="22"/>
  <c r="A998" i="22"/>
  <c r="G996" i="22"/>
  <c r="V903" i="22"/>
  <c r="K998" i="22"/>
  <c r="M927" i="22"/>
  <c r="K927" i="22"/>
  <c r="X1107" i="25"/>
  <c r="X1108" i="25"/>
  <c r="X1112" i="25"/>
  <c r="X1111" i="25"/>
  <c r="X1113" i="25"/>
  <c r="X1114" i="25"/>
  <c r="M527" i="25"/>
  <c r="N527" i="25" s="1"/>
  <c r="M521" i="25"/>
  <c r="N521" i="25" s="1"/>
  <c r="X1096" i="25"/>
  <c r="H467" i="25"/>
  <c r="K517" i="25"/>
  <c r="K528" i="25"/>
  <c r="M520" i="25"/>
  <c r="N506" i="25"/>
  <c r="V506" i="25" s="1"/>
  <c r="M519" i="25"/>
  <c r="N519" i="25" s="1"/>
  <c r="M524" i="25"/>
  <c r="N524" i="25" s="1"/>
  <c r="K529" i="25"/>
  <c r="X1106" i="25"/>
  <c r="X1110" i="25"/>
  <c r="X1115" i="25"/>
  <c r="X1109" i="25"/>
  <c r="H1114" i="26"/>
  <c r="X1105" i="25"/>
  <c r="M526" i="25"/>
  <c r="N526" i="25" s="1"/>
  <c r="M518" i="25"/>
  <c r="N518" i="25" s="1"/>
  <c r="N517" i="25"/>
  <c r="V517" i="25" s="1"/>
  <c r="M525" i="25"/>
  <c r="N525" i="25" s="1"/>
  <c r="M523" i="25"/>
  <c r="M522" i="25"/>
  <c r="N522" i="25" s="1"/>
  <c r="V487" i="25"/>
  <c r="V502" i="25"/>
  <c r="V501" i="25"/>
  <c r="V504" i="25"/>
  <c r="V498" i="25"/>
  <c r="V500" i="25"/>
  <c r="V505" i="25"/>
  <c r="V497" i="25"/>
  <c r="V503" i="25"/>
  <c r="V499" i="25"/>
  <c r="A1203" i="26"/>
  <c r="I1127" i="25"/>
  <c r="I1126" i="25"/>
  <c r="I1130" i="25"/>
  <c r="I1134" i="25"/>
  <c r="I1135" i="25"/>
  <c r="I1136" i="25"/>
  <c r="I1137" i="25"/>
  <c r="I1129" i="25"/>
  <c r="I1132" i="25"/>
  <c r="I1133" i="25"/>
  <c r="I1128" i="25"/>
  <c r="K1160" i="25"/>
  <c r="A1160" i="25"/>
  <c r="A1159" i="25"/>
  <c r="G1145" i="25"/>
  <c r="D1160" i="25"/>
  <c r="X1158" i="25"/>
  <c r="F1145" i="25"/>
  <c r="D1143" i="25"/>
  <c r="G1158" i="25"/>
  <c r="B1145" i="25"/>
  <c r="M1160" i="25"/>
  <c r="A1145" i="25"/>
  <c r="A1143" i="25"/>
  <c r="N1145" i="25"/>
  <c r="I1160" i="25"/>
  <c r="M1145" i="25"/>
  <c r="K1143" i="25"/>
  <c r="K1145" i="25"/>
  <c r="I1145" i="25"/>
  <c r="G1143" i="25"/>
  <c r="G1160" i="25"/>
  <c r="I1138" i="25"/>
  <c r="F1138" i="25"/>
  <c r="I1131" i="25"/>
  <c r="B1184" i="25"/>
  <c r="I17" i="22"/>
  <c r="B403" i="26"/>
  <c r="AQ27" i="27"/>
  <c r="P543" i="25"/>
  <c r="F1005" i="22"/>
  <c r="Q1153" i="25"/>
  <c r="A1009" i="22"/>
  <c r="U1151" i="25"/>
  <c r="H1132" i="26"/>
  <c r="Q1007" i="22"/>
  <c r="U1149" i="25"/>
  <c r="C983" i="23"/>
  <c r="P966" i="22"/>
  <c r="F1150" i="25"/>
  <c r="T1152" i="25"/>
  <c r="M1164" i="25"/>
  <c r="B1001" i="22"/>
  <c r="W988" i="22"/>
  <c r="A986" i="23"/>
  <c r="U1003" i="22"/>
  <c r="I515" i="26"/>
  <c r="I522" i="26"/>
  <c r="F1154" i="25"/>
  <c r="T1003" i="22"/>
  <c r="I1017" i="22"/>
  <c r="F1006" i="22"/>
  <c r="A1158" i="25"/>
  <c r="U1009" i="22"/>
  <c r="P541" i="25"/>
  <c r="T1008" i="22"/>
  <c r="T1155" i="25"/>
  <c r="A1010" i="22"/>
  <c r="B1008" i="22"/>
  <c r="F1000" i="22"/>
  <c r="J894" i="23"/>
  <c r="B1154" i="25"/>
  <c r="J917" i="23"/>
  <c r="F1010" i="22"/>
  <c r="P547" i="25"/>
  <c r="S1158" i="25"/>
  <c r="W984" i="22"/>
  <c r="T1156" i="25"/>
  <c r="H14" i="26"/>
  <c r="AP26" i="24"/>
  <c r="H983" i="23"/>
  <c r="U1005" i="22"/>
  <c r="A1006" i="22"/>
  <c r="S1156" i="25"/>
  <c r="F1147" i="25"/>
  <c r="C984" i="23"/>
  <c r="P540" i="25"/>
  <c r="AR34" i="1"/>
  <c r="J913" i="23"/>
  <c r="F1148" i="25"/>
  <c r="C981" i="23"/>
  <c r="P549" i="25"/>
  <c r="U1147" i="25"/>
  <c r="U1158" i="25"/>
  <c r="C1134" i="26"/>
  <c r="H977" i="23"/>
  <c r="A1124" i="26"/>
  <c r="I520" i="26"/>
  <c r="S1004" i="22"/>
  <c r="T1153" i="25"/>
  <c r="H1129" i="26"/>
  <c r="C987" i="23"/>
  <c r="J503" i="26"/>
  <c r="W989" i="22"/>
  <c r="W558" i="25"/>
  <c r="AR51" i="27"/>
  <c r="P546" i="25"/>
  <c r="W1127" i="25"/>
  <c r="C1130" i="26"/>
  <c r="P968" i="22"/>
  <c r="W983" i="22"/>
  <c r="J920" i="23"/>
  <c r="I517" i="26"/>
  <c r="AP27" i="1"/>
  <c r="I496" i="23"/>
  <c r="S1155" i="25"/>
  <c r="S1149" i="25"/>
  <c r="S1157" i="25"/>
  <c r="S1009" i="22"/>
  <c r="U1154" i="25"/>
  <c r="B1000" i="22"/>
  <c r="W1131" i="25"/>
  <c r="S1007" i="22"/>
  <c r="P969" i="22"/>
  <c r="I917" i="23"/>
  <c r="U1001" i="22"/>
  <c r="J521" i="26"/>
  <c r="I918" i="23"/>
  <c r="A1149" i="25"/>
  <c r="W1136" i="25"/>
  <c r="C1127" i="26"/>
  <c r="I921" i="23"/>
  <c r="Q1155" i="25"/>
  <c r="U1150" i="25"/>
  <c r="H982" i="23"/>
  <c r="S1153" i="25"/>
  <c r="J524" i="26"/>
  <c r="Q1154" i="25"/>
  <c r="T1150" i="25"/>
  <c r="A1131" i="26"/>
  <c r="S1150" i="25"/>
  <c r="S1008" i="22"/>
  <c r="Q1156" i="25"/>
  <c r="F1007" i="22"/>
  <c r="C1141" i="26"/>
  <c r="W1126" i="25"/>
  <c r="A1148" i="25"/>
  <c r="I995" i="23"/>
  <c r="B1153" i="25"/>
  <c r="H986" i="23"/>
  <c r="A1008" i="22"/>
  <c r="T1000" i="22"/>
  <c r="C986" i="23"/>
  <c r="H1130" i="26"/>
  <c r="W1129" i="25"/>
  <c r="H979" i="23"/>
  <c r="A1147" i="25"/>
  <c r="A1007" i="22"/>
  <c r="I919" i="23"/>
  <c r="W982" i="22"/>
  <c r="I524" i="26"/>
  <c r="A1150" i="25"/>
  <c r="C1142" i="26"/>
  <c r="B445" i="23"/>
  <c r="J919" i="23"/>
  <c r="A1126" i="26"/>
  <c r="C1129" i="26"/>
  <c r="I516" i="26"/>
  <c r="A1002" i="22"/>
  <c r="A1153" i="25"/>
  <c r="B1148" i="25"/>
  <c r="J921" i="23"/>
  <c r="A1133" i="26"/>
  <c r="C1128" i="26"/>
  <c r="H1134" i="26"/>
  <c r="W980" i="22"/>
  <c r="S1151" i="25"/>
  <c r="U1152" i="25"/>
  <c r="S1002" i="22"/>
  <c r="U1148" i="25"/>
  <c r="A977" i="23"/>
  <c r="B1009" i="22"/>
  <c r="P967" i="22"/>
  <c r="AR31" i="24"/>
  <c r="Q1158" i="25"/>
  <c r="S1148" i="25"/>
  <c r="I1142" i="26"/>
  <c r="P959" i="22"/>
  <c r="T1006" i="22"/>
  <c r="F1002" i="22"/>
  <c r="H1124" i="26"/>
  <c r="C1125" i="26"/>
  <c r="U1006" i="22"/>
  <c r="F465" i="26"/>
  <c r="T1157" i="25"/>
  <c r="B1017" i="22"/>
  <c r="P964" i="22"/>
  <c r="U1011" i="22"/>
  <c r="C982" i="23"/>
  <c r="F18" i="22"/>
  <c r="W1133" i="25"/>
  <c r="F1153" i="25"/>
  <c r="Q1001" i="22"/>
  <c r="S1147" i="25"/>
  <c r="U1004" i="22"/>
  <c r="C36" i="23"/>
  <c r="F1016" i="22"/>
  <c r="T1149" i="25"/>
  <c r="A1128" i="26"/>
  <c r="H14" i="23"/>
  <c r="W985" i="22"/>
  <c r="Q1157" i="25"/>
  <c r="U1010" i="22"/>
  <c r="I518" i="26"/>
  <c r="B1157" i="25"/>
  <c r="F1001" i="22"/>
  <c r="T1154" i="25"/>
  <c r="H978" i="23"/>
  <c r="J523" i="26"/>
  <c r="H1133" i="26"/>
  <c r="J522" i="26"/>
  <c r="J897" i="23"/>
  <c r="A987" i="23"/>
  <c r="Q1148" i="25"/>
  <c r="T1009" i="22"/>
  <c r="A18" i="22"/>
  <c r="W986" i="22"/>
  <c r="I523" i="26"/>
  <c r="C1126" i="26"/>
  <c r="H984" i="23"/>
  <c r="Q1002" i="22"/>
  <c r="I914" i="23"/>
  <c r="T1151" i="25"/>
  <c r="W987" i="22"/>
  <c r="I922" i="23"/>
  <c r="Q1150" i="25"/>
  <c r="M1017" i="22"/>
  <c r="H1125" i="26"/>
  <c r="B1149" i="25"/>
  <c r="H980" i="23"/>
  <c r="F444" i="23"/>
  <c r="C978" i="23"/>
  <c r="J915" i="23"/>
  <c r="Q1005" i="22"/>
  <c r="C995" i="23"/>
  <c r="U1153" i="25"/>
  <c r="I521" i="26"/>
  <c r="H981" i="23"/>
  <c r="Q1006" i="22"/>
  <c r="U1002" i="22"/>
  <c r="A1156" i="25"/>
  <c r="A1004" i="22"/>
  <c r="P958" i="22"/>
  <c r="B1010" i="22"/>
  <c r="H987" i="23"/>
  <c r="J475" i="23"/>
  <c r="A1005" i="22"/>
  <c r="P544" i="25"/>
  <c r="I423" i="23"/>
  <c r="B18" i="22"/>
  <c r="I1141" i="26"/>
  <c r="H1128" i="26"/>
  <c r="H1127" i="26"/>
  <c r="T1010" i="22"/>
  <c r="AP27" i="27"/>
  <c r="T1148" i="25"/>
  <c r="S1001" i="22"/>
  <c r="C979" i="23"/>
  <c r="F1151" i="25"/>
  <c r="Q1009" i="22"/>
  <c r="F1003" i="22"/>
  <c r="W981" i="22"/>
  <c r="Q1010" i="22"/>
  <c r="P538" i="25"/>
  <c r="P961" i="22"/>
  <c r="A1134" i="26"/>
  <c r="Q1147" i="25"/>
  <c r="T1001" i="22"/>
  <c r="S1011" i="22"/>
  <c r="A1127" i="26"/>
  <c r="F1157" i="25"/>
  <c r="A985" i="23"/>
  <c r="J518" i="26"/>
  <c r="P542" i="25"/>
  <c r="A980" i="23"/>
  <c r="W979" i="22"/>
  <c r="B1151" i="25"/>
  <c r="A978" i="23"/>
  <c r="F445" i="23"/>
  <c r="Q1000" i="22"/>
  <c r="J514" i="26"/>
  <c r="W1134" i="25"/>
  <c r="A1155" i="25"/>
  <c r="U1156" i="25"/>
  <c r="A984" i="23"/>
  <c r="I915" i="23"/>
  <c r="A1151" i="25"/>
  <c r="S1000" i="22"/>
  <c r="Q1011" i="22"/>
  <c r="F1158" i="25"/>
  <c r="F1004" i="22"/>
  <c r="J892" i="23"/>
  <c r="T1007" i="22"/>
  <c r="C976" i="23"/>
  <c r="C1123" i="26"/>
  <c r="P548" i="25"/>
  <c r="I920" i="23"/>
  <c r="A1154" i="25"/>
  <c r="S1010" i="22"/>
  <c r="F1009" i="22"/>
  <c r="B1150" i="25"/>
  <c r="H1123" i="26"/>
  <c r="C980" i="23"/>
  <c r="B1002" i="22"/>
  <c r="C1133" i="26"/>
  <c r="B1158" i="25"/>
  <c r="A979" i="23"/>
  <c r="T1147" i="25"/>
  <c r="J516" i="26"/>
  <c r="F1152" i="25"/>
  <c r="S1154" i="25"/>
  <c r="B1147" i="25"/>
  <c r="I924" i="23"/>
  <c r="F1155" i="25"/>
  <c r="I923" i="23"/>
  <c r="A1130" i="26"/>
  <c r="C1132" i="26"/>
  <c r="Q1149" i="25"/>
  <c r="U1157" i="25"/>
  <c r="C977" i="23"/>
  <c r="Q1152" i="25"/>
  <c r="Q1151" i="25"/>
  <c r="E1017" i="22"/>
  <c r="A1011" i="22"/>
  <c r="T1005" i="22"/>
  <c r="A981" i="23"/>
  <c r="S1006" i="22"/>
  <c r="F1149" i="25"/>
  <c r="J898" i="23"/>
  <c r="H985" i="23"/>
  <c r="B1152" i="25"/>
  <c r="A982" i="23"/>
  <c r="B1011" i="22"/>
  <c r="U1155" i="25"/>
  <c r="B1004" i="22"/>
  <c r="H1126" i="26"/>
  <c r="I1164" i="25"/>
  <c r="B1156" i="25"/>
  <c r="J519" i="26"/>
  <c r="A1001" i="22"/>
  <c r="P539" i="25"/>
  <c r="J918" i="23"/>
  <c r="W1132" i="25"/>
  <c r="Q1008" i="22"/>
  <c r="C985" i="23"/>
  <c r="B1007" i="22"/>
  <c r="B1164" i="25"/>
  <c r="T1002" i="22"/>
  <c r="I519" i="26"/>
  <c r="A1129" i="26"/>
  <c r="T1011" i="22"/>
  <c r="A1152" i="25"/>
  <c r="W1130" i="25"/>
  <c r="C465" i="23"/>
  <c r="A1157" i="25"/>
  <c r="C14" i="26"/>
  <c r="T1158" i="25"/>
  <c r="A1125" i="26"/>
  <c r="S1003" i="22"/>
  <c r="B425" i="25" a="1"/>
  <c r="W1135" i="25"/>
  <c r="W1128" i="25"/>
  <c r="P962" i="22"/>
  <c r="F1163" i="25"/>
  <c r="A1132" i="26"/>
  <c r="B1006" i="22"/>
  <c r="A1123" i="26"/>
  <c r="A976" i="23"/>
  <c r="P545" i="25"/>
  <c r="U1007" i="22"/>
  <c r="P965" i="22"/>
  <c r="C14" i="23"/>
  <c r="C1124" i="26"/>
  <c r="N446" i="25"/>
  <c r="F1008" i="22"/>
  <c r="Q1003" i="22"/>
  <c r="S1152" i="25"/>
  <c r="F1156" i="25"/>
  <c r="H1131" i="26"/>
  <c r="U1000" i="22"/>
  <c r="Q1004" i="22"/>
  <c r="J446" i="22"/>
  <c r="C994" i="23"/>
  <c r="B1005" i="22"/>
  <c r="J515" i="26"/>
  <c r="T1004" i="22"/>
  <c r="A14" i="23"/>
  <c r="P963" i="22"/>
  <c r="H976" i="23"/>
  <c r="AQ27" i="1"/>
  <c r="A983" i="23"/>
  <c r="C1131" i="26"/>
  <c r="F1011" i="22"/>
  <c r="A14" i="26"/>
  <c r="S1005" i="22"/>
  <c r="I994" i="23"/>
  <c r="B1003" i="22"/>
  <c r="P960" i="22"/>
  <c r="A1003" i="22"/>
  <c r="A1000" i="22"/>
  <c r="B1155" i="25"/>
  <c r="E1164" i="25"/>
  <c r="U1008" i="22"/>
  <c r="AQ27" i="24"/>
  <c r="AS27" i="27" l="1"/>
  <c r="AX64" i="27"/>
  <c r="N937" i="22"/>
  <c r="B425" i="25"/>
  <c r="M942" i="22"/>
  <c r="N942" i="22" s="1"/>
  <c r="M945" i="22"/>
  <c r="N945" i="22" s="1"/>
  <c r="M939" i="22"/>
  <c r="N939" i="22" s="1"/>
  <c r="M943" i="22"/>
  <c r="N943" i="22" s="1"/>
  <c r="M946" i="22"/>
  <c r="N946" i="22" s="1"/>
  <c r="M947" i="22"/>
  <c r="N947" i="22" s="1"/>
  <c r="M944" i="22"/>
  <c r="N944" i="22" s="1"/>
  <c r="M938" i="22"/>
  <c r="N938" i="22" s="1"/>
  <c r="M941" i="22"/>
  <c r="N941" i="22" s="1"/>
  <c r="F536" i="22"/>
  <c r="M520" i="22"/>
  <c r="N499" i="22"/>
  <c r="J484" i="23"/>
  <c r="V478" i="22"/>
  <c r="V487" i="22" s="1"/>
  <c r="B488" i="22" s="1" a="1"/>
  <c r="B488" i="22" s="1"/>
  <c r="M487" i="22"/>
  <c r="L488" i="22"/>
  <c r="AS27" i="1"/>
  <c r="H467" i="22"/>
  <c r="E467" i="22"/>
  <c r="X981" i="22"/>
  <c r="X970" i="22"/>
  <c r="X18" i="22"/>
  <c r="R960" i="22"/>
  <c r="K960" i="22" s="1"/>
  <c r="G960" i="22"/>
  <c r="R967" i="22"/>
  <c r="K967" i="22" s="1"/>
  <c r="G967" i="22"/>
  <c r="R961" i="22"/>
  <c r="K961" i="22" s="1"/>
  <c r="G961" i="22"/>
  <c r="R958" i="22"/>
  <c r="K958" i="22" s="1"/>
  <c r="G958" i="22"/>
  <c r="G964" i="22"/>
  <c r="R964" i="22"/>
  <c r="K964" i="22" s="1"/>
  <c r="G963" i="22"/>
  <c r="R963" i="22"/>
  <c r="K963" i="22" s="1"/>
  <c r="R968" i="22"/>
  <c r="K968" i="22" s="1"/>
  <c r="G968" i="22"/>
  <c r="G962" i="22"/>
  <c r="R962" i="22"/>
  <c r="K962" i="22" s="1"/>
  <c r="R966" i="22"/>
  <c r="K966" i="22" s="1"/>
  <c r="G966" i="22"/>
  <c r="G959" i="22"/>
  <c r="R959" i="22"/>
  <c r="K959" i="22" s="1"/>
  <c r="M508" i="25"/>
  <c r="V897" i="22"/>
  <c r="X980" i="22"/>
  <c r="R969" i="22"/>
  <c r="M969" i="22" s="1"/>
  <c r="R965" i="22"/>
  <c r="M965" i="22" s="1"/>
  <c r="N965" i="22" s="1"/>
  <c r="G965" i="22"/>
  <c r="G970" i="22"/>
  <c r="X986" i="22"/>
  <c r="X982" i="22"/>
  <c r="X987" i="22"/>
  <c r="X989" i="22"/>
  <c r="V900" i="22"/>
  <c r="V901" i="22"/>
  <c r="W571" i="25"/>
  <c r="X988" i="22"/>
  <c r="X983" i="22"/>
  <c r="W991" i="22"/>
  <c r="X979" i="22"/>
  <c r="X984" i="22"/>
  <c r="X985" i="22"/>
  <c r="G544" i="25"/>
  <c r="R544" i="25"/>
  <c r="K544" i="25" s="1"/>
  <c r="R539" i="25"/>
  <c r="K539" i="25" s="1"/>
  <c r="G539" i="25"/>
  <c r="R542" i="25"/>
  <c r="K542" i="25" s="1"/>
  <c r="G542" i="25"/>
  <c r="G540" i="25"/>
  <c r="R540" i="25"/>
  <c r="K540" i="25" s="1"/>
  <c r="G548" i="25"/>
  <c r="R548" i="25"/>
  <c r="K548" i="25" s="1"/>
  <c r="R545" i="25"/>
  <c r="K545" i="25" s="1"/>
  <c r="G545" i="25"/>
  <c r="R541" i="25"/>
  <c r="K541" i="25" s="1"/>
  <c r="G541" i="25"/>
  <c r="R549" i="25"/>
  <c r="M549" i="25" s="1"/>
  <c r="G547" i="25"/>
  <c r="R547" i="25"/>
  <c r="K547" i="25" s="1"/>
  <c r="G546" i="25"/>
  <c r="R546" i="25"/>
  <c r="K546" i="25" s="1"/>
  <c r="R543" i="25"/>
  <c r="K543" i="25" s="1"/>
  <c r="G543" i="25"/>
  <c r="G538" i="25"/>
  <c r="G550" i="25"/>
  <c r="R538" i="25"/>
  <c r="M538" i="25" s="1"/>
  <c r="I1008" i="22"/>
  <c r="I1011" i="22"/>
  <c r="I1003" i="22"/>
  <c r="I1005" i="22"/>
  <c r="I1006" i="22"/>
  <c r="I1001" i="22"/>
  <c r="F1012" i="22"/>
  <c r="I1012" i="22"/>
  <c r="I1004" i="22"/>
  <c r="I1009" i="22"/>
  <c r="I1002" i="22"/>
  <c r="I1007" i="22"/>
  <c r="I1010" i="22"/>
  <c r="H988" i="23"/>
  <c r="X1032" i="22"/>
  <c r="G1032" i="22"/>
  <c r="I1000" i="22"/>
  <c r="G1019" i="22"/>
  <c r="V918" i="22"/>
  <c r="I1019" i="22"/>
  <c r="M1034" i="22"/>
  <c r="A1033" i="22"/>
  <c r="V920" i="22"/>
  <c r="K1034" i="22"/>
  <c r="A1017" i="22"/>
  <c r="M1019" i="22"/>
  <c r="D1017" i="22"/>
  <c r="B1058" i="22"/>
  <c r="K1017" i="22"/>
  <c r="K1019" i="22"/>
  <c r="D1034" i="22"/>
  <c r="V916" i="22"/>
  <c r="I1034" i="22"/>
  <c r="M948" i="22"/>
  <c r="K948" i="22"/>
  <c r="B1019" i="22"/>
  <c r="N1019" i="22"/>
  <c r="G1017" i="22"/>
  <c r="V923" i="22"/>
  <c r="K937" i="22"/>
  <c r="K949" i="22"/>
  <c r="V924" i="22"/>
  <c r="A1019" i="22"/>
  <c r="V922" i="22"/>
  <c r="AX36" i="1"/>
  <c r="V921" i="22"/>
  <c r="A1034" i="22"/>
  <c r="G1034" i="22"/>
  <c r="X1136" i="25"/>
  <c r="X1128" i="25"/>
  <c r="L509" i="25"/>
  <c r="X1117" i="25"/>
  <c r="J505" i="26"/>
  <c r="N520" i="25"/>
  <c r="X1135" i="25"/>
  <c r="X1127" i="25"/>
  <c r="X1126" i="25"/>
  <c r="H1135" i="26"/>
  <c r="X1130" i="25"/>
  <c r="X1131" i="25"/>
  <c r="X1133" i="25"/>
  <c r="X1129" i="25"/>
  <c r="X1132" i="25"/>
  <c r="X1134" i="25"/>
  <c r="N523" i="25"/>
  <c r="E488" i="25"/>
  <c r="V508" i="25"/>
  <c r="V525" i="25"/>
  <c r="V519" i="25"/>
  <c r="V518" i="25"/>
  <c r="V522" i="25"/>
  <c r="V527" i="25"/>
  <c r="V524" i="25"/>
  <c r="V521" i="25"/>
  <c r="V526" i="25"/>
  <c r="A1224" i="26"/>
  <c r="K1181" i="25"/>
  <c r="A1181" i="25"/>
  <c r="M1166" i="25"/>
  <c r="K1164" i="25"/>
  <c r="A1180" i="25"/>
  <c r="K1166" i="25"/>
  <c r="D1181" i="25"/>
  <c r="X1179" i="25"/>
  <c r="G1164" i="25"/>
  <c r="G1179" i="25"/>
  <c r="N1166" i="25"/>
  <c r="M1181" i="25"/>
  <c r="I1166" i="25"/>
  <c r="D1164" i="25"/>
  <c r="G1166" i="25"/>
  <c r="I1181" i="25"/>
  <c r="F1166" i="25"/>
  <c r="A1164" i="25"/>
  <c r="B1166" i="25"/>
  <c r="G1181" i="25"/>
  <c r="A1166" i="25"/>
  <c r="I1156" i="25"/>
  <c r="I1154" i="25"/>
  <c r="I1153" i="25"/>
  <c r="F1159" i="25"/>
  <c r="I1159" i="25"/>
  <c r="I1147" i="25"/>
  <c r="I1158" i="25"/>
  <c r="I1149" i="25"/>
  <c r="I1157" i="25"/>
  <c r="I1155" i="25"/>
  <c r="I1150" i="25"/>
  <c r="I1151" i="25"/>
  <c r="I1148" i="25"/>
  <c r="I1152" i="25"/>
  <c r="B1205" i="25"/>
  <c r="I18" i="22"/>
  <c r="N467" i="22"/>
  <c r="B1021" i="22"/>
  <c r="W1151" i="25"/>
  <c r="Q1021" i="22"/>
  <c r="H1155" i="26"/>
  <c r="F1170" i="25"/>
  <c r="U1029" i="22"/>
  <c r="U1176" i="25"/>
  <c r="A1172" i="25"/>
  <c r="Q1179" i="25"/>
  <c r="F1023" i="22"/>
  <c r="AR35" i="1"/>
  <c r="P989" i="22"/>
  <c r="E1038" i="22"/>
  <c r="H1008" i="23"/>
  <c r="U1172" i="25"/>
  <c r="S1025" i="22"/>
  <c r="I546" i="26"/>
  <c r="U1023" i="22"/>
  <c r="H1000" i="23"/>
  <c r="N467" i="25"/>
  <c r="A1168" i="25"/>
  <c r="S1168" i="25"/>
  <c r="B1026" i="22"/>
  <c r="J923" i="23"/>
  <c r="Q1175" i="25"/>
  <c r="S1022" i="22"/>
  <c r="F1025" i="22"/>
  <c r="F1031" i="22"/>
  <c r="B446" i="25" a="1"/>
  <c r="I943" i="23"/>
  <c r="A1008" i="23"/>
  <c r="I1015" i="23"/>
  <c r="F1029" i="22"/>
  <c r="A1170" i="25"/>
  <c r="W1154" i="25"/>
  <c r="A1032" i="22"/>
  <c r="A1176" i="25"/>
  <c r="T1171" i="25"/>
  <c r="W1009" i="22"/>
  <c r="P568" i="25"/>
  <c r="A1169" i="25"/>
  <c r="P984" i="22"/>
  <c r="I1016" i="23"/>
  <c r="B1174" i="25"/>
  <c r="A36" i="23"/>
  <c r="U1026" i="22"/>
  <c r="Q1028" i="22"/>
  <c r="M1038" i="22"/>
  <c r="AP27" i="24"/>
  <c r="H1005" i="23"/>
  <c r="T1179" i="25"/>
  <c r="B1178" i="25"/>
  <c r="F19" i="22"/>
  <c r="B1029" i="22"/>
  <c r="U1169" i="25"/>
  <c r="J467" i="22"/>
  <c r="AQ28" i="27"/>
  <c r="P980" i="22"/>
  <c r="C1002" i="23"/>
  <c r="U1171" i="25"/>
  <c r="C1149" i="26"/>
  <c r="H999" i="23"/>
  <c r="B1022" i="22"/>
  <c r="AR32" i="24"/>
  <c r="W1003" i="22"/>
  <c r="W1008" i="22"/>
  <c r="U1031" i="22"/>
  <c r="S1171" i="25"/>
  <c r="W1006" i="22"/>
  <c r="P986" i="22"/>
  <c r="B1171" i="25"/>
  <c r="A1149" i="26"/>
  <c r="H997" i="23"/>
  <c r="T1030" i="22"/>
  <c r="I1163" i="26"/>
  <c r="F1021" i="22"/>
  <c r="F1024" i="22"/>
  <c r="U1175" i="25"/>
  <c r="J944" i="23"/>
  <c r="Q1176" i="25"/>
  <c r="Q1170" i="25"/>
  <c r="C1001" i="23"/>
  <c r="B1170" i="25"/>
  <c r="Q1024" i="22"/>
  <c r="A1023" i="22"/>
  <c r="T1024" i="22"/>
  <c r="T1025" i="22"/>
  <c r="J935" i="23"/>
  <c r="B1175" i="25"/>
  <c r="S1176" i="25"/>
  <c r="P988" i="22"/>
  <c r="A1007" i="23"/>
  <c r="C1162" i="26"/>
  <c r="P559" i="25"/>
  <c r="Q1031" i="22"/>
  <c r="A1175" i="25"/>
  <c r="B1028" i="22"/>
  <c r="P564" i="25"/>
  <c r="P982" i="22"/>
  <c r="H15" i="26"/>
  <c r="A1153" i="26"/>
  <c r="A1145" i="26"/>
  <c r="F1174" i="25"/>
  <c r="P565" i="25"/>
  <c r="F1026" i="22"/>
  <c r="W1157" i="25"/>
  <c r="C1004" i="23"/>
  <c r="A998" i="23"/>
  <c r="A1177" i="25"/>
  <c r="F1168" i="25"/>
  <c r="T1021" i="22"/>
  <c r="Q1178" i="25"/>
  <c r="T1169" i="25"/>
  <c r="P560" i="25"/>
  <c r="I966" i="23"/>
  <c r="U1174" i="25"/>
  <c r="H1149" i="26"/>
  <c r="T1022" i="22"/>
  <c r="J496" i="23"/>
  <c r="F466" i="23"/>
  <c r="A1146" i="26"/>
  <c r="A1022" i="22"/>
  <c r="T1168" i="25"/>
  <c r="C1145" i="26"/>
  <c r="I1185" i="25"/>
  <c r="AR52" i="27"/>
  <c r="F1028" i="22"/>
  <c r="F1175" i="25"/>
  <c r="C999" i="23"/>
  <c r="P570" i="25"/>
  <c r="H1154" i="26"/>
  <c r="S1027" i="22"/>
  <c r="A1001" i="23"/>
  <c r="I934" i="23"/>
  <c r="B1185" i="25"/>
  <c r="T1027" i="22"/>
  <c r="Q1177" i="25"/>
  <c r="S1030" i="22"/>
  <c r="B1179" i="25"/>
  <c r="S1172" i="25"/>
  <c r="J922" i="23"/>
  <c r="Q1027" i="22"/>
  <c r="A1025" i="22"/>
  <c r="S1028" i="22"/>
  <c r="T1172" i="25"/>
  <c r="C15" i="23"/>
  <c r="C1148" i="26"/>
  <c r="C1151" i="26"/>
  <c r="U1179" i="25"/>
  <c r="A1004" i="23"/>
  <c r="E1185" i="25"/>
  <c r="P569" i="25"/>
  <c r="A999" i="23"/>
  <c r="A1031" i="22"/>
  <c r="A997" i="23"/>
  <c r="A15" i="26"/>
  <c r="A1174" i="25"/>
  <c r="A15" i="23"/>
  <c r="W1004" i="22"/>
  <c r="S1023" i="22"/>
  <c r="C486" i="23"/>
  <c r="H1153" i="26"/>
  <c r="J517" i="26"/>
  <c r="W1148" i="25"/>
  <c r="T1178" i="25"/>
  <c r="P979" i="22"/>
  <c r="F1172" i="25"/>
  <c r="I942" i="23"/>
  <c r="Q1030" i="22"/>
  <c r="J940" i="23"/>
  <c r="S1031" i="22"/>
  <c r="H1148" i="26"/>
  <c r="S1032" i="22"/>
  <c r="T1175" i="25"/>
  <c r="B1176" i="25"/>
  <c r="U1028" i="22"/>
  <c r="S1175" i="25"/>
  <c r="A1154" i="26"/>
  <c r="A1028" i="22"/>
  <c r="B424" i="26"/>
  <c r="U1168" i="25"/>
  <c r="T1029" i="22"/>
  <c r="T1032" i="22"/>
  <c r="Q1025" i="22"/>
  <c r="F1022" i="22"/>
  <c r="P563" i="25"/>
  <c r="H15" i="23"/>
  <c r="P983" i="22"/>
  <c r="F1027" i="22"/>
  <c r="B1172" i="25"/>
  <c r="P990" i="22"/>
  <c r="H1004" i="23"/>
  <c r="H36" i="23"/>
  <c r="I944" i="23"/>
  <c r="A1148" i="26"/>
  <c r="H1152" i="26"/>
  <c r="Q1032" i="22"/>
  <c r="W1152" i="25"/>
  <c r="W1007" i="22"/>
  <c r="A1021" i="22"/>
  <c r="AQ28" i="1"/>
  <c r="AQ28" i="24" s="1"/>
  <c r="U1021" i="22"/>
  <c r="H1146" i="26"/>
  <c r="W1156" i="25"/>
  <c r="P985" i="22"/>
  <c r="H1001" i="23"/>
  <c r="W1000" i="22"/>
  <c r="C1016" i="23"/>
  <c r="H1002" i="23"/>
  <c r="A1152" i="26"/>
  <c r="C1015" i="23"/>
  <c r="I945" i="23"/>
  <c r="Q1173" i="25"/>
  <c r="T1023" i="22"/>
  <c r="A1030" i="22"/>
  <c r="B1030" i="22"/>
  <c r="A1006" i="23"/>
  <c r="B466" i="23"/>
  <c r="S1029" i="22"/>
  <c r="S1177" i="25"/>
  <c r="B1024" i="22"/>
  <c r="B1032" i="22"/>
  <c r="H1007" i="23"/>
  <c r="F1176" i="25"/>
  <c r="F1179" i="25"/>
  <c r="Q1029" i="22"/>
  <c r="C998" i="23"/>
  <c r="B19" i="22"/>
  <c r="W579" i="25"/>
  <c r="F1037" i="22"/>
  <c r="A1002" i="23"/>
  <c r="Q1026" i="22"/>
  <c r="F1178" i="25"/>
  <c r="C1163" i="26"/>
  <c r="Q1171" i="25"/>
  <c r="F1032" i="22"/>
  <c r="F1171" i="25"/>
  <c r="Q1172" i="25"/>
  <c r="U1022" i="22"/>
  <c r="B1027" i="22"/>
  <c r="C1153" i="26"/>
  <c r="W1149" i="25"/>
  <c r="J520" i="26"/>
  <c r="F1173" i="25"/>
  <c r="C997" i="23"/>
  <c r="H1151" i="26"/>
  <c r="A1155" i="26"/>
  <c r="I1162" i="26"/>
  <c r="A1150" i="26"/>
  <c r="I1038" i="22"/>
  <c r="A37" i="23"/>
  <c r="A1171" i="25"/>
  <c r="W1002" i="22"/>
  <c r="B1031" i="22"/>
  <c r="C1154" i="26"/>
  <c r="S1170" i="25"/>
  <c r="I941" i="23"/>
  <c r="C37" i="23"/>
  <c r="T1028" i="22"/>
  <c r="W1147" i="25"/>
  <c r="S1173" i="25"/>
  <c r="C1007" i="23"/>
  <c r="W1153" i="25"/>
  <c r="A1003" i="23"/>
  <c r="A1147" i="26"/>
  <c r="T1173" i="25"/>
  <c r="AP28" i="1"/>
  <c r="A1026" i="22"/>
  <c r="I939" i="23"/>
  <c r="C1006" i="23"/>
  <c r="N488" i="22"/>
  <c r="T1174" i="25"/>
  <c r="I444" i="23"/>
  <c r="P561" i="25"/>
  <c r="I517" i="23"/>
  <c r="A1144" i="26"/>
  <c r="A1024" i="22"/>
  <c r="I936" i="23"/>
  <c r="W1010" i="22"/>
  <c r="A1151" i="26"/>
  <c r="B467" i="25" a="1"/>
  <c r="W1155" i="25"/>
  <c r="U1177" i="25"/>
  <c r="F465" i="23"/>
  <c r="I940" i="23"/>
  <c r="U1025" i="22"/>
  <c r="H1003" i="23"/>
  <c r="C1144" i="26"/>
  <c r="P562" i="25"/>
  <c r="U1173" i="25"/>
  <c r="F487" i="26"/>
  <c r="W1150" i="25"/>
  <c r="P981" i="22"/>
  <c r="S1169" i="25"/>
  <c r="C507" i="26"/>
  <c r="T1176" i="25"/>
  <c r="S1174" i="25"/>
  <c r="F1184" i="25"/>
  <c r="I938" i="23"/>
  <c r="A1027" i="22"/>
  <c r="A1029" i="22"/>
  <c r="Q1168" i="25"/>
  <c r="C1147" i="26"/>
  <c r="U1032" i="22"/>
  <c r="Q1022" i="22"/>
  <c r="J914" i="23"/>
  <c r="Q1174" i="25"/>
  <c r="P987" i="22"/>
  <c r="U1027" i="22"/>
  <c r="T1031" i="22"/>
  <c r="J942" i="23"/>
  <c r="B1025" i="22"/>
  <c r="B1168" i="25"/>
  <c r="P567" i="25"/>
  <c r="B1038" i="22"/>
  <c r="C1000" i="23"/>
  <c r="S1178" i="25"/>
  <c r="F1169" i="25"/>
  <c r="Q1169" i="25"/>
  <c r="C15" i="26"/>
  <c r="C1005" i="23"/>
  <c r="W1001" i="22"/>
  <c r="I935" i="23"/>
  <c r="C1003" i="23"/>
  <c r="S1021" i="22"/>
  <c r="U1178" i="25"/>
  <c r="A1173" i="25"/>
  <c r="M1185" i="25"/>
  <c r="H1145" i="26"/>
  <c r="B1177" i="25"/>
  <c r="P566" i="25"/>
  <c r="S1179" i="25"/>
  <c r="J936" i="23"/>
  <c r="C1150" i="26"/>
  <c r="AP28" i="27"/>
  <c r="U1170" i="25"/>
  <c r="W1005" i="22"/>
  <c r="A19" i="22"/>
  <c r="Q1023" i="22"/>
  <c r="U1024" i="22"/>
  <c r="S1024" i="22"/>
  <c r="A1179" i="25"/>
  <c r="H1006" i="23"/>
  <c r="H1150" i="26"/>
  <c r="U1030" i="22"/>
  <c r="H1144" i="26"/>
  <c r="A1000" i="23"/>
  <c r="I535" i="26"/>
  <c r="T1026" i="22"/>
  <c r="H998" i="23"/>
  <c r="C1152" i="26"/>
  <c r="B1173" i="25"/>
  <c r="T1177" i="25"/>
  <c r="B1169" i="25"/>
  <c r="B1023" i="22"/>
  <c r="H1147" i="26"/>
  <c r="S1026" i="22"/>
  <c r="C1146" i="26"/>
  <c r="T1170" i="25"/>
  <c r="F1177" i="25"/>
  <c r="A1178" i="25"/>
  <c r="C1155" i="26"/>
  <c r="F1030" i="22"/>
  <c r="C1008" i="23"/>
  <c r="A1005" i="23"/>
  <c r="AS28" i="27" l="1"/>
  <c r="AX65" i="27"/>
  <c r="B446" i="25"/>
  <c r="M959" i="22"/>
  <c r="N959" i="22" s="1"/>
  <c r="M966" i="22"/>
  <c r="N966" i="22" s="1"/>
  <c r="M964" i="22"/>
  <c r="N964" i="22" s="1"/>
  <c r="M962" i="22"/>
  <c r="N962" i="22" s="1"/>
  <c r="M958" i="22"/>
  <c r="M968" i="22"/>
  <c r="N968" i="22" s="1"/>
  <c r="M963" i="22"/>
  <c r="N963" i="22" s="1"/>
  <c r="M960" i="22"/>
  <c r="N960" i="22" s="1"/>
  <c r="M967" i="22"/>
  <c r="N967" i="22" s="1"/>
  <c r="F557" i="22"/>
  <c r="M541" i="22"/>
  <c r="N520" i="22"/>
  <c r="J505" i="23"/>
  <c r="M508" i="22"/>
  <c r="L509" i="22"/>
  <c r="V499" i="22"/>
  <c r="V508" i="22" s="1"/>
  <c r="B509" i="22" s="1" a="1"/>
  <c r="B509" i="22" s="1"/>
  <c r="AS28" i="1"/>
  <c r="E488" i="22"/>
  <c r="H488" i="22"/>
  <c r="B467" i="25"/>
  <c r="X19" i="22"/>
  <c r="G981" i="22"/>
  <c r="R981" i="22"/>
  <c r="K981" i="22" s="1"/>
  <c r="K970" i="22"/>
  <c r="M541" i="25"/>
  <c r="H509" i="25"/>
  <c r="K965" i="22"/>
  <c r="K549" i="25"/>
  <c r="M544" i="25"/>
  <c r="M548" i="25"/>
  <c r="M543" i="25"/>
  <c r="N543" i="25" s="1"/>
  <c r="M540" i="25"/>
  <c r="N540" i="25" s="1"/>
  <c r="K969" i="22"/>
  <c r="M539" i="25"/>
  <c r="N539" i="25" s="1"/>
  <c r="X1009" i="22"/>
  <c r="X1004" i="22"/>
  <c r="X1006" i="22"/>
  <c r="M546" i="25"/>
  <c r="M547" i="25"/>
  <c r="X991" i="22"/>
  <c r="M545" i="25"/>
  <c r="G571" i="25"/>
  <c r="G559" i="25"/>
  <c r="R559" i="25"/>
  <c r="M559" i="25" s="1"/>
  <c r="G562" i="25"/>
  <c r="R562" i="25"/>
  <c r="K562" i="25" s="1"/>
  <c r="R570" i="25"/>
  <c r="M570" i="25" s="1"/>
  <c r="R566" i="25"/>
  <c r="K566" i="25" s="1"/>
  <c r="G566" i="25"/>
  <c r="R565" i="25"/>
  <c r="K565" i="25" s="1"/>
  <c r="G565" i="25"/>
  <c r="G560" i="25"/>
  <c r="R560" i="25"/>
  <c r="K560" i="25" s="1"/>
  <c r="G567" i="25"/>
  <c r="R567" i="25"/>
  <c r="K567" i="25" s="1"/>
  <c r="G564" i="25"/>
  <c r="R564" i="25"/>
  <c r="K564" i="25" s="1"/>
  <c r="G563" i="25"/>
  <c r="R563" i="25"/>
  <c r="K563" i="25" s="1"/>
  <c r="R569" i="25"/>
  <c r="K569" i="25" s="1"/>
  <c r="G569" i="25"/>
  <c r="G561" i="25"/>
  <c r="R561" i="25"/>
  <c r="K561" i="25" s="1"/>
  <c r="R568" i="25"/>
  <c r="K568" i="25" s="1"/>
  <c r="G568" i="25"/>
  <c r="X1008" i="22"/>
  <c r="W592" i="25"/>
  <c r="X1002" i="22"/>
  <c r="W1012" i="22"/>
  <c r="X1000" i="22"/>
  <c r="X1003" i="22"/>
  <c r="G991" i="22"/>
  <c r="R979" i="22"/>
  <c r="M979" i="22" s="1"/>
  <c r="G979" i="22"/>
  <c r="R986" i="22"/>
  <c r="K986" i="22" s="1"/>
  <c r="G986" i="22"/>
  <c r="G989" i="22"/>
  <c r="R989" i="22"/>
  <c r="K989" i="22" s="1"/>
  <c r="R983" i="22"/>
  <c r="K983" i="22" s="1"/>
  <c r="G983" i="22"/>
  <c r="G988" i="22"/>
  <c r="R988" i="22"/>
  <c r="K988" i="22" s="1"/>
  <c r="G984" i="22"/>
  <c r="R984" i="22"/>
  <c r="K984" i="22" s="1"/>
  <c r="R982" i="22"/>
  <c r="K982" i="22" s="1"/>
  <c r="G982" i="22"/>
  <c r="R980" i="22"/>
  <c r="K980" i="22" s="1"/>
  <c r="G980" i="22"/>
  <c r="R985" i="22"/>
  <c r="K985" i="22" s="1"/>
  <c r="G985" i="22"/>
  <c r="R990" i="22"/>
  <c r="K990" i="22" s="1"/>
  <c r="R987" i="22"/>
  <c r="M987" i="22" s="1"/>
  <c r="N987" i="22" s="1"/>
  <c r="G987" i="22"/>
  <c r="X1010" i="22"/>
  <c r="X1007" i="22"/>
  <c r="X1001" i="22"/>
  <c r="H1009" i="23"/>
  <c r="X1005" i="22"/>
  <c r="K538" i="25"/>
  <c r="M542" i="25"/>
  <c r="K550" i="25"/>
  <c r="I1030" i="22"/>
  <c r="I1025" i="22"/>
  <c r="I1026" i="22"/>
  <c r="I1023" i="22"/>
  <c r="I1027" i="22"/>
  <c r="X1053" i="22"/>
  <c r="G1053" i="22"/>
  <c r="I1029" i="22"/>
  <c r="I1024" i="22"/>
  <c r="F1033" i="22"/>
  <c r="I1033" i="22"/>
  <c r="I1021" i="22"/>
  <c r="I1032" i="22"/>
  <c r="I1031" i="22"/>
  <c r="I1028" i="22"/>
  <c r="I1022" i="22"/>
  <c r="M1040" i="22"/>
  <c r="V947" i="22"/>
  <c r="G1038" i="22"/>
  <c r="V925" i="22"/>
  <c r="I1040" i="22"/>
  <c r="I1055" i="22"/>
  <c r="AX37" i="1"/>
  <c r="N538" i="25"/>
  <c r="G1040" i="22"/>
  <c r="V926" i="22"/>
  <c r="V943" i="22"/>
  <c r="A1038" i="22"/>
  <c r="A1054" i="22"/>
  <c r="G1055" i="22"/>
  <c r="A1040" i="22"/>
  <c r="N1040" i="22"/>
  <c r="V939" i="22"/>
  <c r="D1038" i="22"/>
  <c r="K1055" i="22"/>
  <c r="A1055" i="22"/>
  <c r="B1040" i="22"/>
  <c r="V917" i="22"/>
  <c r="V945" i="22"/>
  <c r="K1040" i="22"/>
  <c r="V938" i="22"/>
  <c r="D1055" i="22"/>
  <c r="K1038" i="22"/>
  <c r="B1079" i="22"/>
  <c r="M1055" i="22"/>
  <c r="X1152" i="25"/>
  <c r="X1157" i="25"/>
  <c r="X1138" i="25"/>
  <c r="V520" i="25"/>
  <c r="M529" i="25"/>
  <c r="L530" i="25"/>
  <c r="V523" i="25"/>
  <c r="X1149" i="25"/>
  <c r="J526" i="26"/>
  <c r="X1153" i="25"/>
  <c r="X1148" i="25"/>
  <c r="X1155" i="25"/>
  <c r="X1154" i="25"/>
  <c r="X1156" i="25"/>
  <c r="X1147" i="25"/>
  <c r="X1150" i="25"/>
  <c r="H1156" i="26"/>
  <c r="X1151" i="25"/>
  <c r="E509" i="25"/>
  <c r="A1245" i="26"/>
  <c r="I1176" i="25"/>
  <c r="I1169" i="25"/>
  <c r="I1177" i="25"/>
  <c r="I1168" i="25"/>
  <c r="I1170" i="25"/>
  <c r="I1174" i="25"/>
  <c r="I1178" i="25"/>
  <c r="I1179" i="25"/>
  <c r="N1187" i="25"/>
  <c r="K1202" i="25"/>
  <c r="A1202" i="25"/>
  <c r="M1187" i="25"/>
  <c r="K1185" i="25"/>
  <c r="A1201" i="25"/>
  <c r="K1187" i="25"/>
  <c r="I1202" i="25"/>
  <c r="X1200" i="25"/>
  <c r="G1202" i="25"/>
  <c r="G1200" i="25"/>
  <c r="B1187" i="25"/>
  <c r="A1187" i="25"/>
  <c r="G1185" i="25"/>
  <c r="D1185" i="25"/>
  <c r="I1187" i="25"/>
  <c r="M1202" i="25"/>
  <c r="G1187" i="25"/>
  <c r="A1185" i="25"/>
  <c r="F1187" i="25"/>
  <c r="D1202" i="25"/>
  <c r="I1173" i="25"/>
  <c r="I1175" i="25"/>
  <c r="F1180" i="25"/>
  <c r="I1180" i="25"/>
  <c r="I1172" i="25"/>
  <c r="I1171" i="25"/>
  <c r="B1226" i="25"/>
  <c r="I19" i="22"/>
  <c r="I539" i="26"/>
  <c r="Q1050" i="22"/>
  <c r="M1206" i="25"/>
  <c r="A16" i="26"/>
  <c r="H1020" i="23"/>
  <c r="I956" i="23"/>
  <c r="F20" i="22"/>
  <c r="C1165" i="26"/>
  <c r="B1046" i="22"/>
  <c r="U1190" i="25"/>
  <c r="I556" i="26"/>
  <c r="S1193" i="25"/>
  <c r="A1043" i="22"/>
  <c r="C16" i="26"/>
  <c r="S1052" i="22"/>
  <c r="P1003" i="22"/>
  <c r="AR33" i="24"/>
  <c r="F1048" i="22"/>
  <c r="W1023" i="22"/>
  <c r="AQ29" i="1"/>
  <c r="AQ29" i="24" s="1"/>
  <c r="C1023" i="23"/>
  <c r="U1199" i="25"/>
  <c r="I538" i="23"/>
  <c r="F1053" i="22"/>
  <c r="A1167" i="26"/>
  <c r="B1192" i="25"/>
  <c r="F1047" i="22"/>
  <c r="I959" i="23"/>
  <c r="Q1047" i="22"/>
  <c r="T1053" i="22"/>
  <c r="A1020" i="23"/>
  <c r="I984" i="23"/>
  <c r="B1049" i="22"/>
  <c r="Q1049" i="22"/>
  <c r="U1198" i="25"/>
  <c r="F1050" i="22"/>
  <c r="Q1196" i="25"/>
  <c r="S1046" i="22"/>
  <c r="H1172" i="26"/>
  <c r="F1191" i="25"/>
  <c r="J964" i="23"/>
  <c r="C528" i="26"/>
  <c r="F1198" i="25"/>
  <c r="U1043" i="22"/>
  <c r="S1192" i="25"/>
  <c r="B1206" i="25"/>
  <c r="I537" i="26"/>
  <c r="A1173" i="26"/>
  <c r="W1024" i="22"/>
  <c r="C1024" i="23"/>
  <c r="U1200" i="25"/>
  <c r="T1047" i="22"/>
  <c r="P591" i="25"/>
  <c r="F1192" i="25"/>
  <c r="T1189" i="25"/>
  <c r="AR36" i="1"/>
  <c r="Q1044" i="22"/>
  <c r="F508" i="26"/>
  <c r="U1195" i="25"/>
  <c r="T1191" i="25"/>
  <c r="A1189" i="25"/>
  <c r="A16" i="23"/>
  <c r="B1045" i="22"/>
  <c r="P1009" i="22"/>
  <c r="A1048" i="22"/>
  <c r="J488" i="22"/>
  <c r="B1048" i="22"/>
  <c r="A1174" i="26"/>
  <c r="H1176" i="26"/>
  <c r="T1194" i="25"/>
  <c r="T1043" i="22"/>
  <c r="I538" i="26"/>
  <c r="A1026" i="23"/>
  <c r="T1045" i="22"/>
  <c r="U1053" i="22"/>
  <c r="Q1042" i="22"/>
  <c r="B1191" i="25"/>
  <c r="F1052" i="22"/>
  <c r="P1006" i="22"/>
  <c r="B1198" i="25"/>
  <c r="W1029" i="22"/>
  <c r="U1197" i="25"/>
  <c r="B466" i="26"/>
  <c r="P1010" i="22"/>
  <c r="P585" i="25"/>
  <c r="A1044" i="22"/>
  <c r="B1043" i="22"/>
  <c r="S1200" i="25"/>
  <c r="W1176" i="25"/>
  <c r="W1169" i="25"/>
  <c r="A1050" i="22"/>
  <c r="T1196" i="25"/>
  <c r="C1183" i="26"/>
  <c r="H37" i="23"/>
  <c r="AP29" i="27"/>
  <c r="H16" i="26"/>
  <c r="S1049" i="22"/>
  <c r="J536" i="26"/>
  <c r="J962" i="23"/>
  <c r="A1165" i="26"/>
  <c r="T1190" i="25"/>
  <c r="J963" i="23"/>
  <c r="B1051" i="22"/>
  <c r="Q1198" i="25"/>
  <c r="S1191" i="25"/>
  <c r="T1198" i="25"/>
  <c r="P588" i="25"/>
  <c r="T1042" i="22"/>
  <c r="Q1046" i="22"/>
  <c r="Q1189" i="25"/>
  <c r="I964" i="23"/>
  <c r="F487" i="23"/>
  <c r="W1026" i="22"/>
  <c r="P1000" i="22"/>
  <c r="I542" i="26"/>
  <c r="W1027" i="22"/>
  <c r="C1167" i="26"/>
  <c r="P580" i="25"/>
  <c r="P582" i="25"/>
  <c r="Q1190" i="25"/>
  <c r="F1197" i="25"/>
  <c r="A1049" i="22"/>
  <c r="Q1048" i="22"/>
  <c r="W1178" i="25"/>
  <c r="U1049" i="22"/>
  <c r="U1044" i="22"/>
  <c r="C1027" i="23"/>
  <c r="I567" i="26"/>
  <c r="T1049" i="22"/>
  <c r="A1191" i="25"/>
  <c r="U1046" i="22"/>
  <c r="H1171" i="26"/>
  <c r="H1175" i="26"/>
  <c r="A1018" i="23"/>
  <c r="H1173" i="26"/>
  <c r="I961" i="23"/>
  <c r="B1044" i="22"/>
  <c r="H1027" i="23"/>
  <c r="S1047" i="22"/>
  <c r="W1022" i="22"/>
  <c r="T1200" i="25"/>
  <c r="T1192" i="25"/>
  <c r="E1059" i="22"/>
  <c r="C1173" i="26"/>
  <c r="U1051" i="22"/>
  <c r="B20" i="22"/>
  <c r="C1026" i="23"/>
  <c r="AR53" i="27"/>
  <c r="T1193" i="25"/>
  <c r="H1019" i="23"/>
  <c r="W600" i="25"/>
  <c r="C1166" i="26"/>
  <c r="F507" i="26"/>
  <c r="C1028" i="23"/>
  <c r="A1022" i="23"/>
  <c r="F1051" i="22"/>
  <c r="W1175" i="25"/>
  <c r="W1168" i="25"/>
  <c r="Q1052" i="22"/>
  <c r="I1059" i="22"/>
  <c r="J537" i="26"/>
  <c r="A1175" i="26"/>
  <c r="P584" i="25"/>
  <c r="I1183" i="26"/>
  <c r="U1042" i="22"/>
  <c r="J957" i="23"/>
  <c r="A1170" i="26"/>
  <c r="F1189" i="25"/>
  <c r="C16" i="23"/>
  <c r="S1051" i="22"/>
  <c r="U1191" i="25"/>
  <c r="A1172" i="26"/>
  <c r="I1037" i="23"/>
  <c r="W1030" i="22"/>
  <c r="H1168" i="26"/>
  <c r="I545" i="26"/>
  <c r="I544" i="26"/>
  <c r="B1197" i="25"/>
  <c r="A1042" i="22"/>
  <c r="AQ29" i="27"/>
  <c r="F1046" i="22"/>
  <c r="P589" i="25"/>
  <c r="T1052" i="22"/>
  <c r="U1047" i="22"/>
  <c r="J517" i="23"/>
  <c r="P583" i="25"/>
  <c r="B1189" i="25"/>
  <c r="W1031" i="22"/>
  <c r="W1177" i="25"/>
  <c r="A1019" i="23"/>
  <c r="F1195" i="25"/>
  <c r="J965" i="23"/>
  <c r="H1026" i="23"/>
  <c r="F1205" i="25"/>
  <c r="H1166" i="26"/>
  <c r="J938" i="23"/>
  <c r="H1018" i="23"/>
  <c r="H1169" i="26"/>
  <c r="J939" i="23"/>
  <c r="B1199" i="25"/>
  <c r="H1024" i="23"/>
  <c r="I541" i="26"/>
  <c r="AP29" i="1"/>
  <c r="H1167" i="26"/>
  <c r="C1025" i="23"/>
  <c r="P1011" i="22"/>
  <c r="B487" i="23"/>
  <c r="T1046" i="22"/>
  <c r="I962" i="23"/>
  <c r="C1021" i="23"/>
  <c r="S1196" i="25"/>
  <c r="T1048" i="22"/>
  <c r="F1196" i="25"/>
  <c r="I1206" i="25"/>
  <c r="C1022" i="23"/>
  <c r="I1184" i="26"/>
  <c r="I465" i="23"/>
  <c r="P586" i="25"/>
  <c r="F1194" i="25"/>
  <c r="H1025" i="23"/>
  <c r="AP28" i="24"/>
  <c r="W1172" i="25"/>
  <c r="C1020" i="23"/>
  <c r="H1170" i="26"/>
  <c r="I957" i="23"/>
  <c r="U1194" i="25"/>
  <c r="C507" i="23"/>
  <c r="U1050" i="22"/>
  <c r="A1193" i="25"/>
  <c r="H1029" i="23"/>
  <c r="A1168" i="26"/>
  <c r="S1199" i="25"/>
  <c r="T1199" i="25"/>
  <c r="F1044" i="22"/>
  <c r="P590" i="25"/>
  <c r="B445" i="26"/>
  <c r="B1200" i="25"/>
  <c r="B1047" i="22"/>
  <c r="F1199" i="25"/>
  <c r="W1170" i="25"/>
  <c r="Q1053" i="22"/>
  <c r="C1018" i="23"/>
  <c r="I955" i="23"/>
  <c r="N488" i="25"/>
  <c r="W1174" i="25"/>
  <c r="U1193" i="25"/>
  <c r="W1021" i="22"/>
  <c r="S1189" i="25"/>
  <c r="U1052" i="22"/>
  <c r="B1052" i="22"/>
  <c r="I963" i="23"/>
  <c r="I976" i="23"/>
  <c r="T1195" i="25"/>
  <c r="C1176" i="26"/>
  <c r="J535" i="26"/>
  <c r="A1021" i="23"/>
  <c r="T1197" i="25"/>
  <c r="P1001" i="22"/>
  <c r="A1192" i="25"/>
  <c r="I543" i="26"/>
  <c r="A1053" i="22"/>
  <c r="C1171" i="26"/>
  <c r="W1171" i="25"/>
  <c r="S1197" i="25"/>
  <c r="Q1194" i="25"/>
  <c r="C1184" i="26"/>
  <c r="S1048" i="22"/>
  <c r="H1028" i="23"/>
  <c r="A1024" i="23"/>
  <c r="J934" i="23"/>
  <c r="Q1199" i="25"/>
  <c r="U1192" i="25"/>
  <c r="U1189" i="25"/>
  <c r="A1047" i="22"/>
  <c r="F1045" i="22"/>
  <c r="S1190" i="25"/>
  <c r="A1025" i="23"/>
  <c r="S1044" i="22"/>
  <c r="C1174" i="26"/>
  <c r="B1196" i="25"/>
  <c r="A1176" i="26"/>
  <c r="C1169" i="26"/>
  <c r="S1194" i="25"/>
  <c r="Q1195" i="25"/>
  <c r="P1005" i="22"/>
  <c r="S1045" i="22"/>
  <c r="J941" i="23"/>
  <c r="B1193" i="25"/>
  <c r="Q1200" i="25"/>
  <c r="B1195" i="25"/>
  <c r="T1050" i="22"/>
  <c r="C1170" i="26"/>
  <c r="H1023" i="23"/>
  <c r="J540" i="26"/>
  <c r="A1169" i="26"/>
  <c r="Q1193" i="25"/>
  <c r="F1190" i="25"/>
  <c r="A1029" i="23"/>
  <c r="C1036" i="23"/>
  <c r="C1029" i="23"/>
  <c r="I540" i="26"/>
  <c r="T1044" i="22"/>
  <c r="P1004" i="22"/>
  <c r="B1194" i="25"/>
  <c r="F1200" i="25"/>
  <c r="I1036" i="23"/>
  <c r="A1052" i="22"/>
  <c r="Q1043" i="22"/>
  <c r="M1059" i="22"/>
  <c r="A1195" i="25"/>
  <c r="A1196" i="25"/>
  <c r="Q1192" i="25"/>
  <c r="P1002" i="22"/>
  <c r="P1007" i="22"/>
  <c r="E1206" i="25"/>
  <c r="F486" i="23"/>
  <c r="C1019" i="23"/>
  <c r="B1050" i="22"/>
  <c r="B1190" i="25"/>
  <c r="W1173" i="25"/>
  <c r="C1172" i="26"/>
  <c r="C1037" i="23"/>
  <c r="S1042" i="22"/>
  <c r="P1008" i="22"/>
  <c r="W1025" i="22"/>
  <c r="A1194" i="25"/>
  <c r="C1175" i="26"/>
  <c r="A1190" i="25"/>
  <c r="A1023" i="23"/>
  <c r="F1058" i="22"/>
  <c r="A1045" i="22"/>
  <c r="I536" i="26"/>
  <c r="I960" i="23"/>
  <c r="A20" i="22"/>
  <c r="S1198" i="25"/>
  <c r="A1028" i="23"/>
  <c r="B1053" i="22"/>
  <c r="P581" i="25"/>
  <c r="A1198" i="25"/>
  <c r="H16" i="23"/>
  <c r="W1028" i="22"/>
  <c r="B1042" i="22"/>
  <c r="A1200" i="25"/>
  <c r="P587" i="25"/>
  <c r="F1043" i="22"/>
  <c r="S1053" i="22"/>
  <c r="A1197" i="25"/>
  <c r="I965" i="23"/>
  <c r="A1046" i="22"/>
  <c r="S1043" i="22"/>
  <c r="A1199" i="25"/>
  <c r="B1059" i="22"/>
  <c r="H1022" i="23"/>
  <c r="T1051" i="22"/>
  <c r="C1168" i="26"/>
  <c r="Q1191" i="25"/>
  <c r="U1045" i="22"/>
  <c r="F1193" i="25"/>
  <c r="H1174" i="26"/>
  <c r="H1165" i="26"/>
  <c r="A1027" i="23"/>
  <c r="S1195" i="25"/>
  <c r="F1049" i="22"/>
  <c r="A1171" i="26"/>
  <c r="U1048" i="22"/>
  <c r="A1166" i="26"/>
  <c r="F1042" i="22"/>
  <c r="J943" i="23"/>
  <c r="U1196" i="25"/>
  <c r="Q1051" i="22"/>
  <c r="A1051" i="22"/>
  <c r="S1050" i="22"/>
  <c r="Q1045" i="22"/>
  <c r="H1021" i="23"/>
  <c r="Q1197" i="25"/>
  <c r="AS29" i="27" l="1"/>
  <c r="AX66" i="27"/>
  <c r="N979" i="22"/>
  <c r="N958" i="22"/>
  <c r="V958" i="22" s="1"/>
  <c r="M983" i="22"/>
  <c r="N983" i="22" s="1"/>
  <c r="M989" i="22"/>
  <c r="N989" i="22" s="1"/>
  <c r="M984" i="22"/>
  <c r="N984" i="22" s="1"/>
  <c r="M981" i="22"/>
  <c r="N981" i="22" s="1"/>
  <c r="M986" i="22"/>
  <c r="N986" i="22" s="1"/>
  <c r="M988" i="22"/>
  <c r="N988" i="22" s="1"/>
  <c r="M985" i="22"/>
  <c r="N985" i="22" s="1"/>
  <c r="M980" i="22"/>
  <c r="N980" i="22" s="1"/>
  <c r="F578" i="22"/>
  <c r="M562" i="22"/>
  <c r="N541" i="22"/>
  <c r="J526" i="23"/>
  <c r="V520" i="22"/>
  <c r="V529" i="22" s="1"/>
  <c r="B530" i="22" s="1" a="1"/>
  <c r="B530" i="22" s="1"/>
  <c r="L530" i="22"/>
  <c r="M529" i="22"/>
  <c r="AS29" i="1"/>
  <c r="E509" i="22"/>
  <c r="H509" i="22"/>
  <c r="K559" i="25"/>
  <c r="X20" i="22"/>
  <c r="V960" i="22"/>
  <c r="V968" i="22"/>
  <c r="V966" i="22"/>
  <c r="V967" i="22"/>
  <c r="M567" i="25"/>
  <c r="M562" i="25"/>
  <c r="N562" i="25" s="1"/>
  <c r="M569" i="25"/>
  <c r="N569" i="25" s="1"/>
  <c r="N541" i="25"/>
  <c r="M568" i="25"/>
  <c r="N568" i="25" s="1"/>
  <c r="K987" i="22"/>
  <c r="X1029" i="22"/>
  <c r="N548" i="25"/>
  <c r="V548" i="25" s="1"/>
  <c r="N544" i="25"/>
  <c r="K570" i="25"/>
  <c r="M561" i="25"/>
  <c r="N561" i="25" s="1"/>
  <c r="X1031" i="22"/>
  <c r="K979" i="22"/>
  <c r="K571" i="25"/>
  <c r="X1012" i="22"/>
  <c r="X1024" i="22"/>
  <c r="X1027" i="22"/>
  <c r="X1021" i="22"/>
  <c r="X1028" i="22"/>
  <c r="M990" i="22"/>
  <c r="M563" i="25"/>
  <c r="K991" i="22"/>
  <c r="N547" i="25"/>
  <c r="N546" i="25"/>
  <c r="M560" i="25"/>
  <c r="M565" i="25"/>
  <c r="M564" i="25"/>
  <c r="N545" i="25"/>
  <c r="X1026" i="22"/>
  <c r="R584" i="25"/>
  <c r="K584" i="25" s="1"/>
  <c r="G584" i="25"/>
  <c r="G588" i="25"/>
  <c r="R588" i="25"/>
  <c r="K588" i="25" s="1"/>
  <c r="R589" i="25"/>
  <c r="K589" i="25" s="1"/>
  <c r="G589" i="25"/>
  <c r="R583" i="25"/>
  <c r="K583" i="25" s="1"/>
  <c r="G583" i="25"/>
  <c r="R585" i="25"/>
  <c r="K585" i="25" s="1"/>
  <c r="G585" i="25"/>
  <c r="R587" i="25"/>
  <c r="K587" i="25" s="1"/>
  <c r="G587" i="25"/>
  <c r="G581" i="25"/>
  <c r="R581" i="25"/>
  <c r="K581" i="25" s="1"/>
  <c r="G586" i="25"/>
  <c r="R586" i="25"/>
  <c r="K586" i="25" s="1"/>
  <c r="R582" i="25"/>
  <c r="K582" i="25" s="1"/>
  <c r="G582" i="25"/>
  <c r="R590" i="25"/>
  <c r="K590" i="25" s="1"/>
  <c r="G590" i="25"/>
  <c r="G592" i="25"/>
  <c r="R580" i="25"/>
  <c r="M580" i="25" s="1"/>
  <c r="N580" i="25" s="1"/>
  <c r="G580" i="25"/>
  <c r="R591" i="25"/>
  <c r="K591" i="25" s="1"/>
  <c r="G1004" i="22"/>
  <c r="R1004" i="22"/>
  <c r="K1004" i="22" s="1"/>
  <c r="R1000" i="22"/>
  <c r="K1000" i="22" s="1"/>
  <c r="G1000" i="22"/>
  <c r="G1012" i="22"/>
  <c r="R1009" i="22"/>
  <c r="K1009" i="22" s="1"/>
  <c r="G1009" i="22"/>
  <c r="R1010" i="22"/>
  <c r="K1010" i="22" s="1"/>
  <c r="G1010" i="22"/>
  <c r="R1003" i="22"/>
  <c r="K1003" i="22" s="1"/>
  <c r="G1003" i="22"/>
  <c r="G1006" i="22"/>
  <c r="R1006" i="22"/>
  <c r="K1006" i="22" s="1"/>
  <c r="G1005" i="22"/>
  <c r="R1005" i="22"/>
  <c r="K1005" i="22" s="1"/>
  <c r="R1011" i="22"/>
  <c r="K1011" i="22" s="1"/>
  <c r="R1007" i="22"/>
  <c r="K1007" i="22" s="1"/>
  <c r="G1007" i="22"/>
  <c r="G1001" i="22"/>
  <c r="R1001" i="22"/>
  <c r="K1001" i="22" s="1"/>
  <c r="G1002" i="22"/>
  <c r="R1002" i="22"/>
  <c r="K1002" i="22" s="1"/>
  <c r="G1008" i="22"/>
  <c r="R1008" i="22"/>
  <c r="K1008" i="22" s="1"/>
  <c r="W613" i="25"/>
  <c r="X1025" i="22"/>
  <c r="X1023" i="22"/>
  <c r="X1030" i="22"/>
  <c r="M566" i="25"/>
  <c r="N542" i="25"/>
  <c r="I1043" i="22"/>
  <c r="I1048" i="22"/>
  <c r="F1054" i="22"/>
  <c r="I1054" i="22"/>
  <c r="I1044" i="22"/>
  <c r="I1045" i="22"/>
  <c r="I1049" i="22"/>
  <c r="X1074" i="22"/>
  <c r="G1074" i="22"/>
  <c r="I1046" i="22"/>
  <c r="I1047" i="22"/>
  <c r="I1053" i="22"/>
  <c r="H1030" i="23"/>
  <c r="I1052" i="22"/>
  <c r="X1022" i="22"/>
  <c r="W1033" i="22"/>
  <c r="I1042" i="22"/>
  <c r="I1051" i="22"/>
  <c r="I1050" i="22"/>
  <c r="M1076" i="22"/>
  <c r="B1100" i="22"/>
  <c r="G1076" i="22"/>
  <c r="V965" i="22"/>
  <c r="K1059" i="22"/>
  <c r="K1076" i="22"/>
  <c r="V539" i="25"/>
  <c r="V543" i="25"/>
  <c r="I1076" i="22"/>
  <c r="I1061" i="22"/>
  <c r="D1076" i="22"/>
  <c r="V540" i="25"/>
  <c r="D1059" i="22"/>
  <c r="V538" i="25"/>
  <c r="V942" i="22"/>
  <c r="B1061" i="22"/>
  <c r="A1075" i="22"/>
  <c r="V944" i="22"/>
  <c r="V946" i="22"/>
  <c r="K1061" i="22"/>
  <c r="N1061" i="22"/>
  <c r="A1059" i="22"/>
  <c r="G1059" i="22"/>
  <c r="V941" i="22"/>
  <c r="N559" i="25"/>
  <c r="A1076" i="22"/>
  <c r="V937" i="22"/>
  <c r="G1061" i="22"/>
  <c r="AX38" i="1"/>
  <c r="A1061" i="22"/>
  <c r="M1061" i="22"/>
  <c r="X1172" i="25"/>
  <c r="X1168" i="25"/>
  <c r="X1174" i="25"/>
  <c r="V529" i="25"/>
  <c r="H530" i="25"/>
  <c r="X1159" i="25"/>
  <c r="X1170" i="25"/>
  <c r="H1177" i="26"/>
  <c r="X1169" i="25"/>
  <c r="X1175" i="25"/>
  <c r="X1176" i="25"/>
  <c r="X1178" i="25"/>
  <c r="X1177" i="25"/>
  <c r="X1171" i="25"/>
  <c r="X1173" i="25"/>
  <c r="A1266" i="26"/>
  <c r="I1189" i="25"/>
  <c r="I1190" i="25"/>
  <c r="I1193" i="25"/>
  <c r="I1200" i="25"/>
  <c r="I1194" i="25"/>
  <c r="I1223" i="25"/>
  <c r="X1221" i="25"/>
  <c r="N1208" i="25"/>
  <c r="K1223" i="25"/>
  <c r="M1208" i="25"/>
  <c r="K1206" i="25"/>
  <c r="K1208" i="25"/>
  <c r="G1223" i="25"/>
  <c r="I1208" i="25"/>
  <c r="G1206" i="25"/>
  <c r="G1208" i="25"/>
  <c r="D1223" i="25"/>
  <c r="F1208" i="25"/>
  <c r="D1206" i="25"/>
  <c r="A1222" i="25"/>
  <c r="G1221" i="25"/>
  <c r="B1208" i="25"/>
  <c r="M1223" i="25"/>
  <c r="A1223" i="25"/>
  <c r="A1208" i="25"/>
  <c r="A1206" i="25"/>
  <c r="I1192" i="25"/>
  <c r="I1196" i="25"/>
  <c r="F1201" i="25"/>
  <c r="I1201" i="25"/>
  <c r="I1197" i="25"/>
  <c r="I1198" i="25"/>
  <c r="I1191" i="25"/>
  <c r="I1195" i="25"/>
  <c r="I1199" i="25"/>
  <c r="B1247" i="25"/>
  <c r="I20" i="22"/>
  <c r="AP30" i="27"/>
  <c r="P1024" i="22"/>
  <c r="A1068" i="22"/>
  <c r="W1196" i="25"/>
  <c r="B1066" i="22"/>
  <c r="H1047" i="23"/>
  <c r="P1028" i="22"/>
  <c r="B1220" i="25"/>
  <c r="W1050" i="22"/>
  <c r="H1191" i="26"/>
  <c r="F507" i="23"/>
  <c r="C1040" i="23"/>
  <c r="B1210" i="25"/>
  <c r="A1074" i="22"/>
  <c r="I980" i="23"/>
  <c r="S1072" i="22"/>
  <c r="P610" i="25"/>
  <c r="T1063" i="22"/>
  <c r="A1190" i="26"/>
  <c r="I560" i="26"/>
  <c r="AQ30" i="1"/>
  <c r="H1190" i="26"/>
  <c r="A1046" i="23"/>
  <c r="H1187" i="26"/>
  <c r="I1080" i="22"/>
  <c r="T1067" i="22"/>
  <c r="I565" i="26"/>
  <c r="A1187" i="26"/>
  <c r="J558" i="26"/>
  <c r="T1215" i="25"/>
  <c r="F1072" i="22"/>
  <c r="Q1214" i="25"/>
  <c r="T1065" i="22"/>
  <c r="A1070" i="22"/>
  <c r="I981" i="23"/>
  <c r="C1057" i="23"/>
  <c r="U1214" i="25"/>
  <c r="F1068" i="22"/>
  <c r="P604" i="25"/>
  <c r="A1210" i="25"/>
  <c r="F1070" i="22"/>
  <c r="U1066" i="22"/>
  <c r="F1064" i="22"/>
  <c r="A1065" i="22"/>
  <c r="J556" i="26"/>
  <c r="B1080" i="22"/>
  <c r="S1067" i="22"/>
  <c r="P611" i="25"/>
  <c r="B1212" i="25"/>
  <c r="P601" i="25"/>
  <c r="J984" i="23"/>
  <c r="S1066" i="22"/>
  <c r="W1197" i="25"/>
  <c r="W1051" i="22"/>
  <c r="H1045" i="23"/>
  <c r="J977" i="23"/>
  <c r="T1072" i="22"/>
  <c r="W1194" i="25"/>
  <c r="W1044" i="22"/>
  <c r="J542" i="26"/>
  <c r="F528" i="26"/>
  <c r="F1066" i="22"/>
  <c r="H39" i="23"/>
  <c r="T1211" i="25"/>
  <c r="W1190" i="25"/>
  <c r="U1070" i="22"/>
  <c r="B488" i="25" a="1"/>
  <c r="A1191" i="26"/>
  <c r="S1221" i="25"/>
  <c r="I561" i="26"/>
  <c r="H38" i="23"/>
  <c r="B1219" i="25"/>
  <c r="P607" i="25"/>
  <c r="F1216" i="25"/>
  <c r="Q1216" i="25"/>
  <c r="U1067" i="22"/>
  <c r="U1218" i="25"/>
  <c r="N509" i="25"/>
  <c r="Q1066" i="22"/>
  <c r="B1069" i="22"/>
  <c r="W1198" i="25"/>
  <c r="M1080" i="22"/>
  <c r="Q1063" i="22"/>
  <c r="S1215" i="25"/>
  <c r="J961" i="23"/>
  <c r="Q1073" i="22"/>
  <c r="S1216" i="25"/>
  <c r="J577" i="26"/>
  <c r="I985" i="23"/>
  <c r="B1064" i="22"/>
  <c r="J986" i="23"/>
  <c r="C1041" i="23"/>
  <c r="A1186" i="26"/>
  <c r="H1050" i="23"/>
  <c r="I983" i="23"/>
  <c r="A17" i="23"/>
  <c r="C39" i="23"/>
  <c r="P606" i="25"/>
  <c r="A1050" i="23"/>
  <c r="I1058" i="23"/>
  <c r="A1041" i="23"/>
  <c r="W1189" i="25"/>
  <c r="H17" i="23"/>
  <c r="S1210" i="25"/>
  <c r="W1049" i="22"/>
  <c r="F1217" i="25"/>
  <c r="Q1217" i="25"/>
  <c r="U1069" i="22"/>
  <c r="A1039" i="23"/>
  <c r="F1215" i="25"/>
  <c r="A1194" i="26"/>
  <c r="F21" i="22"/>
  <c r="I564" i="26"/>
  <c r="A1044" i="23"/>
  <c r="Q1218" i="25"/>
  <c r="T1073" i="22"/>
  <c r="P612" i="25"/>
  <c r="T1216" i="25"/>
  <c r="I1204" i="26"/>
  <c r="J545" i="26"/>
  <c r="J956" i="23"/>
  <c r="A1195" i="26"/>
  <c r="I986" i="23"/>
  <c r="U1210" i="25"/>
  <c r="S1065" i="22"/>
  <c r="I559" i="23"/>
  <c r="C1044" i="23"/>
  <c r="T1066" i="22"/>
  <c r="H1049" i="23"/>
  <c r="F1069" i="22"/>
  <c r="C1204" i="26"/>
  <c r="W1048" i="22"/>
  <c r="B508" i="23"/>
  <c r="A1219" i="25"/>
  <c r="H1189" i="26"/>
  <c r="H1186" i="26"/>
  <c r="T1221" i="25"/>
  <c r="Q1210" i="25"/>
  <c r="C1189" i="26"/>
  <c r="W1042" i="22"/>
  <c r="U1212" i="25"/>
  <c r="T1074" i="22"/>
  <c r="W621" i="25"/>
  <c r="P605" i="25"/>
  <c r="F1220" i="25"/>
  <c r="A17" i="26"/>
  <c r="J539" i="26"/>
  <c r="I566" i="26"/>
  <c r="U1215" i="25"/>
  <c r="A1073" i="22"/>
  <c r="I563" i="26"/>
  <c r="J985" i="23"/>
  <c r="F1063" i="22"/>
  <c r="T1068" i="22"/>
  <c r="B1214" i="25"/>
  <c r="H1039" i="23"/>
  <c r="H1196" i="26"/>
  <c r="Q1074" i="22"/>
  <c r="Q1219" i="25"/>
  <c r="U1216" i="25"/>
  <c r="F1073" i="22"/>
  <c r="I1227" i="25"/>
  <c r="B1217" i="25"/>
  <c r="F1210" i="25"/>
  <c r="W1043" i="22"/>
  <c r="J566" i="26"/>
  <c r="B1068" i="22"/>
  <c r="J955" i="23"/>
  <c r="S1218" i="25"/>
  <c r="C528" i="23"/>
  <c r="S1071" i="22"/>
  <c r="C1043" i="23"/>
  <c r="B1221" i="25"/>
  <c r="C1197" i="26"/>
  <c r="H1043" i="23"/>
  <c r="C1048" i="23"/>
  <c r="A1193" i="26"/>
  <c r="Q1211" i="25"/>
  <c r="A1045" i="23"/>
  <c r="B1074" i="22"/>
  <c r="F1219" i="25"/>
  <c r="H1041" i="23"/>
  <c r="B1073" i="22"/>
  <c r="S1212" i="25"/>
  <c r="Q1070" i="22"/>
  <c r="A1214" i="25"/>
  <c r="J565" i="26"/>
  <c r="H1042" i="23"/>
  <c r="J959" i="23"/>
  <c r="C1193" i="26"/>
  <c r="AR37" i="1"/>
  <c r="S1069" i="22"/>
  <c r="P1031" i="22"/>
  <c r="M1227" i="25"/>
  <c r="F1211" i="25"/>
  <c r="C1047" i="23"/>
  <c r="A1212" i="25"/>
  <c r="A21" i="22"/>
  <c r="Q1064" i="22"/>
  <c r="C1058" i="23"/>
  <c r="S1074" i="22"/>
  <c r="H17" i="26"/>
  <c r="Q1221" i="25"/>
  <c r="I559" i="26"/>
  <c r="AR54" i="27"/>
  <c r="F1226" i="25"/>
  <c r="B1215" i="25"/>
  <c r="A1196" i="26"/>
  <c r="C1050" i="23"/>
  <c r="B21" i="22"/>
  <c r="S1214" i="25"/>
  <c r="F1067" i="22"/>
  <c r="AP30" i="1"/>
  <c r="AP30" i="24" s="1"/>
  <c r="A1072" i="22"/>
  <c r="AR34" i="24"/>
  <c r="A1049" i="23"/>
  <c r="S1213" i="25"/>
  <c r="T1220" i="25"/>
  <c r="A38" i="23"/>
  <c r="B1227" i="25"/>
  <c r="U1071" i="22"/>
  <c r="U1219" i="25"/>
  <c r="P603" i="25"/>
  <c r="J538" i="23"/>
  <c r="B1067" i="22"/>
  <c r="Q1068" i="22"/>
  <c r="B1211" i="25"/>
  <c r="F1213" i="25"/>
  <c r="P1027" i="22"/>
  <c r="C1042" i="23"/>
  <c r="W1192" i="25"/>
  <c r="T1219" i="25"/>
  <c r="T1214" i="25"/>
  <c r="Q1071" i="22"/>
  <c r="I577" i="26"/>
  <c r="T1212" i="25"/>
  <c r="C17" i="23"/>
  <c r="C38" i="23"/>
  <c r="S1064" i="22"/>
  <c r="A1211" i="25"/>
  <c r="AQ30" i="27"/>
  <c r="T1210" i="25"/>
  <c r="I982" i="23"/>
  <c r="A1067" i="22"/>
  <c r="U1217" i="25"/>
  <c r="A1216" i="25"/>
  <c r="P1022" i="22"/>
  <c r="Q1212" i="25"/>
  <c r="F1074" i="22"/>
  <c r="H1193" i="26"/>
  <c r="B1071" i="22"/>
  <c r="A1220" i="25"/>
  <c r="A1047" i="23"/>
  <c r="H1046" i="23"/>
  <c r="W1046" i="22"/>
  <c r="C1039" i="23"/>
  <c r="A1218" i="25"/>
  <c r="S1070" i="22"/>
  <c r="H1188" i="26"/>
  <c r="U1065" i="22"/>
  <c r="J960" i="23"/>
  <c r="AP29" i="24"/>
  <c r="P1029" i="22"/>
  <c r="P1032" i="22"/>
  <c r="A1221" i="25"/>
  <c r="Q1065" i="22"/>
  <c r="B1213" i="25"/>
  <c r="I562" i="26"/>
  <c r="W1052" i="22"/>
  <c r="P1023" i="22"/>
  <c r="H1040" i="23"/>
  <c r="U1074" i="22"/>
  <c r="A1042" i="23"/>
  <c r="A1040" i="23"/>
  <c r="F1071" i="22"/>
  <c r="A39" i="23"/>
  <c r="W1195" i="25"/>
  <c r="I557" i="26"/>
  <c r="W1193" i="25"/>
  <c r="A1043" i="23"/>
  <c r="F1214" i="25"/>
  <c r="C1045" i="23"/>
  <c r="U1220" i="25"/>
  <c r="C1046" i="23"/>
  <c r="B1065" i="22"/>
  <c r="F1218" i="25"/>
  <c r="P609" i="25"/>
  <c r="Q1220" i="25"/>
  <c r="C1191" i="26"/>
  <c r="J976" i="23"/>
  <c r="B1216" i="25"/>
  <c r="H1194" i="26"/>
  <c r="E1080" i="22"/>
  <c r="C1196" i="26"/>
  <c r="H1192" i="26"/>
  <c r="C1205" i="26"/>
  <c r="J983" i="23"/>
  <c r="P602" i="25"/>
  <c r="H1197" i="26"/>
  <c r="S1211" i="25"/>
  <c r="I978" i="23"/>
  <c r="C1187" i="26"/>
  <c r="C1188" i="26"/>
  <c r="P608" i="25"/>
  <c r="AQ30" i="24"/>
  <c r="B1070" i="22"/>
  <c r="T1070" i="22"/>
  <c r="F1212" i="25"/>
  <c r="Q1213" i="25"/>
  <c r="U1073" i="22"/>
  <c r="S1073" i="22"/>
  <c r="P1030" i="22"/>
  <c r="C1186" i="26"/>
  <c r="A1197" i="26"/>
  <c r="A1189" i="26"/>
  <c r="A1064" i="22"/>
  <c r="T1213" i="25"/>
  <c r="I987" i="23"/>
  <c r="N509" i="22"/>
  <c r="C1049" i="23"/>
  <c r="U1068" i="22"/>
  <c r="S1220" i="25"/>
  <c r="A1217" i="25"/>
  <c r="I977" i="23"/>
  <c r="I1057" i="23"/>
  <c r="P1021" i="22"/>
  <c r="J543" i="26"/>
  <c r="H1044" i="23"/>
  <c r="Q1072" i="22"/>
  <c r="A1071" i="22"/>
  <c r="S1063" i="22"/>
  <c r="C1194" i="26"/>
  <c r="A1069" i="22"/>
  <c r="U1221" i="25"/>
  <c r="T1064" i="22"/>
  <c r="W1199" i="25"/>
  <c r="Q1067" i="22"/>
  <c r="H1048" i="23"/>
  <c r="C17" i="26"/>
  <c r="A1215" i="25"/>
  <c r="A1066" i="22"/>
  <c r="N530" i="22"/>
  <c r="C1190" i="26"/>
  <c r="S1217" i="25"/>
  <c r="H1195" i="26"/>
  <c r="W1045" i="22"/>
  <c r="B1218" i="25"/>
  <c r="W1047" i="22"/>
  <c r="U1064" i="22"/>
  <c r="W1191" i="25"/>
  <c r="J509" i="22"/>
  <c r="A1188" i="26"/>
  <c r="F1065" i="22"/>
  <c r="C1192" i="26"/>
  <c r="U1211" i="25"/>
  <c r="B1063" i="22"/>
  <c r="T1217" i="25"/>
  <c r="F508" i="23"/>
  <c r="T1069" i="22"/>
  <c r="I558" i="26"/>
  <c r="A1213" i="25"/>
  <c r="A1048" i="23"/>
  <c r="U1213" i="25"/>
  <c r="S1219" i="25"/>
  <c r="Q1069" i="22"/>
  <c r="S1068" i="22"/>
  <c r="T1218" i="25"/>
  <c r="P1025" i="22"/>
  <c r="F1221" i="25"/>
  <c r="I486" i="23"/>
  <c r="F1079" i="22"/>
  <c r="J544" i="26"/>
  <c r="B1072" i="22"/>
  <c r="A1192" i="26"/>
  <c r="A1063" i="22"/>
  <c r="I1205" i="26"/>
  <c r="Q1215" i="25"/>
  <c r="J559" i="26"/>
  <c r="J538" i="26"/>
  <c r="U1063" i="22"/>
  <c r="C1195" i="26"/>
  <c r="P1026" i="22"/>
  <c r="J541" i="26"/>
  <c r="U1072" i="22"/>
  <c r="E1227" i="25"/>
  <c r="T1071" i="22"/>
  <c r="AS30" i="27" l="1"/>
  <c r="AX67" i="27"/>
  <c r="B488" i="25"/>
  <c r="M1004" i="22"/>
  <c r="N1004" i="22" s="1"/>
  <c r="M1010" i="22"/>
  <c r="N1010" i="22" s="1"/>
  <c r="M1000" i="22"/>
  <c r="M1005" i="22"/>
  <c r="N1005" i="22" s="1"/>
  <c r="M1001" i="22"/>
  <c r="N1001" i="22" s="1"/>
  <c r="M1008" i="22"/>
  <c r="N1008" i="22" s="1"/>
  <c r="M1007" i="22"/>
  <c r="N1007" i="22" s="1"/>
  <c r="M1002" i="22"/>
  <c r="N1002" i="22" s="1"/>
  <c r="M1009" i="22"/>
  <c r="N1009" i="22" s="1"/>
  <c r="M1006" i="22"/>
  <c r="N1006" i="22" s="1"/>
  <c r="F599" i="22"/>
  <c r="M583" i="22"/>
  <c r="N562" i="22"/>
  <c r="J547" i="23"/>
  <c r="V541" i="22"/>
  <c r="V550" i="22" s="1"/>
  <c r="B551" i="22" s="1" a="1"/>
  <c r="B551" i="22" s="1"/>
  <c r="L551" i="22"/>
  <c r="M550" i="22"/>
  <c r="AS30" i="1"/>
  <c r="H530" i="22"/>
  <c r="E530" i="22"/>
  <c r="X21" i="22"/>
  <c r="V959" i="22"/>
  <c r="V964" i="22"/>
  <c r="V963" i="22"/>
  <c r="V962" i="22"/>
  <c r="M590" i="25"/>
  <c r="N590" i="25" s="1"/>
  <c r="N567" i="25"/>
  <c r="M591" i="25"/>
  <c r="V541" i="25"/>
  <c r="M581" i="25"/>
  <c r="N581" i="25" s="1"/>
  <c r="M582" i="25"/>
  <c r="N582" i="25" s="1"/>
  <c r="M586" i="25"/>
  <c r="N586" i="25" s="1"/>
  <c r="M583" i="25"/>
  <c r="N583" i="25" s="1"/>
  <c r="V544" i="25"/>
  <c r="M584" i="25"/>
  <c r="N584" i="25" s="1"/>
  <c r="M587" i="25"/>
  <c r="K592" i="25"/>
  <c r="M1011" i="22"/>
  <c r="M550" i="25"/>
  <c r="H551" i="25" s="1"/>
  <c r="L551" i="25"/>
  <c r="X1050" i="22"/>
  <c r="X1047" i="22"/>
  <c r="X1033" i="22"/>
  <c r="K580" i="25"/>
  <c r="K1012" i="22"/>
  <c r="M588" i="25"/>
  <c r="X1048" i="22"/>
  <c r="X1042" i="22"/>
  <c r="X1044" i="22"/>
  <c r="X1046" i="22"/>
  <c r="X1045" i="22"/>
  <c r="V546" i="25"/>
  <c r="V547" i="25"/>
  <c r="N563" i="25"/>
  <c r="V545" i="25"/>
  <c r="N564" i="25"/>
  <c r="N565" i="25"/>
  <c r="N560" i="25"/>
  <c r="W1054" i="22"/>
  <c r="X1043" i="22"/>
  <c r="X1051" i="22"/>
  <c r="W634" i="25"/>
  <c r="X1052" i="22"/>
  <c r="J547" i="26"/>
  <c r="R606" i="25"/>
  <c r="K606" i="25" s="1"/>
  <c r="G606" i="25"/>
  <c r="G603" i="25"/>
  <c r="R603" i="25"/>
  <c r="K603" i="25" s="1"/>
  <c r="R604" i="25"/>
  <c r="K604" i="25" s="1"/>
  <c r="G604" i="25"/>
  <c r="G610" i="25"/>
  <c r="R610" i="25"/>
  <c r="K610" i="25" s="1"/>
  <c r="G605" i="25"/>
  <c r="R605" i="25"/>
  <c r="K605" i="25" s="1"/>
  <c r="G601" i="25"/>
  <c r="R601" i="25"/>
  <c r="K601" i="25" s="1"/>
  <c r="G613" i="25"/>
  <c r="G602" i="25"/>
  <c r="R602" i="25"/>
  <c r="K602" i="25" s="1"/>
  <c r="R609" i="25"/>
  <c r="K609" i="25" s="1"/>
  <c r="G609" i="25"/>
  <c r="R608" i="25"/>
  <c r="K608" i="25" s="1"/>
  <c r="G608" i="25"/>
  <c r="R611" i="25"/>
  <c r="K611" i="25" s="1"/>
  <c r="G611" i="25"/>
  <c r="R612" i="25"/>
  <c r="M612" i="25" s="1"/>
  <c r="R607" i="25"/>
  <c r="K607" i="25" s="1"/>
  <c r="G607" i="25"/>
  <c r="X1049" i="22"/>
  <c r="N566" i="25"/>
  <c r="M589" i="25"/>
  <c r="M585" i="25"/>
  <c r="V542" i="25"/>
  <c r="I1068" i="22"/>
  <c r="I1067" i="22"/>
  <c r="I1071" i="22"/>
  <c r="I1066" i="22"/>
  <c r="I1070" i="22"/>
  <c r="I1072" i="22"/>
  <c r="I1074" i="22"/>
  <c r="I1069" i="22"/>
  <c r="I1073" i="22"/>
  <c r="I1065" i="22"/>
  <c r="H1051" i="23"/>
  <c r="G1023" i="22"/>
  <c r="R1023" i="22"/>
  <c r="K1023" i="22" s="1"/>
  <c r="R1025" i="22"/>
  <c r="K1025" i="22" s="1"/>
  <c r="G1025" i="22"/>
  <c r="R1021" i="22"/>
  <c r="M1021" i="22" s="1"/>
  <c r="G1021" i="22"/>
  <c r="G1033" i="22"/>
  <c r="G1030" i="22"/>
  <c r="R1030" i="22"/>
  <c r="K1030" i="22" s="1"/>
  <c r="G1028" i="22"/>
  <c r="R1028" i="22"/>
  <c r="K1028" i="22" s="1"/>
  <c r="R1022" i="22"/>
  <c r="K1022" i="22" s="1"/>
  <c r="G1022" i="22"/>
  <c r="G1026" i="22"/>
  <c r="R1026" i="22"/>
  <c r="K1026" i="22" s="1"/>
  <c r="R1024" i="22"/>
  <c r="K1024" i="22" s="1"/>
  <c r="G1024" i="22"/>
  <c r="G1027" i="22"/>
  <c r="R1027" i="22"/>
  <c r="K1027" i="22" s="1"/>
  <c r="G1029" i="22"/>
  <c r="R1029" i="22"/>
  <c r="K1029" i="22" s="1"/>
  <c r="G1031" i="22"/>
  <c r="R1031" i="22"/>
  <c r="K1031" i="22" s="1"/>
  <c r="R1032" i="22"/>
  <c r="I1064" i="22"/>
  <c r="X1095" i="22"/>
  <c r="G1095" i="22"/>
  <c r="F1075" i="22"/>
  <c r="I1075" i="22"/>
  <c r="I1063" i="22"/>
  <c r="A1082" i="22"/>
  <c r="V559" i="25"/>
  <c r="V561" i="25"/>
  <c r="V987" i="22"/>
  <c r="V989" i="22"/>
  <c r="K1097" i="22"/>
  <c r="K1082" i="22"/>
  <c r="V986" i="22"/>
  <c r="AX39" i="1"/>
  <c r="G1080" i="22"/>
  <c r="A1096" i="22"/>
  <c r="V980" i="22"/>
  <c r="K1080" i="22"/>
  <c r="G1097" i="22"/>
  <c r="B1121" i="22"/>
  <c r="G1082" i="22"/>
  <c r="V979" i="22"/>
  <c r="B1082" i="22"/>
  <c r="D1080" i="22"/>
  <c r="M1097" i="22"/>
  <c r="A1097" i="22"/>
  <c r="V562" i="25"/>
  <c r="V569" i="25"/>
  <c r="I1082" i="22"/>
  <c r="V580" i="25"/>
  <c r="A1080" i="22"/>
  <c r="V988" i="22"/>
  <c r="I1097" i="22"/>
  <c r="M1082" i="22"/>
  <c r="V568" i="25"/>
  <c r="N1082" i="22"/>
  <c r="D1097" i="22"/>
  <c r="X1197" i="25"/>
  <c r="E530" i="25"/>
  <c r="X1191" i="25"/>
  <c r="X1189" i="25"/>
  <c r="X1180" i="25"/>
  <c r="X1198" i="25"/>
  <c r="X1190" i="25"/>
  <c r="X1193" i="25"/>
  <c r="X1194" i="25"/>
  <c r="X1195" i="25"/>
  <c r="X1199" i="25"/>
  <c r="H1198" i="26"/>
  <c r="X1196" i="25"/>
  <c r="X1192" i="25"/>
  <c r="A1287" i="26"/>
  <c r="I1220" i="25"/>
  <c r="I1212" i="25"/>
  <c r="I1217" i="25"/>
  <c r="I1214" i="25"/>
  <c r="I1218" i="25"/>
  <c r="I1213" i="25"/>
  <c r="I1211" i="25"/>
  <c r="I1215" i="25"/>
  <c r="I1219" i="25"/>
  <c r="I1244" i="25"/>
  <c r="X1242" i="25"/>
  <c r="I1229" i="25"/>
  <c r="G1227" i="25"/>
  <c r="G1229" i="25"/>
  <c r="G1242" i="25"/>
  <c r="A1243" i="25"/>
  <c r="K1229" i="25"/>
  <c r="G1244" i="25"/>
  <c r="F1229" i="25"/>
  <c r="A1227" i="25"/>
  <c r="D1244" i="25"/>
  <c r="B1229" i="25"/>
  <c r="A1244" i="25"/>
  <c r="A1229" i="25"/>
  <c r="K1227" i="25"/>
  <c r="M1244" i="25"/>
  <c r="N1229" i="25"/>
  <c r="K1244" i="25"/>
  <c r="M1229" i="25"/>
  <c r="D1227" i="25"/>
  <c r="I1216" i="25"/>
  <c r="I1222" i="25"/>
  <c r="F1222" i="25"/>
  <c r="I1210" i="25"/>
  <c r="I1221" i="25"/>
  <c r="B1268" i="25"/>
  <c r="I21" i="22"/>
  <c r="AP31" i="27"/>
  <c r="F1085" i="22"/>
  <c r="C1218" i="26"/>
  <c r="A1232" i="25"/>
  <c r="C1062" i="23"/>
  <c r="B1087" i="22"/>
  <c r="A1071" i="23"/>
  <c r="H1061" i="23"/>
  <c r="Q1087" i="22"/>
  <c r="A1065" i="23"/>
  <c r="I582" i="26"/>
  <c r="S1240" i="25"/>
  <c r="I1008" i="23"/>
  <c r="S1087" i="22"/>
  <c r="U1093" i="22"/>
  <c r="T1238" i="25"/>
  <c r="J1003" i="23"/>
  <c r="B487" i="26"/>
  <c r="F1234" i="25"/>
  <c r="F529" i="23"/>
  <c r="B1242" i="25"/>
  <c r="A1062" i="23"/>
  <c r="B22" i="22"/>
  <c r="J560" i="26"/>
  <c r="U1095" i="22"/>
  <c r="Q1095" i="22"/>
  <c r="C18" i="26"/>
  <c r="A18" i="26"/>
  <c r="S1088" i="22"/>
  <c r="S1084" i="22"/>
  <c r="A18" i="23"/>
  <c r="AR38" i="1"/>
  <c r="U1094" i="22"/>
  <c r="P1048" i="22"/>
  <c r="A1211" i="26"/>
  <c r="U1091" i="22"/>
  <c r="U1241" i="25"/>
  <c r="H1217" i="26"/>
  <c r="W1072" i="22"/>
  <c r="C1210" i="26"/>
  <c r="C1079" i="23"/>
  <c r="C1214" i="26"/>
  <c r="Q1235" i="25"/>
  <c r="B1237" i="25"/>
  <c r="A1087" i="22"/>
  <c r="A1061" i="23"/>
  <c r="U1231" i="25"/>
  <c r="Q1092" i="22"/>
  <c r="C1216" i="26"/>
  <c r="J579" i="26"/>
  <c r="C1213" i="26"/>
  <c r="S1086" i="22"/>
  <c r="T1094" i="22"/>
  <c r="T1236" i="25"/>
  <c r="P1046" i="22"/>
  <c r="U1240" i="25"/>
  <c r="J583" i="26"/>
  <c r="Q1084" i="22"/>
  <c r="J978" i="23"/>
  <c r="B1084" i="22"/>
  <c r="I579" i="26"/>
  <c r="J587" i="26"/>
  <c r="S1231" i="25"/>
  <c r="I578" i="26"/>
  <c r="A1212" i="26"/>
  <c r="Q1091" i="22"/>
  <c r="E1101" i="22"/>
  <c r="T1239" i="25"/>
  <c r="J981" i="23"/>
  <c r="I584" i="26"/>
  <c r="H1214" i="26"/>
  <c r="W1216" i="25"/>
  <c r="B1236" i="25"/>
  <c r="W1063" i="22"/>
  <c r="A1241" i="25"/>
  <c r="B1240" i="25"/>
  <c r="H40" i="23"/>
  <c r="U1239" i="25"/>
  <c r="U1087" i="22"/>
  <c r="AR55" i="27"/>
  <c r="H1064" i="23"/>
  <c r="Q1236" i="25"/>
  <c r="A1095" i="22"/>
  <c r="P1047" i="22"/>
  <c r="U1236" i="25"/>
  <c r="C1066" i="23"/>
  <c r="C1067" i="23"/>
  <c r="B1238" i="25"/>
  <c r="P633" i="25"/>
  <c r="I585" i="26"/>
  <c r="T1237" i="25"/>
  <c r="J561" i="26"/>
  <c r="AQ31" i="1"/>
  <c r="C1060" i="23"/>
  <c r="I997" i="23"/>
  <c r="Q1237" i="25"/>
  <c r="I586" i="26"/>
  <c r="A1214" i="26"/>
  <c r="W1066" i="22"/>
  <c r="P631" i="25"/>
  <c r="J564" i="26"/>
  <c r="T1231" i="25"/>
  <c r="C40" i="23"/>
  <c r="C1209" i="26"/>
  <c r="A1093" i="22"/>
  <c r="AQ31" i="24"/>
  <c r="B1093" i="22"/>
  <c r="P632" i="25"/>
  <c r="B1094" i="22"/>
  <c r="A1217" i="26"/>
  <c r="T1092" i="22"/>
  <c r="A1218" i="26"/>
  <c r="A1090" i="22"/>
  <c r="E1248" i="25"/>
  <c r="S1089" i="22"/>
  <c r="A1240" i="25"/>
  <c r="M1101" i="22"/>
  <c r="H1209" i="26"/>
  <c r="H1060" i="23"/>
  <c r="W1213" i="25"/>
  <c r="A1233" i="25"/>
  <c r="F1238" i="25"/>
  <c r="P628" i="25"/>
  <c r="S1242" i="25"/>
  <c r="T1091" i="22"/>
  <c r="A1236" i="25"/>
  <c r="A1208" i="26"/>
  <c r="H1071" i="23"/>
  <c r="Q1234" i="25"/>
  <c r="U1089" i="22"/>
  <c r="P1052" i="22"/>
  <c r="U1090" i="22"/>
  <c r="W1217" i="25"/>
  <c r="J580" i="26"/>
  <c r="F1092" i="22"/>
  <c r="I1079" i="23"/>
  <c r="I580" i="23"/>
  <c r="A1086" i="22"/>
  <c r="I1248" i="25"/>
  <c r="J982" i="23"/>
  <c r="A1237" i="25"/>
  <c r="S1234" i="25"/>
  <c r="F1242" i="25"/>
  <c r="H1065" i="23"/>
  <c r="T1090" i="22"/>
  <c r="A1063" i="23"/>
  <c r="I583" i="26"/>
  <c r="F1240" i="25"/>
  <c r="C1215" i="26"/>
  <c r="S1241" i="25"/>
  <c r="S1092" i="22"/>
  <c r="T1234" i="25"/>
  <c r="A1068" i="23"/>
  <c r="C1225" i="26"/>
  <c r="F1087" i="22"/>
  <c r="F1089" i="22"/>
  <c r="C1226" i="26"/>
  <c r="F1084" i="22"/>
  <c r="H1210" i="26"/>
  <c r="B1239" i="25"/>
  <c r="W1219" i="25"/>
  <c r="H1066" i="23"/>
  <c r="F1086" i="22"/>
  <c r="A1234" i="25"/>
  <c r="A1210" i="26"/>
  <c r="I1004" i="23"/>
  <c r="A1215" i="26"/>
  <c r="Q1232" i="25"/>
  <c r="B529" i="23"/>
  <c r="T1084" i="22"/>
  <c r="Q1088" i="22"/>
  <c r="W1220" i="25"/>
  <c r="H1207" i="26"/>
  <c r="F1094" i="22"/>
  <c r="F1235" i="25"/>
  <c r="Q1242" i="25"/>
  <c r="W1071" i="22"/>
  <c r="A1084" i="22"/>
  <c r="J578" i="26"/>
  <c r="Q1089" i="22"/>
  <c r="Q1094" i="22"/>
  <c r="P625" i="25"/>
  <c r="P1045" i="22"/>
  <c r="I1078" i="23"/>
  <c r="N530" i="25"/>
  <c r="Q1233" i="25"/>
  <c r="Q1231" i="25"/>
  <c r="T1232" i="25"/>
  <c r="W1214" i="25"/>
  <c r="C1078" i="23"/>
  <c r="Q1241" i="25"/>
  <c r="T1087" i="22"/>
  <c r="W1065" i="22"/>
  <c r="I1101" i="22"/>
  <c r="F1231" i="25"/>
  <c r="H1216" i="26"/>
  <c r="F1090" i="22"/>
  <c r="A1091" i="22"/>
  <c r="F1100" i="22"/>
  <c r="F549" i="26"/>
  <c r="S1237" i="25"/>
  <c r="M1248" i="25"/>
  <c r="B1085" i="22"/>
  <c r="F528" i="23"/>
  <c r="S1091" i="22"/>
  <c r="W1211" i="25"/>
  <c r="A1213" i="26"/>
  <c r="I999" i="23"/>
  <c r="B1088" i="22"/>
  <c r="I587" i="26"/>
  <c r="Q1238" i="25"/>
  <c r="B1234" i="25"/>
  <c r="F1233" i="25"/>
  <c r="I580" i="26"/>
  <c r="I1006" i="23"/>
  <c r="U1085" i="22"/>
  <c r="B1086" i="22"/>
  <c r="F1236" i="25"/>
  <c r="A1067" i="23"/>
  <c r="AR35" i="24"/>
  <c r="Q1239" i="25"/>
  <c r="A1066" i="23"/>
  <c r="C18" i="23"/>
  <c r="P629" i="25"/>
  <c r="C1207" i="26"/>
  <c r="I1005" i="23"/>
  <c r="S1235" i="25"/>
  <c r="C1069" i="23"/>
  <c r="S1233" i="25"/>
  <c r="F529" i="26"/>
  <c r="A1239" i="25"/>
  <c r="T1093" i="22"/>
  <c r="A1235" i="25"/>
  <c r="C549" i="23"/>
  <c r="T1085" i="22"/>
  <c r="W1218" i="25"/>
  <c r="I1001" i="23"/>
  <c r="U1233" i="25"/>
  <c r="A22" i="22"/>
  <c r="S1239" i="25"/>
  <c r="H1063" i="23"/>
  <c r="W1212" i="25"/>
  <c r="U1086" i="22"/>
  <c r="J581" i="26"/>
  <c r="C549" i="26"/>
  <c r="A1070" i="23"/>
  <c r="A40" i="23"/>
  <c r="U1234" i="25"/>
  <c r="B509" i="25" a="1"/>
  <c r="W1073" i="22"/>
  <c r="B1235" i="25"/>
  <c r="H1068" i="23"/>
  <c r="A1088" i="22"/>
  <c r="W1067" i="22"/>
  <c r="A1092" i="22"/>
  <c r="H18" i="23"/>
  <c r="F1088" i="22"/>
  <c r="AQ31" i="27"/>
  <c r="H1062" i="23"/>
  <c r="P630" i="25"/>
  <c r="S1095" i="22"/>
  <c r="C1063" i="23"/>
  <c r="P1051" i="22"/>
  <c r="B1101" i="22"/>
  <c r="W1215" i="25"/>
  <c r="P1050" i="22"/>
  <c r="F1093" i="22"/>
  <c r="P1042" i="22"/>
  <c r="S1094" i="22"/>
  <c r="U1232" i="25"/>
  <c r="T1235" i="25"/>
  <c r="W1070" i="22"/>
  <c r="J998" i="23"/>
  <c r="I1003" i="23"/>
  <c r="J562" i="26"/>
  <c r="S1093" i="22"/>
  <c r="C1070" i="23"/>
  <c r="P622" i="25"/>
  <c r="F1247" i="25"/>
  <c r="A1231" i="25"/>
  <c r="B1092" i="22"/>
  <c r="F1241" i="25"/>
  <c r="F1232" i="25"/>
  <c r="I588" i="26"/>
  <c r="P1044" i="22"/>
  <c r="C1068" i="23"/>
  <c r="H18" i="26"/>
  <c r="I1225" i="26"/>
  <c r="P1049" i="22"/>
  <c r="I609" i="26"/>
  <c r="B1232" i="25"/>
  <c r="W1064" i="22"/>
  <c r="A1094" i="22"/>
  <c r="I1226" i="26"/>
  <c r="A1207" i="26"/>
  <c r="A1064" i="23"/>
  <c r="A1069" i="23"/>
  <c r="C1064" i="23"/>
  <c r="P1043" i="22"/>
  <c r="Q1093" i="22"/>
  <c r="S1238" i="25"/>
  <c r="I507" i="23"/>
  <c r="U1084" i="22"/>
  <c r="H1070" i="23"/>
  <c r="J557" i="26"/>
  <c r="P1053" i="22"/>
  <c r="U1088" i="22"/>
  <c r="H1218" i="26"/>
  <c r="W1210" i="25"/>
  <c r="J559" i="23"/>
  <c r="B1091" i="22"/>
  <c r="U1092" i="22"/>
  <c r="AP31" i="1"/>
  <c r="S1090" i="22"/>
  <c r="F1091" i="22"/>
  <c r="B1231" i="25"/>
  <c r="A1216" i="26"/>
  <c r="C1212" i="26"/>
  <c r="I581" i="26"/>
  <c r="H1069" i="23"/>
  <c r="C1211" i="26"/>
  <c r="Q1086" i="22"/>
  <c r="P626" i="25"/>
  <c r="A1242" i="25"/>
  <c r="T1088" i="22"/>
  <c r="J1006" i="23"/>
  <c r="T1241" i="25"/>
  <c r="B1089" i="22"/>
  <c r="J1001" i="23"/>
  <c r="U1237" i="25"/>
  <c r="P624" i="25"/>
  <c r="W1068" i="22"/>
  <c r="C1061" i="23"/>
  <c r="Q1240" i="25"/>
  <c r="I998" i="23"/>
  <c r="A1209" i="26"/>
  <c r="A1089" i="22"/>
  <c r="A1060" i="23"/>
  <c r="A1085" i="22"/>
  <c r="H1208" i="26"/>
  <c r="Q1085" i="22"/>
  <c r="S1085" i="22"/>
  <c r="A1238" i="25"/>
  <c r="J563" i="26"/>
  <c r="C1217" i="26"/>
  <c r="T1089" i="22"/>
  <c r="U1235" i="25"/>
  <c r="W642" i="25"/>
  <c r="Q1090" i="22"/>
  <c r="I1002" i="23"/>
  <c r="U1242" i="25"/>
  <c r="P627" i="25"/>
  <c r="H1213" i="26"/>
  <c r="H1215" i="26"/>
  <c r="B1241" i="25"/>
  <c r="B1095" i="22"/>
  <c r="T1095" i="22"/>
  <c r="C1071" i="23"/>
  <c r="J530" i="22"/>
  <c r="C1208" i="26"/>
  <c r="T1240" i="25"/>
  <c r="T1242" i="25"/>
  <c r="I1007" i="23"/>
  <c r="B1233" i="25"/>
  <c r="W1069" i="22"/>
  <c r="F1237" i="25"/>
  <c r="H1212" i="26"/>
  <c r="H1067" i="23"/>
  <c r="J980" i="23"/>
  <c r="S1236" i="25"/>
  <c r="S1232" i="25"/>
  <c r="P623" i="25"/>
  <c r="C1065" i="23"/>
  <c r="F22" i="22"/>
  <c r="H1211" i="26"/>
  <c r="T1086" i="22"/>
  <c r="B1090" i="22"/>
  <c r="B1248" i="25"/>
  <c r="F1095" i="22"/>
  <c r="U1238" i="25"/>
  <c r="T1233" i="25"/>
  <c r="F1239" i="25"/>
  <c r="AS31" i="27" l="1"/>
  <c r="AX68" i="27"/>
  <c r="B509" i="25"/>
  <c r="N1021" i="22"/>
  <c r="N1000" i="22"/>
  <c r="V1000" i="22" s="1"/>
  <c r="M1031" i="22"/>
  <c r="N1031" i="22" s="1"/>
  <c r="M1030" i="22"/>
  <c r="N1030" i="22" s="1"/>
  <c r="M1029" i="22"/>
  <c r="N1029" i="22" s="1"/>
  <c r="M1025" i="22"/>
  <c r="N1025" i="22" s="1"/>
  <c r="M1022" i="22"/>
  <c r="N1022" i="22" s="1"/>
  <c r="M1026" i="22"/>
  <c r="N1026" i="22" s="1"/>
  <c r="M1027" i="22"/>
  <c r="N1027" i="22" s="1"/>
  <c r="M1023" i="22"/>
  <c r="N1023" i="22" s="1"/>
  <c r="M1028" i="22"/>
  <c r="N1028" i="22" s="1"/>
  <c r="F620" i="22"/>
  <c r="M604" i="22"/>
  <c r="N583" i="22"/>
  <c r="J568" i="23"/>
  <c r="V562" i="22"/>
  <c r="V571" i="22" s="1"/>
  <c r="B572" i="22" s="1" a="1"/>
  <c r="B572" i="22" s="1"/>
  <c r="L572" i="22"/>
  <c r="M571" i="22"/>
  <c r="AS31" i="1"/>
  <c r="H551" i="22"/>
  <c r="E551" i="22"/>
  <c r="X22" i="22"/>
  <c r="V981" i="22"/>
  <c r="M609" i="25"/>
  <c r="N609" i="25" s="1"/>
  <c r="V567" i="25"/>
  <c r="M606" i="25"/>
  <c r="N606" i="25" s="1"/>
  <c r="M611" i="25"/>
  <c r="N611" i="25" s="1"/>
  <c r="M601" i="25"/>
  <c r="N601" i="25" s="1"/>
  <c r="L572" i="25"/>
  <c r="V550" i="25"/>
  <c r="E551" i="25" s="1"/>
  <c r="M571" i="25"/>
  <c r="H572" i="25" s="1"/>
  <c r="K612" i="25"/>
  <c r="X1054" i="22"/>
  <c r="K613" i="25"/>
  <c r="M608" i="25"/>
  <c r="N608" i="25" s="1"/>
  <c r="M610" i="25"/>
  <c r="N587" i="25"/>
  <c r="M602" i="25"/>
  <c r="M607" i="25"/>
  <c r="X1069" i="22"/>
  <c r="N588" i="25"/>
  <c r="M603" i="25"/>
  <c r="X1071" i="22"/>
  <c r="X1066" i="22"/>
  <c r="V563" i="25"/>
  <c r="V985" i="22"/>
  <c r="M604" i="25"/>
  <c r="V984" i="22"/>
  <c r="V560" i="25"/>
  <c r="V565" i="25"/>
  <c r="V564" i="25"/>
  <c r="X1068" i="22"/>
  <c r="X1070" i="22"/>
  <c r="R628" i="25"/>
  <c r="K628" i="25" s="1"/>
  <c r="G628" i="25"/>
  <c r="G622" i="25"/>
  <c r="R622" i="25"/>
  <c r="K622" i="25" s="1"/>
  <c r="G634" i="25"/>
  <c r="G624" i="25"/>
  <c r="R624" i="25"/>
  <c r="K624" i="25" s="1"/>
  <c r="R633" i="25"/>
  <c r="M633" i="25" s="1"/>
  <c r="R627" i="25"/>
  <c r="K627" i="25" s="1"/>
  <c r="G627" i="25"/>
  <c r="G625" i="25"/>
  <c r="R625" i="25"/>
  <c r="K625" i="25" s="1"/>
  <c r="G626" i="25"/>
  <c r="R626" i="25"/>
  <c r="K626" i="25" s="1"/>
  <c r="R632" i="25"/>
  <c r="K632" i="25" s="1"/>
  <c r="G632" i="25"/>
  <c r="G629" i="25"/>
  <c r="R629" i="25"/>
  <c r="K629" i="25" s="1"/>
  <c r="R630" i="25"/>
  <c r="K630" i="25" s="1"/>
  <c r="G630" i="25"/>
  <c r="G631" i="25"/>
  <c r="R631" i="25"/>
  <c r="K631" i="25" s="1"/>
  <c r="G623" i="25"/>
  <c r="R623" i="25"/>
  <c r="K623" i="25" s="1"/>
  <c r="X1064" i="22"/>
  <c r="R1046" i="22"/>
  <c r="K1046" i="22" s="1"/>
  <c r="G1046" i="22"/>
  <c r="G1044" i="22"/>
  <c r="R1044" i="22"/>
  <c r="K1044" i="22" s="1"/>
  <c r="G1045" i="22"/>
  <c r="R1045" i="22"/>
  <c r="K1045" i="22" s="1"/>
  <c r="R1052" i="22"/>
  <c r="K1052" i="22" s="1"/>
  <c r="G1052" i="22"/>
  <c r="R1050" i="22"/>
  <c r="K1050" i="22" s="1"/>
  <c r="G1050" i="22"/>
  <c r="G1047" i="22"/>
  <c r="R1047" i="22"/>
  <c r="K1047" i="22" s="1"/>
  <c r="G1054" i="22"/>
  <c r="R1042" i="22"/>
  <c r="M1042" i="22" s="1"/>
  <c r="G1042" i="22"/>
  <c r="R1048" i="22"/>
  <c r="K1048" i="22" s="1"/>
  <c r="G1048" i="22"/>
  <c r="G1043" i="22"/>
  <c r="R1043" i="22"/>
  <c r="K1043" i="22" s="1"/>
  <c r="R1053" i="22"/>
  <c r="K1053" i="22" s="1"/>
  <c r="R1049" i="22"/>
  <c r="K1049" i="22" s="1"/>
  <c r="G1049" i="22"/>
  <c r="R1051" i="22"/>
  <c r="K1051" i="22" s="1"/>
  <c r="G1051" i="22"/>
  <c r="W655" i="25"/>
  <c r="J568" i="26"/>
  <c r="X1073" i="22"/>
  <c r="X1072" i="22"/>
  <c r="X1065" i="22"/>
  <c r="V983" i="22"/>
  <c r="M605" i="25"/>
  <c r="N585" i="25"/>
  <c r="N589" i="25"/>
  <c r="V566" i="25"/>
  <c r="X1116" i="22"/>
  <c r="G1116" i="22"/>
  <c r="H1072" i="23"/>
  <c r="X1067" i="22"/>
  <c r="I1085" i="22"/>
  <c r="I1089" i="22"/>
  <c r="I1084" i="22"/>
  <c r="I1088" i="22"/>
  <c r="I1090" i="22"/>
  <c r="I1087" i="22"/>
  <c r="I1092" i="22"/>
  <c r="X1063" i="22"/>
  <c r="W1075" i="22"/>
  <c r="I1095" i="22"/>
  <c r="I1086" i="22"/>
  <c r="I1091" i="22"/>
  <c r="I1093" i="22"/>
  <c r="F1096" i="22"/>
  <c r="I1096" i="22"/>
  <c r="I1094" i="22"/>
  <c r="K1103" i="22"/>
  <c r="N1103" i="22"/>
  <c r="A1101" i="22"/>
  <c r="V586" i="25"/>
  <c r="M1118" i="22"/>
  <c r="A1117" i="22"/>
  <c r="V582" i="25"/>
  <c r="M1103" i="22"/>
  <c r="V1006" i="22"/>
  <c r="I1103" i="22"/>
  <c r="D1101" i="22"/>
  <c r="G1103" i="22"/>
  <c r="V1001" i="22"/>
  <c r="V581" i="25"/>
  <c r="B1142" i="22"/>
  <c r="A1103" i="22"/>
  <c r="M1032" i="22"/>
  <c r="K1032" i="22"/>
  <c r="V584" i="25"/>
  <c r="A1118" i="22"/>
  <c r="B1103" i="22"/>
  <c r="G1118" i="22"/>
  <c r="K1118" i="22"/>
  <c r="K1101" i="22"/>
  <c r="V1004" i="22"/>
  <c r="V590" i="25"/>
  <c r="I1118" i="22"/>
  <c r="V1009" i="22"/>
  <c r="AX40" i="1"/>
  <c r="K1021" i="22"/>
  <c r="K1033" i="22"/>
  <c r="G1101" i="22"/>
  <c r="D1118" i="22"/>
  <c r="V583" i="25"/>
  <c r="X1219" i="25"/>
  <c r="X1217" i="25"/>
  <c r="X1210" i="25"/>
  <c r="X1211" i="25"/>
  <c r="X1201" i="25"/>
  <c r="X1216" i="25"/>
  <c r="X1214" i="25"/>
  <c r="X1220" i="25"/>
  <c r="X1213" i="25"/>
  <c r="X1212" i="25"/>
  <c r="X1215" i="25"/>
  <c r="X1218" i="25"/>
  <c r="H1219" i="26"/>
  <c r="A1308" i="26"/>
  <c r="I1237" i="25"/>
  <c r="K1265" i="25"/>
  <c r="A1265" i="25"/>
  <c r="A1264" i="25"/>
  <c r="G1263" i="25"/>
  <c r="I1250" i="25"/>
  <c r="G1248" i="25"/>
  <c r="M1265" i="25"/>
  <c r="G1250" i="25"/>
  <c r="I1265" i="25"/>
  <c r="B1250" i="25"/>
  <c r="G1265" i="25"/>
  <c r="N1250" i="25"/>
  <c r="D1265" i="25"/>
  <c r="D1248" i="25"/>
  <c r="A1248" i="25"/>
  <c r="M1250" i="25"/>
  <c r="X1263" i="25"/>
  <c r="K1250" i="25"/>
  <c r="F1250" i="25"/>
  <c r="A1250" i="25"/>
  <c r="K1248" i="25"/>
  <c r="I1242" i="25"/>
  <c r="I1239" i="25"/>
  <c r="I1238" i="25"/>
  <c r="I1233" i="25"/>
  <c r="I1241" i="25"/>
  <c r="I1234" i="25"/>
  <c r="I1235" i="25"/>
  <c r="I1232" i="25"/>
  <c r="I1236" i="25"/>
  <c r="I1240" i="25"/>
  <c r="I1231" i="25"/>
  <c r="I1243" i="25"/>
  <c r="F1243" i="25"/>
  <c r="B1289" i="25"/>
  <c r="I22" i="22"/>
  <c r="AP32" i="27"/>
  <c r="B1253" i="25"/>
  <c r="B1255" i="25"/>
  <c r="I1039" i="23"/>
  <c r="H1230" i="26"/>
  <c r="A1258" i="25"/>
  <c r="H1083" i="23"/>
  <c r="F1256" i="25"/>
  <c r="F1262" i="25"/>
  <c r="A1105" i="22"/>
  <c r="J1026" i="23"/>
  <c r="N551" i="22"/>
  <c r="E1269" i="25"/>
  <c r="U1114" i="22"/>
  <c r="I528" i="23"/>
  <c r="J1004" i="23"/>
  <c r="A1114" i="22"/>
  <c r="T1252" i="25"/>
  <c r="B1252" i="25"/>
  <c r="T1255" i="25"/>
  <c r="S1260" i="25"/>
  <c r="U1115" i="22"/>
  <c r="W663" i="25"/>
  <c r="C1100" i="23"/>
  <c r="I598" i="26"/>
  <c r="U1262" i="25"/>
  <c r="A19" i="23"/>
  <c r="A1254" i="25"/>
  <c r="I608" i="26"/>
  <c r="H1081" i="23"/>
  <c r="B1261" i="25"/>
  <c r="B1257" i="25"/>
  <c r="A1262" i="25"/>
  <c r="U1109" i="22"/>
  <c r="W1232" i="25"/>
  <c r="U1253" i="25"/>
  <c r="J608" i="26"/>
  <c r="A1228" i="26"/>
  <c r="C1236" i="26"/>
  <c r="I606" i="26"/>
  <c r="Q1256" i="25"/>
  <c r="U1113" i="22"/>
  <c r="T1115" i="22"/>
  <c r="F1255" i="25"/>
  <c r="I1022" i="23"/>
  <c r="I603" i="26"/>
  <c r="A1238" i="26"/>
  <c r="W1234" i="25"/>
  <c r="S1258" i="25"/>
  <c r="J584" i="26"/>
  <c r="I1024" i="23"/>
  <c r="C19" i="23"/>
  <c r="P645" i="25"/>
  <c r="F1110" i="22"/>
  <c r="A1111" i="22"/>
  <c r="A1237" i="26"/>
  <c r="C1089" i="23"/>
  <c r="T1110" i="22"/>
  <c r="C1085" i="23"/>
  <c r="U1110" i="22"/>
  <c r="C1099" i="23"/>
  <c r="T1257" i="25"/>
  <c r="S1257" i="25"/>
  <c r="Q1114" i="22"/>
  <c r="T1105" i="22"/>
  <c r="P649" i="25"/>
  <c r="I601" i="26"/>
  <c r="H1089" i="23"/>
  <c r="W1090" i="22"/>
  <c r="Q1107" i="22"/>
  <c r="A1261" i="25"/>
  <c r="C1246" i="26"/>
  <c r="B1110" i="22"/>
  <c r="H1084" i="23"/>
  <c r="W1088" i="22"/>
  <c r="AR39" i="1"/>
  <c r="H1085" i="23"/>
  <c r="C1237" i="26"/>
  <c r="A1233" i="26"/>
  <c r="A1108" i="22"/>
  <c r="Q1108" i="22"/>
  <c r="F1105" i="22"/>
  <c r="A1252" i="25"/>
  <c r="B1116" i="22"/>
  <c r="T1256" i="25"/>
  <c r="S1254" i="25"/>
  <c r="B1258" i="25"/>
  <c r="J1007" i="23"/>
  <c r="A1234" i="26"/>
  <c r="H1090" i="23"/>
  <c r="T1106" i="22"/>
  <c r="Q1254" i="25"/>
  <c r="C1232" i="26"/>
  <c r="J586" i="26"/>
  <c r="B1114" i="22"/>
  <c r="H1234" i="26"/>
  <c r="S1261" i="25"/>
  <c r="H1233" i="26"/>
  <c r="A1260" i="25"/>
  <c r="H1231" i="26"/>
  <c r="A1259" i="25"/>
  <c r="S1252" i="25"/>
  <c r="J580" i="23"/>
  <c r="U1259" i="25"/>
  <c r="J1002" i="23"/>
  <c r="Q1113" i="22"/>
  <c r="T1116" i="22"/>
  <c r="T1112" i="22"/>
  <c r="A1231" i="26"/>
  <c r="Q1260" i="25"/>
  <c r="A1107" i="22"/>
  <c r="W1087" i="22"/>
  <c r="A1106" i="22"/>
  <c r="W1231" i="25"/>
  <c r="A1263" i="25"/>
  <c r="B1113" i="22"/>
  <c r="A1232" i="26"/>
  <c r="S1106" i="22"/>
  <c r="C1092" i="23"/>
  <c r="J997" i="23"/>
  <c r="H1088" i="23"/>
  <c r="T1109" i="22"/>
  <c r="F1261" i="25"/>
  <c r="W1085" i="22"/>
  <c r="H1229" i="26"/>
  <c r="Q1257" i="25"/>
  <c r="F1114" i="22"/>
  <c r="F550" i="26"/>
  <c r="C1084" i="23"/>
  <c r="U1252" i="25"/>
  <c r="AR36" i="24"/>
  <c r="Q1261" i="25"/>
  <c r="W1241" i="25"/>
  <c r="J1019" i="23"/>
  <c r="W1092" i="22"/>
  <c r="B1107" i="22"/>
  <c r="I1025" i="23"/>
  <c r="H1236" i="26"/>
  <c r="A1110" i="22"/>
  <c r="I1246" i="26"/>
  <c r="F1258" i="25"/>
  <c r="I1269" i="25"/>
  <c r="C1239" i="26"/>
  <c r="A1229" i="26"/>
  <c r="P650" i="25"/>
  <c r="I1018" i="23"/>
  <c r="J999" i="23"/>
  <c r="F1107" i="22"/>
  <c r="H1239" i="26"/>
  <c r="P1067" i="22"/>
  <c r="S1109" i="22"/>
  <c r="B1111" i="22"/>
  <c r="A23" i="22"/>
  <c r="A1230" i="26"/>
  <c r="B1263" i="25"/>
  <c r="H1082" i="23"/>
  <c r="U1106" i="22"/>
  <c r="U1261" i="25"/>
  <c r="P1066" i="22"/>
  <c r="F1263" i="25"/>
  <c r="H19" i="26"/>
  <c r="H1228" i="26"/>
  <c r="A1255" i="25"/>
  <c r="U1263" i="25"/>
  <c r="P1070" i="22"/>
  <c r="I1029" i="23"/>
  <c r="A1092" i="23"/>
  <c r="B1109" i="22"/>
  <c r="P1072" i="22"/>
  <c r="Q1111" i="22"/>
  <c r="W1240" i="25"/>
  <c r="J606" i="26"/>
  <c r="Q1115" i="22"/>
  <c r="C570" i="23"/>
  <c r="U1254" i="25"/>
  <c r="F1106" i="22"/>
  <c r="P1071" i="22"/>
  <c r="S1113" i="22"/>
  <c r="C1087" i="23"/>
  <c r="H1087" i="23"/>
  <c r="I1247" i="26"/>
  <c r="P1073" i="22"/>
  <c r="AQ32" i="1"/>
  <c r="F1253" i="25"/>
  <c r="S1259" i="25"/>
  <c r="F1259" i="25"/>
  <c r="W1089" i="22"/>
  <c r="S1107" i="22"/>
  <c r="S1116" i="22"/>
  <c r="B1106" i="22"/>
  <c r="F1121" i="22"/>
  <c r="I600" i="26"/>
  <c r="AQ32" i="27"/>
  <c r="A1089" i="23"/>
  <c r="B1254" i="25"/>
  <c r="N551" i="25"/>
  <c r="A1083" i="23"/>
  <c r="Q1263" i="25"/>
  <c r="A1091" i="23"/>
  <c r="F1115" i="22"/>
  <c r="F1268" i="25"/>
  <c r="C1086" i="23"/>
  <c r="M1122" i="22"/>
  <c r="C1234" i="26"/>
  <c r="T1111" i="22"/>
  <c r="J1005" i="23"/>
  <c r="A1253" i="25"/>
  <c r="M1269" i="25"/>
  <c r="F1260" i="25"/>
  <c r="T1107" i="22"/>
  <c r="W1093" i="22"/>
  <c r="P654" i="25"/>
  <c r="F1111" i="22"/>
  <c r="W1094" i="22"/>
  <c r="H1237" i="26"/>
  <c r="T1259" i="25"/>
  <c r="H1232" i="26"/>
  <c r="H1235" i="26"/>
  <c r="F1254" i="25"/>
  <c r="Q1255" i="25"/>
  <c r="I1122" i="22"/>
  <c r="B1115" i="22"/>
  <c r="U1257" i="25"/>
  <c r="B1259" i="25"/>
  <c r="A1109" i="22"/>
  <c r="I1100" i="23"/>
  <c r="A1086" i="23"/>
  <c r="S1112" i="22"/>
  <c r="J585" i="26"/>
  <c r="U1255" i="25"/>
  <c r="I601" i="23"/>
  <c r="W1239" i="25"/>
  <c r="F550" i="23"/>
  <c r="I1028" i="23"/>
  <c r="I1019" i="23"/>
  <c r="J551" i="22"/>
  <c r="A19" i="26"/>
  <c r="P1069" i="22"/>
  <c r="AP31" i="24"/>
  <c r="AR56" i="27"/>
  <c r="P648" i="25"/>
  <c r="W1237" i="25"/>
  <c r="B508" i="26"/>
  <c r="A1236" i="26"/>
  <c r="W1084" i="22"/>
  <c r="F1112" i="22"/>
  <c r="B1262" i="25"/>
  <c r="P652" i="25"/>
  <c r="T1260" i="25"/>
  <c r="Q1258" i="25"/>
  <c r="C1229" i="26"/>
  <c r="J598" i="26"/>
  <c r="P647" i="25"/>
  <c r="T1113" i="22"/>
  <c r="S1108" i="22"/>
  <c r="A1082" i="23"/>
  <c r="C41" i="23"/>
  <c r="B1108" i="22"/>
  <c r="Q1112" i="22"/>
  <c r="AP32" i="1"/>
  <c r="H1238" i="26"/>
  <c r="T1262" i="25"/>
  <c r="P646" i="25"/>
  <c r="I604" i="26"/>
  <c r="F1108" i="22"/>
  <c r="U1116" i="22"/>
  <c r="P1064" i="22"/>
  <c r="I1027" i="23"/>
  <c r="F1252" i="25"/>
  <c r="S1110" i="22"/>
  <c r="P1063" i="22"/>
  <c r="H19" i="23"/>
  <c r="Q1116" i="22"/>
  <c r="T1108" i="22"/>
  <c r="I607" i="26"/>
  <c r="J1028" i="23"/>
  <c r="C19" i="26"/>
  <c r="C1247" i="26"/>
  <c r="A1113" i="22"/>
  <c r="A1088" i="23"/>
  <c r="F1109" i="22"/>
  <c r="W1233" i="25"/>
  <c r="H1092" i="23"/>
  <c r="S1105" i="22"/>
  <c r="C570" i="26"/>
  <c r="C1238" i="26"/>
  <c r="C1230" i="26"/>
  <c r="H1091" i="23"/>
  <c r="J582" i="26"/>
  <c r="S1263" i="25"/>
  <c r="A1081" i="23"/>
  <c r="C1088" i="23"/>
  <c r="F1113" i="22"/>
  <c r="I1023" i="23"/>
  <c r="S1262" i="25"/>
  <c r="H41" i="23"/>
  <c r="I1026" i="23"/>
  <c r="J1024" i="23"/>
  <c r="Q1253" i="25"/>
  <c r="S1115" i="22"/>
  <c r="A1235" i="26"/>
  <c r="C1235" i="26"/>
  <c r="A1112" i="22"/>
  <c r="C1231" i="26"/>
  <c r="P1074" i="22"/>
  <c r="T1263" i="25"/>
  <c r="P1065" i="22"/>
  <c r="B1256" i="25"/>
  <c r="W1236" i="25"/>
  <c r="B1105" i="22"/>
  <c r="P651" i="25"/>
  <c r="F570" i="26"/>
  <c r="P643" i="25"/>
  <c r="B530" i="25" a="1"/>
  <c r="C1090" i="23"/>
  <c r="A1084" i="23"/>
  <c r="I599" i="26"/>
  <c r="Q1262" i="25"/>
  <c r="Q1259" i="25"/>
  <c r="A1239" i="26"/>
  <c r="A1256" i="25"/>
  <c r="F1257" i="25"/>
  <c r="W1235" i="25"/>
  <c r="I1020" i="23"/>
  <c r="T1258" i="25"/>
  <c r="Q1105" i="22"/>
  <c r="U1258" i="25"/>
  <c r="C1228" i="26"/>
  <c r="P1068" i="22"/>
  <c r="A1116" i="22"/>
  <c r="J605" i="26"/>
  <c r="C1083" i="23"/>
  <c r="I1099" i="23"/>
  <c r="B550" i="23"/>
  <c r="T1261" i="25"/>
  <c r="T1254" i="25"/>
  <c r="J1023" i="23"/>
  <c r="Q1252" i="25"/>
  <c r="U1260" i="25"/>
  <c r="E1122" i="22"/>
  <c r="F1116" i="22"/>
  <c r="B1269" i="25"/>
  <c r="A1090" i="23"/>
  <c r="W1238" i="25"/>
  <c r="S1256" i="25"/>
  <c r="B1260" i="25"/>
  <c r="S1253" i="25"/>
  <c r="C1081" i="23"/>
  <c r="A1087" i="23"/>
  <c r="U1256" i="25"/>
  <c r="S1114" i="22"/>
  <c r="C1091" i="23"/>
  <c r="I602" i="26"/>
  <c r="P644" i="25"/>
  <c r="C1082" i="23"/>
  <c r="I605" i="26"/>
  <c r="F23" i="22"/>
  <c r="Q1106" i="22"/>
  <c r="H1086" i="23"/>
  <c r="B1112" i="22"/>
  <c r="Q1110" i="22"/>
  <c r="B1122" i="22"/>
  <c r="U1105" i="22"/>
  <c r="J603" i="26"/>
  <c r="T1253" i="25"/>
  <c r="S1255" i="25"/>
  <c r="T1114" i="22"/>
  <c r="A1257" i="25"/>
  <c r="A41" i="23"/>
  <c r="S1111" i="22"/>
  <c r="W1086" i="22"/>
  <c r="U1111" i="22"/>
  <c r="W1091" i="22"/>
  <c r="U1108" i="22"/>
  <c r="C1233" i="26"/>
  <c r="I630" i="26"/>
  <c r="U1107" i="22"/>
  <c r="Q1109" i="22"/>
  <c r="A1115" i="22"/>
  <c r="A1085" i="23"/>
  <c r="B23" i="22"/>
  <c r="U1112" i="22"/>
  <c r="P653" i="25"/>
  <c r="F549" i="23"/>
  <c r="AS32" i="27" l="1"/>
  <c r="B530" i="25"/>
  <c r="N1042" i="22"/>
  <c r="M1049" i="22"/>
  <c r="N1049" i="22" s="1"/>
  <c r="M1046" i="22"/>
  <c r="N1046" i="22" s="1"/>
  <c r="M1050" i="22"/>
  <c r="N1050" i="22" s="1"/>
  <c r="M1043" i="22"/>
  <c r="N1043" i="22" s="1"/>
  <c r="M1047" i="22"/>
  <c r="N1047" i="22" s="1"/>
  <c r="M1051" i="22"/>
  <c r="N1051" i="22" s="1"/>
  <c r="M1044" i="22"/>
  <c r="N1044" i="22" s="1"/>
  <c r="M1048" i="22"/>
  <c r="N1048" i="22" s="1"/>
  <c r="M1052" i="22"/>
  <c r="N1052" i="22" s="1"/>
  <c r="F641" i="22"/>
  <c r="M625" i="22"/>
  <c r="N604" i="22"/>
  <c r="J589" i="23"/>
  <c r="V583" i="22"/>
  <c r="V592" i="22" s="1"/>
  <c r="B593" i="22" s="1" a="1"/>
  <c r="B593" i="22" s="1"/>
  <c r="L593" i="22"/>
  <c r="M592" i="22"/>
  <c r="AS32" i="1"/>
  <c r="H572" i="22"/>
  <c r="E572" i="22"/>
  <c r="X23" i="22"/>
  <c r="M624" i="25"/>
  <c r="N624" i="25" s="1"/>
  <c r="M622" i="25"/>
  <c r="N622" i="25" s="1"/>
  <c r="M623" i="25"/>
  <c r="N623" i="25" s="1"/>
  <c r="M626" i="25"/>
  <c r="L593" i="25"/>
  <c r="M1053" i="22"/>
  <c r="V571" i="25"/>
  <c r="M592" i="25"/>
  <c r="H593" i="25" s="1"/>
  <c r="K1042" i="22"/>
  <c r="K633" i="25"/>
  <c r="M630" i="25"/>
  <c r="N630" i="25" s="1"/>
  <c r="K634" i="25"/>
  <c r="V587" i="25"/>
  <c r="M631" i="25"/>
  <c r="N631" i="25" s="1"/>
  <c r="N610" i="25"/>
  <c r="V1008" i="22"/>
  <c r="V1010" i="22"/>
  <c r="M628" i="25"/>
  <c r="M632" i="25"/>
  <c r="V1005" i="22"/>
  <c r="N602" i="25"/>
  <c r="N607" i="25"/>
  <c r="V588" i="25"/>
  <c r="K1054" i="22"/>
  <c r="N603" i="25"/>
  <c r="X1091" i="22"/>
  <c r="X1084" i="22"/>
  <c r="X1086" i="22"/>
  <c r="N604" i="25"/>
  <c r="M629" i="25"/>
  <c r="V1002" i="22"/>
  <c r="M625" i="25"/>
  <c r="W676" i="25"/>
  <c r="X1088" i="22"/>
  <c r="X1087" i="22"/>
  <c r="H1093" i="23"/>
  <c r="J589" i="26"/>
  <c r="X1093" i="22"/>
  <c r="X1092" i="22"/>
  <c r="X1089" i="22"/>
  <c r="R654" i="25"/>
  <c r="K654" i="25" s="1"/>
  <c r="G650" i="25"/>
  <c r="R650" i="25"/>
  <c r="K650" i="25" s="1"/>
  <c r="R646" i="25"/>
  <c r="K646" i="25" s="1"/>
  <c r="G646" i="25"/>
  <c r="G645" i="25"/>
  <c r="R645" i="25"/>
  <c r="K645" i="25" s="1"/>
  <c r="G644" i="25"/>
  <c r="R644" i="25"/>
  <c r="K644" i="25" s="1"/>
  <c r="R651" i="25"/>
  <c r="K651" i="25" s="1"/>
  <c r="G651" i="25"/>
  <c r="G653" i="25"/>
  <c r="R653" i="25"/>
  <c r="K653" i="25" s="1"/>
  <c r="G643" i="25"/>
  <c r="G655" i="25"/>
  <c r="R643" i="25"/>
  <c r="M643" i="25" s="1"/>
  <c r="G647" i="25"/>
  <c r="R647" i="25"/>
  <c r="K647" i="25" s="1"/>
  <c r="R652" i="25"/>
  <c r="K652" i="25" s="1"/>
  <c r="G652" i="25"/>
  <c r="R649" i="25"/>
  <c r="K649" i="25" s="1"/>
  <c r="G649" i="25"/>
  <c r="G648" i="25"/>
  <c r="R648" i="25"/>
  <c r="K648" i="25" s="1"/>
  <c r="X1094" i="22"/>
  <c r="X1090" i="22"/>
  <c r="X1085" i="22"/>
  <c r="W1096" i="22"/>
  <c r="V1007" i="22"/>
  <c r="M627" i="25"/>
  <c r="V589" i="25"/>
  <c r="V585" i="25"/>
  <c r="N605" i="25"/>
  <c r="I1106" i="22"/>
  <c r="I1113" i="22"/>
  <c r="I1108" i="22"/>
  <c r="I1116" i="22"/>
  <c r="I1115" i="22"/>
  <c r="X1137" i="22"/>
  <c r="G1137" i="22"/>
  <c r="I1105" i="22"/>
  <c r="I1114" i="22"/>
  <c r="I1110" i="22"/>
  <c r="I1107" i="22"/>
  <c r="R1070" i="22"/>
  <c r="K1070" i="22" s="1"/>
  <c r="G1070" i="22"/>
  <c r="R1066" i="22"/>
  <c r="K1066" i="22" s="1"/>
  <c r="G1066" i="22"/>
  <c r="R1073" i="22"/>
  <c r="K1073" i="22" s="1"/>
  <c r="G1073" i="22"/>
  <c r="G1064" i="22"/>
  <c r="R1064" i="22"/>
  <c r="K1064" i="22" s="1"/>
  <c r="R1067" i="22"/>
  <c r="K1067" i="22" s="1"/>
  <c r="G1067" i="22"/>
  <c r="G1072" i="22"/>
  <c r="R1072" i="22"/>
  <c r="K1072" i="22" s="1"/>
  <c r="R1065" i="22"/>
  <c r="K1065" i="22" s="1"/>
  <c r="G1065" i="22"/>
  <c r="R1069" i="22"/>
  <c r="K1069" i="22" s="1"/>
  <c r="G1069" i="22"/>
  <c r="R1068" i="22"/>
  <c r="K1068" i="22" s="1"/>
  <c r="G1068" i="22"/>
  <c r="R1063" i="22"/>
  <c r="M1063" i="22" s="1"/>
  <c r="G1063" i="22"/>
  <c r="G1075" i="22"/>
  <c r="R1074" i="22"/>
  <c r="G1071" i="22"/>
  <c r="R1071" i="22"/>
  <c r="K1071" i="22" s="1"/>
  <c r="I1117" i="22"/>
  <c r="F1117" i="22"/>
  <c r="I1109" i="22"/>
  <c r="I1111" i="22"/>
  <c r="I1112" i="22"/>
  <c r="D1139" i="22"/>
  <c r="V1022" i="22"/>
  <c r="B1124" i="22"/>
  <c r="B1163" i="22"/>
  <c r="D1122" i="22"/>
  <c r="A1138" i="22"/>
  <c r="X1075" i="22"/>
  <c r="V1031" i="22"/>
  <c r="V608" i="25"/>
  <c r="V1026" i="22"/>
  <c r="I1124" i="22"/>
  <c r="M1139" i="22"/>
  <c r="V611" i="25"/>
  <c r="V1027" i="22"/>
  <c r="G1122" i="22"/>
  <c r="V606" i="25"/>
  <c r="M1124" i="22"/>
  <c r="A1122" i="22"/>
  <c r="K1122" i="22"/>
  <c r="V1029" i="22"/>
  <c r="AX41" i="1"/>
  <c r="K1139" i="22"/>
  <c r="N1124" i="22"/>
  <c r="I1139" i="22"/>
  <c r="A1124" i="22"/>
  <c r="V601" i="25"/>
  <c r="G1139" i="22"/>
  <c r="V609" i="25"/>
  <c r="K1124" i="22"/>
  <c r="A1139" i="22"/>
  <c r="G1124" i="22"/>
  <c r="X1237" i="25"/>
  <c r="X1231" i="25"/>
  <c r="X1234" i="25"/>
  <c r="X1241" i="25"/>
  <c r="X1236" i="25"/>
  <c r="X1222" i="25"/>
  <c r="X1239" i="25"/>
  <c r="X1235" i="25"/>
  <c r="X1238" i="25"/>
  <c r="X1232" i="25"/>
  <c r="X1233" i="25"/>
  <c r="H1240" i="26"/>
  <c r="X1240" i="25"/>
  <c r="A1329" i="26"/>
  <c r="I1263" i="25"/>
  <c r="I1258" i="25"/>
  <c r="I1259" i="25"/>
  <c r="F1264" i="25"/>
  <c r="I1264" i="25"/>
  <c r="K1286" i="25"/>
  <c r="A1286" i="25"/>
  <c r="M1271" i="25"/>
  <c r="K1269" i="25"/>
  <c r="A1285" i="25"/>
  <c r="K1271" i="25"/>
  <c r="G1271" i="25"/>
  <c r="G1284" i="25"/>
  <c r="M1286" i="25"/>
  <c r="G1269" i="25"/>
  <c r="I1286" i="25"/>
  <c r="X1284" i="25"/>
  <c r="D1269" i="25"/>
  <c r="G1286" i="25"/>
  <c r="N1271" i="25"/>
  <c r="F1271" i="25"/>
  <c r="D1286" i="25"/>
  <c r="I1271" i="25"/>
  <c r="B1271" i="25"/>
  <c r="A1271" i="25"/>
  <c r="A1269" i="25"/>
  <c r="I1252" i="25"/>
  <c r="I1256" i="25"/>
  <c r="I1262" i="25"/>
  <c r="I1255" i="25"/>
  <c r="I1260" i="25"/>
  <c r="I1261" i="25"/>
  <c r="I1254" i="25"/>
  <c r="I1253" i="25"/>
  <c r="I1257" i="25"/>
  <c r="B1310" i="25"/>
  <c r="I23" i="22"/>
  <c r="S1135" i="22"/>
  <c r="C1251" i="26"/>
  <c r="M1143" i="22"/>
  <c r="H1110" i="23"/>
  <c r="B1135" i="22"/>
  <c r="H1106" i="23"/>
  <c r="J1020" i="23"/>
  <c r="J619" i="26"/>
  <c r="C1267" i="26"/>
  <c r="E1290" i="25"/>
  <c r="T1128" i="22"/>
  <c r="A1254" i="26"/>
  <c r="P670" i="25"/>
  <c r="S1276" i="25"/>
  <c r="A1112" i="23"/>
  <c r="H1253" i="26"/>
  <c r="B1283" i="25"/>
  <c r="T1129" i="22"/>
  <c r="I1267" i="26"/>
  <c r="A1255" i="26"/>
  <c r="I1050" i="23"/>
  <c r="W1114" i="22"/>
  <c r="Q1279" i="25"/>
  <c r="W1253" i="25"/>
  <c r="C1111" i="23"/>
  <c r="I1046" i="23"/>
  <c r="Q1276" i="25"/>
  <c r="B1134" i="22"/>
  <c r="P674" i="25"/>
  <c r="I1143" i="22"/>
  <c r="W1252" i="25"/>
  <c r="U1127" i="22"/>
  <c r="A1275" i="25"/>
  <c r="U1281" i="25"/>
  <c r="Q1280" i="25"/>
  <c r="C1110" i="23"/>
  <c r="I549" i="23"/>
  <c r="W1108" i="22"/>
  <c r="F1277" i="25"/>
  <c r="F1132" i="22"/>
  <c r="C1256" i="26"/>
  <c r="H1103" i="23"/>
  <c r="C21" i="26"/>
  <c r="B1275" i="25"/>
  <c r="Q1129" i="22"/>
  <c r="S1133" i="22"/>
  <c r="P1093" i="22"/>
  <c r="J601" i="26"/>
  <c r="F1130" i="22"/>
  <c r="S1136" i="22"/>
  <c r="A1274" i="25"/>
  <c r="I621" i="26"/>
  <c r="P1087" i="22"/>
  <c r="U1283" i="25"/>
  <c r="F1276" i="25"/>
  <c r="C1258" i="26"/>
  <c r="J601" i="23"/>
  <c r="A1281" i="25"/>
  <c r="I624" i="26"/>
  <c r="I1120" i="23"/>
  <c r="T1275" i="25"/>
  <c r="C1252" i="26"/>
  <c r="C1121" i="23"/>
  <c r="F1283" i="25"/>
  <c r="F1127" i="22"/>
  <c r="T1284" i="25"/>
  <c r="W1258" i="25"/>
  <c r="J602" i="26"/>
  <c r="B1133" i="22"/>
  <c r="C1253" i="26"/>
  <c r="F1134" i="22"/>
  <c r="A1106" i="23"/>
  <c r="B529" i="26"/>
  <c r="Q1283" i="25"/>
  <c r="U1284" i="25"/>
  <c r="J628" i="26"/>
  <c r="T1131" i="22"/>
  <c r="B1278" i="25"/>
  <c r="B1279" i="25"/>
  <c r="F1135" i="22"/>
  <c r="H1105" i="23"/>
  <c r="C1120" i="23"/>
  <c r="T1276" i="25"/>
  <c r="U1133" i="22"/>
  <c r="F1281" i="25"/>
  <c r="B1143" i="22"/>
  <c r="S1131" i="22"/>
  <c r="U1276" i="25"/>
  <c r="F1310" i="25"/>
  <c r="C1105" i="23"/>
  <c r="C1104" i="23"/>
  <c r="A1132" i="22"/>
  <c r="C591" i="26"/>
  <c r="P675" i="25"/>
  <c r="B1274" i="25"/>
  <c r="S1130" i="22"/>
  <c r="J1043" i="23"/>
  <c r="H1259" i="26"/>
  <c r="I629" i="26"/>
  <c r="S1273" i="25"/>
  <c r="Q1282" i="25"/>
  <c r="A1273" i="25"/>
  <c r="S1283" i="25"/>
  <c r="U1279" i="25"/>
  <c r="H1108" i="23"/>
  <c r="P664" i="25"/>
  <c r="A1133" i="22"/>
  <c r="B1273" i="25"/>
  <c r="U1131" i="22"/>
  <c r="B1129" i="22"/>
  <c r="J1022" i="23"/>
  <c r="F1133" i="22"/>
  <c r="B1128" i="22"/>
  <c r="A1258" i="26"/>
  <c r="J1039" i="23"/>
  <c r="B1276" i="25"/>
  <c r="A1108" i="23"/>
  <c r="S1129" i="22"/>
  <c r="W1259" i="25"/>
  <c r="H1255" i="26"/>
  <c r="I640" i="26"/>
  <c r="A1249" i="26"/>
  <c r="U1273" i="25"/>
  <c r="A1129" i="22"/>
  <c r="Q1274" i="25"/>
  <c r="A1253" i="26"/>
  <c r="AP33" i="27"/>
  <c r="W1111" i="22"/>
  <c r="AQ33" i="1"/>
  <c r="B1127" i="22"/>
  <c r="J1044" i="23"/>
  <c r="U1280" i="25"/>
  <c r="F1129" i="22"/>
  <c r="A1130" i="22"/>
  <c r="F570" i="23"/>
  <c r="P665" i="25"/>
  <c r="S1137" i="22"/>
  <c r="P666" i="25"/>
  <c r="AQ33" i="27"/>
  <c r="P673" i="25"/>
  <c r="A1111" i="23"/>
  <c r="Q1135" i="22"/>
  <c r="F1273" i="25"/>
  <c r="J620" i="26"/>
  <c r="C1113" i="23"/>
  <c r="C1260" i="26"/>
  <c r="I1044" i="23"/>
  <c r="T1282" i="25"/>
  <c r="Q1133" i="22"/>
  <c r="P672" i="25"/>
  <c r="S1281" i="25"/>
  <c r="J604" i="26"/>
  <c r="U1128" i="22"/>
  <c r="W1110" i="22"/>
  <c r="I625" i="26"/>
  <c r="F1279" i="25"/>
  <c r="S1274" i="25"/>
  <c r="P669" i="25"/>
  <c r="F1126" i="22"/>
  <c r="A1127" i="22"/>
  <c r="J1025" i="23"/>
  <c r="A1260" i="26"/>
  <c r="I627" i="26"/>
  <c r="Q1127" i="22"/>
  <c r="P1084" i="22"/>
  <c r="U1130" i="22"/>
  <c r="S1277" i="25"/>
  <c r="A1251" i="26"/>
  <c r="F1128" i="22"/>
  <c r="A1279" i="25"/>
  <c r="H1257" i="26"/>
  <c r="C1249" i="26"/>
  <c r="S1284" i="25"/>
  <c r="W1106" i="22"/>
  <c r="H1260" i="26"/>
  <c r="P1089" i="22"/>
  <c r="U1278" i="25"/>
  <c r="T1278" i="25"/>
  <c r="U1274" i="25"/>
  <c r="B1281" i="25"/>
  <c r="P1095" i="22"/>
  <c r="I1048" i="23"/>
  <c r="I622" i="26"/>
  <c r="T1126" i="22"/>
  <c r="F1284" i="25"/>
  <c r="H1109" i="23"/>
  <c r="I1047" i="23"/>
  <c r="A1278" i="25"/>
  <c r="A1109" i="23"/>
  <c r="P667" i="25"/>
  <c r="W1260" i="25"/>
  <c r="J600" i="26"/>
  <c r="H20" i="23"/>
  <c r="I626" i="26"/>
  <c r="Q1130" i="22"/>
  <c r="T1134" i="22"/>
  <c r="A1113" i="23"/>
  <c r="I1045" i="23"/>
  <c r="I1290" i="25"/>
  <c r="U1275" i="25"/>
  <c r="B24" i="22"/>
  <c r="W1255" i="25"/>
  <c r="J1018" i="23"/>
  <c r="P1094" i="22"/>
  <c r="T1283" i="25"/>
  <c r="J621" i="26"/>
  <c r="F1275" i="25"/>
  <c r="S1128" i="22"/>
  <c r="AR57" i="27"/>
  <c r="C1268" i="26"/>
  <c r="H20" i="26"/>
  <c r="U1277" i="25"/>
  <c r="W1262" i="25"/>
  <c r="B1130" i="22"/>
  <c r="J1027" i="23"/>
  <c r="U1136" i="22"/>
  <c r="T1273" i="25"/>
  <c r="A1104" i="23"/>
  <c r="A1102" i="23"/>
  <c r="AP33" i="1"/>
  <c r="A1110" i="23"/>
  <c r="F571" i="23"/>
  <c r="H1112" i="23"/>
  <c r="J572" i="22"/>
  <c r="A24" i="22"/>
  <c r="P1086" i="22"/>
  <c r="B551" i="25" a="1"/>
  <c r="H1256" i="26"/>
  <c r="A1280" i="25"/>
  <c r="H1251" i="26"/>
  <c r="C20" i="26"/>
  <c r="B1131" i="22"/>
  <c r="A1276" i="25"/>
  <c r="U1126" i="22"/>
  <c r="U1135" i="22"/>
  <c r="I1049" i="23"/>
  <c r="B1284" i="25"/>
  <c r="F1280" i="25"/>
  <c r="A1128" i="22"/>
  <c r="C1112" i="23"/>
  <c r="W1254" i="25"/>
  <c r="S1127" i="22"/>
  <c r="S1126" i="22"/>
  <c r="F1282" i="25"/>
  <c r="N572" i="22"/>
  <c r="W1261" i="25"/>
  <c r="C1103" i="23"/>
  <c r="Q1137" i="22"/>
  <c r="C1254" i="26"/>
  <c r="U1137" i="22"/>
  <c r="Q1273" i="25"/>
  <c r="P1085" i="22"/>
  <c r="P1090" i="22"/>
  <c r="I1040" i="23"/>
  <c r="A42" i="23"/>
  <c r="A1283" i="25"/>
  <c r="J607" i="26"/>
  <c r="P668" i="25"/>
  <c r="H1250" i="26"/>
  <c r="B1126" i="22"/>
  <c r="C42" i="23"/>
  <c r="A1103" i="23"/>
  <c r="H1102" i="23"/>
  <c r="B1277" i="25"/>
  <c r="I1041" i="23"/>
  <c r="S1282" i="25"/>
  <c r="J1048" i="23"/>
  <c r="B571" i="23"/>
  <c r="I1268" i="26"/>
  <c r="A20" i="26"/>
  <c r="AQ32" i="24"/>
  <c r="I1121" i="23"/>
  <c r="Q1284" i="25"/>
  <c r="S1132" i="22"/>
  <c r="J599" i="26"/>
  <c r="C1109" i="23"/>
  <c r="W1109" i="22"/>
  <c r="H42" i="23"/>
  <c r="F1274" i="25"/>
  <c r="AR37" i="24"/>
  <c r="A1131" i="22"/>
  <c r="F1137" i="22"/>
  <c r="A20" i="23"/>
  <c r="A1284" i="25"/>
  <c r="W1105" i="22"/>
  <c r="T1137" i="22"/>
  <c r="A1250" i="26"/>
  <c r="H1258" i="26"/>
  <c r="B1280" i="25"/>
  <c r="F1278" i="25"/>
  <c r="W1256" i="25"/>
  <c r="B1290" i="25"/>
  <c r="T1277" i="25"/>
  <c r="C1102" i="23"/>
  <c r="I628" i="26"/>
  <c r="S1134" i="22"/>
  <c r="I623" i="26"/>
  <c r="A1135" i="22"/>
  <c r="A1107" i="23"/>
  <c r="H1113" i="23"/>
  <c r="F591" i="26"/>
  <c r="Q1132" i="22"/>
  <c r="Q1281" i="25"/>
  <c r="Q1277" i="25"/>
  <c r="U1134" i="22"/>
  <c r="C20" i="23"/>
  <c r="C1259" i="26"/>
  <c r="T1280" i="25"/>
  <c r="W1107" i="22"/>
  <c r="C1250" i="26"/>
  <c r="C1255" i="26"/>
  <c r="Q1275" i="25"/>
  <c r="Q1278" i="25"/>
  <c r="A1282" i="25"/>
  <c r="N572" i="25"/>
  <c r="C1257" i="26"/>
  <c r="A1277" i="25"/>
  <c r="P1092" i="22"/>
  <c r="U1129" i="22"/>
  <c r="S1275" i="25"/>
  <c r="M1290" i="25"/>
  <c r="T1127" i="22"/>
  <c r="Q1131" i="22"/>
  <c r="AP32" i="24"/>
  <c r="C1108" i="23"/>
  <c r="T1135" i="22"/>
  <c r="H1252" i="26"/>
  <c r="P1091" i="22"/>
  <c r="T1279" i="25"/>
  <c r="U1132" i="22"/>
  <c r="A1105" i="23"/>
  <c r="A1252" i="26"/>
  <c r="Q1126" i="22"/>
  <c r="A1256" i="26"/>
  <c r="I620" i="26"/>
  <c r="A1259" i="26"/>
  <c r="Q1128" i="22"/>
  <c r="B1282" i="25"/>
  <c r="H1249" i="26"/>
  <c r="U1282" i="25"/>
  <c r="W1112" i="22"/>
  <c r="H1107" i="23"/>
  <c r="I622" i="23"/>
  <c r="F1142" i="22"/>
  <c r="B1137" i="22"/>
  <c r="T1132" i="22"/>
  <c r="Q1136" i="22"/>
  <c r="T1274" i="25"/>
  <c r="A1257" i="26"/>
  <c r="H1104" i="23"/>
  <c r="A1134" i="22"/>
  <c r="E1143" i="22"/>
  <c r="A1137" i="22"/>
  <c r="P1088" i="22"/>
  <c r="F24" i="22"/>
  <c r="S1278" i="25"/>
  <c r="C1107" i="23"/>
  <c r="W1115" i="22"/>
  <c r="W1257" i="25"/>
  <c r="W1113" i="22"/>
  <c r="J627" i="26"/>
  <c r="T1130" i="22"/>
  <c r="I1043" i="23"/>
  <c r="H1111" i="23"/>
  <c r="Q1134" i="22"/>
  <c r="F1136" i="22"/>
  <c r="C1106" i="23"/>
  <c r="F1131" i="22"/>
  <c r="I619" i="26"/>
  <c r="C591" i="23"/>
  <c r="F1289" i="25"/>
  <c r="T1281" i="25"/>
  <c r="P671" i="25"/>
  <c r="AR40" i="1"/>
  <c r="T1133" i="22"/>
  <c r="A1126" i="22"/>
  <c r="A1136" i="22"/>
  <c r="H1254" i="26"/>
  <c r="S1280" i="25"/>
  <c r="B1136" i="22"/>
  <c r="I1060" i="23"/>
  <c r="B1132" i="22"/>
  <c r="S1279" i="25"/>
  <c r="T1136" i="22"/>
  <c r="AS33" i="27" l="1"/>
  <c r="N1063" i="22"/>
  <c r="M1065" i="22"/>
  <c r="N1065" i="22" s="1"/>
  <c r="M1072" i="22"/>
  <c r="N1072" i="22" s="1"/>
  <c r="M1070" i="22"/>
  <c r="N1070" i="22" s="1"/>
  <c r="M1068" i="22"/>
  <c r="N1068" i="22" s="1"/>
  <c r="M1073" i="22"/>
  <c r="N1073" i="22" s="1"/>
  <c r="M1064" i="22"/>
  <c r="N1064" i="22" s="1"/>
  <c r="M1067" i="22"/>
  <c r="N1067" i="22" s="1"/>
  <c r="M1071" i="22"/>
  <c r="N1071" i="22" s="1"/>
  <c r="M1069" i="22"/>
  <c r="N1069" i="22" s="1"/>
  <c r="F662" i="22"/>
  <c r="M646" i="22"/>
  <c r="N625" i="22"/>
  <c r="J610" i="23"/>
  <c r="V604" i="22"/>
  <c r="V613" i="22" s="1"/>
  <c r="B614" i="22" s="1" a="1"/>
  <c r="B614" i="22" s="1"/>
  <c r="M613" i="22"/>
  <c r="L614" i="22"/>
  <c r="AS33" i="1"/>
  <c r="H593" i="22"/>
  <c r="E593" i="22"/>
  <c r="B551" i="25"/>
  <c r="N626" i="25"/>
  <c r="E572" i="25"/>
  <c r="M649" i="25"/>
  <c r="N649" i="25" s="1"/>
  <c r="M654" i="25"/>
  <c r="M644" i="25"/>
  <c r="N644" i="25" s="1"/>
  <c r="M648" i="25"/>
  <c r="N648" i="25" s="1"/>
  <c r="X1096" i="22"/>
  <c r="M645" i="25"/>
  <c r="N645" i="25" s="1"/>
  <c r="M653" i="25"/>
  <c r="N653" i="25" s="1"/>
  <c r="K643" i="25"/>
  <c r="M646" i="25"/>
  <c r="N646" i="25" s="1"/>
  <c r="V610" i="25"/>
  <c r="V592" i="25"/>
  <c r="N632" i="25"/>
  <c r="N628" i="25"/>
  <c r="V602" i="25"/>
  <c r="V607" i="25"/>
  <c r="X1108" i="22"/>
  <c r="V603" i="25"/>
  <c r="X1107" i="22"/>
  <c r="X1105" i="22"/>
  <c r="X1109" i="22"/>
  <c r="V604" i="25"/>
  <c r="M613" i="25"/>
  <c r="H614" i="25" s="1"/>
  <c r="L614" i="25"/>
  <c r="M650" i="25"/>
  <c r="M652" i="25"/>
  <c r="N652" i="25" s="1"/>
  <c r="M651" i="25"/>
  <c r="N651" i="25" s="1"/>
  <c r="M647" i="25"/>
  <c r="N647" i="25" s="1"/>
  <c r="N625" i="25"/>
  <c r="K655" i="25"/>
  <c r="N629" i="25"/>
  <c r="X1113" i="22"/>
  <c r="G664" i="25"/>
  <c r="G676" i="25"/>
  <c r="R664" i="25"/>
  <c r="K664" i="25" s="1"/>
  <c r="G668" i="25"/>
  <c r="R668" i="25"/>
  <c r="K668" i="25" s="1"/>
  <c r="G667" i="25"/>
  <c r="R667" i="25"/>
  <c r="K667" i="25" s="1"/>
  <c r="G673" i="25"/>
  <c r="R673" i="25"/>
  <c r="K673" i="25" s="1"/>
  <c r="R671" i="25"/>
  <c r="K671" i="25" s="1"/>
  <c r="G671" i="25"/>
  <c r="R672" i="25"/>
  <c r="K672" i="25" s="1"/>
  <c r="G672" i="25"/>
  <c r="G669" i="25"/>
  <c r="R669" i="25"/>
  <c r="K669" i="25" s="1"/>
  <c r="R675" i="25"/>
  <c r="M675" i="25" s="1"/>
  <c r="R674" i="25"/>
  <c r="K674" i="25" s="1"/>
  <c r="G674" i="25"/>
  <c r="G666" i="25"/>
  <c r="R666" i="25"/>
  <c r="K666" i="25" s="1"/>
  <c r="R665" i="25"/>
  <c r="K665" i="25" s="1"/>
  <c r="G665" i="25"/>
  <c r="G670" i="25"/>
  <c r="R670" i="25"/>
  <c r="K670" i="25" s="1"/>
  <c r="R1091" i="22"/>
  <c r="K1091" i="22" s="1"/>
  <c r="G1091" i="22"/>
  <c r="G1087" i="22"/>
  <c r="R1087" i="22"/>
  <c r="K1087" i="22" s="1"/>
  <c r="R1089" i="22"/>
  <c r="K1089" i="22" s="1"/>
  <c r="G1089" i="22"/>
  <c r="R1088" i="22"/>
  <c r="K1088" i="22" s="1"/>
  <c r="G1088" i="22"/>
  <c r="G1096" i="22"/>
  <c r="R1084" i="22"/>
  <c r="M1084" i="22" s="1"/>
  <c r="G1084" i="22"/>
  <c r="G1090" i="22"/>
  <c r="R1090" i="22"/>
  <c r="K1090" i="22" s="1"/>
  <c r="R1095" i="22"/>
  <c r="K1095" i="22" s="1"/>
  <c r="R1085" i="22"/>
  <c r="K1085" i="22" s="1"/>
  <c r="G1085" i="22"/>
  <c r="G1086" i="22"/>
  <c r="R1086" i="22"/>
  <c r="K1086" i="22" s="1"/>
  <c r="G1094" i="22"/>
  <c r="R1094" i="22"/>
  <c r="K1094" i="22" s="1"/>
  <c r="G1093" i="22"/>
  <c r="R1093" i="22"/>
  <c r="K1093" i="22" s="1"/>
  <c r="G1092" i="22"/>
  <c r="R1092" i="22"/>
  <c r="K1092" i="22" s="1"/>
  <c r="X1115" i="22"/>
  <c r="X1114" i="22"/>
  <c r="X1106" i="22"/>
  <c r="W1117" i="22"/>
  <c r="X1112" i="22"/>
  <c r="X1110" i="22"/>
  <c r="J610" i="26"/>
  <c r="X1111" i="22"/>
  <c r="N627" i="25"/>
  <c r="V605" i="25"/>
  <c r="I1137" i="22"/>
  <c r="I1126" i="22"/>
  <c r="I1131" i="22"/>
  <c r="I1133" i="22"/>
  <c r="I1130" i="22"/>
  <c r="I1134" i="22"/>
  <c r="H1114" i="23"/>
  <c r="I1132" i="22"/>
  <c r="I1129" i="22"/>
  <c r="X1158" i="22"/>
  <c r="G1158" i="22"/>
  <c r="I1135" i="22"/>
  <c r="I1136" i="22"/>
  <c r="I1127" i="22"/>
  <c r="F1138" i="22"/>
  <c r="I1138" i="22"/>
  <c r="I1128" i="22"/>
  <c r="A1160" i="22"/>
  <c r="V1051" i="22"/>
  <c r="A1159" i="22"/>
  <c r="N1145" i="22"/>
  <c r="N643" i="25"/>
  <c r="I1145" i="22"/>
  <c r="V1025" i="22"/>
  <c r="B1184" i="22"/>
  <c r="M1074" i="22"/>
  <c r="K1074" i="22"/>
  <c r="V1042" i="22"/>
  <c r="G1143" i="22"/>
  <c r="V622" i="25"/>
  <c r="D1143" i="22"/>
  <c r="B1145" i="22"/>
  <c r="K1145" i="22"/>
  <c r="V623" i="25"/>
  <c r="AX42" i="1"/>
  <c r="V1028" i="22"/>
  <c r="A1145" i="22"/>
  <c r="A1143" i="22"/>
  <c r="V631" i="25"/>
  <c r="I1160" i="22"/>
  <c r="V1023" i="22"/>
  <c r="M1145" i="22"/>
  <c r="D1160" i="22"/>
  <c r="K1063" i="22"/>
  <c r="K1075" i="22"/>
  <c r="G1145" i="22"/>
  <c r="V1030" i="22"/>
  <c r="V1021" i="22"/>
  <c r="K1160" i="22"/>
  <c r="K1143" i="22"/>
  <c r="V1047" i="22"/>
  <c r="V1046" i="22"/>
  <c r="G1160" i="22"/>
  <c r="V630" i="25"/>
  <c r="V624" i="25"/>
  <c r="M1160" i="22"/>
  <c r="X1256" i="25"/>
  <c r="X1261" i="25"/>
  <c r="X1254" i="25"/>
  <c r="X1252" i="25"/>
  <c r="X1258" i="25"/>
  <c r="X1243" i="25"/>
  <c r="X1255" i="25"/>
  <c r="X1262" i="25"/>
  <c r="X1259" i="25"/>
  <c r="X1253" i="25"/>
  <c r="X1260" i="25"/>
  <c r="X1257" i="25"/>
  <c r="H1261" i="26"/>
  <c r="A1350" i="26"/>
  <c r="I1282" i="25"/>
  <c r="I1273" i="25"/>
  <c r="G1307" i="25"/>
  <c r="G1305" i="25"/>
  <c r="A1306" i="25"/>
  <c r="A1307" i="25"/>
  <c r="X1305" i="25"/>
  <c r="M1292" i="25"/>
  <c r="K1290" i="25"/>
  <c r="M1307" i="25"/>
  <c r="K1292" i="25"/>
  <c r="K1307" i="25"/>
  <c r="G1292" i="25"/>
  <c r="I1307" i="25"/>
  <c r="B1292" i="25"/>
  <c r="F1292" i="25"/>
  <c r="A1292" i="25"/>
  <c r="G1290" i="25"/>
  <c r="D1307" i="25"/>
  <c r="D1290" i="25"/>
  <c r="N1292" i="25"/>
  <c r="I1292" i="25"/>
  <c r="A1290" i="25"/>
  <c r="I1278" i="25"/>
  <c r="I1280" i="25"/>
  <c r="I1281" i="25"/>
  <c r="I1284" i="25"/>
  <c r="I1277" i="25"/>
  <c r="I1274" i="25"/>
  <c r="I1276" i="25"/>
  <c r="F1285" i="25"/>
  <c r="I1285" i="25"/>
  <c r="I1275" i="25"/>
  <c r="I1279" i="25"/>
  <c r="I1283" i="25"/>
  <c r="B1331" i="25"/>
  <c r="H43" i="23"/>
  <c r="I24" i="22"/>
  <c r="W25" i="22"/>
  <c r="F25" i="22"/>
  <c r="I25" i="22"/>
  <c r="U1301" i="25"/>
  <c r="B1152" i="22"/>
  <c r="Q1153" i="22"/>
  <c r="S1304" i="25"/>
  <c r="J646" i="26"/>
  <c r="A1271" i="26"/>
  <c r="P1108" i="22"/>
  <c r="W1279" i="25"/>
  <c r="P17" i="22"/>
  <c r="W1129" i="22"/>
  <c r="I1061" i="23"/>
  <c r="S1149" i="22"/>
  <c r="C1277" i="26"/>
  <c r="B1147" i="22"/>
  <c r="U1152" i="22"/>
  <c r="P1113" i="22"/>
  <c r="J626" i="26"/>
  <c r="H1274" i="26"/>
  <c r="AQ33" i="24"/>
  <c r="Q1151" i="22"/>
  <c r="Q1295" i="25"/>
  <c r="Q1150" i="22"/>
  <c r="A1281" i="26"/>
  <c r="H21" i="26"/>
  <c r="S1156" i="22"/>
  <c r="F1150" i="22"/>
  <c r="W1278" i="25"/>
  <c r="H1272" i="26"/>
  <c r="I1142" i="23"/>
  <c r="F1158" i="22"/>
  <c r="S1299" i="25"/>
  <c r="Q1305" i="25"/>
  <c r="S1294" i="25"/>
  <c r="J648" i="26"/>
  <c r="Q1296" i="25"/>
  <c r="B550" i="26"/>
  <c r="A1152" i="22"/>
  <c r="B1164" i="22"/>
  <c r="S1154" i="22"/>
  <c r="A1295" i="25"/>
  <c r="Q1294" i="25"/>
  <c r="H1125" i="23"/>
  <c r="F1163" i="22"/>
  <c r="I1067" i="23"/>
  <c r="U1151" i="22"/>
  <c r="J623" i="26"/>
  <c r="U1297" i="25"/>
  <c r="I642" i="26"/>
  <c r="A21" i="26"/>
  <c r="AR6" i="1"/>
  <c r="A1133" i="23"/>
  <c r="Q1158" i="22"/>
  <c r="S1295" i="25"/>
  <c r="C1131" i="23"/>
  <c r="W1274" i="25"/>
  <c r="C1275" i="26"/>
  <c r="M1164" i="22"/>
  <c r="C1133" i="23"/>
  <c r="A1157" i="22"/>
  <c r="U1298" i="25"/>
  <c r="C612" i="26"/>
  <c r="Q1154" i="22"/>
  <c r="B1305" i="25"/>
  <c r="C21" i="23"/>
  <c r="U1147" i="22"/>
  <c r="A1124" i="23"/>
  <c r="S1148" i="22"/>
  <c r="W684" i="25"/>
  <c r="E1311" i="25"/>
  <c r="S1147" i="22"/>
  <c r="W1134" i="22"/>
  <c r="Q1148" i="22"/>
  <c r="S1302" i="25"/>
  <c r="Q1299" i="25"/>
  <c r="P1112" i="22"/>
  <c r="N593" i="22"/>
  <c r="J643" i="26"/>
  <c r="C1127" i="23"/>
  <c r="I1069" i="23"/>
  <c r="A1277" i="26"/>
  <c r="U1295" i="25"/>
  <c r="U1299" i="25"/>
  <c r="S1305" i="25"/>
  <c r="A1296" i="25"/>
  <c r="W1130" i="22"/>
  <c r="I1066" i="23"/>
  <c r="T1301" i="25"/>
  <c r="B1154" i="22"/>
  <c r="C1274" i="26"/>
  <c r="B1303" i="25"/>
  <c r="U1148" i="22"/>
  <c r="J622" i="26"/>
  <c r="I1065" i="23"/>
  <c r="A1128" i="23"/>
  <c r="J649" i="26"/>
  <c r="J1060" i="23"/>
  <c r="H1133" i="23"/>
  <c r="B1149" i="22"/>
  <c r="A1279" i="26"/>
  <c r="F612" i="26"/>
  <c r="S1150" i="22"/>
  <c r="W1282" i="25"/>
  <c r="S1153" i="22"/>
  <c r="A1158" i="22"/>
  <c r="A1300" i="25"/>
  <c r="W1275" i="25"/>
  <c r="F1155" i="22"/>
  <c r="F1157" i="22"/>
  <c r="A1129" i="23"/>
  <c r="J593" i="22"/>
  <c r="H1126" i="23"/>
  <c r="I1062" i="23"/>
  <c r="T1296" i="25"/>
  <c r="T1305" i="25"/>
  <c r="S1157" i="22"/>
  <c r="A1130" i="23"/>
  <c r="P24" i="22"/>
  <c r="U1156" i="22"/>
  <c r="F1294" i="25"/>
  <c r="I1068" i="23"/>
  <c r="B1297" i="25"/>
  <c r="P13" i="22"/>
  <c r="P1105" i="22"/>
  <c r="P1111" i="22"/>
  <c r="AP34" i="27"/>
  <c r="F1304" i="25"/>
  <c r="P1106" i="22"/>
  <c r="I649" i="26"/>
  <c r="A1150" i="22"/>
  <c r="P1107" i="22"/>
  <c r="P1110" i="22"/>
  <c r="T1298" i="25"/>
  <c r="Q1304" i="25"/>
  <c r="H21" i="23"/>
  <c r="I648" i="26"/>
  <c r="Q1152" i="22"/>
  <c r="P21" i="22"/>
  <c r="P1114" i="22"/>
  <c r="S1158" i="22"/>
  <c r="I643" i="23"/>
  <c r="I1064" i="23"/>
  <c r="B1296" i="25"/>
  <c r="Q1302" i="25"/>
  <c r="W1127" i="22"/>
  <c r="W1273" i="25"/>
  <c r="I643" i="26"/>
  <c r="P23" i="22"/>
  <c r="C1288" i="26"/>
  <c r="T1297" i="25"/>
  <c r="H1275" i="26"/>
  <c r="A1154" i="22"/>
  <c r="Q1149" i="22"/>
  <c r="W1133" i="22"/>
  <c r="S1301" i="25"/>
  <c r="C1129" i="23"/>
  <c r="F1153" i="22"/>
  <c r="P1109" i="22"/>
  <c r="U1157" i="22"/>
  <c r="C1142" i="23"/>
  <c r="C1273" i="26"/>
  <c r="U1294" i="25"/>
  <c r="Q1157" i="22"/>
  <c r="J650" i="26"/>
  <c r="A1132" i="23"/>
  <c r="I1071" i="23"/>
  <c r="A1134" i="23"/>
  <c r="C1124" i="23"/>
  <c r="S1152" i="22"/>
  <c r="S1151" i="22"/>
  <c r="A1270" i="26"/>
  <c r="AQ34" i="1"/>
  <c r="C1130" i="23"/>
  <c r="S1300" i="25"/>
  <c r="A1301" i="25"/>
  <c r="A1147" i="22"/>
  <c r="T1158" i="22"/>
  <c r="F1151" i="22"/>
  <c r="A1276" i="26"/>
  <c r="A1125" i="23"/>
  <c r="B1156" i="22"/>
  <c r="A1272" i="26"/>
  <c r="A1127" i="23"/>
  <c r="J1070" i="23"/>
  <c r="F1302" i="25"/>
  <c r="F1305" i="25"/>
  <c r="A1155" i="22"/>
  <c r="H1281" i="26"/>
  <c r="U1149" i="22"/>
  <c r="J1066" i="23"/>
  <c r="T1148" i="22"/>
  <c r="B1155" i="22"/>
  <c r="F1156" i="22"/>
  <c r="Q1155" i="22"/>
  <c r="I1081" i="23"/>
  <c r="S1303" i="25"/>
  <c r="W1131" i="22"/>
  <c r="H1280" i="26"/>
  <c r="C1281" i="26"/>
  <c r="B1301" i="25"/>
  <c r="C1141" i="23"/>
  <c r="AR58" i="27"/>
  <c r="I650" i="26"/>
  <c r="A1302" i="25"/>
  <c r="B1148" i="22"/>
  <c r="F1303" i="25"/>
  <c r="F1301" i="25"/>
  <c r="A1126" i="23"/>
  <c r="Q1156" i="22"/>
  <c r="J625" i="26"/>
  <c r="B1157" i="22"/>
  <c r="I651" i="26"/>
  <c r="C1132" i="23"/>
  <c r="T1302" i="25"/>
  <c r="Q1297" i="25"/>
  <c r="A1153" i="22"/>
  <c r="J644" i="26"/>
  <c r="W1283" i="25"/>
  <c r="U1150" i="22"/>
  <c r="T1303" i="25"/>
  <c r="H1270" i="26"/>
  <c r="A1151" i="22"/>
  <c r="A1274" i="26"/>
  <c r="P19" i="22"/>
  <c r="J629" i="26"/>
  <c r="W1135" i="22"/>
  <c r="H1132" i="23"/>
  <c r="B1295" i="25"/>
  <c r="A1280" i="26"/>
  <c r="U1158" i="22"/>
  <c r="F1297" i="25"/>
  <c r="T1295" i="25"/>
  <c r="B1294" i="25"/>
  <c r="Q1301" i="25"/>
  <c r="E1164" i="22"/>
  <c r="U1155" i="22"/>
  <c r="W1128" i="22"/>
  <c r="C1278" i="26"/>
  <c r="B1299" i="25"/>
  <c r="T1153" i="22"/>
  <c r="T1151" i="22"/>
  <c r="U1153" i="22"/>
  <c r="I1311" i="25"/>
  <c r="H1129" i="23"/>
  <c r="F1295" i="25"/>
  <c r="P15" i="22"/>
  <c r="H1128" i="23"/>
  <c r="P14" i="22"/>
  <c r="A1131" i="23"/>
  <c r="T1149" i="22"/>
  <c r="B1150" i="22"/>
  <c r="T1155" i="22"/>
  <c r="S1296" i="25"/>
  <c r="T1156" i="22"/>
  <c r="S1297" i="25"/>
  <c r="T1154" i="22"/>
  <c r="F591" i="23"/>
  <c r="A1303" i="25"/>
  <c r="J1041" i="23"/>
  <c r="C1276" i="26"/>
  <c r="T1157" i="22"/>
  <c r="T1300" i="25"/>
  <c r="A1305" i="25"/>
  <c r="J1046" i="23"/>
  <c r="F1154" i="22"/>
  <c r="B1298" i="25"/>
  <c r="C612" i="23"/>
  <c r="C1128" i="23"/>
  <c r="F1149" i="22"/>
  <c r="F592" i="23"/>
  <c r="AR6" i="27"/>
  <c r="B592" i="23"/>
  <c r="J642" i="26"/>
  <c r="J1068" i="23"/>
  <c r="A1304" i="25"/>
  <c r="J1049" i="23"/>
  <c r="U1303" i="25"/>
  <c r="I1288" i="26"/>
  <c r="I647" i="26"/>
  <c r="H1127" i="23"/>
  <c r="A1149" i="22"/>
  <c r="I672" i="26"/>
  <c r="S1155" i="22"/>
  <c r="H1276" i="26"/>
  <c r="W1132" i="22"/>
  <c r="P1115" i="22"/>
  <c r="A1148" i="22"/>
  <c r="J624" i="26"/>
  <c r="I641" i="26"/>
  <c r="P1116" i="22"/>
  <c r="A1299" i="25"/>
  <c r="I644" i="26"/>
  <c r="AP33" i="24"/>
  <c r="J1064" i="23"/>
  <c r="F1152" i="22"/>
  <c r="P18" i="22"/>
  <c r="I570" i="23"/>
  <c r="J641" i="26"/>
  <c r="P20" i="22"/>
  <c r="I1141" i="23"/>
  <c r="U1300" i="25"/>
  <c r="B1158" i="22"/>
  <c r="A1278" i="26"/>
  <c r="A1298" i="25"/>
  <c r="J1045" i="23"/>
  <c r="H1124" i="23"/>
  <c r="I646" i="26"/>
  <c r="C1272" i="26"/>
  <c r="F1300" i="25"/>
  <c r="I1070" i="23"/>
  <c r="F571" i="26"/>
  <c r="H1273" i="26"/>
  <c r="C1279" i="26"/>
  <c r="A21" i="23"/>
  <c r="W1277" i="25"/>
  <c r="S1298" i="25"/>
  <c r="F1298" i="25"/>
  <c r="I1289" i="26"/>
  <c r="H1131" i="23"/>
  <c r="B1151" i="22"/>
  <c r="H1134" i="23"/>
  <c r="C1271" i="26"/>
  <c r="U1296" i="25"/>
  <c r="W1276" i="25"/>
  <c r="B572" i="25" a="1"/>
  <c r="M1311" i="25"/>
  <c r="T1294" i="25"/>
  <c r="J1040" i="23"/>
  <c r="F1148" i="22"/>
  <c r="Q1298" i="25"/>
  <c r="Q1147" i="22"/>
  <c r="J640" i="26"/>
  <c r="W1126" i="22"/>
  <c r="AP34" i="1"/>
  <c r="T1152" i="22"/>
  <c r="B1311" i="25"/>
  <c r="B1304" i="25"/>
  <c r="B1300" i="25"/>
  <c r="P22" i="22"/>
  <c r="W1281" i="25"/>
  <c r="J622" i="23"/>
  <c r="F1296" i="25"/>
  <c r="H1123" i="23"/>
  <c r="W1136" i="22"/>
  <c r="W1280" i="25"/>
  <c r="H1279" i="26"/>
  <c r="T1304" i="25"/>
  <c r="H1271" i="26"/>
  <c r="H1277" i="26"/>
  <c r="C1125" i="23"/>
  <c r="F1147" i="22"/>
  <c r="T1147" i="22"/>
  <c r="U1305" i="25"/>
  <c r="I1164" i="22"/>
  <c r="B1153" i="22"/>
  <c r="H1130" i="23"/>
  <c r="J1062" i="23"/>
  <c r="U1302" i="25"/>
  <c r="A1273" i="26"/>
  <c r="B1302" i="25"/>
  <c r="T1150" i="22"/>
  <c r="A1297" i="25"/>
  <c r="A1275" i="26"/>
  <c r="P16" i="22"/>
  <c r="H1278" i="26"/>
  <c r="Q1300" i="25"/>
  <c r="U1154" i="22"/>
  <c r="T1299" i="25"/>
  <c r="U1304" i="25"/>
  <c r="AR41" i="1"/>
  <c r="F1299" i="25"/>
  <c r="Q1303" i="25"/>
  <c r="J645" i="26"/>
  <c r="AQ34" i="27"/>
  <c r="C1280" i="26"/>
  <c r="A1156" i="22"/>
  <c r="C1134" i="23"/>
  <c r="I645" i="26"/>
  <c r="C1123" i="23"/>
  <c r="A1123" i="23"/>
  <c r="J1047" i="23"/>
  <c r="C1126" i="23"/>
  <c r="C1270" i="26"/>
  <c r="A1294" i="25"/>
  <c r="C1289" i="26"/>
  <c r="AS34" i="27" l="1"/>
  <c r="N1084" i="22"/>
  <c r="V1084" i="22" s="1"/>
  <c r="M1089" i="22"/>
  <c r="N1089" i="22" s="1"/>
  <c r="M1094" i="22"/>
  <c r="N1094" i="22" s="1"/>
  <c r="M1085" i="22"/>
  <c r="N1085" i="22" s="1"/>
  <c r="M1088" i="22"/>
  <c r="N1088" i="22" s="1"/>
  <c r="M1090" i="22"/>
  <c r="N1090" i="22" s="1"/>
  <c r="M1086" i="22"/>
  <c r="N1086" i="22" s="1"/>
  <c r="M1091" i="22"/>
  <c r="N1091" i="22" s="1"/>
  <c r="M1093" i="22"/>
  <c r="N1093" i="22" s="1"/>
  <c r="M1092" i="22"/>
  <c r="N1092" i="22" s="1"/>
  <c r="F683" i="22"/>
  <c r="M667" i="22"/>
  <c r="N646" i="22"/>
  <c r="J631" i="23"/>
  <c r="V625" i="22"/>
  <c r="V634" i="22" s="1"/>
  <c r="B635" i="22" s="1" a="1"/>
  <c r="B635" i="22" s="1"/>
  <c r="M634" i="22"/>
  <c r="L635" i="22"/>
  <c r="AS34" i="1"/>
  <c r="H614" i="22"/>
  <c r="E614" i="22"/>
  <c r="B572" i="25"/>
  <c r="M669" i="25"/>
  <c r="V626" i="25"/>
  <c r="M634" i="25"/>
  <c r="H635" i="25" s="1"/>
  <c r="M664" i="25"/>
  <c r="N664" i="25" s="1"/>
  <c r="M1095" i="22"/>
  <c r="E593" i="25"/>
  <c r="M665" i="25"/>
  <c r="N665" i="25" s="1"/>
  <c r="K1084" i="22"/>
  <c r="L635" i="25"/>
  <c r="M667" i="25"/>
  <c r="N667" i="25" s="1"/>
  <c r="M668" i="25"/>
  <c r="N668" i="25" s="1"/>
  <c r="V1044" i="22"/>
  <c r="X1128" i="22"/>
  <c r="V628" i="25"/>
  <c r="V632" i="25"/>
  <c r="X1131" i="22"/>
  <c r="X1136" i="22"/>
  <c r="X1117" i="22"/>
  <c r="V1052" i="22"/>
  <c r="X1129" i="22"/>
  <c r="V1043" i="22"/>
  <c r="K1096" i="22"/>
  <c r="M671" i="25"/>
  <c r="N671" i="25" s="1"/>
  <c r="M674" i="25"/>
  <c r="N674" i="25" s="1"/>
  <c r="M670" i="25"/>
  <c r="N670" i="25" s="1"/>
  <c r="K676" i="25"/>
  <c r="M673" i="25"/>
  <c r="N673" i="25" s="1"/>
  <c r="V613" i="25"/>
  <c r="M672" i="25"/>
  <c r="N650" i="25"/>
  <c r="L656" i="25" s="1"/>
  <c r="K675" i="25"/>
  <c r="M666" i="25"/>
  <c r="V629" i="25"/>
  <c r="V1050" i="22"/>
  <c r="V625" i="25"/>
  <c r="X1135" i="22"/>
  <c r="X1275" i="25"/>
  <c r="X1132" i="22"/>
  <c r="X1130" i="22"/>
  <c r="X1133" i="22"/>
  <c r="J631" i="26"/>
  <c r="W697" i="25"/>
  <c r="X1134" i="22"/>
  <c r="X1126" i="22"/>
  <c r="R1112" i="22"/>
  <c r="K1112" i="22" s="1"/>
  <c r="G1112" i="22"/>
  <c r="G1105" i="22"/>
  <c r="R1105" i="22"/>
  <c r="M1105" i="22" s="1"/>
  <c r="G1117" i="22"/>
  <c r="G1114" i="22"/>
  <c r="R1114" i="22"/>
  <c r="K1114" i="22" s="1"/>
  <c r="R1115" i="22"/>
  <c r="K1115" i="22" s="1"/>
  <c r="G1115" i="22"/>
  <c r="R1108" i="22"/>
  <c r="K1108" i="22" s="1"/>
  <c r="G1108" i="22"/>
  <c r="R1113" i="22"/>
  <c r="K1113" i="22" s="1"/>
  <c r="G1113" i="22"/>
  <c r="R1110" i="22"/>
  <c r="K1110" i="22" s="1"/>
  <c r="G1110" i="22"/>
  <c r="R1107" i="22"/>
  <c r="K1107" i="22" s="1"/>
  <c r="G1107" i="22"/>
  <c r="R1109" i="22"/>
  <c r="K1109" i="22" s="1"/>
  <c r="G1109" i="22"/>
  <c r="R1116" i="22"/>
  <c r="M1116" i="22" s="1"/>
  <c r="R1106" i="22"/>
  <c r="K1106" i="22" s="1"/>
  <c r="G1106" i="22"/>
  <c r="G1111" i="22"/>
  <c r="R1111" i="22"/>
  <c r="K1111" i="22" s="1"/>
  <c r="H1135" i="23"/>
  <c r="V1049" i="22"/>
  <c r="V627" i="25"/>
  <c r="V1048" i="22"/>
  <c r="I1148" i="22"/>
  <c r="I1155" i="22"/>
  <c r="I1154" i="22"/>
  <c r="X1127" i="22"/>
  <c r="W1138" i="22"/>
  <c r="I1152" i="22"/>
  <c r="I1150" i="22"/>
  <c r="I1158" i="22"/>
  <c r="I1153" i="22"/>
  <c r="F1159" i="22"/>
  <c r="I1159" i="22"/>
  <c r="I1147" i="22"/>
  <c r="I1149" i="22"/>
  <c r="I1157" i="22"/>
  <c r="I1151" i="22"/>
  <c r="X1179" i="22"/>
  <c r="G1179" i="22"/>
  <c r="I1156" i="22"/>
  <c r="G1181" i="22"/>
  <c r="V646" i="25"/>
  <c r="G1166" i="22"/>
  <c r="D1181" i="22"/>
  <c r="V652" i="25"/>
  <c r="V1067" i="22"/>
  <c r="V645" i="25"/>
  <c r="V647" i="25"/>
  <c r="G1164" i="22"/>
  <c r="V1069" i="22"/>
  <c r="B1205" i="22"/>
  <c r="A1180" i="22"/>
  <c r="K1164" i="22"/>
  <c r="V648" i="25"/>
  <c r="A1164" i="22"/>
  <c r="K1166" i="22"/>
  <c r="V1071" i="22"/>
  <c r="K1181" i="22"/>
  <c r="M1166" i="22"/>
  <c r="I1166" i="22"/>
  <c r="V644" i="25"/>
  <c r="M1181" i="22"/>
  <c r="A1166" i="22"/>
  <c r="B1166" i="22"/>
  <c r="V643" i="25"/>
  <c r="V653" i="25"/>
  <c r="I1181" i="22"/>
  <c r="AX43" i="1"/>
  <c r="D1164" i="22"/>
  <c r="N1166" i="22"/>
  <c r="A1181" i="22"/>
  <c r="V649" i="25"/>
  <c r="V1065" i="22"/>
  <c r="V651" i="25"/>
  <c r="V1073" i="22"/>
  <c r="V1063" i="22"/>
  <c r="X1283" i="25"/>
  <c r="X1264" i="25"/>
  <c r="X1276" i="25"/>
  <c r="H1282" i="26"/>
  <c r="H22" i="26"/>
  <c r="X1277" i="25"/>
  <c r="X1279" i="25"/>
  <c r="X1278" i="25"/>
  <c r="X1273" i="25"/>
  <c r="X1274" i="25"/>
  <c r="X1280" i="25"/>
  <c r="X1281" i="25"/>
  <c r="X1282" i="25"/>
  <c r="A1371" i="26"/>
  <c r="F1306" i="25"/>
  <c r="I1306" i="25"/>
  <c r="I1296" i="25"/>
  <c r="I1300" i="25"/>
  <c r="I1305" i="25"/>
  <c r="I1304" i="25"/>
  <c r="A1327" i="25"/>
  <c r="K1328" i="25"/>
  <c r="G1313" i="25"/>
  <c r="I1328" i="25"/>
  <c r="G1326" i="25"/>
  <c r="F1313" i="25"/>
  <c r="D1311" i="25"/>
  <c r="B1313" i="25"/>
  <c r="G1328" i="25"/>
  <c r="D1328" i="25"/>
  <c r="M1328" i="25"/>
  <c r="A1313" i="25"/>
  <c r="A1328" i="25"/>
  <c r="X1326" i="25"/>
  <c r="K1311" i="25"/>
  <c r="N1313" i="25"/>
  <c r="G1311" i="25"/>
  <c r="M1313" i="25"/>
  <c r="A1311" i="25"/>
  <c r="K1313" i="25"/>
  <c r="I1313" i="25"/>
  <c r="I1297" i="25"/>
  <c r="I1299" i="25"/>
  <c r="I1298" i="25"/>
  <c r="I1303" i="25"/>
  <c r="I1294" i="25"/>
  <c r="I1302" i="25"/>
  <c r="I1301" i="25"/>
  <c r="I1295" i="25"/>
  <c r="B1352" i="25"/>
  <c r="R23" i="22"/>
  <c r="K23" i="22" s="1"/>
  <c r="R19" i="22"/>
  <c r="M19" i="22" s="1"/>
  <c r="N19" i="22" s="1"/>
  <c r="R15" i="22"/>
  <c r="M15" i="22" s="1"/>
  <c r="N15" i="22" s="1"/>
  <c r="R21" i="22"/>
  <c r="M21" i="22" s="1"/>
  <c r="N21" i="22" s="1"/>
  <c r="R13" i="22"/>
  <c r="M13" i="22" s="1"/>
  <c r="R22" i="22"/>
  <c r="M22" i="22" s="1"/>
  <c r="N22" i="22" s="1"/>
  <c r="R18" i="22"/>
  <c r="M18" i="22" s="1"/>
  <c r="N18" i="22" s="1"/>
  <c r="R14" i="22"/>
  <c r="M14" i="22" s="1"/>
  <c r="N14" i="22" s="1"/>
  <c r="R17" i="22"/>
  <c r="M17" i="22" s="1"/>
  <c r="N17" i="22" s="1"/>
  <c r="R24" i="22"/>
  <c r="R20" i="22"/>
  <c r="M20" i="22" s="1"/>
  <c r="N20" i="22" s="1"/>
  <c r="R16" i="22"/>
  <c r="M16" i="22" s="1"/>
  <c r="N16" i="22" s="1"/>
  <c r="H22" i="23"/>
  <c r="X25" i="22"/>
  <c r="G22" i="22"/>
  <c r="G23" i="22"/>
  <c r="G21" i="22"/>
  <c r="G17" i="22"/>
  <c r="G15" i="22"/>
  <c r="G14" i="22"/>
  <c r="G19" i="22"/>
  <c r="G16" i="22"/>
  <c r="G25" i="22"/>
  <c r="G13" i="22"/>
  <c r="G18" i="22"/>
  <c r="G20" i="22"/>
  <c r="N593" i="25"/>
  <c r="C1309" i="26"/>
  <c r="U1178" i="22"/>
  <c r="J614" i="22"/>
  <c r="H1146" i="23"/>
  <c r="J1081" i="23"/>
  <c r="T1316" i="25"/>
  <c r="T1319" i="25"/>
  <c r="U1175" i="22"/>
  <c r="P696" i="25"/>
  <c r="S1178" i="22"/>
  <c r="J668" i="26"/>
  <c r="I1185" i="22"/>
  <c r="T1178" i="22"/>
  <c r="P1135" i="22"/>
  <c r="F1168" i="22"/>
  <c r="F1173" i="22"/>
  <c r="S1325" i="25"/>
  <c r="AR38" i="24"/>
  <c r="I661" i="26"/>
  <c r="J647" i="26"/>
  <c r="U1315" i="25"/>
  <c r="F1169" i="22"/>
  <c r="H1152" i="23"/>
  <c r="T1174" i="22"/>
  <c r="S1177" i="22"/>
  <c r="I32" i="23"/>
  <c r="I33" i="23"/>
  <c r="F1331" i="25"/>
  <c r="I36" i="23"/>
  <c r="H1151" i="23"/>
  <c r="F1322" i="25"/>
  <c r="I663" i="26"/>
  <c r="S1179" i="22"/>
  <c r="U1321" i="25"/>
  <c r="T1315" i="25"/>
  <c r="U1174" i="22"/>
  <c r="S1174" i="22"/>
  <c r="B1316" i="25"/>
  <c r="U1171" i="22"/>
  <c r="B1173" i="22"/>
  <c r="A1144" i="23"/>
  <c r="A1297" i="26"/>
  <c r="C1299" i="26"/>
  <c r="I19" i="23"/>
  <c r="T1317" i="25"/>
  <c r="M1332" i="25"/>
  <c r="AQ35" i="1"/>
  <c r="C1302" i="26"/>
  <c r="I1309" i="26"/>
  <c r="J662" i="26"/>
  <c r="F1319" i="25"/>
  <c r="H1153" i="23"/>
  <c r="B1185" i="22"/>
  <c r="J661" i="26"/>
  <c r="S1322" i="25"/>
  <c r="A1175" i="22"/>
  <c r="C1147" i="23"/>
  <c r="C1297" i="26"/>
  <c r="P689" i="25"/>
  <c r="J1065" i="23"/>
  <c r="B1171" i="22"/>
  <c r="F1177" i="22"/>
  <c r="B1332" i="25"/>
  <c r="H1296" i="26"/>
  <c r="W1304" i="25"/>
  <c r="C1293" i="26"/>
  <c r="I591" i="23"/>
  <c r="U1318" i="25"/>
  <c r="F1317" i="25"/>
  <c r="U1317" i="25"/>
  <c r="Q1319" i="25"/>
  <c r="C1144" i="23"/>
  <c r="A1179" i="22"/>
  <c r="C633" i="23"/>
  <c r="H1149" i="23"/>
  <c r="AP35" i="1"/>
  <c r="C1148" i="23"/>
  <c r="P1130" i="22"/>
  <c r="I1083" i="23"/>
  <c r="F612" i="23"/>
  <c r="H1299" i="26"/>
  <c r="H1292" i="26"/>
  <c r="W1298" i="25"/>
  <c r="I1092" i="23"/>
  <c r="A1326" i="25"/>
  <c r="A1169" i="22"/>
  <c r="T1175" i="22"/>
  <c r="F1320" i="25"/>
  <c r="H1147" i="23"/>
  <c r="W705" i="25"/>
  <c r="A1145" i="23"/>
  <c r="Q1316" i="25"/>
  <c r="U1325" i="25"/>
  <c r="U1170" i="22"/>
  <c r="P692" i="25"/>
  <c r="C1155" i="23"/>
  <c r="A1176" i="22"/>
  <c r="I38" i="23"/>
  <c r="W1301" i="25"/>
  <c r="W1150" i="22"/>
  <c r="F613" i="23"/>
  <c r="C1151" i="23"/>
  <c r="F1324" i="25"/>
  <c r="B1169" i="22"/>
  <c r="C1291" i="26"/>
  <c r="I671" i="26"/>
  <c r="B1325" i="25"/>
  <c r="S1323" i="25"/>
  <c r="C1154" i="23"/>
  <c r="S1176" i="22"/>
  <c r="S1320" i="25"/>
  <c r="P1134" i="22"/>
  <c r="S1315" i="25"/>
  <c r="H1291" i="26"/>
  <c r="U1172" i="22"/>
  <c r="A1178" i="22"/>
  <c r="AP34" i="24"/>
  <c r="Q1169" i="22"/>
  <c r="Q1318" i="25"/>
  <c r="P685" i="25"/>
  <c r="F1315" i="25"/>
  <c r="S1172" i="22"/>
  <c r="J665" i="26"/>
  <c r="P690" i="25"/>
  <c r="Q1178" i="22"/>
  <c r="A1323" i="25"/>
  <c r="A1317" i="25"/>
  <c r="U1323" i="25"/>
  <c r="A1294" i="26"/>
  <c r="B1320" i="25"/>
  <c r="U1173" i="22"/>
  <c r="A1296" i="26"/>
  <c r="C1149" i="23"/>
  <c r="F1178" i="22"/>
  <c r="U1320" i="25"/>
  <c r="I665" i="26"/>
  <c r="W1157" i="22"/>
  <c r="U1326" i="25"/>
  <c r="U1179" i="22"/>
  <c r="Q1168" i="22"/>
  <c r="S1168" i="22"/>
  <c r="N614" i="22"/>
  <c r="T1324" i="25"/>
  <c r="A1298" i="26"/>
  <c r="Q1321" i="25"/>
  <c r="F1176" i="22"/>
  <c r="A1320" i="25"/>
  <c r="W12" i="25"/>
  <c r="A1172" i="22"/>
  <c r="B1168" i="22"/>
  <c r="B1179" i="22"/>
  <c r="B1177" i="22"/>
  <c r="C1150" i="23"/>
  <c r="A1152" i="23"/>
  <c r="Q1176" i="22"/>
  <c r="J664" i="26"/>
  <c r="F1184" i="22"/>
  <c r="Q1172" i="22"/>
  <c r="A1174" i="22"/>
  <c r="I34" i="23"/>
  <c r="H1294" i="26"/>
  <c r="C1146" i="23"/>
  <c r="A1148" i="23"/>
  <c r="P694" i="25"/>
  <c r="A1154" i="23"/>
  <c r="C1163" i="23"/>
  <c r="P1129" i="22"/>
  <c r="H1144" i="23"/>
  <c r="I1113" i="23"/>
  <c r="I37" i="23"/>
  <c r="J1069" i="23"/>
  <c r="U1316" i="25"/>
  <c r="H1301" i="26"/>
  <c r="J667" i="26"/>
  <c r="A1291" i="26"/>
  <c r="P1128" i="22"/>
  <c r="Q1174" i="22"/>
  <c r="S1318" i="25"/>
  <c r="Q1317" i="25"/>
  <c r="T1168" i="22"/>
  <c r="U1322" i="25"/>
  <c r="S1319" i="25"/>
  <c r="A1321" i="25"/>
  <c r="P1131" i="22"/>
  <c r="T1176" i="22"/>
  <c r="S1169" i="22"/>
  <c r="U1177" i="22"/>
  <c r="S1324" i="25"/>
  <c r="W1297" i="25"/>
  <c r="U1169" i="22"/>
  <c r="W1296" i="25"/>
  <c r="B1176" i="22"/>
  <c r="Q1171" i="22"/>
  <c r="A1316" i="25"/>
  <c r="W1294" i="25"/>
  <c r="W1302" i="25"/>
  <c r="I1088" i="23"/>
  <c r="J1082" i="23"/>
  <c r="C1153" i="23"/>
  <c r="H1297" i="26"/>
  <c r="A1315" i="25"/>
  <c r="B593" i="25" a="1"/>
  <c r="A1155" i="23"/>
  <c r="U1168" i="22"/>
  <c r="S1170" i="22"/>
  <c r="A1177" i="22"/>
  <c r="W1154" i="22"/>
  <c r="Q1315" i="25"/>
  <c r="B1178" i="22"/>
  <c r="H1154" i="23"/>
  <c r="J1085" i="23"/>
  <c r="I31" i="23"/>
  <c r="A1153" i="23"/>
  <c r="J1067" i="23"/>
  <c r="T1173" i="22"/>
  <c r="U1176" i="22"/>
  <c r="F1172" i="22"/>
  <c r="C1292" i="26"/>
  <c r="P1136" i="22"/>
  <c r="H1293" i="26"/>
  <c r="A1322" i="25"/>
  <c r="AR59" i="27"/>
  <c r="P686" i="25"/>
  <c r="B1318" i="25"/>
  <c r="I39" i="23"/>
  <c r="T1179" i="22"/>
  <c r="Q1177" i="22"/>
  <c r="W1156" i="22"/>
  <c r="A1171" i="22"/>
  <c r="B1326" i="25"/>
  <c r="A1173" i="22"/>
  <c r="B1322" i="25"/>
  <c r="W1155" i="22"/>
  <c r="P687" i="25"/>
  <c r="W1295" i="25"/>
  <c r="Q1179" i="22"/>
  <c r="F1175" i="22"/>
  <c r="P1127" i="22"/>
  <c r="C1310" i="26"/>
  <c r="F1316" i="25"/>
  <c r="C1296" i="26"/>
  <c r="H1302" i="26"/>
  <c r="A1149" i="23"/>
  <c r="B1323" i="25"/>
  <c r="T1170" i="22"/>
  <c r="T1177" i="22"/>
  <c r="I1086" i="23"/>
  <c r="Q1175" i="22"/>
  <c r="I1091" i="23"/>
  <c r="A1325" i="25"/>
  <c r="Q1320" i="25"/>
  <c r="A1324" i="25"/>
  <c r="I1089" i="23"/>
  <c r="W1149" i="22"/>
  <c r="AP35" i="27"/>
  <c r="I670" i="26"/>
  <c r="S1171" i="22"/>
  <c r="A1302" i="26"/>
  <c r="B1175" i="22"/>
  <c r="H1300" i="26"/>
  <c r="B1315" i="25"/>
  <c r="I669" i="26"/>
  <c r="B613" i="23"/>
  <c r="AR42" i="1"/>
  <c r="F1174" i="22"/>
  <c r="W1147" i="22"/>
  <c r="C1162" i="23"/>
  <c r="B1324" i="25"/>
  <c r="F1321" i="25"/>
  <c r="T1325" i="25"/>
  <c r="H1295" i="26"/>
  <c r="F1325" i="25"/>
  <c r="T1320" i="25"/>
  <c r="B1170" i="22"/>
  <c r="I1332" i="25"/>
  <c r="E1332" i="25"/>
  <c r="A1319" i="25"/>
  <c r="W1300" i="25"/>
  <c r="A1318" i="25"/>
  <c r="AQ35" i="27"/>
  <c r="W1151" i="22"/>
  <c r="F1318" i="25"/>
  <c r="F1323" i="25"/>
  <c r="Q1324" i="25"/>
  <c r="F1326" i="25"/>
  <c r="P1133" i="22"/>
  <c r="I1102" i="23"/>
  <c r="A1146" i="23"/>
  <c r="U1319" i="25"/>
  <c r="M1185" i="22"/>
  <c r="W1148" i="22"/>
  <c r="P1137" i="22"/>
  <c r="I1310" i="26"/>
  <c r="F1179" i="22"/>
  <c r="H1145" i="23"/>
  <c r="F1170" i="22"/>
  <c r="Q1173" i="22"/>
  <c r="I1087" i="23"/>
  <c r="A1168" i="22"/>
  <c r="P693" i="25"/>
  <c r="T1171" i="22"/>
  <c r="C1301" i="26"/>
  <c r="W1153" i="22"/>
  <c r="A1151" i="23"/>
  <c r="S1326" i="25"/>
  <c r="T1321" i="25"/>
  <c r="S1317" i="25"/>
  <c r="C1145" i="23"/>
  <c r="T1322" i="25"/>
  <c r="C1300" i="26"/>
  <c r="W1299" i="25"/>
  <c r="I18" i="23"/>
  <c r="Q1325" i="25"/>
  <c r="S1316" i="25"/>
  <c r="C1152" i="23"/>
  <c r="I666" i="26"/>
  <c r="F592" i="26"/>
  <c r="J671" i="26"/>
  <c r="H1298" i="26"/>
  <c r="A1295" i="26"/>
  <c r="C1295" i="26"/>
  <c r="U1324" i="25"/>
  <c r="I664" i="26"/>
  <c r="T1172" i="22"/>
  <c r="Q1326" i="25"/>
  <c r="A1170" i="22"/>
  <c r="P691" i="25"/>
  <c r="A1299" i="26"/>
  <c r="I662" i="26"/>
  <c r="A1147" i="23"/>
  <c r="T1318" i="25"/>
  <c r="B1317" i="25"/>
  <c r="I40" i="23"/>
  <c r="C1298" i="26"/>
  <c r="S1321" i="25"/>
  <c r="J1061" i="23"/>
  <c r="I667" i="26"/>
  <c r="B571" i="26"/>
  <c r="Q1323" i="25"/>
  <c r="W1152" i="22"/>
  <c r="A1150" i="23"/>
  <c r="W1303" i="25"/>
  <c r="T1323" i="25"/>
  <c r="S1173" i="22"/>
  <c r="P1126" i="22"/>
  <c r="S1175" i="22"/>
  <c r="E1185" i="22"/>
  <c r="A1292" i="26"/>
  <c r="C633" i="26"/>
  <c r="H1150" i="23"/>
  <c r="I664" i="23"/>
  <c r="A1300" i="26"/>
  <c r="H1148" i="23"/>
  <c r="I1085" i="23"/>
  <c r="AQ34" i="24"/>
  <c r="N614" i="25" s="1"/>
  <c r="H1155" i="23"/>
  <c r="J643" i="23"/>
  <c r="P1132" i="22"/>
  <c r="I1082" i="23"/>
  <c r="I35" i="23"/>
  <c r="B1174" i="22"/>
  <c r="I1090" i="23"/>
  <c r="P688" i="25"/>
  <c r="T1326" i="25"/>
  <c r="I1162" i="23"/>
  <c r="T1169" i="22"/>
  <c r="P695" i="25"/>
  <c r="C1294" i="26"/>
  <c r="C654" i="26"/>
  <c r="F633" i="26"/>
  <c r="F1171" i="22"/>
  <c r="A1293" i="26"/>
  <c r="Q1170" i="22"/>
  <c r="J670" i="26"/>
  <c r="Q1322" i="25"/>
  <c r="B1321" i="25"/>
  <c r="A1301" i="26"/>
  <c r="B1319" i="25"/>
  <c r="B1172" i="22"/>
  <c r="I1163" i="23"/>
  <c r="I668" i="26"/>
  <c r="AS35" i="27" l="1"/>
  <c r="N1105" i="22"/>
  <c r="N13" i="22"/>
  <c r="M1107" i="22"/>
  <c r="N1107" i="22" s="1"/>
  <c r="M1106" i="22"/>
  <c r="N1106" i="22" s="1"/>
  <c r="M1114" i="22"/>
  <c r="N1114" i="22" s="1"/>
  <c r="M1109" i="22"/>
  <c r="N1109" i="22" s="1"/>
  <c r="M1115" i="22"/>
  <c r="N1115" i="22" s="1"/>
  <c r="M1111" i="22"/>
  <c r="N1111" i="22" s="1"/>
  <c r="M1113" i="22"/>
  <c r="N1113" i="22" s="1"/>
  <c r="M1110" i="22"/>
  <c r="N1110" i="22" s="1"/>
  <c r="M1112" i="22"/>
  <c r="N1112" i="22" s="1"/>
  <c r="F704" i="22"/>
  <c r="M688" i="22"/>
  <c r="N667" i="22"/>
  <c r="J652" i="23"/>
  <c r="V646" i="22"/>
  <c r="V655" i="22" s="1"/>
  <c r="B656" i="22" s="1" a="1"/>
  <c r="B656" i="22" s="1"/>
  <c r="M655" i="22"/>
  <c r="L656" i="22"/>
  <c r="AS35" i="1"/>
  <c r="H635" i="22"/>
  <c r="E635" i="22"/>
  <c r="M23" i="22"/>
  <c r="N23" i="22" s="1"/>
  <c r="B593" i="25"/>
  <c r="E614" i="25"/>
  <c r="N669" i="25"/>
  <c r="M655" i="25"/>
  <c r="H656" i="25" s="1"/>
  <c r="V1086" i="22"/>
  <c r="X1138" i="22"/>
  <c r="K1105" i="22"/>
  <c r="K1117" i="22"/>
  <c r="X1149" i="22"/>
  <c r="X1148" i="22"/>
  <c r="K1116" i="22"/>
  <c r="V634" i="25"/>
  <c r="J652" i="26"/>
  <c r="X1154" i="22"/>
  <c r="X1152" i="22"/>
  <c r="X1150" i="22"/>
  <c r="V650" i="25"/>
  <c r="V655" i="25" s="1"/>
  <c r="N672" i="25"/>
  <c r="N666" i="25"/>
  <c r="X1156" i="22"/>
  <c r="R693" i="25"/>
  <c r="K693" i="25" s="1"/>
  <c r="G693" i="25"/>
  <c r="G686" i="25"/>
  <c r="R686" i="25"/>
  <c r="K686" i="25" s="1"/>
  <c r="R690" i="25"/>
  <c r="K690" i="25" s="1"/>
  <c r="G690" i="25"/>
  <c r="G687" i="25"/>
  <c r="R687" i="25"/>
  <c r="K687" i="25" s="1"/>
  <c r="G694" i="25"/>
  <c r="R694" i="25"/>
  <c r="K694" i="25" s="1"/>
  <c r="G688" i="25"/>
  <c r="R688" i="25"/>
  <c r="K688" i="25" s="1"/>
  <c r="G691" i="25"/>
  <c r="R691" i="25"/>
  <c r="K691" i="25" s="1"/>
  <c r="R689" i="25"/>
  <c r="K689" i="25" s="1"/>
  <c r="G689" i="25"/>
  <c r="G697" i="25"/>
  <c r="R685" i="25"/>
  <c r="M685" i="25" s="1"/>
  <c r="G685" i="25"/>
  <c r="G692" i="25"/>
  <c r="R692" i="25"/>
  <c r="K692" i="25" s="1"/>
  <c r="R695" i="25"/>
  <c r="K695" i="25" s="1"/>
  <c r="G695" i="25"/>
  <c r="R696" i="25"/>
  <c r="M696" i="25" s="1"/>
  <c r="X1153" i="22"/>
  <c r="X1157" i="22"/>
  <c r="W718" i="25"/>
  <c r="H1156" i="23"/>
  <c r="X1155" i="22"/>
  <c r="X1151" i="22"/>
  <c r="X1147" i="22"/>
  <c r="W1159" i="22"/>
  <c r="I1168" i="22"/>
  <c r="I1174" i="22"/>
  <c r="I1177" i="22"/>
  <c r="I1179" i="22"/>
  <c r="I1178" i="22"/>
  <c r="I1173" i="22"/>
  <c r="I1171" i="22"/>
  <c r="G1126" i="22"/>
  <c r="R1126" i="22"/>
  <c r="M1126" i="22" s="1"/>
  <c r="G1138" i="22"/>
  <c r="R1131" i="22"/>
  <c r="K1131" i="22" s="1"/>
  <c r="G1131" i="22"/>
  <c r="G1135" i="22"/>
  <c r="R1135" i="22"/>
  <c r="K1135" i="22" s="1"/>
  <c r="G1134" i="22"/>
  <c r="R1134" i="22"/>
  <c r="K1134" i="22" s="1"/>
  <c r="R1132" i="22"/>
  <c r="K1132" i="22" s="1"/>
  <c r="G1132" i="22"/>
  <c r="G1129" i="22"/>
  <c r="R1129" i="22"/>
  <c r="K1129" i="22" s="1"/>
  <c r="R1130" i="22"/>
  <c r="K1130" i="22" s="1"/>
  <c r="G1130" i="22"/>
  <c r="R1137" i="22"/>
  <c r="R1136" i="22"/>
  <c r="K1136" i="22" s="1"/>
  <c r="G1136" i="22"/>
  <c r="G1128" i="22"/>
  <c r="R1128" i="22"/>
  <c r="K1128" i="22" s="1"/>
  <c r="G1127" i="22"/>
  <c r="R1127" i="22"/>
  <c r="K1127" i="22" s="1"/>
  <c r="G1133" i="22"/>
  <c r="R1133" i="22"/>
  <c r="K1133" i="22" s="1"/>
  <c r="I1169" i="22"/>
  <c r="X1200" i="22"/>
  <c r="G1200" i="22"/>
  <c r="I1176" i="22"/>
  <c r="I1172" i="22"/>
  <c r="F1180" i="22"/>
  <c r="I1180" i="22"/>
  <c r="I1170" i="22"/>
  <c r="I1175" i="22"/>
  <c r="D1185" i="22"/>
  <c r="I1187" i="22"/>
  <c r="V1085" i="22"/>
  <c r="D1202" i="22"/>
  <c r="A1187" i="22"/>
  <c r="A1185" i="22"/>
  <c r="V1105" i="22"/>
  <c r="AX44" i="1"/>
  <c r="V670" i="25"/>
  <c r="M1187" i="22"/>
  <c r="V1088" i="22"/>
  <c r="G1202" i="22"/>
  <c r="V673" i="25"/>
  <c r="G1187" i="22"/>
  <c r="V1070" i="22"/>
  <c r="K1202" i="22"/>
  <c r="A1201" i="22"/>
  <c r="G1185" i="22"/>
  <c r="V671" i="25"/>
  <c r="V1068" i="22"/>
  <c r="V668" i="25"/>
  <c r="V664" i="25"/>
  <c r="V667" i="25"/>
  <c r="M1202" i="22"/>
  <c r="V665" i="25"/>
  <c r="K1185" i="22"/>
  <c r="V1072" i="22"/>
  <c r="A1202" i="22"/>
  <c r="I1202" i="22"/>
  <c r="V674" i="25"/>
  <c r="B1187" i="22"/>
  <c r="B1226" i="22"/>
  <c r="N1187" i="22"/>
  <c r="K1187" i="22"/>
  <c r="V1064" i="22"/>
  <c r="X1298" i="25"/>
  <c r="X1303" i="25"/>
  <c r="X1285" i="25"/>
  <c r="H1303" i="26"/>
  <c r="X1297" i="25"/>
  <c r="W25" i="25"/>
  <c r="X1302" i="25"/>
  <c r="X1299" i="25"/>
  <c r="X1301" i="25"/>
  <c r="X1294" i="25"/>
  <c r="X1296" i="25"/>
  <c r="X1295" i="25"/>
  <c r="X1304" i="25"/>
  <c r="X1300" i="25"/>
  <c r="A1392" i="26"/>
  <c r="I1326" i="25"/>
  <c r="I1316" i="25"/>
  <c r="I1349" i="25"/>
  <c r="X1347" i="25"/>
  <c r="K1334" i="25"/>
  <c r="M1349" i="25"/>
  <c r="A1349" i="25"/>
  <c r="A1348" i="25"/>
  <c r="K1349" i="25"/>
  <c r="A1334" i="25"/>
  <c r="G1349" i="25"/>
  <c r="D1349" i="25"/>
  <c r="N1334" i="25"/>
  <c r="K1332" i="25"/>
  <c r="G1347" i="25"/>
  <c r="M1334" i="25"/>
  <c r="G1332" i="25"/>
  <c r="I1334" i="25"/>
  <c r="G1334" i="25"/>
  <c r="D1332" i="25"/>
  <c r="F1334" i="25"/>
  <c r="B1334" i="25"/>
  <c r="A1332" i="25"/>
  <c r="I1324" i="25"/>
  <c r="I1318" i="25"/>
  <c r="I1321" i="25"/>
  <c r="I1315" i="25"/>
  <c r="I1319" i="25"/>
  <c r="I1322" i="25"/>
  <c r="I1320" i="25"/>
  <c r="F1327" i="25"/>
  <c r="I1327" i="25"/>
  <c r="I1325" i="25"/>
  <c r="I1323" i="25"/>
  <c r="I1317" i="25"/>
  <c r="B1373" i="25"/>
  <c r="K22" i="22"/>
  <c r="K15" i="22"/>
  <c r="K17" i="22"/>
  <c r="K21" i="22"/>
  <c r="M24" i="22"/>
  <c r="K24" i="22"/>
  <c r="K19" i="22"/>
  <c r="K14" i="22"/>
  <c r="K16" i="22"/>
  <c r="K20" i="22"/>
  <c r="K18" i="22"/>
  <c r="K13" i="22"/>
  <c r="K25" i="22"/>
  <c r="S1339" i="25"/>
  <c r="U1343" i="25"/>
  <c r="F1336" i="25"/>
  <c r="A1345" i="25"/>
  <c r="U1340" i="25"/>
  <c r="A1341" i="25"/>
  <c r="Q1346" i="25"/>
  <c r="T1345" i="25"/>
  <c r="A1338" i="25"/>
  <c r="F1343" i="25"/>
  <c r="A1337" i="25"/>
  <c r="B1336" i="25"/>
  <c r="B1338" i="25"/>
  <c r="F1345" i="25"/>
  <c r="U1345" i="25"/>
  <c r="A1344" i="25"/>
  <c r="Q1341" i="25"/>
  <c r="U1339" i="25"/>
  <c r="Q1337" i="25"/>
  <c r="U1344" i="25"/>
  <c r="Q1344" i="25"/>
  <c r="U1341" i="25"/>
  <c r="B1344" i="25"/>
  <c r="F1344" i="25"/>
  <c r="T1342" i="25"/>
  <c r="B1346" i="25"/>
  <c r="F1340" i="25"/>
  <c r="A1339" i="25"/>
  <c r="B1342" i="25"/>
  <c r="B1347" i="25"/>
  <c r="U1338" i="25"/>
  <c r="S1346" i="25"/>
  <c r="F1346" i="25"/>
  <c r="T1347" i="25"/>
  <c r="F1338" i="25"/>
  <c r="F1341" i="25"/>
  <c r="T1337" i="25"/>
  <c r="A1347" i="25"/>
  <c r="U1346" i="25"/>
  <c r="S1343" i="25"/>
  <c r="S1347" i="25"/>
  <c r="B1341" i="25"/>
  <c r="S1336" i="25"/>
  <c r="T1340" i="25"/>
  <c r="F1347" i="25"/>
  <c r="T1341" i="25"/>
  <c r="T1338" i="25"/>
  <c r="B1345" i="25"/>
  <c r="Q1343" i="25"/>
  <c r="Q1339" i="25"/>
  <c r="A1346" i="25"/>
  <c r="Q1340" i="25"/>
  <c r="U1342" i="25"/>
  <c r="T1336" i="25"/>
  <c r="Q1347" i="25"/>
  <c r="T1343" i="25"/>
  <c r="F1339" i="25"/>
  <c r="Q1338" i="25"/>
  <c r="B1337" i="25"/>
  <c r="U1337" i="25"/>
  <c r="A1342" i="25"/>
  <c r="T1339" i="25"/>
  <c r="Q1342" i="25"/>
  <c r="U1347" i="25"/>
  <c r="Q1345" i="25"/>
  <c r="S1340" i="25"/>
  <c r="T1346" i="25"/>
  <c r="A1336" i="25"/>
  <c r="U1336" i="25"/>
  <c r="S1342" i="25"/>
  <c r="S1345" i="25"/>
  <c r="Q1336" i="25"/>
  <c r="B1340" i="25"/>
  <c r="S1341" i="25"/>
  <c r="B1343" i="25"/>
  <c r="F1337" i="25"/>
  <c r="B1339" i="25"/>
  <c r="S1344" i="25"/>
  <c r="A1340" i="25"/>
  <c r="S1337" i="25"/>
  <c r="T1344" i="25"/>
  <c r="S1338" i="25"/>
  <c r="A1343" i="25"/>
  <c r="F1342" i="25"/>
  <c r="AQ35" i="24"/>
  <c r="AR60" i="27"/>
  <c r="W1320" i="25"/>
  <c r="C1315" i="26"/>
  <c r="P711" i="25"/>
  <c r="C1183" i="23"/>
  <c r="T1200" i="22"/>
  <c r="C1170" i="23"/>
  <c r="T1193" i="22"/>
  <c r="H1315" i="26"/>
  <c r="U1190" i="22"/>
  <c r="W1315" i="25"/>
  <c r="A1173" i="23"/>
  <c r="F613" i="26"/>
  <c r="J1102" i="23"/>
  <c r="C1319" i="26"/>
  <c r="W1173" i="22"/>
  <c r="W1177" i="22"/>
  <c r="P13" i="25"/>
  <c r="S1190" i="22"/>
  <c r="F1195" i="22"/>
  <c r="A1171" i="23"/>
  <c r="P707" i="25"/>
  <c r="N635" i="22"/>
  <c r="C1316" i="26"/>
  <c r="C1320" i="26"/>
  <c r="P706" i="25"/>
  <c r="T1195" i="22"/>
  <c r="P1147" i="22"/>
  <c r="I1331" i="26"/>
  <c r="P14" i="25"/>
  <c r="H1169" i="23"/>
  <c r="B634" i="23"/>
  <c r="J1108" i="23"/>
  <c r="H1172" i="23"/>
  <c r="C654" i="23"/>
  <c r="S1194" i="22"/>
  <c r="P1153" i="22"/>
  <c r="U1197" i="22"/>
  <c r="W1171" i="22"/>
  <c r="I693" i="26"/>
  <c r="A1313" i="26"/>
  <c r="Q1196" i="22"/>
  <c r="J1088" i="23"/>
  <c r="F634" i="23"/>
  <c r="B1206" i="22"/>
  <c r="P713" i="25"/>
  <c r="W1176" i="22"/>
  <c r="J666" i="26"/>
  <c r="U1196" i="22"/>
  <c r="AQ36" i="1"/>
  <c r="P1151" i="22"/>
  <c r="P20" i="25"/>
  <c r="I1107" i="23"/>
  <c r="H1176" i="23"/>
  <c r="W1178" i="22"/>
  <c r="P710" i="25"/>
  <c r="T1199" i="22"/>
  <c r="AP36" i="27"/>
  <c r="B592" i="26"/>
  <c r="C1318" i="26"/>
  <c r="C1168" i="23"/>
  <c r="Q1199" i="22"/>
  <c r="H1313" i="26"/>
  <c r="A1176" i="23"/>
  <c r="P712" i="25"/>
  <c r="C1167" i="23"/>
  <c r="J1087" i="23"/>
  <c r="Q1192" i="22"/>
  <c r="J1089" i="23"/>
  <c r="T1190" i="22"/>
  <c r="W1317" i="25"/>
  <c r="P19" i="25"/>
  <c r="P22" i="25"/>
  <c r="B1200" i="22"/>
  <c r="I1330" i="26"/>
  <c r="S1198" i="22"/>
  <c r="J40" i="23"/>
  <c r="C1313" i="26"/>
  <c r="Q1197" i="22"/>
  <c r="J1086" i="23"/>
  <c r="U1194" i="22"/>
  <c r="H1170" i="23"/>
  <c r="A1175" i="23"/>
  <c r="AP35" i="24"/>
  <c r="A1317" i="26"/>
  <c r="F1192" i="22"/>
  <c r="I682" i="26"/>
  <c r="H1312" i="26"/>
  <c r="P23" i="25"/>
  <c r="A1191" i="22"/>
  <c r="S1189" i="22"/>
  <c r="W1172" i="22"/>
  <c r="I1183" i="23"/>
  <c r="A1322" i="26"/>
  <c r="I1206" i="22"/>
  <c r="P18" i="25"/>
  <c r="F654" i="26"/>
  <c r="I1108" i="23"/>
  <c r="W1322" i="25"/>
  <c r="T1191" i="22"/>
  <c r="C1321" i="26"/>
  <c r="H1165" i="23"/>
  <c r="H1168" i="23"/>
  <c r="W1175" i="22"/>
  <c r="C1330" i="26"/>
  <c r="I612" i="23"/>
  <c r="P24" i="25"/>
  <c r="Q1191" i="22"/>
  <c r="I21" i="23"/>
  <c r="Q1195" i="22"/>
  <c r="A1320" i="26"/>
  <c r="B1353" i="25"/>
  <c r="C1174" i="23"/>
  <c r="A1166" i="23"/>
  <c r="A1319" i="26"/>
  <c r="F1194" i="22"/>
  <c r="W1318" i="25"/>
  <c r="P1148" i="22"/>
  <c r="F1193" i="22"/>
  <c r="B1191" i="22"/>
  <c r="S1200" i="22"/>
  <c r="Q1200" i="22"/>
  <c r="U1195" i="22"/>
  <c r="S1199" i="22"/>
  <c r="H1319" i="26"/>
  <c r="H1167" i="23"/>
  <c r="A1170" i="23"/>
  <c r="A1193" i="22"/>
  <c r="H1175" i="23"/>
  <c r="P709" i="25"/>
  <c r="A1196" i="22"/>
  <c r="U1191" i="22"/>
  <c r="P1150" i="22"/>
  <c r="J1111" i="23"/>
  <c r="C1166" i="23"/>
  <c r="J664" i="23"/>
  <c r="C1176" i="23"/>
  <c r="T1196" i="22"/>
  <c r="T1192" i="22"/>
  <c r="H1318" i="26"/>
  <c r="I42" i="23"/>
  <c r="P1156" i="22"/>
  <c r="H1323" i="26"/>
  <c r="J1090" i="23"/>
  <c r="W1174" i="22"/>
  <c r="I1110" i="23"/>
  <c r="A1165" i="23"/>
  <c r="P21" i="25"/>
  <c r="C1172" i="23"/>
  <c r="A1321" i="26"/>
  <c r="P1155" i="22"/>
  <c r="F1189" i="22"/>
  <c r="A1312" i="26"/>
  <c r="P715" i="25"/>
  <c r="C1171" i="23"/>
  <c r="A1169" i="23"/>
  <c r="A1168" i="23"/>
  <c r="C1165" i="23"/>
  <c r="H1316" i="26"/>
  <c r="J663" i="26"/>
  <c r="I10" i="23"/>
  <c r="AQ36" i="24"/>
  <c r="B1197" i="22"/>
  <c r="H1166" i="23"/>
  <c r="W1170" i="22"/>
  <c r="P17" i="25"/>
  <c r="A1167" i="23"/>
  <c r="F1200" i="22"/>
  <c r="U1200" i="22"/>
  <c r="P1152" i="22"/>
  <c r="P15" i="25"/>
  <c r="B1193" i="22"/>
  <c r="I1184" i="23"/>
  <c r="A1189" i="22"/>
  <c r="B1198" i="22"/>
  <c r="I1104" i="23"/>
  <c r="AR6" i="24"/>
  <c r="AP36" i="1"/>
  <c r="C1322" i="26"/>
  <c r="B1199" i="22"/>
  <c r="A1323" i="26"/>
  <c r="S1192" i="22"/>
  <c r="J669" i="26"/>
  <c r="I1112" i="23"/>
  <c r="I16" i="23"/>
  <c r="F1197" i="22"/>
  <c r="I1103" i="23"/>
  <c r="C1169" i="23"/>
  <c r="B1192" i="22"/>
  <c r="F1205" i="22"/>
  <c r="W1324" i="25"/>
  <c r="AQ36" i="27"/>
  <c r="B1196" i="22"/>
  <c r="I685" i="23"/>
  <c r="A1190" i="22"/>
  <c r="T1198" i="22"/>
  <c r="S1195" i="22"/>
  <c r="W1323" i="25"/>
  <c r="N635" i="25"/>
  <c r="H1321" i="26"/>
  <c r="P708" i="25"/>
  <c r="I20" i="23"/>
  <c r="F1190" i="22"/>
  <c r="A1316" i="26"/>
  <c r="H1320" i="26"/>
  <c r="W726" i="25"/>
  <c r="S1191" i="22"/>
  <c r="I1106" i="23"/>
  <c r="F1198" i="22"/>
  <c r="P1149" i="22"/>
  <c r="A1195" i="22"/>
  <c r="P1157" i="22"/>
  <c r="A1172" i="23"/>
  <c r="A1315" i="26"/>
  <c r="A1314" i="26"/>
  <c r="B1190" i="22"/>
  <c r="H1317" i="26"/>
  <c r="C1331" i="26"/>
  <c r="U1198" i="22"/>
  <c r="A1318" i="26"/>
  <c r="H1322" i="26"/>
  <c r="S1197" i="22"/>
  <c r="C1323" i="26"/>
  <c r="F633" i="23"/>
  <c r="F1199" i="22"/>
  <c r="J19" i="23"/>
  <c r="I17" i="23"/>
  <c r="B1194" i="22"/>
  <c r="P717" i="25"/>
  <c r="AR43" i="1"/>
  <c r="P1158" i="22"/>
  <c r="C1314" i="26"/>
  <c r="E1206" i="22"/>
  <c r="I14" i="23"/>
  <c r="P1154" i="22"/>
  <c r="S1196" i="22"/>
  <c r="B1195" i="22"/>
  <c r="A1174" i="23"/>
  <c r="H1314" i="26"/>
  <c r="I15" i="23"/>
  <c r="N656" i="22"/>
  <c r="I41" i="23"/>
  <c r="H1171" i="23"/>
  <c r="Q1194" i="22"/>
  <c r="A1194" i="22"/>
  <c r="F1352" i="25"/>
  <c r="P714" i="25"/>
  <c r="M1206" i="22"/>
  <c r="U1199" i="22"/>
  <c r="C1184" i="23"/>
  <c r="C1312" i="26"/>
  <c r="H1174" i="23"/>
  <c r="T1194" i="22"/>
  <c r="U1189" i="22"/>
  <c r="W1168" i="22"/>
  <c r="B614" i="25" a="1"/>
  <c r="W1319" i="25"/>
  <c r="I1353" i="25"/>
  <c r="F1191" i="22"/>
  <c r="U1192" i="22"/>
  <c r="I12" i="23"/>
  <c r="A1192" i="22"/>
  <c r="T1189" i="22"/>
  <c r="C1317" i="26"/>
  <c r="A1199" i="22"/>
  <c r="A1198" i="22"/>
  <c r="J1091" i="23"/>
  <c r="M1353" i="25"/>
  <c r="Q1198" i="22"/>
  <c r="H1173" i="23"/>
  <c r="W1169" i="22"/>
  <c r="A1197" i="22"/>
  <c r="J1083" i="23"/>
  <c r="I1109" i="23"/>
  <c r="Q1190" i="22"/>
  <c r="S1193" i="22"/>
  <c r="W1321" i="25"/>
  <c r="A1200" i="22"/>
  <c r="E1353" i="25"/>
  <c r="P716" i="25"/>
  <c r="B1189" i="22"/>
  <c r="U1193" i="22"/>
  <c r="AR39" i="24"/>
  <c r="I1111" i="23"/>
  <c r="I11" i="23"/>
  <c r="Q1193" i="22"/>
  <c r="J635" i="22"/>
  <c r="I13" i="23"/>
  <c r="C1173" i="23"/>
  <c r="C1175" i="23"/>
  <c r="AP36" i="24"/>
  <c r="P16" i="25"/>
  <c r="T1197" i="22"/>
  <c r="F1196" i="22"/>
  <c r="Q1189" i="22"/>
  <c r="AS36" i="27" l="1"/>
  <c r="N1126" i="22"/>
  <c r="M25" i="22"/>
  <c r="M1135" i="22"/>
  <c r="N1135" i="22" s="1"/>
  <c r="M1130" i="22"/>
  <c r="N1130" i="22" s="1"/>
  <c r="M1127" i="22"/>
  <c r="N1127" i="22" s="1"/>
  <c r="M1132" i="22"/>
  <c r="N1132" i="22" s="1"/>
  <c r="M1131" i="22"/>
  <c r="N1131" i="22" s="1"/>
  <c r="M1133" i="22"/>
  <c r="N1133" i="22" s="1"/>
  <c r="M1134" i="22"/>
  <c r="N1134" i="22" s="1"/>
  <c r="M1136" i="22"/>
  <c r="N1136" i="22" s="1"/>
  <c r="M1128" i="22"/>
  <c r="N1128" i="22" s="1"/>
  <c r="F725" i="22"/>
  <c r="M730" i="22" s="1"/>
  <c r="M709" i="22"/>
  <c r="N688" i="22"/>
  <c r="J673" i="23"/>
  <c r="V667" i="22"/>
  <c r="V676" i="22" s="1"/>
  <c r="B677" i="22" s="1" a="1"/>
  <c r="B677" i="22" s="1"/>
  <c r="L677" i="22"/>
  <c r="M676" i="22"/>
  <c r="AS36" i="1"/>
  <c r="H656" i="22"/>
  <c r="E656" i="22"/>
  <c r="B614" i="25"/>
  <c r="L677" i="25"/>
  <c r="V669" i="25"/>
  <c r="M686" i="25"/>
  <c r="N686" i="25" s="1"/>
  <c r="K696" i="25"/>
  <c r="M689" i="25"/>
  <c r="N689" i="25" s="1"/>
  <c r="M691" i="25"/>
  <c r="N691" i="25" s="1"/>
  <c r="K685" i="25"/>
  <c r="K697" i="25"/>
  <c r="M676" i="25"/>
  <c r="M694" i="25"/>
  <c r="X1177" i="22"/>
  <c r="X1173" i="22"/>
  <c r="M692" i="25"/>
  <c r="N692" i="25" s="1"/>
  <c r="M690" i="25"/>
  <c r="M688" i="25"/>
  <c r="M687" i="25"/>
  <c r="V1093" i="22"/>
  <c r="M695" i="25"/>
  <c r="X1174" i="22"/>
  <c r="X1175" i="22"/>
  <c r="E635" i="25"/>
  <c r="X1172" i="22"/>
  <c r="V1089" i="22"/>
  <c r="V672" i="25"/>
  <c r="X1159" i="22"/>
  <c r="V1094" i="22"/>
  <c r="V1090" i="22"/>
  <c r="J673" i="26"/>
  <c r="V666" i="25"/>
  <c r="V1092" i="22"/>
  <c r="V1091" i="22"/>
  <c r="X1178" i="22"/>
  <c r="R717" i="25"/>
  <c r="M717" i="25" s="1"/>
  <c r="R710" i="25"/>
  <c r="K710" i="25" s="1"/>
  <c r="G710" i="25"/>
  <c r="R708" i="25"/>
  <c r="K708" i="25" s="1"/>
  <c r="G708" i="25"/>
  <c r="R715" i="25"/>
  <c r="K715" i="25" s="1"/>
  <c r="G715" i="25"/>
  <c r="G706" i="25"/>
  <c r="G718" i="25"/>
  <c r="R706" i="25"/>
  <c r="M706" i="25" s="1"/>
  <c r="N706" i="25" s="1"/>
  <c r="R716" i="25"/>
  <c r="K716" i="25" s="1"/>
  <c r="G716" i="25"/>
  <c r="R714" i="25"/>
  <c r="K714" i="25" s="1"/>
  <c r="G714" i="25"/>
  <c r="G713" i="25"/>
  <c r="R713" i="25"/>
  <c r="K713" i="25" s="1"/>
  <c r="G707" i="25"/>
  <c r="R707" i="25"/>
  <c r="K707" i="25" s="1"/>
  <c r="R711" i="25"/>
  <c r="K711" i="25" s="1"/>
  <c r="G711" i="25"/>
  <c r="R712" i="25"/>
  <c r="K712" i="25" s="1"/>
  <c r="G712" i="25"/>
  <c r="R709" i="25"/>
  <c r="K709" i="25" s="1"/>
  <c r="G709" i="25"/>
  <c r="X1170" i="22"/>
  <c r="X1168" i="22"/>
  <c r="W1180" i="22"/>
  <c r="W739" i="25"/>
  <c r="X1176" i="22"/>
  <c r="X1171" i="22"/>
  <c r="R1150" i="22"/>
  <c r="K1150" i="22" s="1"/>
  <c r="G1150" i="22"/>
  <c r="G1147" i="22"/>
  <c r="R1147" i="22"/>
  <c r="M1147" i="22" s="1"/>
  <c r="G1159" i="22"/>
  <c r="R1156" i="22"/>
  <c r="K1156" i="22" s="1"/>
  <c r="G1156" i="22"/>
  <c r="R1157" i="22"/>
  <c r="K1157" i="22" s="1"/>
  <c r="G1157" i="22"/>
  <c r="R1153" i="22"/>
  <c r="K1153" i="22" s="1"/>
  <c r="G1153" i="22"/>
  <c r="G1148" i="22"/>
  <c r="R1148" i="22"/>
  <c r="K1148" i="22" s="1"/>
  <c r="G1149" i="22"/>
  <c r="R1149" i="22"/>
  <c r="K1149" i="22" s="1"/>
  <c r="R1158" i="22"/>
  <c r="M1158" i="22" s="1"/>
  <c r="R1155" i="22"/>
  <c r="K1155" i="22" s="1"/>
  <c r="G1155" i="22"/>
  <c r="G1151" i="22"/>
  <c r="R1151" i="22"/>
  <c r="K1151" i="22" s="1"/>
  <c r="G1154" i="22"/>
  <c r="R1154" i="22"/>
  <c r="K1154" i="22" s="1"/>
  <c r="G1152" i="22"/>
  <c r="R1152" i="22"/>
  <c r="K1152" i="22" s="1"/>
  <c r="X1169" i="22"/>
  <c r="M693" i="25"/>
  <c r="I1191" i="22"/>
  <c r="I1192" i="22"/>
  <c r="I1199" i="22"/>
  <c r="I1201" i="22"/>
  <c r="F1201" i="22"/>
  <c r="I1194" i="22"/>
  <c r="I1189" i="22"/>
  <c r="I1197" i="22"/>
  <c r="I1200" i="22"/>
  <c r="I1190" i="22"/>
  <c r="I1195" i="22"/>
  <c r="I1196" i="22"/>
  <c r="I1193" i="22"/>
  <c r="H1177" i="23"/>
  <c r="X1221" i="22"/>
  <c r="G1221" i="22"/>
  <c r="I1198" i="22"/>
  <c r="A1222" i="22"/>
  <c r="I1223" i="22"/>
  <c r="K1223" i="22"/>
  <c r="B1247" i="22"/>
  <c r="A1223" i="22"/>
  <c r="K1206" i="22"/>
  <c r="D1223" i="22"/>
  <c r="D1206" i="22"/>
  <c r="K1137" i="22"/>
  <c r="M1137" i="22"/>
  <c r="K1208" i="22"/>
  <c r="G1223" i="22"/>
  <c r="A1206" i="22"/>
  <c r="N1208" i="22"/>
  <c r="B1208" i="22"/>
  <c r="M1223" i="22"/>
  <c r="AX45" i="1"/>
  <c r="A1208" i="22"/>
  <c r="V1114" i="22"/>
  <c r="N685" i="25"/>
  <c r="G1208" i="22"/>
  <c r="M1208" i="22"/>
  <c r="I1208" i="22"/>
  <c r="K1126" i="22"/>
  <c r="K1138" i="22"/>
  <c r="V1111" i="22"/>
  <c r="G1206" i="22"/>
  <c r="E656" i="25"/>
  <c r="X1325" i="25"/>
  <c r="X1306" i="25"/>
  <c r="R13" i="25"/>
  <c r="M13" i="25" s="1"/>
  <c r="G25" i="25"/>
  <c r="G13" i="25"/>
  <c r="R19" i="25"/>
  <c r="K19" i="25" s="1"/>
  <c r="G19" i="25"/>
  <c r="G18" i="25"/>
  <c r="R18" i="25"/>
  <c r="K18" i="25" s="1"/>
  <c r="G15" i="25"/>
  <c r="R15" i="25"/>
  <c r="K15" i="25" s="1"/>
  <c r="R16" i="25"/>
  <c r="K16" i="25" s="1"/>
  <c r="G16" i="25"/>
  <c r="R22" i="25"/>
  <c r="K22" i="25" s="1"/>
  <c r="G22" i="25"/>
  <c r="G14" i="25"/>
  <c r="R14" i="25"/>
  <c r="K14" i="25" s="1"/>
  <c r="R23" i="25"/>
  <c r="K23" i="25" s="1"/>
  <c r="G23" i="25"/>
  <c r="G21" i="25"/>
  <c r="R21" i="25"/>
  <c r="K21" i="25" s="1"/>
  <c r="R24" i="25"/>
  <c r="K24" i="25" s="1"/>
  <c r="G17" i="25"/>
  <c r="R17" i="25"/>
  <c r="K17" i="25" s="1"/>
  <c r="G20" i="25"/>
  <c r="R20" i="25"/>
  <c r="K20" i="25" s="1"/>
  <c r="X1317" i="25"/>
  <c r="X1316" i="25"/>
  <c r="X1318" i="25"/>
  <c r="X1319" i="25"/>
  <c r="H1324" i="26"/>
  <c r="X1323" i="25"/>
  <c r="X1324" i="25"/>
  <c r="X1320" i="25"/>
  <c r="X1321" i="25"/>
  <c r="X1322" i="25"/>
  <c r="W1327" i="25"/>
  <c r="X1315" i="25"/>
  <c r="A1413" i="26"/>
  <c r="V22" i="22"/>
  <c r="I1348" i="25"/>
  <c r="F1348" i="25"/>
  <c r="G1368" i="25"/>
  <c r="M1370" i="25"/>
  <c r="D1370" i="25"/>
  <c r="K1370" i="25"/>
  <c r="A1370" i="25"/>
  <c r="A1369" i="25"/>
  <c r="I1370" i="25"/>
  <c r="X1368" i="25"/>
  <c r="I1355" i="25"/>
  <c r="G1353" i="25"/>
  <c r="K1355" i="25"/>
  <c r="G1370" i="25"/>
  <c r="F1355" i="25"/>
  <c r="B1355" i="25"/>
  <c r="A1353" i="25"/>
  <c r="A1355" i="25"/>
  <c r="K1353" i="25"/>
  <c r="D1353" i="25"/>
  <c r="N1355" i="25"/>
  <c r="M1355" i="25"/>
  <c r="G1355" i="25"/>
  <c r="I1344" i="25"/>
  <c r="I1342" i="25"/>
  <c r="I1341" i="25"/>
  <c r="I1345" i="25"/>
  <c r="I1336" i="25"/>
  <c r="I1347" i="25"/>
  <c r="I1340" i="25"/>
  <c r="I1338" i="25"/>
  <c r="I1337" i="25"/>
  <c r="I1339" i="25"/>
  <c r="I1346" i="25"/>
  <c r="I1343" i="25"/>
  <c r="F1366" i="25"/>
  <c r="T1358" i="25"/>
  <c r="U1362" i="25"/>
  <c r="W1340" i="25"/>
  <c r="S1368" i="25"/>
  <c r="B1368" i="25"/>
  <c r="A1361" i="25"/>
  <c r="F1360" i="25"/>
  <c r="Q1359" i="25"/>
  <c r="S1360" i="25"/>
  <c r="W1341" i="25"/>
  <c r="S1363" i="25"/>
  <c r="F1362" i="25"/>
  <c r="T1366" i="25"/>
  <c r="Q1361" i="25"/>
  <c r="T1367" i="25"/>
  <c r="B1367" i="25"/>
  <c r="B1361" i="25"/>
  <c r="S1361" i="25"/>
  <c r="B1363" i="25"/>
  <c r="A1365" i="25"/>
  <c r="S1365" i="25"/>
  <c r="U1364" i="25"/>
  <c r="S1359" i="25"/>
  <c r="A1367" i="25"/>
  <c r="T1363" i="25"/>
  <c r="U1368" i="25"/>
  <c r="A1358" i="25"/>
  <c r="S1366" i="25"/>
  <c r="T1357" i="25"/>
  <c r="W1342" i="25"/>
  <c r="F1364" i="25"/>
  <c r="B1357" i="25"/>
  <c r="Q1365" i="25"/>
  <c r="U1357" i="25"/>
  <c r="T1364" i="25"/>
  <c r="S1364" i="25"/>
  <c r="S1357" i="25"/>
  <c r="B1358" i="25"/>
  <c r="Q1366" i="25"/>
  <c r="Q1362" i="25"/>
  <c r="W1339" i="25"/>
  <c r="B1364" i="25"/>
  <c r="W1346" i="25"/>
  <c r="T1362" i="25"/>
  <c r="A1368" i="25"/>
  <c r="F1357" i="25"/>
  <c r="T1365" i="25"/>
  <c r="A1363" i="25"/>
  <c r="W1336" i="25"/>
  <c r="A1357" i="25"/>
  <c r="F1358" i="25"/>
  <c r="U1365" i="25"/>
  <c r="F1361" i="25"/>
  <c r="U1366" i="25"/>
  <c r="A1364" i="25"/>
  <c r="Q1358" i="25"/>
  <c r="Q1367" i="25"/>
  <c r="B1360" i="25"/>
  <c r="W1345" i="25"/>
  <c r="W1343" i="25"/>
  <c r="B1366" i="25"/>
  <c r="W1337" i="25"/>
  <c r="A1366" i="25"/>
  <c r="F1368" i="25"/>
  <c r="A1360" i="25"/>
  <c r="A1362" i="25"/>
  <c r="U1363" i="25"/>
  <c r="T1359" i="25"/>
  <c r="W1344" i="25"/>
  <c r="Q1368" i="25"/>
  <c r="S1358" i="25"/>
  <c r="U1360" i="25"/>
  <c r="Q1360" i="25"/>
  <c r="B1359" i="25"/>
  <c r="T1361" i="25"/>
  <c r="S1367" i="25"/>
  <c r="F1365" i="25"/>
  <c r="F1363" i="25"/>
  <c r="U1359" i="25"/>
  <c r="T1368" i="25"/>
  <c r="W1338" i="25"/>
  <c r="Q1364" i="25"/>
  <c r="Q1363" i="25"/>
  <c r="F1359" i="25"/>
  <c r="F1367" i="25"/>
  <c r="B1362" i="25"/>
  <c r="A1359" i="25"/>
  <c r="T1360" i="25"/>
  <c r="U1358" i="25"/>
  <c r="U1367" i="25"/>
  <c r="S1362" i="25"/>
  <c r="B1365" i="25"/>
  <c r="Q1357" i="25"/>
  <c r="U1361" i="25"/>
  <c r="I683" i="26"/>
  <c r="B1374" i="25"/>
  <c r="J38" i="23"/>
  <c r="C1195" i="23"/>
  <c r="A1218" i="22"/>
  <c r="A1187" i="23"/>
  <c r="J33" i="23"/>
  <c r="A1333" i="26"/>
  <c r="J682" i="26"/>
  <c r="A1221" i="22"/>
  <c r="I1131" i="23"/>
  <c r="P732" i="25"/>
  <c r="H1335" i="26"/>
  <c r="U1215" i="22"/>
  <c r="F1219" i="22"/>
  <c r="S1214" i="22"/>
  <c r="B655" i="23"/>
  <c r="J1103" i="23"/>
  <c r="A1220" i="22"/>
  <c r="I687" i="26"/>
  <c r="C1351" i="26"/>
  <c r="J39" i="23"/>
  <c r="H1337" i="26"/>
  <c r="A1340" i="26"/>
  <c r="H1189" i="23"/>
  <c r="S1211" i="22"/>
  <c r="P1171" i="22"/>
  <c r="J688" i="26"/>
  <c r="A1197" i="23"/>
  <c r="AR40" i="24"/>
  <c r="I1374" i="25"/>
  <c r="S1218" i="22"/>
  <c r="C1341" i="26"/>
  <c r="C1193" i="23"/>
  <c r="A1186" i="23"/>
  <c r="J1124" i="23"/>
  <c r="B1220" i="22"/>
  <c r="H1186" i="23"/>
  <c r="H1192" i="23"/>
  <c r="H1336" i="26"/>
  <c r="F1210" i="22"/>
  <c r="H1333" i="26"/>
  <c r="C1190" i="23"/>
  <c r="T1211" i="22"/>
  <c r="W1192" i="22"/>
  <c r="I1125" i="23"/>
  <c r="J685" i="23"/>
  <c r="J1127" i="23"/>
  <c r="F1226" i="22"/>
  <c r="A1188" i="23"/>
  <c r="I706" i="23"/>
  <c r="C1197" i="23"/>
  <c r="H1188" i="23"/>
  <c r="P1326" i="25"/>
  <c r="W1193" i="22"/>
  <c r="W1191" i="22"/>
  <c r="I1130" i="23"/>
  <c r="B1210" i="22"/>
  <c r="T1217" i="22"/>
  <c r="P1318" i="25"/>
  <c r="I1128" i="23"/>
  <c r="J1104" i="23"/>
  <c r="I1129" i="23"/>
  <c r="B1212" i="22"/>
  <c r="F655" i="23"/>
  <c r="J683" i="26"/>
  <c r="S1217" i="22"/>
  <c r="F1215" i="22"/>
  <c r="P728" i="25"/>
  <c r="A1211" i="22"/>
  <c r="S1210" i="22"/>
  <c r="A1212" i="22"/>
  <c r="H1342" i="26"/>
  <c r="A1196" i="23"/>
  <c r="P738" i="25"/>
  <c r="I1352" i="26"/>
  <c r="H1344" i="26"/>
  <c r="Q1212" i="22"/>
  <c r="P727" i="25"/>
  <c r="S1219" i="22"/>
  <c r="I686" i="26"/>
  <c r="S1215" i="22"/>
  <c r="H1195" i="23"/>
  <c r="T1213" i="22"/>
  <c r="P1172" i="22"/>
  <c r="C1342" i="26"/>
  <c r="B1211" i="22"/>
  <c r="F1220" i="22"/>
  <c r="U1219" i="22"/>
  <c r="S1220" i="22"/>
  <c r="C1343" i="26"/>
  <c r="J10" i="23"/>
  <c r="B1217" i="22"/>
  <c r="C1204" i="23"/>
  <c r="J1110" i="23"/>
  <c r="B1215" i="22"/>
  <c r="J1109" i="23"/>
  <c r="U1211" i="22"/>
  <c r="A1338" i="26"/>
  <c r="B1227" i="22"/>
  <c r="C1186" i="23"/>
  <c r="F655" i="26"/>
  <c r="H1338" i="26"/>
  <c r="T1210" i="22"/>
  <c r="AR68" i="24"/>
  <c r="I1155" i="23"/>
  <c r="P737" i="25"/>
  <c r="P1323" i="25"/>
  <c r="J41" i="23"/>
  <c r="A1194" i="23"/>
  <c r="AP37" i="27"/>
  <c r="F634" i="26"/>
  <c r="I1204" i="23"/>
  <c r="A1217" i="22"/>
  <c r="B1216" i="22"/>
  <c r="I1127" i="23"/>
  <c r="A1219" i="22"/>
  <c r="U1210" i="22"/>
  <c r="Q1217" i="22"/>
  <c r="F1217" i="22"/>
  <c r="A1214" i="22"/>
  <c r="T1215" i="22"/>
  <c r="S1221" i="22"/>
  <c r="J34" i="23"/>
  <c r="I633" i="23"/>
  <c r="U1212" i="22"/>
  <c r="C1333" i="26"/>
  <c r="C1189" i="23"/>
  <c r="I1227" i="22"/>
  <c r="I685" i="26"/>
  <c r="J18" i="23"/>
  <c r="T1214" i="22"/>
  <c r="P734" i="25"/>
  <c r="A1343" i="26"/>
  <c r="J1129" i="23"/>
  <c r="P729" i="25"/>
  <c r="I1351" i="26"/>
  <c r="F654" i="23"/>
  <c r="I692" i="26"/>
  <c r="A1195" i="23"/>
  <c r="U1213" i="22"/>
  <c r="H1191" i="23"/>
  <c r="T1216" i="22"/>
  <c r="U1218" i="22"/>
  <c r="Q1215" i="22"/>
  <c r="A1335" i="26"/>
  <c r="U1214" i="22"/>
  <c r="F1218" i="22"/>
  <c r="A1213" i="22"/>
  <c r="I10" i="26"/>
  <c r="A1336" i="26"/>
  <c r="U1216" i="22"/>
  <c r="AP6" i="27"/>
  <c r="A1342" i="26"/>
  <c r="J1107" i="23"/>
  <c r="J1112" i="23"/>
  <c r="P1176" i="22"/>
  <c r="W1195" i="22"/>
  <c r="H1343" i="26"/>
  <c r="I688" i="26"/>
  <c r="C1194" i="23"/>
  <c r="W1196" i="22"/>
  <c r="Q1220" i="22"/>
  <c r="Q1213" i="22"/>
  <c r="W1189" i="22"/>
  <c r="P731" i="25"/>
  <c r="W1198" i="22"/>
  <c r="W1190" i="22"/>
  <c r="P1320" i="25"/>
  <c r="I1123" i="23"/>
  <c r="A1190" i="23"/>
  <c r="J1128" i="23"/>
  <c r="P1174" i="22"/>
  <c r="C1205" i="23"/>
  <c r="T1221" i="22"/>
  <c r="I1133" i="23"/>
  <c r="W747" i="25"/>
  <c r="P1322" i="25"/>
  <c r="J36" i="23"/>
  <c r="P1179" i="22"/>
  <c r="B613" i="26"/>
  <c r="B635" i="25" a="1"/>
  <c r="AR61" i="27"/>
  <c r="A1193" i="23"/>
  <c r="M1374" i="25"/>
  <c r="J12" i="23"/>
  <c r="I691" i="26"/>
  <c r="H1187" i="23"/>
  <c r="S1212" i="22"/>
  <c r="E1374" i="25"/>
  <c r="J32" i="23"/>
  <c r="H1339" i="26"/>
  <c r="W1194" i="22"/>
  <c r="A1192" i="23"/>
  <c r="H1197" i="23"/>
  <c r="A1344" i="26"/>
  <c r="P730" i="25"/>
  <c r="A1191" i="23"/>
  <c r="C1344" i="26"/>
  <c r="C1334" i="26"/>
  <c r="P1173" i="22"/>
  <c r="W1199" i="22"/>
  <c r="B1218" i="22"/>
  <c r="J656" i="22"/>
  <c r="T1220" i="22"/>
  <c r="F1373" i="25"/>
  <c r="I1205" i="23"/>
  <c r="H1340" i="26"/>
  <c r="P733" i="25"/>
  <c r="AQ37" i="27"/>
  <c r="I1144" i="23"/>
  <c r="C1337" i="26"/>
  <c r="P1321" i="25"/>
  <c r="W1197" i="22"/>
  <c r="B1213" i="22"/>
  <c r="A1210" i="22"/>
  <c r="H1196" i="23"/>
  <c r="C1338" i="26"/>
  <c r="S1216" i="22"/>
  <c r="U1220" i="22"/>
  <c r="C1191" i="23"/>
  <c r="F1221" i="22"/>
  <c r="AQ37" i="1"/>
  <c r="H1341" i="26"/>
  <c r="Q1221" i="22"/>
  <c r="P1170" i="22"/>
  <c r="M1227" i="22"/>
  <c r="S1213" i="22"/>
  <c r="A1216" i="22"/>
  <c r="C1196" i="23"/>
  <c r="T1218" i="22"/>
  <c r="T1212" i="22"/>
  <c r="I714" i="26"/>
  <c r="J17" i="23"/>
  <c r="I1132" i="23"/>
  <c r="P1317" i="25"/>
  <c r="J15" i="23"/>
  <c r="I684" i="26"/>
  <c r="A1341" i="26"/>
  <c r="F1216" i="22"/>
  <c r="I1124" i="23"/>
  <c r="A1215" i="22"/>
  <c r="P736" i="25"/>
  <c r="J689" i="26"/>
  <c r="A1339" i="26"/>
  <c r="Q1219" i="22"/>
  <c r="C1339" i="26"/>
  <c r="J31" i="23"/>
  <c r="F1211" i="22"/>
  <c r="Q1218" i="22"/>
  <c r="Q1211" i="22"/>
  <c r="A1334" i="26"/>
  <c r="C1352" i="26"/>
  <c r="J1106" i="23"/>
  <c r="B1214" i="22"/>
  <c r="Q1216" i="22"/>
  <c r="C1335" i="26"/>
  <c r="I689" i="26"/>
  <c r="P1324" i="25"/>
  <c r="P1169" i="22"/>
  <c r="B1221" i="22"/>
  <c r="C675" i="26"/>
  <c r="AR44" i="1"/>
  <c r="C1188" i="23"/>
  <c r="J703" i="26"/>
  <c r="P1175" i="22"/>
  <c r="E1227" i="22"/>
  <c r="U1221" i="22"/>
  <c r="A1337" i="26"/>
  <c r="Q1214" i="22"/>
  <c r="A1189" i="23"/>
  <c r="H1194" i="23"/>
  <c r="P1177" i="22"/>
  <c r="I690" i="26"/>
  <c r="P735" i="25"/>
  <c r="C675" i="23"/>
  <c r="P1316" i="25"/>
  <c r="B1219" i="22"/>
  <c r="J37" i="23"/>
  <c r="J20" i="23"/>
  <c r="F1214" i="22"/>
  <c r="J11" i="23"/>
  <c r="H1190" i="23"/>
  <c r="P1168" i="22"/>
  <c r="J16" i="23"/>
  <c r="P1319" i="25"/>
  <c r="H1334" i="26"/>
  <c r="P1325" i="25"/>
  <c r="AP37" i="1"/>
  <c r="J14" i="23"/>
  <c r="C1340" i="26"/>
  <c r="F1212" i="22"/>
  <c r="C1187" i="23"/>
  <c r="F1213" i="22"/>
  <c r="J13" i="23"/>
  <c r="P1315" i="25"/>
  <c r="T1219" i="22"/>
  <c r="U1217" i="22"/>
  <c r="H1193" i="23"/>
  <c r="I1134" i="23"/>
  <c r="N656" i="25"/>
  <c r="Q1210" i="22"/>
  <c r="P1178" i="22"/>
  <c r="J35" i="23"/>
  <c r="C1192" i="23"/>
  <c r="J686" i="26"/>
  <c r="C1336" i="26"/>
  <c r="I703" i="26"/>
  <c r="AS6" i="27" l="1"/>
  <c r="AS37" i="27"/>
  <c r="N1147" i="22"/>
  <c r="N730" i="22"/>
  <c r="M1153" i="22"/>
  <c r="N1153" i="22" s="1"/>
  <c r="M1151" i="22"/>
  <c r="N1151" i="22" s="1"/>
  <c r="M1148" i="22"/>
  <c r="N1148" i="22" s="1"/>
  <c r="M1154" i="22"/>
  <c r="N1154" i="22" s="1"/>
  <c r="M1149" i="22"/>
  <c r="N1149" i="22" s="1"/>
  <c r="M1157" i="22"/>
  <c r="N1157" i="22" s="1"/>
  <c r="M1155" i="22"/>
  <c r="N1155" i="22" s="1"/>
  <c r="M1152" i="22"/>
  <c r="N1152" i="22" s="1"/>
  <c r="M1156" i="22"/>
  <c r="N1156" i="22" s="1"/>
  <c r="F746" i="22"/>
  <c r="N709" i="22"/>
  <c r="J694" i="23"/>
  <c r="M697" i="22"/>
  <c r="L698" i="22"/>
  <c r="V688" i="22"/>
  <c r="V697" i="22" s="1"/>
  <c r="B698" i="22" s="1" a="1"/>
  <c r="B698" i="22" s="1"/>
  <c r="AS37" i="1"/>
  <c r="H677" i="22"/>
  <c r="E677" i="22"/>
  <c r="B635" i="25"/>
  <c r="H1345" i="26"/>
  <c r="X1345" i="25"/>
  <c r="X1343" i="25"/>
  <c r="X1339" i="25"/>
  <c r="X1336" i="25"/>
  <c r="X1346" i="25"/>
  <c r="X1344" i="25"/>
  <c r="X1341" i="25"/>
  <c r="X1337" i="25"/>
  <c r="X1340" i="25"/>
  <c r="X1338" i="25"/>
  <c r="X1342" i="25"/>
  <c r="X1198" i="22"/>
  <c r="K717" i="25"/>
  <c r="M710" i="25"/>
  <c r="V676" i="25"/>
  <c r="E677" i="25" s="1"/>
  <c r="M708" i="25"/>
  <c r="N708" i="25" s="1"/>
  <c r="K1147" i="22"/>
  <c r="M715" i="25"/>
  <c r="K706" i="25"/>
  <c r="M709" i="25"/>
  <c r="N709" i="25" s="1"/>
  <c r="V1110" i="22"/>
  <c r="H677" i="25"/>
  <c r="N694" i="25"/>
  <c r="N690" i="25"/>
  <c r="N687" i="25"/>
  <c r="N688" i="25"/>
  <c r="M707" i="25"/>
  <c r="N695" i="25"/>
  <c r="M713" i="25"/>
  <c r="V1107" i="22"/>
  <c r="X1196" i="22"/>
  <c r="K1158" i="22"/>
  <c r="M716" i="25"/>
  <c r="V1112" i="22"/>
  <c r="V1109" i="22"/>
  <c r="X1180" i="22"/>
  <c r="V1115" i="22"/>
  <c r="V1113" i="22"/>
  <c r="X1191" i="22"/>
  <c r="R1176" i="22"/>
  <c r="K1176" i="22" s="1"/>
  <c r="G1176" i="22"/>
  <c r="R1170" i="22"/>
  <c r="K1170" i="22" s="1"/>
  <c r="G1170" i="22"/>
  <c r="R1173" i="22"/>
  <c r="K1173" i="22" s="1"/>
  <c r="G1173" i="22"/>
  <c r="R1169" i="22"/>
  <c r="K1169" i="22" s="1"/>
  <c r="G1169" i="22"/>
  <c r="R1175" i="22"/>
  <c r="K1175" i="22" s="1"/>
  <c r="G1175" i="22"/>
  <c r="R1168" i="22"/>
  <c r="M1168" i="22" s="1"/>
  <c r="G1168" i="22"/>
  <c r="G1180" i="22"/>
  <c r="G1177" i="22"/>
  <c r="R1177" i="22"/>
  <c r="K1177" i="22" s="1"/>
  <c r="R1174" i="22"/>
  <c r="K1174" i="22" s="1"/>
  <c r="G1174" i="22"/>
  <c r="G1171" i="22"/>
  <c r="R1171" i="22"/>
  <c r="K1171" i="22" s="1"/>
  <c r="R1179" i="22"/>
  <c r="M1179" i="22" s="1"/>
  <c r="G1172" i="22"/>
  <c r="R1172" i="22"/>
  <c r="K1172" i="22" s="1"/>
  <c r="G1178" i="22"/>
  <c r="R1178" i="22"/>
  <c r="K1178" i="22" s="1"/>
  <c r="W1201" i="22"/>
  <c r="X1189" i="22"/>
  <c r="X1194" i="22"/>
  <c r="G733" i="25"/>
  <c r="R733" i="25"/>
  <c r="K733" i="25" s="1"/>
  <c r="G736" i="25"/>
  <c r="R736" i="25"/>
  <c r="K736" i="25" s="1"/>
  <c r="R734" i="25"/>
  <c r="K734" i="25" s="1"/>
  <c r="G734" i="25"/>
  <c r="R732" i="25"/>
  <c r="K732" i="25" s="1"/>
  <c r="G732" i="25"/>
  <c r="G735" i="25"/>
  <c r="R735" i="25"/>
  <c r="K735" i="25" s="1"/>
  <c r="R737" i="25"/>
  <c r="K737" i="25" s="1"/>
  <c r="G737" i="25"/>
  <c r="R731" i="25"/>
  <c r="K731" i="25" s="1"/>
  <c r="G731" i="25"/>
  <c r="G730" i="25"/>
  <c r="R730" i="25"/>
  <c r="K730" i="25" s="1"/>
  <c r="R738" i="25"/>
  <c r="K738" i="25" s="1"/>
  <c r="G739" i="25"/>
  <c r="R727" i="25"/>
  <c r="M727" i="25" s="1"/>
  <c r="G727" i="25"/>
  <c r="R729" i="25"/>
  <c r="K729" i="25" s="1"/>
  <c r="G729" i="25"/>
  <c r="R728" i="25"/>
  <c r="K728" i="25" s="1"/>
  <c r="G728" i="25"/>
  <c r="X1199" i="22"/>
  <c r="X1192" i="22"/>
  <c r="X1193" i="22"/>
  <c r="X1190" i="22"/>
  <c r="X1197" i="22"/>
  <c r="W760" i="25"/>
  <c r="X1195" i="22"/>
  <c r="V1106" i="22"/>
  <c r="M711" i="25"/>
  <c r="N711" i="25" s="1"/>
  <c r="N693" i="25"/>
  <c r="M712" i="25"/>
  <c r="M714" i="25"/>
  <c r="K718" i="25"/>
  <c r="K1159" i="22"/>
  <c r="I1214" i="22"/>
  <c r="I1211" i="22"/>
  <c r="I1210" i="22"/>
  <c r="I1215" i="22"/>
  <c r="X1242" i="22"/>
  <c r="G1242" i="22"/>
  <c r="I1220" i="22"/>
  <c r="I1216" i="22"/>
  <c r="I1212" i="22"/>
  <c r="I1217" i="22"/>
  <c r="I1219" i="22"/>
  <c r="I1221" i="22"/>
  <c r="H1198" i="23"/>
  <c r="I1213" i="22"/>
  <c r="I1222" i="22"/>
  <c r="F1222" i="22"/>
  <c r="I1218" i="22"/>
  <c r="M1229" i="22"/>
  <c r="AX46" i="1"/>
  <c r="V1131" i="22"/>
  <c r="D1244" i="22"/>
  <c r="V1130" i="22"/>
  <c r="M1244" i="22"/>
  <c r="V1127" i="22"/>
  <c r="I1244" i="22"/>
  <c r="A1243" i="22"/>
  <c r="B1229" i="22"/>
  <c r="A1227" i="22"/>
  <c r="V691" i="25"/>
  <c r="G1229" i="22"/>
  <c r="N1229" i="22"/>
  <c r="G1244" i="22"/>
  <c r="V686" i="25"/>
  <c r="B1268" i="22"/>
  <c r="V685" i="25"/>
  <c r="A1229" i="22"/>
  <c r="V1147" i="22"/>
  <c r="V1132" i="22"/>
  <c r="K1227" i="22"/>
  <c r="G1227" i="22"/>
  <c r="K1229" i="22"/>
  <c r="A1244" i="22"/>
  <c r="I1229" i="22"/>
  <c r="V692" i="25"/>
  <c r="V689" i="25"/>
  <c r="V706" i="25"/>
  <c r="D1227" i="22"/>
  <c r="K1244" i="22"/>
  <c r="M20" i="25"/>
  <c r="N20" i="25" s="1"/>
  <c r="M17" i="25"/>
  <c r="N17" i="25" s="1"/>
  <c r="M22" i="25"/>
  <c r="N22" i="25" s="1"/>
  <c r="M19" i="25"/>
  <c r="N19" i="25" s="1"/>
  <c r="M16" i="25"/>
  <c r="N16" i="25" s="1"/>
  <c r="M24" i="25"/>
  <c r="M18" i="25"/>
  <c r="N18" i="25" s="1"/>
  <c r="X1327" i="25"/>
  <c r="K13" i="25"/>
  <c r="G1321" i="25"/>
  <c r="R1321" i="25"/>
  <c r="K1321" i="25" s="1"/>
  <c r="G1325" i="25"/>
  <c r="R1325" i="25"/>
  <c r="K1325" i="25" s="1"/>
  <c r="G1323" i="25"/>
  <c r="R1323" i="25"/>
  <c r="K1323" i="25" s="1"/>
  <c r="G1315" i="25"/>
  <c r="R1315" i="25"/>
  <c r="M1315" i="25" s="1"/>
  <c r="G1327" i="25"/>
  <c r="G1316" i="25"/>
  <c r="R1316" i="25"/>
  <c r="K1316" i="25" s="1"/>
  <c r="R1317" i="25"/>
  <c r="K1317" i="25" s="1"/>
  <c r="G1317" i="25"/>
  <c r="R1318" i="25"/>
  <c r="K1318" i="25" s="1"/>
  <c r="G1318" i="25"/>
  <c r="G1320" i="25"/>
  <c r="R1320" i="25"/>
  <c r="K1320" i="25" s="1"/>
  <c r="R1324" i="25"/>
  <c r="K1324" i="25" s="1"/>
  <c r="G1324" i="25"/>
  <c r="R1322" i="25"/>
  <c r="K1322" i="25" s="1"/>
  <c r="G1322" i="25"/>
  <c r="R1326" i="25"/>
  <c r="K1326" i="25" s="1"/>
  <c r="R1319" i="25"/>
  <c r="K1319" i="25" s="1"/>
  <c r="G1319" i="25"/>
  <c r="M23" i="25"/>
  <c r="M14" i="25"/>
  <c r="N14" i="25" s="1"/>
  <c r="M21" i="25"/>
  <c r="N21" i="25" s="1"/>
  <c r="M15" i="25"/>
  <c r="N15" i="25" s="1"/>
  <c r="K25" i="25"/>
  <c r="N13" i="25"/>
  <c r="V16" i="22"/>
  <c r="V17" i="22"/>
  <c r="V14" i="22"/>
  <c r="V15" i="22"/>
  <c r="V21" i="22"/>
  <c r="V19" i="22"/>
  <c r="V23" i="22"/>
  <c r="V20" i="22"/>
  <c r="V18" i="22"/>
  <c r="V13" i="22"/>
  <c r="I1365" i="25"/>
  <c r="I1359" i="25"/>
  <c r="I1357" i="25"/>
  <c r="I1360" i="25"/>
  <c r="I1358" i="25"/>
  <c r="I1362" i="25"/>
  <c r="I1366" i="25"/>
  <c r="I1368" i="25"/>
  <c r="I1361" i="25"/>
  <c r="G1389" i="25"/>
  <c r="B1376" i="25"/>
  <c r="M1391" i="25"/>
  <c r="D1391" i="25"/>
  <c r="A1376" i="25"/>
  <c r="A1374" i="25"/>
  <c r="N1376" i="25"/>
  <c r="K1391" i="25"/>
  <c r="A1391" i="25"/>
  <c r="M1376" i="25"/>
  <c r="K1374" i="25"/>
  <c r="A1390" i="25"/>
  <c r="K1376" i="25"/>
  <c r="I1391" i="25"/>
  <c r="X1389" i="25"/>
  <c r="I1376" i="25"/>
  <c r="G1374" i="25"/>
  <c r="G1391" i="25"/>
  <c r="G1376" i="25"/>
  <c r="F1376" i="25"/>
  <c r="D1374" i="25"/>
  <c r="I1364" i="25"/>
  <c r="I1369" i="25"/>
  <c r="F1369" i="25"/>
  <c r="I1367" i="25"/>
  <c r="I1363" i="25"/>
  <c r="J43" i="23"/>
  <c r="J22" i="23"/>
  <c r="L26" i="22"/>
  <c r="W1366" i="25"/>
  <c r="A1378" i="25"/>
  <c r="T1385" i="25"/>
  <c r="B1384" i="25"/>
  <c r="W1360" i="25"/>
  <c r="A1385" i="25"/>
  <c r="W1361" i="25"/>
  <c r="Q1389" i="25"/>
  <c r="B1385" i="25"/>
  <c r="U1384" i="25"/>
  <c r="B1381" i="25"/>
  <c r="T1388" i="25"/>
  <c r="T1383" i="25"/>
  <c r="A1379" i="25"/>
  <c r="F1383" i="25"/>
  <c r="B1388" i="25"/>
  <c r="B1378" i="25"/>
  <c r="S1383" i="25"/>
  <c r="B1387" i="25"/>
  <c r="T1379" i="25"/>
  <c r="U1379" i="25"/>
  <c r="U1386" i="25"/>
  <c r="S1379" i="25"/>
  <c r="T1380" i="25"/>
  <c r="F1386" i="25"/>
  <c r="B1379" i="25"/>
  <c r="B1380" i="25"/>
  <c r="B1386" i="25"/>
  <c r="Q1388" i="25"/>
  <c r="S1380" i="25"/>
  <c r="Q1385" i="25"/>
  <c r="T1386" i="25"/>
  <c r="U1385" i="25"/>
  <c r="W1367" i="25"/>
  <c r="S1382" i="25"/>
  <c r="F1379" i="25"/>
  <c r="Q1383" i="25"/>
  <c r="F1381" i="25"/>
  <c r="U1380" i="25"/>
  <c r="T1387" i="25"/>
  <c r="B1382" i="25"/>
  <c r="Q1382" i="25"/>
  <c r="F1388" i="25"/>
  <c r="T1378" i="25"/>
  <c r="A1389" i="25"/>
  <c r="W1362" i="25"/>
  <c r="S1387" i="25"/>
  <c r="S1385" i="25"/>
  <c r="S1381" i="25"/>
  <c r="W1357" i="25"/>
  <c r="U1389" i="25"/>
  <c r="T1384" i="25"/>
  <c r="F1382" i="25"/>
  <c r="A1383" i="25"/>
  <c r="F1380" i="25"/>
  <c r="S1384" i="25"/>
  <c r="U1382" i="25"/>
  <c r="Q1386" i="25"/>
  <c r="B1389" i="25"/>
  <c r="A1384" i="25"/>
  <c r="U1378" i="25"/>
  <c r="A1387" i="25"/>
  <c r="S1388" i="25"/>
  <c r="Q1384" i="25"/>
  <c r="U1381" i="25"/>
  <c r="F1384" i="25"/>
  <c r="W1358" i="25"/>
  <c r="A1380" i="25"/>
  <c r="Q1379" i="25"/>
  <c r="U1383" i="25"/>
  <c r="Q1378" i="25"/>
  <c r="F1378" i="25"/>
  <c r="S1378" i="25"/>
  <c r="W1363" i="25"/>
  <c r="F1385" i="25"/>
  <c r="A1386" i="25"/>
  <c r="U1388" i="25"/>
  <c r="Q1387" i="25"/>
  <c r="W1364" i="25"/>
  <c r="Q1381" i="25"/>
  <c r="Q1380" i="25"/>
  <c r="B1383" i="25"/>
  <c r="A1388" i="25"/>
  <c r="S1389" i="25"/>
  <c r="T1389" i="25"/>
  <c r="W1365" i="25"/>
  <c r="A1382" i="25"/>
  <c r="F1389" i="25"/>
  <c r="U1387" i="25"/>
  <c r="A1381" i="25"/>
  <c r="T1382" i="25"/>
  <c r="F1387" i="25"/>
  <c r="S1386" i="25"/>
  <c r="T1381" i="25"/>
  <c r="W1359" i="25"/>
  <c r="B656" i="25" a="1"/>
  <c r="AP38" i="27"/>
  <c r="P1198" i="22"/>
  <c r="J1125" i="23"/>
  <c r="P753" i="25"/>
  <c r="J706" i="26"/>
  <c r="C1360" i="26"/>
  <c r="C1363" i="26"/>
  <c r="I11" i="26"/>
  <c r="I1153" i="23"/>
  <c r="H1210" i="23"/>
  <c r="A1355" i="26"/>
  <c r="A1364" i="26"/>
  <c r="C1362" i="26"/>
  <c r="C1212" i="23"/>
  <c r="J692" i="26"/>
  <c r="A1401" i="26"/>
  <c r="Q1231" i="22"/>
  <c r="C1399" i="26"/>
  <c r="A1396" i="26"/>
  <c r="H1354" i="26"/>
  <c r="U1239" i="22"/>
  <c r="Q1236" i="22"/>
  <c r="C1407" i="26"/>
  <c r="S1236" i="22"/>
  <c r="I710" i="26"/>
  <c r="J11" i="26"/>
  <c r="Q1239" i="22"/>
  <c r="I1248" i="22"/>
  <c r="A1359" i="26"/>
  <c r="C1365" i="26"/>
  <c r="P752" i="25"/>
  <c r="A1238" i="22"/>
  <c r="C1372" i="26"/>
  <c r="H1211" i="23"/>
  <c r="F1231" i="22"/>
  <c r="Q1240" i="22"/>
  <c r="U1236" i="22"/>
  <c r="J18" i="26"/>
  <c r="T1239" i="22"/>
  <c r="J1154" i="23"/>
  <c r="C1358" i="26"/>
  <c r="I20" i="26"/>
  <c r="I17" i="26"/>
  <c r="J690" i="26"/>
  <c r="C1225" i="23"/>
  <c r="J706" i="23"/>
  <c r="H1397" i="26"/>
  <c r="B1233" i="22"/>
  <c r="P1192" i="22"/>
  <c r="S1233" i="22"/>
  <c r="J1400" i="26"/>
  <c r="A1233" i="22"/>
  <c r="C1217" i="23"/>
  <c r="N677" i="22"/>
  <c r="H1361" i="26"/>
  <c r="U1238" i="22"/>
  <c r="A1241" i="22"/>
  <c r="I711" i="26"/>
  <c r="H1400" i="26"/>
  <c r="A1231" i="22"/>
  <c r="F1242" i="22"/>
  <c r="T1241" i="22"/>
  <c r="S1241" i="22"/>
  <c r="I1401" i="26"/>
  <c r="A1215" i="23"/>
  <c r="B1411" i="26"/>
  <c r="J17" i="26"/>
  <c r="B1234" i="22"/>
  <c r="I1312" i="26"/>
  <c r="I705" i="26"/>
  <c r="C1359" i="26"/>
  <c r="I1410" i="26"/>
  <c r="I1226" i="23"/>
  <c r="T1233" i="22"/>
  <c r="U1231" i="22"/>
  <c r="A1407" i="26"/>
  <c r="Q1235" i="22"/>
  <c r="S1237" i="22"/>
  <c r="J19" i="26"/>
  <c r="AR62" i="27"/>
  <c r="T1237" i="22"/>
  <c r="H1403" i="26"/>
  <c r="I713" i="26"/>
  <c r="I1404" i="26"/>
  <c r="A1211" i="23"/>
  <c r="Q1234" i="22"/>
  <c r="I727" i="23"/>
  <c r="B1242" i="22"/>
  <c r="B1237" i="22"/>
  <c r="A1213" i="23"/>
  <c r="C1401" i="26"/>
  <c r="A1358" i="26"/>
  <c r="A1208" i="23"/>
  <c r="Q1242" i="22"/>
  <c r="S1238" i="22"/>
  <c r="AP6" i="1"/>
  <c r="J705" i="26"/>
  <c r="I1149" i="23"/>
  <c r="AR45" i="1"/>
  <c r="J1130" i="23"/>
  <c r="P1194" i="22"/>
  <c r="H1215" i="23"/>
  <c r="W1217" i="22"/>
  <c r="P1191" i="22"/>
  <c r="C1356" i="26"/>
  <c r="C1354" i="26"/>
  <c r="I1372" i="26"/>
  <c r="P750" i="25"/>
  <c r="H1398" i="26"/>
  <c r="C1218" i="23"/>
  <c r="AQ38" i="27"/>
  <c r="A1239" i="22"/>
  <c r="Q1241" i="22"/>
  <c r="P1195" i="22"/>
  <c r="B634" i="26"/>
  <c r="J687" i="26"/>
  <c r="I1397" i="26"/>
  <c r="I1152" i="23"/>
  <c r="I1407" i="26"/>
  <c r="C1396" i="26"/>
  <c r="I712" i="26"/>
  <c r="Q1233" i="22"/>
  <c r="H1214" i="23"/>
  <c r="S1231" i="22"/>
  <c r="A1212" i="23"/>
  <c r="J15" i="26"/>
  <c r="U1234" i="22"/>
  <c r="I12" i="26"/>
  <c r="J1151" i="23"/>
  <c r="F675" i="26"/>
  <c r="I1402" i="26"/>
  <c r="A1354" i="26"/>
  <c r="C1208" i="23"/>
  <c r="B1231" i="22"/>
  <c r="C1215" i="23"/>
  <c r="H1358" i="26"/>
  <c r="P1197" i="22"/>
  <c r="J1123" i="23"/>
  <c r="C1405" i="26"/>
  <c r="W1215" i="22"/>
  <c r="C1403" i="26"/>
  <c r="H1399" i="26"/>
  <c r="W1218" i="22"/>
  <c r="H1404" i="26"/>
  <c r="C1213" i="23"/>
  <c r="A1234" i="22"/>
  <c r="A1242" i="22"/>
  <c r="I1145" i="23"/>
  <c r="H1212" i="23"/>
  <c r="P1199" i="22"/>
  <c r="I19" i="26"/>
  <c r="C1214" i="23"/>
  <c r="P758" i="25"/>
  <c r="I14" i="26"/>
  <c r="A1406" i="26"/>
  <c r="C1393" i="26"/>
  <c r="B1232" i="22"/>
  <c r="S1232" i="22"/>
  <c r="I1394" i="26"/>
  <c r="A1360" i="26"/>
  <c r="I1151" i="23"/>
  <c r="C1406" i="26"/>
  <c r="C1397" i="26"/>
  <c r="W1219" i="22"/>
  <c r="AQ6" i="27"/>
  <c r="J1403" i="26"/>
  <c r="A1404" i="26"/>
  <c r="J13" i="26"/>
  <c r="C24" i="23"/>
  <c r="H1359" i="26"/>
  <c r="U1237" i="22"/>
  <c r="A1235" i="22"/>
  <c r="I15" i="26"/>
  <c r="H1364" i="26"/>
  <c r="W1220" i="22"/>
  <c r="E1248" i="22"/>
  <c r="J691" i="26"/>
  <c r="P751" i="25"/>
  <c r="J1402" i="26"/>
  <c r="Q1237" i="22"/>
  <c r="J684" i="26"/>
  <c r="P759" i="25"/>
  <c r="H1363" i="26"/>
  <c r="S1242" i="22"/>
  <c r="U1235" i="22"/>
  <c r="A1405" i="26"/>
  <c r="J1133" i="23"/>
  <c r="A1362" i="26"/>
  <c r="F1236" i="22"/>
  <c r="I1405" i="26"/>
  <c r="J1132" i="23"/>
  <c r="F1241" i="22"/>
  <c r="A1237" i="22"/>
  <c r="F1235" i="22"/>
  <c r="B1236" i="22"/>
  <c r="H1360" i="26"/>
  <c r="U1240" i="22"/>
  <c r="I1225" i="23"/>
  <c r="J1401" i="26"/>
  <c r="J1398" i="26"/>
  <c r="I1176" i="23"/>
  <c r="F1238" i="22"/>
  <c r="C1361" i="26"/>
  <c r="I1148" i="23"/>
  <c r="P1196" i="22"/>
  <c r="A1398" i="26"/>
  <c r="Q1238" i="22"/>
  <c r="B1248" i="22"/>
  <c r="I1403" i="26"/>
  <c r="B676" i="23"/>
  <c r="F1232" i="22"/>
  <c r="J1397" i="26"/>
  <c r="J10" i="26"/>
  <c r="C1210" i="23"/>
  <c r="AQ37" i="24"/>
  <c r="N677" i="25" s="1"/>
  <c r="AR41" i="24"/>
  <c r="S1239" i="22"/>
  <c r="I1406" i="26"/>
  <c r="C1216" i="23"/>
  <c r="A1218" i="23"/>
  <c r="P756" i="25"/>
  <c r="H1213" i="23"/>
  <c r="T1242" i="22"/>
  <c r="I1165" i="23"/>
  <c r="H1365" i="26"/>
  <c r="A1397" i="26"/>
  <c r="J12" i="26"/>
  <c r="C1410" i="26"/>
  <c r="B1240" i="22"/>
  <c r="A1217" i="23"/>
  <c r="T1232" i="22"/>
  <c r="W1213" i="22"/>
  <c r="I709" i="26"/>
  <c r="J1144" i="23"/>
  <c r="H1362" i="26"/>
  <c r="W1210" i="22"/>
  <c r="A1363" i="26"/>
  <c r="I654" i="23"/>
  <c r="I16" i="26"/>
  <c r="P1200" i="22"/>
  <c r="C696" i="23"/>
  <c r="J677" i="22"/>
  <c r="I21" i="26"/>
  <c r="A1357" i="26"/>
  <c r="A1356" i="26"/>
  <c r="C1364" i="26"/>
  <c r="U1233" i="22"/>
  <c r="P1190" i="22"/>
  <c r="A1402" i="26"/>
  <c r="B1241" i="22"/>
  <c r="A1214" i="23"/>
  <c r="T1240" i="22"/>
  <c r="S1234" i="22"/>
  <c r="J16" i="26"/>
  <c r="C1400" i="26"/>
  <c r="T1235" i="22"/>
  <c r="I1146" i="23"/>
  <c r="J14" i="26"/>
  <c r="F676" i="26"/>
  <c r="A1236" i="22"/>
  <c r="I13" i="26"/>
  <c r="A1210" i="23"/>
  <c r="C45" i="23"/>
  <c r="F1247" i="22"/>
  <c r="A1365" i="26"/>
  <c r="H1218" i="23"/>
  <c r="W1212" i="22"/>
  <c r="I1398" i="26"/>
  <c r="H1356" i="26"/>
  <c r="J1146" i="23"/>
  <c r="T1234" i="22"/>
  <c r="A1232" i="22"/>
  <c r="AP38" i="1"/>
  <c r="P1193" i="22"/>
  <c r="I707" i="26"/>
  <c r="J1406" i="26"/>
  <c r="A1207" i="23"/>
  <c r="AQ6" i="1"/>
  <c r="I704" i="26"/>
  <c r="U1242" i="22"/>
  <c r="A1400" i="26"/>
  <c r="F1233" i="22"/>
  <c r="H1402" i="26"/>
  <c r="P757" i="25"/>
  <c r="J1145" i="23"/>
  <c r="I1396" i="26"/>
  <c r="C1207" i="23"/>
  <c r="C1209" i="23"/>
  <c r="B1235" i="22"/>
  <c r="F1411" i="26"/>
  <c r="W1214" i="22"/>
  <c r="A1403" i="26"/>
  <c r="C1404" i="26"/>
  <c r="I1373" i="26"/>
  <c r="F1237" i="22"/>
  <c r="J1399" i="26"/>
  <c r="P749" i="25"/>
  <c r="J1405" i="26"/>
  <c r="AP37" i="24"/>
  <c r="M1248" i="22"/>
  <c r="Q1232" i="22"/>
  <c r="H1406" i="26"/>
  <c r="C1357" i="26"/>
  <c r="H1216" i="23"/>
  <c r="C1373" i="26"/>
  <c r="I724" i="26"/>
  <c r="J1404" i="26"/>
  <c r="T1231" i="22"/>
  <c r="C1394" i="26"/>
  <c r="J685" i="26"/>
  <c r="P754" i="25"/>
  <c r="J708" i="26"/>
  <c r="P755" i="25"/>
  <c r="U1241" i="22"/>
  <c r="J1152" i="23"/>
  <c r="A1361" i="26"/>
  <c r="W1216" i="22"/>
  <c r="T1238" i="22"/>
  <c r="F676" i="23"/>
  <c r="I708" i="26"/>
  <c r="F1410" i="26"/>
  <c r="I1154" i="23"/>
  <c r="I1400" i="26"/>
  <c r="C1226" i="23"/>
  <c r="A1216" i="23"/>
  <c r="H1217" i="23"/>
  <c r="H1209" i="23"/>
  <c r="P748" i="25"/>
  <c r="F1239" i="22"/>
  <c r="F675" i="23"/>
  <c r="H1355" i="26"/>
  <c r="A1399" i="26"/>
  <c r="J1396" i="26"/>
  <c r="U1232" i="22"/>
  <c r="J1153" i="23"/>
  <c r="H1401" i="26"/>
  <c r="S1235" i="22"/>
  <c r="C1398" i="26"/>
  <c r="A1240" i="22"/>
  <c r="C1355" i="26"/>
  <c r="F1240" i="22"/>
  <c r="H1357" i="26"/>
  <c r="H1407" i="26"/>
  <c r="S1240" i="22"/>
  <c r="H1208" i="23"/>
  <c r="A1209" i="23"/>
  <c r="J1131" i="23"/>
  <c r="AQ38" i="1"/>
  <c r="C1211" i="23"/>
  <c r="P1189" i="22"/>
  <c r="I18" i="26"/>
  <c r="T1236" i="22"/>
  <c r="W1211" i="22"/>
  <c r="I1399" i="26"/>
  <c r="B1239" i="22"/>
  <c r="B1238" i="22"/>
  <c r="F1234" i="22"/>
  <c r="H1396" i="26"/>
  <c r="H1207" i="23"/>
  <c r="I706" i="26"/>
  <c r="C1402" i="26"/>
  <c r="I1393" i="26"/>
  <c r="H1405" i="26"/>
  <c r="W768" i="25"/>
  <c r="I1150" i="23"/>
  <c r="B656" i="25" l="1"/>
  <c r="AS38" i="27"/>
  <c r="N1168" i="22"/>
  <c r="M1169" i="22"/>
  <c r="N1169" i="22" s="1"/>
  <c r="M1176" i="22"/>
  <c r="N1176" i="22" s="1"/>
  <c r="M1174" i="22"/>
  <c r="N1174" i="22" s="1"/>
  <c r="M1172" i="22"/>
  <c r="N1172" i="22" s="1"/>
  <c r="M1178" i="22"/>
  <c r="N1178" i="22" s="1"/>
  <c r="M1170" i="22"/>
  <c r="N1170" i="22" s="1"/>
  <c r="M1175" i="22"/>
  <c r="N1175" i="22" s="1"/>
  <c r="M1173" i="22"/>
  <c r="N1173" i="22" s="1"/>
  <c r="M1177" i="22"/>
  <c r="N1177" i="22" s="1"/>
  <c r="F767" i="22"/>
  <c r="M751" i="22"/>
  <c r="J715" i="23"/>
  <c r="M718" i="22"/>
  <c r="L719" i="22"/>
  <c r="V709" i="22"/>
  <c r="V718" i="22" s="1"/>
  <c r="B719" i="22" s="1" a="1"/>
  <c r="B719" i="22" s="1"/>
  <c r="AS38" i="1"/>
  <c r="E698" i="22"/>
  <c r="H698" i="22"/>
  <c r="H1366" i="26"/>
  <c r="X1366" i="25"/>
  <c r="X1364" i="25"/>
  <c r="X1362" i="25"/>
  <c r="X1348" i="25"/>
  <c r="I1382" i="25"/>
  <c r="I1387" i="25"/>
  <c r="I1380" i="25"/>
  <c r="X1357" i="25"/>
  <c r="I1383" i="25"/>
  <c r="X1367" i="25"/>
  <c r="X1360" i="25"/>
  <c r="I1390" i="25"/>
  <c r="F1390" i="25"/>
  <c r="I1379" i="25"/>
  <c r="X1365" i="25"/>
  <c r="X1361" i="25"/>
  <c r="I1386" i="25"/>
  <c r="I1384" i="25"/>
  <c r="I1381" i="25"/>
  <c r="I1378" i="25"/>
  <c r="X1358" i="25"/>
  <c r="X1359" i="25"/>
  <c r="I1388" i="25"/>
  <c r="I1389" i="25"/>
  <c r="I1385" i="25"/>
  <c r="X1363" i="25"/>
  <c r="N710" i="25"/>
  <c r="K1179" i="22"/>
  <c r="K1168" i="22"/>
  <c r="M733" i="25"/>
  <c r="N733" i="25" s="1"/>
  <c r="M738" i="25"/>
  <c r="M731" i="25"/>
  <c r="N731" i="25" s="1"/>
  <c r="M735" i="25"/>
  <c r="N735" i="25" s="1"/>
  <c r="K727" i="25"/>
  <c r="M697" i="25"/>
  <c r="H698" i="25" s="1"/>
  <c r="N715" i="25"/>
  <c r="L698" i="25"/>
  <c r="M734" i="25"/>
  <c r="N734" i="25" s="1"/>
  <c r="M736" i="25"/>
  <c r="K1180" i="22"/>
  <c r="V694" i="25"/>
  <c r="V690" i="25"/>
  <c r="V688" i="25"/>
  <c r="V687" i="25"/>
  <c r="V695" i="25"/>
  <c r="N707" i="25"/>
  <c r="M729" i="25"/>
  <c r="N729" i="25" s="1"/>
  <c r="N713" i="25"/>
  <c r="X1201" i="22"/>
  <c r="X1215" i="22"/>
  <c r="X1216" i="22"/>
  <c r="X1212" i="22"/>
  <c r="X1219" i="22"/>
  <c r="X1213" i="22"/>
  <c r="N716" i="25"/>
  <c r="M732" i="25"/>
  <c r="N732" i="25" s="1"/>
  <c r="K739" i="25"/>
  <c r="M737" i="25"/>
  <c r="M730" i="25"/>
  <c r="N730" i="25" s="1"/>
  <c r="M728" i="25"/>
  <c r="X1220" i="22"/>
  <c r="R759" i="25"/>
  <c r="M759" i="25" s="1"/>
  <c r="R749" i="25"/>
  <c r="K749" i="25" s="1"/>
  <c r="G749" i="25"/>
  <c r="R753" i="25"/>
  <c r="K753" i="25" s="1"/>
  <c r="G753" i="25"/>
  <c r="R752" i="25"/>
  <c r="K752" i="25" s="1"/>
  <c r="G752" i="25"/>
  <c r="G755" i="25"/>
  <c r="R755" i="25"/>
  <c r="K755" i="25" s="1"/>
  <c r="R757" i="25"/>
  <c r="K757" i="25" s="1"/>
  <c r="G757" i="25"/>
  <c r="R751" i="25"/>
  <c r="K751" i="25" s="1"/>
  <c r="G751" i="25"/>
  <c r="G760" i="25"/>
  <c r="G748" i="25"/>
  <c r="R748" i="25"/>
  <c r="K748" i="25" s="1"/>
  <c r="R756" i="25"/>
  <c r="K756" i="25" s="1"/>
  <c r="G756" i="25"/>
  <c r="G758" i="25"/>
  <c r="R758" i="25"/>
  <c r="K758" i="25" s="1"/>
  <c r="R754" i="25"/>
  <c r="K754" i="25" s="1"/>
  <c r="G754" i="25"/>
  <c r="R750" i="25"/>
  <c r="K750" i="25" s="1"/>
  <c r="G750" i="25"/>
  <c r="X1211" i="22"/>
  <c r="W1222" i="22"/>
  <c r="X1210" i="22"/>
  <c r="R1198" i="22"/>
  <c r="K1198" i="22" s="1"/>
  <c r="G1198" i="22"/>
  <c r="G1193" i="22"/>
  <c r="R1193" i="22"/>
  <c r="K1193" i="22" s="1"/>
  <c r="R1195" i="22"/>
  <c r="K1195" i="22" s="1"/>
  <c r="G1195" i="22"/>
  <c r="R1200" i="22"/>
  <c r="M1200" i="22" s="1"/>
  <c r="R1190" i="22"/>
  <c r="K1190" i="22" s="1"/>
  <c r="G1190" i="22"/>
  <c r="G1197" i="22"/>
  <c r="R1197" i="22"/>
  <c r="K1197" i="22" s="1"/>
  <c r="R1189" i="22"/>
  <c r="M1189" i="22" s="1"/>
  <c r="G1189" i="22"/>
  <c r="G1201" i="22"/>
  <c r="R1196" i="22"/>
  <c r="K1196" i="22" s="1"/>
  <c r="G1196" i="22"/>
  <c r="G1192" i="22"/>
  <c r="R1192" i="22"/>
  <c r="K1192" i="22" s="1"/>
  <c r="G1199" i="22"/>
  <c r="R1199" i="22"/>
  <c r="K1199" i="22" s="1"/>
  <c r="G1191" i="22"/>
  <c r="R1191" i="22"/>
  <c r="K1191" i="22" s="1"/>
  <c r="G1194" i="22"/>
  <c r="R1194" i="22"/>
  <c r="K1194" i="22" s="1"/>
  <c r="W781" i="25"/>
  <c r="J694" i="26"/>
  <c r="X1217" i="22"/>
  <c r="X1218" i="22"/>
  <c r="X1214" i="22"/>
  <c r="N714" i="25"/>
  <c r="N712" i="25"/>
  <c r="V693" i="25"/>
  <c r="I1241" i="22"/>
  <c r="H1219" i="23"/>
  <c r="I1238" i="22"/>
  <c r="I1240" i="22"/>
  <c r="I1234" i="22"/>
  <c r="I1231" i="22"/>
  <c r="I1235" i="22"/>
  <c r="I1233" i="22"/>
  <c r="I1237" i="22"/>
  <c r="I1232" i="22"/>
  <c r="G1263" i="22"/>
  <c r="X1263" i="22"/>
  <c r="I1243" i="22"/>
  <c r="F1243" i="22"/>
  <c r="I1239" i="22"/>
  <c r="I1242" i="22"/>
  <c r="I1236" i="22"/>
  <c r="N1250" i="22"/>
  <c r="V708" i="25"/>
  <c r="K1248" i="22"/>
  <c r="V1128" i="22"/>
  <c r="A1248" i="22"/>
  <c r="I1265" i="22"/>
  <c r="D1265" i="22"/>
  <c r="M1250" i="22"/>
  <c r="V1135" i="22"/>
  <c r="V1126" i="22"/>
  <c r="G1250" i="22"/>
  <c r="B1250" i="22"/>
  <c r="V1155" i="22"/>
  <c r="V1136" i="22"/>
  <c r="V711" i="25"/>
  <c r="A1265" i="22"/>
  <c r="B1289" i="22"/>
  <c r="V1149" i="22"/>
  <c r="V1134" i="22"/>
  <c r="N727" i="25"/>
  <c r="K1265" i="22"/>
  <c r="I1250" i="22"/>
  <c r="K1250" i="22"/>
  <c r="V1154" i="22"/>
  <c r="V1148" i="22"/>
  <c r="A1264" i="22"/>
  <c r="D1248" i="22"/>
  <c r="V1156" i="22"/>
  <c r="A1250" i="22"/>
  <c r="M1265" i="22"/>
  <c r="AX47" i="1"/>
  <c r="V1133" i="22"/>
  <c r="G1248" i="22"/>
  <c r="V709" i="25"/>
  <c r="G1265" i="22"/>
  <c r="V1157" i="22"/>
  <c r="M1325" i="25"/>
  <c r="N1325" i="25" s="1"/>
  <c r="M1318" i="25"/>
  <c r="N1318" i="25" s="1"/>
  <c r="M1319" i="25"/>
  <c r="N1319" i="25" s="1"/>
  <c r="M1326" i="25"/>
  <c r="M1324" i="25"/>
  <c r="N1324" i="25" s="1"/>
  <c r="M1320" i="25"/>
  <c r="N1320" i="25" s="1"/>
  <c r="M1322" i="25"/>
  <c r="N1322" i="25" s="1"/>
  <c r="M1323" i="25"/>
  <c r="N1323" i="25" s="1"/>
  <c r="M1317" i="25"/>
  <c r="K1327" i="25"/>
  <c r="M1321" i="25"/>
  <c r="K1315" i="25"/>
  <c r="M1316" i="25"/>
  <c r="N1316" i="25" s="1"/>
  <c r="N1315" i="25"/>
  <c r="N23" i="25"/>
  <c r="M25" i="25" s="1"/>
  <c r="V22" i="25"/>
  <c r="V21" i="25"/>
  <c r="V18" i="25"/>
  <c r="V19" i="25"/>
  <c r="V14" i="25"/>
  <c r="V13" i="25"/>
  <c r="V17" i="25"/>
  <c r="V16" i="25"/>
  <c r="V20" i="25"/>
  <c r="V15" i="25"/>
  <c r="H1408" i="26"/>
  <c r="J1408" i="26"/>
  <c r="V25" i="22"/>
  <c r="AS6" i="1"/>
  <c r="H26" i="22"/>
  <c r="W1386" i="25"/>
  <c r="W1384" i="25"/>
  <c r="W1382" i="25"/>
  <c r="W1381" i="25"/>
  <c r="W1383" i="25"/>
  <c r="W1388" i="25"/>
  <c r="W1380" i="25"/>
  <c r="W1385" i="25"/>
  <c r="W1379" i="25"/>
  <c r="W1387" i="25"/>
  <c r="W1378" i="25"/>
  <c r="B655" i="26"/>
  <c r="H1234" i="23"/>
  <c r="Q1262" i="22"/>
  <c r="S1253" i="22"/>
  <c r="W1232" i="22"/>
  <c r="B1256" i="22"/>
  <c r="S1257" i="22"/>
  <c r="U1255" i="22"/>
  <c r="A1262" i="22"/>
  <c r="J704" i="26"/>
  <c r="J1149" i="23"/>
  <c r="Q1260" i="22"/>
  <c r="F696" i="23"/>
  <c r="J1312" i="26"/>
  <c r="A1378" i="26"/>
  <c r="H1236" i="23"/>
  <c r="I1319" i="26"/>
  <c r="U1259" i="22"/>
  <c r="U1256" i="22"/>
  <c r="T1259" i="22"/>
  <c r="B1261" i="22"/>
  <c r="U1262" i="22"/>
  <c r="J1320" i="26"/>
  <c r="I729" i="26"/>
  <c r="P780" i="25"/>
  <c r="H1379" i="26"/>
  <c r="F1258" i="22"/>
  <c r="I1171" i="23"/>
  <c r="A1380" i="26"/>
  <c r="Q1257" i="22"/>
  <c r="I1316" i="26"/>
  <c r="B1255" i="22"/>
  <c r="C717" i="23"/>
  <c r="C1378" i="26"/>
  <c r="A1382" i="26"/>
  <c r="B1260" i="22"/>
  <c r="AR46" i="1"/>
  <c r="A1234" i="23"/>
  <c r="I1317" i="26"/>
  <c r="J26" i="22"/>
  <c r="C1386" i="26"/>
  <c r="Q1253" i="22"/>
  <c r="F24" i="23"/>
  <c r="S1254" i="22"/>
  <c r="W789" i="25"/>
  <c r="C1236" i="23"/>
  <c r="H1375" i="26"/>
  <c r="A1256" i="22"/>
  <c r="A1254" i="22"/>
  <c r="I734" i="26"/>
  <c r="A1237" i="23"/>
  <c r="P1217" i="22"/>
  <c r="U1263" i="22"/>
  <c r="W1238" i="22"/>
  <c r="T1260" i="22"/>
  <c r="C1246" i="23"/>
  <c r="P1214" i="22"/>
  <c r="T1256" i="22"/>
  <c r="I675" i="23"/>
  <c r="Q1263" i="22"/>
  <c r="T1258" i="22"/>
  <c r="J728" i="26"/>
  <c r="A1238" i="23"/>
  <c r="J1315" i="26"/>
  <c r="P1218" i="22"/>
  <c r="AR42" i="24"/>
  <c r="I727" i="26"/>
  <c r="AP39" i="1"/>
  <c r="H1376" i="26"/>
  <c r="A1379" i="26"/>
  <c r="C1228" i="23"/>
  <c r="C696" i="26"/>
  <c r="C1379" i="26"/>
  <c r="H1382" i="26"/>
  <c r="C1230" i="23"/>
  <c r="I1170" i="23"/>
  <c r="T1262" i="22"/>
  <c r="C1381" i="26"/>
  <c r="A1384" i="26"/>
  <c r="T1252" i="22"/>
  <c r="I1323" i="26"/>
  <c r="P1221" i="22"/>
  <c r="J711" i="26"/>
  <c r="B697" i="23"/>
  <c r="T1257" i="22"/>
  <c r="H1232" i="23"/>
  <c r="C1377" i="26"/>
  <c r="P774" i="25"/>
  <c r="A1383" i="26"/>
  <c r="AP39" i="27"/>
  <c r="A1231" i="23"/>
  <c r="AQ38" i="24"/>
  <c r="C1229" i="23"/>
  <c r="J20" i="26"/>
  <c r="J713" i="26"/>
  <c r="A1257" i="22"/>
  <c r="S1262" i="22"/>
  <c r="C1247" i="23"/>
  <c r="P773" i="25"/>
  <c r="AQ39" i="1"/>
  <c r="I728" i="26"/>
  <c r="U1253" i="22"/>
  <c r="B1253" i="22"/>
  <c r="A1236" i="23"/>
  <c r="H1378" i="26"/>
  <c r="W1239" i="22"/>
  <c r="J1313" i="26"/>
  <c r="I1318" i="26"/>
  <c r="C1233" i="23"/>
  <c r="J1319" i="26"/>
  <c r="J731" i="26"/>
  <c r="T1253" i="22"/>
  <c r="A1229" i="23"/>
  <c r="I1166" i="23"/>
  <c r="W1236" i="22"/>
  <c r="H1386" i="26"/>
  <c r="I1320" i="26"/>
  <c r="I731" i="26"/>
  <c r="P778" i="25"/>
  <c r="AQ39" i="27"/>
  <c r="F1263" i="22"/>
  <c r="I1269" i="22"/>
  <c r="P770" i="25"/>
  <c r="P776" i="25"/>
  <c r="E1269" i="22"/>
  <c r="J1175" i="23"/>
  <c r="W1237" i="22"/>
  <c r="Q1254" i="22"/>
  <c r="F1257" i="22"/>
  <c r="A1253" i="22"/>
  <c r="B1262" i="22"/>
  <c r="C1375" i="26"/>
  <c r="A1385" i="26"/>
  <c r="F1255" i="22"/>
  <c r="J1170" i="23"/>
  <c r="C1380" i="26"/>
  <c r="J727" i="23"/>
  <c r="H1237" i="23"/>
  <c r="I1167" i="23"/>
  <c r="C1384" i="26"/>
  <c r="W1240" i="22"/>
  <c r="U1261" i="22"/>
  <c r="I1247" i="23"/>
  <c r="J729" i="26"/>
  <c r="A1230" i="23"/>
  <c r="H1385" i="26"/>
  <c r="I1173" i="23"/>
  <c r="J1167" i="23"/>
  <c r="B1252" i="22"/>
  <c r="U1252" i="22"/>
  <c r="W1231" i="22"/>
  <c r="AR63" i="27"/>
  <c r="P1220" i="22"/>
  <c r="J1165" i="23"/>
  <c r="I1172" i="23"/>
  <c r="H1235" i="23"/>
  <c r="F697" i="23"/>
  <c r="N26" i="22"/>
  <c r="I1169" i="23"/>
  <c r="F46" i="23"/>
  <c r="A1235" i="23"/>
  <c r="S1252" i="22"/>
  <c r="C1232" i="23"/>
  <c r="J727" i="26"/>
  <c r="P771" i="25"/>
  <c r="C1382" i="26"/>
  <c r="T1254" i="22"/>
  <c r="U1258" i="22"/>
  <c r="A1376" i="26"/>
  <c r="A1260" i="22"/>
  <c r="H1377" i="26"/>
  <c r="B1269" i="22"/>
  <c r="F1261" i="22"/>
  <c r="I1186" i="23"/>
  <c r="I735" i="26"/>
  <c r="A1233" i="23"/>
  <c r="AP6" i="24"/>
  <c r="C1385" i="26"/>
  <c r="H1230" i="23"/>
  <c r="H1384" i="26"/>
  <c r="J724" i="26"/>
  <c r="I1197" i="23"/>
  <c r="J1322" i="26"/>
  <c r="H1380" i="26"/>
  <c r="P1212" i="22"/>
  <c r="I730" i="26"/>
  <c r="J726" i="26"/>
  <c r="B1263" i="22"/>
  <c r="Q1259" i="22"/>
  <c r="C1239" i="23"/>
  <c r="C1383" i="26"/>
  <c r="A1252" i="22"/>
  <c r="P772" i="25"/>
  <c r="Q1256" i="22"/>
  <c r="I1174" i="23"/>
  <c r="H1231" i="23"/>
  <c r="B677" i="25" a="1"/>
  <c r="H1229" i="23"/>
  <c r="J710" i="26"/>
  <c r="C1376" i="26"/>
  <c r="J1321" i="26"/>
  <c r="H1383" i="26"/>
  <c r="J709" i="26"/>
  <c r="B1257" i="22"/>
  <c r="J707" i="26"/>
  <c r="T1255" i="22"/>
  <c r="T1261" i="22"/>
  <c r="M1269" i="22"/>
  <c r="S1255" i="22"/>
  <c r="A1255" i="22"/>
  <c r="Q1261" i="22"/>
  <c r="C1231" i="23"/>
  <c r="A1239" i="23"/>
  <c r="C1234" i="23"/>
  <c r="I1314" i="26"/>
  <c r="U1257" i="22"/>
  <c r="P769" i="25"/>
  <c r="C1235" i="23"/>
  <c r="J698" i="22"/>
  <c r="P1215" i="22"/>
  <c r="P1210" i="22"/>
  <c r="S1258" i="22"/>
  <c r="I1313" i="26"/>
  <c r="U1260" i="22"/>
  <c r="A1381" i="26"/>
  <c r="Q1252" i="22"/>
  <c r="S1256" i="22"/>
  <c r="W1235" i="22"/>
  <c r="Q1258" i="22"/>
  <c r="I1315" i="26"/>
  <c r="H1233" i="23"/>
  <c r="S1261" i="22"/>
  <c r="U1254" i="22"/>
  <c r="P1213" i="22"/>
  <c r="B1254" i="22"/>
  <c r="J712" i="26"/>
  <c r="I748" i="23"/>
  <c r="I756" i="26"/>
  <c r="I733" i="26"/>
  <c r="H1228" i="23"/>
  <c r="P779" i="25"/>
  <c r="A1228" i="23"/>
  <c r="A1261" i="22"/>
  <c r="I726" i="26"/>
  <c r="H1381" i="26"/>
  <c r="P1216" i="22"/>
  <c r="N698" i="22"/>
  <c r="I725" i="26"/>
  <c r="P1219" i="22"/>
  <c r="A1232" i="23"/>
  <c r="F1260" i="22"/>
  <c r="I1321" i="26"/>
  <c r="F1252" i="22"/>
  <c r="F1253" i="22"/>
  <c r="F1262" i="22"/>
  <c r="P1211" i="22"/>
  <c r="J1150" i="23"/>
  <c r="AP38" i="24"/>
  <c r="A1377" i="26"/>
  <c r="J1316" i="26"/>
  <c r="J732" i="26"/>
  <c r="A1375" i="26"/>
  <c r="T1263" i="22"/>
  <c r="J1166" i="23"/>
  <c r="W1233" i="22"/>
  <c r="F696" i="26"/>
  <c r="F1268" i="22"/>
  <c r="A1386" i="26"/>
  <c r="C1237" i="23"/>
  <c r="S1259" i="22"/>
  <c r="S1263" i="22"/>
  <c r="J730" i="26"/>
  <c r="J1317" i="26"/>
  <c r="I1175" i="23"/>
  <c r="F1254" i="22"/>
  <c r="A1258" i="22"/>
  <c r="J1148" i="23"/>
  <c r="P775" i="25"/>
  <c r="H1238" i="23"/>
  <c r="A1259" i="22"/>
  <c r="C1238" i="23"/>
  <c r="H1239" i="23"/>
  <c r="Q1255" i="22"/>
  <c r="B1258" i="22"/>
  <c r="F1256" i="22"/>
  <c r="A1263" i="22"/>
  <c r="I1322" i="26"/>
  <c r="F45" i="23"/>
  <c r="I1246" i="23"/>
  <c r="W1234" i="22"/>
  <c r="F1259" i="22"/>
  <c r="I732" i="26"/>
  <c r="S1260" i="22"/>
  <c r="W1241" i="22"/>
  <c r="B1259" i="22"/>
  <c r="P777" i="25"/>
  <c r="AS39" i="27" l="1"/>
  <c r="N1189" i="22"/>
  <c r="E26" i="22"/>
  <c r="B26" i="22" a="1"/>
  <c r="B26" i="22" s="1"/>
  <c r="M1190" i="22"/>
  <c r="N1190" i="22" s="1"/>
  <c r="M1199" i="22"/>
  <c r="N1199" i="22" s="1"/>
  <c r="M1191" i="22"/>
  <c r="N1191" i="22" s="1"/>
  <c r="M1198" i="22"/>
  <c r="N1198" i="22" s="1"/>
  <c r="M1194" i="22"/>
  <c r="N1194" i="22" s="1"/>
  <c r="M1193" i="22"/>
  <c r="N1193" i="22" s="1"/>
  <c r="M1197" i="22"/>
  <c r="N1197" i="22" s="1"/>
  <c r="M1196" i="22"/>
  <c r="N1196" i="22" s="1"/>
  <c r="M1195" i="22"/>
  <c r="N1195" i="22" s="1"/>
  <c r="F788" i="22"/>
  <c r="M772" i="22"/>
  <c r="N751" i="22"/>
  <c r="J736" i="23"/>
  <c r="L740" i="22"/>
  <c r="V730" i="22"/>
  <c r="V739" i="22" s="1"/>
  <c r="B740" i="22" s="1" a="1"/>
  <c r="B740" i="22" s="1"/>
  <c r="M739" i="22"/>
  <c r="AS39" i="1"/>
  <c r="E719" i="22"/>
  <c r="H719" i="22"/>
  <c r="B677" i="25"/>
  <c r="X1385" i="25"/>
  <c r="X1381" i="25"/>
  <c r="X1379" i="25"/>
  <c r="H1387" i="26"/>
  <c r="X1388" i="25"/>
  <c r="X1386" i="25"/>
  <c r="X1380" i="25"/>
  <c r="X1382" i="25"/>
  <c r="X1378" i="25"/>
  <c r="X1384" i="25"/>
  <c r="X1383" i="25"/>
  <c r="X1387" i="25"/>
  <c r="X1369" i="25"/>
  <c r="V710" i="25"/>
  <c r="K759" i="25"/>
  <c r="M758" i="25"/>
  <c r="N758" i="25" s="1"/>
  <c r="M754" i="25"/>
  <c r="N754" i="25" s="1"/>
  <c r="M749" i="25"/>
  <c r="M752" i="25"/>
  <c r="N752" i="25" s="1"/>
  <c r="M748" i="25"/>
  <c r="N748" i="25" s="1"/>
  <c r="V697" i="25"/>
  <c r="V715" i="25"/>
  <c r="K1200" i="22"/>
  <c r="M755" i="25"/>
  <c r="M756" i="25"/>
  <c r="M757" i="25"/>
  <c r="K1189" i="22"/>
  <c r="M750" i="25"/>
  <c r="N736" i="25"/>
  <c r="X1238" i="22"/>
  <c r="M718" i="25"/>
  <c r="H719" i="25" s="1"/>
  <c r="V707" i="25"/>
  <c r="V713" i="25"/>
  <c r="X1241" i="22"/>
  <c r="X1222" i="22"/>
  <c r="X1233" i="22"/>
  <c r="X1239" i="22"/>
  <c r="L719" i="25"/>
  <c r="K760" i="25"/>
  <c r="K1201" i="22"/>
  <c r="V716" i="25"/>
  <c r="M753" i="25"/>
  <c r="N753" i="25" s="1"/>
  <c r="V1151" i="22"/>
  <c r="M751" i="25"/>
  <c r="N751" i="25" s="1"/>
  <c r="V1152" i="22"/>
  <c r="N728" i="25"/>
  <c r="V1153" i="22"/>
  <c r="N737" i="25"/>
  <c r="X1231" i="22"/>
  <c r="W1243" i="22"/>
  <c r="H1240" i="23"/>
  <c r="X1237" i="22"/>
  <c r="X1236" i="22"/>
  <c r="X1240" i="22"/>
  <c r="R776" i="25"/>
  <c r="K776" i="25" s="1"/>
  <c r="G776" i="25"/>
  <c r="R774" i="25"/>
  <c r="K774" i="25" s="1"/>
  <c r="G774" i="25"/>
  <c r="R780" i="25"/>
  <c r="K780" i="25" s="1"/>
  <c r="G777" i="25"/>
  <c r="R777" i="25"/>
  <c r="K777" i="25" s="1"/>
  <c r="G772" i="25"/>
  <c r="R772" i="25"/>
  <c r="K772" i="25" s="1"/>
  <c r="G771" i="25"/>
  <c r="R771" i="25"/>
  <c r="K771" i="25" s="1"/>
  <c r="G773" i="25"/>
  <c r="R773" i="25"/>
  <c r="K773" i="25" s="1"/>
  <c r="G779" i="25"/>
  <c r="R779" i="25"/>
  <c r="K779" i="25" s="1"/>
  <c r="R769" i="25"/>
  <c r="M769" i="25" s="1"/>
  <c r="G781" i="25"/>
  <c r="G769" i="25"/>
  <c r="R775" i="25"/>
  <c r="K775" i="25" s="1"/>
  <c r="G775" i="25"/>
  <c r="R778" i="25"/>
  <c r="K778" i="25" s="1"/>
  <c r="G778" i="25"/>
  <c r="G770" i="25"/>
  <c r="R770" i="25"/>
  <c r="K770" i="25" s="1"/>
  <c r="X1232" i="22"/>
  <c r="X1234" i="22"/>
  <c r="R1211" i="22"/>
  <c r="K1211" i="22" s="1"/>
  <c r="G1211" i="22"/>
  <c r="R1216" i="22"/>
  <c r="K1216" i="22" s="1"/>
  <c r="G1216" i="22"/>
  <c r="G1215" i="22"/>
  <c r="R1215" i="22"/>
  <c r="K1215" i="22" s="1"/>
  <c r="R1218" i="22"/>
  <c r="K1218" i="22" s="1"/>
  <c r="G1218" i="22"/>
  <c r="R1221" i="22"/>
  <c r="M1221" i="22" s="1"/>
  <c r="R1210" i="22"/>
  <c r="M1210" i="22" s="1"/>
  <c r="G1210" i="22"/>
  <c r="G1222" i="22"/>
  <c r="G1214" i="22"/>
  <c r="R1214" i="22"/>
  <c r="K1214" i="22" s="1"/>
  <c r="R1220" i="22"/>
  <c r="K1220" i="22" s="1"/>
  <c r="G1220" i="22"/>
  <c r="R1213" i="22"/>
  <c r="K1213" i="22" s="1"/>
  <c r="G1213" i="22"/>
  <c r="R1212" i="22"/>
  <c r="K1212" i="22" s="1"/>
  <c r="G1212" i="22"/>
  <c r="G1219" i="22"/>
  <c r="R1219" i="22"/>
  <c r="K1219" i="22" s="1"/>
  <c r="G1217" i="22"/>
  <c r="R1217" i="22"/>
  <c r="K1217" i="22" s="1"/>
  <c r="J715" i="26"/>
  <c r="X1235" i="22"/>
  <c r="W802" i="25"/>
  <c r="V714" i="25"/>
  <c r="V712" i="25"/>
  <c r="I1254" i="22"/>
  <c r="I1263" i="22"/>
  <c r="I1262" i="22"/>
  <c r="I1258" i="22"/>
  <c r="I1253" i="22"/>
  <c r="I1261" i="22"/>
  <c r="I1256" i="22"/>
  <c r="I1252" i="22"/>
  <c r="G1284" i="22"/>
  <c r="X1284" i="22"/>
  <c r="I1255" i="22"/>
  <c r="I1260" i="22"/>
  <c r="I1257" i="22"/>
  <c r="I1264" i="22"/>
  <c r="F1264" i="22"/>
  <c r="I1259" i="22"/>
  <c r="I1271" i="22"/>
  <c r="A1271" i="22"/>
  <c r="V729" i="25"/>
  <c r="A1285" i="22"/>
  <c r="K1286" i="22"/>
  <c r="G1271" i="22"/>
  <c r="A1269" i="22"/>
  <c r="G1269" i="22"/>
  <c r="AX48" i="1"/>
  <c r="V734" i="25"/>
  <c r="A1286" i="22"/>
  <c r="V730" i="25"/>
  <c r="V1170" i="22"/>
  <c r="K1269" i="22"/>
  <c r="V1178" i="22"/>
  <c r="V727" i="25"/>
  <c r="V1169" i="22"/>
  <c r="N1271" i="22"/>
  <c r="V1173" i="22"/>
  <c r="I1286" i="22"/>
  <c r="V732" i="25"/>
  <c r="B1271" i="22"/>
  <c r="M1271" i="22"/>
  <c r="V735" i="25"/>
  <c r="V731" i="25"/>
  <c r="V1168" i="22"/>
  <c r="D1269" i="22"/>
  <c r="B1310" i="22"/>
  <c r="G1286" i="22"/>
  <c r="M1286" i="22"/>
  <c r="V733" i="25"/>
  <c r="K1271" i="22"/>
  <c r="D1286" i="22"/>
  <c r="AS6" i="24"/>
  <c r="H26" i="25"/>
  <c r="L26" i="25"/>
  <c r="N1317" i="25"/>
  <c r="V1317" i="25" s="1"/>
  <c r="J22" i="26"/>
  <c r="V1315" i="25"/>
  <c r="N1321" i="25"/>
  <c r="V23" i="25"/>
  <c r="V25" i="25" s="1"/>
  <c r="V1316" i="25"/>
  <c r="V1320" i="25"/>
  <c r="V1319" i="25"/>
  <c r="V1324" i="25"/>
  <c r="V1325" i="25"/>
  <c r="V1318" i="25"/>
  <c r="V1322" i="25"/>
  <c r="V1323" i="25"/>
  <c r="AR64" i="27"/>
  <c r="Q1273" i="22"/>
  <c r="Q1274" i="22"/>
  <c r="I747" i="26"/>
  <c r="P1236" i="22"/>
  <c r="P801" i="25"/>
  <c r="Q1275" i="22"/>
  <c r="I753" i="26"/>
  <c r="F1275" i="22"/>
  <c r="U1277" i="22"/>
  <c r="P800" i="25"/>
  <c r="P798" i="25"/>
  <c r="AQ6" i="24"/>
  <c r="A1259" i="23"/>
  <c r="P791" i="25"/>
  <c r="J750" i="26"/>
  <c r="Q1280" i="22"/>
  <c r="C1267" i="23"/>
  <c r="F717" i="26"/>
  <c r="T1284" i="22"/>
  <c r="I748" i="26"/>
  <c r="C717" i="26"/>
  <c r="P797" i="25"/>
  <c r="S1280" i="22"/>
  <c r="A1279" i="22"/>
  <c r="J1171" i="23"/>
  <c r="I1191" i="23"/>
  <c r="W1257" i="22"/>
  <c r="Q1276" i="22"/>
  <c r="F1276" i="22"/>
  <c r="I1290" i="22"/>
  <c r="T1274" i="22"/>
  <c r="S1274" i="22"/>
  <c r="A1280" i="22"/>
  <c r="AQ39" i="24"/>
  <c r="A1282" i="22"/>
  <c r="B25" i="23"/>
  <c r="C1253" i="23"/>
  <c r="I769" i="23"/>
  <c r="B718" i="23"/>
  <c r="A1260" i="23"/>
  <c r="J733" i="26"/>
  <c r="C1255" i="23"/>
  <c r="I1268" i="23"/>
  <c r="I750" i="26"/>
  <c r="S1284" i="22"/>
  <c r="F717" i="23"/>
  <c r="S1282" i="22"/>
  <c r="W1254" i="22"/>
  <c r="I1195" i="23"/>
  <c r="U1284" i="22"/>
  <c r="T1281" i="22"/>
  <c r="F1289" i="22"/>
  <c r="B1283" i="22"/>
  <c r="J1196" i="23"/>
  <c r="H1259" i="23"/>
  <c r="C24" i="26"/>
  <c r="F1279" i="22"/>
  <c r="F1280" i="22"/>
  <c r="C1268" i="23"/>
  <c r="A1249" i="23"/>
  <c r="A1278" i="22"/>
  <c r="H1256" i="23"/>
  <c r="U1280" i="22"/>
  <c r="U1279" i="22"/>
  <c r="J748" i="23"/>
  <c r="I696" i="23"/>
  <c r="B1275" i="22"/>
  <c r="P1234" i="22"/>
  <c r="I745" i="26"/>
  <c r="I754" i="26"/>
  <c r="C1257" i="23"/>
  <c r="AQ40" i="27"/>
  <c r="T1282" i="22"/>
  <c r="J734" i="26"/>
  <c r="J749" i="26"/>
  <c r="H1258" i="23"/>
  <c r="T1283" i="22"/>
  <c r="AP40" i="1"/>
  <c r="A1276" i="22"/>
  <c r="S1283" i="22"/>
  <c r="J1173" i="23"/>
  <c r="I752" i="26"/>
  <c r="F1281" i="22"/>
  <c r="P790" i="25"/>
  <c r="T1276" i="22"/>
  <c r="B46" i="23"/>
  <c r="A1256" i="23"/>
  <c r="I1267" i="23"/>
  <c r="W1252" i="22"/>
  <c r="AR47" i="1"/>
  <c r="I1187" i="23"/>
  <c r="J748" i="26"/>
  <c r="I24" i="23"/>
  <c r="J1169" i="23"/>
  <c r="U1283" i="22"/>
  <c r="H1250" i="23"/>
  <c r="J1318" i="26"/>
  <c r="Q1279" i="22"/>
  <c r="J1186" i="23"/>
  <c r="A1255" i="23"/>
  <c r="H1249" i="23"/>
  <c r="B1282" i="22"/>
  <c r="H1255" i="23"/>
  <c r="A1273" i="22"/>
  <c r="B1280" i="22"/>
  <c r="A1258" i="23"/>
  <c r="H1252" i="23"/>
  <c r="I1196" i="23"/>
  <c r="U1282" i="22"/>
  <c r="A1257" i="23"/>
  <c r="S1276" i="22"/>
  <c r="S1277" i="22"/>
  <c r="A1250" i="23"/>
  <c r="Q1283" i="22"/>
  <c r="I1193" i="23"/>
  <c r="J745" i="26"/>
  <c r="C1249" i="23"/>
  <c r="B676" i="26"/>
  <c r="C1260" i="23"/>
  <c r="W1261" i="22"/>
  <c r="P1237" i="22"/>
  <c r="J1192" i="23"/>
  <c r="P1235" i="22"/>
  <c r="H1260" i="23"/>
  <c r="I746" i="26"/>
  <c r="C1254" i="23"/>
  <c r="N719" i="22"/>
  <c r="F1277" i="22"/>
  <c r="H1253" i="23"/>
  <c r="F1278" i="22"/>
  <c r="A1284" i="22"/>
  <c r="C1256" i="23"/>
  <c r="I1218" i="23"/>
  <c r="S1281" i="22"/>
  <c r="T1279" i="22"/>
  <c r="S1273" i="22"/>
  <c r="Q1278" i="22"/>
  <c r="W1259" i="22"/>
  <c r="P799" i="25"/>
  <c r="A1281" i="22"/>
  <c r="A1253" i="23"/>
  <c r="W810" i="25"/>
  <c r="T1275" i="22"/>
  <c r="P1238" i="22"/>
  <c r="J1193" i="23"/>
  <c r="H1254" i="23"/>
  <c r="I751" i="26"/>
  <c r="F25" i="23"/>
  <c r="B1281" i="22"/>
  <c r="S1275" i="22"/>
  <c r="F1282" i="22"/>
  <c r="T1278" i="22"/>
  <c r="B1274" i="22"/>
  <c r="F1284" i="22"/>
  <c r="J1314" i="26"/>
  <c r="J1174" i="23"/>
  <c r="F1273" i="22"/>
  <c r="P1231" i="22"/>
  <c r="S1278" i="22"/>
  <c r="J751" i="26"/>
  <c r="A1252" i="23"/>
  <c r="T1277" i="22"/>
  <c r="B1273" i="22"/>
  <c r="B1279" i="22"/>
  <c r="J1172" i="23"/>
  <c r="A1275" i="22"/>
  <c r="P793" i="25"/>
  <c r="AQ40" i="1"/>
  <c r="W1258" i="22"/>
  <c r="T1280" i="22"/>
  <c r="B1277" i="22"/>
  <c r="F1283" i="22"/>
  <c r="B1276" i="22"/>
  <c r="U1278" i="22"/>
  <c r="C738" i="23"/>
  <c r="S1279" i="22"/>
  <c r="AR43" i="24"/>
  <c r="U1281" i="22"/>
  <c r="J725" i="26"/>
  <c r="C1252" i="23"/>
  <c r="M1290" i="22"/>
  <c r="P792" i="25"/>
  <c r="P1240" i="22"/>
  <c r="U1276" i="22"/>
  <c r="I1190" i="23"/>
  <c r="A1254" i="23"/>
  <c r="E1290" i="22"/>
  <c r="Q1277" i="22"/>
  <c r="I1194" i="23"/>
  <c r="N698" i="25"/>
  <c r="P1232" i="22"/>
  <c r="H1257" i="23"/>
  <c r="I1192" i="23"/>
  <c r="I755" i="26"/>
  <c r="B1284" i="22"/>
  <c r="I1188" i="23"/>
  <c r="C1251" i="23"/>
  <c r="J719" i="22"/>
  <c r="AP40" i="27"/>
  <c r="Q1281" i="22"/>
  <c r="F24" i="26"/>
  <c r="T1273" i="22"/>
  <c r="F1274" i="22"/>
  <c r="W1255" i="22"/>
  <c r="P796" i="25"/>
  <c r="I749" i="26"/>
  <c r="W1262" i="22"/>
  <c r="H1251" i="23"/>
  <c r="Q1284" i="22"/>
  <c r="Q1282" i="22"/>
  <c r="A1277" i="22"/>
  <c r="P794" i="25"/>
  <c r="B1290" i="22"/>
  <c r="W1256" i="22"/>
  <c r="J755" i="26"/>
  <c r="P1233" i="22"/>
  <c r="P795" i="25"/>
  <c r="C1250" i="23"/>
  <c r="P1242" i="22"/>
  <c r="W1253" i="22"/>
  <c r="P1239" i="22"/>
  <c r="I45" i="23"/>
  <c r="A1283" i="22"/>
  <c r="B1278" i="22"/>
  <c r="U1274" i="22"/>
  <c r="A1251" i="23"/>
  <c r="I766" i="26"/>
  <c r="C1259" i="23"/>
  <c r="A1274" i="22"/>
  <c r="C1258" i="23"/>
  <c r="U1275" i="22"/>
  <c r="W1260" i="22"/>
  <c r="F718" i="23"/>
  <c r="P1241" i="22"/>
  <c r="U1273" i="22"/>
  <c r="AP39" i="24"/>
  <c r="I1207" i="23"/>
  <c r="AS40" i="27" l="1"/>
  <c r="N1210" i="22"/>
  <c r="M1220" i="22"/>
  <c r="N1220" i="22" s="1"/>
  <c r="M1216" i="22"/>
  <c r="N1216" i="22" s="1"/>
  <c r="M1217" i="22"/>
  <c r="N1217" i="22" s="1"/>
  <c r="M1219" i="22"/>
  <c r="N1219" i="22" s="1"/>
  <c r="M1215" i="22"/>
  <c r="N1215" i="22" s="1"/>
  <c r="M1211" i="22"/>
  <c r="N1211" i="22" s="1"/>
  <c r="M1214" i="22"/>
  <c r="N1214" i="22" s="1"/>
  <c r="M1218" i="22"/>
  <c r="N1218" i="22" s="1"/>
  <c r="M1212" i="22"/>
  <c r="N1212" i="22" s="1"/>
  <c r="F809" i="22"/>
  <c r="M793" i="22"/>
  <c r="N772" i="22"/>
  <c r="J757" i="23"/>
  <c r="V751" i="22"/>
  <c r="V760" i="22" s="1"/>
  <c r="B761" i="22" s="1" a="1"/>
  <c r="B761" i="22" s="1"/>
  <c r="L761" i="22"/>
  <c r="M760" i="22"/>
  <c r="AS40" i="1"/>
  <c r="H740" i="22"/>
  <c r="E740" i="22"/>
  <c r="X1390" i="25"/>
  <c r="E698" i="25"/>
  <c r="M780" i="25"/>
  <c r="V1176" i="22"/>
  <c r="V1172" i="22"/>
  <c r="N749" i="25"/>
  <c r="V718" i="25"/>
  <c r="K769" i="25"/>
  <c r="N755" i="25"/>
  <c r="N756" i="25"/>
  <c r="M775" i="25"/>
  <c r="N775" i="25" s="1"/>
  <c r="X1255" i="22"/>
  <c r="M779" i="25"/>
  <c r="N779" i="25" s="1"/>
  <c r="M776" i="25"/>
  <c r="K781" i="25"/>
  <c r="M770" i="25"/>
  <c r="N770" i="25" s="1"/>
  <c r="K1221" i="22"/>
  <c r="M773" i="25"/>
  <c r="N757" i="25"/>
  <c r="M774" i="25"/>
  <c r="V736" i="25"/>
  <c r="V1174" i="22"/>
  <c r="N750" i="25"/>
  <c r="X1243" i="22"/>
  <c r="M739" i="25"/>
  <c r="H740" i="25" s="1"/>
  <c r="V1175" i="22"/>
  <c r="L740" i="25"/>
  <c r="K1222" i="22"/>
  <c r="K1210" i="22"/>
  <c r="M771" i="25"/>
  <c r="X1253" i="22"/>
  <c r="X1256" i="22"/>
  <c r="M772" i="25"/>
  <c r="J736" i="26"/>
  <c r="M777" i="25"/>
  <c r="V737" i="25"/>
  <c r="M778" i="25"/>
  <c r="V728" i="25"/>
  <c r="X1257" i="22"/>
  <c r="R1241" i="22"/>
  <c r="K1241" i="22" s="1"/>
  <c r="G1241" i="22"/>
  <c r="G1239" i="22"/>
  <c r="R1239" i="22"/>
  <c r="K1239" i="22" s="1"/>
  <c r="G1232" i="22"/>
  <c r="R1232" i="22"/>
  <c r="K1232" i="22" s="1"/>
  <c r="G1237" i="22"/>
  <c r="R1237" i="22"/>
  <c r="K1237" i="22" s="1"/>
  <c r="G1236" i="22"/>
  <c r="R1236" i="22"/>
  <c r="K1236" i="22" s="1"/>
  <c r="G1235" i="22"/>
  <c r="R1235" i="22"/>
  <c r="K1235" i="22" s="1"/>
  <c r="G1238" i="22"/>
  <c r="R1238" i="22"/>
  <c r="K1238" i="22" s="1"/>
  <c r="G1231" i="22"/>
  <c r="G1243" i="22"/>
  <c r="R1231" i="22"/>
  <c r="K1231" i="22" s="1"/>
  <c r="R1234" i="22"/>
  <c r="K1234" i="22" s="1"/>
  <c r="G1234" i="22"/>
  <c r="R1242" i="22"/>
  <c r="M1242" i="22" s="1"/>
  <c r="R1233" i="22"/>
  <c r="K1233" i="22" s="1"/>
  <c r="G1233" i="22"/>
  <c r="G1240" i="22"/>
  <c r="R1240" i="22"/>
  <c r="K1240" i="22" s="1"/>
  <c r="W823" i="25"/>
  <c r="G799" i="25"/>
  <c r="R799" i="25"/>
  <c r="K799" i="25" s="1"/>
  <c r="G796" i="25"/>
  <c r="R796" i="25"/>
  <c r="K796" i="25" s="1"/>
  <c r="G798" i="25"/>
  <c r="R798" i="25"/>
  <c r="K798" i="25" s="1"/>
  <c r="R790" i="25"/>
  <c r="M790" i="25" s="1"/>
  <c r="N790" i="25" s="1"/>
  <c r="G790" i="25"/>
  <c r="G802" i="25"/>
  <c r="R797" i="25"/>
  <c r="K797" i="25" s="1"/>
  <c r="G797" i="25"/>
  <c r="G791" i="25"/>
  <c r="R791" i="25"/>
  <c r="K791" i="25" s="1"/>
  <c r="G800" i="25"/>
  <c r="R800" i="25"/>
  <c r="K800" i="25" s="1"/>
  <c r="G795" i="25"/>
  <c r="R795" i="25"/>
  <c r="K795" i="25" s="1"/>
  <c r="R793" i="25"/>
  <c r="K793" i="25" s="1"/>
  <c r="G793" i="25"/>
  <c r="R801" i="25"/>
  <c r="M801" i="25" s="1"/>
  <c r="R792" i="25"/>
  <c r="K792" i="25" s="1"/>
  <c r="G792" i="25"/>
  <c r="G794" i="25"/>
  <c r="R794" i="25"/>
  <c r="K794" i="25" s="1"/>
  <c r="H1261" i="23"/>
  <c r="X1259" i="22"/>
  <c r="X1261" i="22"/>
  <c r="X1254" i="22"/>
  <c r="X1262" i="22"/>
  <c r="X1258" i="22"/>
  <c r="X1252" i="22"/>
  <c r="W1264" i="22"/>
  <c r="X1260" i="22"/>
  <c r="V1177" i="22"/>
  <c r="I1275" i="22"/>
  <c r="F1285" i="22"/>
  <c r="I1285" i="22"/>
  <c r="I1282" i="22"/>
  <c r="I1276" i="22"/>
  <c r="I1278" i="22"/>
  <c r="I1273" i="22"/>
  <c r="I1274" i="22"/>
  <c r="I1279" i="22"/>
  <c r="I1283" i="22"/>
  <c r="I1280" i="22"/>
  <c r="I1284" i="22"/>
  <c r="I1281" i="22"/>
  <c r="G1305" i="22"/>
  <c r="X1305" i="22"/>
  <c r="I1277" i="22"/>
  <c r="AX49" i="1"/>
  <c r="B1331" i="22"/>
  <c r="V1196" i="22"/>
  <c r="V748" i="25"/>
  <c r="A1290" i="22"/>
  <c r="V753" i="25"/>
  <c r="V1199" i="22"/>
  <c r="M1292" i="22"/>
  <c r="V1189" i="22"/>
  <c r="I1292" i="22"/>
  <c r="M1307" i="22"/>
  <c r="D1290" i="22"/>
  <c r="B1292" i="22"/>
  <c r="K1290" i="22"/>
  <c r="G1290" i="22"/>
  <c r="G1292" i="22"/>
  <c r="G1307" i="22"/>
  <c r="V751" i="25"/>
  <c r="V752" i="25"/>
  <c r="K1307" i="22"/>
  <c r="D1307" i="22"/>
  <c r="I1307" i="22"/>
  <c r="N769" i="25"/>
  <c r="A1307" i="22"/>
  <c r="A1306" i="22"/>
  <c r="V1195" i="22"/>
  <c r="V758" i="25"/>
  <c r="N1292" i="22"/>
  <c r="K1292" i="22"/>
  <c r="V754" i="25"/>
  <c r="A1292" i="22"/>
  <c r="M1327" i="25"/>
  <c r="L1328" i="25"/>
  <c r="J1324" i="26"/>
  <c r="V1321" i="25"/>
  <c r="V1327" i="25" s="1"/>
  <c r="E1328" i="25" s="1"/>
  <c r="E26" i="25"/>
  <c r="A1294" i="22"/>
  <c r="T1302" i="22"/>
  <c r="F1310" i="22"/>
  <c r="T1295" i="22"/>
  <c r="I767" i="26"/>
  <c r="P1255" i="22"/>
  <c r="I787" i="26"/>
  <c r="W1273" i="22"/>
  <c r="Q1296" i="22"/>
  <c r="W1275" i="22"/>
  <c r="P821" i="25"/>
  <c r="T1297" i="22"/>
  <c r="U1302" i="22"/>
  <c r="B1294" i="22"/>
  <c r="J1187" i="23"/>
  <c r="B739" i="23"/>
  <c r="F1302" i="22"/>
  <c r="C1281" i="23"/>
  <c r="T1298" i="22"/>
  <c r="S1305" i="22"/>
  <c r="W1283" i="22"/>
  <c r="H1270" i="23"/>
  <c r="C1272" i="23"/>
  <c r="A1271" i="23"/>
  <c r="AR48" i="1"/>
  <c r="F1296" i="22"/>
  <c r="F1304" i="22"/>
  <c r="I1311" i="22"/>
  <c r="Q1305" i="22"/>
  <c r="H1274" i="23"/>
  <c r="I1214" i="23"/>
  <c r="J787" i="26"/>
  <c r="Q1295" i="22"/>
  <c r="W1281" i="22"/>
  <c r="I776" i="26"/>
  <c r="B1303" i="22"/>
  <c r="P1258" i="22"/>
  <c r="H1275" i="23"/>
  <c r="A1301" i="22"/>
  <c r="Q1300" i="22"/>
  <c r="W1279" i="22"/>
  <c r="J1209" i="23"/>
  <c r="S1304" i="22"/>
  <c r="S1301" i="22"/>
  <c r="C1280" i="23"/>
  <c r="F1300" i="22"/>
  <c r="S1296" i="22"/>
  <c r="I773" i="26"/>
  <c r="E1311" i="22"/>
  <c r="C1278" i="23"/>
  <c r="I1213" i="23"/>
  <c r="Q1294" i="22"/>
  <c r="P1257" i="22"/>
  <c r="AP40" i="24"/>
  <c r="I768" i="26"/>
  <c r="I1215" i="23"/>
  <c r="U1305" i="22"/>
  <c r="H1277" i="23"/>
  <c r="T1305" i="22"/>
  <c r="B1299" i="22"/>
  <c r="U1303" i="22"/>
  <c r="Q1304" i="22"/>
  <c r="A1279" i="23"/>
  <c r="W1280" i="22"/>
  <c r="U1298" i="22"/>
  <c r="P1263" i="22"/>
  <c r="F697" i="26"/>
  <c r="S1298" i="22"/>
  <c r="H1276" i="23"/>
  <c r="P1259" i="22"/>
  <c r="J747" i="26"/>
  <c r="I1289" i="23"/>
  <c r="J1191" i="23"/>
  <c r="P816" i="25"/>
  <c r="H1271" i="23"/>
  <c r="C759" i="23"/>
  <c r="A1277" i="23"/>
  <c r="F1298" i="22"/>
  <c r="A1303" i="22"/>
  <c r="F738" i="23"/>
  <c r="I1288" i="23"/>
  <c r="U1304" i="22"/>
  <c r="T1300" i="22"/>
  <c r="U1301" i="22"/>
  <c r="A1298" i="22"/>
  <c r="B698" i="25" a="1"/>
  <c r="A1297" i="22"/>
  <c r="U1294" i="22"/>
  <c r="C1270" i="23"/>
  <c r="Q1298" i="22"/>
  <c r="J767" i="26"/>
  <c r="C1273" i="23"/>
  <c r="I1212" i="23"/>
  <c r="Q1301" i="22"/>
  <c r="I1217" i="23"/>
  <c r="P813" i="25"/>
  <c r="J1208" i="23"/>
  <c r="H1273" i="23"/>
  <c r="AQ41" i="27"/>
  <c r="C1326" i="26"/>
  <c r="I798" i="26"/>
  <c r="P1252" i="22"/>
  <c r="AP41" i="27"/>
  <c r="H1280" i="23"/>
  <c r="W1274" i="22"/>
  <c r="I1209" i="23"/>
  <c r="F25" i="26"/>
  <c r="F1299" i="22"/>
  <c r="S1299" i="22"/>
  <c r="B1300" i="22"/>
  <c r="P812" i="25"/>
  <c r="A1275" i="23"/>
  <c r="I777" i="26"/>
  <c r="H1279" i="23"/>
  <c r="T1299" i="22"/>
  <c r="P815" i="25"/>
  <c r="B1311" i="22"/>
  <c r="AR44" i="24"/>
  <c r="A1272" i="23"/>
  <c r="A1296" i="22"/>
  <c r="S1303" i="22"/>
  <c r="U1295" i="22"/>
  <c r="T1294" i="22"/>
  <c r="B1296" i="22"/>
  <c r="I1239" i="23"/>
  <c r="Q1299" i="22"/>
  <c r="M1311" i="22"/>
  <c r="I772" i="26"/>
  <c r="A1299" i="22"/>
  <c r="J1194" i="23"/>
  <c r="I769" i="26"/>
  <c r="A1302" i="22"/>
  <c r="S1297" i="22"/>
  <c r="I1208" i="23"/>
  <c r="Q1303" i="22"/>
  <c r="N740" i="22"/>
  <c r="P1256" i="22"/>
  <c r="AR65" i="27"/>
  <c r="S1302" i="22"/>
  <c r="Q1297" i="22"/>
  <c r="F1305" i="22"/>
  <c r="T1301" i="22"/>
  <c r="J766" i="26"/>
  <c r="J1188" i="23"/>
  <c r="AQ40" i="24"/>
  <c r="N719" i="25"/>
  <c r="W1278" i="22"/>
  <c r="C1275" i="23"/>
  <c r="B1301" i="22"/>
  <c r="J746" i="26"/>
  <c r="S1295" i="22"/>
  <c r="C1276" i="23"/>
  <c r="T1304" i="22"/>
  <c r="B1304" i="22"/>
  <c r="I1211" i="23"/>
  <c r="T1296" i="22"/>
  <c r="P819" i="25"/>
  <c r="A1280" i="23"/>
  <c r="C1271" i="23"/>
  <c r="P1254" i="22"/>
  <c r="C1288" i="23"/>
  <c r="A1304" i="22"/>
  <c r="F1295" i="22"/>
  <c r="U1297" i="22"/>
  <c r="C738" i="26"/>
  <c r="J1217" i="23"/>
  <c r="F739" i="23"/>
  <c r="F1301" i="22"/>
  <c r="I1216" i="23"/>
  <c r="U1296" i="22"/>
  <c r="B1295" i="22"/>
  <c r="H1281" i="23"/>
  <c r="W1276" i="22"/>
  <c r="I770" i="26"/>
  <c r="I774" i="26"/>
  <c r="N26" i="25"/>
  <c r="U1300" i="22"/>
  <c r="P1261" i="22"/>
  <c r="J1207" i="23"/>
  <c r="H1278" i="23"/>
  <c r="P820" i="25"/>
  <c r="A1278" i="23"/>
  <c r="J1195" i="23"/>
  <c r="F738" i="26"/>
  <c r="S1300" i="22"/>
  <c r="H1272" i="23"/>
  <c r="U1299" i="22"/>
  <c r="C1274" i="23"/>
  <c r="T1303" i="22"/>
  <c r="B1297" i="22"/>
  <c r="A1276" i="23"/>
  <c r="P1262" i="22"/>
  <c r="J772" i="26"/>
  <c r="P811" i="25"/>
  <c r="A1300" i="22"/>
  <c r="C1277" i="23"/>
  <c r="A1281" i="23"/>
  <c r="P817" i="25"/>
  <c r="W831" i="25"/>
  <c r="P818" i="25"/>
  <c r="P822" i="25"/>
  <c r="B1305" i="22"/>
  <c r="AP41" i="1"/>
  <c r="J752" i="26"/>
  <c r="A1274" i="23"/>
  <c r="F1297" i="22"/>
  <c r="J753" i="26"/>
  <c r="Q1302" i="22"/>
  <c r="A1270" i="23"/>
  <c r="J1190" i="23"/>
  <c r="J776" i="26"/>
  <c r="P1253" i="22"/>
  <c r="W1277" i="22"/>
  <c r="J754" i="26"/>
  <c r="C1279" i="23"/>
  <c r="P814" i="25"/>
  <c r="A1295" i="22"/>
  <c r="S1294" i="22"/>
  <c r="F1303" i="22"/>
  <c r="P1260" i="22"/>
  <c r="B1302" i="22"/>
  <c r="C1289" i="23"/>
  <c r="I775" i="26"/>
  <c r="I717" i="23"/>
  <c r="A1273" i="23"/>
  <c r="A1305" i="22"/>
  <c r="J740" i="22"/>
  <c r="F1294" i="22"/>
  <c r="I790" i="23"/>
  <c r="B1298" i="22"/>
  <c r="I771" i="26"/>
  <c r="J1215" i="23"/>
  <c r="AQ41" i="1"/>
  <c r="J769" i="23"/>
  <c r="W1282" i="22"/>
  <c r="AS41" i="27" l="1"/>
  <c r="M1233" i="22"/>
  <c r="N1233" i="22" s="1"/>
  <c r="M1240" i="22"/>
  <c r="N1240" i="22" s="1"/>
  <c r="M1237" i="22"/>
  <c r="N1237" i="22" s="1"/>
  <c r="M1231" i="22"/>
  <c r="M1238" i="22"/>
  <c r="N1238" i="22" s="1"/>
  <c r="M1241" i="22"/>
  <c r="N1241" i="22" s="1"/>
  <c r="M1239" i="22"/>
  <c r="N1239" i="22" s="1"/>
  <c r="M1236" i="22"/>
  <c r="N1236" i="22" s="1"/>
  <c r="M1235" i="22"/>
  <c r="N1235" i="22" s="1"/>
  <c r="M1232" i="22"/>
  <c r="N1232" i="22" s="1"/>
  <c r="F830" i="22"/>
  <c r="M814" i="22"/>
  <c r="N793" i="22"/>
  <c r="J778" i="23"/>
  <c r="V772" i="22"/>
  <c r="V781" i="22" s="1"/>
  <c r="B782" i="22" s="1" a="1"/>
  <c r="B782" i="22" s="1"/>
  <c r="M781" i="22"/>
  <c r="L782" i="22"/>
  <c r="AS41" i="1"/>
  <c r="H761" i="22"/>
  <c r="E761" i="22"/>
  <c r="B698" i="25"/>
  <c r="V1194" i="22"/>
  <c r="M798" i="25"/>
  <c r="N798" i="25" s="1"/>
  <c r="K790" i="25"/>
  <c r="E719" i="25"/>
  <c r="V749" i="25"/>
  <c r="V739" i="25"/>
  <c r="M797" i="25"/>
  <c r="N797" i="25" s="1"/>
  <c r="L761" i="25"/>
  <c r="K801" i="25"/>
  <c r="M791" i="25"/>
  <c r="N791" i="25" s="1"/>
  <c r="M796" i="25"/>
  <c r="N796" i="25" s="1"/>
  <c r="V756" i="25"/>
  <c r="V755" i="25"/>
  <c r="K1242" i="22"/>
  <c r="N774" i="25"/>
  <c r="N773" i="25"/>
  <c r="V757" i="25"/>
  <c r="M793" i="25"/>
  <c r="N793" i="25" s="1"/>
  <c r="N776" i="25"/>
  <c r="M795" i="25"/>
  <c r="N795" i="25" s="1"/>
  <c r="M760" i="25"/>
  <c r="H761" i="25" s="1"/>
  <c r="J757" i="26"/>
  <c r="V1193" i="22"/>
  <c r="V750" i="25"/>
  <c r="X1277" i="22"/>
  <c r="K802" i="25"/>
  <c r="M792" i="25"/>
  <c r="N792" i="25" s="1"/>
  <c r="X1280" i="22"/>
  <c r="K1243" i="22"/>
  <c r="M799" i="25"/>
  <c r="N771" i="25"/>
  <c r="X1279" i="22"/>
  <c r="X1278" i="22"/>
  <c r="N772" i="25"/>
  <c r="V1198" i="22"/>
  <c r="M800" i="25"/>
  <c r="N778" i="25"/>
  <c r="V1197" i="22"/>
  <c r="X1264" i="22"/>
  <c r="V1190" i="22"/>
  <c r="N777" i="25"/>
  <c r="V1191" i="22"/>
  <c r="R1259" i="22"/>
  <c r="K1259" i="22" s="1"/>
  <c r="G1259" i="22"/>
  <c r="G1253" i="22"/>
  <c r="R1253" i="22"/>
  <c r="K1253" i="22" s="1"/>
  <c r="G1254" i="22"/>
  <c r="R1254" i="22"/>
  <c r="K1254" i="22" s="1"/>
  <c r="R1260" i="22"/>
  <c r="K1260" i="22" s="1"/>
  <c r="G1260" i="22"/>
  <c r="R1258" i="22"/>
  <c r="K1258" i="22" s="1"/>
  <c r="G1258" i="22"/>
  <c r="R1257" i="22"/>
  <c r="K1257" i="22" s="1"/>
  <c r="G1257" i="22"/>
  <c r="G1252" i="22"/>
  <c r="R1252" i="22"/>
  <c r="K1252" i="22" s="1"/>
  <c r="G1264" i="22"/>
  <c r="G1262" i="22"/>
  <c r="R1262" i="22"/>
  <c r="K1262" i="22" s="1"/>
  <c r="G1256" i="22"/>
  <c r="R1256" i="22"/>
  <c r="K1256" i="22" s="1"/>
  <c r="G1255" i="22"/>
  <c r="R1255" i="22"/>
  <c r="K1255" i="22" s="1"/>
  <c r="R1263" i="22"/>
  <c r="M1263" i="22" s="1"/>
  <c r="R1261" i="22"/>
  <c r="K1261" i="22" s="1"/>
  <c r="G1261" i="22"/>
  <c r="X1283" i="22"/>
  <c r="R820" i="25"/>
  <c r="K820" i="25" s="1"/>
  <c r="G820" i="25"/>
  <c r="R822" i="25"/>
  <c r="M822" i="25" s="1"/>
  <c r="G812" i="25"/>
  <c r="R812" i="25"/>
  <c r="K812" i="25" s="1"/>
  <c r="G815" i="25"/>
  <c r="R815" i="25"/>
  <c r="K815" i="25" s="1"/>
  <c r="R814" i="25"/>
  <c r="K814" i="25" s="1"/>
  <c r="G814" i="25"/>
  <c r="R818" i="25"/>
  <c r="K818" i="25" s="1"/>
  <c r="G818" i="25"/>
  <c r="G821" i="25"/>
  <c r="R821" i="25"/>
  <c r="K821" i="25" s="1"/>
  <c r="R819" i="25"/>
  <c r="K819" i="25" s="1"/>
  <c r="G819" i="25"/>
  <c r="R817" i="25"/>
  <c r="K817" i="25" s="1"/>
  <c r="G817" i="25"/>
  <c r="G813" i="25"/>
  <c r="R813" i="25"/>
  <c r="K813" i="25" s="1"/>
  <c r="G811" i="25"/>
  <c r="R811" i="25"/>
  <c r="K811" i="25" s="1"/>
  <c r="G823" i="25"/>
  <c r="R816" i="25"/>
  <c r="K816" i="25" s="1"/>
  <c r="G816" i="25"/>
  <c r="W844" i="25"/>
  <c r="X1276" i="22"/>
  <c r="X1274" i="22"/>
  <c r="X1275" i="22"/>
  <c r="X1273" i="22"/>
  <c r="X1281" i="22"/>
  <c r="M794" i="25"/>
  <c r="F1306" i="22"/>
  <c r="I1306" i="22"/>
  <c r="I1299" i="22"/>
  <c r="I1304" i="22"/>
  <c r="I1294" i="22"/>
  <c r="I1303" i="22"/>
  <c r="X1282" i="22"/>
  <c r="W1285" i="22"/>
  <c r="I1298" i="22"/>
  <c r="I1302" i="22"/>
  <c r="I1300" i="22"/>
  <c r="I1296" i="22"/>
  <c r="G1326" i="22"/>
  <c r="X1326" i="22"/>
  <c r="I1295" i="22"/>
  <c r="I1305" i="22"/>
  <c r="H1282" i="23"/>
  <c r="I1297" i="22"/>
  <c r="I1301" i="22"/>
  <c r="A1328" i="22"/>
  <c r="B1352" i="22"/>
  <c r="N1313" i="22"/>
  <c r="V1210" i="22"/>
  <c r="D1311" i="22"/>
  <c r="V779" i="25"/>
  <c r="V1220" i="22"/>
  <c r="V769" i="25"/>
  <c r="G1328" i="22"/>
  <c r="G1313" i="22"/>
  <c r="M1328" i="22"/>
  <c r="I1313" i="22"/>
  <c r="M1313" i="22"/>
  <c r="I1328" i="22"/>
  <c r="V775" i="25"/>
  <c r="G1311" i="22"/>
  <c r="V1218" i="22"/>
  <c r="A1311" i="22"/>
  <c r="K1328" i="22"/>
  <c r="V770" i="25"/>
  <c r="V1211" i="22"/>
  <c r="V1212" i="22"/>
  <c r="AX50" i="1"/>
  <c r="A1313" i="22"/>
  <c r="K1311" i="22"/>
  <c r="D1328" i="22"/>
  <c r="B1313" i="22"/>
  <c r="V790" i="25"/>
  <c r="K1313" i="22"/>
  <c r="A1327" i="22"/>
  <c r="H1328" i="25"/>
  <c r="P838" i="25"/>
  <c r="C1300" i="23"/>
  <c r="B1325" i="22"/>
  <c r="C1296" i="23"/>
  <c r="B1318" i="22"/>
  <c r="H1291" i="23"/>
  <c r="Q1320" i="22"/>
  <c r="N761" i="22"/>
  <c r="B697" i="26"/>
  <c r="I796" i="26"/>
  <c r="A1299" i="23"/>
  <c r="A1301" i="23"/>
  <c r="U1326" i="22"/>
  <c r="F1331" i="22"/>
  <c r="AP42" i="1"/>
  <c r="B1317" i="22"/>
  <c r="U1323" i="22"/>
  <c r="J790" i="23"/>
  <c r="Q1317" i="22"/>
  <c r="I793" i="26"/>
  <c r="P1278" i="22"/>
  <c r="U1317" i="22"/>
  <c r="J1211" i="23"/>
  <c r="F1320" i="22"/>
  <c r="W1298" i="22"/>
  <c r="F759" i="26"/>
  <c r="H1300" i="23"/>
  <c r="W1301" i="22"/>
  <c r="F1316" i="22"/>
  <c r="Q1315" i="22"/>
  <c r="H1299" i="23"/>
  <c r="U1319" i="22"/>
  <c r="S1316" i="22"/>
  <c r="P843" i="25"/>
  <c r="AR49" i="1"/>
  <c r="P832" i="25"/>
  <c r="J1230" i="23"/>
  <c r="B1319" i="22"/>
  <c r="W1304" i="22"/>
  <c r="T1323" i="22"/>
  <c r="A1324" i="22"/>
  <c r="H1298" i="23"/>
  <c r="S1323" i="22"/>
  <c r="P842" i="25"/>
  <c r="J788" i="26"/>
  <c r="P840" i="25"/>
  <c r="C1294" i="23"/>
  <c r="B760" i="23"/>
  <c r="T1320" i="22"/>
  <c r="AP41" i="24"/>
  <c r="AP42" i="27"/>
  <c r="I1228" i="23"/>
  <c r="P839" i="25"/>
  <c r="F1318" i="22"/>
  <c r="F760" i="23"/>
  <c r="E1332" i="22"/>
  <c r="S1322" i="22"/>
  <c r="B26" i="25" a="1"/>
  <c r="J775" i="26"/>
  <c r="P837" i="25"/>
  <c r="P1283" i="22"/>
  <c r="T1322" i="22"/>
  <c r="A1318" i="22"/>
  <c r="C1292" i="23"/>
  <c r="A1320" i="22"/>
  <c r="T1319" i="22"/>
  <c r="Q1318" i="22"/>
  <c r="F1321" i="22"/>
  <c r="A1296" i="23"/>
  <c r="I819" i="26"/>
  <c r="U1322" i="22"/>
  <c r="I1234" i="23"/>
  <c r="U1321" i="22"/>
  <c r="Q1316" i="22"/>
  <c r="P1276" i="22"/>
  <c r="I1236" i="23"/>
  <c r="F1322" i="22"/>
  <c r="A1297" i="23"/>
  <c r="W1295" i="22"/>
  <c r="Q1323" i="22"/>
  <c r="B1323" i="22"/>
  <c r="A1325" i="22"/>
  <c r="H1297" i="23"/>
  <c r="F1315" i="22"/>
  <c r="Q1325" i="22"/>
  <c r="I1237" i="23"/>
  <c r="H1295" i="23"/>
  <c r="B1332" i="22"/>
  <c r="J773" i="26"/>
  <c r="J795" i="26"/>
  <c r="C780" i="23"/>
  <c r="S1321" i="22"/>
  <c r="AQ42" i="27"/>
  <c r="W1294" i="22"/>
  <c r="P1277" i="22"/>
  <c r="I1260" i="23"/>
  <c r="J789" i="26"/>
  <c r="C759" i="26"/>
  <c r="U1325" i="22"/>
  <c r="I1332" i="22"/>
  <c r="S1324" i="22"/>
  <c r="B1322" i="22"/>
  <c r="I788" i="26"/>
  <c r="P1282" i="22"/>
  <c r="H1301" i="23"/>
  <c r="S1318" i="22"/>
  <c r="AQ41" i="24"/>
  <c r="I738" i="23"/>
  <c r="A1319" i="22"/>
  <c r="H1296" i="23"/>
  <c r="I1309" i="23"/>
  <c r="T1316" i="22"/>
  <c r="I1235" i="23"/>
  <c r="J1214" i="23"/>
  <c r="C1291" i="23"/>
  <c r="U1324" i="22"/>
  <c r="T1324" i="22"/>
  <c r="S1319" i="22"/>
  <c r="AR66" i="27"/>
  <c r="P1280" i="22"/>
  <c r="F1317" i="22"/>
  <c r="Q1319" i="22"/>
  <c r="P841" i="25"/>
  <c r="U1320" i="22"/>
  <c r="I797" i="26"/>
  <c r="I1310" i="23"/>
  <c r="A1291" i="23"/>
  <c r="T1315" i="22"/>
  <c r="A1292" i="23"/>
  <c r="P1273" i="22"/>
  <c r="J768" i="26"/>
  <c r="S1320" i="22"/>
  <c r="C1298" i="23"/>
  <c r="J790" i="26"/>
  <c r="C1310" i="23"/>
  <c r="Q1326" i="22"/>
  <c r="C1297" i="23"/>
  <c r="P833" i="25"/>
  <c r="A1302" i="23"/>
  <c r="AQ42" i="1"/>
  <c r="H1293" i="23"/>
  <c r="U1315" i="22"/>
  <c r="C1293" i="23"/>
  <c r="F1323" i="22"/>
  <c r="M1332" i="22"/>
  <c r="B719" i="25" a="1"/>
  <c r="I794" i="26"/>
  <c r="J770" i="26"/>
  <c r="C1302" i="23"/>
  <c r="S1317" i="22"/>
  <c r="J793" i="26"/>
  <c r="B1315" i="22"/>
  <c r="A1326" i="22"/>
  <c r="I1233" i="23"/>
  <c r="A1321" i="22"/>
  <c r="J1212" i="23"/>
  <c r="J761" i="22"/>
  <c r="I1229" i="23"/>
  <c r="J792" i="26"/>
  <c r="A1317" i="22"/>
  <c r="H1302" i="23"/>
  <c r="T1325" i="22"/>
  <c r="F1326" i="26"/>
  <c r="H1292" i="23"/>
  <c r="F1319" i="22"/>
  <c r="I792" i="26"/>
  <c r="B1324" i="22"/>
  <c r="I789" i="26"/>
  <c r="A1323" i="22"/>
  <c r="W1299" i="22"/>
  <c r="I811" i="23"/>
  <c r="N740" i="25"/>
  <c r="J771" i="26"/>
  <c r="I1232" i="23"/>
  <c r="P1275" i="22"/>
  <c r="J794" i="26"/>
  <c r="C1301" i="23"/>
  <c r="W1300" i="22"/>
  <c r="P834" i="25"/>
  <c r="S1315" i="22"/>
  <c r="W1303" i="22"/>
  <c r="P1274" i="22"/>
  <c r="T1317" i="22"/>
  <c r="I1230" i="23"/>
  <c r="C1299" i="23"/>
  <c r="T1321" i="22"/>
  <c r="P1279" i="22"/>
  <c r="F1324" i="22"/>
  <c r="I795" i="26"/>
  <c r="F759" i="23"/>
  <c r="A1294" i="23"/>
  <c r="J1236" i="23"/>
  <c r="W852" i="25"/>
  <c r="A1322" i="22"/>
  <c r="P836" i="25"/>
  <c r="J1232" i="23"/>
  <c r="T1326" i="22"/>
  <c r="P1281" i="22"/>
  <c r="C1309" i="23"/>
  <c r="P1284" i="22"/>
  <c r="F718" i="26"/>
  <c r="B1316" i="22"/>
  <c r="S1326" i="22"/>
  <c r="I790" i="26"/>
  <c r="J1216" i="23"/>
  <c r="B1320" i="22"/>
  <c r="H1294" i="23"/>
  <c r="A1295" i="23"/>
  <c r="J1213" i="23"/>
  <c r="A1315" i="22"/>
  <c r="F1326" i="22"/>
  <c r="A1300" i="23"/>
  <c r="W1296" i="22"/>
  <c r="S1325" i="22"/>
  <c r="C1295" i="23"/>
  <c r="A1298" i="23"/>
  <c r="Q1321" i="22"/>
  <c r="B1326" i="22"/>
  <c r="A1316" i="22"/>
  <c r="W1302" i="22"/>
  <c r="I1238" i="23"/>
  <c r="F1325" i="22"/>
  <c r="A1293" i="23"/>
  <c r="B1321" i="22"/>
  <c r="AR45" i="24"/>
  <c r="U1316" i="22"/>
  <c r="T1318" i="22"/>
  <c r="Q1324" i="22"/>
  <c r="P835" i="25"/>
  <c r="I791" i="26"/>
  <c r="J774" i="26"/>
  <c r="W1297" i="22"/>
  <c r="J769" i="26"/>
  <c r="Q1322" i="22"/>
  <c r="U1318" i="22"/>
  <c r="F1327" i="26"/>
  <c r="M1258" i="22" l="1"/>
  <c r="N1258" i="22" s="1"/>
  <c r="AS42" i="27"/>
  <c r="N1231" i="22"/>
  <c r="V1231" i="22" s="1"/>
  <c r="M1253" i="22"/>
  <c r="N1253" i="22" s="1"/>
  <c r="M1261" i="22"/>
  <c r="N1261" i="22" s="1"/>
  <c r="M1262" i="22"/>
  <c r="N1262" i="22" s="1"/>
  <c r="M1256" i="22"/>
  <c r="N1256" i="22" s="1"/>
  <c r="M1252" i="22"/>
  <c r="M1254" i="22"/>
  <c r="N1254" i="22" s="1"/>
  <c r="M1259" i="22"/>
  <c r="N1259" i="22" s="1"/>
  <c r="M1257" i="22"/>
  <c r="N1257" i="22" s="1"/>
  <c r="M1260" i="22"/>
  <c r="N1260" i="22" s="1"/>
  <c r="F851" i="22"/>
  <c r="M835" i="22"/>
  <c r="N814" i="22"/>
  <c r="J799" i="23"/>
  <c r="L803" i="22"/>
  <c r="M802" i="22"/>
  <c r="V793" i="22"/>
  <c r="V802" i="22" s="1"/>
  <c r="B803" i="22" s="1" a="1"/>
  <c r="B803" i="22" s="1"/>
  <c r="AS42" i="1"/>
  <c r="H782" i="22"/>
  <c r="E782" i="22"/>
  <c r="B719" i="25"/>
  <c r="B26" i="25"/>
  <c r="K1263" i="22"/>
  <c r="V1241" i="22"/>
  <c r="E740" i="25"/>
  <c r="V760" i="25"/>
  <c r="M820" i="25"/>
  <c r="N820" i="25" s="1"/>
  <c r="M811" i="25"/>
  <c r="M812" i="25"/>
  <c r="K822" i="25"/>
  <c r="V776" i="25"/>
  <c r="M821" i="25"/>
  <c r="N821" i="25" s="1"/>
  <c r="M816" i="25"/>
  <c r="N816" i="25" s="1"/>
  <c r="V773" i="25"/>
  <c r="M818" i="25"/>
  <c r="N818" i="25" s="1"/>
  <c r="V774" i="25"/>
  <c r="M781" i="25"/>
  <c r="H782" i="25" s="1"/>
  <c r="L782" i="25"/>
  <c r="X1304" i="22"/>
  <c r="V1219" i="22"/>
  <c r="V1216" i="22"/>
  <c r="X1300" i="22"/>
  <c r="M815" i="25"/>
  <c r="V771" i="25"/>
  <c r="V1214" i="22"/>
  <c r="V1217" i="22"/>
  <c r="N799" i="25"/>
  <c r="X1297" i="22"/>
  <c r="X1299" i="22"/>
  <c r="X1303" i="22"/>
  <c r="V772" i="25"/>
  <c r="N800" i="25"/>
  <c r="J778" i="26"/>
  <c r="M813" i="25"/>
  <c r="V777" i="25"/>
  <c r="V1215" i="22"/>
  <c r="X1285" i="22"/>
  <c r="V778" i="25"/>
  <c r="X1296" i="22"/>
  <c r="W865" i="25"/>
  <c r="X1302" i="22"/>
  <c r="X1298" i="22"/>
  <c r="X1294" i="22"/>
  <c r="X1301" i="22"/>
  <c r="G835" i="25"/>
  <c r="R835" i="25"/>
  <c r="K835" i="25" s="1"/>
  <c r="R837" i="25"/>
  <c r="K837" i="25" s="1"/>
  <c r="G837" i="25"/>
  <c r="R842" i="25"/>
  <c r="K842" i="25" s="1"/>
  <c r="G842" i="25"/>
  <c r="G840" i="25"/>
  <c r="R840" i="25"/>
  <c r="K840" i="25" s="1"/>
  <c r="R843" i="25"/>
  <c r="M843" i="25" s="1"/>
  <c r="G833" i="25"/>
  <c r="R833" i="25"/>
  <c r="K833" i="25" s="1"/>
  <c r="R838" i="25"/>
  <c r="K838" i="25" s="1"/>
  <c r="G838" i="25"/>
  <c r="G841" i="25"/>
  <c r="R841" i="25"/>
  <c r="K841" i="25" s="1"/>
  <c r="R839" i="25"/>
  <c r="K839" i="25" s="1"/>
  <c r="G839" i="25"/>
  <c r="R836" i="25"/>
  <c r="K836" i="25" s="1"/>
  <c r="G836" i="25"/>
  <c r="R834" i="25"/>
  <c r="K834" i="25" s="1"/>
  <c r="G834" i="25"/>
  <c r="G832" i="25"/>
  <c r="G844" i="25"/>
  <c r="R832" i="25"/>
  <c r="K832" i="25" s="1"/>
  <c r="M819" i="25"/>
  <c r="N794" i="25"/>
  <c r="K823" i="25"/>
  <c r="M814" i="25"/>
  <c r="N814" i="25" s="1"/>
  <c r="K1264" i="22"/>
  <c r="M817" i="25"/>
  <c r="I1325" i="22"/>
  <c r="I1320" i="22"/>
  <c r="I1317" i="22"/>
  <c r="I1321" i="22"/>
  <c r="I1319" i="22"/>
  <c r="R1284" i="22"/>
  <c r="R1277" i="22"/>
  <c r="K1277" i="22" s="1"/>
  <c r="G1277" i="22"/>
  <c r="G1273" i="22"/>
  <c r="R1273" i="22"/>
  <c r="M1273" i="22" s="1"/>
  <c r="G1285" i="22"/>
  <c r="G1282" i="22"/>
  <c r="R1282" i="22"/>
  <c r="K1282" i="22" s="1"/>
  <c r="R1275" i="22"/>
  <c r="K1275" i="22" s="1"/>
  <c r="G1275" i="22"/>
  <c r="G1278" i="22"/>
  <c r="R1278" i="22"/>
  <c r="K1278" i="22" s="1"/>
  <c r="R1280" i="22"/>
  <c r="K1280" i="22" s="1"/>
  <c r="G1280" i="22"/>
  <c r="G1274" i="22"/>
  <c r="R1274" i="22"/>
  <c r="K1274" i="22" s="1"/>
  <c r="G1279" i="22"/>
  <c r="R1279" i="22"/>
  <c r="K1279" i="22" s="1"/>
  <c r="R1281" i="22"/>
  <c r="K1281" i="22" s="1"/>
  <c r="G1281" i="22"/>
  <c r="R1276" i="22"/>
  <c r="K1276" i="22" s="1"/>
  <c r="G1276" i="22"/>
  <c r="G1283" i="22"/>
  <c r="R1283" i="22"/>
  <c r="K1283" i="22" s="1"/>
  <c r="I1322" i="22"/>
  <c r="I1318" i="22"/>
  <c r="I1323" i="22"/>
  <c r="I1316" i="22"/>
  <c r="G1347" i="22"/>
  <c r="X1347" i="22"/>
  <c r="I1327" i="22"/>
  <c r="F1327" i="22"/>
  <c r="X1295" i="22"/>
  <c r="W1306" i="22"/>
  <c r="I1315" i="22"/>
  <c r="I1326" i="22"/>
  <c r="I1324" i="22"/>
  <c r="H1303" i="23"/>
  <c r="V792" i="25"/>
  <c r="A1349" i="22"/>
  <c r="G1332" i="22"/>
  <c r="I1334" i="22"/>
  <c r="V1233" i="22"/>
  <c r="A1334" i="22"/>
  <c r="D1349" i="22"/>
  <c r="K1349" i="22"/>
  <c r="M1349" i="22"/>
  <c r="N1334" i="22"/>
  <c r="B1373" i="22"/>
  <c r="V798" i="25"/>
  <c r="G1334" i="22"/>
  <c r="V797" i="25"/>
  <c r="K1332" i="22"/>
  <c r="V1239" i="22"/>
  <c r="A1332" i="22"/>
  <c r="V1235" i="22"/>
  <c r="AX51" i="1"/>
  <c r="V793" i="25"/>
  <c r="I1349" i="22"/>
  <c r="G1349" i="22"/>
  <c r="D1332" i="22"/>
  <c r="K1334" i="22"/>
  <c r="V796" i="25"/>
  <c r="A1348" i="22"/>
  <c r="B1334" i="22"/>
  <c r="M1334" i="22"/>
  <c r="V791" i="25"/>
  <c r="V795" i="25"/>
  <c r="AS27" i="24"/>
  <c r="AS11" i="24"/>
  <c r="AS14" i="24"/>
  <c r="AS8" i="24"/>
  <c r="AS35" i="24"/>
  <c r="AS40" i="24"/>
  <c r="AS32" i="24"/>
  <c r="AS36" i="24"/>
  <c r="AS15" i="24"/>
  <c r="AS19" i="24"/>
  <c r="AS23" i="24"/>
  <c r="AS31" i="24"/>
  <c r="AS7" i="24"/>
  <c r="AS12" i="24"/>
  <c r="AS41" i="24"/>
  <c r="AS33" i="24"/>
  <c r="AS37" i="24"/>
  <c r="AS16" i="24"/>
  <c r="AS34" i="24"/>
  <c r="AS21" i="24"/>
  <c r="AS26" i="24"/>
  <c r="AS30" i="24"/>
  <c r="AS9" i="24"/>
  <c r="AS38" i="24"/>
  <c r="AS17" i="24"/>
  <c r="AS20" i="24"/>
  <c r="AS24" i="24"/>
  <c r="AS28" i="24"/>
  <c r="AS10" i="24"/>
  <c r="AS13" i="24"/>
  <c r="AS25" i="24"/>
  <c r="AS29" i="24"/>
  <c r="AS39" i="24"/>
  <c r="AS22" i="24"/>
  <c r="AS18" i="24"/>
  <c r="S1342" i="22"/>
  <c r="T1345" i="22"/>
  <c r="U1340" i="22"/>
  <c r="A1338" i="22"/>
  <c r="Q1341" i="22"/>
  <c r="T1342" i="22"/>
  <c r="U1344" i="22"/>
  <c r="A1345" i="22"/>
  <c r="U1346" i="22"/>
  <c r="T1347" i="22"/>
  <c r="F1345" i="22"/>
  <c r="Q1344" i="22"/>
  <c r="T1341" i="22"/>
  <c r="S1340" i="22"/>
  <c r="S1339" i="22"/>
  <c r="A1347" i="22"/>
  <c r="T1340" i="22"/>
  <c r="B1337" i="22"/>
  <c r="F1338" i="22"/>
  <c r="A1346" i="22"/>
  <c r="T1338" i="22"/>
  <c r="B1338" i="22"/>
  <c r="U1338" i="22"/>
  <c r="B1341" i="22"/>
  <c r="U1337" i="22"/>
  <c r="F1343" i="22"/>
  <c r="Q1340" i="22"/>
  <c r="U1339" i="22"/>
  <c r="F1346" i="22"/>
  <c r="U1347" i="22"/>
  <c r="Q1337" i="22"/>
  <c r="A1343" i="22"/>
  <c r="F1344" i="22"/>
  <c r="F1336" i="22"/>
  <c r="Q1342" i="22"/>
  <c r="S1341" i="22"/>
  <c r="B1336" i="22"/>
  <c r="S1345" i="22"/>
  <c r="S1343" i="22"/>
  <c r="A1337" i="22"/>
  <c r="T1336" i="22"/>
  <c r="B1347" i="22"/>
  <c r="Q1338" i="22"/>
  <c r="F1342" i="22"/>
  <c r="Q1343" i="22"/>
  <c r="Q1346" i="22"/>
  <c r="A1340" i="22"/>
  <c r="Q1345" i="22"/>
  <c r="B1342" i="22"/>
  <c r="U1343" i="22"/>
  <c r="U1336" i="22"/>
  <c r="T1339" i="22"/>
  <c r="B1346" i="22"/>
  <c r="S1336" i="22"/>
  <c r="Q1339" i="22"/>
  <c r="A1341" i="22"/>
  <c r="U1341" i="22"/>
  <c r="Q1336" i="22"/>
  <c r="Q1347" i="22"/>
  <c r="U1342" i="22"/>
  <c r="F1339" i="22"/>
  <c r="B1343" i="22"/>
  <c r="T1346" i="22"/>
  <c r="S1338" i="22"/>
  <c r="F1347" i="22"/>
  <c r="A1339" i="22"/>
  <c r="B1344" i="22"/>
  <c r="S1347" i="22"/>
  <c r="S1344" i="22"/>
  <c r="S1346" i="22"/>
  <c r="F1340" i="22"/>
  <c r="S1337" i="22"/>
  <c r="T1337" i="22"/>
  <c r="B1339" i="22"/>
  <c r="B1345" i="22"/>
  <c r="A1336" i="22"/>
  <c r="T1343" i="22"/>
  <c r="A1344" i="22"/>
  <c r="A1342" i="22"/>
  <c r="F1337" i="22"/>
  <c r="T1344" i="22"/>
  <c r="F1341" i="22"/>
  <c r="B1340" i="22"/>
  <c r="U1345" i="22"/>
  <c r="AQ43" i="27"/>
  <c r="F780" i="26"/>
  <c r="J782" i="22"/>
  <c r="J299" i="25"/>
  <c r="A1315" i="23"/>
  <c r="J152" i="25"/>
  <c r="J215" i="25"/>
  <c r="P1300" i="22"/>
  <c r="I1330" i="23"/>
  <c r="J131" i="25"/>
  <c r="H1319" i="23"/>
  <c r="H1312" i="23"/>
  <c r="J761" i="25"/>
  <c r="A1316" i="23"/>
  <c r="I1251" i="23"/>
  <c r="J572" i="25"/>
  <c r="J530" i="25"/>
  <c r="P859" i="25"/>
  <c r="W1322" i="22"/>
  <c r="I814" i="26"/>
  <c r="C1319" i="23"/>
  <c r="I1254" i="23"/>
  <c r="I812" i="26"/>
  <c r="A1323" i="23"/>
  <c r="H1316" i="23"/>
  <c r="I815" i="26"/>
  <c r="P853" i="25"/>
  <c r="B718" i="26"/>
  <c r="P1305" i="22"/>
  <c r="A1319" i="23"/>
  <c r="J68" i="25"/>
  <c r="J1235" i="23"/>
  <c r="I817" i="26"/>
  <c r="A1321" i="23"/>
  <c r="I1353" i="22"/>
  <c r="I1250" i="23"/>
  <c r="W1319" i="22"/>
  <c r="I818" i="26"/>
  <c r="F780" i="23"/>
  <c r="C780" i="26"/>
  <c r="P857" i="25"/>
  <c r="P858" i="25"/>
  <c r="J236" i="25"/>
  <c r="J677" i="25"/>
  <c r="J818" i="26"/>
  <c r="W873" i="25"/>
  <c r="AP42" i="24"/>
  <c r="J797" i="26"/>
  <c r="AP43" i="1"/>
  <c r="H1313" i="23"/>
  <c r="J813" i="26"/>
  <c r="AP43" i="27"/>
  <c r="H1315" i="23"/>
  <c r="I1257" i="23"/>
  <c r="C1322" i="23"/>
  <c r="I759" i="23"/>
  <c r="C1323" i="23"/>
  <c r="J811" i="23"/>
  <c r="C1314" i="23"/>
  <c r="J1238" i="23"/>
  <c r="J791" i="26"/>
  <c r="J817" i="26"/>
  <c r="A1313" i="23"/>
  <c r="J551" i="25"/>
  <c r="C801" i="23"/>
  <c r="H1321" i="23"/>
  <c r="A1318" i="23"/>
  <c r="AR50" i="1"/>
  <c r="A1314" i="23"/>
  <c r="J1259" i="23"/>
  <c r="H1317" i="23"/>
  <c r="A1322" i="23"/>
  <c r="W1320" i="22"/>
  <c r="AQ42" i="24"/>
  <c r="P1299" i="22"/>
  <c r="W1315" i="22"/>
  <c r="H1318" i="23"/>
  <c r="I809" i="26"/>
  <c r="E1353" i="22"/>
  <c r="C1315" i="23"/>
  <c r="J811" i="26"/>
  <c r="J278" i="25"/>
  <c r="AR67" i="27"/>
  <c r="J1228" i="23"/>
  <c r="J815" i="26"/>
  <c r="I811" i="26"/>
  <c r="J47" i="25"/>
  <c r="J614" i="25"/>
  <c r="P860" i="25"/>
  <c r="J1233" i="23"/>
  <c r="C1331" i="23"/>
  <c r="J320" i="25"/>
  <c r="J89" i="25"/>
  <c r="C1321" i="23"/>
  <c r="C1312" i="23"/>
  <c r="W1324" i="22"/>
  <c r="AQ43" i="1"/>
  <c r="J110" i="25"/>
  <c r="W1317" i="22"/>
  <c r="J1258" i="23"/>
  <c r="J593" i="25"/>
  <c r="I808" i="26"/>
  <c r="C1317" i="23"/>
  <c r="H1314" i="23"/>
  <c r="P1303" i="22"/>
  <c r="J740" i="25"/>
  <c r="H1323" i="23"/>
  <c r="J404" i="25"/>
  <c r="P1297" i="22"/>
  <c r="J446" i="25"/>
  <c r="P1298" i="22"/>
  <c r="I1249" i="23"/>
  <c r="J488" i="25"/>
  <c r="J719" i="25"/>
  <c r="P1295" i="22"/>
  <c r="W1325" i="22"/>
  <c r="J425" i="25"/>
  <c r="N761" i="25"/>
  <c r="J173" i="25"/>
  <c r="B1353" i="22"/>
  <c r="I1258" i="23"/>
  <c r="J362" i="25"/>
  <c r="F1352" i="22"/>
  <c r="P864" i="25"/>
  <c r="J341" i="25"/>
  <c r="P1302" i="22"/>
  <c r="C1320" i="23"/>
  <c r="B781" i="23"/>
  <c r="J1229" i="23"/>
  <c r="B740" i="25" a="1"/>
  <c r="C1316" i="23"/>
  <c r="C1313" i="23"/>
  <c r="P1296" i="22"/>
  <c r="A1312" i="23"/>
  <c r="F781" i="23"/>
  <c r="M1353" i="22"/>
  <c r="I1259" i="23"/>
  <c r="I1255" i="23"/>
  <c r="I840" i="26"/>
  <c r="J1234" i="23"/>
  <c r="P854" i="25"/>
  <c r="J383" i="25"/>
  <c r="J1256" i="23"/>
  <c r="H1320" i="23"/>
  <c r="J257" i="25"/>
  <c r="I1256" i="23"/>
  <c r="C1330" i="23"/>
  <c r="P1301" i="22"/>
  <c r="P861" i="25"/>
  <c r="J796" i="26"/>
  <c r="H1322" i="23"/>
  <c r="AR46" i="24"/>
  <c r="P1304" i="22"/>
  <c r="J26" i="25"/>
  <c r="P1294" i="22"/>
  <c r="B25" i="26"/>
  <c r="P855" i="25"/>
  <c r="J194" i="25"/>
  <c r="P856" i="25"/>
  <c r="J467" i="25"/>
  <c r="I816" i="26"/>
  <c r="I1253" i="23"/>
  <c r="A1317" i="23"/>
  <c r="N782" i="22"/>
  <c r="J1237" i="23"/>
  <c r="C1318" i="23"/>
  <c r="W1321" i="22"/>
  <c r="F739" i="26"/>
  <c r="J656" i="25"/>
  <c r="J509" i="25"/>
  <c r="P863" i="25"/>
  <c r="J698" i="25"/>
  <c r="I813" i="26"/>
  <c r="J635" i="25"/>
  <c r="W1316" i="22"/>
  <c r="A1320" i="23"/>
  <c r="I810" i="26"/>
  <c r="I1331" i="23"/>
  <c r="W1318" i="22"/>
  <c r="I832" i="23"/>
  <c r="W1323" i="22"/>
  <c r="P862" i="25"/>
  <c r="AS43" i="27" l="1"/>
  <c r="N1273" i="22"/>
  <c r="N1252" i="22"/>
  <c r="V1252" i="22" s="1"/>
  <c r="M1280" i="22"/>
  <c r="N1280" i="22" s="1"/>
  <c r="M1277" i="22"/>
  <c r="N1277" i="22" s="1"/>
  <c r="M1281" i="22"/>
  <c r="N1281" i="22" s="1"/>
  <c r="M1279" i="22"/>
  <c r="N1279" i="22" s="1"/>
  <c r="M1275" i="22"/>
  <c r="N1275" i="22" s="1"/>
  <c r="M1283" i="22"/>
  <c r="N1283" i="22" s="1"/>
  <c r="M1274" i="22"/>
  <c r="N1274" i="22" s="1"/>
  <c r="M1278" i="22"/>
  <c r="N1278" i="22" s="1"/>
  <c r="M1282" i="22"/>
  <c r="N1282" i="22" s="1"/>
  <c r="F872" i="22"/>
  <c r="M856" i="22"/>
  <c r="N835" i="22"/>
  <c r="J820" i="23"/>
  <c r="L824" i="22"/>
  <c r="V814" i="22"/>
  <c r="V823" i="22" s="1"/>
  <c r="B824" i="22" s="1" a="1"/>
  <c r="B824" i="22" s="1"/>
  <c r="M823" i="22"/>
  <c r="AS43" i="1"/>
  <c r="E803" i="22"/>
  <c r="H803" i="22"/>
  <c r="B740" i="25"/>
  <c r="E761" i="25"/>
  <c r="M840" i="25"/>
  <c r="N840" i="25" s="1"/>
  <c r="M802" i="25"/>
  <c r="H803" i="25" s="1"/>
  <c r="X1306" i="22"/>
  <c r="V781" i="25"/>
  <c r="K843" i="25"/>
  <c r="M834" i="25"/>
  <c r="N834" i="25" s="1"/>
  <c r="M832" i="25"/>
  <c r="N832" i="25" s="1"/>
  <c r="M841" i="25"/>
  <c r="N841" i="25" s="1"/>
  <c r="M842" i="25"/>
  <c r="N812" i="25"/>
  <c r="N811" i="25"/>
  <c r="M837" i="25"/>
  <c r="N837" i="25" s="1"/>
  <c r="M839" i="25"/>
  <c r="N839" i="25" s="1"/>
  <c r="AS42" i="24"/>
  <c r="K844" i="25"/>
  <c r="M838" i="25"/>
  <c r="N838" i="25" s="1"/>
  <c r="V1236" i="22"/>
  <c r="V1253" i="22"/>
  <c r="L803" i="25"/>
  <c r="X1317" i="22"/>
  <c r="V1237" i="22"/>
  <c r="N815" i="25"/>
  <c r="V1238" i="22"/>
  <c r="V799" i="25"/>
  <c r="M835" i="25"/>
  <c r="X1324" i="22"/>
  <c r="X1318" i="22"/>
  <c r="M836" i="25"/>
  <c r="V800" i="25"/>
  <c r="N813" i="25"/>
  <c r="X1323" i="22"/>
  <c r="X1325" i="22"/>
  <c r="X1322" i="22"/>
  <c r="J799" i="26"/>
  <c r="X1321" i="22"/>
  <c r="X1319" i="22"/>
  <c r="X1316" i="22"/>
  <c r="H1324" i="23"/>
  <c r="W886" i="25"/>
  <c r="X1320" i="22"/>
  <c r="G855" i="25"/>
  <c r="R855" i="25"/>
  <c r="K855" i="25" s="1"/>
  <c r="R853" i="25"/>
  <c r="M853" i="25" s="1"/>
  <c r="N853" i="25" s="1"/>
  <c r="G853" i="25"/>
  <c r="G865" i="25"/>
  <c r="G860" i="25"/>
  <c r="R860" i="25"/>
  <c r="K860" i="25" s="1"/>
  <c r="G861" i="25"/>
  <c r="R861" i="25"/>
  <c r="K861" i="25" s="1"/>
  <c r="R854" i="25"/>
  <c r="K854" i="25" s="1"/>
  <c r="G854" i="25"/>
  <c r="G859" i="25"/>
  <c r="R859" i="25"/>
  <c r="K859" i="25" s="1"/>
  <c r="R858" i="25"/>
  <c r="K858" i="25" s="1"/>
  <c r="G858" i="25"/>
  <c r="G863" i="25"/>
  <c r="R863" i="25"/>
  <c r="K863" i="25" s="1"/>
  <c r="R857" i="25"/>
  <c r="K857" i="25" s="1"/>
  <c r="G857" i="25"/>
  <c r="R862" i="25"/>
  <c r="K862" i="25" s="1"/>
  <c r="G862" i="25"/>
  <c r="R864" i="25"/>
  <c r="K864" i="25" s="1"/>
  <c r="G856" i="25"/>
  <c r="R856" i="25"/>
  <c r="K856" i="25" s="1"/>
  <c r="X1315" i="22"/>
  <c r="W1327" i="22"/>
  <c r="M833" i="25"/>
  <c r="V1232" i="22"/>
  <c r="N817" i="25"/>
  <c r="V1240" i="22"/>
  <c r="V794" i="25"/>
  <c r="N819" i="25"/>
  <c r="I1345" i="22"/>
  <c r="G1368" i="22"/>
  <c r="X1368" i="22"/>
  <c r="I1342" i="22"/>
  <c r="I1343" i="22"/>
  <c r="I1346" i="22"/>
  <c r="I1337" i="22"/>
  <c r="F1348" i="22"/>
  <c r="I1348" i="22"/>
  <c r="I1344" i="22"/>
  <c r="I1339" i="22"/>
  <c r="I1340" i="22"/>
  <c r="R1297" i="22"/>
  <c r="K1297" i="22" s="1"/>
  <c r="G1297" i="22"/>
  <c r="R1296" i="22"/>
  <c r="K1296" i="22" s="1"/>
  <c r="G1296" i="22"/>
  <c r="R1300" i="22"/>
  <c r="K1300" i="22" s="1"/>
  <c r="G1300" i="22"/>
  <c r="G1295" i="22"/>
  <c r="R1295" i="22"/>
  <c r="K1295" i="22" s="1"/>
  <c r="G1303" i="22"/>
  <c r="R1303" i="22"/>
  <c r="K1303" i="22" s="1"/>
  <c r="R1298" i="22"/>
  <c r="K1298" i="22" s="1"/>
  <c r="G1298" i="22"/>
  <c r="R1304" i="22"/>
  <c r="K1304" i="22" s="1"/>
  <c r="G1304" i="22"/>
  <c r="G1299" i="22"/>
  <c r="R1299" i="22"/>
  <c r="K1299" i="22" s="1"/>
  <c r="G1301" i="22"/>
  <c r="R1301" i="22"/>
  <c r="K1301" i="22" s="1"/>
  <c r="G1294" i="22"/>
  <c r="R1294" i="22"/>
  <c r="M1294" i="22" s="1"/>
  <c r="G1306" i="22"/>
  <c r="R1305" i="22"/>
  <c r="R1302" i="22"/>
  <c r="K1302" i="22" s="1"/>
  <c r="G1302" i="22"/>
  <c r="I1347" i="22"/>
  <c r="I1338" i="22"/>
  <c r="I1341" i="22"/>
  <c r="I1336" i="22"/>
  <c r="AX52" i="1"/>
  <c r="V820" i="25"/>
  <c r="A1353" i="22"/>
  <c r="D1370" i="22"/>
  <c r="I1355" i="22"/>
  <c r="M1284" i="22"/>
  <c r="K1284" i="22"/>
  <c r="M1355" i="22"/>
  <c r="A1369" i="22"/>
  <c r="A1355" i="22"/>
  <c r="G1353" i="22"/>
  <c r="V1259" i="22"/>
  <c r="D1353" i="22"/>
  <c r="K1273" i="22"/>
  <c r="K1285" i="22"/>
  <c r="B1355" i="22"/>
  <c r="V818" i="25"/>
  <c r="V1261" i="22"/>
  <c r="G1370" i="22"/>
  <c r="K1353" i="22"/>
  <c r="V816" i="25"/>
  <c r="K1370" i="22"/>
  <c r="V1262" i="22"/>
  <c r="V821" i="25"/>
  <c r="I1370" i="22"/>
  <c r="N1355" i="22"/>
  <c r="K1355" i="22"/>
  <c r="G1355" i="22"/>
  <c r="A1370" i="22"/>
  <c r="V814" i="25"/>
  <c r="M1370" i="22"/>
  <c r="Q1364" i="22"/>
  <c r="Q1359" i="22"/>
  <c r="U1364" i="22"/>
  <c r="F1362" i="22"/>
  <c r="U1358" i="22"/>
  <c r="B1360" i="22"/>
  <c r="S1358" i="22"/>
  <c r="S1362" i="22"/>
  <c r="U1368" i="22"/>
  <c r="U1360" i="22"/>
  <c r="W1342" i="22"/>
  <c r="W1343" i="22"/>
  <c r="W1345" i="22"/>
  <c r="F1367" i="22"/>
  <c r="T1365" i="22"/>
  <c r="B1358" i="22"/>
  <c r="T1360" i="22"/>
  <c r="W1341" i="22"/>
  <c r="B1363" i="22"/>
  <c r="Q1360" i="22"/>
  <c r="Q1357" i="22"/>
  <c r="A1358" i="22"/>
  <c r="F1363" i="22"/>
  <c r="T1359" i="22"/>
  <c r="S1363" i="22"/>
  <c r="F1358" i="22"/>
  <c r="S1359" i="22"/>
  <c r="A1364" i="22"/>
  <c r="B1361" i="22"/>
  <c r="B1366" i="22"/>
  <c r="Q1367" i="22"/>
  <c r="B1359" i="22"/>
  <c r="A1359" i="22"/>
  <c r="A1367" i="22"/>
  <c r="A1363" i="22"/>
  <c r="B1357" i="22"/>
  <c r="S1364" i="22"/>
  <c r="B1367" i="22"/>
  <c r="A1368" i="22"/>
  <c r="F1361" i="22"/>
  <c r="S1366" i="22"/>
  <c r="S1368" i="22"/>
  <c r="Q1366" i="22"/>
  <c r="W1346" i="22"/>
  <c r="U1365" i="22"/>
  <c r="T1368" i="22"/>
  <c r="F1360" i="22"/>
  <c r="S1361" i="22"/>
  <c r="T1361" i="22"/>
  <c r="W1344" i="22"/>
  <c r="T1357" i="22"/>
  <c r="Q1368" i="22"/>
  <c r="F1357" i="22"/>
  <c r="T1367" i="22"/>
  <c r="T1366" i="22"/>
  <c r="B1364" i="22"/>
  <c r="Q1362" i="22"/>
  <c r="F1365" i="22"/>
  <c r="A1366" i="22"/>
  <c r="S1367" i="22"/>
  <c r="W1337" i="22"/>
  <c r="S1357" i="22"/>
  <c r="B1362" i="22"/>
  <c r="T1358" i="22"/>
  <c r="U1362" i="22"/>
  <c r="T1362" i="22"/>
  <c r="A1357" i="22"/>
  <c r="W1338" i="22"/>
  <c r="F1368" i="22"/>
  <c r="S1360" i="22"/>
  <c r="A1362" i="22"/>
  <c r="A1361" i="22"/>
  <c r="U1363" i="22"/>
  <c r="A1365" i="22"/>
  <c r="W1336" i="22"/>
  <c r="U1357" i="22"/>
  <c r="F1366" i="22"/>
  <c r="B1368" i="22"/>
  <c r="F1359" i="22"/>
  <c r="F1364" i="22"/>
  <c r="Q1363" i="22"/>
  <c r="Q1365" i="22"/>
  <c r="A1360" i="22"/>
  <c r="W1339" i="22"/>
  <c r="W1340" i="22"/>
  <c r="T1364" i="22"/>
  <c r="U1366" i="22"/>
  <c r="U1359" i="22"/>
  <c r="U1361" i="22"/>
  <c r="B1365" i="22"/>
  <c r="T1363" i="22"/>
  <c r="U1367" i="22"/>
  <c r="S1365" i="22"/>
  <c r="Q1361" i="22"/>
  <c r="Q1358" i="22"/>
  <c r="AR68" i="27"/>
  <c r="I1274" i="23"/>
  <c r="I465" i="26"/>
  <c r="F802" i="23"/>
  <c r="J1255" i="23"/>
  <c r="I171" i="26"/>
  <c r="P1318" i="22"/>
  <c r="B761" i="25" a="1"/>
  <c r="J829" i="26"/>
  <c r="A1335" i="23"/>
  <c r="J1272" i="23"/>
  <c r="J1257" i="23"/>
  <c r="I45" i="26"/>
  <c r="A1336" i="23"/>
  <c r="AQ43" i="24"/>
  <c r="P879" i="25"/>
  <c r="F1373" i="22"/>
  <c r="J1271" i="23"/>
  <c r="I1352" i="23"/>
  <c r="I830" i="26"/>
  <c r="I1271" i="23"/>
  <c r="H1341" i="23"/>
  <c r="J835" i="26"/>
  <c r="I780" i="23"/>
  <c r="I255" i="26"/>
  <c r="I1270" i="23"/>
  <c r="P884" i="25"/>
  <c r="I129" i="26"/>
  <c r="J837" i="26"/>
  <c r="H1339" i="23"/>
  <c r="I318" i="26"/>
  <c r="P1321" i="22"/>
  <c r="I837" i="26"/>
  <c r="I486" i="26"/>
  <c r="C1337" i="23"/>
  <c r="I1275" i="23"/>
  <c r="I1281" i="23"/>
  <c r="C1334" i="23"/>
  <c r="A1333" i="23"/>
  <c r="AQ44" i="1"/>
  <c r="I831" i="26"/>
  <c r="I1278" i="23"/>
  <c r="P1326" i="22"/>
  <c r="C1342" i="23"/>
  <c r="C1352" i="23"/>
  <c r="H1334" i="23"/>
  <c r="J808" i="26"/>
  <c r="I528" i="26"/>
  <c r="H1338" i="23"/>
  <c r="A1340" i="23"/>
  <c r="B802" i="23"/>
  <c r="P874" i="25"/>
  <c r="I1276" i="23"/>
  <c r="I839" i="26"/>
  <c r="I832" i="26"/>
  <c r="C1341" i="23"/>
  <c r="I381" i="26"/>
  <c r="C1333" i="23"/>
  <c r="C822" i="23"/>
  <c r="J1254" i="23"/>
  <c r="C1335" i="23"/>
  <c r="W894" i="25"/>
  <c r="I423" i="26"/>
  <c r="F801" i="23"/>
  <c r="I1351" i="23"/>
  <c r="P876" i="25"/>
  <c r="C1338" i="23"/>
  <c r="M1374" i="22"/>
  <c r="I444" i="26"/>
  <c r="J810" i="26"/>
  <c r="H1333" i="23"/>
  <c r="I591" i="26"/>
  <c r="P1325" i="22"/>
  <c r="J836" i="26"/>
  <c r="I66" i="26"/>
  <c r="I360" i="26"/>
  <c r="I507" i="26"/>
  <c r="J1278" i="23"/>
  <c r="J1277" i="23"/>
  <c r="J1275" i="23"/>
  <c r="AP44" i="1"/>
  <c r="H1337" i="23"/>
  <c r="I192" i="26"/>
  <c r="I853" i="23"/>
  <c r="P1322" i="22"/>
  <c r="B1374" i="22"/>
  <c r="I834" i="26"/>
  <c r="I213" i="26"/>
  <c r="I833" i="26"/>
  <c r="J1253" i="23"/>
  <c r="AP44" i="27"/>
  <c r="J782" i="25"/>
  <c r="P1320" i="22"/>
  <c r="I675" i="26"/>
  <c r="J812" i="26"/>
  <c r="A1343" i="23"/>
  <c r="J850" i="26"/>
  <c r="I549" i="26"/>
  <c r="C1340" i="23"/>
  <c r="C1343" i="23"/>
  <c r="I1272" i="23"/>
  <c r="A1341" i="23"/>
  <c r="J831" i="26"/>
  <c r="H1335" i="23"/>
  <c r="F760" i="26"/>
  <c r="I835" i="26"/>
  <c r="J1251" i="23"/>
  <c r="H1343" i="23"/>
  <c r="I150" i="26"/>
  <c r="F801" i="26"/>
  <c r="H1336" i="23"/>
  <c r="J838" i="26"/>
  <c r="P883" i="25"/>
  <c r="P880" i="25"/>
  <c r="I654" i="26"/>
  <c r="I1291" i="23"/>
  <c r="AQ44" i="27"/>
  <c r="J832" i="23"/>
  <c r="H1344" i="23"/>
  <c r="P1315" i="22"/>
  <c r="P1323" i="22"/>
  <c r="I1277" i="23"/>
  <c r="A1344" i="23"/>
  <c r="N803" i="22"/>
  <c r="J809" i="26"/>
  <c r="J1276" i="23"/>
  <c r="P1317" i="22"/>
  <c r="I339" i="26"/>
  <c r="C1351" i="23"/>
  <c r="J816" i="26"/>
  <c r="P1316" i="22"/>
  <c r="P1319" i="22"/>
  <c r="N782" i="25"/>
  <c r="I759" i="26"/>
  <c r="J834" i="26"/>
  <c r="C1339" i="23"/>
  <c r="C1344" i="23"/>
  <c r="P878" i="25"/>
  <c r="I108" i="26"/>
  <c r="I612" i="26"/>
  <c r="AP43" i="24"/>
  <c r="I570" i="26"/>
  <c r="I633" i="26"/>
  <c r="J814" i="26"/>
  <c r="A1334" i="23"/>
  <c r="B739" i="26"/>
  <c r="J1250" i="23"/>
  <c r="I276" i="26"/>
  <c r="I738" i="26"/>
  <c r="I234" i="26"/>
  <c r="P1324" i="22"/>
  <c r="P875" i="25"/>
  <c r="P881" i="25"/>
  <c r="I829" i="26"/>
  <c r="I24" i="26"/>
  <c r="J1249" i="23"/>
  <c r="A1338" i="23"/>
  <c r="I838" i="26"/>
  <c r="I836" i="26"/>
  <c r="I1280" i="23"/>
  <c r="I1374" i="22"/>
  <c r="I297" i="26"/>
  <c r="A1337" i="23"/>
  <c r="I850" i="26"/>
  <c r="I717" i="26"/>
  <c r="P877" i="25"/>
  <c r="H1342" i="23"/>
  <c r="AR47" i="24"/>
  <c r="A1342" i="23"/>
  <c r="P882" i="25"/>
  <c r="I1279" i="23"/>
  <c r="I402" i="26"/>
  <c r="J803" i="22"/>
  <c r="C801" i="26"/>
  <c r="A1339" i="23"/>
  <c r="AR51" i="1"/>
  <c r="I696" i="26"/>
  <c r="I87" i="26"/>
  <c r="P885" i="25"/>
  <c r="C1336" i="23"/>
  <c r="E1374" i="22"/>
  <c r="H1340" i="23"/>
  <c r="AS44" i="27" l="1"/>
  <c r="N1294" i="22"/>
  <c r="M1300" i="22"/>
  <c r="N1300" i="22" s="1"/>
  <c r="M1298" i="22"/>
  <c r="N1298" i="22" s="1"/>
  <c r="M1302" i="22"/>
  <c r="N1302" i="22" s="1"/>
  <c r="M1299" i="22"/>
  <c r="N1299" i="22" s="1"/>
  <c r="M1301" i="22"/>
  <c r="N1301" i="22" s="1"/>
  <c r="M1303" i="22"/>
  <c r="N1303" i="22" s="1"/>
  <c r="M1296" i="22"/>
  <c r="N1296" i="22" s="1"/>
  <c r="M1304" i="22"/>
  <c r="N1304" i="22" s="1"/>
  <c r="M1295" i="22"/>
  <c r="N1295" i="22" s="1"/>
  <c r="F893" i="22"/>
  <c r="M877" i="22"/>
  <c r="N856" i="22"/>
  <c r="J841" i="23"/>
  <c r="V835" i="22"/>
  <c r="V844" i="22" s="1"/>
  <c r="B845" i="22" s="1" a="1"/>
  <c r="B845" i="22" s="1"/>
  <c r="M844" i="22"/>
  <c r="L845" i="22"/>
  <c r="AS44" i="1"/>
  <c r="H824" i="22"/>
  <c r="E824" i="22"/>
  <c r="B761" i="25"/>
  <c r="E782" i="25"/>
  <c r="M864" i="25"/>
  <c r="M862" i="25"/>
  <c r="N862" i="25" s="1"/>
  <c r="AS43" i="24"/>
  <c r="M861" i="25"/>
  <c r="N861" i="25" s="1"/>
  <c r="M858" i="25"/>
  <c r="N858" i="25" s="1"/>
  <c r="N842" i="25"/>
  <c r="V842" i="25" s="1"/>
  <c r="K853" i="25"/>
  <c r="V812" i="25"/>
  <c r="M859" i="25"/>
  <c r="N859" i="25" s="1"/>
  <c r="M823" i="25"/>
  <c r="H824" i="25" s="1"/>
  <c r="V811" i="25"/>
  <c r="X1338" i="22"/>
  <c r="V1254" i="22"/>
  <c r="V1257" i="22"/>
  <c r="V802" i="25"/>
  <c r="M857" i="25"/>
  <c r="X1343" i="22"/>
  <c r="X1346" i="22"/>
  <c r="M863" i="25"/>
  <c r="V815" i="25"/>
  <c r="L824" i="25"/>
  <c r="X1327" i="22"/>
  <c r="V1256" i="22"/>
  <c r="N835" i="25"/>
  <c r="X1339" i="22"/>
  <c r="X1337" i="22"/>
  <c r="V1260" i="22"/>
  <c r="K865" i="25"/>
  <c r="N836" i="25"/>
  <c r="M860" i="25"/>
  <c r="M854" i="25"/>
  <c r="M856" i="25"/>
  <c r="M855" i="25"/>
  <c r="V813" i="25"/>
  <c r="X1341" i="22"/>
  <c r="G880" i="25"/>
  <c r="R880" i="25"/>
  <c r="K880" i="25" s="1"/>
  <c r="R877" i="25"/>
  <c r="K877" i="25" s="1"/>
  <c r="G877" i="25"/>
  <c r="R881" i="25"/>
  <c r="K881" i="25" s="1"/>
  <c r="G881" i="25"/>
  <c r="R885" i="25"/>
  <c r="K885" i="25" s="1"/>
  <c r="R875" i="25"/>
  <c r="K875" i="25" s="1"/>
  <c r="G875" i="25"/>
  <c r="G878" i="25"/>
  <c r="R878" i="25"/>
  <c r="K878" i="25" s="1"/>
  <c r="R883" i="25"/>
  <c r="K883" i="25" s="1"/>
  <c r="G883" i="25"/>
  <c r="G886" i="25"/>
  <c r="R874" i="25"/>
  <c r="M874" i="25" s="1"/>
  <c r="G874" i="25"/>
  <c r="R882" i="25"/>
  <c r="K882" i="25" s="1"/>
  <c r="G882" i="25"/>
  <c r="G879" i="25"/>
  <c r="R879" i="25"/>
  <c r="K879" i="25" s="1"/>
  <c r="G884" i="25"/>
  <c r="R884" i="25"/>
  <c r="K884" i="25" s="1"/>
  <c r="R876" i="25"/>
  <c r="K876" i="25" s="1"/>
  <c r="G876" i="25"/>
  <c r="X1345" i="22"/>
  <c r="W907" i="25"/>
  <c r="J820" i="26"/>
  <c r="X1342" i="22"/>
  <c r="X1344" i="22"/>
  <c r="X1340" i="22"/>
  <c r="G1317" i="22"/>
  <c r="R1317" i="22"/>
  <c r="K1317" i="22" s="1"/>
  <c r="R1321" i="22"/>
  <c r="K1321" i="22" s="1"/>
  <c r="G1321" i="22"/>
  <c r="G1324" i="22"/>
  <c r="R1324" i="22"/>
  <c r="K1324" i="22" s="1"/>
  <c r="R1315" i="22"/>
  <c r="M1315" i="22" s="1"/>
  <c r="G1315" i="22"/>
  <c r="G1327" i="22"/>
  <c r="R1325" i="22"/>
  <c r="K1325" i="22" s="1"/>
  <c r="G1325" i="22"/>
  <c r="R1318" i="22"/>
  <c r="K1318" i="22" s="1"/>
  <c r="G1318" i="22"/>
  <c r="R1320" i="22"/>
  <c r="K1320" i="22" s="1"/>
  <c r="G1320" i="22"/>
  <c r="G1319" i="22"/>
  <c r="R1319" i="22"/>
  <c r="K1319" i="22" s="1"/>
  <c r="G1323" i="22"/>
  <c r="R1323" i="22"/>
  <c r="K1323" i="22" s="1"/>
  <c r="R1322" i="22"/>
  <c r="K1322" i="22" s="1"/>
  <c r="G1322" i="22"/>
  <c r="R1326" i="22"/>
  <c r="M1326" i="22" s="1"/>
  <c r="R1316" i="22"/>
  <c r="K1316" i="22" s="1"/>
  <c r="G1316" i="22"/>
  <c r="X1336" i="22"/>
  <c r="W1348" i="22"/>
  <c r="V1258" i="22"/>
  <c r="V817" i="25"/>
  <c r="N833" i="25"/>
  <c r="V819" i="25"/>
  <c r="I1366" i="22"/>
  <c r="I1357" i="22"/>
  <c r="X1389" i="22"/>
  <c r="G1389" i="22"/>
  <c r="I1365" i="22"/>
  <c r="F1369" i="22"/>
  <c r="I1369" i="22"/>
  <c r="I1368" i="22"/>
  <c r="I1364" i="22"/>
  <c r="I1360" i="22"/>
  <c r="I1362" i="22"/>
  <c r="I1359" i="22"/>
  <c r="I1361" i="22"/>
  <c r="I1367" i="22"/>
  <c r="I1358" i="22"/>
  <c r="H1345" i="23"/>
  <c r="I1363" i="22"/>
  <c r="B1376" i="22"/>
  <c r="I1391" i="22"/>
  <c r="V1281" i="22"/>
  <c r="K1374" i="22"/>
  <c r="V837" i="25"/>
  <c r="V838" i="25"/>
  <c r="M1305" i="22"/>
  <c r="K1305" i="22"/>
  <c r="V1279" i="22"/>
  <c r="G1376" i="22"/>
  <c r="V1274" i="22"/>
  <c r="K1376" i="22"/>
  <c r="N1376" i="22"/>
  <c r="K1391" i="22"/>
  <c r="V1278" i="22"/>
  <c r="A1390" i="22"/>
  <c r="I1376" i="22"/>
  <c r="AX53" i="1"/>
  <c r="V1275" i="22"/>
  <c r="G1391" i="22"/>
  <c r="V832" i="25"/>
  <c r="M1376" i="22"/>
  <c r="V1280" i="22"/>
  <c r="V853" i="25"/>
  <c r="G1374" i="22"/>
  <c r="A1374" i="22"/>
  <c r="K1294" i="22"/>
  <c r="K1306" i="22"/>
  <c r="M1391" i="22"/>
  <c r="D1391" i="22"/>
  <c r="A1391" i="22"/>
  <c r="V840" i="25"/>
  <c r="V841" i="25"/>
  <c r="A1376" i="22"/>
  <c r="V834" i="25"/>
  <c r="V839" i="25"/>
  <c r="D1374" i="22"/>
  <c r="P1338" i="22"/>
  <c r="A1384" i="22"/>
  <c r="T1385" i="22"/>
  <c r="F1386" i="22"/>
  <c r="P1342" i="22"/>
  <c r="B1380" i="22"/>
  <c r="A1387" i="22"/>
  <c r="S1388" i="22"/>
  <c r="A1386" i="22"/>
  <c r="S1383" i="22"/>
  <c r="B1383" i="22"/>
  <c r="A1382" i="22"/>
  <c r="T1383" i="22"/>
  <c r="U1383" i="22"/>
  <c r="F1378" i="22"/>
  <c r="U1378" i="22"/>
  <c r="S1380" i="22"/>
  <c r="P1345" i="22"/>
  <c r="U1380" i="22"/>
  <c r="W1366" i="22"/>
  <c r="F1382" i="22"/>
  <c r="W1362" i="22"/>
  <c r="Q1381" i="22"/>
  <c r="Q1387" i="22"/>
  <c r="T1388" i="22"/>
  <c r="B1388" i="22"/>
  <c r="W1364" i="22"/>
  <c r="F1389" i="22"/>
  <c r="W1365" i="22"/>
  <c r="B1379" i="22"/>
  <c r="Q1384" i="22"/>
  <c r="U1389" i="22"/>
  <c r="S1389" i="22"/>
  <c r="F1381" i="22"/>
  <c r="T1379" i="22"/>
  <c r="F1384" i="22"/>
  <c r="W1361" i="22"/>
  <c r="U1388" i="22"/>
  <c r="A1380" i="22"/>
  <c r="T1380" i="22"/>
  <c r="F1388" i="22"/>
  <c r="S1378" i="22"/>
  <c r="B1386" i="22"/>
  <c r="U1382" i="22"/>
  <c r="A1381" i="22"/>
  <c r="B1384" i="22"/>
  <c r="S1386" i="22"/>
  <c r="W1367" i="22"/>
  <c r="U1381" i="22"/>
  <c r="A1378" i="22"/>
  <c r="S1385" i="22"/>
  <c r="W1358" i="22"/>
  <c r="P1336" i="22"/>
  <c r="S1387" i="22"/>
  <c r="B1381" i="22"/>
  <c r="S1379" i="22"/>
  <c r="P1343" i="22"/>
  <c r="Q1385" i="22"/>
  <c r="A1388" i="22"/>
  <c r="Q1383" i="22"/>
  <c r="W1359" i="22"/>
  <c r="W1357" i="22"/>
  <c r="U1385" i="22"/>
  <c r="U1379" i="22"/>
  <c r="F1379" i="22"/>
  <c r="T1389" i="22"/>
  <c r="U1386" i="22"/>
  <c r="Q1386" i="22"/>
  <c r="F1387" i="22"/>
  <c r="W1360" i="22"/>
  <c r="B1385" i="22"/>
  <c r="A1389" i="22"/>
  <c r="B1378" i="22"/>
  <c r="B1382" i="22"/>
  <c r="S1381" i="22"/>
  <c r="P1346" i="22"/>
  <c r="T1382" i="22"/>
  <c r="F1385" i="22"/>
  <c r="B1387" i="22"/>
  <c r="T1387" i="22"/>
  <c r="U1387" i="22"/>
  <c r="P1341" i="22"/>
  <c r="P1340" i="22"/>
  <c r="P1339" i="22"/>
  <c r="A1383" i="22"/>
  <c r="Q1378" i="22"/>
  <c r="S1384" i="22"/>
  <c r="A1385" i="22"/>
  <c r="B1389" i="22"/>
  <c r="U1384" i="22"/>
  <c r="T1384" i="22"/>
  <c r="Q1382" i="22"/>
  <c r="Q1388" i="22"/>
  <c r="Q1379" i="22"/>
  <c r="F1383" i="22"/>
  <c r="T1381" i="22"/>
  <c r="P1337" i="22"/>
  <c r="Q1389" i="22"/>
  <c r="T1386" i="22"/>
  <c r="T1378" i="22"/>
  <c r="P1347" i="22"/>
  <c r="F1380" i="22"/>
  <c r="W1363" i="22"/>
  <c r="Q1380" i="22"/>
  <c r="P1344" i="22"/>
  <c r="S1382" i="22"/>
  <c r="A1379" i="22"/>
  <c r="C1359" i="23"/>
  <c r="H1358" i="23"/>
  <c r="I1372" i="23"/>
  <c r="I853" i="26"/>
  <c r="C1364" i="23"/>
  <c r="A1363" i="23"/>
  <c r="J853" i="23"/>
  <c r="C1356" i="23"/>
  <c r="A1360" i="23"/>
  <c r="I1323" i="23"/>
  <c r="P900" i="25"/>
  <c r="A1358" i="23"/>
  <c r="B823" i="23"/>
  <c r="AR48" i="24"/>
  <c r="A1355" i="23"/>
  <c r="I852" i="26"/>
  <c r="A1356" i="23"/>
  <c r="B760" i="26"/>
  <c r="J824" i="22"/>
  <c r="C1362" i="23"/>
  <c r="AP45" i="27"/>
  <c r="I854" i="26"/>
  <c r="J1270" i="23"/>
  <c r="H1355" i="23"/>
  <c r="A1362" i="23"/>
  <c r="C1363" i="23"/>
  <c r="J832" i="26"/>
  <c r="H1354" i="23"/>
  <c r="C1355" i="23"/>
  <c r="P903" i="25"/>
  <c r="P896" i="25"/>
  <c r="I1297" i="23"/>
  <c r="I851" i="26"/>
  <c r="AR52" i="1"/>
  <c r="J830" i="26"/>
  <c r="P897" i="25"/>
  <c r="A1359" i="23"/>
  <c r="C843" i="23"/>
  <c r="J1280" i="23"/>
  <c r="H1356" i="23"/>
  <c r="H1357" i="23"/>
  <c r="C1365" i="23"/>
  <c r="P904" i="25"/>
  <c r="J803" i="25"/>
  <c r="C1358" i="23"/>
  <c r="C822" i="26"/>
  <c r="C1354" i="23"/>
  <c r="I1293" i="23"/>
  <c r="AQ45" i="27"/>
  <c r="I874" i="23"/>
  <c r="J859" i="26"/>
  <c r="H1359" i="23"/>
  <c r="P902" i="25"/>
  <c r="C1372" i="23"/>
  <c r="N824" i="22"/>
  <c r="N803" i="25"/>
  <c r="AP45" i="1"/>
  <c r="A1364" i="23"/>
  <c r="F823" i="23"/>
  <c r="H1361" i="23"/>
  <c r="I1302" i="23"/>
  <c r="P898" i="25"/>
  <c r="I858" i="26"/>
  <c r="J856" i="26"/>
  <c r="I871" i="26"/>
  <c r="I1373" i="23"/>
  <c r="C1357" i="23"/>
  <c r="J1297" i="23"/>
  <c r="H1365" i="23"/>
  <c r="J855" i="26"/>
  <c r="I859" i="26"/>
  <c r="C1373" i="23"/>
  <c r="I801" i="23"/>
  <c r="AQ45" i="1"/>
  <c r="J833" i="26"/>
  <c r="F822" i="23"/>
  <c r="H1363" i="23"/>
  <c r="J858" i="26"/>
  <c r="I1301" i="23"/>
  <c r="I857" i="26"/>
  <c r="I1298" i="23"/>
  <c r="J839" i="26"/>
  <c r="A1365" i="23"/>
  <c r="P905" i="25"/>
  <c r="H1360" i="23"/>
  <c r="P906" i="25"/>
  <c r="I1299" i="23"/>
  <c r="J1274" i="23"/>
  <c r="F822" i="26"/>
  <c r="I1312" i="23"/>
  <c r="A1361" i="23"/>
  <c r="I861" i="26"/>
  <c r="I855" i="26"/>
  <c r="B782" i="25" a="1"/>
  <c r="P895" i="25"/>
  <c r="H1362" i="23"/>
  <c r="F781" i="26"/>
  <c r="I1296" i="23"/>
  <c r="A1354" i="23"/>
  <c r="J1298" i="23"/>
  <c r="C1361" i="23"/>
  <c r="I1295" i="23"/>
  <c r="J1279" i="23"/>
  <c r="AQ44" i="24"/>
  <c r="I1300" i="23"/>
  <c r="H1364" i="23"/>
  <c r="J1291" i="23"/>
  <c r="I856" i="26"/>
  <c r="P901" i="25"/>
  <c r="C1360" i="23"/>
  <c r="A1357" i="23"/>
  <c r="I1292" i="23"/>
  <c r="I780" i="26"/>
  <c r="P899" i="25"/>
  <c r="I860" i="26"/>
  <c r="AP44" i="24"/>
  <c r="AS45" i="27" l="1"/>
  <c r="N1315" i="22"/>
  <c r="M1322" i="22"/>
  <c r="N1322" i="22" s="1"/>
  <c r="M1320" i="22"/>
  <c r="N1320" i="22" s="1"/>
  <c r="M1317" i="22"/>
  <c r="N1317" i="22" s="1"/>
  <c r="M1319" i="22"/>
  <c r="N1319" i="22" s="1"/>
  <c r="M1325" i="22"/>
  <c r="N1325" i="22" s="1"/>
  <c r="M1324" i="22"/>
  <c r="N1324" i="22" s="1"/>
  <c r="M1316" i="22"/>
  <c r="N1316" i="22" s="1"/>
  <c r="M1323" i="22"/>
  <c r="N1323" i="22" s="1"/>
  <c r="M1321" i="22"/>
  <c r="N1321" i="22" s="1"/>
  <c r="F914" i="22"/>
  <c r="M898" i="22"/>
  <c r="N877" i="22"/>
  <c r="J862" i="23"/>
  <c r="V856" i="22"/>
  <c r="V865" i="22" s="1"/>
  <c r="B866" i="22" s="1" a="1"/>
  <c r="B866" i="22" s="1"/>
  <c r="L866" i="22"/>
  <c r="M865" i="22"/>
  <c r="AS45" i="1"/>
  <c r="H845" i="22"/>
  <c r="E845" i="22"/>
  <c r="B782" i="25"/>
  <c r="I1378" i="22"/>
  <c r="I1388" i="22"/>
  <c r="I1386" i="22"/>
  <c r="I1384" i="22"/>
  <c r="I1381" i="22"/>
  <c r="I1389" i="22"/>
  <c r="I1383" i="22"/>
  <c r="I1380" i="22"/>
  <c r="I1379" i="22"/>
  <c r="I1387" i="22"/>
  <c r="I1382" i="22"/>
  <c r="I1385" i="22"/>
  <c r="F1390" i="22"/>
  <c r="I1390" i="22"/>
  <c r="K874" i="25"/>
  <c r="E803" i="25"/>
  <c r="M885" i="25"/>
  <c r="K1326" i="22"/>
  <c r="M876" i="25"/>
  <c r="N876" i="25" s="1"/>
  <c r="M877" i="25"/>
  <c r="N877" i="25" s="1"/>
  <c r="M878" i="25"/>
  <c r="N878" i="25" s="1"/>
  <c r="AS44" i="24"/>
  <c r="M883" i="25"/>
  <c r="N883" i="25" s="1"/>
  <c r="M844" i="25"/>
  <c r="H845" i="25" s="1"/>
  <c r="M882" i="25"/>
  <c r="N882" i="25" s="1"/>
  <c r="L845" i="25"/>
  <c r="M875" i="25"/>
  <c r="K1315" i="22"/>
  <c r="N857" i="25"/>
  <c r="X1365" i="22"/>
  <c r="N863" i="25"/>
  <c r="M880" i="25"/>
  <c r="M879" i="25"/>
  <c r="V835" i="25"/>
  <c r="X1364" i="22"/>
  <c r="K886" i="25"/>
  <c r="M881" i="25"/>
  <c r="N881" i="25" s="1"/>
  <c r="V881" i="25" s="1"/>
  <c r="V836" i="25"/>
  <c r="M884" i="25"/>
  <c r="N884" i="25" s="1"/>
  <c r="N860" i="25"/>
  <c r="V860" i="25" s="1"/>
  <c r="X1348" i="22"/>
  <c r="N855" i="25"/>
  <c r="V823" i="25"/>
  <c r="N856" i="25"/>
  <c r="N854" i="25"/>
  <c r="G1341" i="22"/>
  <c r="R1341" i="22"/>
  <c r="K1341" i="22" s="1"/>
  <c r="G1346" i="22"/>
  <c r="R1346" i="22"/>
  <c r="K1346" i="22" s="1"/>
  <c r="R1343" i="22"/>
  <c r="K1343" i="22" s="1"/>
  <c r="G1343" i="22"/>
  <c r="R1342" i="22"/>
  <c r="K1342" i="22" s="1"/>
  <c r="G1342" i="22"/>
  <c r="R1345" i="22"/>
  <c r="K1345" i="22" s="1"/>
  <c r="G1345" i="22"/>
  <c r="R1340" i="22"/>
  <c r="K1340" i="22" s="1"/>
  <c r="G1340" i="22"/>
  <c r="R1338" i="22"/>
  <c r="K1338" i="22" s="1"/>
  <c r="G1338" i="22"/>
  <c r="R1337" i="22"/>
  <c r="K1337" i="22" s="1"/>
  <c r="G1337" i="22"/>
  <c r="G1336" i="22"/>
  <c r="R1336" i="22"/>
  <c r="M1336" i="22" s="1"/>
  <c r="G1348" i="22"/>
  <c r="R1344" i="22"/>
  <c r="K1344" i="22" s="1"/>
  <c r="G1344" i="22"/>
  <c r="R1347" i="22"/>
  <c r="K1347" i="22" s="1"/>
  <c r="R1339" i="22"/>
  <c r="K1339" i="22" s="1"/>
  <c r="G1339" i="22"/>
  <c r="W1369" i="22"/>
  <c r="X1357" i="22"/>
  <c r="X1361" i="22"/>
  <c r="X1366" i="22"/>
  <c r="X1362" i="22"/>
  <c r="G898" i="25"/>
  <c r="R898" i="25"/>
  <c r="K898" i="25" s="1"/>
  <c r="R895" i="25"/>
  <c r="K895" i="25" s="1"/>
  <c r="G907" i="25"/>
  <c r="G895" i="25"/>
  <c r="R903" i="25"/>
  <c r="K903" i="25" s="1"/>
  <c r="G903" i="25"/>
  <c r="G896" i="25"/>
  <c r="R896" i="25"/>
  <c r="K896" i="25" s="1"/>
  <c r="R897" i="25"/>
  <c r="K897" i="25" s="1"/>
  <c r="G897" i="25"/>
  <c r="R904" i="25"/>
  <c r="K904" i="25" s="1"/>
  <c r="G904" i="25"/>
  <c r="R906" i="25"/>
  <c r="M906" i="25" s="1"/>
  <c r="R901" i="25"/>
  <c r="K901" i="25" s="1"/>
  <c r="G901" i="25"/>
  <c r="G905" i="25"/>
  <c r="R905" i="25"/>
  <c r="K905" i="25" s="1"/>
  <c r="G900" i="25"/>
  <c r="R900" i="25"/>
  <c r="K900" i="25" s="1"/>
  <c r="R902" i="25"/>
  <c r="K902" i="25" s="1"/>
  <c r="G902" i="25"/>
  <c r="G899" i="25"/>
  <c r="R899" i="25"/>
  <c r="K899" i="25" s="1"/>
  <c r="H1366" i="23"/>
  <c r="X1363" i="22"/>
  <c r="J841" i="26"/>
  <c r="X1367" i="22"/>
  <c r="X1360" i="22"/>
  <c r="X1358" i="22"/>
  <c r="X1359" i="22"/>
  <c r="K1327" i="22"/>
  <c r="V833" i="25"/>
  <c r="V1294" i="22"/>
  <c r="V862" i="25"/>
  <c r="V1282" i="22"/>
  <c r="AX54" i="1"/>
  <c r="V1283" i="22"/>
  <c r="N874" i="25"/>
  <c r="V859" i="25"/>
  <c r="V1300" i="22"/>
  <c r="V858" i="25"/>
  <c r="V1273" i="22"/>
  <c r="V861" i="25"/>
  <c r="V1301" i="22"/>
  <c r="V1277" i="22"/>
  <c r="W1385" i="22"/>
  <c r="P1359" i="22"/>
  <c r="P1364" i="22"/>
  <c r="P1365" i="22"/>
  <c r="P1358" i="22"/>
  <c r="P1368" i="22"/>
  <c r="P1362" i="22"/>
  <c r="P1366" i="22"/>
  <c r="P1357" i="22"/>
  <c r="W1386" i="22"/>
  <c r="W1380" i="22"/>
  <c r="P1363" i="22"/>
  <c r="P1360" i="22"/>
  <c r="W1388" i="22"/>
  <c r="P1361" i="22"/>
  <c r="W1381" i="22"/>
  <c r="W1387" i="22"/>
  <c r="W1382" i="22"/>
  <c r="P1367" i="22"/>
  <c r="W1384" i="22"/>
  <c r="W1378" i="22"/>
  <c r="W1383" i="22"/>
  <c r="W1379" i="22"/>
  <c r="J853" i="26"/>
  <c r="I877" i="26"/>
  <c r="A1381" i="23"/>
  <c r="J857" i="26"/>
  <c r="H1376" i="23"/>
  <c r="J878" i="26"/>
  <c r="I1322" i="23"/>
  <c r="C1380" i="23"/>
  <c r="J874" i="23"/>
  <c r="C1386" i="23"/>
  <c r="I1314" i="23"/>
  <c r="A1379" i="23"/>
  <c r="H1378" i="23"/>
  <c r="H1379" i="23"/>
  <c r="I1321" i="23"/>
  <c r="J1301" i="23"/>
  <c r="C1379" i="23"/>
  <c r="J851" i="26"/>
  <c r="I903" i="26"/>
  <c r="J860" i="26"/>
  <c r="F844" i="23"/>
  <c r="I875" i="26"/>
  <c r="W915" i="25"/>
  <c r="N845" i="22"/>
  <c r="H1380" i="23"/>
  <c r="AP46" i="1"/>
  <c r="J1293" i="23"/>
  <c r="C1375" i="23"/>
  <c r="I822" i="23"/>
  <c r="J880" i="26"/>
  <c r="J1318" i="23"/>
  <c r="I1316" i="23"/>
  <c r="F843" i="23"/>
  <c r="AQ46" i="1"/>
  <c r="I801" i="26"/>
  <c r="A1385" i="23"/>
  <c r="J881" i="26"/>
  <c r="I874" i="26"/>
  <c r="I895" i="23"/>
  <c r="C1381" i="23"/>
  <c r="I872" i="26"/>
  <c r="A1383" i="23"/>
  <c r="A1378" i="23"/>
  <c r="AQ45" i="24"/>
  <c r="J1300" i="23"/>
  <c r="AQ46" i="27"/>
  <c r="C1385" i="23"/>
  <c r="I1319" i="23"/>
  <c r="AP46" i="27"/>
  <c r="J879" i="26"/>
  <c r="J1321" i="23"/>
  <c r="J824" i="25"/>
  <c r="J1295" i="23"/>
  <c r="A1377" i="23"/>
  <c r="C1378" i="23"/>
  <c r="I882" i="26"/>
  <c r="I1320" i="23"/>
  <c r="C1384" i="23"/>
  <c r="I879" i="26"/>
  <c r="I1317" i="23"/>
  <c r="F843" i="26"/>
  <c r="J852" i="26"/>
  <c r="I880" i="26"/>
  <c r="A1376" i="23"/>
  <c r="J845" i="22"/>
  <c r="N824" i="25"/>
  <c r="J1312" i="23"/>
  <c r="J1322" i="23"/>
  <c r="I1333" i="23"/>
  <c r="J873" i="26"/>
  <c r="C1383" i="23"/>
  <c r="C864" i="23"/>
  <c r="C843" i="26"/>
  <c r="AR53" i="1"/>
  <c r="H1381" i="23"/>
  <c r="B781" i="26"/>
  <c r="A1380" i="23"/>
  <c r="I1313" i="23"/>
  <c r="J1299" i="23"/>
  <c r="J1292" i="23"/>
  <c r="I878" i="26"/>
  <c r="H1386" i="23"/>
  <c r="A1375" i="23"/>
  <c r="H1383" i="23"/>
  <c r="I873" i="26"/>
  <c r="J871" i="26"/>
  <c r="J874" i="26"/>
  <c r="H1384" i="23"/>
  <c r="H1382" i="23"/>
  <c r="F802" i="26"/>
  <c r="B844" i="23"/>
  <c r="AP45" i="24"/>
  <c r="B803" i="25" a="1"/>
  <c r="A1386" i="23"/>
  <c r="A1382" i="23"/>
  <c r="J875" i="26"/>
  <c r="C1376" i="23"/>
  <c r="I876" i="26"/>
  <c r="H1385" i="23"/>
  <c r="C1382" i="23"/>
  <c r="I881" i="26"/>
  <c r="J1320" i="23"/>
  <c r="I1318" i="23"/>
  <c r="A1384" i="23"/>
  <c r="H1377" i="23"/>
  <c r="C1377" i="23"/>
  <c r="J854" i="26"/>
  <c r="J1296" i="23"/>
  <c r="H1375" i="23"/>
  <c r="AS46" i="27" l="1"/>
  <c r="N1336" i="22"/>
  <c r="M1345" i="22"/>
  <c r="N1345" i="22" s="1"/>
  <c r="M1341" i="22"/>
  <c r="N1341" i="22" s="1"/>
  <c r="M1344" i="22"/>
  <c r="N1344" i="22" s="1"/>
  <c r="M1337" i="22"/>
  <c r="N1337" i="22" s="1"/>
  <c r="M1346" i="22"/>
  <c r="N1346" i="22" s="1"/>
  <c r="M1342" i="22"/>
  <c r="N1342" i="22" s="1"/>
  <c r="M1338" i="22"/>
  <c r="N1338" i="22" s="1"/>
  <c r="M1340" i="22"/>
  <c r="N1340" i="22" s="1"/>
  <c r="M1343" i="22"/>
  <c r="N1343" i="22" s="1"/>
  <c r="F935" i="22"/>
  <c r="M919" i="22"/>
  <c r="N898" i="22"/>
  <c r="J883" i="23"/>
  <c r="V877" i="22"/>
  <c r="V886" i="22" s="1"/>
  <c r="B887" i="22" s="1" a="1"/>
  <c r="B887" i="22" s="1"/>
  <c r="M886" i="22"/>
  <c r="L887" i="22"/>
  <c r="AS46" i="1"/>
  <c r="E866" i="22"/>
  <c r="H866" i="22"/>
  <c r="H1387" i="23"/>
  <c r="X1384" i="22"/>
  <c r="X1379" i="22"/>
  <c r="B803" i="25"/>
  <c r="X1383" i="22"/>
  <c r="X1385" i="22"/>
  <c r="X1380" i="22"/>
  <c r="X1378" i="22"/>
  <c r="W1390" i="22"/>
  <c r="X1388" i="22"/>
  <c r="X1381" i="22"/>
  <c r="X1382" i="22"/>
  <c r="X1387" i="22"/>
  <c r="X1386" i="22"/>
  <c r="E824" i="25"/>
  <c r="M895" i="25"/>
  <c r="N895" i="25" s="1"/>
  <c r="M897" i="25"/>
  <c r="N897" i="25" s="1"/>
  <c r="AS45" i="24"/>
  <c r="M865" i="25"/>
  <c r="V1319" i="22"/>
  <c r="L866" i="25"/>
  <c r="M1347" i="22"/>
  <c r="N875" i="25"/>
  <c r="V844" i="25"/>
  <c r="M898" i="25"/>
  <c r="K906" i="25"/>
  <c r="V857" i="25"/>
  <c r="M899" i="25"/>
  <c r="N880" i="25"/>
  <c r="V863" i="25"/>
  <c r="N879" i="25"/>
  <c r="M900" i="25"/>
  <c r="N900" i="25" s="1"/>
  <c r="K1348" i="22"/>
  <c r="K1336" i="22"/>
  <c r="M896" i="25"/>
  <c r="M904" i="25"/>
  <c r="N904" i="25" s="1"/>
  <c r="J862" i="26"/>
  <c r="V854" i="25"/>
  <c r="V856" i="25"/>
  <c r="V855" i="25"/>
  <c r="R1361" i="22"/>
  <c r="K1361" i="22" s="1"/>
  <c r="G1361" i="22"/>
  <c r="G1366" i="22"/>
  <c r="R1366" i="22"/>
  <c r="K1366" i="22" s="1"/>
  <c r="R1368" i="22"/>
  <c r="M1368" i="22" s="1"/>
  <c r="G1357" i="22"/>
  <c r="R1357" i="22"/>
  <c r="K1357" i="22" s="1"/>
  <c r="G1369" i="22"/>
  <c r="R1359" i="22"/>
  <c r="K1359" i="22" s="1"/>
  <c r="G1359" i="22"/>
  <c r="G1358" i="22"/>
  <c r="R1358" i="22"/>
  <c r="K1358" i="22" s="1"/>
  <c r="R1365" i="22"/>
  <c r="K1365" i="22" s="1"/>
  <c r="G1365" i="22"/>
  <c r="R1367" i="22"/>
  <c r="K1367" i="22" s="1"/>
  <c r="G1367" i="22"/>
  <c r="R1360" i="22"/>
  <c r="K1360" i="22" s="1"/>
  <c r="G1360" i="22"/>
  <c r="R1364" i="22"/>
  <c r="K1364" i="22" s="1"/>
  <c r="G1364" i="22"/>
  <c r="G1363" i="22"/>
  <c r="R1363" i="22"/>
  <c r="K1363" i="22" s="1"/>
  <c r="G1362" i="22"/>
  <c r="R1362" i="22"/>
  <c r="K1362" i="22" s="1"/>
  <c r="W928" i="25"/>
  <c r="M901" i="25"/>
  <c r="N901" i="25" s="1"/>
  <c r="M902" i="25"/>
  <c r="M903" i="25"/>
  <c r="X1369" i="22"/>
  <c r="K907" i="25"/>
  <c r="M905" i="25"/>
  <c r="V1295" i="22"/>
  <c r="V1296" i="22"/>
  <c r="V1324" i="22"/>
  <c r="V1315" i="22"/>
  <c r="V883" i="25"/>
  <c r="V884" i="25"/>
  <c r="V1303" i="22"/>
  <c r="AX55" i="1"/>
  <c r="V1304" i="22"/>
  <c r="V1299" i="22"/>
  <c r="V1323" i="22"/>
  <c r="V1298" i="22"/>
  <c r="V874" i="25"/>
  <c r="V1321" i="22"/>
  <c r="V882" i="25"/>
  <c r="V878" i="25"/>
  <c r="V1325" i="22"/>
  <c r="V877" i="25"/>
  <c r="V876" i="25"/>
  <c r="V1302" i="22"/>
  <c r="P1388" i="22"/>
  <c r="P1380" i="22"/>
  <c r="P1382" i="22"/>
  <c r="P1385" i="22"/>
  <c r="P1386" i="22"/>
  <c r="P1389" i="22"/>
  <c r="P1383" i="22"/>
  <c r="P1379" i="22"/>
  <c r="P1387" i="22"/>
  <c r="P1378" i="22"/>
  <c r="P1381" i="22"/>
  <c r="P1384" i="22"/>
  <c r="AP46" i="24"/>
  <c r="J877" i="26"/>
  <c r="I1340" i="23"/>
  <c r="W936" i="25"/>
  <c r="I902" i="26"/>
  <c r="J845" i="25"/>
  <c r="I1337" i="23"/>
  <c r="I1341" i="23"/>
  <c r="I1344" i="23"/>
  <c r="P925" i="25"/>
  <c r="J897" i="26"/>
  <c r="I843" i="23"/>
  <c r="I892" i="26"/>
  <c r="F865" i="23"/>
  <c r="J1340" i="23"/>
  <c r="AR49" i="24"/>
  <c r="I893" i="26"/>
  <c r="F823" i="26"/>
  <c r="P921" i="25"/>
  <c r="P923" i="25"/>
  <c r="J1316" i="23"/>
  <c r="J898" i="26"/>
  <c r="AR54" i="1"/>
  <c r="J894" i="26"/>
  <c r="J1319" i="23"/>
  <c r="I1334" i="23"/>
  <c r="I897" i="26"/>
  <c r="J901" i="26"/>
  <c r="I898" i="26"/>
  <c r="J892" i="26"/>
  <c r="I1338" i="23"/>
  <c r="AP47" i="27"/>
  <c r="J876" i="26"/>
  <c r="AQ47" i="27"/>
  <c r="I899" i="26"/>
  <c r="P919" i="25"/>
  <c r="I1342" i="23"/>
  <c r="J872" i="26"/>
  <c r="B824" i="25" a="1"/>
  <c r="I1335" i="23"/>
  <c r="P927" i="25"/>
  <c r="B865" i="23"/>
  <c r="I896" i="26"/>
  <c r="J866" i="22"/>
  <c r="I1339" i="23"/>
  <c r="I901" i="26"/>
  <c r="I894" i="26"/>
  <c r="I1365" i="23"/>
  <c r="P922" i="25"/>
  <c r="P926" i="25"/>
  <c r="P917" i="25"/>
  <c r="AQ46" i="24"/>
  <c r="J895" i="23"/>
  <c r="P924" i="25"/>
  <c r="I895" i="26"/>
  <c r="I1343" i="23"/>
  <c r="I916" i="23"/>
  <c r="P920" i="25"/>
  <c r="J1317" i="23"/>
  <c r="C885" i="23"/>
  <c r="J1313" i="23"/>
  <c r="J1333" i="23"/>
  <c r="B802" i="26"/>
  <c r="AP47" i="1"/>
  <c r="J1338" i="23"/>
  <c r="N845" i="25"/>
  <c r="J1314" i="23"/>
  <c r="AQ47" i="1"/>
  <c r="J1339" i="23"/>
  <c r="I822" i="26"/>
  <c r="I900" i="26"/>
  <c r="P918" i="25"/>
  <c r="F864" i="23"/>
  <c r="P916" i="25"/>
  <c r="N866" i="22"/>
  <c r="C864" i="26"/>
  <c r="AS47" i="27" l="1"/>
  <c r="V1336" i="22"/>
  <c r="M1358" i="22"/>
  <c r="N1358" i="22" s="1"/>
  <c r="M1357" i="22"/>
  <c r="M1364" i="22"/>
  <c r="N1364" i="22" s="1"/>
  <c r="M1363" i="22"/>
  <c r="N1363" i="22" s="1"/>
  <c r="M1367" i="22"/>
  <c r="N1367" i="22" s="1"/>
  <c r="M1361" i="22"/>
  <c r="N1361" i="22" s="1"/>
  <c r="M1366" i="22"/>
  <c r="N1366" i="22" s="1"/>
  <c r="M1365" i="22"/>
  <c r="N1365" i="22" s="1"/>
  <c r="M1359" i="22"/>
  <c r="N1359" i="22" s="1"/>
  <c r="M1362" i="22"/>
  <c r="N1362" i="22" s="1"/>
  <c r="F956" i="22"/>
  <c r="M940" i="22"/>
  <c r="N919" i="22"/>
  <c r="J904" i="23"/>
  <c r="V898" i="22"/>
  <c r="V907" i="22" s="1"/>
  <c r="B908" i="22" s="1" a="1"/>
  <c r="B908" i="22" s="1"/>
  <c r="M907" i="22"/>
  <c r="L908" i="22"/>
  <c r="AS47" i="1"/>
  <c r="E887" i="22"/>
  <c r="H887" i="22"/>
  <c r="B824" i="25"/>
  <c r="R1387" i="22"/>
  <c r="K1387" i="22" s="1"/>
  <c r="G1387" i="22"/>
  <c r="R1388" i="22"/>
  <c r="K1388" i="22" s="1"/>
  <c r="G1388" i="22"/>
  <c r="G1380" i="22"/>
  <c r="R1380" i="22"/>
  <c r="K1380" i="22" s="1"/>
  <c r="R1385" i="22"/>
  <c r="K1385" i="22" s="1"/>
  <c r="G1385" i="22"/>
  <c r="G1386" i="22"/>
  <c r="R1386" i="22"/>
  <c r="K1386" i="22" s="1"/>
  <c r="R1384" i="22"/>
  <c r="K1384" i="22" s="1"/>
  <c r="G1384" i="22"/>
  <c r="G1383" i="22"/>
  <c r="R1383" i="22"/>
  <c r="K1383" i="22" s="1"/>
  <c r="G1378" i="22"/>
  <c r="R1378" i="22"/>
  <c r="M1378" i="22" s="1"/>
  <c r="G1390" i="22"/>
  <c r="G1382" i="22"/>
  <c r="R1382" i="22"/>
  <c r="K1382" i="22" s="1"/>
  <c r="R1381" i="22"/>
  <c r="K1381" i="22" s="1"/>
  <c r="G1381" i="22"/>
  <c r="R1389" i="22"/>
  <c r="R1379" i="22"/>
  <c r="K1379" i="22" s="1"/>
  <c r="G1379" i="22"/>
  <c r="X1390" i="22"/>
  <c r="E845" i="25"/>
  <c r="AS46" i="24"/>
  <c r="H866" i="25"/>
  <c r="M886" i="25"/>
  <c r="H887" i="25" s="1"/>
  <c r="K1368" i="22"/>
  <c r="V875" i="25"/>
  <c r="L887" i="25"/>
  <c r="V865" i="25"/>
  <c r="N898" i="25"/>
  <c r="V1322" i="22"/>
  <c r="V880" i="25"/>
  <c r="N899" i="25"/>
  <c r="J883" i="26"/>
  <c r="V1317" i="22"/>
  <c r="V879" i="25"/>
  <c r="N896" i="25"/>
  <c r="V1320" i="22"/>
  <c r="G921" i="25"/>
  <c r="R921" i="25"/>
  <c r="K921" i="25" s="1"/>
  <c r="G917" i="25"/>
  <c r="R917" i="25"/>
  <c r="K917" i="25" s="1"/>
  <c r="G919" i="25"/>
  <c r="R919" i="25"/>
  <c r="K919" i="25" s="1"/>
  <c r="R927" i="25"/>
  <c r="M927" i="25" s="1"/>
  <c r="R926" i="25"/>
  <c r="K926" i="25" s="1"/>
  <c r="G926" i="25"/>
  <c r="R923" i="25"/>
  <c r="K923" i="25" s="1"/>
  <c r="G923" i="25"/>
  <c r="R920" i="25"/>
  <c r="K920" i="25" s="1"/>
  <c r="G920" i="25"/>
  <c r="G916" i="25"/>
  <c r="G928" i="25"/>
  <c r="R916" i="25"/>
  <c r="M916" i="25" s="1"/>
  <c r="R925" i="25"/>
  <c r="K925" i="25" s="1"/>
  <c r="G925" i="25"/>
  <c r="G924" i="25"/>
  <c r="R924" i="25"/>
  <c r="K924" i="25" s="1"/>
  <c r="G918" i="25"/>
  <c r="R918" i="25"/>
  <c r="K918" i="25" s="1"/>
  <c r="G922" i="25"/>
  <c r="R922" i="25"/>
  <c r="K922" i="25" s="1"/>
  <c r="W949" i="25"/>
  <c r="K1369" i="22"/>
  <c r="V1316" i="22"/>
  <c r="N902" i="25"/>
  <c r="N905" i="25"/>
  <c r="N903" i="25"/>
  <c r="V895" i="25"/>
  <c r="V897" i="25"/>
  <c r="V1341" i="22"/>
  <c r="V904" i="25"/>
  <c r="V901" i="25"/>
  <c r="V1342" i="22"/>
  <c r="V900" i="25"/>
  <c r="AX56" i="1"/>
  <c r="V1343" i="22"/>
  <c r="J1334" i="23"/>
  <c r="I937" i="23"/>
  <c r="J896" i="26"/>
  <c r="N866" i="25"/>
  <c r="P948" i="25"/>
  <c r="I1363" i="23"/>
  <c r="W957" i="25"/>
  <c r="J902" i="26"/>
  <c r="I864" i="23"/>
  <c r="I1364" i="23"/>
  <c r="P941" i="25"/>
  <c r="I1356" i="23"/>
  <c r="AR50" i="24"/>
  <c r="B886" i="23"/>
  <c r="J899" i="26"/>
  <c r="AP48" i="27"/>
  <c r="J916" i="23"/>
  <c r="J1356" i="23"/>
  <c r="J895" i="26"/>
  <c r="J1360" i="23"/>
  <c r="J1342" i="23"/>
  <c r="I924" i="26"/>
  <c r="P947" i="25"/>
  <c r="N887" i="22"/>
  <c r="J1364" i="23"/>
  <c r="I1360" i="23"/>
  <c r="AQ48" i="1"/>
  <c r="F886" i="23"/>
  <c r="J1363" i="23"/>
  <c r="AR55" i="1"/>
  <c r="P946" i="25"/>
  <c r="P938" i="25"/>
  <c r="B845" i="25" a="1"/>
  <c r="AP47" i="24"/>
  <c r="C885" i="26"/>
  <c r="J1341" i="23"/>
  <c r="J1361" i="23"/>
  <c r="B823" i="26"/>
  <c r="P944" i="25"/>
  <c r="P937" i="25"/>
  <c r="F864" i="26"/>
  <c r="J1362" i="23"/>
  <c r="P939" i="25"/>
  <c r="J1335" i="23"/>
  <c r="AP48" i="1"/>
  <c r="J1337" i="23"/>
  <c r="J866" i="25"/>
  <c r="J893" i="26"/>
  <c r="I1354" i="23"/>
  <c r="I1361" i="23"/>
  <c r="P942" i="25"/>
  <c r="J1343" i="23"/>
  <c r="I1355" i="23"/>
  <c r="P940" i="25"/>
  <c r="I1358" i="23"/>
  <c r="I913" i="26"/>
  <c r="J900" i="26"/>
  <c r="I843" i="26"/>
  <c r="J887" i="22"/>
  <c r="F844" i="26"/>
  <c r="P945" i="25"/>
  <c r="I1359" i="23"/>
  <c r="C906" i="23"/>
  <c r="I1362" i="23"/>
  <c r="AQ48" i="27"/>
  <c r="P943" i="25"/>
  <c r="F885" i="26"/>
  <c r="F885" i="23"/>
  <c r="AQ47" i="24"/>
  <c r="AS48" i="27" l="1"/>
  <c r="N1378" i="22"/>
  <c r="N1357" i="22"/>
  <c r="V1357" i="22" s="1"/>
  <c r="M1380" i="22"/>
  <c r="N1380" i="22" s="1"/>
  <c r="M1382" i="22"/>
  <c r="N1382" i="22" s="1"/>
  <c r="M1384" i="22"/>
  <c r="N1384" i="22" s="1"/>
  <c r="M1379" i="22"/>
  <c r="N1379" i="22" s="1"/>
  <c r="M1383" i="22"/>
  <c r="N1383" i="22" s="1"/>
  <c r="M1386" i="22"/>
  <c r="N1386" i="22" s="1"/>
  <c r="M1385" i="22"/>
  <c r="N1385" i="22" s="1"/>
  <c r="M1387" i="22"/>
  <c r="N1387" i="22" s="1"/>
  <c r="M1388" i="22"/>
  <c r="N1388" i="22" s="1"/>
  <c r="F977" i="22"/>
  <c r="M961" i="22"/>
  <c r="N940" i="22"/>
  <c r="J925" i="23"/>
  <c r="L929" i="22"/>
  <c r="V919" i="22"/>
  <c r="V928" i="22" s="1"/>
  <c r="B929" i="22" s="1" a="1"/>
  <c r="B929" i="22" s="1"/>
  <c r="M928" i="22"/>
  <c r="AS48" i="1"/>
  <c r="E908" i="22"/>
  <c r="H908" i="22"/>
  <c r="B845" i="25"/>
  <c r="K1378" i="22"/>
  <c r="K1390" i="22"/>
  <c r="M1389" i="22"/>
  <c r="K1389" i="22"/>
  <c r="E866" i="25"/>
  <c r="V886" i="25"/>
  <c r="E887" i="25" s="1"/>
  <c r="V1345" i="22"/>
  <c r="V1340" i="22"/>
  <c r="AS47" i="24"/>
  <c r="M925" i="25"/>
  <c r="N925" i="25" s="1"/>
  <c r="M919" i="25"/>
  <c r="M918" i="25"/>
  <c r="N918" i="25" s="1"/>
  <c r="M921" i="25"/>
  <c r="M917" i="25"/>
  <c r="N917" i="25" s="1"/>
  <c r="K927" i="25"/>
  <c r="M926" i="25"/>
  <c r="N926" i="25" s="1"/>
  <c r="K916" i="25"/>
  <c r="K928" i="25"/>
  <c r="V1346" i="22"/>
  <c r="V898" i="25"/>
  <c r="M923" i="25"/>
  <c r="V1337" i="22"/>
  <c r="V899" i="25"/>
  <c r="V1338" i="22"/>
  <c r="M907" i="25"/>
  <c r="H908" i="25" s="1"/>
  <c r="V896" i="25"/>
  <c r="M922" i="25"/>
  <c r="N922" i="25" s="1"/>
  <c r="V922" i="25" s="1"/>
  <c r="L908" i="25"/>
  <c r="M924" i="25"/>
  <c r="G945" i="25"/>
  <c r="R945" i="25"/>
  <c r="K945" i="25" s="1"/>
  <c r="R944" i="25"/>
  <c r="K944" i="25" s="1"/>
  <c r="G944" i="25"/>
  <c r="G940" i="25"/>
  <c r="R940" i="25"/>
  <c r="K940" i="25" s="1"/>
  <c r="G942" i="25"/>
  <c r="R942" i="25"/>
  <c r="K942" i="25" s="1"/>
  <c r="G943" i="25"/>
  <c r="R943" i="25"/>
  <c r="K943" i="25" s="1"/>
  <c r="R948" i="25"/>
  <c r="M948" i="25" s="1"/>
  <c r="G938" i="25"/>
  <c r="R938" i="25"/>
  <c r="K938" i="25" s="1"/>
  <c r="R946" i="25"/>
  <c r="K946" i="25" s="1"/>
  <c r="G946" i="25"/>
  <c r="G941" i="25"/>
  <c r="R941" i="25"/>
  <c r="K941" i="25" s="1"/>
  <c r="G939" i="25"/>
  <c r="R939" i="25"/>
  <c r="K939" i="25" s="1"/>
  <c r="G947" i="25"/>
  <c r="R947" i="25"/>
  <c r="K947" i="25" s="1"/>
  <c r="G949" i="25"/>
  <c r="R937" i="25"/>
  <c r="M937" i="25" s="1"/>
  <c r="G937" i="25"/>
  <c r="W970" i="25"/>
  <c r="J904" i="26"/>
  <c r="V903" i="25"/>
  <c r="V905" i="25"/>
  <c r="M920" i="25"/>
  <c r="V902" i="25"/>
  <c r="V1344" i="22"/>
  <c r="V1366" i="22"/>
  <c r="V1367" i="22"/>
  <c r="V1364" i="22"/>
  <c r="V1363" i="22"/>
  <c r="V1365" i="22"/>
  <c r="V1359" i="22"/>
  <c r="AX57" i="1"/>
  <c r="N916" i="25"/>
  <c r="I916" i="26"/>
  <c r="J922" i="26"/>
  <c r="I923" i="26"/>
  <c r="J914" i="26"/>
  <c r="P960" i="25"/>
  <c r="J1383" i="23"/>
  <c r="AQ49" i="27"/>
  <c r="AP48" i="24"/>
  <c r="J923" i="26"/>
  <c r="J1358" i="23"/>
  <c r="I1381" i="23"/>
  <c r="P965" i="25"/>
  <c r="I914" i="26"/>
  <c r="AQ49" i="1"/>
  <c r="P964" i="25"/>
  <c r="I958" i="23"/>
  <c r="J1385" i="23"/>
  <c r="I918" i="26"/>
  <c r="I885" i="23"/>
  <c r="I1380" i="23"/>
  <c r="F906" i="23"/>
  <c r="J1354" i="23"/>
  <c r="I945" i="26"/>
  <c r="J915" i="26"/>
  <c r="P963" i="25"/>
  <c r="C906" i="26"/>
  <c r="I934" i="26"/>
  <c r="I921" i="26"/>
  <c r="I1383" i="23"/>
  <c r="I917" i="26"/>
  <c r="J887" i="25"/>
  <c r="J1355" i="23"/>
  <c r="N887" i="25"/>
  <c r="I1375" i="23"/>
  <c r="N908" i="22"/>
  <c r="P967" i="25"/>
  <c r="B866" i="25" a="1"/>
  <c r="W978" i="25"/>
  <c r="AR56" i="1"/>
  <c r="I1382" i="23"/>
  <c r="P966" i="25"/>
  <c r="AR51" i="24"/>
  <c r="P962" i="25"/>
  <c r="F886" i="26"/>
  <c r="I919" i="26"/>
  <c r="F906" i="26"/>
  <c r="F865" i="26"/>
  <c r="I920" i="26"/>
  <c r="I1376" i="23"/>
  <c r="I1384" i="23"/>
  <c r="P968" i="25"/>
  <c r="AQ48" i="24"/>
  <c r="I1386" i="23"/>
  <c r="J908" i="22"/>
  <c r="I1379" i="23"/>
  <c r="I922" i="26"/>
  <c r="J1381" i="23"/>
  <c r="I1377" i="23"/>
  <c r="J919" i="26"/>
  <c r="J937" i="23"/>
  <c r="AP49" i="27"/>
  <c r="AP49" i="1"/>
  <c r="B844" i="26"/>
  <c r="P958" i="25"/>
  <c r="C927" i="23"/>
  <c r="I864" i="26"/>
  <c r="J1359" i="23"/>
  <c r="I1385" i="23"/>
  <c r="J913" i="26"/>
  <c r="P969" i="25"/>
  <c r="J1380" i="23"/>
  <c r="P959" i="25"/>
  <c r="P961" i="25"/>
  <c r="F907" i="23"/>
  <c r="J1377" i="23"/>
  <c r="I915" i="26"/>
  <c r="B907" i="23"/>
  <c r="AS49" i="27" l="1"/>
  <c r="F998" i="22"/>
  <c r="M982" i="22"/>
  <c r="N961" i="22"/>
  <c r="J946" i="23"/>
  <c r="V940" i="22"/>
  <c r="V949" i="22" s="1"/>
  <c r="B950" i="22" s="1" a="1"/>
  <c r="B950" i="22" s="1"/>
  <c r="L950" i="22"/>
  <c r="M949" i="22"/>
  <c r="AS49" i="1"/>
  <c r="H929" i="22"/>
  <c r="E929" i="22"/>
  <c r="B866" i="25"/>
  <c r="V1384" i="22"/>
  <c r="V1388" i="22"/>
  <c r="V1386" i="22"/>
  <c r="V1380" i="22"/>
  <c r="V1383" i="22"/>
  <c r="M946" i="25"/>
  <c r="N946" i="25" s="1"/>
  <c r="K948" i="25"/>
  <c r="N919" i="25"/>
  <c r="M942" i="25"/>
  <c r="N942" i="25" s="1"/>
  <c r="M939" i="25"/>
  <c r="N921" i="25"/>
  <c r="K949" i="25"/>
  <c r="M947" i="25"/>
  <c r="N947" i="25" s="1"/>
  <c r="M944" i="25"/>
  <c r="K937" i="25"/>
  <c r="M943" i="25"/>
  <c r="N943" i="25" s="1"/>
  <c r="M940" i="25"/>
  <c r="M945" i="25"/>
  <c r="N923" i="25"/>
  <c r="V1362" i="22"/>
  <c r="V907" i="25"/>
  <c r="M941" i="25"/>
  <c r="N941" i="25" s="1"/>
  <c r="AS48" i="24"/>
  <c r="V1358" i="22"/>
  <c r="N924" i="25"/>
  <c r="V1361" i="22"/>
  <c r="R969" i="25"/>
  <c r="K969" i="25" s="1"/>
  <c r="R968" i="25"/>
  <c r="K968" i="25" s="1"/>
  <c r="G968" i="25"/>
  <c r="R967" i="25"/>
  <c r="K967" i="25" s="1"/>
  <c r="G967" i="25"/>
  <c r="G958" i="25"/>
  <c r="R958" i="25"/>
  <c r="M958" i="25" s="1"/>
  <c r="N958" i="25" s="1"/>
  <c r="G970" i="25"/>
  <c r="G964" i="25"/>
  <c r="R964" i="25"/>
  <c r="K964" i="25" s="1"/>
  <c r="R963" i="25"/>
  <c r="K963" i="25" s="1"/>
  <c r="G963" i="25"/>
  <c r="R965" i="25"/>
  <c r="K965" i="25" s="1"/>
  <c r="G965" i="25"/>
  <c r="R966" i="25"/>
  <c r="K966" i="25" s="1"/>
  <c r="G966" i="25"/>
  <c r="G959" i="25"/>
  <c r="R959" i="25"/>
  <c r="K959" i="25" s="1"/>
  <c r="G961" i="25"/>
  <c r="R961" i="25"/>
  <c r="K961" i="25" s="1"/>
  <c r="G962" i="25"/>
  <c r="R962" i="25"/>
  <c r="K962" i="25" s="1"/>
  <c r="G960" i="25"/>
  <c r="R960" i="25"/>
  <c r="K960" i="25" s="1"/>
  <c r="W991" i="25"/>
  <c r="M938" i="25"/>
  <c r="N920" i="25"/>
  <c r="V918" i="25"/>
  <c r="N937" i="25"/>
  <c r="V917" i="25"/>
  <c r="V916" i="25"/>
  <c r="V926" i="25"/>
  <c r="V925" i="25"/>
  <c r="AX58" i="1"/>
  <c r="P983" i="25"/>
  <c r="P982" i="25"/>
  <c r="I935" i="26"/>
  <c r="I937" i="26"/>
  <c r="AR52" i="24"/>
  <c r="P986" i="25"/>
  <c r="J921" i="26"/>
  <c r="I939" i="26"/>
  <c r="P987" i="25"/>
  <c r="I943" i="26"/>
  <c r="AP50" i="1"/>
  <c r="J1384" i="23"/>
  <c r="P988" i="25"/>
  <c r="I938" i="26"/>
  <c r="J944" i="26"/>
  <c r="I955" i="26"/>
  <c r="I979" i="23"/>
  <c r="J908" i="25"/>
  <c r="B887" i="25" a="1"/>
  <c r="J916" i="26"/>
  <c r="P990" i="25"/>
  <c r="N929" i="22"/>
  <c r="I940" i="26"/>
  <c r="J920" i="26"/>
  <c r="N908" i="25"/>
  <c r="J955" i="26"/>
  <c r="W999" i="25"/>
  <c r="F928" i="23"/>
  <c r="J917" i="26"/>
  <c r="P981" i="25"/>
  <c r="AR57" i="1"/>
  <c r="P980" i="25"/>
  <c r="P984" i="25"/>
  <c r="P985" i="25"/>
  <c r="J1379" i="23"/>
  <c r="J958" i="23"/>
  <c r="P979" i="25"/>
  <c r="I906" i="23"/>
  <c r="B928" i="23"/>
  <c r="C948" i="23"/>
  <c r="J938" i="26"/>
  <c r="AQ50" i="27"/>
  <c r="I941" i="26"/>
  <c r="J1375" i="23"/>
  <c r="J934" i="26"/>
  <c r="B865" i="26"/>
  <c r="J929" i="22"/>
  <c r="I944" i="26"/>
  <c r="J1376" i="23"/>
  <c r="AP50" i="27"/>
  <c r="J940" i="26"/>
  <c r="AQ50" i="1"/>
  <c r="I942" i="26"/>
  <c r="I885" i="26"/>
  <c r="J918" i="26"/>
  <c r="J939" i="26"/>
  <c r="P989" i="25"/>
  <c r="J1382" i="23"/>
  <c r="I936" i="26"/>
  <c r="F927" i="23"/>
  <c r="J943" i="26"/>
  <c r="AS50" i="27" l="1"/>
  <c r="F1019" i="22"/>
  <c r="M1003" i="22"/>
  <c r="N982" i="22"/>
  <c r="J967" i="23"/>
  <c r="V961" i="22"/>
  <c r="V970" i="22" s="1"/>
  <c r="B971" i="22" s="1" a="1"/>
  <c r="B971" i="22" s="1"/>
  <c r="M970" i="22"/>
  <c r="L971" i="22"/>
  <c r="AS50" i="1"/>
  <c r="H950" i="22"/>
  <c r="E950" i="22"/>
  <c r="B887" i="25"/>
  <c r="V1379" i="22"/>
  <c r="V1387" i="22"/>
  <c r="V1385" i="22"/>
  <c r="V1378" i="22"/>
  <c r="V1382" i="22"/>
  <c r="V919" i="25"/>
  <c r="M965" i="25"/>
  <c r="K958" i="25"/>
  <c r="V921" i="25"/>
  <c r="N939" i="25"/>
  <c r="E908" i="25"/>
  <c r="M969" i="25"/>
  <c r="M967" i="25"/>
  <c r="N967" i="25" s="1"/>
  <c r="N944" i="25"/>
  <c r="N940" i="25"/>
  <c r="N945" i="25"/>
  <c r="V923" i="25"/>
  <c r="M960" i="25"/>
  <c r="M962" i="25"/>
  <c r="N962" i="25" s="1"/>
  <c r="M963" i="25"/>
  <c r="M968" i="25"/>
  <c r="N968" i="25" s="1"/>
  <c r="K970" i="25"/>
  <c r="M966" i="25"/>
  <c r="L929" i="25"/>
  <c r="V924" i="25"/>
  <c r="J925" i="26"/>
  <c r="G979" i="25"/>
  <c r="R979" i="25"/>
  <c r="M979" i="25" s="1"/>
  <c r="G991" i="25"/>
  <c r="R989" i="25"/>
  <c r="K989" i="25" s="1"/>
  <c r="G989" i="25"/>
  <c r="R990" i="25"/>
  <c r="K990" i="25" s="1"/>
  <c r="R981" i="25"/>
  <c r="K981" i="25" s="1"/>
  <c r="G981" i="25"/>
  <c r="G984" i="25"/>
  <c r="R984" i="25"/>
  <c r="K984" i="25" s="1"/>
  <c r="R988" i="25"/>
  <c r="K988" i="25" s="1"/>
  <c r="G988" i="25"/>
  <c r="G986" i="25"/>
  <c r="R986" i="25"/>
  <c r="K986" i="25" s="1"/>
  <c r="G983" i="25"/>
  <c r="R983" i="25"/>
  <c r="K983" i="25" s="1"/>
  <c r="R980" i="25"/>
  <c r="K980" i="25" s="1"/>
  <c r="G980" i="25"/>
  <c r="G985" i="25"/>
  <c r="R985" i="25"/>
  <c r="K985" i="25" s="1"/>
  <c r="R982" i="25"/>
  <c r="K982" i="25" s="1"/>
  <c r="G982" i="25"/>
  <c r="R987" i="25"/>
  <c r="K987" i="25" s="1"/>
  <c r="G987" i="25"/>
  <c r="W1012" i="25"/>
  <c r="M928" i="25"/>
  <c r="H929" i="25" s="1"/>
  <c r="M964" i="25"/>
  <c r="V920" i="25"/>
  <c r="N938" i="25"/>
  <c r="M961" i="25"/>
  <c r="N961" i="25" s="1"/>
  <c r="M959" i="25"/>
  <c r="V946" i="25"/>
  <c r="V947" i="25"/>
  <c r="AX59" i="1"/>
  <c r="V943" i="25"/>
  <c r="V941" i="25"/>
  <c r="V937" i="25"/>
  <c r="V942" i="25"/>
  <c r="V958" i="25"/>
  <c r="AQ51" i="27"/>
  <c r="AP51" i="1"/>
  <c r="C969" i="23"/>
  <c r="J936" i="26"/>
  <c r="C927" i="26"/>
  <c r="N950" i="22"/>
  <c r="I956" i="26"/>
  <c r="J937" i="26"/>
  <c r="I960" i="26"/>
  <c r="I964" i="26"/>
  <c r="AQ51" i="1"/>
  <c r="F927" i="26"/>
  <c r="P1010" i="25"/>
  <c r="J959" i="26"/>
  <c r="I1000" i="23"/>
  <c r="J958" i="26"/>
  <c r="P1003" i="25"/>
  <c r="B886" i="26"/>
  <c r="P1008" i="25"/>
  <c r="AQ49" i="24"/>
  <c r="AP49" i="24"/>
  <c r="I966" i="26"/>
  <c r="P1006" i="25"/>
  <c r="P1009" i="25"/>
  <c r="P1005" i="25"/>
  <c r="P1002" i="25"/>
  <c r="I976" i="26"/>
  <c r="F948" i="23"/>
  <c r="AP51" i="27"/>
  <c r="I962" i="26"/>
  <c r="P1000" i="25"/>
  <c r="I958" i="26"/>
  <c r="B908" i="25" a="1"/>
  <c r="W1020" i="25"/>
  <c r="J964" i="26"/>
  <c r="I959" i="26"/>
  <c r="I906" i="26"/>
  <c r="I963" i="26"/>
  <c r="J941" i="26"/>
  <c r="J979" i="23"/>
  <c r="AR53" i="24"/>
  <c r="J950" i="22"/>
  <c r="P1011" i="25"/>
  <c r="I961" i="26"/>
  <c r="P1004" i="25"/>
  <c r="J965" i="26"/>
  <c r="I927" i="23"/>
  <c r="J935" i="26"/>
  <c r="F949" i="23"/>
  <c r="B949" i="23"/>
  <c r="I957" i="26"/>
  <c r="P1007" i="25"/>
  <c r="P1001" i="25"/>
  <c r="I965" i="26"/>
  <c r="J942" i="26"/>
  <c r="AR58" i="1"/>
  <c r="F907" i="26"/>
  <c r="AS51" i="27" l="1"/>
  <c r="F1040" i="22"/>
  <c r="M1024" i="22"/>
  <c r="N1003" i="22"/>
  <c r="J988" i="23"/>
  <c r="V982" i="22"/>
  <c r="V991" i="22" s="1"/>
  <c r="B992" i="22" s="1" a="1"/>
  <c r="B992" i="22" s="1"/>
  <c r="M991" i="22"/>
  <c r="L992" i="22"/>
  <c r="AS51" i="1"/>
  <c r="H971" i="22"/>
  <c r="E971" i="22"/>
  <c r="B908" i="25"/>
  <c r="N965" i="25"/>
  <c r="K979" i="25"/>
  <c r="L950" i="25"/>
  <c r="M983" i="25"/>
  <c r="V939" i="25"/>
  <c r="M990" i="25"/>
  <c r="V944" i="25"/>
  <c r="M989" i="25"/>
  <c r="N989" i="25" s="1"/>
  <c r="V940" i="25"/>
  <c r="V945" i="25"/>
  <c r="M987" i="25"/>
  <c r="N987" i="25" s="1"/>
  <c r="N960" i="25"/>
  <c r="M949" i="25"/>
  <c r="H950" i="25" s="1"/>
  <c r="M986" i="25"/>
  <c r="V928" i="25"/>
  <c r="N963" i="25"/>
  <c r="K991" i="25"/>
  <c r="N966" i="25"/>
  <c r="M980" i="25"/>
  <c r="N980" i="25" s="1"/>
  <c r="M988" i="25"/>
  <c r="M981" i="25"/>
  <c r="N981" i="25" s="1"/>
  <c r="M984" i="25"/>
  <c r="AS49" i="24"/>
  <c r="R1011" i="25"/>
  <c r="M1011" i="25" s="1"/>
  <c r="R1006" i="25"/>
  <c r="K1006" i="25" s="1"/>
  <c r="G1006" i="25"/>
  <c r="G1002" i="25"/>
  <c r="R1002" i="25"/>
  <c r="K1002" i="25" s="1"/>
  <c r="G1007" i="25"/>
  <c r="R1007" i="25"/>
  <c r="K1007" i="25" s="1"/>
  <c r="G1009" i="25"/>
  <c r="R1009" i="25"/>
  <c r="K1009" i="25" s="1"/>
  <c r="R1003" i="25"/>
  <c r="K1003" i="25" s="1"/>
  <c r="G1003" i="25"/>
  <c r="G1004" i="25"/>
  <c r="R1004" i="25"/>
  <c r="K1004" i="25" s="1"/>
  <c r="R1000" i="25"/>
  <c r="M1000" i="25" s="1"/>
  <c r="G1000" i="25"/>
  <c r="G1012" i="25"/>
  <c r="R1001" i="25"/>
  <c r="K1001" i="25" s="1"/>
  <c r="G1001" i="25"/>
  <c r="G1008" i="25"/>
  <c r="R1008" i="25"/>
  <c r="K1008" i="25" s="1"/>
  <c r="R1010" i="25"/>
  <c r="K1010" i="25" s="1"/>
  <c r="G1010" i="25"/>
  <c r="R1005" i="25"/>
  <c r="K1005" i="25" s="1"/>
  <c r="G1005" i="25"/>
  <c r="W1033" i="25"/>
  <c r="J946" i="26"/>
  <c r="M985" i="25"/>
  <c r="N964" i="25"/>
  <c r="M982" i="25"/>
  <c r="N982" i="25" s="1"/>
  <c r="N959" i="25"/>
  <c r="V938" i="25"/>
  <c r="V961" i="25"/>
  <c r="AX60" i="1"/>
  <c r="V962" i="25"/>
  <c r="V967" i="25"/>
  <c r="N979" i="25"/>
  <c r="V968" i="25"/>
  <c r="AP52" i="27"/>
  <c r="P1028" i="25"/>
  <c r="I997" i="26"/>
  <c r="AQ52" i="27"/>
  <c r="J960" i="26"/>
  <c r="AR59" i="1"/>
  <c r="P1022" i="25"/>
  <c r="J971" i="22"/>
  <c r="I977" i="26"/>
  <c r="J956" i="26"/>
  <c r="J984" i="26"/>
  <c r="AP50" i="24"/>
  <c r="AR54" i="24"/>
  <c r="J961" i="26"/>
  <c r="P1027" i="25"/>
  <c r="B970" i="23"/>
  <c r="P1026" i="25"/>
  <c r="I987" i="26"/>
  <c r="P1029" i="25"/>
  <c r="P1030" i="25"/>
  <c r="I982" i="26"/>
  <c r="I1021" i="23"/>
  <c r="J963" i="26"/>
  <c r="P1023" i="25"/>
  <c r="AQ52" i="1"/>
  <c r="AQ50" i="24"/>
  <c r="J962" i="26"/>
  <c r="P1021" i="25"/>
  <c r="F969" i="23"/>
  <c r="F970" i="23"/>
  <c r="N929" i="25"/>
  <c r="P1031" i="25"/>
  <c r="N971" i="22"/>
  <c r="C948" i="26"/>
  <c r="C990" i="23"/>
  <c r="J978" i="26"/>
  <c r="W1041" i="25"/>
  <c r="F948" i="26"/>
  <c r="I980" i="26"/>
  <c r="I979" i="26"/>
  <c r="I985" i="26"/>
  <c r="I981" i="26"/>
  <c r="P1024" i="25"/>
  <c r="AP52" i="1"/>
  <c r="J986" i="26"/>
  <c r="B907" i="26"/>
  <c r="I986" i="26"/>
  <c r="J977" i="26"/>
  <c r="I978" i="26"/>
  <c r="J976" i="26"/>
  <c r="I948" i="23"/>
  <c r="I984" i="26"/>
  <c r="J1000" i="23"/>
  <c r="P1032" i="25"/>
  <c r="I983" i="26"/>
  <c r="J979" i="26"/>
  <c r="P1025" i="25"/>
  <c r="J929" i="25"/>
  <c r="J957" i="26"/>
  <c r="I1008" i="26"/>
  <c r="AS52" i="27" l="1"/>
  <c r="F1061" i="22"/>
  <c r="M1045" i="22"/>
  <c r="N1024" i="22"/>
  <c r="J1009" i="23"/>
  <c r="V1003" i="22"/>
  <c r="V1012" i="22" s="1"/>
  <c r="B1013" i="22" s="1" a="1"/>
  <c r="B1013" i="22" s="1"/>
  <c r="M1012" i="22"/>
  <c r="L1013" i="22"/>
  <c r="AS52" i="1"/>
  <c r="E992" i="22"/>
  <c r="H992" i="22"/>
  <c r="V965" i="25"/>
  <c r="N983" i="25"/>
  <c r="E929" i="25"/>
  <c r="V949" i="25"/>
  <c r="E950" i="25" s="1"/>
  <c r="M1002" i="25"/>
  <c r="N1002" i="25" s="1"/>
  <c r="M1001" i="25"/>
  <c r="M1004" i="25"/>
  <c r="N1004" i="25" s="1"/>
  <c r="M1008" i="25"/>
  <c r="V960" i="25"/>
  <c r="K1000" i="25"/>
  <c r="AS50" i="24"/>
  <c r="V963" i="25"/>
  <c r="N986" i="25"/>
  <c r="M1009" i="25"/>
  <c r="N1009" i="25" s="1"/>
  <c r="N988" i="25"/>
  <c r="K1011" i="25"/>
  <c r="V966" i="25"/>
  <c r="M1007" i="25"/>
  <c r="N1007" i="25" s="1"/>
  <c r="M1003" i="25"/>
  <c r="N984" i="25"/>
  <c r="L971" i="25"/>
  <c r="W1054" i="25"/>
  <c r="G1021" i="25"/>
  <c r="R1021" i="25"/>
  <c r="M1021" i="25" s="1"/>
  <c r="N1021" i="25" s="1"/>
  <c r="G1033" i="25"/>
  <c r="R1023" i="25"/>
  <c r="K1023" i="25" s="1"/>
  <c r="G1023" i="25"/>
  <c r="R1028" i="25"/>
  <c r="K1028" i="25" s="1"/>
  <c r="G1028" i="25"/>
  <c r="G1022" i="25"/>
  <c r="R1022" i="25"/>
  <c r="K1022" i="25" s="1"/>
  <c r="G1027" i="25"/>
  <c r="R1027" i="25"/>
  <c r="K1027" i="25" s="1"/>
  <c r="G1024" i="25"/>
  <c r="R1024" i="25"/>
  <c r="K1024" i="25" s="1"/>
  <c r="R1032" i="25"/>
  <c r="M1032" i="25" s="1"/>
  <c r="G1029" i="25"/>
  <c r="R1029" i="25"/>
  <c r="K1029" i="25" s="1"/>
  <c r="R1030" i="25"/>
  <c r="K1030" i="25" s="1"/>
  <c r="G1030" i="25"/>
  <c r="G1031" i="25"/>
  <c r="R1031" i="25"/>
  <c r="K1031" i="25" s="1"/>
  <c r="G1025" i="25"/>
  <c r="R1025" i="25"/>
  <c r="K1025" i="25" s="1"/>
  <c r="R1026" i="25"/>
  <c r="K1026" i="25" s="1"/>
  <c r="G1026" i="25"/>
  <c r="J967" i="26"/>
  <c r="K1012" i="25"/>
  <c r="M1006" i="25"/>
  <c r="N985" i="25"/>
  <c r="M1010" i="25"/>
  <c r="M1005" i="25"/>
  <c r="V959" i="25"/>
  <c r="M970" i="25"/>
  <c r="H971" i="25" s="1"/>
  <c r="V964" i="25"/>
  <c r="V982" i="25"/>
  <c r="N1000" i="25"/>
  <c r="V981" i="25"/>
  <c r="V987" i="25"/>
  <c r="V980" i="25"/>
  <c r="AX61" i="1"/>
  <c r="V989" i="25"/>
  <c r="V979" i="25"/>
  <c r="B929" i="25" a="1"/>
  <c r="F990" i="23"/>
  <c r="P1053" i="25"/>
  <c r="C1011" i="23"/>
  <c r="I1001" i="26"/>
  <c r="P1051" i="25"/>
  <c r="J1021" i="23"/>
  <c r="P1045" i="25"/>
  <c r="I1029" i="26"/>
  <c r="J992" i="22"/>
  <c r="B991" i="23"/>
  <c r="P1043" i="25"/>
  <c r="J983" i="26"/>
  <c r="J1006" i="26"/>
  <c r="AQ51" i="24"/>
  <c r="J981" i="26"/>
  <c r="N950" i="25"/>
  <c r="P1044" i="25"/>
  <c r="J985" i="26"/>
  <c r="I999" i="26"/>
  <c r="I1002" i="26"/>
  <c r="I1003" i="26"/>
  <c r="I1018" i="26"/>
  <c r="P1046" i="25"/>
  <c r="AQ53" i="1"/>
  <c r="AQ53" i="27"/>
  <c r="I1042" i="23"/>
  <c r="W1062" i="25"/>
  <c r="P1050" i="25"/>
  <c r="AR60" i="1"/>
  <c r="I1004" i="26"/>
  <c r="P1047" i="25"/>
  <c r="I927" i="26"/>
  <c r="I1006" i="26"/>
  <c r="AP53" i="1"/>
  <c r="P1052" i="25"/>
  <c r="J1004" i="26"/>
  <c r="P1042" i="25"/>
  <c r="J1018" i="26"/>
  <c r="I1000" i="26"/>
  <c r="N992" i="22"/>
  <c r="AR55" i="24"/>
  <c r="I1007" i="26"/>
  <c r="I998" i="26"/>
  <c r="F949" i="26"/>
  <c r="J980" i="26"/>
  <c r="F928" i="26"/>
  <c r="F969" i="26"/>
  <c r="C969" i="26"/>
  <c r="I1005" i="26"/>
  <c r="J982" i="26"/>
  <c r="AP51" i="24"/>
  <c r="AP53" i="27"/>
  <c r="I969" i="23"/>
  <c r="J999" i="26"/>
  <c r="P1048" i="25"/>
  <c r="J1001" i="26"/>
  <c r="P1049" i="25"/>
  <c r="J997" i="26"/>
  <c r="F991" i="23"/>
  <c r="J950" i="25"/>
  <c r="AS53" i="27" l="1"/>
  <c r="F1082" i="22"/>
  <c r="M1066" i="22"/>
  <c r="N1045" i="22"/>
  <c r="J1030" i="23"/>
  <c r="L1034" i="22"/>
  <c r="M1033" i="22"/>
  <c r="V1024" i="22"/>
  <c r="V1033" i="22" s="1"/>
  <c r="B1034" i="22" s="1" a="1"/>
  <c r="B1034" i="22" s="1"/>
  <c r="AS53" i="1"/>
  <c r="H1013" i="22"/>
  <c r="E1013" i="22"/>
  <c r="K1021" i="25"/>
  <c r="B929" i="25"/>
  <c r="V983" i="25"/>
  <c r="M991" i="25"/>
  <c r="H992" i="25" s="1"/>
  <c r="M1030" i="25"/>
  <c r="N1030" i="25" s="1"/>
  <c r="N1001" i="25"/>
  <c r="M1023" i="25"/>
  <c r="N1023" i="25" s="1"/>
  <c r="M1026" i="25"/>
  <c r="N1008" i="25"/>
  <c r="M1029" i="25"/>
  <c r="L992" i="25"/>
  <c r="M1028" i="25"/>
  <c r="N1028" i="25" s="1"/>
  <c r="V986" i="25"/>
  <c r="M1022" i="25"/>
  <c r="M1024" i="25"/>
  <c r="N1024" i="25" s="1"/>
  <c r="K1032" i="25"/>
  <c r="V988" i="25"/>
  <c r="K1033" i="25"/>
  <c r="M1025" i="25"/>
  <c r="N1025" i="25" s="1"/>
  <c r="V970" i="25"/>
  <c r="V984" i="25"/>
  <c r="N1003" i="25"/>
  <c r="AS51" i="24"/>
  <c r="W1075" i="25"/>
  <c r="J988" i="26"/>
  <c r="G1048" i="25"/>
  <c r="R1048" i="25"/>
  <c r="K1048" i="25" s="1"/>
  <c r="R1044" i="25"/>
  <c r="K1044" i="25" s="1"/>
  <c r="G1044" i="25"/>
  <c r="R1051" i="25"/>
  <c r="K1051" i="25" s="1"/>
  <c r="G1051" i="25"/>
  <c r="G1050" i="25"/>
  <c r="R1050" i="25"/>
  <c r="K1050" i="25" s="1"/>
  <c r="G1047" i="25"/>
  <c r="R1047" i="25"/>
  <c r="K1047" i="25" s="1"/>
  <c r="R1053" i="25"/>
  <c r="M1053" i="25" s="1"/>
  <c r="R1046" i="25"/>
  <c r="K1046" i="25" s="1"/>
  <c r="G1046" i="25"/>
  <c r="R1043" i="25"/>
  <c r="K1043" i="25" s="1"/>
  <c r="G1043" i="25"/>
  <c r="G1042" i="25"/>
  <c r="G1054" i="25"/>
  <c r="R1042" i="25"/>
  <c r="M1042" i="25" s="1"/>
  <c r="N1042" i="25" s="1"/>
  <c r="R1052" i="25"/>
  <c r="K1052" i="25" s="1"/>
  <c r="G1052" i="25"/>
  <c r="G1049" i="25"/>
  <c r="R1049" i="25"/>
  <c r="K1049" i="25" s="1"/>
  <c r="G1045" i="25"/>
  <c r="R1045" i="25"/>
  <c r="K1045" i="25" s="1"/>
  <c r="N1006" i="25"/>
  <c r="M1031" i="25"/>
  <c r="N1005" i="25"/>
  <c r="N1010" i="25"/>
  <c r="M1027" i="25"/>
  <c r="V985" i="25"/>
  <c r="AX62" i="1"/>
  <c r="V1000" i="25"/>
  <c r="V1007" i="25"/>
  <c r="V1009" i="25"/>
  <c r="V1004" i="25"/>
  <c r="V1002" i="25"/>
  <c r="V1021" i="25"/>
  <c r="P1064" i="25"/>
  <c r="I1023" i="26"/>
  <c r="I1028" i="26"/>
  <c r="J971" i="25"/>
  <c r="AP52" i="24"/>
  <c r="I1020" i="26"/>
  <c r="J998" i="26"/>
  <c r="P1070" i="25"/>
  <c r="J1027" i="26"/>
  <c r="I1050" i="26"/>
  <c r="J1025" i="26"/>
  <c r="AP54" i="27"/>
  <c r="J1022" i="26"/>
  <c r="J1020" i="26"/>
  <c r="P1073" i="25"/>
  <c r="I1019" i="26"/>
  <c r="I1063" i="23"/>
  <c r="I948" i="26"/>
  <c r="B1012" i="23"/>
  <c r="N1013" i="22"/>
  <c r="P1071" i="25"/>
  <c r="F1012" i="23"/>
  <c r="P1066" i="25"/>
  <c r="AQ54" i="1"/>
  <c r="P1072" i="25"/>
  <c r="I1039" i="26"/>
  <c r="I1024" i="26"/>
  <c r="P1067" i="25"/>
  <c r="C990" i="26"/>
  <c r="I1026" i="26"/>
  <c r="AP54" i="1"/>
  <c r="J1005" i="26"/>
  <c r="F990" i="26"/>
  <c r="W1083" i="25"/>
  <c r="I1027" i="26"/>
  <c r="C1032" i="23"/>
  <c r="J1021" i="26"/>
  <c r="I1022" i="26"/>
  <c r="AQ52" i="24"/>
  <c r="J1039" i="26"/>
  <c r="J1000" i="26"/>
  <c r="P1065" i="25"/>
  <c r="J1007" i="26"/>
  <c r="AQ54" i="27"/>
  <c r="P1074" i="25"/>
  <c r="I1021" i="26"/>
  <c r="J1002" i="26"/>
  <c r="P1068" i="25"/>
  <c r="J1042" i="23"/>
  <c r="AR61" i="1"/>
  <c r="J1003" i="26"/>
  <c r="N971" i="25"/>
  <c r="I990" i="23"/>
  <c r="F1011" i="23"/>
  <c r="AR56" i="24"/>
  <c r="B928" i="26"/>
  <c r="B950" i="25" a="1"/>
  <c r="I1025" i="26"/>
  <c r="P1063" i="25"/>
  <c r="J1013" i="22"/>
  <c r="P1069" i="25"/>
  <c r="AS54" i="27" l="1"/>
  <c r="F1103" i="22"/>
  <c r="M1087" i="22"/>
  <c r="N1066" i="22"/>
  <c r="J1051" i="23"/>
  <c r="V1045" i="22"/>
  <c r="V1054" i="22" s="1"/>
  <c r="B1055" i="22" s="1" a="1"/>
  <c r="B1055" i="22" s="1"/>
  <c r="M1054" i="22"/>
  <c r="L1055" i="22"/>
  <c r="AS54" i="1"/>
  <c r="E1034" i="22"/>
  <c r="H1034" i="22"/>
  <c r="B950" i="25"/>
  <c r="M1050" i="25"/>
  <c r="N1050" i="25" s="1"/>
  <c r="AS52" i="24"/>
  <c r="M1044" i="25"/>
  <c r="M1047" i="25"/>
  <c r="N1047" i="25" s="1"/>
  <c r="K1053" i="25"/>
  <c r="V1001" i="25"/>
  <c r="V1008" i="25"/>
  <c r="N1026" i="25"/>
  <c r="M1043" i="25"/>
  <c r="E971" i="25"/>
  <c r="M1048" i="25"/>
  <c r="N1029" i="25"/>
  <c r="K1054" i="25"/>
  <c r="V991" i="25"/>
  <c r="M1012" i="25"/>
  <c r="H1013" i="25" s="1"/>
  <c r="M1051" i="25"/>
  <c r="N1051" i="25" s="1"/>
  <c r="M1049" i="25"/>
  <c r="N1049" i="25" s="1"/>
  <c r="L1013" i="25"/>
  <c r="N1022" i="25"/>
  <c r="M1052" i="25"/>
  <c r="N1052" i="25" s="1"/>
  <c r="V1003" i="25"/>
  <c r="G1069" i="25"/>
  <c r="R1069" i="25"/>
  <c r="K1069" i="25" s="1"/>
  <c r="G1073" i="25"/>
  <c r="R1073" i="25"/>
  <c r="K1073" i="25" s="1"/>
  <c r="G1064" i="25"/>
  <c r="R1064" i="25"/>
  <c r="K1064" i="25" s="1"/>
  <c r="G1066" i="25"/>
  <c r="R1066" i="25"/>
  <c r="K1066" i="25" s="1"/>
  <c r="R1067" i="25"/>
  <c r="K1067" i="25" s="1"/>
  <c r="G1067" i="25"/>
  <c r="G1072" i="25"/>
  <c r="R1072" i="25"/>
  <c r="K1072" i="25" s="1"/>
  <c r="R1065" i="25"/>
  <c r="K1065" i="25" s="1"/>
  <c r="G1065" i="25"/>
  <c r="G1063" i="25"/>
  <c r="R1063" i="25"/>
  <c r="K1063" i="25" s="1"/>
  <c r="G1075" i="25"/>
  <c r="R1074" i="25"/>
  <c r="M1074" i="25" s="1"/>
  <c r="R1070" i="25"/>
  <c r="K1070" i="25" s="1"/>
  <c r="G1070" i="25"/>
  <c r="G1068" i="25"/>
  <c r="R1068" i="25"/>
  <c r="K1068" i="25" s="1"/>
  <c r="R1071" i="25"/>
  <c r="K1071" i="25" s="1"/>
  <c r="G1071" i="25"/>
  <c r="J1009" i="26"/>
  <c r="W1096" i="25"/>
  <c r="M1045" i="25"/>
  <c r="V1006" i="25"/>
  <c r="K1042" i="25"/>
  <c r="M1046" i="25"/>
  <c r="N1046" i="25" s="1"/>
  <c r="N1027" i="25"/>
  <c r="V1010" i="25"/>
  <c r="V1005" i="25"/>
  <c r="N1031" i="25"/>
  <c r="V1024" i="25"/>
  <c r="V1028" i="25"/>
  <c r="V1025" i="25"/>
  <c r="V1030" i="25"/>
  <c r="V1023" i="25"/>
  <c r="AX63" i="1"/>
  <c r="V1042" i="25"/>
  <c r="P1085" i="25"/>
  <c r="I1071" i="26"/>
  <c r="P1087" i="25"/>
  <c r="I1043" i="26"/>
  <c r="N992" i="25"/>
  <c r="P1093" i="25"/>
  <c r="N1034" i="22"/>
  <c r="J1019" i="26"/>
  <c r="B971" i="25" a="1"/>
  <c r="J1024" i="26"/>
  <c r="I1049" i="26"/>
  <c r="I969" i="26"/>
  <c r="P1092" i="25"/>
  <c r="I1011" i="23"/>
  <c r="B1033" i="23"/>
  <c r="F1011" i="26"/>
  <c r="J1049" i="26"/>
  <c r="J1063" i="23"/>
  <c r="AQ53" i="24"/>
  <c r="I1041" i="26"/>
  <c r="B949" i="26"/>
  <c r="C1011" i="26"/>
  <c r="J1028" i="26"/>
  <c r="J992" i="25"/>
  <c r="AP55" i="1"/>
  <c r="I1046" i="26"/>
  <c r="AR57" i="24"/>
  <c r="I1042" i="26"/>
  <c r="P1084" i="25"/>
  <c r="AQ55" i="27"/>
  <c r="P1089" i="25"/>
  <c r="J1048" i="26"/>
  <c r="P1094" i="25"/>
  <c r="P1088" i="25"/>
  <c r="P1090" i="25"/>
  <c r="AQ55" i="1"/>
  <c r="I1040" i="26"/>
  <c r="I1084" i="23"/>
  <c r="I1045" i="26"/>
  <c r="F970" i="26"/>
  <c r="AP53" i="24"/>
  <c r="F1032" i="23"/>
  <c r="F1033" i="23"/>
  <c r="P1091" i="25"/>
  <c r="J1026" i="26"/>
  <c r="I1047" i="26"/>
  <c r="P1095" i="25"/>
  <c r="AR62" i="1"/>
  <c r="J1034" i="22"/>
  <c r="J1023" i="26"/>
  <c r="J1043" i="26"/>
  <c r="P1086" i="25"/>
  <c r="J1046" i="26"/>
  <c r="I1044" i="26"/>
  <c r="AP55" i="27"/>
  <c r="I1048" i="26"/>
  <c r="J1047" i="26"/>
  <c r="J1044" i="26"/>
  <c r="W1104" i="25"/>
  <c r="C1053" i="23"/>
  <c r="AS55" i="27" l="1"/>
  <c r="F1124" i="22"/>
  <c r="M1108" i="22"/>
  <c r="N1087" i="22"/>
  <c r="J1072" i="23"/>
  <c r="V1066" i="22"/>
  <c r="V1075" i="22" s="1"/>
  <c r="B1076" i="22" s="1" a="1"/>
  <c r="B1076" i="22" s="1"/>
  <c r="L1076" i="22"/>
  <c r="M1075" i="22"/>
  <c r="AS55" i="1"/>
  <c r="H1055" i="22"/>
  <c r="E1055" i="22"/>
  <c r="B971" i="25"/>
  <c r="M1070" i="25"/>
  <c r="E992" i="25"/>
  <c r="M1063" i="25"/>
  <c r="N1063" i="25" s="1"/>
  <c r="K1074" i="25"/>
  <c r="N1044" i="25"/>
  <c r="V1026" i="25"/>
  <c r="M1065" i="25"/>
  <c r="V1029" i="25"/>
  <c r="N1048" i="25"/>
  <c r="N1043" i="25"/>
  <c r="M1069" i="25"/>
  <c r="N1069" i="25" s="1"/>
  <c r="M1073" i="25"/>
  <c r="N1073" i="25" s="1"/>
  <c r="M1064" i="25"/>
  <c r="AS53" i="24"/>
  <c r="V1012" i="25"/>
  <c r="E1013" i="25" s="1"/>
  <c r="M1072" i="25"/>
  <c r="N1072" i="25" s="1"/>
  <c r="M1068" i="25"/>
  <c r="N1068" i="25" s="1"/>
  <c r="M1066" i="25"/>
  <c r="L1034" i="25"/>
  <c r="V1022" i="25"/>
  <c r="M1067" i="25"/>
  <c r="K1075" i="25"/>
  <c r="M1033" i="25"/>
  <c r="R1085" i="25"/>
  <c r="K1085" i="25" s="1"/>
  <c r="G1085" i="25"/>
  <c r="G1090" i="25"/>
  <c r="R1090" i="25"/>
  <c r="K1090" i="25" s="1"/>
  <c r="R1089" i="25"/>
  <c r="K1089" i="25" s="1"/>
  <c r="G1089" i="25"/>
  <c r="G1092" i="25"/>
  <c r="R1092" i="25"/>
  <c r="K1092" i="25" s="1"/>
  <c r="R1084" i="25"/>
  <c r="K1084" i="25" s="1"/>
  <c r="G1096" i="25"/>
  <c r="G1084" i="25"/>
  <c r="R1095" i="25"/>
  <c r="K1095" i="25" s="1"/>
  <c r="G1094" i="25"/>
  <c r="R1094" i="25"/>
  <c r="K1094" i="25" s="1"/>
  <c r="R1087" i="25"/>
  <c r="K1087" i="25" s="1"/>
  <c r="G1087" i="25"/>
  <c r="G1093" i="25"/>
  <c r="R1093" i="25"/>
  <c r="K1093" i="25" s="1"/>
  <c r="R1086" i="25"/>
  <c r="K1086" i="25" s="1"/>
  <c r="G1086" i="25"/>
  <c r="G1091" i="25"/>
  <c r="R1091" i="25"/>
  <c r="K1091" i="25" s="1"/>
  <c r="R1088" i="25"/>
  <c r="K1088" i="25" s="1"/>
  <c r="G1088" i="25"/>
  <c r="J1030" i="26"/>
  <c r="W1117" i="25"/>
  <c r="V1031" i="25"/>
  <c r="V1027" i="25"/>
  <c r="M1071" i="25"/>
  <c r="N1045" i="25"/>
  <c r="V1049" i="25"/>
  <c r="V1051" i="25"/>
  <c r="V1050" i="25"/>
  <c r="AX64" i="1"/>
  <c r="V1046" i="25"/>
  <c r="V1052" i="25"/>
  <c r="V1047" i="25"/>
  <c r="AQ56" i="27"/>
  <c r="I1064" i="26"/>
  <c r="J1042" i="26"/>
  <c r="J1013" i="25"/>
  <c r="P1114" i="25"/>
  <c r="F1012" i="26"/>
  <c r="I1066" i="26"/>
  <c r="J1066" i="26"/>
  <c r="F1053" i="23"/>
  <c r="P1107" i="25"/>
  <c r="P1111" i="25"/>
  <c r="C1032" i="26"/>
  <c r="I1069" i="26"/>
  <c r="P1109" i="25"/>
  <c r="AR58" i="24"/>
  <c r="AP56" i="27"/>
  <c r="I1067" i="26"/>
  <c r="J1084" i="23"/>
  <c r="I1060" i="26"/>
  <c r="B992" i="25" a="1"/>
  <c r="J1045" i="26"/>
  <c r="I1065" i="26"/>
  <c r="N1013" i="25"/>
  <c r="AR63" i="1"/>
  <c r="F991" i="26"/>
  <c r="F1054" i="23"/>
  <c r="J1055" i="22"/>
  <c r="P1110" i="25"/>
  <c r="I1063" i="26"/>
  <c r="J1069" i="26"/>
  <c r="I1070" i="26"/>
  <c r="J1040" i="26"/>
  <c r="J1060" i="26"/>
  <c r="N1055" i="22"/>
  <c r="W1125" i="25"/>
  <c r="B970" i="26"/>
  <c r="AP56" i="1"/>
  <c r="C1074" i="23"/>
  <c r="P1112" i="25"/>
  <c r="P1115" i="25"/>
  <c r="I990" i="26"/>
  <c r="J1065" i="26"/>
  <c r="I1032" i="23"/>
  <c r="AQ54" i="24"/>
  <c r="P1105" i="25"/>
  <c r="P1106" i="25"/>
  <c r="I1068" i="26"/>
  <c r="J1041" i="26"/>
  <c r="P1113" i="25"/>
  <c r="I1105" i="23"/>
  <c r="J1070" i="26"/>
  <c r="AP54" i="24"/>
  <c r="P1116" i="25"/>
  <c r="B1054" i="23"/>
  <c r="I1061" i="26"/>
  <c r="AQ56" i="1"/>
  <c r="P1108" i="25"/>
  <c r="I1062" i="26"/>
  <c r="AS56" i="27" l="1"/>
  <c r="F1145" i="22"/>
  <c r="M1129" i="22"/>
  <c r="N1108" i="22"/>
  <c r="J1093" i="23"/>
  <c r="V1087" i="22"/>
  <c r="V1096" i="22" s="1"/>
  <c r="B1097" i="22" s="1" a="1"/>
  <c r="B1097" i="22" s="1"/>
  <c r="L1097" i="22"/>
  <c r="M1096" i="22"/>
  <c r="AS56" i="1"/>
  <c r="H1076" i="22"/>
  <c r="E1076" i="22"/>
  <c r="B992" i="25"/>
  <c r="N1070" i="25"/>
  <c r="L1055" i="25"/>
  <c r="M1089" i="25"/>
  <c r="M1094" i="25"/>
  <c r="N1094" i="25" s="1"/>
  <c r="M1087" i="25"/>
  <c r="N1087" i="25" s="1"/>
  <c r="M1086" i="25"/>
  <c r="V1044" i="25"/>
  <c r="M1090" i="25"/>
  <c r="N1090" i="25" s="1"/>
  <c r="M1092" i="25"/>
  <c r="N1092" i="25" s="1"/>
  <c r="M1095" i="25"/>
  <c r="V1033" i="25"/>
  <c r="M1084" i="25"/>
  <c r="N1084" i="25" s="1"/>
  <c r="V1043" i="25"/>
  <c r="V1048" i="25"/>
  <c r="N1065" i="25"/>
  <c r="N1064" i="25"/>
  <c r="M1088" i="25"/>
  <c r="N1088" i="25" s="1"/>
  <c r="M1093" i="25"/>
  <c r="N1066" i="25"/>
  <c r="AS54" i="24"/>
  <c r="K1096" i="25"/>
  <c r="M1054" i="25"/>
  <c r="H1034" i="25"/>
  <c r="M1091" i="25"/>
  <c r="N1091" i="25" s="1"/>
  <c r="N1067" i="25"/>
  <c r="W1138" i="25"/>
  <c r="R1114" i="25"/>
  <c r="K1114" i="25" s="1"/>
  <c r="G1114" i="25"/>
  <c r="R1115" i="25"/>
  <c r="K1115" i="25" s="1"/>
  <c r="G1115" i="25"/>
  <c r="G1117" i="25"/>
  <c r="G1105" i="25"/>
  <c r="R1105" i="25"/>
  <c r="M1105" i="25" s="1"/>
  <c r="G1109" i="25"/>
  <c r="R1109" i="25"/>
  <c r="K1109" i="25" s="1"/>
  <c r="R1116" i="25"/>
  <c r="K1116" i="25" s="1"/>
  <c r="R1108" i="25"/>
  <c r="K1108" i="25" s="1"/>
  <c r="G1108" i="25"/>
  <c r="G1106" i="25"/>
  <c r="R1106" i="25"/>
  <c r="K1106" i="25" s="1"/>
  <c r="R1113" i="25"/>
  <c r="K1113" i="25" s="1"/>
  <c r="G1113" i="25"/>
  <c r="G1111" i="25"/>
  <c r="R1111" i="25"/>
  <c r="K1111" i="25" s="1"/>
  <c r="G1112" i="25"/>
  <c r="R1112" i="25"/>
  <c r="K1112" i="25" s="1"/>
  <c r="G1107" i="25"/>
  <c r="R1107" i="25"/>
  <c r="K1107" i="25" s="1"/>
  <c r="R1110" i="25"/>
  <c r="K1110" i="25" s="1"/>
  <c r="G1110" i="25"/>
  <c r="J1051" i="26"/>
  <c r="M1085" i="25"/>
  <c r="V1045" i="25"/>
  <c r="N1071" i="25"/>
  <c r="V1073" i="25"/>
  <c r="V1063" i="25"/>
  <c r="AX65" i="1"/>
  <c r="V1068" i="25"/>
  <c r="V1069" i="25"/>
  <c r="V1072" i="25"/>
  <c r="AQ57" i="27"/>
  <c r="I1087" i="26"/>
  <c r="C1095" i="23"/>
  <c r="J1076" i="22"/>
  <c r="J1062" i="26"/>
  <c r="P1134" i="25"/>
  <c r="P1137" i="25"/>
  <c r="B991" i="26"/>
  <c r="F1074" i="23"/>
  <c r="P1133" i="25"/>
  <c r="I1090" i="26"/>
  <c r="I1126" i="23"/>
  <c r="P1136" i="25"/>
  <c r="J1081" i="26"/>
  <c r="I1053" i="23"/>
  <c r="I1085" i="26"/>
  <c r="J1034" i="25"/>
  <c r="I1088" i="26"/>
  <c r="J1084" i="26"/>
  <c r="P1135" i="25"/>
  <c r="B1013" i="25" a="1"/>
  <c r="AP57" i="1"/>
  <c r="P1130" i="25"/>
  <c r="J1061" i="26"/>
  <c r="I1084" i="26"/>
  <c r="W1146" i="25"/>
  <c r="F1075" i="23"/>
  <c r="J1091" i="26"/>
  <c r="J1085" i="26"/>
  <c r="I1089" i="26"/>
  <c r="J1089" i="26"/>
  <c r="P1126" i="25"/>
  <c r="AQ57" i="1"/>
  <c r="N1076" i="22"/>
  <c r="J1088" i="26"/>
  <c r="I1091" i="26"/>
  <c r="I1011" i="26"/>
  <c r="N1034" i="25"/>
  <c r="J1063" i="26"/>
  <c r="I1081" i="26"/>
  <c r="J1105" i="23"/>
  <c r="J1068" i="26"/>
  <c r="B1075" i="23"/>
  <c r="P1129" i="25"/>
  <c r="P1128" i="25"/>
  <c r="C1053" i="26"/>
  <c r="P1131" i="25"/>
  <c r="J1067" i="26"/>
  <c r="I1083" i="26"/>
  <c r="I1092" i="26"/>
  <c r="J1087" i="26"/>
  <c r="I1086" i="26"/>
  <c r="J1064" i="26"/>
  <c r="P1127" i="25"/>
  <c r="I1102" i="26"/>
  <c r="AQ55" i="24"/>
  <c r="AR64" i="1"/>
  <c r="I1082" i="26"/>
  <c r="P1132" i="25"/>
  <c r="AR59" i="24"/>
  <c r="F1032" i="26"/>
  <c r="AP57" i="27"/>
  <c r="AP55" i="24"/>
  <c r="AS57" i="27" l="1"/>
  <c r="F1166" i="22"/>
  <c r="M1150" i="22"/>
  <c r="N1129" i="22"/>
  <c r="J1114" i="23"/>
  <c r="V1108" i="22"/>
  <c r="V1117" i="22" s="1"/>
  <c r="B1118" i="22" s="1" a="1"/>
  <c r="B1118" i="22" s="1"/>
  <c r="M1117" i="22"/>
  <c r="L1118" i="22"/>
  <c r="AS57" i="1"/>
  <c r="H1097" i="22"/>
  <c r="E1097" i="22"/>
  <c r="B1013" i="25"/>
  <c r="V1070" i="25"/>
  <c r="V1054" i="25"/>
  <c r="E1055" i="25" s="1"/>
  <c r="N1089" i="25"/>
  <c r="N1086" i="25"/>
  <c r="E1034" i="25"/>
  <c r="K1117" i="25"/>
  <c r="M1111" i="25"/>
  <c r="N1111" i="25" s="1"/>
  <c r="M1075" i="25"/>
  <c r="H1076" i="25" s="1"/>
  <c r="V1065" i="25"/>
  <c r="K1105" i="25"/>
  <c r="M1108" i="25"/>
  <c r="N1108" i="25" s="1"/>
  <c r="M1113" i="25"/>
  <c r="N1113" i="25" s="1"/>
  <c r="V1064" i="25"/>
  <c r="M1106" i="25"/>
  <c r="M1116" i="25"/>
  <c r="L1076" i="25"/>
  <c r="M1115" i="25"/>
  <c r="M1107" i="25"/>
  <c r="V1066" i="25"/>
  <c r="N1093" i="25"/>
  <c r="AS55" i="24"/>
  <c r="V1067" i="25"/>
  <c r="M1112" i="25"/>
  <c r="H1055" i="25"/>
  <c r="M1114" i="25"/>
  <c r="M1110" i="25"/>
  <c r="M1109" i="25"/>
  <c r="J1072" i="26"/>
  <c r="R1128" i="25"/>
  <c r="K1128" i="25" s="1"/>
  <c r="G1128" i="25"/>
  <c r="R1136" i="25"/>
  <c r="K1136" i="25" s="1"/>
  <c r="G1136" i="25"/>
  <c r="R1130" i="25"/>
  <c r="K1130" i="25" s="1"/>
  <c r="G1130" i="25"/>
  <c r="G1127" i="25"/>
  <c r="R1127" i="25"/>
  <c r="K1127" i="25" s="1"/>
  <c r="R1135" i="25"/>
  <c r="K1135" i="25" s="1"/>
  <c r="G1135" i="25"/>
  <c r="R1137" i="25"/>
  <c r="M1137" i="25" s="1"/>
  <c r="R1132" i="25"/>
  <c r="K1132" i="25" s="1"/>
  <c r="G1132" i="25"/>
  <c r="R1129" i="25"/>
  <c r="K1129" i="25" s="1"/>
  <c r="G1129" i="25"/>
  <c r="R1133" i="25"/>
  <c r="K1133" i="25" s="1"/>
  <c r="G1133" i="25"/>
  <c r="G1138" i="25"/>
  <c r="G1126" i="25"/>
  <c r="R1126" i="25"/>
  <c r="M1126" i="25" s="1"/>
  <c r="G1134" i="25"/>
  <c r="R1134" i="25"/>
  <c r="K1134" i="25" s="1"/>
  <c r="R1131" i="25"/>
  <c r="K1131" i="25" s="1"/>
  <c r="G1131" i="25"/>
  <c r="W1159" i="25"/>
  <c r="V1071" i="25"/>
  <c r="N1085" i="25"/>
  <c r="V1091" i="25"/>
  <c r="V1087" i="25"/>
  <c r="V1090" i="25"/>
  <c r="V1092" i="25"/>
  <c r="AX66" i="1"/>
  <c r="V1088" i="25"/>
  <c r="N1105" i="25"/>
  <c r="V1084" i="25"/>
  <c r="V1094" i="25"/>
  <c r="F1054" i="26"/>
  <c r="I1032" i="26"/>
  <c r="F1074" i="26"/>
  <c r="J1083" i="26"/>
  <c r="J1097" i="22"/>
  <c r="F1096" i="23"/>
  <c r="B1034" i="25" a="1"/>
  <c r="I1123" i="26"/>
  <c r="AQ58" i="1"/>
  <c r="J1055" i="25"/>
  <c r="AQ56" i="24"/>
  <c r="I1107" i="26"/>
  <c r="I1104" i="26"/>
  <c r="F1053" i="26"/>
  <c r="AR60" i="24"/>
  <c r="B1012" i="26"/>
  <c r="I1110" i="26"/>
  <c r="C1074" i="26"/>
  <c r="W1167" i="25"/>
  <c r="P1153" i="25"/>
  <c r="I1106" i="26"/>
  <c r="P1148" i="25"/>
  <c r="J1105" i="26"/>
  <c r="J1126" i="23"/>
  <c r="AR65" i="1"/>
  <c r="P1154" i="25"/>
  <c r="I1147" i="23"/>
  <c r="AP56" i="24"/>
  <c r="AP58" i="27"/>
  <c r="J1108" i="26"/>
  <c r="P1152" i="25"/>
  <c r="P1147" i="25"/>
  <c r="F1095" i="23"/>
  <c r="P1157" i="25"/>
  <c r="J1110" i="26"/>
  <c r="I1105" i="26"/>
  <c r="P1155" i="25"/>
  <c r="I1112" i="26"/>
  <c r="I1109" i="26"/>
  <c r="I1108" i="26"/>
  <c r="P1158" i="25"/>
  <c r="I1134" i="26"/>
  <c r="AP58" i="1"/>
  <c r="B1096" i="23"/>
  <c r="P1149" i="25"/>
  <c r="C1116" i="23"/>
  <c r="J1086" i="26"/>
  <c r="J1082" i="26"/>
  <c r="AQ58" i="27"/>
  <c r="P1151" i="25"/>
  <c r="J1102" i="26"/>
  <c r="I1111" i="26"/>
  <c r="N1097" i="22"/>
  <c r="I1074" i="23"/>
  <c r="P1156" i="25"/>
  <c r="F1033" i="26"/>
  <c r="N1055" i="25"/>
  <c r="J1090" i="26"/>
  <c r="I1103" i="26"/>
  <c r="P1150" i="25"/>
  <c r="I1113" i="26"/>
  <c r="AS58" i="27" l="1"/>
  <c r="F1187" i="22"/>
  <c r="M1171" i="22"/>
  <c r="N1150" i="22"/>
  <c r="J1135" i="23"/>
  <c r="V1129" i="22"/>
  <c r="V1138" i="22" s="1"/>
  <c r="B1139" i="22" s="1" a="1"/>
  <c r="B1139" i="22" s="1"/>
  <c r="M1138" i="22"/>
  <c r="L1139" i="22"/>
  <c r="AS58" i="1"/>
  <c r="H1118" i="22"/>
  <c r="E1118" i="22"/>
  <c r="B1034" i="25"/>
  <c r="M1136" i="25"/>
  <c r="V1089" i="25"/>
  <c r="M1135" i="25"/>
  <c r="N1135" i="25" s="1"/>
  <c r="V1086" i="25"/>
  <c r="M1132" i="25"/>
  <c r="V1075" i="25"/>
  <c r="E1076" i="25" s="1"/>
  <c r="AS56" i="24"/>
  <c r="M1127" i="25"/>
  <c r="K1126" i="25"/>
  <c r="M1133" i="25"/>
  <c r="N1133" i="25" s="1"/>
  <c r="L1097" i="25"/>
  <c r="K1137" i="25"/>
  <c r="M1134" i="25"/>
  <c r="M1131" i="25"/>
  <c r="N1106" i="25"/>
  <c r="V1093" i="25"/>
  <c r="N1107" i="25"/>
  <c r="N1115" i="25"/>
  <c r="M1096" i="25"/>
  <c r="H1097" i="25" s="1"/>
  <c r="M1128" i="25"/>
  <c r="N1109" i="25"/>
  <c r="N1110" i="25"/>
  <c r="N1114" i="25"/>
  <c r="K1138" i="25"/>
  <c r="N1112" i="25"/>
  <c r="R1149" i="25"/>
  <c r="K1149" i="25" s="1"/>
  <c r="G1149" i="25"/>
  <c r="G1151" i="25"/>
  <c r="R1151" i="25"/>
  <c r="K1151" i="25" s="1"/>
  <c r="R1154" i="25"/>
  <c r="K1154" i="25" s="1"/>
  <c r="G1154" i="25"/>
  <c r="G1153" i="25"/>
  <c r="R1153" i="25"/>
  <c r="K1153" i="25" s="1"/>
  <c r="R1157" i="25"/>
  <c r="K1157" i="25" s="1"/>
  <c r="G1157" i="25"/>
  <c r="G1148" i="25"/>
  <c r="R1148" i="25"/>
  <c r="K1148" i="25" s="1"/>
  <c r="R1150" i="25"/>
  <c r="K1150" i="25" s="1"/>
  <c r="G1150" i="25"/>
  <c r="G1155" i="25"/>
  <c r="R1155" i="25"/>
  <c r="K1155" i="25" s="1"/>
  <c r="R1158" i="25"/>
  <c r="M1158" i="25" s="1"/>
  <c r="G1152" i="25"/>
  <c r="R1152" i="25"/>
  <c r="K1152" i="25" s="1"/>
  <c r="R1147" i="25"/>
  <c r="G1159" i="25"/>
  <c r="G1147" i="25"/>
  <c r="R1156" i="25"/>
  <c r="K1156" i="25" s="1"/>
  <c r="G1156" i="25"/>
  <c r="W1180" i="25"/>
  <c r="J1093" i="26"/>
  <c r="M1130" i="25"/>
  <c r="N1130" i="25" s="1"/>
  <c r="M1129" i="25"/>
  <c r="V1085" i="25"/>
  <c r="V1113" i="25"/>
  <c r="V1105" i="25"/>
  <c r="V1111" i="25"/>
  <c r="V1108" i="25"/>
  <c r="N1126" i="25"/>
  <c r="AX67" i="1"/>
  <c r="AP59" i="27"/>
  <c r="I1129" i="26"/>
  <c r="J1132" i="26"/>
  <c r="C1137" i="23"/>
  <c r="J1147" i="23"/>
  <c r="F1095" i="26"/>
  <c r="F1075" i="26"/>
  <c r="P1174" i="25"/>
  <c r="I1125" i="26"/>
  <c r="AQ59" i="1"/>
  <c r="N1118" i="22"/>
  <c r="P1176" i="25"/>
  <c r="B1117" i="23"/>
  <c r="B1055" i="25" a="1"/>
  <c r="J1123" i="26"/>
  <c r="J1106" i="26"/>
  <c r="P1168" i="25"/>
  <c r="AP57" i="24"/>
  <c r="J1103" i="26"/>
  <c r="P1171" i="25"/>
  <c r="J1127" i="26"/>
  <c r="N1076" i="25"/>
  <c r="P1175" i="25"/>
  <c r="J1104" i="26"/>
  <c r="J1109" i="26"/>
  <c r="P1177" i="25"/>
  <c r="P1172" i="25"/>
  <c r="J1076" i="25"/>
  <c r="P1170" i="25"/>
  <c r="AQ57" i="24"/>
  <c r="F1117" i="23"/>
  <c r="P1169" i="25"/>
  <c r="W1188" i="25"/>
  <c r="C1095" i="26"/>
  <c r="I1095" i="23"/>
  <c r="B1033" i="26"/>
  <c r="I1131" i="26"/>
  <c r="I1126" i="26"/>
  <c r="I1130" i="26"/>
  <c r="J1118" i="22"/>
  <c r="I1128" i="26"/>
  <c r="J1130" i="26"/>
  <c r="I1168" i="23"/>
  <c r="I1133" i="26"/>
  <c r="P1178" i="25"/>
  <c r="AP59" i="1"/>
  <c r="I1155" i="26"/>
  <c r="J1111" i="26"/>
  <c r="P1173" i="25"/>
  <c r="I1053" i="26"/>
  <c r="AR61" i="24"/>
  <c r="J1107" i="26"/>
  <c r="AQ59" i="27"/>
  <c r="AR66" i="1"/>
  <c r="I1124" i="26"/>
  <c r="I1127" i="26"/>
  <c r="I1132" i="26"/>
  <c r="F1116" i="23"/>
  <c r="P1179" i="25"/>
  <c r="J1112" i="26"/>
  <c r="AS59" i="27" l="1"/>
  <c r="F1208" i="22"/>
  <c r="M1192" i="22"/>
  <c r="N1171" i="22"/>
  <c r="J1156" i="23"/>
  <c r="V1150" i="22"/>
  <c r="V1159" i="22" s="1"/>
  <c r="B1160" i="22" s="1" a="1"/>
  <c r="B1160" i="22" s="1"/>
  <c r="L1160" i="22"/>
  <c r="M1159" i="22"/>
  <c r="AS59" i="1"/>
  <c r="H1139" i="22"/>
  <c r="E1139" i="22"/>
  <c r="B1055" i="25"/>
  <c r="M1151" i="25"/>
  <c r="N1151" i="25" s="1"/>
  <c r="V1096" i="25"/>
  <c r="E1097" i="25" s="1"/>
  <c r="L1118" i="25"/>
  <c r="N1136" i="25"/>
  <c r="K1158" i="25"/>
  <c r="N1132" i="25"/>
  <c r="K1159" i="25"/>
  <c r="M1147" i="25"/>
  <c r="N1147" i="25" s="1"/>
  <c r="N1127" i="25"/>
  <c r="M1149" i="25"/>
  <c r="M1155" i="25"/>
  <c r="N1155" i="25" s="1"/>
  <c r="M1117" i="25"/>
  <c r="H1118" i="25" s="1"/>
  <c r="K1147" i="25"/>
  <c r="M1150" i="25"/>
  <c r="M1154" i="25"/>
  <c r="V1106" i="25"/>
  <c r="N1131" i="25"/>
  <c r="N1134" i="25"/>
  <c r="M1156" i="25"/>
  <c r="M1153" i="25"/>
  <c r="V1115" i="25"/>
  <c r="V1107" i="25"/>
  <c r="J1114" i="26"/>
  <c r="AS57" i="24"/>
  <c r="M1148" i="25"/>
  <c r="V1112" i="25"/>
  <c r="V1114" i="25"/>
  <c r="V1110" i="25"/>
  <c r="V1109" i="25"/>
  <c r="N1128" i="25"/>
  <c r="W1201" i="25"/>
  <c r="G1170" i="25"/>
  <c r="R1170" i="25"/>
  <c r="K1170" i="25" s="1"/>
  <c r="R1176" i="25"/>
  <c r="K1176" i="25" s="1"/>
  <c r="G1176" i="25"/>
  <c r="R1169" i="25"/>
  <c r="K1169" i="25" s="1"/>
  <c r="G1169" i="25"/>
  <c r="R1172" i="25"/>
  <c r="K1172" i="25" s="1"/>
  <c r="G1172" i="25"/>
  <c r="R1179" i="25"/>
  <c r="M1179" i="25" s="1"/>
  <c r="R1175" i="25"/>
  <c r="K1175" i="25" s="1"/>
  <c r="G1175" i="25"/>
  <c r="R1168" i="25"/>
  <c r="M1168" i="25" s="1"/>
  <c r="G1180" i="25"/>
  <c r="G1168" i="25"/>
  <c r="G1171" i="25"/>
  <c r="R1171" i="25"/>
  <c r="K1171" i="25" s="1"/>
  <c r="G1173" i="25"/>
  <c r="R1173" i="25"/>
  <c r="K1173" i="25" s="1"/>
  <c r="R1178" i="25"/>
  <c r="K1178" i="25" s="1"/>
  <c r="G1178" i="25"/>
  <c r="R1174" i="25"/>
  <c r="K1174" i="25" s="1"/>
  <c r="G1174" i="25"/>
  <c r="R1177" i="25"/>
  <c r="K1177" i="25" s="1"/>
  <c r="G1177" i="25"/>
  <c r="M1152" i="25"/>
  <c r="N1129" i="25"/>
  <c r="M1157" i="25"/>
  <c r="V1135" i="25"/>
  <c r="AX68" i="1"/>
  <c r="V1126" i="25"/>
  <c r="V1130" i="25"/>
  <c r="V1133" i="25"/>
  <c r="N1097" i="25"/>
  <c r="I1189" i="23"/>
  <c r="J1139" i="22"/>
  <c r="I1074" i="26"/>
  <c r="J1131" i="26"/>
  <c r="P1200" i="25"/>
  <c r="I1176" i="26"/>
  <c r="P1199" i="25"/>
  <c r="AP60" i="1"/>
  <c r="P1191" i="25"/>
  <c r="AQ60" i="1"/>
  <c r="P1195" i="25"/>
  <c r="I1149" i="26"/>
  <c r="I1154" i="26"/>
  <c r="I1152" i="26"/>
  <c r="J1128" i="26"/>
  <c r="J1097" i="25"/>
  <c r="I1153" i="26"/>
  <c r="J1126" i="26"/>
  <c r="P1196" i="25"/>
  <c r="P1192" i="25"/>
  <c r="I1146" i="26"/>
  <c r="B1054" i="26"/>
  <c r="I1148" i="26"/>
  <c r="J1129" i="26"/>
  <c r="J1148" i="26"/>
  <c r="AP60" i="27"/>
  <c r="AR67" i="1"/>
  <c r="P1193" i="25"/>
  <c r="J1168" i="23"/>
  <c r="AQ60" i="27"/>
  <c r="P1197" i="25"/>
  <c r="I1150" i="26"/>
  <c r="I1151" i="26"/>
  <c r="F1137" i="23"/>
  <c r="I1165" i="26"/>
  <c r="C1116" i="26"/>
  <c r="J1125" i="26"/>
  <c r="F1116" i="26"/>
  <c r="P1189" i="25"/>
  <c r="J1144" i="26"/>
  <c r="AR62" i="24"/>
  <c r="B1076" i="25" a="1"/>
  <c r="B1138" i="23"/>
  <c r="W1209" i="25"/>
  <c r="I1116" i="23"/>
  <c r="N1139" i="22"/>
  <c r="P1198" i="25"/>
  <c r="J1152" i="26"/>
  <c r="AP58" i="24"/>
  <c r="C1158" i="23"/>
  <c r="F1138" i="23"/>
  <c r="I1144" i="26"/>
  <c r="P1194" i="25"/>
  <c r="J1124" i="26"/>
  <c r="J1133" i="26"/>
  <c r="P1190" i="25"/>
  <c r="I1147" i="26"/>
  <c r="AQ58" i="24"/>
  <c r="F1096" i="26"/>
  <c r="I1145" i="26"/>
  <c r="AS60" i="27" l="1"/>
  <c r="F1229" i="22"/>
  <c r="M1213" i="22"/>
  <c r="N1192" i="22"/>
  <c r="J1177" i="23"/>
  <c r="L1181" i="22"/>
  <c r="M1180" i="22"/>
  <c r="V1171" i="22"/>
  <c r="V1180" i="22" s="1"/>
  <c r="B1181" i="22" s="1" a="1"/>
  <c r="B1181" i="22" s="1"/>
  <c r="AS60" i="1"/>
  <c r="H1160" i="22"/>
  <c r="E1160" i="22"/>
  <c r="B1076" i="25"/>
  <c r="L1139" i="25"/>
  <c r="V1136" i="25"/>
  <c r="V1132" i="25"/>
  <c r="M1138" i="25"/>
  <c r="H1139" i="25" s="1"/>
  <c r="M1169" i="25"/>
  <c r="V1117" i="25"/>
  <c r="M1178" i="25"/>
  <c r="V1127" i="25"/>
  <c r="M1177" i="25"/>
  <c r="N1177" i="25" s="1"/>
  <c r="N1149" i="25"/>
  <c r="AS58" i="24"/>
  <c r="K1168" i="25"/>
  <c r="V1134" i="25"/>
  <c r="K1179" i="25"/>
  <c r="V1131" i="25"/>
  <c r="N1154" i="25"/>
  <c r="N1150" i="25"/>
  <c r="M1172" i="25"/>
  <c r="N1172" i="25" s="1"/>
  <c r="M1176" i="25"/>
  <c r="N1153" i="25"/>
  <c r="N1156" i="25"/>
  <c r="M1171" i="25"/>
  <c r="N1171" i="25" s="1"/>
  <c r="M1173" i="25"/>
  <c r="V1128" i="25"/>
  <c r="N1148" i="25"/>
  <c r="G1199" i="25"/>
  <c r="R1199" i="25"/>
  <c r="K1199" i="25" s="1"/>
  <c r="R1190" i="25"/>
  <c r="K1190" i="25" s="1"/>
  <c r="G1190" i="25"/>
  <c r="R1197" i="25"/>
  <c r="K1197" i="25" s="1"/>
  <c r="G1197" i="25"/>
  <c r="R1198" i="25"/>
  <c r="K1198" i="25" s="1"/>
  <c r="G1198" i="25"/>
  <c r="R1196" i="25"/>
  <c r="K1196" i="25" s="1"/>
  <c r="G1196" i="25"/>
  <c r="R1200" i="25"/>
  <c r="M1200" i="25" s="1"/>
  <c r="G1192" i="25"/>
  <c r="R1192" i="25"/>
  <c r="K1192" i="25" s="1"/>
  <c r="R1195" i="25"/>
  <c r="K1195" i="25" s="1"/>
  <c r="G1195" i="25"/>
  <c r="R1191" i="25"/>
  <c r="K1191" i="25" s="1"/>
  <c r="G1191" i="25"/>
  <c r="G1189" i="25"/>
  <c r="R1189" i="25"/>
  <c r="M1189" i="25" s="1"/>
  <c r="G1201" i="25"/>
  <c r="G1193" i="25"/>
  <c r="R1193" i="25"/>
  <c r="K1193" i="25" s="1"/>
  <c r="R1194" i="25"/>
  <c r="K1194" i="25" s="1"/>
  <c r="G1194" i="25"/>
  <c r="W1222" i="25"/>
  <c r="J1135" i="26"/>
  <c r="N1152" i="25"/>
  <c r="M1175" i="25"/>
  <c r="M1174" i="25"/>
  <c r="K1180" i="25"/>
  <c r="M1170" i="25"/>
  <c r="N1157" i="25"/>
  <c r="V1129" i="25"/>
  <c r="V1155" i="25"/>
  <c r="N1168" i="25"/>
  <c r="V1151" i="25"/>
  <c r="V1147" i="25"/>
  <c r="P1218" i="25"/>
  <c r="J1145" i="26"/>
  <c r="J1160" i="22"/>
  <c r="I1166" i="26"/>
  <c r="AQ61" i="27"/>
  <c r="B1097" i="25" a="1"/>
  <c r="P1211" i="25"/>
  <c r="I1173" i="26"/>
  <c r="J1174" i="26"/>
  <c r="J1154" i="26"/>
  <c r="C1137" i="26"/>
  <c r="B1159" i="23"/>
  <c r="AP59" i="24"/>
  <c r="F1137" i="26"/>
  <c r="P1210" i="25"/>
  <c r="I1169" i="26"/>
  <c r="N1160" i="22"/>
  <c r="J1149" i="26"/>
  <c r="B1075" i="26"/>
  <c r="P1219" i="25"/>
  <c r="I1210" i="23"/>
  <c r="J1147" i="26"/>
  <c r="AR63" i="24"/>
  <c r="I1137" i="23"/>
  <c r="J1189" i="23"/>
  <c r="J1165" i="26"/>
  <c r="J1168" i="26"/>
  <c r="N1118" i="25"/>
  <c r="I1197" i="26"/>
  <c r="J1150" i="26"/>
  <c r="J1151" i="26"/>
  <c r="W1230" i="25"/>
  <c r="P1212" i="25"/>
  <c r="I1172" i="26"/>
  <c r="C1179" i="23"/>
  <c r="J1118" i="25"/>
  <c r="I1186" i="26"/>
  <c r="AR68" i="1"/>
  <c r="I1168" i="26"/>
  <c r="P1216" i="25"/>
  <c r="I1095" i="26"/>
  <c r="J1153" i="26"/>
  <c r="P1213" i="25"/>
  <c r="J1169" i="26"/>
  <c r="AQ59" i="24"/>
  <c r="I1167" i="26"/>
  <c r="P1215" i="25"/>
  <c r="AQ61" i="1"/>
  <c r="F1158" i="23"/>
  <c r="P1217" i="25"/>
  <c r="P1220" i="25"/>
  <c r="J1146" i="26"/>
  <c r="I1175" i="26"/>
  <c r="F1159" i="23"/>
  <c r="P1221" i="25"/>
  <c r="P1214" i="25"/>
  <c r="AP61" i="27"/>
  <c r="I1174" i="26"/>
  <c r="AP61" i="1"/>
  <c r="I1171" i="26"/>
  <c r="I1170" i="26"/>
  <c r="AS61" i="27" l="1"/>
  <c r="F1250" i="22"/>
  <c r="M1234" i="22"/>
  <c r="N1213" i="22"/>
  <c r="J1198" i="23"/>
  <c r="L1202" i="22"/>
  <c r="M1201" i="22"/>
  <c r="V1192" i="22"/>
  <c r="V1201" i="22" s="1"/>
  <c r="B1202" i="22" s="1" a="1"/>
  <c r="B1202" i="22" s="1"/>
  <c r="AS61" i="1"/>
  <c r="H1181" i="22"/>
  <c r="E1181" i="22"/>
  <c r="B1097" i="25"/>
  <c r="M1198" i="25"/>
  <c r="E1118" i="25"/>
  <c r="L1160" i="25"/>
  <c r="M1190" i="25"/>
  <c r="N1190" i="25" s="1"/>
  <c r="AS59" i="24"/>
  <c r="M1197" i="25"/>
  <c r="N1197" i="25" s="1"/>
  <c r="N1169" i="25"/>
  <c r="K1200" i="25"/>
  <c r="N1178" i="25"/>
  <c r="M1192" i="25"/>
  <c r="N1192" i="25" s="1"/>
  <c r="V1149" i="25"/>
  <c r="K1189" i="25"/>
  <c r="M1159" i="25"/>
  <c r="H1160" i="25" s="1"/>
  <c r="V1150" i="25"/>
  <c r="M1193" i="25"/>
  <c r="N1193" i="25" s="1"/>
  <c r="V1154" i="25"/>
  <c r="K1201" i="25"/>
  <c r="V1138" i="25"/>
  <c r="V1156" i="25"/>
  <c r="V1153" i="25"/>
  <c r="N1176" i="25"/>
  <c r="M1196" i="25"/>
  <c r="M1199" i="25"/>
  <c r="M1195" i="25"/>
  <c r="V1148" i="25"/>
  <c r="N1173" i="25"/>
  <c r="M1194" i="25"/>
  <c r="J1156" i="26"/>
  <c r="R1221" i="25"/>
  <c r="K1221" i="25" s="1"/>
  <c r="G1216" i="25"/>
  <c r="R1216" i="25"/>
  <c r="K1216" i="25" s="1"/>
  <c r="G1212" i="25"/>
  <c r="R1212" i="25"/>
  <c r="K1212" i="25" s="1"/>
  <c r="R1220" i="25"/>
  <c r="K1220" i="25" s="1"/>
  <c r="G1220" i="25"/>
  <c r="R1210" i="25"/>
  <c r="M1210" i="25" s="1"/>
  <c r="N1210" i="25" s="1"/>
  <c r="G1210" i="25"/>
  <c r="G1222" i="25"/>
  <c r="R1217" i="25"/>
  <c r="K1217" i="25" s="1"/>
  <c r="G1217" i="25"/>
  <c r="R1218" i="25"/>
  <c r="K1218" i="25" s="1"/>
  <c r="G1218" i="25"/>
  <c r="G1213" i="25"/>
  <c r="R1213" i="25"/>
  <c r="K1213" i="25" s="1"/>
  <c r="G1214" i="25"/>
  <c r="R1214" i="25"/>
  <c r="K1214" i="25" s="1"/>
  <c r="R1211" i="25"/>
  <c r="K1211" i="25" s="1"/>
  <c r="G1211" i="25"/>
  <c r="R1215" i="25"/>
  <c r="K1215" i="25" s="1"/>
  <c r="G1215" i="25"/>
  <c r="R1219" i="25"/>
  <c r="K1219" i="25" s="1"/>
  <c r="G1219" i="25"/>
  <c r="W1243" i="25"/>
  <c r="V1152" i="25"/>
  <c r="M1191" i="25"/>
  <c r="V1157" i="25"/>
  <c r="N1170" i="25"/>
  <c r="N1174" i="25"/>
  <c r="N1175" i="25"/>
  <c r="V1172" i="25"/>
  <c r="V1171" i="25"/>
  <c r="V1168" i="25"/>
  <c r="V1177" i="25"/>
  <c r="N1189" i="25"/>
  <c r="P1238" i="25"/>
  <c r="F1158" i="26"/>
  <c r="I1192" i="26"/>
  <c r="I1158" i="23"/>
  <c r="J1187" i="26"/>
  <c r="P1231" i="25"/>
  <c r="J1166" i="26"/>
  <c r="J1194" i="26"/>
  <c r="P1240" i="25"/>
  <c r="N1181" i="22"/>
  <c r="I1187" i="26"/>
  <c r="F1180" i="23"/>
  <c r="F1117" i="26"/>
  <c r="I1191" i="26"/>
  <c r="J1181" i="22"/>
  <c r="C1158" i="26"/>
  <c r="P1237" i="25"/>
  <c r="N1139" i="25"/>
  <c r="B1180" i="23"/>
  <c r="J1167" i="26"/>
  <c r="J1186" i="26"/>
  <c r="P1234" i="25"/>
  <c r="B1118" i="25" a="1"/>
  <c r="C1200" i="23"/>
  <c r="I1194" i="26"/>
  <c r="J1170" i="26"/>
  <c r="AQ62" i="27"/>
  <c r="AP62" i="27"/>
  <c r="P1242" i="25"/>
  <c r="AP62" i="1"/>
  <c r="I1207" i="26"/>
  <c r="J1189" i="26"/>
  <c r="J1190" i="26"/>
  <c r="I1116" i="26"/>
  <c r="AR64" i="24"/>
  <c r="J1175" i="26"/>
  <c r="B1096" i="26"/>
  <c r="J1172" i="26"/>
  <c r="I1189" i="26"/>
  <c r="I1188" i="26"/>
  <c r="J1171" i="26"/>
  <c r="I1195" i="26"/>
  <c r="F1179" i="23"/>
  <c r="I1231" i="23"/>
  <c r="J1207" i="26"/>
  <c r="J1139" i="25"/>
  <c r="J1173" i="26"/>
  <c r="AQ60" i="24"/>
  <c r="I1196" i="26"/>
  <c r="AQ62" i="1"/>
  <c r="P1233" i="25"/>
  <c r="P1232" i="25"/>
  <c r="I1190" i="26"/>
  <c r="I1193" i="26"/>
  <c r="J1210" i="23"/>
  <c r="P1239" i="25"/>
  <c r="W1251" i="25"/>
  <c r="P1241" i="25"/>
  <c r="P1236" i="25"/>
  <c r="P1235" i="25"/>
  <c r="AP60" i="24"/>
  <c r="AS62" i="27" l="1"/>
  <c r="F1271" i="22"/>
  <c r="M1255" i="22"/>
  <c r="N1234" i="22"/>
  <c r="J1219" i="23"/>
  <c r="M1222" i="22"/>
  <c r="V1213" i="22"/>
  <c r="V1222" i="22" s="1"/>
  <c r="B1223" i="22" s="1" a="1"/>
  <c r="B1223" i="22" s="1"/>
  <c r="L1223" i="22"/>
  <c r="AS62" i="1"/>
  <c r="E1202" i="22"/>
  <c r="H1202" i="22"/>
  <c r="B1118" i="25"/>
  <c r="N1198" i="25"/>
  <c r="E1139" i="25"/>
  <c r="M1221" i="25"/>
  <c r="V1169" i="25"/>
  <c r="V1178" i="25"/>
  <c r="K1210" i="25"/>
  <c r="V1159" i="25"/>
  <c r="M1220" i="25"/>
  <c r="N1220" i="25" s="1"/>
  <c r="AS60" i="24"/>
  <c r="K1222" i="25"/>
  <c r="M1217" i="25"/>
  <c r="M1219" i="25"/>
  <c r="N1219" i="25" s="1"/>
  <c r="L1181" i="25"/>
  <c r="M1215" i="25"/>
  <c r="N1215" i="25" s="1"/>
  <c r="M1212" i="25"/>
  <c r="N1212" i="25" s="1"/>
  <c r="V1176" i="25"/>
  <c r="M1180" i="25"/>
  <c r="H1181" i="25" s="1"/>
  <c r="M1214" i="25"/>
  <c r="N1194" i="25"/>
  <c r="V1173" i="25"/>
  <c r="M1216" i="25"/>
  <c r="N1216" i="25" s="1"/>
  <c r="N1195" i="25"/>
  <c r="N1199" i="25"/>
  <c r="N1196" i="25"/>
  <c r="W1264" i="25"/>
  <c r="R1231" i="25"/>
  <c r="K1231" i="25" s="1"/>
  <c r="G1243" i="25"/>
  <c r="G1231" i="25"/>
  <c r="G1239" i="25"/>
  <c r="R1239" i="25"/>
  <c r="K1239" i="25" s="1"/>
  <c r="R1233" i="25"/>
  <c r="K1233" i="25" s="1"/>
  <c r="G1233" i="25"/>
  <c r="R1236" i="25"/>
  <c r="K1236" i="25" s="1"/>
  <c r="G1236" i="25"/>
  <c r="R1242" i="25"/>
  <c r="M1242" i="25" s="1"/>
  <c r="R1235" i="25"/>
  <c r="K1235" i="25" s="1"/>
  <c r="G1235" i="25"/>
  <c r="G1240" i="25"/>
  <c r="R1240" i="25"/>
  <c r="K1240" i="25" s="1"/>
  <c r="G1237" i="25"/>
  <c r="R1237" i="25"/>
  <c r="K1237" i="25" s="1"/>
  <c r="G1238" i="25"/>
  <c r="R1238" i="25"/>
  <c r="K1238" i="25" s="1"/>
  <c r="R1234" i="25"/>
  <c r="K1234" i="25" s="1"/>
  <c r="G1234" i="25"/>
  <c r="R1232" i="25"/>
  <c r="K1232" i="25" s="1"/>
  <c r="G1232" i="25"/>
  <c r="G1241" i="25"/>
  <c r="R1241" i="25"/>
  <c r="K1241" i="25" s="1"/>
  <c r="J1177" i="26"/>
  <c r="M1211" i="25"/>
  <c r="N1211" i="25" s="1"/>
  <c r="M1218" i="25"/>
  <c r="N1191" i="25"/>
  <c r="M1213" i="25"/>
  <c r="V1175" i="25"/>
  <c r="V1174" i="25"/>
  <c r="V1170" i="25"/>
  <c r="V1210" i="25"/>
  <c r="V1193" i="25"/>
  <c r="V1190" i="25"/>
  <c r="V1192" i="25"/>
  <c r="V1189" i="25"/>
  <c r="V1197" i="25"/>
  <c r="J1216" i="26"/>
  <c r="P1259" i="25"/>
  <c r="J1212" i="26"/>
  <c r="I1214" i="26"/>
  <c r="W1335" i="25"/>
  <c r="B1201" i="23"/>
  <c r="P1261" i="25"/>
  <c r="AQ63" i="1"/>
  <c r="I1239" i="26"/>
  <c r="N1202" i="22"/>
  <c r="P1258" i="25"/>
  <c r="P1252" i="25"/>
  <c r="P1257" i="25"/>
  <c r="J1208" i="26"/>
  <c r="I1209" i="26"/>
  <c r="I1218" i="26"/>
  <c r="I1210" i="26"/>
  <c r="J1191" i="26"/>
  <c r="W1377" i="25"/>
  <c r="I1212" i="26"/>
  <c r="J1188" i="26"/>
  <c r="P1256" i="25"/>
  <c r="J1193" i="26"/>
  <c r="W1272" i="25"/>
  <c r="J1209" i="26"/>
  <c r="AP63" i="27"/>
  <c r="J1160" i="25"/>
  <c r="P1260" i="25"/>
  <c r="I1216" i="26"/>
  <c r="J1231" i="23"/>
  <c r="B1117" i="26"/>
  <c r="F1201" i="23"/>
  <c r="F1200" i="23"/>
  <c r="I1137" i="26"/>
  <c r="I1215" i="26"/>
  <c r="P1262" i="25"/>
  <c r="J1202" i="22"/>
  <c r="I1208" i="26"/>
  <c r="I1211" i="26"/>
  <c r="I1179" i="23"/>
  <c r="AP61" i="24"/>
  <c r="AR65" i="24"/>
  <c r="F1138" i="26"/>
  <c r="J1213" i="26"/>
  <c r="P1254" i="25"/>
  <c r="P1255" i="25"/>
  <c r="N1160" i="25"/>
  <c r="J1196" i="26"/>
  <c r="AQ61" i="24"/>
  <c r="F1179" i="26"/>
  <c r="P1263" i="25"/>
  <c r="C1179" i="26"/>
  <c r="J1192" i="26"/>
  <c r="P1253" i="25"/>
  <c r="I1213" i="26"/>
  <c r="J1195" i="26"/>
  <c r="I1252" i="23"/>
  <c r="AQ63" i="27"/>
  <c r="I1217" i="26"/>
  <c r="B1139" i="25" a="1"/>
  <c r="AP63" i="1"/>
  <c r="C1221" i="23"/>
  <c r="J1217" i="26"/>
  <c r="AS63" i="27" l="1"/>
  <c r="F1292" i="22"/>
  <c r="M1276" i="22"/>
  <c r="N1255" i="22"/>
  <c r="J1240" i="23"/>
  <c r="V1234" i="22"/>
  <c r="V1243" i="22" s="1"/>
  <c r="B1244" i="22" s="1" a="1"/>
  <c r="B1244" i="22" s="1"/>
  <c r="M1243" i="22"/>
  <c r="L1244" i="22"/>
  <c r="AS63" i="1"/>
  <c r="H1223" i="22"/>
  <c r="E1223" i="22"/>
  <c r="W1390" i="25"/>
  <c r="B1139" i="25"/>
  <c r="W1348" i="25"/>
  <c r="V1198" i="25"/>
  <c r="M1231" i="25"/>
  <c r="N1231" i="25" s="1"/>
  <c r="E1160" i="25"/>
  <c r="M1239" i="25"/>
  <c r="N1239" i="25" s="1"/>
  <c r="M1240" i="25"/>
  <c r="N1240" i="25" s="1"/>
  <c r="M1241" i="25"/>
  <c r="M1201" i="25"/>
  <c r="H1202" i="25" s="1"/>
  <c r="M1238" i="25"/>
  <c r="N1238" i="25" s="1"/>
  <c r="L1202" i="25"/>
  <c r="N1217" i="25"/>
  <c r="AS61" i="24"/>
  <c r="M1232" i="25"/>
  <c r="K1242" i="25"/>
  <c r="M1235" i="25"/>
  <c r="K1243" i="25"/>
  <c r="V1196" i="25"/>
  <c r="V1199" i="25"/>
  <c r="V1195" i="25"/>
  <c r="M1236" i="25"/>
  <c r="N1236" i="25" s="1"/>
  <c r="V1194" i="25"/>
  <c r="V1180" i="25"/>
  <c r="N1214" i="25"/>
  <c r="W1285" i="25"/>
  <c r="J1198" i="26"/>
  <c r="R1256" i="25"/>
  <c r="K1256" i="25" s="1"/>
  <c r="G1256" i="25"/>
  <c r="G1258" i="25"/>
  <c r="R1258" i="25"/>
  <c r="K1258" i="25" s="1"/>
  <c r="R1263" i="25"/>
  <c r="M1263" i="25" s="1"/>
  <c r="G1257" i="25"/>
  <c r="R1257" i="25"/>
  <c r="K1257" i="25" s="1"/>
  <c r="G1253" i="25"/>
  <c r="R1253" i="25"/>
  <c r="K1253" i="25" s="1"/>
  <c r="G1262" i="25"/>
  <c r="R1262" i="25"/>
  <c r="K1262" i="25" s="1"/>
  <c r="G1264" i="25"/>
  <c r="G1252" i="25"/>
  <c r="R1252" i="25"/>
  <c r="M1252" i="25" s="1"/>
  <c r="R1260" i="25"/>
  <c r="K1260" i="25" s="1"/>
  <c r="G1260" i="25"/>
  <c r="G1254" i="25"/>
  <c r="R1254" i="25"/>
  <c r="K1254" i="25" s="1"/>
  <c r="R1261" i="25"/>
  <c r="K1261" i="25" s="1"/>
  <c r="G1261" i="25"/>
  <c r="R1259" i="25"/>
  <c r="K1259" i="25" s="1"/>
  <c r="G1259" i="25"/>
  <c r="G1255" i="25"/>
  <c r="R1255" i="25"/>
  <c r="K1255" i="25" s="1"/>
  <c r="M1237" i="25"/>
  <c r="N1213" i="25"/>
  <c r="V1191" i="25"/>
  <c r="N1218" i="25"/>
  <c r="M1234" i="25"/>
  <c r="M1233" i="25"/>
  <c r="V1215" i="25"/>
  <c r="V1211" i="25"/>
  <c r="V1220" i="25"/>
  <c r="V1212" i="25"/>
  <c r="V1216" i="25"/>
  <c r="V1219" i="25"/>
  <c r="P1347" i="25"/>
  <c r="P1341" i="25"/>
  <c r="P1343" i="25"/>
  <c r="P1382" i="25"/>
  <c r="P1346" i="25"/>
  <c r="P1338" i="25"/>
  <c r="P1389" i="25"/>
  <c r="P1339" i="25"/>
  <c r="P1380" i="25"/>
  <c r="P1379" i="25"/>
  <c r="P1385" i="25"/>
  <c r="P1336" i="25"/>
  <c r="P1386" i="25"/>
  <c r="P1384" i="25"/>
  <c r="P1383" i="25"/>
  <c r="P1342" i="25"/>
  <c r="P1378" i="25"/>
  <c r="P1345" i="25"/>
  <c r="P1387" i="25"/>
  <c r="P1381" i="25"/>
  <c r="P1340" i="25"/>
  <c r="P1337" i="25"/>
  <c r="P1344" i="25"/>
  <c r="P1388" i="25"/>
  <c r="I1237" i="26"/>
  <c r="I1233" i="26"/>
  <c r="P1273" i="25"/>
  <c r="J1228" i="26"/>
  <c r="P1278" i="25"/>
  <c r="J1214" i="26"/>
  <c r="J1233" i="26"/>
  <c r="J1210" i="26"/>
  <c r="B1160" i="25" a="1"/>
  <c r="F1159" i="26"/>
  <c r="P1282" i="25"/>
  <c r="J1215" i="26"/>
  <c r="I1231" i="26"/>
  <c r="W1356" i="25"/>
  <c r="P1275" i="25"/>
  <c r="B1222" i="23"/>
  <c r="I1230" i="26"/>
  <c r="I1238" i="26"/>
  <c r="F1200" i="26"/>
  <c r="W1293" i="25"/>
  <c r="I1249" i="26"/>
  <c r="P1277" i="25"/>
  <c r="F1222" i="23"/>
  <c r="AR66" i="24"/>
  <c r="N1181" i="25"/>
  <c r="P1279" i="25"/>
  <c r="C1242" i="23"/>
  <c r="J1211" i="26"/>
  <c r="I1158" i="26"/>
  <c r="N1223" i="22"/>
  <c r="P1280" i="25"/>
  <c r="I1228" i="26"/>
  <c r="J1235" i="26"/>
  <c r="C1200" i="26"/>
  <c r="J1252" i="23"/>
  <c r="I1260" i="26"/>
  <c r="P1274" i="25"/>
  <c r="I1273" i="23"/>
  <c r="I1234" i="26"/>
  <c r="I1229" i="26"/>
  <c r="F1221" i="23"/>
  <c r="J1237" i="26"/>
  <c r="AQ62" i="24"/>
  <c r="J1236" i="26"/>
  <c r="J1181" i="25"/>
  <c r="I1235" i="26"/>
  <c r="I1232" i="26"/>
  <c r="J1223" i="22"/>
  <c r="AQ64" i="1"/>
  <c r="I1200" i="23"/>
  <c r="I1236" i="26"/>
  <c r="AP64" i="27"/>
  <c r="B1138" i="26"/>
  <c r="AP64" i="1"/>
  <c r="AQ64" i="27"/>
  <c r="P1284" i="25"/>
  <c r="P1283" i="25"/>
  <c r="P1276" i="25"/>
  <c r="P1281" i="25"/>
  <c r="AP62" i="24"/>
  <c r="AS64" i="27" l="1"/>
  <c r="F1313" i="22"/>
  <c r="M1297" i="22"/>
  <c r="N1276" i="22"/>
  <c r="J1261" i="23"/>
  <c r="V1255" i="22"/>
  <c r="V1264" i="22" s="1"/>
  <c r="B1265" i="22" s="1" a="1"/>
  <c r="B1265" i="22" s="1"/>
  <c r="M1264" i="22"/>
  <c r="L1265" i="22"/>
  <c r="AS64" i="1"/>
  <c r="E1244" i="22"/>
  <c r="H1244" i="22"/>
  <c r="R1381" i="25"/>
  <c r="K1381" i="25" s="1"/>
  <c r="G1381" i="25"/>
  <c r="G1388" i="25"/>
  <c r="R1388" i="25"/>
  <c r="K1388" i="25" s="1"/>
  <c r="R1386" i="25"/>
  <c r="K1386" i="25" s="1"/>
  <c r="G1386" i="25"/>
  <c r="R1383" i="25"/>
  <c r="K1383" i="25" s="1"/>
  <c r="G1383" i="25"/>
  <c r="G1382" i="25"/>
  <c r="R1382" i="25"/>
  <c r="K1382" i="25" s="1"/>
  <c r="R1385" i="25"/>
  <c r="K1385" i="25" s="1"/>
  <c r="G1385" i="25"/>
  <c r="R1389" i="25"/>
  <c r="K1389" i="25" s="1"/>
  <c r="G1380" i="25"/>
  <c r="R1380" i="25"/>
  <c r="K1380" i="25" s="1"/>
  <c r="G1379" i="25"/>
  <c r="R1379" i="25"/>
  <c r="K1379" i="25" s="1"/>
  <c r="G1384" i="25"/>
  <c r="R1384" i="25"/>
  <c r="K1384" i="25" s="1"/>
  <c r="G1390" i="25"/>
  <c r="G1378" i="25"/>
  <c r="R1378" i="25"/>
  <c r="M1378" i="25" s="1"/>
  <c r="G1387" i="25"/>
  <c r="R1387" i="25"/>
  <c r="K1387" i="25" s="1"/>
  <c r="M1381" i="25"/>
  <c r="B1160" i="25"/>
  <c r="R1342" i="25"/>
  <c r="K1342" i="25" s="1"/>
  <c r="G1342" i="25"/>
  <c r="R1346" i="25"/>
  <c r="K1346" i="25" s="1"/>
  <c r="G1346" i="25"/>
  <c r="R1343" i="25"/>
  <c r="K1343" i="25" s="1"/>
  <c r="G1343" i="25"/>
  <c r="R1340" i="25"/>
  <c r="K1340" i="25" s="1"/>
  <c r="G1340" i="25"/>
  <c r="R1347" i="25"/>
  <c r="K1347" i="25" s="1"/>
  <c r="G1337" i="25"/>
  <c r="R1337" i="25"/>
  <c r="K1337" i="25" s="1"/>
  <c r="R1341" i="25"/>
  <c r="K1341" i="25" s="1"/>
  <c r="G1341" i="25"/>
  <c r="G1344" i="25"/>
  <c r="R1344" i="25"/>
  <c r="K1344" i="25" s="1"/>
  <c r="R1345" i="25"/>
  <c r="K1345" i="25" s="1"/>
  <c r="G1345" i="25"/>
  <c r="R1339" i="25"/>
  <c r="K1339" i="25" s="1"/>
  <c r="G1339" i="25"/>
  <c r="G1338" i="25"/>
  <c r="R1338" i="25"/>
  <c r="K1338" i="25" s="1"/>
  <c r="G1336" i="25"/>
  <c r="G1348" i="25"/>
  <c r="R1336" i="25"/>
  <c r="M1336" i="25" s="1"/>
  <c r="N1336" i="25" s="1"/>
  <c r="W1369" i="25"/>
  <c r="M1262" i="25"/>
  <c r="K1263" i="25"/>
  <c r="K1252" i="25"/>
  <c r="M1258" i="25"/>
  <c r="V1201" i="25"/>
  <c r="N1241" i="25"/>
  <c r="AS62" i="24"/>
  <c r="L1223" i="25"/>
  <c r="E1181" i="25"/>
  <c r="M1256" i="25"/>
  <c r="N1256" i="25" s="1"/>
  <c r="M1255" i="25"/>
  <c r="N1255" i="25" s="1"/>
  <c r="M1222" i="25"/>
  <c r="H1223" i="25" s="1"/>
  <c r="V1217" i="25"/>
  <c r="K1264" i="25"/>
  <c r="N1235" i="25"/>
  <c r="M1259" i="25"/>
  <c r="M1254" i="25"/>
  <c r="N1232" i="25"/>
  <c r="M1257" i="25"/>
  <c r="V1214" i="25"/>
  <c r="J1219" i="26"/>
  <c r="G1282" i="25"/>
  <c r="R1282" i="25"/>
  <c r="K1282" i="25" s="1"/>
  <c r="G1279" i="25"/>
  <c r="R1279" i="25"/>
  <c r="K1279" i="25" s="1"/>
  <c r="G1280" i="25"/>
  <c r="R1280" i="25"/>
  <c r="K1280" i="25" s="1"/>
  <c r="R1274" i="25"/>
  <c r="K1274" i="25" s="1"/>
  <c r="G1274" i="25"/>
  <c r="G1273" i="25"/>
  <c r="R1273" i="25"/>
  <c r="M1273" i="25" s="1"/>
  <c r="G1285" i="25"/>
  <c r="R1275" i="25"/>
  <c r="K1275" i="25" s="1"/>
  <c r="G1275" i="25"/>
  <c r="R1277" i="25"/>
  <c r="K1277" i="25" s="1"/>
  <c r="G1277" i="25"/>
  <c r="R1283" i="25"/>
  <c r="K1283" i="25" s="1"/>
  <c r="G1283" i="25"/>
  <c r="R1284" i="25"/>
  <c r="M1284" i="25" s="1"/>
  <c r="G1281" i="25"/>
  <c r="R1281" i="25"/>
  <c r="K1281" i="25" s="1"/>
  <c r="G1276" i="25"/>
  <c r="R1276" i="25"/>
  <c r="K1276" i="25" s="1"/>
  <c r="G1278" i="25"/>
  <c r="R1278" i="25"/>
  <c r="K1278" i="25" s="1"/>
  <c r="W1306" i="25"/>
  <c r="N1234" i="25"/>
  <c r="V1218" i="25"/>
  <c r="M1253" i="25"/>
  <c r="M1261" i="25"/>
  <c r="V1213" i="25"/>
  <c r="M1260" i="25"/>
  <c r="N1237" i="25"/>
  <c r="N1233" i="25"/>
  <c r="V1236" i="25"/>
  <c r="V1240" i="25"/>
  <c r="V1239" i="25"/>
  <c r="V1231" i="25"/>
  <c r="V1238" i="25"/>
  <c r="N1252" i="25"/>
  <c r="P1357" i="25"/>
  <c r="P1367" i="25"/>
  <c r="P1358" i="25"/>
  <c r="P1363" i="25"/>
  <c r="P1366" i="25"/>
  <c r="P1359" i="25"/>
  <c r="P1368" i="25"/>
  <c r="P1362" i="25"/>
  <c r="P1364" i="25"/>
  <c r="P1365" i="25"/>
  <c r="P1361" i="25"/>
  <c r="P1360" i="25"/>
  <c r="J1234" i="26"/>
  <c r="P1297" i="25"/>
  <c r="P1302" i="25"/>
  <c r="J1252" i="26"/>
  <c r="F1221" i="26"/>
  <c r="P1300" i="25"/>
  <c r="J1229" i="26"/>
  <c r="C1263" i="23"/>
  <c r="I1333" i="26"/>
  <c r="J1232" i="26"/>
  <c r="B1159" i="26"/>
  <c r="I1281" i="26"/>
  <c r="N1202" i="25"/>
  <c r="J1202" i="25"/>
  <c r="I1259" i="26"/>
  <c r="J1230" i="26"/>
  <c r="J1253" i="26"/>
  <c r="AQ65" i="27"/>
  <c r="J1249" i="26"/>
  <c r="I1250" i="26"/>
  <c r="I1253" i="26"/>
  <c r="AP63" i="24"/>
  <c r="B1243" i="23"/>
  <c r="F1242" i="23"/>
  <c r="I1179" i="26"/>
  <c r="I1378" i="26"/>
  <c r="I1254" i="26"/>
  <c r="N1244" i="22"/>
  <c r="F1180" i="26"/>
  <c r="J1231" i="26"/>
  <c r="I1256" i="26"/>
  <c r="P1296" i="25"/>
  <c r="I1221" i="23"/>
  <c r="I1270" i="26"/>
  <c r="I1258" i="26"/>
  <c r="C1221" i="26"/>
  <c r="AQ63" i="24"/>
  <c r="J1333" i="26"/>
  <c r="P1299" i="25"/>
  <c r="AP65" i="1"/>
  <c r="P1301" i="25"/>
  <c r="I1257" i="26"/>
  <c r="P1303" i="25"/>
  <c r="I1294" i="23"/>
  <c r="I1251" i="26"/>
  <c r="I1252" i="26"/>
  <c r="AQ65" i="1"/>
  <c r="I1375" i="26"/>
  <c r="P1305" i="25"/>
  <c r="F1243" i="23"/>
  <c r="J1273" i="23"/>
  <c r="AR67" i="24"/>
  <c r="P1298" i="25"/>
  <c r="P1304" i="25"/>
  <c r="I1255" i="26"/>
  <c r="AP65" i="27"/>
  <c r="P1294" i="25"/>
  <c r="B1181" i="25" a="1"/>
  <c r="J1238" i="26"/>
  <c r="P1295" i="25"/>
  <c r="J1244" i="22"/>
  <c r="AS65" i="27" l="1"/>
  <c r="F1334" i="22"/>
  <c r="M1318" i="22"/>
  <c r="N1297" i="22"/>
  <c r="J1282" i="23"/>
  <c r="V1276" i="22"/>
  <c r="V1285" i="22" s="1"/>
  <c r="B1286" i="22" s="1" a="1"/>
  <c r="B1286" i="22" s="1"/>
  <c r="M1285" i="22"/>
  <c r="L1286" i="22"/>
  <c r="AS65" i="1"/>
  <c r="H1265" i="22"/>
  <c r="E1265" i="22"/>
  <c r="M1389" i="25"/>
  <c r="M1387" i="25"/>
  <c r="M1384" i="25"/>
  <c r="M1382" i="25"/>
  <c r="K1390" i="25"/>
  <c r="M1388" i="25"/>
  <c r="M1380" i="25"/>
  <c r="M1383" i="25"/>
  <c r="K1378" i="25"/>
  <c r="M1385" i="25"/>
  <c r="M1386" i="25"/>
  <c r="M1379" i="25"/>
  <c r="M1346" i="25"/>
  <c r="N1378" i="25"/>
  <c r="N1381" i="25"/>
  <c r="B1181" i="25"/>
  <c r="M1347" i="25"/>
  <c r="M1339" i="25"/>
  <c r="M1342" i="25"/>
  <c r="N1342" i="25" s="1"/>
  <c r="M1343" i="25"/>
  <c r="N1343" i="25" s="1"/>
  <c r="K1336" i="25"/>
  <c r="R1368" i="25"/>
  <c r="M1368" i="25" s="1"/>
  <c r="R1364" i="25"/>
  <c r="K1364" i="25" s="1"/>
  <c r="G1364" i="25"/>
  <c r="R1366" i="25"/>
  <c r="K1366" i="25" s="1"/>
  <c r="G1366" i="25"/>
  <c r="G1365" i="25"/>
  <c r="R1365" i="25"/>
  <c r="K1365" i="25" s="1"/>
  <c r="G1359" i="25"/>
  <c r="R1359" i="25"/>
  <c r="K1359" i="25" s="1"/>
  <c r="G1358" i="25"/>
  <c r="R1358" i="25"/>
  <c r="K1358" i="25" s="1"/>
  <c r="R1363" i="25"/>
  <c r="K1363" i="25" s="1"/>
  <c r="G1363" i="25"/>
  <c r="R1362" i="25"/>
  <c r="K1362" i="25" s="1"/>
  <c r="G1362" i="25"/>
  <c r="G1367" i="25"/>
  <c r="R1367" i="25"/>
  <c r="K1367" i="25" s="1"/>
  <c r="G1360" i="25"/>
  <c r="R1360" i="25"/>
  <c r="K1360" i="25" s="1"/>
  <c r="R1361" i="25"/>
  <c r="K1361" i="25" s="1"/>
  <c r="G1361" i="25"/>
  <c r="G1369" i="25"/>
  <c r="R1357" i="25"/>
  <c r="G1357" i="25"/>
  <c r="K1348" i="25"/>
  <c r="M1338" i="25"/>
  <c r="M1341" i="25"/>
  <c r="M1337" i="25"/>
  <c r="M1340" i="25"/>
  <c r="M1344" i="25"/>
  <c r="M1345" i="25"/>
  <c r="V1336" i="25"/>
  <c r="N1262" i="25"/>
  <c r="M1280" i="25"/>
  <c r="E1202" i="25"/>
  <c r="N1258" i="25"/>
  <c r="V1241" i="25"/>
  <c r="K1273" i="25"/>
  <c r="M1243" i="25"/>
  <c r="H1244" i="25" s="1"/>
  <c r="AS63" i="24"/>
  <c r="M1274" i="25"/>
  <c r="N1274" i="25" s="1"/>
  <c r="L1244" i="25"/>
  <c r="V1232" i="25"/>
  <c r="K1284" i="25"/>
  <c r="M1277" i="25"/>
  <c r="V1222" i="25"/>
  <c r="N1254" i="25"/>
  <c r="N1259" i="25"/>
  <c r="V1235" i="25"/>
  <c r="M1279" i="25"/>
  <c r="M1281" i="25"/>
  <c r="N1281" i="25" s="1"/>
  <c r="M1278" i="25"/>
  <c r="K1285" i="25"/>
  <c r="M1283" i="25"/>
  <c r="N1257" i="25"/>
  <c r="J1240" i="26"/>
  <c r="R1303" i="25"/>
  <c r="K1303" i="25" s="1"/>
  <c r="G1303" i="25"/>
  <c r="R1305" i="25"/>
  <c r="K1305" i="25" s="1"/>
  <c r="G1297" i="25"/>
  <c r="R1297" i="25"/>
  <c r="K1297" i="25" s="1"/>
  <c r="R1298" i="25"/>
  <c r="K1298" i="25" s="1"/>
  <c r="G1298" i="25"/>
  <c r="R1294" i="25"/>
  <c r="K1294" i="25" s="1"/>
  <c r="G1306" i="25"/>
  <c r="G1294" i="25"/>
  <c r="R1299" i="25"/>
  <c r="K1299" i="25" s="1"/>
  <c r="G1299" i="25"/>
  <c r="R1304" i="25"/>
  <c r="K1304" i="25" s="1"/>
  <c r="G1304" i="25"/>
  <c r="R1301" i="25"/>
  <c r="K1301" i="25" s="1"/>
  <c r="G1301" i="25"/>
  <c r="G1296" i="25"/>
  <c r="R1296" i="25"/>
  <c r="K1296" i="25" s="1"/>
  <c r="R1295" i="25"/>
  <c r="K1295" i="25" s="1"/>
  <c r="G1295" i="25"/>
  <c r="G1302" i="25"/>
  <c r="R1302" i="25"/>
  <c r="K1302" i="25" s="1"/>
  <c r="G1300" i="25"/>
  <c r="R1300" i="25"/>
  <c r="K1300" i="25" s="1"/>
  <c r="M1276" i="25"/>
  <c r="N1276" i="25" s="1"/>
  <c r="V1234" i="25"/>
  <c r="M1275" i="25"/>
  <c r="V1233" i="25"/>
  <c r="V1237" i="25"/>
  <c r="N1260" i="25"/>
  <c r="M1282" i="25"/>
  <c r="N1261" i="25"/>
  <c r="N1253" i="25"/>
  <c r="V1252" i="25"/>
  <c r="V1256" i="25"/>
  <c r="V1255" i="25"/>
  <c r="N1273" i="25"/>
  <c r="I1339" i="26"/>
  <c r="I1271" i="26"/>
  <c r="F1263" i="23"/>
  <c r="I1379" i="26"/>
  <c r="I1377" i="26"/>
  <c r="J1256" i="26"/>
  <c r="B1202" i="25" a="1"/>
  <c r="F1242" i="26"/>
  <c r="I1381" i="26"/>
  <c r="N1223" i="25"/>
  <c r="I1277" i="26"/>
  <c r="I1383" i="26"/>
  <c r="C1242" i="26"/>
  <c r="AP66" i="1"/>
  <c r="I1242" i="23"/>
  <c r="I1385" i="26"/>
  <c r="J1257" i="26"/>
  <c r="F1201" i="26"/>
  <c r="I1279" i="26"/>
  <c r="I1376" i="26"/>
  <c r="J1339" i="26"/>
  <c r="I1336" i="26"/>
  <c r="I1341" i="26"/>
  <c r="AP64" i="24"/>
  <c r="I1273" i="26"/>
  <c r="I1382" i="26"/>
  <c r="I1315" i="23"/>
  <c r="J1223" i="25"/>
  <c r="I1278" i="26"/>
  <c r="I1337" i="26"/>
  <c r="I1384" i="26"/>
  <c r="B1180" i="26"/>
  <c r="C1284" i="23"/>
  <c r="AP66" i="27"/>
  <c r="J1378" i="26"/>
  <c r="AQ66" i="1"/>
  <c r="I1342" i="26"/>
  <c r="I1365" i="26"/>
  <c r="J1278" i="26"/>
  <c r="B1264" i="23"/>
  <c r="J1273" i="26"/>
  <c r="I1272" i="26"/>
  <c r="F1264" i="23"/>
  <c r="J1340" i="26"/>
  <c r="I1343" i="26"/>
  <c r="AQ66" i="27"/>
  <c r="J1294" i="23"/>
  <c r="I1386" i="26"/>
  <c r="I1274" i="26"/>
  <c r="I1280" i="26"/>
  <c r="AQ64" i="24"/>
  <c r="J1270" i="26"/>
  <c r="J1259" i="26"/>
  <c r="J1258" i="26"/>
  <c r="N1265" i="22"/>
  <c r="J1271" i="26"/>
  <c r="I1275" i="26"/>
  <c r="J1375" i="26"/>
  <c r="J1251" i="26"/>
  <c r="I1344" i="26"/>
  <c r="I1276" i="26"/>
  <c r="J1250" i="26"/>
  <c r="J1255" i="26"/>
  <c r="J1265" i="22"/>
  <c r="I1335" i="26"/>
  <c r="I1200" i="26"/>
  <c r="I1338" i="26"/>
  <c r="I1340" i="26"/>
  <c r="I1334" i="26"/>
  <c r="J1254" i="26"/>
  <c r="I1380" i="26"/>
  <c r="AS66" i="27" l="1"/>
  <c r="F1355" i="22"/>
  <c r="M1339" i="22"/>
  <c r="N1318" i="22"/>
  <c r="J1303" i="23"/>
  <c r="V1297" i="22"/>
  <c r="V1306" i="22" s="1"/>
  <c r="B1307" i="22" s="1" a="1"/>
  <c r="B1307" i="22" s="1"/>
  <c r="M1306" i="22"/>
  <c r="L1307" i="22"/>
  <c r="AS66" i="1"/>
  <c r="E1286" i="22"/>
  <c r="H1286" i="22"/>
  <c r="N1387" i="25"/>
  <c r="N1384" i="25"/>
  <c r="N1382" i="25"/>
  <c r="N1379" i="25"/>
  <c r="N1386" i="25"/>
  <c r="N1385" i="25"/>
  <c r="N1383" i="25"/>
  <c r="N1380" i="25"/>
  <c r="N1388" i="25"/>
  <c r="M1361" i="25"/>
  <c r="N1346" i="25"/>
  <c r="V1381" i="25"/>
  <c r="V1378" i="25"/>
  <c r="M1367" i="25"/>
  <c r="M1363" i="25"/>
  <c r="K1369" i="25"/>
  <c r="M1362" i="25"/>
  <c r="K1368" i="25"/>
  <c r="M1364" i="25"/>
  <c r="N1364" i="25" s="1"/>
  <c r="N1339" i="25"/>
  <c r="M1366" i="25"/>
  <c r="M1365" i="25"/>
  <c r="N1365" i="25" s="1"/>
  <c r="V1365" i="25" s="1"/>
  <c r="M1360" i="25"/>
  <c r="M1359" i="25"/>
  <c r="M1357" i="25"/>
  <c r="N1357" i="25" s="1"/>
  <c r="N1337" i="25"/>
  <c r="K1357" i="25"/>
  <c r="V1343" i="25"/>
  <c r="N1341" i="25"/>
  <c r="N1345" i="25"/>
  <c r="N1344" i="25"/>
  <c r="V1344" i="25" s="1"/>
  <c r="N1340" i="25"/>
  <c r="M1358" i="25"/>
  <c r="N1338" i="25"/>
  <c r="M1296" i="25"/>
  <c r="V1342" i="25"/>
  <c r="V1262" i="25"/>
  <c r="B1202" i="25"/>
  <c r="E1223" i="25"/>
  <c r="M1305" i="25"/>
  <c r="N1280" i="25"/>
  <c r="V1258" i="25"/>
  <c r="L1265" i="25"/>
  <c r="M1303" i="25"/>
  <c r="N1303" i="25" s="1"/>
  <c r="AS64" i="24"/>
  <c r="M1304" i="25"/>
  <c r="N1304" i="25" s="1"/>
  <c r="V1243" i="25"/>
  <c r="M1300" i="25"/>
  <c r="M1294" i="25"/>
  <c r="N1294" i="25" s="1"/>
  <c r="M1298" i="25"/>
  <c r="M1264" i="25"/>
  <c r="H1265" i="25" s="1"/>
  <c r="K1306" i="25"/>
  <c r="V1259" i="25"/>
  <c r="V1254" i="25"/>
  <c r="N1277" i="25"/>
  <c r="V1257" i="25"/>
  <c r="M1301" i="25"/>
  <c r="N1283" i="25"/>
  <c r="N1278" i="25"/>
  <c r="N1279" i="25"/>
  <c r="J1261" i="26"/>
  <c r="M1299" i="25"/>
  <c r="N1275" i="25"/>
  <c r="M1297" i="25"/>
  <c r="V1253" i="25"/>
  <c r="M1302" i="25"/>
  <c r="V1261" i="25"/>
  <c r="N1282" i="25"/>
  <c r="V1260" i="25"/>
  <c r="M1295" i="25"/>
  <c r="V1281" i="25"/>
  <c r="V1273" i="25"/>
  <c r="V1274" i="25"/>
  <c r="V1276" i="25"/>
  <c r="F1284" i="23"/>
  <c r="C1263" i="26"/>
  <c r="J1384" i="26"/>
  <c r="N1244" i="25"/>
  <c r="J1291" i="26"/>
  <c r="I1336" i="23"/>
  <c r="J1315" i="23"/>
  <c r="AQ67" i="27"/>
  <c r="J1276" i="26"/>
  <c r="J1279" i="26"/>
  <c r="AQ65" i="24"/>
  <c r="I1354" i="26"/>
  <c r="I1294" i="26"/>
  <c r="I1291" i="26"/>
  <c r="B1285" i="23"/>
  <c r="B1223" i="25" a="1"/>
  <c r="J1361" i="26"/>
  <c r="I1295" i="26"/>
  <c r="J1376" i="26"/>
  <c r="F1222" i="26"/>
  <c r="J1277" i="26"/>
  <c r="I1300" i="26"/>
  <c r="J1382" i="26"/>
  <c r="I1293" i="26"/>
  <c r="B1201" i="26"/>
  <c r="J1381" i="26"/>
  <c r="J1342" i="26"/>
  <c r="I1363" i="26"/>
  <c r="F1285" i="23"/>
  <c r="J1341" i="26"/>
  <c r="J1286" i="22"/>
  <c r="I1299" i="26"/>
  <c r="J1338" i="26"/>
  <c r="J1335" i="26"/>
  <c r="N1286" i="22"/>
  <c r="J1343" i="26"/>
  <c r="J1274" i="26"/>
  <c r="J1385" i="26"/>
  <c r="J1280" i="26"/>
  <c r="I1355" i="26"/>
  <c r="F1263" i="26"/>
  <c r="I1292" i="26"/>
  <c r="I1362" i="26"/>
  <c r="J1337" i="26"/>
  <c r="J1334" i="26"/>
  <c r="I1364" i="26"/>
  <c r="J1362" i="26"/>
  <c r="J1272" i="26"/>
  <c r="I1357" i="26"/>
  <c r="C1305" i="23"/>
  <c r="J1301" i="26"/>
  <c r="I1358" i="26"/>
  <c r="J1354" i="26"/>
  <c r="I1359" i="26"/>
  <c r="J1380" i="26"/>
  <c r="J1377" i="26"/>
  <c r="I1361" i="26"/>
  <c r="AQ67" i="1"/>
  <c r="AP67" i="27"/>
  <c r="I1302" i="26"/>
  <c r="I1301" i="26"/>
  <c r="J1379" i="26"/>
  <c r="AP67" i="1"/>
  <c r="I1297" i="26"/>
  <c r="I1356" i="26"/>
  <c r="I1263" i="23"/>
  <c r="AP65" i="24"/>
  <c r="I1221" i="26"/>
  <c r="J1300" i="26"/>
  <c r="J1336" i="26"/>
  <c r="I1360" i="26"/>
  <c r="J1244" i="25"/>
  <c r="I1296" i="26"/>
  <c r="I1298" i="26"/>
  <c r="J1275" i="26"/>
  <c r="J1383" i="26"/>
  <c r="AS67" i="27" l="1"/>
  <c r="F1376" i="22"/>
  <c r="M1381" i="22" s="1"/>
  <c r="M1360" i="22"/>
  <c r="N1339" i="22"/>
  <c r="J1324" i="23"/>
  <c r="M1327" i="22"/>
  <c r="L1328" i="22"/>
  <c r="V1318" i="22"/>
  <c r="V1327" i="22" s="1"/>
  <c r="B1328" i="22" s="1" a="1"/>
  <c r="B1328" i="22" s="1"/>
  <c r="AS67" i="1"/>
  <c r="H1307" i="22"/>
  <c r="E1307" i="22"/>
  <c r="V1387" i="25"/>
  <c r="V1384" i="25"/>
  <c r="V1382" i="25"/>
  <c r="J1387" i="26"/>
  <c r="V1380" i="25"/>
  <c r="V1383" i="25"/>
  <c r="M1390" i="25"/>
  <c r="V1385" i="25"/>
  <c r="L1391" i="25"/>
  <c r="V1386" i="25"/>
  <c r="V1388" i="25"/>
  <c r="V1379" i="25"/>
  <c r="N1361" i="25"/>
  <c r="N1367" i="25"/>
  <c r="V1346" i="25"/>
  <c r="B1223" i="25"/>
  <c r="N1363" i="25"/>
  <c r="N1362" i="25"/>
  <c r="V1339" i="25"/>
  <c r="N1359" i="25"/>
  <c r="N1360" i="25"/>
  <c r="N1366" i="25"/>
  <c r="J1345" i="26"/>
  <c r="N1358" i="25"/>
  <c r="L1349" i="25"/>
  <c r="V1345" i="25"/>
  <c r="V1341" i="25"/>
  <c r="M1348" i="25"/>
  <c r="H1349" i="25" s="1"/>
  <c r="V1337" i="25"/>
  <c r="V1340" i="25"/>
  <c r="V1338" i="25"/>
  <c r="N1296" i="25"/>
  <c r="V1357" i="25"/>
  <c r="V1364" i="25"/>
  <c r="V1280" i="25"/>
  <c r="E1244" i="25"/>
  <c r="N1300" i="25"/>
  <c r="L1286" i="25"/>
  <c r="N1298" i="25"/>
  <c r="AS65" i="24"/>
  <c r="V1264" i="25"/>
  <c r="V1277" i="25"/>
  <c r="M1285" i="25"/>
  <c r="H1286" i="25" s="1"/>
  <c r="V1279" i="25"/>
  <c r="V1278" i="25"/>
  <c r="V1283" i="25"/>
  <c r="N1301" i="25"/>
  <c r="J1282" i="26"/>
  <c r="V1282" i="25"/>
  <c r="N1302" i="25"/>
  <c r="N1297" i="25"/>
  <c r="V1275" i="25"/>
  <c r="N1295" i="25"/>
  <c r="N1299" i="25"/>
  <c r="V1303" i="25"/>
  <c r="V1304" i="25"/>
  <c r="V1294" i="25"/>
  <c r="F1347" i="26"/>
  <c r="J1357" i="26"/>
  <c r="J1296" i="26"/>
  <c r="J1359" i="26"/>
  <c r="J1293" i="26"/>
  <c r="J1355" i="26"/>
  <c r="B1222" i="26"/>
  <c r="B1244" i="25" a="1"/>
  <c r="AQ68" i="27"/>
  <c r="J1336" i="23"/>
  <c r="J1363" i="26"/>
  <c r="I1284" i="23"/>
  <c r="I1242" i="26"/>
  <c r="J1294" i="26"/>
  <c r="AP66" i="24"/>
  <c r="J1297" i="26"/>
  <c r="B1306" i="23"/>
  <c r="N1307" i="22"/>
  <c r="J1360" i="26"/>
  <c r="C1326" i="23"/>
  <c r="F1306" i="23"/>
  <c r="AP68" i="1"/>
  <c r="C1284" i="26"/>
  <c r="AQ68" i="1"/>
  <c r="F1305" i="23"/>
  <c r="J1298" i="26"/>
  <c r="C1389" i="26"/>
  <c r="I1378" i="23"/>
  <c r="J1265" i="25"/>
  <c r="J1299" i="26"/>
  <c r="J1295" i="26"/>
  <c r="J1356" i="26"/>
  <c r="F1284" i="26"/>
  <c r="J1364" i="26"/>
  <c r="I1357" i="23"/>
  <c r="AQ68" i="24"/>
  <c r="N1265" i="25"/>
  <c r="AP68" i="27"/>
  <c r="C1347" i="26"/>
  <c r="F1243" i="26"/>
  <c r="J1358" i="26"/>
  <c r="AQ66" i="24"/>
  <c r="J1307" i="22"/>
  <c r="J1292" i="26"/>
  <c r="AS68" i="27" l="1"/>
  <c r="N1381" i="22"/>
  <c r="N1360" i="22"/>
  <c r="J1345" i="23"/>
  <c r="V1339" i="22"/>
  <c r="V1348" i="22" s="1"/>
  <c r="B1349" i="22" s="1" a="1"/>
  <c r="B1349" i="22" s="1"/>
  <c r="M1348" i="22"/>
  <c r="L1349" i="22"/>
  <c r="AS68" i="1"/>
  <c r="E1328" i="22"/>
  <c r="H1328" i="22"/>
  <c r="V1390" i="25"/>
  <c r="B1391" i="25" s="1"/>
  <c r="H1391" i="25"/>
  <c r="V1361" i="25"/>
  <c r="V1367" i="25"/>
  <c r="L1370" i="25"/>
  <c r="V1363" i="25"/>
  <c r="M1369" i="25"/>
  <c r="H1370" i="25" s="1"/>
  <c r="V1362" i="25"/>
  <c r="V1348" i="25"/>
  <c r="E1349" i="25" s="1"/>
  <c r="V1366" i="25"/>
  <c r="V1360" i="25"/>
  <c r="V1359" i="25"/>
  <c r="J1366" i="26"/>
  <c r="V1358" i="25"/>
  <c r="V1296" i="25"/>
  <c r="B1244" i="25"/>
  <c r="E1265" i="25"/>
  <c r="V1300" i="25"/>
  <c r="V1298" i="25"/>
  <c r="L1307" i="25"/>
  <c r="V1285" i="25"/>
  <c r="AS66" i="24"/>
  <c r="V1301" i="25"/>
  <c r="J1303" i="26"/>
  <c r="V1299" i="25"/>
  <c r="V1295" i="25"/>
  <c r="V1302" i="25"/>
  <c r="V1297" i="25"/>
  <c r="M1306" i="25"/>
  <c r="H1307" i="25" s="1"/>
  <c r="N1349" i="22"/>
  <c r="I1263" i="26"/>
  <c r="J1378" i="23"/>
  <c r="C1368" i="26"/>
  <c r="C1347" i="23"/>
  <c r="J1357" i="23"/>
  <c r="F1348" i="26"/>
  <c r="AP68" i="24"/>
  <c r="J1328" i="22"/>
  <c r="B1327" i="23"/>
  <c r="C1305" i="26"/>
  <c r="N1286" i="25"/>
  <c r="F1327" i="23"/>
  <c r="I1305" i="23"/>
  <c r="N1328" i="22"/>
  <c r="F1326" i="23"/>
  <c r="AP67" i="24"/>
  <c r="F1389" i="26"/>
  <c r="N1328" i="25"/>
  <c r="F1305" i="26"/>
  <c r="J1286" i="25"/>
  <c r="B1265" i="25" a="1"/>
  <c r="B1243" i="26"/>
  <c r="B1390" i="26"/>
  <c r="F1368" i="26"/>
  <c r="F1264" i="26"/>
  <c r="AQ67" i="24"/>
  <c r="AS68" i="24" l="1"/>
  <c r="J1387" i="23"/>
  <c r="V1381" i="22"/>
  <c r="V1390" i="22" s="1"/>
  <c r="B1391" i="22" s="1" a="1"/>
  <c r="B1391" i="22" s="1"/>
  <c r="L1391" i="22"/>
  <c r="M1390" i="22"/>
  <c r="J1366" i="23"/>
  <c r="V1360" i="22"/>
  <c r="V1369" i="22" s="1"/>
  <c r="B1370" i="22" s="1" a="1"/>
  <c r="B1370" i="22" s="1"/>
  <c r="L1370" i="22"/>
  <c r="M1369" i="22"/>
  <c r="H1349" i="22"/>
  <c r="E1349" i="22"/>
  <c r="E1391" i="25"/>
  <c r="B1265" i="25"/>
  <c r="B1349" i="25"/>
  <c r="V1369" i="25"/>
  <c r="B1370" i="25" s="1"/>
  <c r="E1286" i="25"/>
  <c r="V1306" i="25"/>
  <c r="AS67" i="24"/>
  <c r="J1349" i="22"/>
  <c r="N1370" i="22"/>
  <c r="F1285" i="26"/>
  <c r="B1264" i="26"/>
  <c r="B1348" i="23"/>
  <c r="N1307" i="25"/>
  <c r="B1348" i="26"/>
  <c r="F1347" i="23"/>
  <c r="B1286" i="25" a="1"/>
  <c r="B1328" i="25" a="1"/>
  <c r="C1368" i="23"/>
  <c r="I1284" i="26"/>
  <c r="I1326" i="23"/>
  <c r="J1328" i="25"/>
  <c r="I1326" i="26" s="1"/>
  <c r="F1348" i="23"/>
  <c r="C1389" i="23"/>
  <c r="F1390" i="26"/>
  <c r="J1307" i="25"/>
  <c r="B1369" i="26"/>
  <c r="B1328" i="25" l="1"/>
  <c r="H1391" i="22"/>
  <c r="E1391" i="22"/>
  <c r="H1370" i="22"/>
  <c r="E1370" i="22"/>
  <c r="E1370" i="25"/>
  <c r="B1286" i="25"/>
  <c r="E1307" i="25"/>
  <c r="J1370" i="22"/>
  <c r="N1370" i="25"/>
  <c r="J1391" i="22"/>
  <c r="N1349" i="25"/>
  <c r="N1391" i="22"/>
  <c r="J1349" i="25"/>
  <c r="N1391" i="25"/>
  <c r="B1369" i="23"/>
  <c r="I1347" i="26"/>
  <c r="I1305" i="26"/>
  <c r="F1306" i="26"/>
  <c r="F1369" i="23"/>
  <c r="I1347" i="23"/>
  <c r="B1390" i="23"/>
  <c r="B1285" i="26"/>
  <c r="F1389" i="23"/>
  <c r="B1307" i="25" a="1"/>
  <c r="F1390" i="23"/>
  <c r="F1368" i="23"/>
  <c r="F1369" i="26"/>
  <c r="B1327" i="26"/>
  <c r="B1307" i="25" l="1"/>
  <c r="J1370" i="25"/>
  <c r="J1391" i="25"/>
  <c r="I1368" i="26"/>
  <c r="I1389" i="23"/>
  <c r="I1368" i="23"/>
  <c r="I1389" i="26"/>
  <c r="B1306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<sst xmlns="http://schemas.openxmlformats.org/spreadsheetml/2006/main" count="3050" uniqueCount="431">
  <si>
    <t>Roll No.</t>
  </si>
  <si>
    <t>Enroll No.</t>
  </si>
  <si>
    <t xml:space="preserve">Student's Name </t>
  </si>
  <si>
    <t>Father's Name</t>
  </si>
  <si>
    <t>Basic Electronics Engineering</t>
  </si>
  <si>
    <t>Basic Electronics Engineering Lab</t>
  </si>
  <si>
    <t>Th. Ex.</t>
  </si>
  <si>
    <t>Ses.</t>
  </si>
  <si>
    <t>Total</t>
  </si>
  <si>
    <t>Pr. Ex.</t>
  </si>
  <si>
    <t>A</t>
  </si>
  <si>
    <t>Ex.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</si>
  <si>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</si>
  <si>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</si>
  <si>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</si>
  <si>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</si>
  <si>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</si>
  <si>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</si>
  <si>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</si>
  <si>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</si>
  <si>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</si>
  <si>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</si>
  <si>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</si>
  <si>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</si>
  <si>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</si>
  <si>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</si>
  <si>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</si>
  <si>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</si>
  <si>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</si>
  <si>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</si>
  <si>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</si>
  <si>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</si>
  <si>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</si>
  <si>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</si>
  <si>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</si>
  <si>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</si>
  <si>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</si>
  <si>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</si>
  <si>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</si>
  <si>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</si>
  <si>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</si>
  <si>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</si>
  <si>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</si>
  <si>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</si>
  <si>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</si>
  <si>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</si>
  <si>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</si>
  <si>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</si>
  <si>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</si>
  <si>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</si>
  <si>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</si>
  <si>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GRADE SHEET</t>
  </si>
  <si>
    <t>University Roll No.:</t>
  </si>
  <si>
    <t>University Enrollment No.:</t>
  </si>
  <si>
    <t>Total Credits/ Total Grade Points</t>
  </si>
  <si>
    <t>TC_I</t>
  </si>
  <si>
    <t>AHT 002</t>
  </si>
  <si>
    <t>Engineering Chemistry</t>
  </si>
  <si>
    <t>AHT 003</t>
  </si>
  <si>
    <t>ECT 001</t>
  </si>
  <si>
    <t>MET 001</t>
  </si>
  <si>
    <t>AHP 002</t>
  </si>
  <si>
    <t>ECP 001</t>
  </si>
  <si>
    <t>MEP 001</t>
  </si>
  <si>
    <t>MEP 003</t>
  </si>
  <si>
    <t>AHP 004</t>
  </si>
  <si>
    <t>CSP 002</t>
  </si>
  <si>
    <t>AHP 006</t>
  </si>
  <si>
    <t>Introduction to Engineering Mathematics</t>
  </si>
  <si>
    <t>Basic Mechanical Engineering</t>
  </si>
  <si>
    <t>Engineering Chemistry Lab</t>
  </si>
  <si>
    <t>Basic Mechanical Engineering Lab</t>
  </si>
  <si>
    <t>Workshop Practices Lab</t>
  </si>
  <si>
    <t>Emerging Technologies in Engineering Lab</t>
  </si>
  <si>
    <t>Computer Applications and IOT</t>
  </si>
  <si>
    <t>English Language Lab ($)</t>
  </si>
  <si>
    <t>General Proficiency ($)</t>
  </si>
  <si>
    <t>A+</t>
  </si>
  <si>
    <t>B+</t>
  </si>
  <si>
    <t>GP 01</t>
  </si>
  <si>
    <t>AHT 001</t>
  </si>
  <si>
    <t>AHT 005</t>
  </si>
  <si>
    <t>EET 001</t>
  </si>
  <si>
    <t>CST 001</t>
  </si>
  <si>
    <t>AHT 004</t>
  </si>
  <si>
    <t>AHP 001</t>
  </si>
  <si>
    <t>EEP 001</t>
  </si>
  <si>
    <t>CSP 001</t>
  </si>
  <si>
    <t>MEP 002</t>
  </si>
  <si>
    <t>AHP 003</t>
  </si>
  <si>
    <t>AHP 005</t>
  </si>
  <si>
    <t>GP 02</t>
  </si>
  <si>
    <t>Engineering Physics</t>
  </si>
  <si>
    <t>Analytical Mathematics</t>
  </si>
  <si>
    <t>Basic Electrical Engineering</t>
  </si>
  <si>
    <t>Programming for Problem Solving</t>
  </si>
  <si>
    <t>Environmental Studies ($)</t>
  </si>
  <si>
    <t>Engineering Physics Lab</t>
  </si>
  <si>
    <t>Basic Electrical Engineering Lab</t>
  </si>
  <si>
    <t>Programming for Problem Solving Lab</t>
  </si>
  <si>
    <t>Engineering Graphics &amp; Design Lab</t>
  </si>
  <si>
    <t>Introduction to Digital Marketing Lab</t>
  </si>
  <si>
    <t>Self Employment &amp; Entrepreneurship Development</t>
  </si>
  <si>
    <t>II</t>
  </si>
  <si>
    <t>TC_II</t>
  </si>
  <si>
    <t>RANJEET SINGH</t>
  </si>
  <si>
    <t>VIMAL BISHT</t>
  </si>
  <si>
    <t>SUSHIL KUMAR</t>
  </si>
  <si>
    <t>D</t>
  </si>
  <si>
    <t>Tabulation Chart for Bachelor of Technology
Computer Science &amp; Engineering 
II Semester June 2025</t>
  </si>
  <si>
    <t>Bachelor of Technology 
Computer Science &amp; Engineering
II Semester June 2025</t>
  </si>
  <si>
    <t>Govind Ballabh Pant Institute of Engineering and Technology</t>
  </si>
  <si>
    <t>C+</t>
  </si>
  <si>
    <t>D+</t>
  </si>
  <si>
    <t>E+</t>
  </si>
  <si>
    <t>E</t>
  </si>
  <si>
    <t>Tabulation Chart for Bachelor of Technology
Computer Science &amp; Engineering
I Semester December 2025</t>
  </si>
  <si>
    <t>Bachelor of Technology 
Computer Science &amp; Engineering
I Semester December 2025</t>
  </si>
  <si>
    <t>AADITYA KOLI</t>
  </si>
  <si>
    <t>RAVI KOLI</t>
  </si>
  <si>
    <t>AARTI RAWAT</t>
  </si>
  <si>
    <t>DHYAN SINGH RAWAT</t>
  </si>
  <si>
    <t>ABHIJEET</t>
  </si>
  <si>
    <t>ABHINAV NAUTIYAL</t>
  </si>
  <si>
    <t>VIRENDRA NAUTIYAL</t>
  </si>
  <si>
    <t>ABHISHEK GAIROLA</t>
  </si>
  <si>
    <t>AZAD GAIROLA</t>
  </si>
  <si>
    <t>ABHISHEK KUMAR</t>
  </si>
  <si>
    <t>SUNDER RAM</t>
  </si>
  <si>
    <t>AJAY BISHT</t>
  </si>
  <si>
    <t>NARENDRA SINGH</t>
  </si>
  <si>
    <t>AKHIL RAWAT</t>
  </si>
  <si>
    <t>DINESH CHANDRA SINGH</t>
  </si>
  <si>
    <t>AKSHARA CHAUHAN</t>
  </si>
  <si>
    <t>AJAB SINGH CHAUHAN</t>
  </si>
  <si>
    <t>AKSHITA RAWAT</t>
  </si>
  <si>
    <t>ARVIND RAWAT</t>
  </si>
  <si>
    <t>AMAN RAWAT</t>
  </si>
  <si>
    <t>DHARAM SINGH</t>
  </si>
  <si>
    <t>AMIT NAITHANI</t>
  </si>
  <si>
    <t>DEEPAK NAITHANI</t>
  </si>
  <si>
    <t>ANURAG KATARIYA</t>
  </si>
  <si>
    <t>RAMESH KUMAR</t>
  </si>
  <si>
    <t>APARANA SAUN</t>
  </si>
  <si>
    <t>PRAKASH SINGH</t>
  </si>
  <si>
    <t>ASHUTOSH SEMWAL</t>
  </si>
  <si>
    <t>RAKESH SEMWAL</t>
  </si>
  <si>
    <t>ASTHA DHULIYA</t>
  </si>
  <si>
    <t>MANOJ DHULIYA</t>
  </si>
  <si>
    <t>AVNISH RAWAT</t>
  </si>
  <si>
    <t>RAM SINGH RAWAT</t>
  </si>
  <si>
    <t>AYUSHI KHANSHILI</t>
  </si>
  <si>
    <t>PAWAN KHANSHILI</t>
  </si>
  <si>
    <t>CHANDAN SINGH KORANGA</t>
  </si>
  <si>
    <t>PREM SINGH KORANGA</t>
  </si>
  <si>
    <t>CHARVI SAINSWAN</t>
  </si>
  <si>
    <t>PURUSHOTAM SINGH SAINSWAN</t>
  </si>
  <si>
    <t>DIPANSHU RAUTELA</t>
  </si>
  <si>
    <t>BAGAMBAR SINGH RAUTELA</t>
  </si>
  <si>
    <t>DIVYANSH NAUTIYAL</t>
  </si>
  <si>
    <t>SANJAY NAUTIYAL</t>
  </si>
  <si>
    <t>DIVYANSHU RAWAT</t>
  </si>
  <si>
    <t>SUKHDEEP SINGH</t>
  </si>
  <si>
    <t>DIYA UNIYAL</t>
  </si>
  <si>
    <t>JITENDRA PRASAD UNIYAL</t>
  </si>
  <si>
    <t>EKANSHI GUPTA</t>
  </si>
  <si>
    <t>DINESH GUPTA</t>
  </si>
  <si>
    <t>GAURAV KURIYAL</t>
  </si>
  <si>
    <t>MANOJ KURIYAL</t>
  </si>
  <si>
    <t>ISHITA DHIWAN</t>
  </si>
  <si>
    <t>JITENDER KUMAR</t>
  </si>
  <si>
    <t>JAHNAVI TYAGI</t>
  </si>
  <si>
    <t>MANOJ TYAGI</t>
  </si>
  <si>
    <t>KARTIK SINGH RAWAT</t>
  </si>
  <si>
    <t>VIJENDRA SINGH RAWAT</t>
  </si>
  <si>
    <t>KAUSHIK PATHAK</t>
  </si>
  <si>
    <t>RAJENDRA PATHAK</t>
  </si>
  <si>
    <t>KHUSHI SAINI</t>
  </si>
  <si>
    <t>KULDEEP SAINI</t>
  </si>
  <si>
    <t>KRITIKA KUMERI</t>
  </si>
  <si>
    <t>HEMANAND KUMERI</t>
  </si>
  <si>
    <t>LAKSHYA RATURI</t>
  </si>
  <si>
    <t>SANJEEV RATURI</t>
  </si>
  <si>
    <t>MANAV DIMRI</t>
  </si>
  <si>
    <t>HARISH CHANDRA</t>
  </si>
  <si>
    <t>MANISH BHATT</t>
  </si>
  <si>
    <t>RAJENDRA BHATT</t>
  </si>
  <si>
    <t>MAYANK JOSHI</t>
  </si>
  <si>
    <t>GOPAL DATT JOSHI</t>
  </si>
  <si>
    <t>MOHINI</t>
  </si>
  <si>
    <t>SUNDER SINGH</t>
  </si>
  <si>
    <t>MOHIT SINGH BISHT</t>
  </si>
  <si>
    <t>DEVENDRA SINGH BISHT</t>
  </si>
  <si>
    <t>PRIYANSHU BISHT</t>
  </si>
  <si>
    <t>PRIYANSHU KUMAR PANDEY</t>
  </si>
  <si>
    <t>ANIL KUMAR PANDEY</t>
  </si>
  <si>
    <t>RAHUL BORA</t>
  </si>
  <si>
    <t>BALWANT SINGH</t>
  </si>
  <si>
    <t>RUPESH NEGI</t>
  </si>
  <si>
    <t>MANMOHAN SINGH</t>
  </si>
  <si>
    <t>SAMRADDHA MAUNI</t>
  </si>
  <si>
    <t>RAVENDRA SINGH MAUNI</t>
  </si>
  <si>
    <t>SAMRAT BISHT</t>
  </si>
  <si>
    <t>SANIA</t>
  </si>
  <si>
    <t>SHANKER SINGH</t>
  </si>
  <si>
    <t>SANJANA BARTHWAL</t>
  </si>
  <si>
    <t>SUDARSHAN PRASAD</t>
  </si>
  <si>
    <t>SATYAM KUMAR</t>
  </si>
  <si>
    <t>RAMESH CHANDRA</t>
  </si>
  <si>
    <t>SAURABH BISHT</t>
  </si>
  <si>
    <t>HAYAT SINGH</t>
  </si>
  <si>
    <t>SHIVRAJ SINGH</t>
  </si>
  <si>
    <t>MOHAN SINGH</t>
  </si>
  <si>
    <t>SHUBHAM BUDAKOTI</t>
  </si>
  <si>
    <t>DINESH CHANDRA BUDAKOTI</t>
  </si>
  <si>
    <t>SUMIT KUMAR</t>
  </si>
  <si>
    <t>MR PREMPAL</t>
  </si>
  <si>
    <t>SUMIT SINGH</t>
  </si>
  <si>
    <t>RAGHUVEER SINGH</t>
  </si>
  <si>
    <t>SURBHI NAITHANI</t>
  </si>
  <si>
    <t>RAJEEV KANT NAITHANI</t>
  </si>
  <si>
    <t>TANUJ CHAUHAN</t>
  </si>
  <si>
    <t>TOLA RAM CHAUHAN</t>
  </si>
  <si>
    <t>TARUN PANT</t>
  </si>
  <si>
    <t>HEM CHANDRA PANT</t>
  </si>
  <si>
    <t>UTKARSH CHAMOLI</t>
  </si>
  <si>
    <t>ROSHAN LAL CHAMOLI</t>
  </si>
  <si>
    <t>VAIBHAV KUMAR BHARTI</t>
  </si>
  <si>
    <t>VINOD KUMAR BHARTI</t>
  </si>
  <si>
    <t>VANSH GAGANIYA</t>
  </si>
  <si>
    <t>MANOJ KUMAR</t>
  </si>
  <si>
    <t>VANSH RUHELA</t>
  </si>
  <si>
    <t>VIRENDRA RUHELA</t>
  </si>
  <si>
    <t>VIPUL RAWAT</t>
  </si>
  <si>
    <t>MANJEET SINGH RAWAT</t>
  </si>
  <si>
    <t>YASH CHAUHAN</t>
  </si>
  <si>
    <t>BHOPAL SINGH CHAUHAN</t>
  </si>
  <si>
    <t>YASH KANDARI</t>
  </si>
  <si>
    <t>VIJENDRA KANDARI</t>
  </si>
  <si>
    <t>YASH KUMAR</t>
  </si>
  <si>
    <t>SHIV KUMAR</t>
  </si>
  <si>
    <t>Aaditya Koli</t>
  </si>
  <si>
    <t>Ravi Koli</t>
  </si>
  <si>
    <t>Aarti Rawat</t>
  </si>
  <si>
    <t>Dhyan Singh Rawat</t>
  </si>
  <si>
    <t>Abhijeet</t>
  </si>
  <si>
    <t>Sushil Kumar</t>
  </si>
  <si>
    <t>Abhinav Nautiyal</t>
  </si>
  <si>
    <t>Virendra Nautiyal</t>
  </si>
  <si>
    <t>Abhishek Gairola</t>
  </si>
  <si>
    <t>Azad Gairola</t>
  </si>
  <si>
    <t>Abhishek Kumar</t>
  </si>
  <si>
    <t>Sunder Ram</t>
  </si>
  <si>
    <t>Ajay Bisht</t>
  </si>
  <si>
    <t>Narendra Singh</t>
  </si>
  <si>
    <t>Akhil Rawat</t>
  </si>
  <si>
    <t>Dinesh Chandra Singh</t>
  </si>
  <si>
    <t>Akshara Chauhan</t>
  </si>
  <si>
    <t>Ajab Singh Chauhan</t>
  </si>
  <si>
    <t>Akshita Rawat</t>
  </si>
  <si>
    <t>Arvind Rawat</t>
  </si>
  <si>
    <t>Aman Rawat</t>
  </si>
  <si>
    <t>Dharam Singh</t>
  </si>
  <si>
    <t>Amit Naithani</t>
  </si>
  <si>
    <t>Deepak Naithani</t>
  </si>
  <si>
    <t>Anurag Katariya</t>
  </si>
  <si>
    <t>Ramesh Kumar</t>
  </si>
  <si>
    <t>Aparana Saun</t>
  </si>
  <si>
    <t>Prakash Singh</t>
  </si>
  <si>
    <t>Ashutosh Semwal</t>
  </si>
  <si>
    <t>Rakesh Semwal</t>
  </si>
  <si>
    <t>Astha Dhuliya</t>
  </si>
  <si>
    <t>Manoj Dhuliya</t>
  </si>
  <si>
    <t>Avnish Rawat</t>
  </si>
  <si>
    <t>Ram Singh Rawat</t>
  </si>
  <si>
    <t>Ayushi Khanshili</t>
  </si>
  <si>
    <t>Pawan Khanshili</t>
  </si>
  <si>
    <t>Chandan Singh Koranga</t>
  </si>
  <si>
    <t>Prem Singh Koranga</t>
  </si>
  <si>
    <t>Charvi Sainswan</t>
  </si>
  <si>
    <t>Purushotam Singh Sainswan</t>
  </si>
  <si>
    <t>Dipanshu Rautela</t>
  </si>
  <si>
    <t>Bagambar Singh Rautela</t>
  </si>
  <si>
    <t>Divyansh Nautiyal</t>
  </si>
  <si>
    <t>Sanjay Nautiyal</t>
  </si>
  <si>
    <t>Divyanshu Rawat</t>
  </si>
  <si>
    <t>Sukhdeep Singh</t>
  </si>
  <si>
    <t>Diya Uniyal</t>
  </si>
  <si>
    <t>Jitendra Prasad Uniyal</t>
  </si>
  <si>
    <t>Ekanshi Gupta</t>
  </si>
  <si>
    <t>Dinesh Gupta</t>
  </si>
  <si>
    <t>Gaurav Kuriyal</t>
  </si>
  <si>
    <t>Manoj Kuriyal</t>
  </si>
  <si>
    <t>Ishita Dhiwan</t>
  </si>
  <si>
    <t>Jitender Kumar</t>
  </si>
  <si>
    <t>Jahnavi Tyagi</t>
  </si>
  <si>
    <t>Manoj Tyagi</t>
  </si>
  <si>
    <t>Kartik Singh Rawat</t>
  </si>
  <si>
    <t>Vijendra Singh Rawat</t>
  </si>
  <si>
    <t>Kaushik Pathak</t>
  </si>
  <si>
    <t>Rajendra Pathak</t>
  </si>
  <si>
    <t>Khushi Saini</t>
  </si>
  <si>
    <t>Kuldeep Saini</t>
  </si>
  <si>
    <t>Kritika Kumeri</t>
  </si>
  <si>
    <t>Hemanand Kumeri</t>
  </si>
  <si>
    <t>Lakshya Raturi</t>
  </si>
  <si>
    <t>Sanjeev Raturi</t>
  </si>
  <si>
    <t>Manav Dimri</t>
  </si>
  <si>
    <t>Harish Chandra</t>
  </si>
  <si>
    <t>Manish Bhatt</t>
  </si>
  <si>
    <t>Rajendra Bhatt</t>
  </si>
  <si>
    <t>Mayank Joshi</t>
  </si>
  <si>
    <t>Gopal Datt Joshi</t>
  </si>
  <si>
    <t>Mohini</t>
  </si>
  <si>
    <t>Sunder Singh</t>
  </si>
  <si>
    <t>Mohit Singh Bisht</t>
  </si>
  <si>
    <t>Devendra Singh Bisht</t>
  </si>
  <si>
    <t>Priyanshu Bisht</t>
  </si>
  <si>
    <t>Ranjeet Singh</t>
  </si>
  <si>
    <t>Priyanshu Kumar Pandey</t>
  </si>
  <si>
    <t>Anil Kumar Pandey</t>
  </si>
  <si>
    <t>Rahul Bora</t>
  </si>
  <si>
    <t>Balwant Singh</t>
  </si>
  <si>
    <t>Rupesh Negi</t>
  </si>
  <si>
    <t>Manmohan Singh</t>
  </si>
  <si>
    <t>Samraddha Mauni</t>
  </si>
  <si>
    <t>Ravendra Singh Mauni</t>
  </si>
  <si>
    <t>Samrat Bisht</t>
  </si>
  <si>
    <t>Vimal Bisht</t>
  </si>
  <si>
    <t>Sania</t>
  </si>
  <si>
    <t>Shanker Singh</t>
  </si>
  <si>
    <t>Sanjana Barthwal</t>
  </si>
  <si>
    <t>Sudarshan Prasad</t>
  </si>
  <si>
    <t>Satyam Kumar</t>
  </si>
  <si>
    <t>Ramesh Chandra</t>
  </si>
  <si>
    <t>Saurabh Bisht</t>
  </si>
  <si>
    <t>Hayat Singh</t>
  </si>
  <si>
    <t>Shivraj Singh</t>
  </si>
  <si>
    <t>Mohan Singh</t>
  </si>
  <si>
    <t>Shubham Budakoti</t>
  </si>
  <si>
    <t>Dinesh Chandra Budakoti</t>
  </si>
  <si>
    <t>Sumit Kumar</t>
  </si>
  <si>
    <t>Mr Prempal</t>
  </si>
  <si>
    <t>Sumit Singh</t>
  </si>
  <si>
    <t>Raghuveer Singh</t>
  </si>
  <si>
    <t>Surbhi Naithani</t>
  </si>
  <si>
    <t>Rajeev Kant Naithani</t>
  </si>
  <si>
    <t>Tanuj Chauhan</t>
  </si>
  <si>
    <t>Tola Ram Chauhan</t>
  </si>
  <si>
    <t>Tarun Pant</t>
  </si>
  <si>
    <t>Hem Chandra Pant</t>
  </si>
  <si>
    <t>Utkarsh Chamoli</t>
  </si>
  <si>
    <t>Roshan Lal Chamoli</t>
  </si>
  <si>
    <t>Vaibhav Kumar Bharti</t>
  </si>
  <si>
    <t>Vinod Kumar Bharti</t>
  </si>
  <si>
    <t>Vansh Gaganiya</t>
  </si>
  <si>
    <t>Manoj Kumar</t>
  </si>
  <si>
    <t>Vansh Ruhela</t>
  </si>
  <si>
    <t>Virendra Ruhela</t>
  </si>
  <si>
    <t>Vipul Rawat</t>
  </si>
  <si>
    <t>Manjeet Singh Rawat</t>
  </si>
  <si>
    <t>Yash Chauhan</t>
  </si>
  <si>
    <t>Bhopal Singh Chauhan</t>
  </si>
  <si>
    <t>Yash Kandari</t>
  </si>
  <si>
    <t>Vijendra Kandari</t>
  </si>
  <si>
    <t>Yash Kumar</t>
  </si>
  <si>
    <t>Shiv Kumar</t>
  </si>
  <si>
    <t>PROVISIONAL GRADE SHEET</t>
  </si>
  <si>
    <t>UTU/2501103728</t>
  </si>
  <si>
    <t>UTU/2501103706</t>
  </si>
  <si>
    <t>UTU/2501104036</t>
  </si>
  <si>
    <t>UTU/2501103978</t>
  </si>
  <si>
    <t>UTU/2501103801</t>
  </si>
  <si>
    <t>UTU/2501103717</t>
  </si>
  <si>
    <t>UTU/2501103715</t>
  </si>
  <si>
    <t>UTU/2501104202</t>
  </si>
  <si>
    <t>UTU/2501104244</t>
  </si>
  <si>
    <t>UTU/2501104129</t>
  </si>
  <si>
    <t>UTU/2501104303</t>
  </si>
  <si>
    <t>UTU/2501103887</t>
  </si>
  <si>
    <t>UTU/2501104040</t>
  </si>
  <si>
    <t>PUTU/2501103639</t>
  </si>
  <si>
    <t>PUTU/2501103922</t>
  </si>
  <si>
    <t>UTU/2501103655</t>
  </si>
  <si>
    <t>UTU/2501104006</t>
  </si>
  <si>
    <t>UTU/2501103967</t>
  </si>
  <si>
    <t>UTU/2501103682</t>
  </si>
  <si>
    <t>UTU/2501104241</t>
  </si>
  <si>
    <t>UTU/2501103945</t>
  </si>
  <si>
    <t>UTU/2501103910</t>
  </si>
  <si>
    <t>UTU/2501103960</t>
  </si>
  <si>
    <t>UTU/2501103690</t>
  </si>
  <si>
    <t>UTU/2501103710</t>
  </si>
  <si>
    <t>UTU/2501103719</t>
  </si>
  <si>
    <t>UTU/2501104112</t>
  </si>
  <si>
    <t>UTU/2501104338</t>
  </si>
  <si>
    <t>UTU/2501103866</t>
  </si>
  <si>
    <t>UTU/2501103670</t>
  </si>
  <si>
    <t>UTU/2501103940</t>
  </si>
  <si>
    <t>UTU/2501103736</t>
  </si>
  <si>
    <t>PUTU/2501103939</t>
  </si>
  <si>
    <t>UTU/2501104032</t>
  </si>
  <si>
    <t>UTU/2501104063</t>
  </si>
  <si>
    <t>UTU/2501103741</t>
  </si>
  <si>
    <t>UTU/2501104047</t>
  </si>
  <si>
    <t>UTU/2501104000</t>
  </si>
  <si>
    <t>UTU/2501103720</t>
  </si>
  <si>
    <t>UTU/2501104056</t>
  </si>
  <si>
    <t>UTU/2501103985</t>
  </si>
  <si>
    <t>UTU/2501103937</t>
  </si>
  <si>
    <t>UTU/2501103995</t>
  </si>
  <si>
    <t>UTU/2501103931</t>
  </si>
  <si>
    <t>UTU/2501103817</t>
  </si>
  <si>
    <t>UTU/2501104323</t>
  </si>
  <si>
    <t>UTU/2501103688</t>
  </si>
  <si>
    <t>UTU/2501104375</t>
  </si>
  <si>
    <t>UTU/2501103912</t>
  </si>
  <si>
    <t>UTU/2501104041</t>
  </si>
  <si>
    <t>UTU/2501104027</t>
  </si>
  <si>
    <t>UTU/2501103723</t>
  </si>
  <si>
    <t>UTU/2501103873</t>
  </si>
  <si>
    <t>UTU/2501103955</t>
  </si>
  <si>
    <t>UTU/2501104257</t>
  </si>
  <si>
    <t>UTU/2501103893</t>
  </si>
  <si>
    <t>UTU/2501104215</t>
  </si>
  <si>
    <t>UTU/2501104369</t>
  </si>
  <si>
    <t>UTU/2501103965</t>
  </si>
  <si>
    <t>UTU/2501103903</t>
  </si>
  <si>
    <t>UTU/2501104236</t>
  </si>
  <si>
    <t>UTU/2501103707</t>
  </si>
  <si>
    <t>UTU/2501103759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</si>
</sst>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  <font>
      <b/>
      <sz val="20"/>
      <name val="Times New Roman"/>
      <family val="1"/>
    </font>
    <font>
      <b/>
      <sz val="18"/>
      <color rgb="FF000000"/>
      <name val="Times New Roman"/>
      <family val="1"/>
    </font>
    <font>
      <sz val="18"/>
      <name val="Times New Roman"/>
      <family val="1"/>
    </font>
    <font>
      <b/>
      <sz val="2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70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1"/>
    <xf numFmtId="0" fontId="3" fillId="0" borderId="0" xfId="1" applyFont="1" applyAlignment="1">
      <alignment vertical="top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0" xfId="1" applyFont="1"/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8" fillId="0" borderId="0" xfId="1" applyFont="1" applyAlignment="1">
      <alignment vertical="top"/>
    </xf>
    <xf numFmtId="0" fontId="0" fillId="2" borderId="0" xfId="0" applyFill="1"/>
    <xf numFmtId="49" fontId="0" fillId="0" borderId="0" xfId="0" applyNumberFormat="1"/>
    <xf numFmtId="164" fontId="4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" fontId="22" fillId="0" borderId="1" xfId="0" applyNumberFormat="1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left" vertical="center" wrapText="1"/>
    </xf>
    <xf numFmtId="1" fontId="21" fillId="3" borderId="1" xfId="0" applyNumberFormat="1" applyFont="1" applyFill="1" applyBorder="1" applyAlignment="1">
      <alignment horizontal="center" vertical="center"/>
    </xf>
    <xf numFmtId="1" fontId="22" fillId="3" borderId="1" xfId="0" applyNumberFormat="1" applyFont="1" applyFill="1" applyBorder="1" applyAlignment="1">
      <alignment horizontal="center" vertical="center" wrapText="1"/>
    </xf>
    <xf numFmtId="49" fontId="19" fillId="3" borderId="1" xfId="0" applyNumberFormat="1" applyFont="1" applyFill="1" applyBorder="1" applyAlignment="1">
      <alignment vertical="center"/>
    </xf>
    <xf numFmtId="1" fontId="22" fillId="3" borderId="1" xfId="0" applyNumberFormat="1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1" fontId="0" fillId="2" borderId="0" xfId="0" applyNumberFormat="1" applyFill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2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1" fontId="14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B0E8CC2A-C08D-453B-9F1D-BA12A25CE30D}"/>
  </cellStyles>
  <dxfs count="402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86808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F8A-E27B-4100-B90A-079A230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4</xdr:row>
      <xdr:rowOff>74499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4BBEF-0060-45C7-B847-C97903FD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36008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6940A0-F453-4FC1-AE56-C830EF1F0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14</xdr:col>
      <xdr:colOff>2871</xdr:colOff>
      <xdr:row>4</xdr:row>
      <xdr:rowOff>23699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11B286-DD56-4949-937F-0B0237B5C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9</xdr:col>
      <xdr:colOff>642535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9</xdr:col>
      <xdr:colOff>642535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B908A-FB41-433E-BBA8-37EDE65AE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C01201-C1C0-4E6F-87AA-CB5AC4CC7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AX71"/>
  <sheetViews>
    <sheetView tabSelected="1" zoomScaleNormal="100" workbookViewId="0">
      <selection activeCell="C6" sqref="C6:C68"/>
    </sheetView>
  </sheetViews>
  <sheetFormatPr defaultColWidth="8.85546875" defaultRowHeight="15" x14ac:dyDescent="0.25"/>
  <cols>
    <col min="1" max="1" width="4.140625" bestFit="1" customWidth="1"/>
    <col min="2" max="2" width="14" bestFit="1" customWidth="1"/>
    <col min="3" max="3" width="15" bestFit="1" customWidth="1"/>
    <col min="4" max="4" width="22.28515625" bestFit="1" customWidth="1"/>
    <col min="5" max="5" width="24.42578125" bestFit="1" customWidth="1"/>
    <col min="39" max="41" width="9.28515625" customWidth="1"/>
  </cols>
  <sheetData>
    <row r="1" spans="1:50" ht="14.85" customHeight="1" x14ac:dyDescent="0.25">
      <c r="A1" t="s">
        <v>24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56</v>
      </c>
      <c r="I1" t="s">
        <v>58</v>
      </c>
      <c r="L1" t="s">
        <v>59</v>
      </c>
      <c r="O1" t="s">
        <v>60</v>
      </c>
      <c r="R1" t="s">
        <v>61</v>
      </c>
      <c r="U1" t="s">
        <v>62</v>
      </c>
      <c r="X1" t="s">
        <v>63</v>
      </c>
      <c r="AA1" t="s">
        <v>64</v>
      </c>
      <c r="AD1" t="s">
        <v>65</v>
      </c>
      <c r="AG1" t="s">
        <v>66</v>
      </c>
      <c r="AJ1" t="s">
        <v>67</v>
      </c>
      <c r="AM1" t="s">
        <v>79</v>
      </c>
      <c r="AP1" t="s">
        <v>47</v>
      </c>
      <c r="AQ1" t="s">
        <v>48</v>
      </c>
      <c r="AR1" t="s">
        <v>49</v>
      </c>
      <c r="AS1" t="s">
        <v>50</v>
      </c>
    </row>
    <row r="2" spans="1:50" ht="14.85" customHeight="1" x14ac:dyDescent="0.25">
      <c r="A2" t="s">
        <v>25</v>
      </c>
      <c r="B2" s="12"/>
      <c r="C2" s="12"/>
      <c r="D2" s="12"/>
      <c r="E2" s="12"/>
      <c r="F2" t="s">
        <v>57</v>
      </c>
      <c r="I2" t="s">
        <v>68</v>
      </c>
      <c r="L2" t="s">
        <v>4</v>
      </c>
      <c r="O2" t="s">
        <v>69</v>
      </c>
      <c r="R2" t="s">
        <v>70</v>
      </c>
      <c r="U2" t="s">
        <v>5</v>
      </c>
      <c r="X2" t="s">
        <v>71</v>
      </c>
      <c r="AA2" t="s">
        <v>72</v>
      </c>
      <c r="AD2" t="s">
        <v>73</v>
      </c>
      <c r="AG2" t="s">
        <v>74</v>
      </c>
      <c r="AJ2" t="s">
        <v>75</v>
      </c>
      <c r="AM2" t="s">
        <v>76</v>
      </c>
    </row>
    <row r="3" spans="1:50" x14ac:dyDescent="0.25">
      <c r="A3" t="s">
        <v>16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1</v>
      </c>
      <c r="U3">
        <v>1</v>
      </c>
      <c r="X3">
        <v>1</v>
      </c>
      <c r="AA3">
        <v>2</v>
      </c>
      <c r="AD3">
        <v>1</v>
      </c>
      <c r="AG3">
        <v>1</v>
      </c>
      <c r="AJ3">
        <v>0</v>
      </c>
      <c r="AM3">
        <v>0</v>
      </c>
      <c r="AQ3">
        <f>SUM(F3:AO3)</f>
        <v>23</v>
      </c>
    </row>
    <row r="4" spans="1:50" x14ac:dyDescent="0.25">
      <c r="B4" s="12"/>
      <c r="C4" s="12"/>
      <c r="D4" s="12"/>
      <c r="E4" s="1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9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11</v>
      </c>
      <c r="AN4" t="s">
        <v>7</v>
      </c>
      <c r="AO4" t="s">
        <v>8</v>
      </c>
    </row>
    <row r="5" spans="1:50" x14ac:dyDescent="0.25">
      <c r="A5" t="s">
        <v>45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25</v>
      </c>
      <c r="S5">
        <v>25</v>
      </c>
      <c r="T5">
        <v>50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50</v>
      </c>
      <c r="AB5">
        <v>50</v>
      </c>
      <c r="AC5">
        <v>100</v>
      </c>
      <c r="AD5">
        <v>25</v>
      </c>
      <c r="AE5">
        <v>25</v>
      </c>
      <c r="AF5">
        <v>50</v>
      </c>
      <c r="AG5">
        <v>25</v>
      </c>
      <c r="AH5">
        <v>25</v>
      </c>
      <c r="AI5">
        <v>50</v>
      </c>
      <c r="AJ5">
        <v>25</v>
      </c>
      <c r="AK5">
        <v>50</v>
      </c>
      <c r="AL5">
        <v>75</v>
      </c>
      <c r="AN5">
        <v>50</v>
      </c>
      <c r="AO5">
        <v>50</v>
      </c>
    </row>
    <row r="6" spans="1:50" x14ac:dyDescent="0.25">
      <c r="A6" s="1">
        <v>1</v>
      </c>
      <c r="B6" s="1">
        <v>250090101001</v>
      </c>
      <c r="C6" s="24" t="s">
        <v>368</v>
      </c>
      <c r="D6" t="s">
        <v>241</v>
      </c>
      <c r="E6" t="s">
        <v>242</v>
      </c>
      <c r="F6">
        <v>50</v>
      </c>
      <c r="G6">
        <v>33</v>
      </c>
      <c r="H6" s="1">
        <v>83</v>
      </c>
      <c r="I6">
        <v>59</v>
      </c>
      <c r="J6">
        <v>32</v>
      </c>
      <c r="K6" s="1">
        <v>91</v>
      </c>
      <c r="L6">
        <v>41</v>
      </c>
      <c r="M6">
        <v>38</v>
      </c>
      <c r="N6" s="1">
        <v>79</v>
      </c>
      <c r="O6">
        <v>54</v>
      </c>
      <c r="P6">
        <v>39</v>
      </c>
      <c r="Q6" s="1">
        <v>93</v>
      </c>
      <c r="R6">
        <v>19</v>
      </c>
      <c r="S6">
        <v>23</v>
      </c>
      <c r="T6" s="1">
        <v>42</v>
      </c>
      <c r="U6">
        <v>17</v>
      </c>
      <c r="V6">
        <v>22</v>
      </c>
      <c r="W6" s="1">
        <v>39</v>
      </c>
      <c r="X6">
        <v>22</v>
      </c>
      <c r="Y6">
        <v>23</v>
      </c>
      <c r="Z6" s="1">
        <v>45</v>
      </c>
      <c r="AA6">
        <v>47</v>
      </c>
      <c r="AB6">
        <v>48</v>
      </c>
      <c r="AC6">
        <v>95</v>
      </c>
      <c r="AD6" s="1">
        <v>22</v>
      </c>
      <c r="AE6" s="1">
        <v>23</v>
      </c>
      <c r="AF6" s="1">
        <v>45</v>
      </c>
      <c r="AG6">
        <v>22</v>
      </c>
      <c r="AH6" s="1">
        <v>24</v>
      </c>
      <c r="AI6" s="1">
        <v>46</v>
      </c>
      <c r="AJ6" s="1">
        <v>19</v>
      </c>
      <c r="AK6">
        <v>34</v>
      </c>
      <c r="AL6" s="1">
        <v>53</v>
      </c>
      <c r="AN6">
        <v>47</v>
      </c>
      <c r="AO6">
        <v>47</v>
      </c>
      <c r="AP6">
        <f t="shared" ref="AP6:AP32" ca="1" si="0">INDIRECT(_xlfn.TEXTJOIN("",TRUE,"TC_",AW6,"!",ADDRESS(4+A6*(AX6+9),13)))</f>
        <v>163</v>
      </c>
      <c r="AQ6">
        <f t="shared" ref="AQ6:AQ32" ca="1" si="1">INDIRECT(_xlfn.TEXTJOIN("",TRUE,"TC_",AW6,"!",ADDRESS(5+A6*(AX6+9),12)))</f>
        <v>23</v>
      </c>
      <c r="AR6">
        <f t="shared" ref="AR6:AR33" ca="1" si="2">IF(INDIRECT(_xlfn.TEXTJOIN("",TRUE,"TC_",AW6,"!",ADDRESS(4+A6*(AX6+9),23))),SUM(INDIRECT(_xlfn.TEXTJOIN("",TRUE,"TC_",AW6,"!",ADDRESS(4+A6*(AX6+9)-AX6,23),":",ADDRESS(3+A6*(AX6+9),23)))),0)</f>
        <v>0</v>
      </c>
      <c r="AS6">
        <f ca="1">AP6/$AQ$3</f>
        <v>7.0869565217391308</v>
      </c>
      <c r="AW6" t="s">
        <v>44</v>
      </c>
      <c r="AX6">
        <v>12</v>
      </c>
    </row>
    <row r="7" spans="1:50" x14ac:dyDescent="0.25">
      <c r="A7" s="1">
        <v>2</v>
      </c>
      <c r="B7" s="1">
        <v>250090101002</v>
      </c>
      <c r="C7" s="24" t="s">
        <v>369</v>
      </c>
      <c r="D7" t="s">
        <v>243</v>
      </c>
      <c r="E7" t="s">
        <v>244</v>
      </c>
      <c r="F7">
        <v>76</v>
      </c>
      <c r="G7">
        <v>49</v>
      </c>
      <c r="H7" s="1">
        <v>125</v>
      </c>
      <c r="I7">
        <v>82</v>
      </c>
      <c r="J7">
        <v>39</v>
      </c>
      <c r="K7" s="1">
        <v>121</v>
      </c>
      <c r="L7">
        <v>67</v>
      </c>
      <c r="M7">
        <v>44</v>
      </c>
      <c r="N7" s="1">
        <v>111</v>
      </c>
      <c r="O7">
        <v>71</v>
      </c>
      <c r="P7">
        <v>46</v>
      </c>
      <c r="Q7" s="1">
        <v>117</v>
      </c>
      <c r="R7">
        <v>21</v>
      </c>
      <c r="S7">
        <v>25</v>
      </c>
      <c r="T7" s="1">
        <v>46</v>
      </c>
      <c r="U7">
        <v>19</v>
      </c>
      <c r="V7">
        <v>24</v>
      </c>
      <c r="W7" s="1">
        <v>43</v>
      </c>
      <c r="X7">
        <v>22</v>
      </c>
      <c r="Y7">
        <v>24</v>
      </c>
      <c r="Z7" s="1">
        <v>46</v>
      </c>
      <c r="AA7">
        <v>45</v>
      </c>
      <c r="AB7">
        <v>46</v>
      </c>
      <c r="AC7">
        <v>91</v>
      </c>
      <c r="AD7" s="1">
        <v>21</v>
      </c>
      <c r="AE7" s="1">
        <v>24</v>
      </c>
      <c r="AF7" s="1">
        <v>45</v>
      </c>
      <c r="AG7">
        <v>21</v>
      </c>
      <c r="AH7" s="1">
        <v>23</v>
      </c>
      <c r="AI7" s="1">
        <v>44</v>
      </c>
      <c r="AJ7" s="1">
        <v>20</v>
      </c>
      <c r="AK7">
        <v>32</v>
      </c>
      <c r="AL7" s="1">
        <v>52</v>
      </c>
      <c r="AN7">
        <v>47</v>
      </c>
      <c r="AO7">
        <v>47</v>
      </c>
      <c r="AP7">
        <f t="shared" ca="1" si="0"/>
        <v>195.5</v>
      </c>
      <c r="AQ7">
        <f t="shared" ca="1" si="1"/>
        <v>23</v>
      </c>
      <c r="AR7">
        <f t="shared" ca="1" si="2"/>
        <v>0</v>
      </c>
      <c r="AS7">
        <f t="shared" ref="AS7:AS32" ca="1" si="3">AP7/$AQ$3</f>
        <v>8.5</v>
      </c>
      <c r="AW7" t="str">
        <f>AW6</f>
        <v>I</v>
      </c>
      <c r="AX7">
        <f>AX6</f>
        <v>12</v>
      </c>
    </row>
    <row r="8" spans="1:50" x14ac:dyDescent="0.25">
      <c r="A8" s="1">
        <v>3</v>
      </c>
      <c r="B8" s="1">
        <v>250090101003</v>
      </c>
      <c r="C8" s="24" t="s">
        <v>370</v>
      </c>
      <c r="D8" t="s">
        <v>245</v>
      </c>
      <c r="E8" t="s">
        <v>246</v>
      </c>
      <c r="F8">
        <v>60</v>
      </c>
      <c r="G8">
        <v>34</v>
      </c>
      <c r="H8" s="1">
        <v>94</v>
      </c>
      <c r="I8">
        <v>41</v>
      </c>
      <c r="J8">
        <v>32</v>
      </c>
      <c r="K8" s="1">
        <v>73</v>
      </c>
      <c r="L8">
        <v>11</v>
      </c>
      <c r="M8">
        <v>30</v>
      </c>
      <c r="N8" s="1">
        <v>41</v>
      </c>
      <c r="O8">
        <v>33</v>
      </c>
      <c r="P8">
        <v>36</v>
      </c>
      <c r="Q8" s="1">
        <v>69</v>
      </c>
      <c r="R8">
        <v>17</v>
      </c>
      <c r="S8">
        <v>21</v>
      </c>
      <c r="T8" s="1">
        <v>38</v>
      </c>
      <c r="U8">
        <v>11</v>
      </c>
      <c r="V8">
        <v>14</v>
      </c>
      <c r="W8" s="1">
        <v>25</v>
      </c>
      <c r="X8">
        <v>23</v>
      </c>
      <c r="Y8">
        <v>22</v>
      </c>
      <c r="Z8" s="1">
        <v>45</v>
      </c>
      <c r="AA8">
        <v>45</v>
      </c>
      <c r="AB8">
        <v>48</v>
      </c>
      <c r="AC8">
        <v>93</v>
      </c>
      <c r="AD8" s="1">
        <v>22</v>
      </c>
      <c r="AE8" s="1">
        <v>23</v>
      </c>
      <c r="AF8" s="1">
        <v>45</v>
      </c>
      <c r="AG8">
        <v>20</v>
      </c>
      <c r="AH8" s="1">
        <v>24</v>
      </c>
      <c r="AI8" s="1">
        <v>44</v>
      </c>
      <c r="AJ8" s="1">
        <v>15</v>
      </c>
      <c r="AK8">
        <v>34</v>
      </c>
      <c r="AL8" s="1">
        <v>49</v>
      </c>
      <c r="AN8">
        <v>47</v>
      </c>
      <c r="AO8">
        <v>47</v>
      </c>
      <c r="AP8">
        <f t="shared" ca="1" si="0"/>
        <v>126.5</v>
      </c>
      <c r="AQ8">
        <f t="shared" ca="1" si="1"/>
        <v>19</v>
      </c>
      <c r="AR8">
        <f t="shared" ca="1" si="2"/>
        <v>0</v>
      </c>
      <c r="AS8">
        <f t="shared" ca="1" si="3"/>
        <v>5.5</v>
      </c>
      <c r="AW8" t="str">
        <f t="shared" ref="AW8:AW68" si="4">AW7</f>
        <v>I</v>
      </c>
      <c r="AX8">
        <f t="shared" ref="AX8:AX68" si="5">AX7</f>
        <v>12</v>
      </c>
    </row>
    <row r="9" spans="1:50" x14ac:dyDescent="0.25">
      <c r="A9" s="1">
        <v>4</v>
      </c>
      <c r="B9" s="1">
        <v>250090101004</v>
      </c>
      <c r="C9" s="24" t="s">
        <v>371</v>
      </c>
      <c r="D9" t="s">
        <v>247</v>
      </c>
      <c r="E9" t="s">
        <v>248</v>
      </c>
      <c r="F9">
        <v>66</v>
      </c>
      <c r="G9">
        <v>34</v>
      </c>
      <c r="H9" s="1">
        <v>100</v>
      </c>
      <c r="I9">
        <v>64</v>
      </c>
      <c r="J9">
        <v>36</v>
      </c>
      <c r="K9" s="1">
        <v>100</v>
      </c>
      <c r="L9">
        <v>38</v>
      </c>
      <c r="M9">
        <v>35</v>
      </c>
      <c r="N9" s="1">
        <v>73</v>
      </c>
      <c r="O9">
        <v>45</v>
      </c>
      <c r="P9">
        <v>35</v>
      </c>
      <c r="Q9" s="1">
        <v>80</v>
      </c>
      <c r="R9">
        <v>17</v>
      </c>
      <c r="S9">
        <v>23</v>
      </c>
      <c r="T9" s="1">
        <v>40</v>
      </c>
      <c r="U9">
        <v>16</v>
      </c>
      <c r="V9">
        <v>17</v>
      </c>
      <c r="W9" s="1">
        <v>33</v>
      </c>
      <c r="X9">
        <v>22</v>
      </c>
      <c r="Y9">
        <v>23</v>
      </c>
      <c r="Z9" s="1">
        <v>45</v>
      </c>
      <c r="AA9">
        <v>46</v>
      </c>
      <c r="AB9">
        <v>45</v>
      </c>
      <c r="AC9">
        <v>91</v>
      </c>
      <c r="AD9" s="1">
        <v>22</v>
      </c>
      <c r="AE9" s="1">
        <v>23</v>
      </c>
      <c r="AF9" s="1">
        <v>45</v>
      </c>
      <c r="AG9">
        <v>20</v>
      </c>
      <c r="AH9" s="1">
        <v>21</v>
      </c>
      <c r="AI9" s="1">
        <v>41</v>
      </c>
      <c r="AJ9" s="1">
        <v>15</v>
      </c>
      <c r="AK9">
        <v>30</v>
      </c>
      <c r="AL9" s="1">
        <v>45</v>
      </c>
      <c r="AN9">
        <v>47</v>
      </c>
      <c r="AO9">
        <v>47</v>
      </c>
      <c r="AP9">
        <f t="shared" ca="1" si="0"/>
        <v>160</v>
      </c>
      <c r="AQ9">
        <f t="shared" ca="1" si="1"/>
        <v>23</v>
      </c>
      <c r="AR9">
        <f t="shared" ca="1" si="2"/>
        <v>0</v>
      </c>
      <c r="AS9">
        <f t="shared" ca="1" si="3"/>
        <v>6.9565217391304346</v>
      </c>
      <c r="AW9" t="str">
        <f t="shared" si="4"/>
        <v>I</v>
      </c>
      <c r="AX9">
        <f t="shared" si="5"/>
        <v>12</v>
      </c>
    </row>
    <row r="10" spans="1:50" x14ac:dyDescent="0.25">
      <c r="A10" s="1">
        <v>5</v>
      </c>
      <c r="B10" s="1">
        <v>250090101005</v>
      </c>
      <c r="C10" s="24" t="s">
        <v>372</v>
      </c>
      <c r="D10" t="s">
        <v>249</v>
      </c>
      <c r="E10" t="s">
        <v>250</v>
      </c>
      <c r="F10">
        <v>60</v>
      </c>
      <c r="G10">
        <v>41</v>
      </c>
      <c r="H10" s="1">
        <v>101</v>
      </c>
      <c r="I10">
        <v>74</v>
      </c>
      <c r="J10">
        <v>32</v>
      </c>
      <c r="K10" s="1">
        <v>106</v>
      </c>
      <c r="L10">
        <v>44</v>
      </c>
      <c r="M10">
        <v>34</v>
      </c>
      <c r="N10" s="1">
        <v>78</v>
      </c>
      <c r="O10">
        <v>45</v>
      </c>
      <c r="P10">
        <v>36</v>
      </c>
      <c r="Q10" s="1">
        <v>81</v>
      </c>
      <c r="R10">
        <v>17</v>
      </c>
      <c r="S10">
        <v>20</v>
      </c>
      <c r="T10" s="1">
        <v>37</v>
      </c>
      <c r="U10">
        <v>18</v>
      </c>
      <c r="V10">
        <v>23</v>
      </c>
      <c r="W10" s="1">
        <v>41</v>
      </c>
      <c r="X10">
        <v>22</v>
      </c>
      <c r="Y10">
        <v>23</v>
      </c>
      <c r="Z10" s="1">
        <v>45</v>
      </c>
      <c r="AA10">
        <v>42</v>
      </c>
      <c r="AB10">
        <v>44</v>
      </c>
      <c r="AC10">
        <v>86</v>
      </c>
      <c r="AD10" s="1">
        <v>23</v>
      </c>
      <c r="AE10" s="1">
        <v>24</v>
      </c>
      <c r="AF10" s="1">
        <v>47</v>
      </c>
      <c r="AG10">
        <v>21</v>
      </c>
      <c r="AH10" s="1">
        <v>23</v>
      </c>
      <c r="AI10" s="1">
        <v>44</v>
      </c>
      <c r="AJ10" s="1">
        <v>19</v>
      </c>
      <c r="AK10">
        <v>37</v>
      </c>
      <c r="AL10" s="1">
        <v>56</v>
      </c>
      <c r="AN10">
        <v>47</v>
      </c>
      <c r="AO10">
        <v>47</v>
      </c>
      <c r="AP10">
        <f t="shared" ca="1" si="0"/>
        <v>164</v>
      </c>
      <c r="AQ10">
        <f t="shared" ca="1" si="1"/>
        <v>23</v>
      </c>
      <c r="AR10">
        <f t="shared" ca="1" si="2"/>
        <v>0</v>
      </c>
      <c r="AS10">
        <f t="shared" ca="1" si="3"/>
        <v>7.1304347826086953</v>
      </c>
      <c r="AW10" t="str">
        <f t="shared" si="4"/>
        <v>I</v>
      </c>
      <c r="AX10">
        <f t="shared" si="5"/>
        <v>12</v>
      </c>
    </row>
    <row r="11" spans="1:50" x14ac:dyDescent="0.25">
      <c r="A11" s="1">
        <v>6</v>
      </c>
      <c r="B11" s="1">
        <v>250090101006</v>
      </c>
      <c r="C11" s="24" t="s">
        <v>373</v>
      </c>
      <c r="D11" t="s">
        <v>251</v>
      </c>
      <c r="E11" t="s">
        <v>252</v>
      </c>
      <c r="F11">
        <v>53</v>
      </c>
      <c r="G11">
        <v>27</v>
      </c>
      <c r="H11" s="1">
        <v>80</v>
      </c>
      <c r="I11">
        <v>53</v>
      </c>
      <c r="J11">
        <v>31</v>
      </c>
      <c r="K11" s="1">
        <v>84</v>
      </c>
      <c r="L11" t="s">
        <v>108</v>
      </c>
      <c r="M11" t="s">
        <v>108</v>
      </c>
      <c r="N11" s="1">
        <v>0</v>
      </c>
      <c r="O11">
        <v>31</v>
      </c>
      <c r="P11">
        <v>29</v>
      </c>
      <c r="Q11" s="1">
        <v>60</v>
      </c>
      <c r="R11">
        <v>17</v>
      </c>
      <c r="S11">
        <v>20</v>
      </c>
      <c r="T11" s="1">
        <v>37</v>
      </c>
      <c r="U11">
        <v>20</v>
      </c>
      <c r="V11">
        <v>18</v>
      </c>
      <c r="W11" s="1">
        <v>38</v>
      </c>
      <c r="X11">
        <v>21</v>
      </c>
      <c r="Y11">
        <v>22</v>
      </c>
      <c r="Z11" s="1">
        <v>43</v>
      </c>
      <c r="AA11">
        <v>42</v>
      </c>
      <c r="AB11">
        <v>40</v>
      </c>
      <c r="AC11">
        <v>82</v>
      </c>
      <c r="AD11" s="1">
        <v>21</v>
      </c>
      <c r="AE11" s="1">
        <v>21</v>
      </c>
      <c r="AF11" s="1">
        <v>42</v>
      </c>
      <c r="AG11">
        <v>20</v>
      </c>
      <c r="AH11" s="1">
        <v>21</v>
      </c>
      <c r="AI11" s="1">
        <v>41</v>
      </c>
      <c r="AJ11" s="1">
        <v>19</v>
      </c>
      <c r="AK11">
        <v>35</v>
      </c>
      <c r="AL11" s="1">
        <v>54</v>
      </c>
      <c r="AN11">
        <v>47</v>
      </c>
      <c r="AO11">
        <v>47</v>
      </c>
      <c r="AP11">
        <f t="shared" ca="1" si="0"/>
        <v>122.5</v>
      </c>
      <c r="AQ11">
        <f t="shared" ca="1" si="1"/>
        <v>19</v>
      </c>
      <c r="AR11">
        <f t="shared" ca="1" si="2"/>
        <v>0</v>
      </c>
      <c r="AS11">
        <f t="shared" ca="1" si="3"/>
        <v>5.3260869565217392</v>
      </c>
      <c r="AW11" t="str">
        <f t="shared" si="4"/>
        <v>I</v>
      </c>
      <c r="AX11">
        <f t="shared" si="5"/>
        <v>12</v>
      </c>
    </row>
    <row r="12" spans="1:50" x14ac:dyDescent="0.25">
      <c r="A12" s="1">
        <v>7</v>
      </c>
      <c r="B12" s="1">
        <v>250090101007</v>
      </c>
      <c r="C12" s="24" t="s">
        <v>374</v>
      </c>
      <c r="D12" t="s">
        <v>253</v>
      </c>
      <c r="E12" t="s">
        <v>254</v>
      </c>
      <c r="F12">
        <v>66</v>
      </c>
      <c r="G12">
        <v>37</v>
      </c>
      <c r="H12" s="1">
        <v>103</v>
      </c>
      <c r="I12">
        <v>77</v>
      </c>
      <c r="J12">
        <v>35</v>
      </c>
      <c r="K12" s="1">
        <v>112</v>
      </c>
      <c r="L12">
        <v>45</v>
      </c>
      <c r="M12">
        <v>42</v>
      </c>
      <c r="N12" s="1">
        <v>87</v>
      </c>
      <c r="O12">
        <v>57</v>
      </c>
      <c r="P12">
        <v>41</v>
      </c>
      <c r="Q12" s="1">
        <v>98</v>
      </c>
      <c r="R12">
        <v>17</v>
      </c>
      <c r="S12">
        <v>22</v>
      </c>
      <c r="T12" s="1">
        <v>39</v>
      </c>
      <c r="U12">
        <v>18</v>
      </c>
      <c r="V12">
        <v>23</v>
      </c>
      <c r="W12" s="1">
        <v>41</v>
      </c>
      <c r="X12">
        <v>21</v>
      </c>
      <c r="Y12">
        <v>23</v>
      </c>
      <c r="Z12" s="1">
        <v>44</v>
      </c>
      <c r="AA12">
        <v>48</v>
      </c>
      <c r="AB12">
        <v>46</v>
      </c>
      <c r="AC12">
        <v>94</v>
      </c>
      <c r="AD12" s="1">
        <v>22</v>
      </c>
      <c r="AE12" s="1">
        <v>22</v>
      </c>
      <c r="AF12" s="1">
        <v>44</v>
      </c>
      <c r="AG12">
        <v>22</v>
      </c>
      <c r="AH12" s="1">
        <v>23</v>
      </c>
      <c r="AI12" s="1">
        <v>45</v>
      </c>
      <c r="AJ12" s="37">
        <v>19</v>
      </c>
      <c r="AK12">
        <v>39</v>
      </c>
      <c r="AL12" s="1">
        <v>39</v>
      </c>
      <c r="AN12">
        <v>47</v>
      </c>
      <c r="AO12">
        <v>47</v>
      </c>
      <c r="AP12">
        <f t="shared" ca="1" si="0"/>
        <v>173</v>
      </c>
      <c r="AQ12">
        <f t="shared" ca="1" si="1"/>
        <v>23</v>
      </c>
      <c r="AR12">
        <f t="shared" ca="1" si="2"/>
        <v>0</v>
      </c>
      <c r="AS12">
        <f t="shared" ca="1" si="3"/>
        <v>7.5217391304347823</v>
      </c>
      <c r="AW12" t="str">
        <f t="shared" si="4"/>
        <v>I</v>
      </c>
      <c r="AX12">
        <f t="shared" si="5"/>
        <v>12</v>
      </c>
    </row>
    <row r="13" spans="1:50" x14ac:dyDescent="0.25">
      <c r="A13" s="1">
        <v>8</v>
      </c>
      <c r="B13" s="1">
        <v>250090101008</v>
      </c>
      <c r="C13" s="24" t="s">
        <v>375</v>
      </c>
      <c r="D13" t="s">
        <v>255</v>
      </c>
      <c r="E13" t="s">
        <v>256</v>
      </c>
      <c r="F13">
        <v>87</v>
      </c>
      <c r="G13">
        <v>42</v>
      </c>
      <c r="H13" s="1">
        <v>129</v>
      </c>
      <c r="I13">
        <v>73</v>
      </c>
      <c r="J13">
        <v>42</v>
      </c>
      <c r="K13" s="1">
        <v>115</v>
      </c>
      <c r="L13">
        <v>59</v>
      </c>
      <c r="M13">
        <v>45</v>
      </c>
      <c r="N13" s="1">
        <v>104</v>
      </c>
      <c r="O13">
        <v>64</v>
      </c>
      <c r="P13">
        <v>37</v>
      </c>
      <c r="Q13" s="1">
        <v>101</v>
      </c>
      <c r="R13">
        <v>18</v>
      </c>
      <c r="S13">
        <v>25</v>
      </c>
      <c r="T13" s="1">
        <v>43</v>
      </c>
      <c r="U13">
        <v>16</v>
      </c>
      <c r="V13">
        <v>21</v>
      </c>
      <c r="W13" s="1">
        <v>37</v>
      </c>
      <c r="X13">
        <v>22</v>
      </c>
      <c r="Y13">
        <v>24</v>
      </c>
      <c r="Z13" s="1">
        <v>46</v>
      </c>
      <c r="AA13">
        <v>46</v>
      </c>
      <c r="AB13">
        <v>48</v>
      </c>
      <c r="AC13">
        <v>94</v>
      </c>
      <c r="AD13" s="1">
        <v>20</v>
      </c>
      <c r="AE13" s="1">
        <v>23</v>
      </c>
      <c r="AF13" s="1">
        <v>43</v>
      </c>
      <c r="AG13">
        <v>22</v>
      </c>
      <c r="AH13" s="1">
        <v>24</v>
      </c>
      <c r="AI13" s="1">
        <v>46</v>
      </c>
      <c r="AJ13" s="1">
        <v>17</v>
      </c>
      <c r="AK13">
        <v>37</v>
      </c>
      <c r="AL13" s="1">
        <v>54</v>
      </c>
      <c r="AN13">
        <v>47</v>
      </c>
      <c r="AO13">
        <v>47</v>
      </c>
      <c r="AP13">
        <f t="shared" ca="1" si="0"/>
        <v>187.5</v>
      </c>
      <c r="AQ13">
        <f t="shared" ca="1" si="1"/>
        <v>23</v>
      </c>
      <c r="AR13">
        <f t="shared" ca="1" si="2"/>
        <v>0</v>
      </c>
      <c r="AS13">
        <f t="shared" ca="1" si="3"/>
        <v>8.1521739130434785</v>
      </c>
      <c r="AW13" t="str">
        <f t="shared" si="4"/>
        <v>I</v>
      </c>
      <c r="AX13">
        <f t="shared" si="5"/>
        <v>12</v>
      </c>
    </row>
    <row r="14" spans="1:50" x14ac:dyDescent="0.25">
      <c r="A14" s="1">
        <v>9</v>
      </c>
      <c r="B14" s="1">
        <v>250090101009</v>
      </c>
      <c r="C14" s="24" t="s">
        <v>376</v>
      </c>
      <c r="D14" t="s">
        <v>257</v>
      </c>
      <c r="E14" t="s">
        <v>258</v>
      </c>
      <c r="F14">
        <v>65</v>
      </c>
      <c r="G14">
        <v>46</v>
      </c>
      <c r="H14" s="1">
        <v>111</v>
      </c>
      <c r="I14">
        <v>68</v>
      </c>
      <c r="J14">
        <v>34</v>
      </c>
      <c r="K14" s="1">
        <v>102</v>
      </c>
      <c r="L14">
        <v>41</v>
      </c>
      <c r="M14">
        <v>36</v>
      </c>
      <c r="N14" s="1">
        <v>77</v>
      </c>
      <c r="O14">
        <v>53</v>
      </c>
      <c r="P14">
        <v>27</v>
      </c>
      <c r="Q14" s="1">
        <v>80</v>
      </c>
      <c r="R14">
        <v>21</v>
      </c>
      <c r="S14">
        <v>25</v>
      </c>
      <c r="T14" s="1">
        <v>46</v>
      </c>
      <c r="U14">
        <v>17</v>
      </c>
      <c r="V14">
        <v>21</v>
      </c>
      <c r="W14" s="1">
        <v>38</v>
      </c>
      <c r="X14">
        <v>22</v>
      </c>
      <c r="Y14">
        <v>22</v>
      </c>
      <c r="Z14" s="1">
        <v>44</v>
      </c>
      <c r="AA14">
        <v>45</v>
      </c>
      <c r="AB14">
        <v>47</v>
      </c>
      <c r="AC14">
        <v>92</v>
      </c>
      <c r="AD14" s="1">
        <v>22</v>
      </c>
      <c r="AE14" s="1">
        <v>24</v>
      </c>
      <c r="AF14" s="1">
        <v>46</v>
      </c>
      <c r="AG14">
        <v>21</v>
      </c>
      <c r="AH14" s="1">
        <v>23</v>
      </c>
      <c r="AI14" s="1">
        <v>44</v>
      </c>
      <c r="AJ14" s="1">
        <v>19</v>
      </c>
      <c r="AK14">
        <v>38</v>
      </c>
      <c r="AL14" s="1">
        <v>57</v>
      </c>
      <c r="AN14">
        <v>47</v>
      </c>
      <c r="AO14">
        <v>47</v>
      </c>
      <c r="AP14">
        <f t="shared" ca="1" si="0"/>
        <v>166</v>
      </c>
      <c r="AQ14">
        <f t="shared" ca="1" si="1"/>
        <v>23</v>
      </c>
      <c r="AR14">
        <f t="shared" ca="1" si="2"/>
        <v>0</v>
      </c>
      <c r="AS14">
        <f t="shared" ca="1" si="3"/>
        <v>7.2173913043478262</v>
      </c>
      <c r="AW14" t="str">
        <f t="shared" si="4"/>
        <v>I</v>
      </c>
      <c r="AX14">
        <f t="shared" si="5"/>
        <v>12</v>
      </c>
    </row>
    <row r="15" spans="1:50" x14ac:dyDescent="0.25">
      <c r="A15" s="1">
        <v>10</v>
      </c>
      <c r="B15" s="1">
        <v>250090101010</v>
      </c>
      <c r="C15" s="24" t="s">
        <v>377</v>
      </c>
      <c r="D15" t="s">
        <v>259</v>
      </c>
      <c r="E15" t="s">
        <v>260</v>
      </c>
      <c r="F15">
        <v>72</v>
      </c>
      <c r="G15">
        <v>47</v>
      </c>
      <c r="H15" s="1">
        <v>119</v>
      </c>
      <c r="I15">
        <v>68</v>
      </c>
      <c r="J15">
        <v>34</v>
      </c>
      <c r="K15" s="1">
        <v>102</v>
      </c>
      <c r="L15">
        <v>63</v>
      </c>
      <c r="M15">
        <v>44</v>
      </c>
      <c r="N15" s="1">
        <v>107</v>
      </c>
      <c r="O15">
        <v>69</v>
      </c>
      <c r="P15">
        <v>41</v>
      </c>
      <c r="Q15" s="1">
        <v>110</v>
      </c>
      <c r="R15">
        <v>21</v>
      </c>
      <c r="S15">
        <v>25</v>
      </c>
      <c r="T15" s="1">
        <v>46</v>
      </c>
      <c r="U15">
        <v>24</v>
      </c>
      <c r="V15">
        <v>25</v>
      </c>
      <c r="W15" s="1">
        <v>49</v>
      </c>
      <c r="X15">
        <v>24</v>
      </c>
      <c r="Y15">
        <v>24</v>
      </c>
      <c r="Z15" s="1">
        <v>48</v>
      </c>
      <c r="AA15">
        <v>46</v>
      </c>
      <c r="AB15">
        <v>44</v>
      </c>
      <c r="AC15">
        <v>90</v>
      </c>
      <c r="AD15" s="1">
        <v>22</v>
      </c>
      <c r="AE15" s="1">
        <v>24</v>
      </c>
      <c r="AF15" s="1">
        <v>46</v>
      </c>
      <c r="AG15">
        <v>20</v>
      </c>
      <c r="AH15" s="1">
        <v>23</v>
      </c>
      <c r="AI15" s="1">
        <v>43</v>
      </c>
      <c r="AJ15" s="1">
        <v>19</v>
      </c>
      <c r="AK15">
        <v>45</v>
      </c>
      <c r="AL15" s="1">
        <v>64</v>
      </c>
      <c r="AN15">
        <v>47</v>
      </c>
      <c r="AO15">
        <v>47</v>
      </c>
      <c r="AP15">
        <f t="shared" ca="1" si="0"/>
        <v>187</v>
      </c>
      <c r="AQ15">
        <f t="shared" ca="1" si="1"/>
        <v>23</v>
      </c>
      <c r="AR15">
        <f t="shared" ca="1" si="2"/>
        <v>0</v>
      </c>
      <c r="AS15">
        <f t="shared" ca="1" si="3"/>
        <v>8.1304347826086953</v>
      </c>
      <c r="AW15" t="str">
        <f t="shared" si="4"/>
        <v>I</v>
      </c>
      <c r="AX15">
        <f t="shared" si="5"/>
        <v>12</v>
      </c>
    </row>
    <row r="16" spans="1:50" x14ac:dyDescent="0.25">
      <c r="A16" s="1">
        <v>11</v>
      </c>
      <c r="B16" s="1">
        <v>250090101011</v>
      </c>
      <c r="C16" s="24" t="s">
        <v>378</v>
      </c>
      <c r="D16" t="s">
        <v>261</v>
      </c>
      <c r="E16" t="s">
        <v>262</v>
      </c>
      <c r="F16">
        <v>39</v>
      </c>
      <c r="G16">
        <v>36</v>
      </c>
      <c r="H16" s="1">
        <v>75</v>
      </c>
      <c r="I16">
        <v>68</v>
      </c>
      <c r="J16">
        <v>30</v>
      </c>
      <c r="K16" s="1">
        <v>98</v>
      </c>
      <c r="L16">
        <v>42</v>
      </c>
      <c r="M16">
        <v>34</v>
      </c>
      <c r="N16" s="1">
        <v>76</v>
      </c>
      <c r="O16">
        <v>57</v>
      </c>
      <c r="P16">
        <v>32</v>
      </c>
      <c r="Q16" s="1">
        <v>89</v>
      </c>
      <c r="R16">
        <v>15</v>
      </c>
      <c r="S16">
        <v>20</v>
      </c>
      <c r="T16" s="1">
        <v>35</v>
      </c>
      <c r="U16">
        <v>15</v>
      </c>
      <c r="V16">
        <v>21</v>
      </c>
      <c r="W16" s="1">
        <v>36</v>
      </c>
      <c r="X16">
        <v>21</v>
      </c>
      <c r="Y16">
        <v>23</v>
      </c>
      <c r="Z16" s="1">
        <v>44</v>
      </c>
      <c r="AA16">
        <v>46</v>
      </c>
      <c r="AB16">
        <v>45</v>
      </c>
      <c r="AC16">
        <v>91</v>
      </c>
      <c r="AD16" s="1">
        <v>23</v>
      </c>
      <c r="AE16" s="1">
        <v>21</v>
      </c>
      <c r="AF16" s="1">
        <v>44</v>
      </c>
      <c r="AG16">
        <v>21</v>
      </c>
      <c r="AH16" s="1">
        <v>23</v>
      </c>
      <c r="AI16" s="1">
        <v>44</v>
      </c>
      <c r="AJ16" s="1">
        <v>17</v>
      </c>
      <c r="AK16">
        <v>35</v>
      </c>
      <c r="AL16" s="1">
        <v>52</v>
      </c>
      <c r="AN16">
        <v>47</v>
      </c>
      <c r="AO16">
        <v>47</v>
      </c>
      <c r="AP16">
        <f t="shared" ca="1" si="0"/>
        <v>157</v>
      </c>
      <c r="AQ16">
        <f t="shared" ca="1" si="1"/>
        <v>23</v>
      </c>
      <c r="AR16">
        <f t="shared" ca="1" si="2"/>
        <v>0</v>
      </c>
      <c r="AS16">
        <f t="shared" ca="1" si="3"/>
        <v>6.8260869565217392</v>
      </c>
      <c r="AW16" t="str">
        <f t="shared" si="4"/>
        <v>I</v>
      </c>
      <c r="AX16">
        <f t="shared" si="5"/>
        <v>12</v>
      </c>
    </row>
    <row r="17" spans="1:50" x14ac:dyDescent="0.25">
      <c r="A17" s="1">
        <v>12</v>
      </c>
      <c r="B17" s="1">
        <v>250090101012</v>
      </c>
      <c r="C17" s="24" t="s">
        <v>379</v>
      </c>
      <c r="D17" t="s">
        <v>263</v>
      </c>
      <c r="E17" t="s">
        <v>264</v>
      </c>
      <c r="F17">
        <v>80</v>
      </c>
      <c r="G17">
        <v>41</v>
      </c>
      <c r="H17" s="1">
        <v>121</v>
      </c>
      <c r="I17">
        <v>72</v>
      </c>
      <c r="J17">
        <v>36</v>
      </c>
      <c r="K17" s="1">
        <v>108</v>
      </c>
      <c r="L17">
        <v>46</v>
      </c>
      <c r="M17">
        <v>40</v>
      </c>
      <c r="N17" s="1">
        <v>86</v>
      </c>
      <c r="O17">
        <v>66</v>
      </c>
      <c r="P17">
        <v>39</v>
      </c>
      <c r="Q17" s="1">
        <v>105</v>
      </c>
      <c r="R17">
        <v>17</v>
      </c>
      <c r="S17">
        <v>23</v>
      </c>
      <c r="T17" s="1">
        <v>40</v>
      </c>
      <c r="U17">
        <v>16</v>
      </c>
      <c r="V17">
        <v>19</v>
      </c>
      <c r="W17" s="1">
        <v>35</v>
      </c>
      <c r="X17">
        <v>23</v>
      </c>
      <c r="Y17">
        <v>23</v>
      </c>
      <c r="Z17" s="1">
        <v>46</v>
      </c>
      <c r="AA17">
        <v>46</v>
      </c>
      <c r="AB17">
        <v>48</v>
      </c>
      <c r="AC17">
        <v>94</v>
      </c>
      <c r="AD17" s="1">
        <v>21</v>
      </c>
      <c r="AE17" s="1">
        <v>21</v>
      </c>
      <c r="AF17" s="1">
        <v>42</v>
      </c>
      <c r="AG17">
        <v>22</v>
      </c>
      <c r="AH17" s="1">
        <v>24</v>
      </c>
      <c r="AI17" s="1">
        <v>46</v>
      </c>
      <c r="AJ17" s="1">
        <v>19</v>
      </c>
      <c r="AK17">
        <v>38</v>
      </c>
      <c r="AL17" s="1">
        <v>57</v>
      </c>
      <c r="AN17">
        <v>47</v>
      </c>
      <c r="AO17">
        <v>47</v>
      </c>
      <c r="AP17">
        <f t="shared" ca="1" si="0"/>
        <v>180.5</v>
      </c>
      <c r="AQ17">
        <f t="shared" ca="1" si="1"/>
        <v>23</v>
      </c>
      <c r="AR17">
        <f t="shared" ca="1" si="2"/>
        <v>0</v>
      </c>
      <c r="AS17">
        <f t="shared" ca="1" si="3"/>
        <v>7.8478260869565215</v>
      </c>
      <c r="AW17" t="str">
        <f t="shared" si="4"/>
        <v>I</v>
      </c>
      <c r="AX17">
        <f t="shared" si="5"/>
        <v>12</v>
      </c>
    </row>
    <row r="18" spans="1:50" x14ac:dyDescent="0.25">
      <c r="A18" s="1">
        <v>13</v>
      </c>
      <c r="B18" s="1">
        <v>250090101013</v>
      </c>
      <c r="C18" s="24" t="s">
        <v>380</v>
      </c>
      <c r="D18" t="s">
        <v>265</v>
      </c>
      <c r="E18" t="s">
        <v>266</v>
      </c>
      <c r="F18">
        <v>47</v>
      </c>
      <c r="G18">
        <v>26</v>
      </c>
      <c r="H18" s="1">
        <v>73</v>
      </c>
      <c r="I18">
        <v>63</v>
      </c>
      <c r="J18">
        <v>27</v>
      </c>
      <c r="K18" s="1">
        <v>90</v>
      </c>
      <c r="L18">
        <v>16</v>
      </c>
      <c r="M18">
        <v>32</v>
      </c>
      <c r="N18" s="1">
        <v>48</v>
      </c>
      <c r="O18">
        <v>37</v>
      </c>
      <c r="P18">
        <v>29</v>
      </c>
      <c r="Q18" s="1">
        <v>66</v>
      </c>
      <c r="R18">
        <v>16</v>
      </c>
      <c r="S18">
        <v>22</v>
      </c>
      <c r="T18" s="1">
        <v>38</v>
      </c>
      <c r="U18">
        <v>10</v>
      </c>
      <c r="V18">
        <v>16</v>
      </c>
      <c r="W18" s="1">
        <v>26</v>
      </c>
      <c r="X18">
        <v>21</v>
      </c>
      <c r="Y18">
        <v>24</v>
      </c>
      <c r="Z18" s="1">
        <v>45</v>
      </c>
      <c r="AA18">
        <v>47</v>
      </c>
      <c r="AB18">
        <v>48</v>
      </c>
      <c r="AC18">
        <v>95</v>
      </c>
      <c r="AD18" s="1">
        <v>22</v>
      </c>
      <c r="AE18" s="1">
        <v>23</v>
      </c>
      <c r="AF18" s="1">
        <v>45</v>
      </c>
      <c r="AG18">
        <v>21</v>
      </c>
      <c r="AH18" s="1">
        <v>24</v>
      </c>
      <c r="AI18" s="1">
        <v>45</v>
      </c>
      <c r="AJ18" s="1">
        <v>14</v>
      </c>
      <c r="AK18">
        <v>33</v>
      </c>
      <c r="AL18" s="1">
        <v>47</v>
      </c>
      <c r="AN18">
        <v>47</v>
      </c>
      <c r="AO18">
        <v>47</v>
      </c>
      <c r="AP18">
        <f t="shared" ca="1" si="0"/>
        <v>126</v>
      </c>
      <c r="AQ18">
        <f t="shared" ca="1" si="1"/>
        <v>19</v>
      </c>
      <c r="AR18">
        <f t="shared" ca="1" si="2"/>
        <v>0</v>
      </c>
      <c r="AS18">
        <f t="shared" ca="1" si="3"/>
        <v>5.4782608695652177</v>
      </c>
      <c r="AW18" t="str">
        <f t="shared" si="4"/>
        <v>I</v>
      </c>
      <c r="AX18">
        <f t="shared" si="5"/>
        <v>12</v>
      </c>
    </row>
    <row r="19" spans="1:50" x14ac:dyDescent="0.25">
      <c r="A19" s="1">
        <v>14</v>
      </c>
      <c r="B19" s="1">
        <v>250090101014</v>
      </c>
      <c r="C19" s="24" t="s">
        <v>381</v>
      </c>
      <c r="D19" t="s">
        <v>267</v>
      </c>
      <c r="E19" t="s">
        <v>268</v>
      </c>
      <c r="F19">
        <v>71</v>
      </c>
      <c r="G19">
        <v>44</v>
      </c>
      <c r="H19" s="1">
        <v>115</v>
      </c>
      <c r="I19">
        <v>81</v>
      </c>
      <c r="J19">
        <v>41</v>
      </c>
      <c r="K19" s="1">
        <v>122</v>
      </c>
      <c r="L19">
        <v>51</v>
      </c>
      <c r="M19">
        <v>44</v>
      </c>
      <c r="N19" s="1">
        <v>95</v>
      </c>
      <c r="O19">
        <v>62</v>
      </c>
      <c r="P19">
        <v>45</v>
      </c>
      <c r="Q19" s="1">
        <v>107</v>
      </c>
      <c r="R19">
        <v>21</v>
      </c>
      <c r="S19">
        <v>25</v>
      </c>
      <c r="T19" s="1">
        <v>46</v>
      </c>
      <c r="U19">
        <v>17</v>
      </c>
      <c r="V19">
        <v>23</v>
      </c>
      <c r="W19" s="1">
        <v>40</v>
      </c>
      <c r="X19">
        <v>22</v>
      </c>
      <c r="Y19">
        <v>23</v>
      </c>
      <c r="Z19" s="1">
        <v>45</v>
      </c>
      <c r="AA19">
        <v>48</v>
      </c>
      <c r="AB19">
        <v>47</v>
      </c>
      <c r="AC19">
        <v>95</v>
      </c>
      <c r="AD19" s="1">
        <v>22</v>
      </c>
      <c r="AE19" s="1">
        <v>24</v>
      </c>
      <c r="AF19" s="1">
        <v>46</v>
      </c>
      <c r="AG19">
        <v>22</v>
      </c>
      <c r="AH19" s="1">
        <v>23</v>
      </c>
      <c r="AI19" s="1">
        <v>45</v>
      </c>
      <c r="AJ19" s="1">
        <v>20</v>
      </c>
      <c r="AK19">
        <v>43</v>
      </c>
      <c r="AL19" s="1">
        <v>63</v>
      </c>
      <c r="AN19">
        <v>47</v>
      </c>
      <c r="AO19">
        <v>47</v>
      </c>
      <c r="AP19">
        <f t="shared" ca="1" si="0"/>
        <v>188.5</v>
      </c>
      <c r="AQ19">
        <f t="shared" ca="1" si="1"/>
        <v>23</v>
      </c>
      <c r="AR19">
        <f t="shared" ca="1" si="2"/>
        <v>0</v>
      </c>
      <c r="AS19">
        <f t="shared" ca="1" si="3"/>
        <v>8.195652173913043</v>
      </c>
      <c r="AW19" t="str">
        <f t="shared" si="4"/>
        <v>I</v>
      </c>
      <c r="AX19">
        <f t="shared" si="5"/>
        <v>12</v>
      </c>
    </row>
    <row r="20" spans="1:50" x14ac:dyDescent="0.25">
      <c r="A20" s="1">
        <v>15</v>
      </c>
      <c r="B20" s="1">
        <v>250090101015</v>
      </c>
      <c r="C20" s="24" t="s">
        <v>382</v>
      </c>
      <c r="D20" t="s">
        <v>269</v>
      </c>
      <c r="E20" t="s">
        <v>270</v>
      </c>
      <c r="F20">
        <v>59</v>
      </c>
      <c r="G20">
        <v>30</v>
      </c>
      <c r="H20" s="1">
        <v>89</v>
      </c>
      <c r="I20">
        <v>46</v>
      </c>
      <c r="J20">
        <v>28</v>
      </c>
      <c r="K20" s="1">
        <v>74</v>
      </c>
      <c r="L20">
        <v>22</v>
      </c>
      <c r="M20">
        <v>37</v>
      </c>
      <c r="N20" s="1">
        <v>59</v>
      </c>
      <c r="O20">
        <v>30</v>
      </c>
      <c r="P20">
        <v>32</v>
      </c>
      <c r="Q20" s="1">
        <v>62</v>
      </c>
      <c r="R20">
        <v>19</v>
      </c>
      <c r="S20">
        <v>22</v>
      </c>
      <c r="T20" s="1">
        <v>41</v>
      </c>
      <c r="U20">
        <v>17</v>
      </c>
      <c r="V20">
        <v>18</v>
      </c>
      <c r="W20" s="1">
        <v>35</v>
      </c>
      <c r="X20">
        <v>22</v>
      </c>
      <c r="Y20">
        <v>24</v>
      </c>
      <c r="Z20" s="1">
        <v>46</v>
      </c>
      <c r="AA20">
        <v>46</v>
      </c>
      <c r="AB20">
        <v>48</v>
      </c>
      <c r="AC20">
        <v>94</v>
      </c>
      <c r="AD20" s="1">
        <v>21</v>
      </c>
      <c r="AE20" s="1">
        <v>24</v>
      </c>
      <c r="AF20" s="1">
        <v>45</v>
      </c>
      <c r="AG20">
        <v>21</v>
      </c>
      <c r="AH20" s="1">
        <v>23</v>
      </c>
      <c r="AI20" s="1">
        <v>44</v>
      </c>
      <c r="AJ20" s="1">
        <v>19</v>
      </c>
      <c r="AK20">
        <v>44</v>
      </c>
      <c r="AL20" s="1">
        <v>63</v>
      </c>
      <c r="AN20">
        <v>47</v>
      </c>
      <c r="AO20">
        <v>47</v>
      </c>
      <c r="AP20">
        <f t="shared" ca="1" si="0"/>
        <v>125</v>
      </c>
      <c r="AQ20">
        <f t="shared" ca="1" si="1"/>
        <v>19</v>
      </c>
      <c r="AR20">
        <f t="shared" ca="1" si="2"/>
        <v>0</v>
      </c>
      <c r="AS20">
        <f t="shared" ca="1" si="3"/>
        <v>5.4347826086956523</v>
      </c>
      <c r="AW20" t="str">
        <f t="shared" si="4"/>
        <v>I</v>
      </c>
      <c r="AX20">
        <f t="shared" si="5"/>
        <v>12</v>
      </c>
    </row>
    <row r="21" spans="1:50" x14ac:dyDescent="0.25">
      <c r="A21" s="1">
        <v>16</v>
      </c>
      <c r="B21" s="1">
        <v>250090101016</v>
      </c>
      <c r="C21" s="24" t="s">
        <v>383</v>
      </c>
      <c r="D21" t="s">
        <v>271</v>
      </c>
      <c r="E21" t="s">
        <v>272</v>
      </c>
      <c r="F21">
        <v>75</v>
      </c>
      <c r="G21">
        <v>46</v>
      </c>
      <c r="H21" s="1">
        <v>121</v>
      </c>
      <c r="I21">
        <v>78</v>
      </c>
      <c r="J21">
        <v>41</v>
      </c>
      <c r="K21" s="1">
        <v>119</v>
      </c>
      <c r="L21">
        <v>56</v>
      </c>
      <c r="M21">
        <v>44</v>
      </c>
      <c r="N21" s="1">
        <v>100</v>
      </c>
      <c r="O21">
        <v>65</v>
      </c>
      <c r="P21">
        <v>39</v>
      </c>
      <c r="Q21" s="1">
        <v>104</v>
      </c>
      <c r="R21">
        <v>19</v>
      </c>
      <c r="S21">
        <v>25</v>
      </c>
      <c r="T21" s="1">
        <v>44</v>
      </c>
      <c r="U21">
        <v>18</v>
      </c>
      <c r="V21">
        <v>23</v>
      </c>
      <c r="W21" s="1">
        <v>41</v>
      </c>
      <c r="X21">
        <v>21</v>
      </c>
      <c r="Y21">
        <v>22</v>
      </c>
      <c r="Z21" s="1">
        <v>43</v>
      </c>
      <c r="AA21">
        <v>43</v>
      </c>
      <c r="AB21">
        <v>46</v>
      </c>
      <c r="AC21">
        <v>89</v>
      </c>
      <c r="AD21" s="1">
        <v>22</v>
      </c>
      <c r="AE21" s="1">
        <v>24</v>
      </c>
      <c r="AF21" s="1">
        <v>46</v>
      </c>
      <c r="AG21">
        <v>22</v>
      </c>
      <c r="AH21" s="1">
        <v>21</v>
      </c>
      <c r="AI21" s="1">
        <v>43</v>
      </c>
      <c r="AJ21" s="1">
        <v>19</v>
      </c>
      <c r="AK21">
        <v>42</v>
      </c>
      <c r="AL21" s="1">
        <v>61</v>
      </c>
      <c r="AN21">
        <v>49</v>
      </c>
      <c r="AO21">
        <v>49</v>
      </c>
      <c r="AP21">
        <f t="shared" ca="1" si="0"/>
        <v>185</v>
      </c>
      <c r="AQ21">
        <f t="shared" ca="1" si="1"/>
        <v>23</v>
      </c>
      <c r="AR21">
        <f t="shared" ca="1" si="2"/>
        <v>0</v>
      </c>
      <c r="AS21">
        <f t="shared" ca="1" si="3"/>
        <v>8.0434782608695645</v>
      </c>
      <c r="AW21" t="str">
        <f t="shared" si="4"/>
        <v>I</v>
      </c>
      <c r="AX21">
        <f t="shared" si="5"/>
        <v>12</v>
      </c>
    </row>
    <row r="22" spans="1:50" x14ac:dyDescent="0.25">
      <c r="A22" s="1">
        <v>17</v>
      </c>
      <c r="B22" s="1">
        <v>250090101017</v>
      </c>
      <c r="C22" s="24" t="s">
        <v>384</v>
      </c>
      <c r="D22" t="s">
        <v>273</v>
      </c>
      <c r="E22" t="s">
        <v>274</v>
      </c>
      <c r="F22">
        <v>49</v>
      </c>
      <c r="G22">
        <v>39</v>
      </c>
      <c r="H22" s="1">
        <v>88</v>
      </c>
      <c r="I22">
        <v>65</v>
      </c>
      <c r="J22">
        <v>30</v>
      </c>
      <c r="K22" s="1">
        <v>95</v>
      </c>
      <c r="L22">
        <v>39</v>
      </c>
      <c r="M22">
        <v>31</v>
      </c>
      <c r="N22" s="1">
        <v>70</v>
      </c>
      <c r="O22">
        <v>53</v>
      </c>
      <c r="P22">
        <v>30</v>
      </c>
      <c r="Q22" s="1">
        <v>83</v>
      </c>
      <c r="R22">
        <v>18</v>
      </c>
      <c r="S22">
        <v>22</v>
      </c>
      <c r="T22" s="1">
        <v>40</v>
      </c>
      <c r="U22">
        <v>20</v>
      </c>
      <c r="V22">
        <v>19</v>
      </c>
      <c r="W22" s="1">
        <v>39</v>
      </c>
      <c r="X22">
        <v>23</v>
      </c>
      <c r="Y22">
        <v>22</v>
      </c>
      <c r="Z22" s="1">
        <v>45</v>
      </c>
      <c r="AA22">
        <v>44</v>
      </c>
      <c r="AB22">
        <v>47</v>
      </c>
      <c r="AC22">
        <v>91</v>
      </c>
      <c r="AD22" s="1">
        <v>22</v>
      </c>
      <c r="AE22" s="1">
        <v>24</v>
      </c>
      <c r="AF22" s="1">
        <v>46</v>
      </c>
      <c r="AG22">
        <v>22</v>
      </c>
      <c r="AH22" s="1">
        <v>21</v>
      </c>
      <c r="AI22" s="1">
        <v>43</v>
      </c>
      <c r="AJ22" s="1">
        <v>19</v>
      </c>
      <c r="AK22">
        <v>35</v>
      </c>
      <c r="AL22" s="1">
        <v>54</v>
      </c>
      <c r="AN22">
        <v>47</v>
      </c>
      <c r="AO22">
        <v>47</v>
      </c>
      <c r="AP22">
        <f t="shared" ca="1" si="0"/>
        <v>157.5</v>
      </c>
      <c r="AQ22">
        <f t="shared" ca="1" si="1"/>
        <v>23</v>
      </c>
      <c r="AR22">
        <f t="shared" ca="1" si="2"/>
        <v>0</v>
      </c>
      <c r="AS22">
        <f t="shared" ca="1" si="3"/>
        <v>6.8478260869565215</v>
      </c>
      <c r="AW22" t="str">
        <f t="shared" si="4"/>
        <v>I</v>
      </c>
      <c r="AX22">
        <f t="shared" si="5"/>
        <v>12</v>
      </c>
    </row>
    <row r="23" spans="1:50" x14ac:dyDescent="0.25">
      <c r="A23" s="1">
        <v>18</v>
      </c>
      <c r="B23" s="1">
        <v>250090101018</v>
      </c>
      <c r="C23" s="24" t="s">
        <v>385</v>
      </c>
      <c r="D23" t="s">
        <v>275</v>
      </c>
      <c r="E23" t="s">
        <v>276</v>
      </c>
      <c r="F23">
        <v>74</v>
      </c>
      <c r="G23">
        <v>44</v>
      </c>
      <c r="H23" s="1">
        <v>118</v>
      </c>
      <c r="I23">
        <v>84</v>
      </c>
      <c r="J23">
        <v>37</v>
      </c>
      <c r="K23" s="1">
        <v>121</v>
      </c>
      <c r="L23">
        <v>54</v>
      </c>
      <c r="M23">
        <v>43</v>
      </c>
      <c r="N23" s="1">
        <v>97</v>
      </c>
      <c r="O23">
        <v>62</v>
      </c>
      <c r="P23">
        <v>43</v>
      </c>
      <c r="Q23" s="1">
        <v>105</v>
      </c>
      <c r="R23">
        <v>18</v>
      </c>
      <c r="S23">
        <v>22</v>
      </c>
      <c r="T23" s="1">
        <v>40</v>
      </c>
      <c r="U23">
        <v>22</v>
      </c>
      <c r="V23">
        <v>21</v>
      </c>
      <c r="W23" s="1">
        <v>43</v>
      </c>
      <c r="X23">
        <v>23</v>
      </c>
      <c r="Y23">
        <v>23</v>
      </c>
      <c r="Z23" s="1">
        <v>46</v>
      </c>
      <c r="AA23">
        <v>45</v>
      </c>
      <c r="AB23">
        <v>43</v>
      </c>
      <c r="AC23">
        <v>88</v>
      </c>
      <c r="AD23" s="1">
        <v>20</v>
      </c>
      <c r="AE23" s="1">
        <v>24</v>
      </c>
      <c r="AF23" s="1">
        <v>44</v>
      </c>
      <c r="AG23">
        <v>20</v>
      </c>
      <c r="AH23" s="1">
        <v>23</v>
      </c>
      <c r="AI23" s="1">
        <v>43</v>
      </c>
      <c r="AJ23" s="1">
        <v>20</v>
      </c>
      <c r="AK23">
        <v>43</v>
      </c>
      <c r="AL23" s="1">
        <v>63</v>
      </c>
      <c r="AN23">
        <v>47</v>
      </c>
      <c r="AO23">
        <v>47</v>
      </c>
      <c r="AP23">
        <f t="shared" ca="1" si="0"/>
        <v>185</v>
      </c>
      <c r="AQ23">
        <f t="shared" ca="1" si="1"/>
        <v>23</v>
      </c>
      <c r="AR23">
        <f t="shared" ca="1" si="2"/>
        <v>0</v>
      </c>
      <c r="AS23">
        <f t="shared" ca="1" si="3"/>
        <v>8.0434782608695645</v>
      </c>
      <c r="AW23" t="str">
        <f t="shared" si="4"/>
        <v>I</v>
      </c>
      <c r="AX23">
        <f t="shared" si="5"/>
        <v>12</v>
      </c>
    </row>
    <row r="24" spans="1:50" x14ac:dyDescent="0.25">
      <c r="A24" s="1">
        <v>19</v>
      </c>
      <c r="B24" s="1">
        <v>250090101019</v>
      </c>
      <c r="C24" s="24" t="s">
        <v>386</v>
      </c>
      <c r="D24" t="s">
        <v>277</v>
      </c>
      <c r="E24" t="s">
        <v>278</v>
      </c>
      <c r="F24">
        <v>59</v>
      </c>
      <c r="G24">
        <v>27</v>
      </c>
      <c r="H24" s="1">
        <v>86</v>
      </c>
      <c r="I24">
        <v>61</v>
      </c>
      <c r="J24">
        <v>30</v>
      </c>
      <c r="K24" s="1">
        <v>91</v>
      </c>
      <c r="L24">
        <v>26</v>
      </c>
      <c r="M24">
        <v>37</v>
      </c>
      <c r="N24" s="1">
        <v>63</v>
      </c>
      <c r="O24">
        <v>47</v>
      </c>
      <c r="P24">
        <v>30</v>
      </c>
      <c r="Q24" s="1">
        <v>77</v>
      </c>
      <c r="R24">
        <v>18</v>
      </c>
      <c r="S24">
        <v>25</v>
      </c>
      <c r="T24" s="1">
        <v>43</v>
      </c>
      <c r="U24">
        <v>17</v>
      </c>
      <c r="V24">
        <v>18</v>
      </c>
      <c r="W24" s="1">
        <v>35</v>
      </c>
      <c r="X24">
        <v>23</v>
      </c>
      <c r="Y24">
        <v>22</v>
      </c>
      <c r="Z24" s="1">
        <v>45</v>
      </c>
      <c r="AA24">
        <v>46</v>
      </c>
      <c r="AB24">
        <v>47</v>
      </c>
      <c r="AC24">
        <v>93</v>
      </c>
      <c r="AD24" s="1">
        <v>20</v>
      </c>
      <c r="AE24" s="1">
        <v>24</v>
      </c>
      <c r="AF24" s="1">
        <v>44</v>
      </c>
      <c r="AG24">
        <v>22</v>
      </c>
      <c r="AH24" s="1">
        <v>23</v>
      </c>
      <c r="AI24" s="1">
        <v>45</v>
      </c>
      <c r="AJ24" s="1">
        <v>19</v>
      </c>
      <c r="AK24">
        <v>45</v>
      </c>
      <c r="AL24" s="1">
        <v>64</v>
      </c>
      <c r="AN24">
        <v>47</v>
      </c>
      <c r="AO24">
        <v>47</v>
      </c>
      <c r="AP24">
        <f t="shared" ca="1" si="0"/>
        <v>153.5</v>
      </c>
      <c r="AQ24">
        <f t="shared" ca="1" si="1"/>
        <v>23</v>
      </c>
      <c r="AR24">
        <f t="shared" ca="1" si="2"/>
        <v>4</v>
      </c>
      <c r="AS24">
        <f t="shared" ca="1" si="3"/>
        <v>6.6739130434782608</v>
      </c>
      <c r="AW24" t="str">
        <f t="shared" si="4"/>
        <v>I</v>
      </c>
      <c r="AX24">
        <f t="shared" si="5"/>
        <v>12</v>
      </c>
    </row>
    <row r="25" spans="1:50" x14ac:dyDescent="0.25">
      <c r="A25" s="1">
        <v>20</v>
      </c>
      <c r="B25" s="1">
        <v>250090101020</v>
      </c>
      <c r="C25" s="24" t="s">
        <v>387</v>
      </c>
      <c r="D25" t="s">
        <v>279</v>
      </c>
      <c r="E25" t="s">
        <v>280</v>
      </c>
      <c r="F25">
        <v>41</v>
      </c>
      <c r="G25">
        <v>36</v>
      </c>
      <c r="H25" s="1">
        <v>77</v>
      </c>
      <c r="I25">
        <v>56</v>
      </c>
      <c r="J25">
        <v>32</v>
      </c>
      <c r="K25" s="1">
        <v>88</v>
      </c>
      <c r="L25">
        <v>55</v>
      </c>
      <c r="M25">
        <v>38</v>
      </c>
      <c r="N25" s="1">
        <v>93</v>
      </c>
      <c r="O25">
        <v>38</v>
      </c>
      <c r="P25">
        <v>32</v>
      </c>
      <c r="Q25" s="1">
        <v>70</v>
      </c>
      <c r="R25">
        <v>17</v>
      </c>
      <c r="S25">
        <v>22</v>
      </c>
      <c r="T25" s="1">
        <v>39</v>
      </c>
      <c r="U25">
        <v>16</v>
      </c>
      <c r="V25">
        <v>17</v>
      </c>
      <c r="W25" s="1">
        <v>33</v>
      </c>
      <c r="X25">
        <v>22</v>
      </c>
      <c r="Y25">
        <v>21</v>
      </c>
      <c r="Z25" s="1">
        <v>43</v>
      </c>
      <c r="AA25">
        <v>48</v>
      </c>
      <c r="AB25">
        <v>46</v>
      </c>
      <c r="AC25">
        <v>94</v>
      </c>
      <c r="AD25" s="1">
        <v>21</v>
      </c>
      <c r="AE25" s="1">
        <v>24</v>
      </c>
      <c r="AF25" s="1">
        <v>45</v>
      </c>
      <c r="AG25">
        <v>22</v>
      </c>
      <c r="AH25" s="1">
        <v>23</v>
      </c>
      <c r="AI25" s="1">
        <v>45</v>
      </c>
      <c r="AJ25" s="1">
        <v>20</v>
      </c>
      <c r="AK25">
        <v>40</v>
      </c>
      <c r="AL25" s="1">
        <v>60</v>
      </c>
      <c r="AN25">
        <v>47</v>
      </c>
      <c r="AO25">
        <v>47</v>
      </c>
      <c r="AP25">
        <f t="shared" ca="1" si="0"/>
        <v>154</v>
      </c>
      <c r="AQ25">
        <f t="shared" ca="1" si="1"/>
        <v>23</v>
      </c>
      <c r="AR25">
        <f t="shared" ca="1" si="2"/>
        <v>0</v>
      </c>
      <c r="AS25">
        <f t="shared" ca="1" si="3"/>
        <v>6.6956521739130439</v>
      </c>
      <c r="AW25" t="str">
        <f t="shared" si="4"/>
        <v>I</v>
      </c>
      <c r="AX25">
        <f t="shared" si="5"/>
        <v>12</v>
      </c>
    </row>
    <row r="26" spans="1:50" x14ac:dyDescent="0.25">
      <c r="A26" s="1">
        <v>21</v>
      </c>
      <c r="B26" s="1">
        <v>250090101021</v>
      </c>
      <c r="C26" s="24" t="s">
        <v>388</v>
      </c>
      <c r="D26" t="s">
        <v>281</v>
      </c>
      <c r="E26" t="s">
        <v>282</v>
      </c>
      <c r="F26">
        <v>70</v>
      </c>
      <c r="G26">
        <v>39</v>
      </c>
      <c r="H26" s="1">
        <v>109</v>
      </c>
      <c r="I26">
        <v>96</v>
      </c>
      <c r="J26">
        <v>40</v>
      </c>
      <c r="K26" s="1">
        <v>136</v>
      </c>
      <c r="L26">
        <v>56</v>
      </c>
      <c r="M26">
        <v>45</v>
      </c>
      <c r="N26" s="1">
        <v>101</v>
      </c>
      <c r="O26">
        <v>74</v>
      </c>
      <c r="P26">
        <v>39</v>
      </c>
      <c r="Q26" s="1">
        <v>113</v>
      </c>
      <c r="R26">
        <v>17</v>
      </c>
      <c r="S26">
        <v>22</v>
      </c>
      <c r="T26" s="1">
        <v>39</v>
      </c>
      <c r="U26">
        <v>15</v>
      </c>
      <c r="V26">
        <v>19</v>
      </c>
      <c r="W26" s="1">
        <v>34</v>
      </c>
      <c r="X26">
        <v>21</v>
      </c>
      <c r="Y26">
        <v>20</v>
      </c>
      <c r="Z26" s="1">
        <v>41</v>
      </c>
      <c r="AA26">
        <v>40</v>
      </c>
      <c r="AB26">
        <v>39</v>
      </c>
      <c r="AC26">
        <v>79</v>
      </c>
      <c r="AD26" s="1">
        <v>21</v>
      </c>
      <c r="AE26" s="1">
        <v>21</v>
      </c>
      <c r="AF26" s="1">
        <v>42</v>
      </c>
      <c r="AG26">
        <v>21</v>
      </c>
      <c r="AH26" s="1">
        <v>21</v>
      </c>
      <c r="AI26" s="1">
        <v>42</v>
      </c>
      <c r="AJ26" s="1">
        <v>17</v>
      </c>
      <c r="AK26">
        <v>37</v>
      </c>
      <c r="AL26" s="1">
        <v>54</v>
      </c>
      <c r="AN26">
        <v>47</v>
      </c>
      <c r="AO26">
        <v>47</v>
      </c>
      <c r="AP26">
        <f t="shared" ca="1" si="0"/>
        <v>184.5</v>
      </c>
      <c r="AQ26">
        <f t="shared" ca="1" si="1"/>
        <v>23</v>
      </c>
      <c r="AR26">
        <f t="shared" ca="1" si="2"/>
        <v>0</v>
      </c>
      <c r="AS26">
        <f t="shared" ca="1" si="3"/>
        <v>8.0217391304347831</v>
      </c>
      <c r="AW26" t="str">
        <f t="shared" si="4"/>
        <v>I</v>
      </c>
      <c r="AX26">
        <f t="shared" si="5"/>
        <v>12</v>
      </c>
    </row>
    <row r="27" spans="1:50" x14ac:dyDescent="0.25">
      <c r="A27" s="1">
        <v>22</v>
      </c>
      <c r="B27" s="1">
        <v>250090101022</v>
      </c>
      <c r="C27" s="24" t="s">
        <v>389</v>
      </c>
      <c r="D27" t="s">
        <v>283</v>
      </c>
      <c r="E27" t="s">
        <v>284</v>
      </c>
      <c r="F27">
        <v>60</v>
      </c>
      <c r="G27">
        <v>31</v>
      </c>
      <c r="H27" s="1">
        <v>91</v>
      </c>
      <c r="I27">
        <v>63</v>
      </c>
      <c r="J27">
        <v>36</v>
      </c>
      <c r="K27" s="1">
        <v>99</v>
      </c>
      <c r="L27">
        <v>39</v>
      </c>
      <c r="M27">
        <v>39</v>
      </c>
      <c r="N27" s="1">
        <v>78</v>
      </c>
      <c r="O27">
        <v>62</v>
      </c>
      <c r="P27">
        <v>33</v>
      </c>
      <c r="Q27" s="1">
        <v>95</v>
      </c>
      <c r="R27">
        <v>20</v>
      </c>
      <c r="S27">
        <v>22</v>
      </c>
      <c r="T27" s="1">
        <v>42</v>
      </c>
      <c r="U27">
        <v>17</v>
      </c>
      <c r="V27">
        <v>25</v>
      </c>
      <c r="W27" s="1">
        <v>42</v>
      </c>
      <c r="X27">
        <v>21</v>
      </c>
      <c r="Y27">
        <v>20</v>
      </c>
      <c r="Z27" s="1">
        <v>41</v>
      </c>
      <c r="AA27">
        <v>42</v>
      </c>
      <c r="AB27">
        <v>44</v>
      </c>
      <c r="AC27">
        <v>86</v>
      </c>
      <c r="AD27" s="1">
        <v>20</v>
      </c>
      <c r="AE27" s="1">
        <v>24</v>
      </c>
      <c r="AF27" s="1">
        <v>44</v>
      </c>
      <c r="AG27">
        <v>22</v>
      </c>
      <c r="AH27" s="1">
        <v>20</v>
      </c>
      <c r="AI27" s="1">
        <v>42</v>
      </c>
      <c r="AJ27" s="1">
        <v>19</v>
      </c>
      <c r="AK27">
        <v>35</v>
      </c>
      <c r="AL27" s="1">
        <v>54</v>
      </c>
      <c r="AN27">
        <v>47</v>
      </c>
      <c r="AO27">
        <v>47</v>
      </c>
      <c r="AP27">
        <f t="shared" ca="1" si="0"/>
        <v>163</v>
      </c>
      <c r="AQ27">
        <f t="shared" ca="1" si="1"/>
        <v>23</v>
      </c>
      <c r="AR27">
        <f t="shared" ca="1" si="2"/>
        <v>0</v>
      </c>
      <c r="AS27">
        <f t="shared" ca="1" si="3"/>
        <v>7.0869565217391308</v>
      </c>
      <c r="AW27" t="str">
        <f t="shared" si="4"/>
        <v>I</v>
      </c>
      <c r="AX27">
        <f t="shared" si="5"/>
        <v>12</v>
      </c>
    </row>
    <row r="28" spans="1:50" x14ac:dyDescent="0.25">
      <c r="A28" s="1">
        <v>23</v>
      </c>
      <c r="B28" s="1">
        <v>250090101023</v>
      </c>
      <c r="C28" s="24" t="s">
        <v>390</v>
      </c>
      <c r="D28" t="s">
        <v>285</v>
      </c>
      <c r="E28" t="s">
        <v>286</v>
      </c>
      <c r="F28">
        <v>68</v>
      </c>
      <c r="G28">
        <v>33</v>
      </c>
      <c r="H28" s="1">
        <v>101</v>
      </c>
      <c r="I28">
        <v>62</v>
      </c>
      <c r="J28">
        <v>35</v>
      </c>
      <c r="K28" s="1">
        <v>97</v>
      </c>
      <c r="L28">
        <v>41</v>
      </c>
      <c r="M28">
        <v>36</v>
      </c>
      <c r="N28" s="1">
        <v>77</v>
      </c>
      <c r="O28">
        <v>38</v>
      </c>
      <c r="P28">
        <v>37</v>
      </c>
      <c r="Q28" s="1">
        <v>75</v>
      </c>
      <c r="R28">
        <v>17</v>
      </c>
      <c r="S28">
        <v>22</v>
      </c>
      <c r="T28" s="1">
        <v>39</v>
      </c>
      <c r="U28">
        <v>19</v>
      </c>
      <c r="V28">
        <v>22</v>
      </c>
      <c r="W28" s="1">
        <v>41</v>
      </c>
      <c r="X28">
        <v>22</v>
      </c>
      <c r="Y28">
        <v>20</v>
      </c>
      <c r="Z28" s="1">
        <v>42</v>
      </c>
      <c r="AA28">
        <v>42</v>
      </c>
      <c r="AB28">
        <v>45</v>
      </c>
      <c r="AC28">
        <v>87</v>
      </c>
      <c r="AD28" s="1">
        <v>22</v>
      </c>
      <c r="AE28" s="1">
        <v>24</v>
      </c>
      <c r="AF28" s="1">
        <v>46</v>
      </c>
      <c r="AG28">
        <v>22</v>
      </c>
      <c r="AH28" s="1">
        <v>21</v>
      </c>
      <c r="AI28" s="1">
        <v>43</v>
      </c>
      <c r="AJ28" s="1">
        <v>16</v>
      </c>
      <c r="AK28">
        <v>32</v>
      </c>
      <c r="AL28" s="1">
        <v>48</v>
      </c>
      <c r="AN28">
        <v>47</v>
      </c>
      <c r="AO28">
        <v>47</v>
      </c>
      <c r="AP28">
        <f t="shared" ca="1" si="0"/>
        <v>159.5</v>
      </c>
      <c r="AQ28">
        <f t="shared" ca="1" si="1"/>
        <v>23</v>
      </c>
      <c r="AR28">
        <f t="shared" ca="1" si="2"/>
        <v>0</v>
      </c>
      <c r="AS28">
        <f t="shared" ca="1" si="3"/>
        <v>6.9347826086956523</v>
      </c>
      <c r="AW28" t="str">
        <f t="shared" si="4"/>
        <v>I</v>
      </c>
      <c r="AX28">
        <f t="shared" si="5"/>
        <v>12</v>
      </c>
    </row>
    <row r="29" spans="1:50" x14ac:dyDescent="0.25">
      <c r="A29" s="1">
        <v>24</v>
      </c>
      <c r="B29" s="1">
        <v>250090101024</v>
      </c>
      <c r="C29" s="24" t="s">
        <v>391</v>
      </c>
      <c r="D29" t="s">
        <v>287</v>
      </c>
      <c r="E29" t="s">
        <v>288</v>
      </c>
      <c r="F29">
        <v>72</v>
      </c>
      <c r="G29">
        <v>38</v>
      </c>
      <c r="H29" s="1">
        <v>110</v>
      </c>
      <c r="I29">
        <v>72</v>
      </c>
      <c r="J29">
        <v>39</v>
      </c>
      <c r="K29" s="1">
        <v>111</v>
      </c>
      <c r="L29">
        <v>40</v>
      </c>
      <c r="M29">
        <v>47</v>
      </c>
      <c r="N29" s="1">
        <v>87</v>
      </c>
      <c r="O29">
        <v>72</v>
      </c>
      <c r="P29">
        <v>41</v>
      </c>
      <c r="Q29" s="1">
        <v>113</v>
      </c>
      <c r="R29">
        <v>20</v>
      </c>
      <c r="S29">
        <v>25</v>
      </c>
      <c r="T29" s="1">
        <v>45</v>
      </c>
      <c r="U29">
        <v>20</v>
      </c>
      <c r="V29">
        <v>22</v>
      </c>
      <c r="W29" s="1">
        <v>42</v>
      </c>
      <c r="X29">
        <v>24</v>
      </c>
      <c r="Y29">
        <v>20</v>
      </c>
      <c r="Z29" s="1">
        <v>44</v>
      </c>
      <c r="AA29">
        <v>47</v>
      </c>
      <c r="AB29">
        <v>48</v>
      </c>
      <c r="AC29">
        <v>95</v>
      </c>
      <c r="AD29" s="1">
        <v>22</v>
      </c>
      <c r="AE29" s="1">
        <v>24</v>
      </c>
      <c r="AF29" s="1">
        <v>46</v>
      </c>
      <c r="AG29">
        <v>23</v>
      </c>
      <c r="AH29" s="1">
        <v>19</v>
      </c>
      <c r="AI29" s="1">
        <v>42</v>
      </c>
      <c r="AJ29" s="1">
        <v>20</v>
      </c>
      <c r="AK29">
        <v>38</v>
      </c>
      <c r="AL29" s="1">
        <v>58</v>
      </c>
      <c r="AN29">
        <v>47</v>
      </c>
      <c r="AO29">
        <v>47</v>
      </c>
      <c r="AP29">
        <f t="shared" ca="1" si="0"/>
        <v>181</v>
      </c>
      <c r="AQ29">
        <f t="shared" ca="1" si="1"/>
        <v>23</v>
      </c>
      <c r="AR29">
        <f t="shared" ca="1" si="2"/>
        <v>0</v>
      </c>
      <c r="AS29">
        <f t="shared" ca="1" si="3"/>
        <v>7.8695652173913047</v>
      </c>
      <c r="AW29" t="str">
        <f t="shared" si="4"/>
        <v>I</v>
      </c>
      <c r="AX29">
        <f t="shared" si="5"/>
        <v>12</v>
      </c>
    </row>
    <row r="30" spans="1:50" x14ac:dyDescent="0.25">
      <c r="A30" s="1">
        <v>25</v>
      </c>
      <c r="B30" s="1">
        <v>250090101025</v>
      </c>
      <c r="C30" s="24" t="s">
        <v>392</v>
      </c>
      <c r="D30" t="s">
        <v>289</v>
      </c>
      <c r="E30" t="s">
        <v>290</v>
      </c>
      <c r="F30">
        <v>64</v>
      </c>
      <c r="G30">
        <v>38</v>
      </c>
      <c r="H30" s="1">
        <v>102</v>
      </c>
      <c r="I30">
        <v>56</v>
      </c>
      <c r="J30">
        <v>38</v>
      </c>
      <c r="K30" s="1">
        <v>94</v>
      </c>
      <c r="L30">
        <v>24</v>
      </c>
      <c r="M30">
        <v>41</v>
      </c>
      <c r="N30" s="1">
        <v>65</v>
      </c>
      <c r="O30">
        <v>58</v>
      </c>
      <c r="P30">
        <v>33</v>
      </c>
      <c r="Q30" s="1">
        <v>91</v>
      </c>
      <c r="R30">
        <v>20</v>
      </c>
      <c r="S30">
        <v>23</v>
      </c>
      <c r="T30" s="1">
        <v>43</v>
      </c>
      <c r="U30">
        <v>16</v>
      </c>
      <c r="V30">
        <v>22</v>
      </c>
      <c r="W30" s="1">
        <v>38</v>
      </c>
      <c r="X30">
        <v>22</v>
      </c>
      <c r="Y30">
        <v>19</v>
      </c>
      <c r="Z30" s="1">
        <v>41</v>
      </c>
      <c r="AA30">
        <v>48</v>
      </c>
      <c r="AB30">
        <v>48</v>
      </c>
      <c r="AC30">
        <v>96</v>
      </c>
      <c r="AD30" s="1">
        <v>21</v>
      </c>
      <c r="AE30" s="1">
        <v>24</v>
      </c>
      <c r="AF30" s="1">
        <v>45</v>
      </c>
      <c r="AG30">
        <v>22</v>
      </c>
      <c r="AH30" s="1">
        <v>22</v>
      </c>
      <c r="AI30" s="1">
        <v>44</v>
      </c>
      <c r="AJ30" s="1">
        <v>16</v>
      </c>
      <c r="AK30">
        <v>38</v>
      </c>
      <c r="AL30" s="1">
        <v>54</v>
      </c>
      <c r="AN30">
        <v>47</v>
      </c>
      <c r="AO30">
        <v>47</v>
      </c>
      <c r="AP30">
        <f t="shared" ca="1" si="0"/>
        <v>144</v>
      </c>
      <c r="AQ30">
        <f t="shared" ca="1" si="1"/>
        <v>19</v>
      </c>
      <c r="AR30">
        <f t="shared" ca="1" si="2"/>
        <v>0</v>
      </c>
      <c r="AS30">
        <f t="shared" ca="1" si="3"/>
        <v>6.2608695652173916</v>
      </c>
      <c r="AW30" t="str">
        <f t="shared" si="4"/>
        <v>I</v>
      </c>
      <c r="AX30">
        <f t="shared" si="5"/>
        <v>12</v>
      </c>
    </row>
    <row r="31" spans="1:50" x14ac:dyDescent="0.25">
      <c r="A31" s="1">
        <v>26</v>
      </c>
      <c r="B31" s="1">
        <v>250090101026</v>
      </c>
      <c r="C31" s="24" t="s">
        <v>393</v>
      </c>
      <c r="D31" t="s">
        <v>291</v>
      </c>
      <c r="E31" t="s">
        <v>292</v>
      </c>
      <c r="F31">
        <v>56</v>
      </c>
      <c r="G31">
        <v>36</v>
      </c>
      <c r="H31" s="1">
        <v>92</v>
      </c>
      <c r="I31">
        <v>86</v>
      </c>
      <c r="J31">
        <v>35</v>
      </c>
      <c r="K31" s="1">
        <v>121</v>
      </c>
      <c r="L31">
        <v>38</v>
      </c>
      <c r="M31">
        <v>36</v>
      </c>
      <c r="N31" s="1">
        <v>74</v>
      </c>
      <c r="O31">
        <v>51</v>
      </c>
      <c r="P31">
        <v>39</v>
      </c>
      <c r="Q31" s="1">
        <v>90</v>
      </c>
      <c r="R31">
        <v>19</v>
      </c>
      <c r="S31">
        <v>23</v>
      </c>
      <c r="T31" s="1">
        <v>42</v>
      </c>
      <c r="U31">
        <v>17</v>
      </c>
      <c r="V31">
        <v>21</v>
      </c>
      <c r="W31" s="1">
        <v>38</v>
      </c>
      <c r="X31">
        <v>22</v>
      </c>
      <c r="Y31">
        <v>21</v>
      </c>
      <c r="Z31" s="1">
        <v>43</v>
      </c>
      <c r="AA31">
        <v>45</v>
      </c>
      <c r="AB31">
        <v>47</v>
      </c>
      <c r="AC31">
        <v>92</v>
      </c>
      <c r="AD31" s="1">
        <v>22</v>
      </c>
      <c r="AE31" s="1">
        <v>23</v>
      </c>
      <c r="AF31" s="1">
        <v>45</v>
      </c>
      <c r="AG31">
        <v>21</v>
      </c>
      <c r="AH31" s="1">
        <v>21</v>
      </c>
      <c r="AI31" s="1">
        <v>42</v>
      </c>
      <c r="AJ31" s="1">
        <v>16</v>
      </c>
      <c r="AK31">
        <v>38</v>
      </c>
      <c r="AL31" s="1">
        <v>54</v>
      </c>
      <c r="AN31">
        <v>47</v>
      </c>
      <c r="AO31">
        <v>47</v>
      </c>
      <c r="AP31">
        <f t="shared" ca="1" si="0"/>
        <v>168.5</v>
      </c>
      <c r="AQ31">
        <f t="shared" ca="1" si="1"/>
        <v>23</v>
      </c>
      <c r="AR31">
        <f t="shared" ca="1" si="2"/>
        <v>0</v>
      </c>
      <c r="AS31">
        <f t="shared" ca="1" si="3"/>
        <v>7.3260869565217392</v>
      </c>
      <c r="AW31" t="str">
        <f t="shared" si="4"/>
        <v>I</v>
      </c>
      <c r="AX31">
        <f t="shared" si="5"/>
        <v>12</v>
      </c>
    </row>
    <row r="32" spans="1:50" x14ac:dyDescent="0.25">
      <c r="A32" s="1">
        <v>27</v>
      </c>
      <c r="B32" s="1">
        <v>250090101027</v>
      </c>
      <c r="C32" s="24" t="s">
        <v>394</v>
      </c>
      <c r="D32" t="s">
        <v>293</v>
      </c>
      <c r="E32" t="s">
        <v>294</v>
      </c>
      <c r="F32">
        <v>42</v>
      </c>
      <c r="G32">
        <v>33</v>
      </c>
      <c r="H32" s="1">
        <v>75</v>
      </c>
      <c r="I32">
        <v>38</v>
      </c>
      <c r="J32">
        <v>32</v>
      </c>
      <c r="K32" s="1">
        <v>70</v>
      </c>
      <c r="L32">
        <v>26</v>
      </c>
      <c r="M32">
        <v>32</v>
      </c>
      <c r="N32" s="1">
        <v>58</v>
      </c>
      <c r="O32">
        <v>30</v>
      </c>
      <c r="P32">
        <v>34</v>
      </c>
      <c r="Q32" s="1">
        <v>64</v>
      </c>
      <c r="R32">
        <v>18</v>
      </c>
      <c r="S32">
        <v>21</v>
      </c>
      <c r="T32" s="1">
        <v>39</v>
      </c>
      <c r="U32">
        <v>18</v>
      </c>
      <c r="V32">
        <v>21</v>
      </c>
      <c r="W32" s="1">
        <v>39</v>
      </c>
      <c r="X32">
        <v>21</v>
      </c>
      <c r="Y32">
        <v>20</v>
      </c>
      <c r="Z32" s="1">
        <v>41</v>
      </c>
      <c r="AA32">
        <v>47</v>
      </c>
      <c r="AB32">
        <v>48</v>
      </c>
      <c r="AC32">
        <v>95</v>
      </c>
      <c r="AD32" s="1">
        <v>21</v>
      </c>
      <c r="AE32" s="1">
        <v>24</v>
      </c>
      <c r="AF32" s="1">
        <v>45</v>
      </c>
      <c r="AG32">
        <v>22</v>
      </c>
      <c r="AH32" s="1">
        <v>22</v>
      </c>
      <c r="AI32" s="1">
        <v>44</v>
      </c>
      <c r="AJ32" s="1">
        <v>16</v>
      </c>
      <c r="AK32">
        <v>35</v>
      </c>
      <c r="AL32" s="1">
        <v>51</v>
      </c>
      <c r="AN32">
        <v>47</v>
      </c>
      <c r="AO32">
        <v>47</v>
      </c>
      <c r="AP32">
        <f t="shared" ca="1" si="0"/>
        <v>141</v>
      </c>
      <c r="AQ32">
        <f t="shared" ca="1" si="1"/>
        <v>23</v>
      </c>
      <c r="AR32">
        <f t="shared" ca="1" si="2"/>
        <v>4</v>
      </c>
      <c r="AS32">
        <f t="shared" ca="1" si="3"/>
        <v>6.1304347826086953</v>
      </c>
      <c r="AW32" t="str">
        <f t="shared" si="4"/>
        <v>I</v>
      </c>
      <c r="AX32">
        <f t="shared" si="5"/>
        <v>12</v>
      </c>
    </row>
    <row r="33" spans="1:50" x14ac:dyDescent="0.25">
      <c r="A33" s="1">
        <v>28</v>
      </c>
      <c r="B33" s="1">
        <v>250090101028</v>
      </c>
      <c r="C33" s="24" t="s">
        <v>395</v>
      </c>
      <c r="D33" t="s">
        <v>295</v>
      </c>
      <c r="E33" t="s">
        <v>296</v>
      </c>
      <c r="F33">
        <v>62</v>
      </c>
      <c r="G33">
        <v>31</v>
      </c>
      <c r="H33" s="1">
        <v>93</v>
      </c>
      <c r="I33">
        <v>43</v>
      </c>
      <c r="J33">
        <v>31</v>
      </c>
      <c r="K33" s="1">
        <v>74</v>
      </c>
      <c r="L33">
        <v>19</v>
      </c>
      <c r="M33">
        <v>28</v>
      </c>
      <c r="N33" s="1">
        <v>47</v>
      </c>
      <c r="O33">
        <v>30</v>
      </c>
      <c r="P33">
        <v>37</v>
      </c>
      <c r="Q33" s="1">
        <v>67</v>
      </c>
      <c r="R33">
        <v>16</v>
      </c>
      <c r="S33">
        <v>21</v>
      </c>
      <c r="T33" s="1">
        <v>37</v>
      </c>
      <c r="U33">
        <v>16</v>
      </c>
      <c r="V33">
        <v>21</v>
      </c>
      <c r="W33" s="1">
        <v>37</v>
      </c>
      <c r="X33">
        <v>21</v>
      </c>
      <c r="Y33">
        <v>20</v>
      </c>
      <c r="Z33" s="1">
        <v>41</v>
      </c>
      <c r="AA33">
        <v>46</v>
      </c>
      <c r="AB33">
        <v>46</v>
      </c>
      <c r="AC33">
        <v>92</v>
      </c>
      <c r="AD33" s="1">
        <v>20</v>
      </c>
      <c r="AE33" s="1">
        <v>24</v>
      </c>
      <c r="AF33" s="1">
        <v>44</v>
      </c>
      <c r="AG33">
        <v>21</v>
      </c>
      <c r="AH33" s="1">
        <v>21</v>
      </c>
      <c r="AI33" s="1">
        <v>42</v>
      </c>
      <c r="AJ33" s="1">
        <v>17</v>
      </c>
      <c r="AK33">
        <v>32</v>
      </c>
      <c r="AL33" s="1">
        <v>49</v>
      </c>
      <c r="AN33">
        <v>47</v>
      </c>
      <c r="AO33">
        <v>47</v>
      </c>
      <c r="AP33">
        <f t="shared" ref="AP33:AP68" ca="1" si="6">INDIRECT(_xlfn.TEXTJOIN("",TRUE,"TC_",AW33,"!",ADDRESS(4+A33*(AX33+9),13)))</f>
        <v>124</v>
      </c>
      <c r="AQ33">
        <f t="shared" ref="AQ33:AQ68" ca="1" si="7">INDIRECT(_xlfn.TEXTJOIN("",TRUE,"TC_",AW33,"!",ADDRESS(5+A33*(AX33+9),12)))</f>
        <v>19</v>
      </c>
      <c r="AR33">
        <f t="shared" ca="1" si="2"/>
        <v>0</v>
      </c>
      <c r="AS33">
        <f t="shared" ref="AS33:AS68" ca="1" si="8">AP33/$AQ$3</f>
        <v>5.3913043478260869</v>
      </c>
      <c r="AW33" t="str">
        <f t="shared" si="4"/>
        <v>I</v>
      </c>
      <c r="AX33">
        <f t="shared" si="5"/>
        <v>12</v>
      </c>
    </row>
    <row r="34" spans="1:50" x14ac:dyDescent="0.25">
      <c r="A34" s="1">
        <v>29</v>
      </c>
      <c r="B34" s="1">
        <v>250090101029</v>
      </c>
      <c r="C34" s="24" t="s">
        <v>396</v>
      </c>
      <c r="D34" t="s">
        <v>297</v>
      </c>
      <c r="E34" t="s">
        <v>298</v>
      </c>
      <c r="F34">
        <v>72</v>
      </c>
      <c r="G34">
        <v>43</v>
      </c>
      <c r="H34" s="1">
        <v>115</v>
      </c>
      <c r="I34">
        <v>76</v>
      </c>
      <c r="J34">
        <v>40</v>
      </c>
      <c r="K34" s="1">
        <v>116</v>
      </c>
      <c r="L34">
        <v>62</v>
      </c>
      <c r="M34">
        <v>50</v>
      </c>
      <c r="N34" s="1">
        <v>112</v>
      </c>
      <c r="O34">
        <v>75</v>
      </c>
      <c r="P34">
        <v>46</v>
      </c>
      <c r="Q34" s="1">
        <v>121</v>
      </c>
      <c r="R34">
        <v>23</v>
      </c>
      <c r="S34">
        <v>25</v>
      </c>
      <c r="T34" s="1">
        <v>48</v>
      </c>
      <c r="U34">
        <v>19</v>
      </c>
      <c r="V34">
        <v>24</v>
      </c>
      <c r="W34" s="1">
        <v>43</v>
      </c>
      <c r="X34">
        <v>22</v>
      </c>
      <c r="Y34">
        <v>22</v>
      </c>
      <c r="Z34" s="1">
        <v>44</v>
      </c>
      <c r="AA34">
        <v>44</v>
      </c>
      <c r="AB34">
        <v>46</v>
      </c>
      <c r="AC34">
        <v>90</v>
      </c>
      <c r="AD34" s="1">
        <v>23</v>
      </c>
      <c r="AE34" s="1">
        <v>23</v>
      </c>
      <c r="AF34" s="1">
        <v>46</v>
      </c>
      <c r="AG34">
        <v>22</v>
      </c>
      <c r="AH34" s="1">
        <v>23</v>
      </c>
      <c r="AI34" s="1">
        <v>45</v>
      </c>
      <c r="AJ34" s="1">
        <v>19</v>
      </c>
      <c r="AK34">
        <v>43</v>
      </c>
      <c r="AL34" s="1">
        <v>62</v>
      </c>
      <c r="AN34">
        <v>47</v>
      </c>
      <c r="AO34">
        <v>47</v>
      </c>
      <c r="AP34">
        <f t="shared" ca="1" si="6"/>
        <v>194</v>
      </c>
      <c r="AQ34">
        <f t="shared" ca="1" si="7"/>
        <v>23</v>
      </c>
      <c r="AR34">
        <f t="shared" ref="AR34:AR68" ca="1" si="9">IF(INDIRECT(_xlfn.TEXTJOIN("",TRUE,"TC_",AW34,"!",ADDRESS(4+A34*(AX34+9),23))),SUM(INDIRECT(_xlfn.TEXTJOIN("",TRUE,"TC_",AW34,"!",ADDRESS(4+A34*(AX34+9)-AX34,23),":",ADDRESS(3+A34*(AX34+9),23)))),0)</f>
        <v>0</v>
      </c>
      <c r="AS34">
        <f t="shared" ca="1" si="8"/>
        <v>8.4347826086956523</v>
      </c>
      <c r="AW34" t="str">
        <f t="shared" si="4"/>
        <v>I</v>
      </c>
      <c r="AX34">
        <f t="shared" si="5"/>
        <v>12</v>
      </c>
    </row>
    <row r="35" spans="1:50" x14ac:dyDescent="0.25">
      <c r="A35" s="1">
        <v>30</v>
      </c>
      <c r="B35" s="1">
        <v>250090101030</v>
      </c>
      <c r="C35" s="24" t="s">
        <v>397</v>
      </c>
      <c r="D35" t="s">
        <v>299</v>
      </c>
      <c r="E35" t="s">
        <v>300</v>
      </c>
      <c r="F35">
        <v>60</v>
      </c>
      <c r="G35">
        <v>29</v>
      </c>
      <c r="H35" s="1">
        <v>89</v>
      </c>
      <c r="I35">
        <v>77</v>
      </c>
      <c r="J35">
        <v>35</v>
      </c>
      <c r="K35" s="1">
        <v>112</v>
      </c>
      <c r="L35">
        <v>40</v>
      </c>
      <c r="M35">
        <v>39</v>
      </c>
      <c r="N35" s="1">
        <v>79</v>
      </c>
      <c r="O35">
        <v>58</v>
      </c>
      <c r="P35">
        <v>31</v>
      </c>
      <c r="Q35" s="1">
        <v>89</v>
      </c>
      <c r="R35">
        <v>18</v>
      </c>
      <c r="S35">
        <v>21</v>
      </c>
      <c r="T35" s="1">
        <v>39</v>
      </c>
      <c r="U35">
        <v>16</v>
      </c>
      <c r="V35">
        <v>21</v>
      </c>
      <c r="W35" s="1">
        <v>37</v>
      </c>
      <c r="X35">
        <v>22</v>
      </c>
      <c r="Y35">
        <v>23</v>
      </c>
      <c r="Z35" s="1">
        <v>45</v>
      </c>
      <c r="AA35">
        <v>46</v>
      </c>
      <c r="AB35">
        <v>46</v>
      </c>
      <c r="AC35">
        <v>92</v>
      </c>
      <c r="AD35" s="1">
        <v>22</v>
      </c>
      <c r="AE35" s="1">
        <v>23</v>
      </c>
      <c r="AF35" s="1">
        <v>45</v>
      </c>
      <c r="AG35">
        <v>22</v>
      </c>
      <c r="AH35" s="1">
        <v>19</v>
      </c>
      <c r="AI35" s="1">
        <v>41</v>
      </c>
      <c r="AJ35" s="1">
        <v>19</v>
      </c>
      <c r="AK35">
        <v>38</v>
      </c>
      <c r="AL35" s="1">
        <v>57</v>
      </c>
      <c r="AN35">
        <v>47</v>
      </c>
      <c r="AO35">
        <v>47</v>
      </c>
      <c r="AP35">
        <f t="shared" ca="1" si="6"/>
        <v>162</v>
      </c>
      <c r="AQ35">
        <f t="shared" ca="1" si="7"/>
        <v>23</v>
      </c>
      <c r="AR35">
        <f t="shared" ca="1" si="9"/>
        <v>0</v>
      </c>
      <c r="AS35">
        <f t="shared" ca="1" si="8"/>
        <v>7.0434782608695654</v>
      </c>
      <c r="AW35" t="str">
        <f t="shared" si="4"/>
        <v>I</v>
      </c>
      <c r="AX35">
        <f t="shared" si="5"/>
        <v>12</v>
      </c>
    </row>
    <row r="36" spans="1:50" x14ac:dyDescent="0.25">
      <c r="A36" s="1">
        <v>31</v>
      </c>
      <c r="B36" s="1">
        <v>250090101031</v>
      </c>
      <c r="C36" s="24" t="s">
        <v>398</v>
      </c>
      <c r="D36" t="s">
        <v>301</v>
      </c>
      <c r="E36" t="s">
        <v>302</v>
      </c>
      <c r="F36">
        <v>70</v>
      </c>
      <c r="G36">
        <v>46</v>
      </c>
      <c r="H36" s="1">
        <v>116</v>
      </c>
      <c r="I36">
        <v>72</v>
      </c>
      <c r="J36">
        <v>36</v>
      </c>
      <c r="K36" s="1">
        <v>108</v>
      </c>
      <c r="L36">
        <v>29</v>
      </c>
      <c r="M36">
        <v>39</v>
      </c>
      <c r="N36" s="1">
        <v>68</v>
      </c>
      <c r="O36">
        <v>52</v>
      </c>
      <c r="P36">
        <v>38</v>
      </c>
      <c r="Q36" s="1">
        <v>90</v>
      </c>
      <c r="R36">
        <v>21</v>
      </c>
      <c r="S36">
        <v>25</v>
      </c>
      <c r="T36" s="1">
        <v>46</v>
      </c>
      <c r="U36">
        <v>23</v>
      </c>
      <c r="V36">
        <v>20</v>
      </c>
      <c r="W36" s="1">
        <v>43</v>
      </c>
      <c r="X36">
        <v>22</v>
      </c>
      <c r="Y36">
        <v>23</v>
      </c>
      <c r="Z36" s="1">
        <v>45</v>
      </c>
      <c r="AA36">
        <v>47</v>
      </c>
      <c r="AB36">
        <v>48</v>
      </c>
      <c r="AC36">
        <v>95</v>
      </c>
      <c r="AD36" s="1">
        <v>21</v>
      </c>
      <c r="AE36" s="1">
        <v>21</v>
      </c>
      <c r="AF36" s="1">
        <v>42</v>
      </c>
      <c r="AG36">
        <v>21</v>
      </c>
      <c r="AH36" s="1">
        <v>21</v>
      </c>
      <c r="AI36" s="1">
        <v>42</v>
      </c>
      <c r="AJ36" s="1">
        <v>19</v>
      </c>
      <c r="AK36">
        <v>37</v>
      </c>
      <c r="AL36" s="1">
        <v>56</v>
      </c>
      <c r="AN36">
        <v>47</v>
      </c>
      <c r="AO36">
        <v>47</v>
      </c>
      <c r="AP36">
        <f t="shared" ca="1" si="6"/>
        <v>173</v>
      </c>
      <c r="AQ36">
        <f t="shared" ca="1" si="7"/>
        <v>23</v>
      </c>
      <c r="AR36">
        <f t="shared" ca="1" si="9"/>
        <v>1</v>
      </c>
      <c r="AS36">
        <f t="shared" ca="1" si="8"/>
        <v>7.5217391304347823</v>
      </c>
      <c r="AW36" t="str">
        <f t="shared" si="4"/>
        <v>I</v>
      </c>
      <c r="AX36">
        <f t="shared" si="5"/>
        <v>12</v>
      </c>
    </row>
    <row r="37" spans="1:50" x14ac:dyDescent="0.25">
      <c r="A37" s="1">
        <v>32</v>
      </c>
      <c r="B37" s="1">
        <v>250090101032</v>
      </c>
      <c r="C37" s="24" t="s">
        <v>399</v>
      </c>
      <c r="D37" t="s">
        <v>303</v>
      </c>
      <c r="E37" t="s">
        <v>304</v>
      </c>
      <c r="F37">
        <v>57</v>
      </c>
      <c r="G37">
        <v>38</v>
      </c>
      <c r="H37" s="1">
        <v>95</v>
      </c>
      <c r="I37">
        <v>76</v>
      </c>
      <c r="J37">
        <v>32</v>
      </c>
      <c r="K37" s="1">
        <v>108</v>
      </c>
      <c r="L37">
        <v>47</v>
      </c>
      <c r="M37">
        <v>41</v>
      </c>
      <c r="N37" s="1">
        <v>88</v>
      </c>
      <c r="O37">
        <v>73</v>
      </c>
      <c r="P37">
        <v>34</v>
      </c>
      <c r="Q37" s="1">
        <v>107</v>
      </c>
      <c r="R37">
        <v>22</v>
      </c>
      <c r="S37">
        <v>25</v>
      </c>
      <c r="T37" s="1">
        <v>47</v>
      </c>
      <c r="U37">
        <v>19</v>
      </c>
      <c r="V37">
        <v>20</v>
      </c>
      <c r="W37" s="1">
        <v>39</v>
      </c>
      <c r="X37">
        <v>23</v>
      </c>
      <c r="Y37">
        <v>20</v>
      </c>
      <c r="Z37" s="1">
        <v>43</v>
      </c>
      <c r="AA37">
        <v>46</v>
      </c>
      <c r="AB37">
        <v>45</v>
      </c>
      <c r="AC37">
        <v>91</v>
      </c>
      <c r="AD37" s="1">
        <v>22</v>
      </c>
      <c r="AE37" s="1">
        <v>24</v>
      </c>
      <c r="AF37" s="1">
        <v>46</v>
      </c>
      <c r="AG37">
        <v>23</v>
      </c>
      <c r="AH37" s="1">
        <v>22</v>
      </c>
      <c r="AI37" s="1">
        <v>45</v>
      </c>
      <c r="AJ37" s="1">
        <v>19</v>
      </c>
      <c r="AK37">
        <v>36</v>
      </c>
      <c r="AL37" s="1">
        <v>55</v>
      </c>
      <c r="AN37">
        <v>47</v>
      </c>
      <c r="AO37">
        <v>47</v>
      </c>
      <c r="AP37">
        <f t="shared" ca="1" si="6"/>
        <v>174.5</v>
      </c>
      <c r="AQ37">
        <f t="shared" ca="1" si="7"/>
        <v>23</v>
      </c>
      <c r="AR37">
        <f t="shared" ca="1" si="9"/>
        <v>0</v>
      </c>
      <c r="AS37">
        <f t="shared" ca="1" si="8"/>
        <v>7.5869565217391308</v>
      </c>
      <c r="AW37" t="str">
        <f t="shared" si="4"/>
        <v>I</v>
      </c>
      <c r="AX37">
        <f t="shared" si="5"/>
        <v>12</v>
      </c>
    </row>
    <row r="38" spans="1:50" x14ac:dyDescent="0.25">
      <c r="A38" s="1">
        <v>33</v>
      </c>
      <c r="B38" s="1">
        <v>250090101033</v>
      </c>
      <c r="C38" s="24" t="s">
        <v>400</v>
      </c>
      <c r="D38" t="s">
        <v>305</v>
      </c>
      <c r="E38" t="s">
        <v>306</v>
      </c>
      <c r="F38">
        <v>90</v>
      </c>
      <c r="G38">
        <v>44</v>
      </c>
      <c r="H38" s="1">
        <v>134</v>
      </c>
      <c r="I38">
        <v>70</v>
      </c>
      <c r="J38">
        <v>38</v>
      </c>
      <c r="K38" s="1">
        <v>108</v>
      </c>
      <c r="L38">
        <v>41</v>
      </c>
      <c r="M38">
        <v>43</v>
      </c>
      <c r="N38" s="1">
        <v>84</v>
      </c>
      <c r="O38">
        <v>45</v>
      </c>
      <c r="P38">
        <v>35</v>
      </c>
      <c r="Q38" s="1">
        <v>80</v>
      </c>
      <c r="R38">
        <v>16</v>
      </c>
      <c r="S38">
        <v>25</v>
      </c>
      <c r="T38" s="1">
        <v>41</v>
      </c>
      <c r="U38">
        <v>18</v>
      </c>
      <c r="V38">
        <v>23</v>
      </c>
      <c r="W38" s="1">
        <v>41</v>
      </c>
      <c r="X38">
        <v>23</v>
      </c>
      <c r="Y38">
        <v>21</v>
      </c>
      <c r="Z38" s="1">
        <v>44</v>
      </c>
      <c r="AA38">
        <v>48</v>
      </c>
      <c r="AB38">
        <v>44</v>
      </c>
      <c r="AC38">
        <v>92</v>
      </c>
      <c r="AD38" s="1">
        <v>23</v>
      </c>
      <c r="AE38" s="1">
        <v>24</v>
      </c>
      <c r="AF38" s="1">
        <v>47</v>
      </c>
      <c r="AG38">
        <v>23</v>
      </c>
      <c r="AH38" s="1">
        <v>21</v>
      </c>
      <c r="AI38" s="1">
        <v>44</v>
      </c>
      <c r="AJ38" s="1">
        <v>18</v>
      </c>
      <c r="AK38">
        <v>26</v>
      </c>
      <c r="AL38" s="1">
        <v>44</v>
      </c>
      <c r="AN38">
        <v>47</v>
      </c>
      <c r="AO38">
        <v>47</v>
      </c>
      <c r="AP38">
        <f t="shared" ca="1" si="6"/>
        <v>175.5</v>
      </c>
      <c r="AQ38">
        <f t="shared" ca="1" si="7"/>
        <v>23</v>
      </c>
      <c r="AR38">
        <f t="shared" ca="1" si="9"/>
        <v>0</v>
      </c>
      <c r="AS38">
        <f t="shared" ca="1" si="8"/>
        <v>7.6304347826086953</v>
      </c>
      <c r="AW38" t="str">
        <f t="shared" si="4"/>
        <v>I</v>
      </c>
      <c r="AX38">
        <f t="shared" si="5"/>
        <v>12</v>
      </c>
    </row>
    <row r="39" spans="1:50" x14ac:dyDescent="0.25">
      <c r="A39" s="1">
        <v>34</v>
      </c>
      <c r="B39" s="1">
        <v>250090101034</v>
      </c>
      <c r="C39" s="24" t="s">
        <v>401</v>
      </c>
      <c r="D39" t="s">
        <v>307</v>
      </c>
      <c r="E39" t="s">
        <v>308</v>
      </c>
      <c r="F39">
        <v>79</v>
      </c>
      <c r="G39">
        <v>36</v>
      </c>
      <c r="H39" s="1">
        <v>115</v>
      </c>
      <c r="I39">
        <v>81</v>
      </c>
      <c r="J39">
        <v>31</v>
      </c>
      <c r="K39" s="1">
        <v>112</v>
      </c>
      <c r="L39">
        <v>49</v>
      </c>
      <c r="M39">
        <v>42</v>
      </c>
      <c r="N39" s="1">
        <v>91</v>
      </c>
      <c r="O39">
        <v>54</v>
      </c>
      <c r="P39">
        <v>39</v>
      </c>
      <c r="Q39" s="1">
        <v>93</v>
      </c>
      <c r="R39">
        <v>19</v>
      </c>
      <c r="S39">
        <v>22</v>
      </c>
      <c r="T39" s="1">
        <v>41</v>
      </c>
      <c r="U39">
        <v>17</v>
      </c>
      <c r="V39">
        <v>19</v>
      </c>
      <c r="W39" s="1">
        <v>36</v>
      </c>
      <c r="X39">
        <v>20</v>
      </c>
      <c r="Y39">
        <v>21</v>
      </c>
      <c r="Z39" s="1">
        <v>41</v>
      </c>
      <c r="AA39">
        <v>43</v>
      </c>
      <c r="AB39">
        <v>47</v>
      </c>
      <c r="AC39">
        <v>90</v>
      </c>
      <c r="AD39" s="1">
        <v>22</v>
      </c>
      <c r="AE39" s="1">
        <v>24</v>
      </c>
      <c r="AF39" s="1">
        <v>46</v>
      </c>
      <c r="AG39">
        <v>22</v>
      </c>
      <c r="AH39" s="1">
        <v>20</v>
      </c>
      <c r="AI39" s="1">
        <v>42</v>
      </c>
      <c r="AJ39" s="1">
        <v>19</v>
      </c>
      <c r="AK39">
        <v>34</v>
      </c>
      <c r="AL39" s="1">
        <v>53</v>
      </c>
      <c r="AN39">
        <v>47</v>
      </c>
      <c r="AO39">
        <v>47</v>
      </c>
      <c r="AP39">
        <f t="shared" ca="1" si="6"/>
        <v>175.5</v>
      </c>
      <c r="AQ39">
        <f t="shared" ca="1" si="7"/>
        <v>23</v>
      </c>
      <c r="AR39">
        <f t="shared" ca="1" si="9"/>
        <v>0</v>
      </c>
      <c r="AS39">
        <f t="shared" ca="1" si="8"/>
        <v>7.6304347826086953</v>
      </c>
      <c r="AW39" t="str">
        <f t="shared" si="4"/>
        <v>I</v>
      </c>
      <c r="AX39">
        <f t="shared" si="5"/>
        <v>12</v>
      </c>
    </row>
    <row r="40" spans="1:50" x14ac:dyDescent="0.25">
      <c r="A40" s="1">
        <v>35</v>
      </c>
      <c r="B40" s="1">
        <v>250090101035</v>
      </c>
      <c r="C40" s="24" t="s">
        <v>402</v>
      </c>
      <c r="D40" t="s">
        <v>309</v>
      </c>
      <c r="E40" t="s">
        <v>310</v>
      </c>
      <c r="F40">
        <v>56</v>
      </c>
      <c r="G40">
        <v>35</v>
      </c>
      <c r="H40" s="1">
        <v>91</v>
      </c>
      <c r="I40">
        <v>69</v>
      </c>
      <c r="J40">
        <v>29</v>
      </c>
      <c r="K40" s="1">
        <v>98</v>
      </c>
      <c r="L40">
        <v>30</v>
      </c>
      <c r="M40">
        <v>31</v>
      </c>
      <c r="N40" s="1">
        <v>61</v>
      </c>
      <c r="O40">
        <v>33</v>
      </c>
      <c r="P40">
        <v>32</v>
      </c>
      <c r="Q40" s="1">
        <v>65</v>
      </c>
      <c r="R40">
        <v>17</v>
      </c>
      <c r="S40">
        <v>20</v>
      </c>
      <c r="T40" s="1">
        <v>37</v>
      </c>
      <c r="U40">
        <v>13</v>
      </c>
      <c r="V40">
        <v>17</v>
      </c>
      <c r="W40" s="1">
        <v>30</v>
      </c>
      <c r="X40">
        <v>24</v>
      </c>
      <c r="Y40">
        <v>20</v>
      </c>
      <c r="Z40" s="1">
        <v>44</v>
      </c>
      <c r="AA40">
        <v>42</v>
      </c>
      <c r="AB40">
        <v>48</v>
      </c>
      <c r="AC40">
        <v>90</v>
      </c>
      <c r="AD40" s="1">
        <v>22</v>
      </c>
      <c r="AE40" s="1">
        <v>22</v>
      </c>
      <c r="AF40" s="1">
        <v>44</v>
      </c>
      <c r="AG40">
        <v>23</v>
      </c>
      <c r="AH40" s="1">
        <v>19</v>
      </c>
      <c r="AI40" s="1">
        <v>42</v>
      </c>
      <c r="AJ40" s="1">
        <v>17</v>
      </c>
      <c r="AK40">
        <v>35</v>
      </c>
      <c r="AL40" s="1">
        <v>52</v>
      </c>
      <c r="AN40">
        <v>47</v>
      </c>
      <c r="AO40">
        <v>47</v>
      </c>
      <c r="AP40">
        <f t="shared" ca="1" si="6"/>
        <v>149.5</v>
      </c>
      <c r="AQ40">
        <f t="shared" ca="1" si="7"/>
        <v>23</v>
      </c>
      <c r="AR40">
        <f t="shared" ca="1" si="9"/>
        <v>0</v>
      </c>
      <c r="AS40">
        <f t="shared" ca="1" si="8"/>
        <v>6.5</v>
      </c>
      <c r="AW40" t="str">
        <f t="shared" si="4"/>
        <v>I</v>
      </c>
      <c r="AX40">
        <f t="shared" si="5"/>
        <v>12</v>
      </c>
    </row>
    <row r="41" spans="1:50" x14ac:dyDescent="0.25">
      <c r="A41" s="1">
        <v>36</v>
      </c>
      <c r="B41" s="1">
        <v>250090101036</v>
      </c>
      <c r="C41" s="24" t="s">
        <v>403</v>
      </c>
      <c r="D41" t="s">
        <v>311</v>
      </c>
      <c r="E41" t="s">
        <v>312</v>
      </c>
      <c r="F41">
        <v>67</v>
      </c>
      <c r="G41">
        <v>38</v>
      </c>
      <c r="H41" s="1">
        <v>105</v>
      </c>
      <c r="I41">
        <v>78</v>
      </c>
      <c r="J41">
        <v>39</v>
      </c>
      <c r="K41" s="1">
        <v>117</v>
      </c>
      <c r="L41">
        <v>42</v>
      </c>
      <c r="M41">
        <v>43</v>
      </c>
      <c r="N41" s="1">
        <v>85</v>
      </c>
      <c r="O41">
        <v>41</v>
      </c>
      <c r="P41">
        <v>41</v>
      </c>
      <c r="Q41" s="1">
        <v>82</v>
      </c>
      <c r="R41">
        <v>18</v>
      </c>
      <c r="S41">
        <v>21</v>
      </c>
      <c r="T41" s="1">
        <v>39</v>
      </c>
      <c r="U41">
        <v>18</v>
      </c>
      <c r="V41">
        <v>19</v>
      </c>
      <c r="W41" s="1">
        <v>37</v>
      </c>
      <c r="X41">
        <v>20</v>
      </c>
      <c r="Y41">
        <v>23</v>
      </c>
      <c r="Z41" s="1">
        <v>43</v>
      </c>
      <c r="AA41">
        <v>44</v>
      </c>
      <c r="AB41">
        <v>48</v>
      </c>
      <c r="AC41">
        <v>92</v>
      </c>
      <c r="AD41" s="1">
        <v>22</v>
      </c>
      <c r="AE41" s="1">
        <v>23</v>
      </c>
      <c r="AF41" s="1">
        <v>45</v>
      </c>
      <c r="AG41">
        <v>23</v>
      </c>
      <c r="AH41" s="1">
        <v>18</v>
      </c>
      <c r="AI41" s="1">
        <v>41</v>
      </c>
      <c r="AJ41" s="1">
        <v>17</v>
      </c>
      <c r="AK41">
        <v>32</v>
      </c>
      <c r="AL41" s="1">
        <v>49</v>
      </c>
      <c r="AN41">
        <v>47</v>
      </c>
      <c r="AO41">
        <v>47</v>
      </c>
      <c r="AP41">
        <f t="shared" ca="1" si="6"/>
        <v>169.5</v>
      </c>
      <c r="AQ41">
        <f t="shared" ca="1" si="7"/>
        <v>23</v>
      </c>
      <c r="AR41">
        <f t="shared" ca="1" si="9"/>
        <v>0</v>
      </c>
      <c r="AS41">
        <f t="shared" ca="1" si="8"/>
        <v>7.3695652173913047</v>
      </c>
      <c r="AW41" t="str">
        <f t="shared" si="4"/>
        <v>I</v>
      </c>
      <c r="AX41">
        <f t="shared" si="5"/>
        <v>12</v>
      </c>
    </row>
    <row r="42" spans="1:50" x14ac:dyDescent="0.25">
      <c r="A42" s="1">
        <v>37</v>
      </c>
      <c r="B42" s="1">
        <v>250090101037</v>
      </c>
      <c r="C42" s="24" t="s">
        <v>404</v>
      </c>
      <c r="D42" t="s">
        <v>313</v>
      </c>
      <c r="E42" t="s">
        <v>314</v>
      </c>
      <c r="F42">
        <v>86</v>
      </c>
      <c r="G42">
        <v>48</v>
      </c>
      <c r="H42" s="1">
        <v>134</v>
      </c>
      <c r="I42">
        <v>61</v>
      </c>
      <c r="J42">
        <v>34</v>
      </c>
      <c r="K42" s="1">
        <v>95</v>
      </c>
      <c r="L42">
        <v>55</v>
      </c>
      <c r="M42">
        <v>41</v>
      </c>
      <c r="N42" s="1">
        <v>96</v>
      </c>
      <c r="O42">
        <v>80</v>
      </c>
      <c r="P42">
        <v>46</v>
      </c>
      <c r="Q42" s="1">
        <v>126</v>
      </c>
      <c r="R42">
        <v>23</v>
      </c>
      <c r="S42">
        <v>23</v>
      </c>
      <c r="T42" s="1">
        <v>46</v>
      </c>
      <c r="U42">
        <v>23</v>
      </c>
      <c r="V42">
        <v>23</v>
      </c>
      <c r="W42" s="1">
        <v>46</v>
      </c>
      <c r="X42">
        <v>24</v>
      </c>
      <c r="Y42">
        <v>23</v>
      </c>
      <c r="Z42" s="1">
        <v>47</v>
      </c>
      <c r="AA42">
        <v>46</v>
      </c>
      <c r="AB42">
        <v>46</v>
      </c>
      <c r="AC42">
        <v>92</v>
      </c>
      <c r="AD42" s="1">
        <v>23</v>
      </c>
      <c r="AE42" s="1">
        <v>24</v>
      </c>
      <c r="AF42" s="1">
        <v>47</v>
      </c>
      <c r="AG42">
        <v>22</v>
      </c>
      <c r="AH42" s="1">
        <v>21</v>
      </c>
      <c r="AI42" s="1">
        <v>43</v>
      </c>
      <c r="AJ42" s="1">
        <v>19</v>
      </c>
      <c r="AK42">
        <v>36</v>
      </c>
      <c r="AL42" s="1">
        <v>55</v>
      </c>
      <c r="AN42">
        <v>47</v>
      </c>
      <c r="AO42">
        <v>47</v>
      </c>
      <c r="AP42">
        <f t="shared" ca="1" si="6"/>
        <v>188</v>
      </c>
      <c r="AQ42">
        <f t="shared" ca="1" si="7"/>
        <v>23</v>
      </c>
      <c r="AR42">
        <f t="shared" ca="1" si="9"/>
        <v>0</v>
      </c>
      <c r="AS42">
        <f t="shared" ca="1" si="8"/>
        <v>8.1739130434782616</v>
      </c>
      <c r="AW42" t="str">
        <f t="shared" si="4"/>
        <v>I</v>
      </c>
      <c r="AX42">
        <f t="shared" si="5"/>
        <v>12</v>
      </c>
    </row>
    <row r="43" spans="1:50" x14ac:dyDescent="0.25">
      <c r="A43" s="1">
        <v>38</v>
      </c>
      <c r="B43" s="1">
        <v>250090101038</v>
      </c>
      <c r="C43" s="24" t="s">
        <v>405</v>
      </c>
      <c r="D43" t="s">
        <v>315</v>
      </c>
      <c r="E43" t="s">
        <v>316</v>
      </c>
      <c r="F43">
        <v>67</v>
      </c>
      <c r="G43">
        <v>33</v>
      </c>
      <c r="H43" s="1">
        <v>100</v>
      </c>
      <c r="I43">
        <v>51</v>
      </c>
      <c r="J43">
        <v>28</v>
      </c>
      <c r="K43" s="1">
        <v>79</v>
      </c>
      <c r="L43">
        <v>35</v>
      </c>
      <c r="M43">
        <v>42</v>
      </c>
      <c r="N43" s="1">
        <v>77</v>
      </c>
      <c r="O43">
        <v>54</v>
      </c>
      <c r="P43">
        <v>35</v>
      </c>
      <c r="Q43" s="1">
        <v>89</v>
      </c>
      <c r="R43">
        <v>18</v>
      </c>
      <c r="S43">
        <v>20</v>
      </c>
      <c r="T43" s="1">
        <v>38</v>
      </c>
      <c r="U43">
        <v>17</v>
      </c>
      <c r="V43">
        <v>19</v>
      </c>
      <c r="W43" s="1">
        <v>36</v>
      </c>
      <c r="X43">
        <v>22</v>
      </c>
      <c r="Y43">
        <v>24</v>
      </c>
      <c r="Z43" s="1">
        <v>46</v>
      </c>
      <c r="AA43">
        <v>44</v>
      </c>
      <c r="AB43">
        <v>46</v>
      </c>
      <c r="AC43">
        <v>90</v>
      </c>
      <c r="AD43" s="1">
        <v>21</v>
      </c>
      <c r="AE43" s="1">
        <v>20</v>
      </c>
      <c r="AF43" s="1">
        <v>41</v>
      </c>
      <c r="AG43">
        <v>23</v>
      </c>
      <c r="AH43" s="1">
        <v>20</v>
      </c>
      <c r="AI43" s="1">
        <v>43</v>
      </c>
      <c r="AJ43" s="1">
        <v>19</v>
      </c>
      <c r="AK43">
        <v>34</v>
      </c>
      <c r="AL43" s="1">
        <v>53</v>
      </c>
      <c r="AN43">
        <v>47</v>
      </c>
      <c r="AO43">
        <v>47</v>
      </c>
      <c r="AP43">
        <f t="shared" ca="1" si="6"/>
        <v>157.5</v>
      </c>
      <c r="AQ43">
        <f t="shared" ca="1" si="7"/>
        <v>23</v>
      </c>
      <c r="AR43">
        <f t="shared" ca="1" si="9"/>
        <v>0</v>
      </c>
      <c r="AS43">
        <f t="shared" ca="1" si="8"/>
        <v>6.8478260869565215</v>
      </c>
      <c r="AW43" t="str">
        <f t="shared" si="4"/>
        <v>I</v>
      </c>
      <c r="AX43">
        <f t="shared" si="5"/>
        <v>12</v>
      </c>
    </row>
    <row r="44" spans="1:50" x14ac:dyDescent="0.25">
      <c r="A44" s="1">
        <v>39</v>
      </c>
      <c r="B44" s="1">
        <v>250090101039</v>
      </c>
      <c r="C44" s="24" t="s">
        <v>406</v>
      </c>
      <c r="D44" t="s">
        <v>317</v>
      </c>
      <c r="E44" t="s">
        <v>318</v>
      </c>
      <c r="F44">
        <v>47</v>
      </c>
      <c r="G44">
        <v>34</v>
      </c>
      <c r="H44" s="1">
        <v>81</v>
      </c>
      <c r="I44">
        <v>68</v>
      </c>
      <c r="J44">
        <v>34</v>
      </c>
      <c r="K44" s="1">
        <v>102</v>
      </c>
      <c r="L44">
        <v>45</v>
      </c>
      <c r="M44">
        <v>37</v>
      </c>
      <c r="N44" s="1">
        <v>82</v>
      </c>
      <c r="O44">
        <v>57</v>
      </c>
      <c r="P44">
        <v>34</v>
      </c>
      <c r="Q44" s="1">
        <v>91</v>
      </c>
      <c r="R44">
        <v>17</v>
      </c>
      <c r="S44">
        <v>22</v>
      </c>
      <c r="T44" s="1">
        <v>39</v>
      </c>
      <c r="U44">
        <v>21</v>
      </c>
      <c r="V44">
        <v>21</v>
      </c>
      <c r="W44" s="1">
        <v>42</v>
      </c>
      <c r="X44">
        <v>23</v>
      </c>
      <c r="Y44">
        <v>23</v>
      </c>
      <c r="Z44" s="1">
        <v>46</v>
      </c>
      <c r="AA44">
        <v>47</v>
      </c>
      <c r="AB44">
        <v>45</v>
      </c>
      <c r="AC44">
        <v>92</v>
      </c>
      <c r="AD44" s="1">
        <v>22</v>
      </c>
      <c r="AE44" s="1">
        <v>21</v>
      </c>
      <c r="AF44" s="1">
        <v>43</v>
      </c>
      <c r="AG44">
        <v>22</v>
      </c>
      <c r="AH44" s="1">
        <v>23</v>
      </c>
      <c r="AI44" s="1">
        <v>45</v>
      </c>
      <c r="AJ44" s="1">
        <v>14</v>
      </c>
      <c r="AK44">
        <v>37</v>
      </c>
      <c r="AL44" s="1">
        <v>51</v>
      </c>
      <c r="AN44">
        <v>47</v>
      </c>
      <c r="AO44">
        <v>47</v>
      </c>
      <c r="AP44">
        <f t="shared" ca="1" si="6"/>
        <v>161.5</v>
      </c>
      <c r="AQ44">
        <f t="shared" ca="1" si="7"/>
        <v>23</v>
      </c>
      <c r="AR44">
        <f t="shared" ca="1" si="9"/>
        <v>0</v>
      </c>
      <c r="AS44">
        <f t="shared" ca="1" si="8"/>
        <v>7.0217391304347823</v>
      </c>
      <c r="AW44" t="str">
        <f t="shared" si="4"/>
        <v>I</v>
      </c>
      <c r="AX44">
        <f t="shared" si="5"/>
        <v>12</v>
      </c>
    </row>
    <row r="45" spans="1:50" x14ac:dyDescent="0.25">
      <c r="A45" s="1">
        <v>40</v>
      </c>
      <c r="B45" s="1">
        <v>250090101040</v>
      </c>
      <c r="C45" s="24" t="s">
        <v>407</v>
      </c>
      <c r="D45" t="s">
        <v>319</v>
      </c>
      <c r="E45" t="s">
        <v>320</v>
      </c>
      <c r="F45">
        <v>33</v>
      </c>
      <c r="G45">
        <v>34</v>
      </c>
      <c r="H45" s="1">
        <v>67</v>
      </c>
      <c r="I45">
        <v>32</v>
      </c>
      <c r="J45">
        <v>36</v>
      </c>
      <c r="K45" s="1">
        <v>68</v>
      </c>
      <c r="L45">
        <v>21</v>
      </c>
      <c r="M45">
        <v>33</v>
      </c>
      <c r="N45" s="1">
        <v>54</v>
      </c>
      <c r="O45">
        <v>30</v>
      </c>
      <c r="P45">
        <v>31</v>
      </c>
      <c r="Q45" s="1">
        <v>61</v>
      </c>
      <c r="R45">
        <v>18</v>
      </c>
      <c r="S45">
        <v>22</v>
      </c>
      <c r="T45" s="1">
        <v>40</v>
      </c>
      <c r="U45">
        <v>13</v>
      </c>
      <c r="V45">
        <v>18</v>
      </c>
      <c r="W45" s="1">
        <v>31</v>
      </c>
      <c r="X45">
        <v>19</v>
      </c>
      <c r="Y45">
        <v>24</v>
      </c>
      <c r="Z45" s="1">
        <v>43</v>
      </c>
      <c r="AA45">
        <v>45</v>
      </c>
      <c r="AB45">
        <v>45</v>
      </c>
      <c r="AC45">
        <v>90</v>
      </c>
      <c r="AD45" s="1">
        <v>22</v>
      </c>
      <c r="AE45" s="1">
        <v>24</v>
      </c>
      <c r="AF45" s="1">
        <v>46</v>
      </c>
      <c r="AG45">
        <v>22</v>
      </c>
      <c r="AH45" s="1">
        <v>23</v>
      </c>
      <c r="AI45" s="1">
        <v>45</v>
      </c>
      <c r="AJ45" s="1">
        <v>14</v>
      </c>
      <c r="AK45">
        <v>33</v>
      </c>
      <c r="AL45" s="1">
        <v>47</v>
      </c>
      <c r="AN45">
        <v>47</v>
      </c>
      <c r="AO45">
        <v>47</v>
      </c>
      <c r="AP45">
        <f t="shared" ca="1" si="6"/>
        <v>118</v>
      </c>
      <c r="AQ45">
        <f t="shared" ca="1" si="7"/>
        <v>19</v>
      </c>
      <c r="AR45">
        <f t="shared" ca="1" si="9"/>
        <v>0</v>
      </c>
      <c r="AS45">
        <f t="shared" ca="1" si="8"/>
        <v>5.1304347826086953</v>
      </c>
      <c r="AW45" t="str">
        <f t="shared" si="4"/>
        <v>I</v>
      </c>
      <c r="AX45">
        <f t="shared" si="5"/>
        <v>12</v>
      </c>
    </row>
    <row r="46" spans="1:50" x14ac:dyDescent="0.25">
      <c r="A46" s="1">
        <v>41</v>
      </c>
      <c r="B46" s="1">
        <v>250090101041</v>
      </c>
      <c r="C46" s="24" t="s">
        <v>408</v>
      </c>
      <c r="D46" t="s">
        <v>321</v>
      </c>
      <c r="E46" t="s">
        <v>322</v>
      </c>
      <c r="F46">
        <v>73</v>
      </c>
      <c r="G46">
        <v>38</v>
      </c>
      <c r="H46" s="1">
        <v>111</v>
      </c>
      <c r="I46">
        <v>80</v>
      </c>
      <c r="J46">
        <v>35</v>
      </c>
      <c r="K46" s="1">
        <v>115</v>
      </c>
      <c r="L46">
        <v>47</v>
      </c>
      <c r="M46">
        <v>47</v>
      </c>
      <c r="N46" s="1">
        <v>94</v>
      </c>
      <c r="O46">
        <v>65</v>
      </c>
      <c r="P46">
        <v>40</v>
      </c>
      <c r="Q46" s="1">
        <v>105</v>
      </c>
      <c r="R46">
        <v>20</v>
      </c>
      <c r="S46">
        <v>22</v>
      </c>
      <c r="T46" s="1">
        <v>42</v>
      </c>
      <c r="U46">
        <v>17</v>
      </c>
      <c r="V46">
        <v>20</v>
      </c>
      <c r="W46" s="1">
        <v>37</v>
      </c>
      <c r="X46">
        <v>22</v>
      </c>
      <c r="Y46">
        <v>24</v>
      </c>
      <c r="Z46" s="1">
        <v>46</v>
      </c>
      <c r="AA46">
        <v>44</v>
      </c>
      <c r="AB46">
        <v>43</v>
      </c>
      <c r="AC46">
        <v>87</v>
      </c>
      <c r="AD46" s="1">
        <v>21</v>
      </c>
      <c r="AE46" s="1">
        <v>22</v>
      </c>
      <c r="AF46" s="1">
        <v>43</v>
      </c>
      <c r="AG46">
        <v>23</v>
      </c>
      <c r="AH46" s="1">
        <v>21</v>
      </c>
      <c r="AI46" s="1">
        <v>44</v>
      </c>
      <c r="AJ46" s="1">
        <v>17</v>
      </c>
      <c r="AK46">
        <v>36</v>
      </c>
      <c r="AL46" s="1">
        <v>53</v>
      </c>
      <c r="AN46">
        <v>47</v>
      </c>
      <c r="AO46">
        <v>47</v>
      </c>
      <c r="AP46">
        <f t="shared" ca="1" si="6"/>
        <v>179.5</v>
      </c>
      <c r="AQ46">
        <f t="shared" ca="1" si="7"/>
        <v>23</v>
      </c>
      <c r="AR46">
        <f t="shared" ca="1" si="9"/>
        <v>0</v>
      </c>
      <c r="AS46">
        <f t="shared" ca="1" si="8"/>
        <v>7.8043478260869561</v>
      </c>
      <c r="AW46" t="str">
        <f t="shared" si="4"/>
        <v>I</v>
      </c>
      <c r="AX46">
        <f t="shared" si="5"/>
        <v>12</v>
      </c>
    </row>
    <row r="47" spans="1:50" x14ac:dyDescent="0.25">
      <c r="A47" s="1">
        <v>42</v>
      </c>
      <c r="B47" s="1">
        <v>250090101042</v>
      </c>
      <c r="C47" s="24" t="s">
        <v>409</v>
      </c>
      <c r="D47" t="s">
        <v>323</v>
      </c>
      <c r="E47" t="s">
        <v>324</v>
      </c>
      <c r="F47">
        <v>33</v>
      </c>
      <c r="G47">
        <v>27</v>
      </c>
      <c r="H47" s="1">
        <v>60</v>
      </c>
      <c r="I47">
        <v>49</v>
      </c>
      <c r="J47">
        <v>25</v>
      </c>
      <c r="K47" s="1">
        <v>74</v>
      </c>
      <c r="L47">
        <v>27</v>
      </c>
      <c r="M47">
        <v>40</v>
      </c>
      <c r="N47" s="1">
        <v>67</v>
      </c>
      <c r="O47">
        <v>25</v>
      </c>
      <c r="P47">
        <v>28</v>
      </c>
      <c r="Q47" s="1">
        <v>53</v>
      </c>
      <c r="R47">
        <v>17</v>
      </c>
      <c r="S47">
        <v>17</v>
      </c>
      <c r="T47" s="1">
        <v>34</v>
      </c>
      <c r="U47">
        <v>14</v>
      </c>
      <c r="V47">
        <v>24</v>
      </c>
      <c r="W47" s="1">
        <v>38</v>
      </c>
      <c r="X47">
        <v>19</v>
      </c>
      <c r="Y47">
        <v>22</v>
      </c>
      <c r="Z47" s="1">
        <v>41</v>
      </c>
      <c r="AA47">
        <v>42</v>
      </c>
      <c r="AB47">
        <v>45</v>
      </c>
      <c r="AC47">
        <v>87</v>
      </c>
      <c r="AD47" s="1">
        <v>22</v>
      </c>
      <c r="AE47" s="1">
        <v>21</v>
      </c>
      <c r="AF47" s="1">
        <v>43</v>
      </c>
      <c r="AG47">
        <v>22</v>
      </c>
      <c r="AH47" s="1">
        <v>20</v>
      </c>
      <c r="AI47" s="1">
        <v>42</v>
      </c>
      <c r="AJ47" s="1">
        <v>17</v>
      </c>
      <c r="AK47">
        <v>22</v>
      </c>
      <c r="AL47" s="1">
        <v>39</v>
      </c>
      <c r="AN47">
        <v>47</v>
      </c>
      <c r="AO47">
        <v>47</v>
      </c>
      <c r="AP47">
        <f t="shared" ca="1" si="6"/>
        <v>97</v>
      </c>
      <c r="AQ47">
        <f t="shared" ca="1" si="7"/>
        <v>15</v>
      </c>
      <c r="AR47">
        <f t="shared" ca="1" si="9"/>
        <v>0</v>
      </c>
      <c r="AS47">
        <f t="shared" ca="1" si="8"/>
        <v>4.2173913043478262</v>
      </c>
      <c r="AW47" t="str">
        <f t="shared" si="4"/>
        <v>I</v>
      </c>
      <c r="AX47">
        <f t="shared" si="5"/>
        <v>12</v>
      </c>
    </row>
    <row r="48" spans="1:50" x14ac:dyDescent="0.25">
      <c r="A48" s="1">
        <v>43</v>
      </c>
      <c r="B48" s="1">
        <v>250090101043</v>
      </c>
      <c r="C48" s="24" t="s">
        <v>410</v>
      </c>
      <c r="D48" t="s">
        <v>325</v>
      </c>
      <c r="E48" t="s">
        <v>326</v>
      </c>
      <c r="F48">
        <v>57</v>
      </c>
      <c r="G48">
        <v>37</v>
      </c>
      <c r="H48" s="1">
        <v>94</v>
      </c>
      <c r="I48">
        <v>67</v>
      </c>
      <c r="J48">
        <v>25</v>
      </c>
      <c r="K48" s="1">
        <v>92</v>
      </c>
      <c r="L48">
        <v>27</v>
      </c>
      <c r="M48">
        <v>37</v>
      </c>
      <c r="N48" s="1">
        <v>64</v>
      </c>
      <c r="O48">
        <v>34</v>
      </c>
      <c r="P48">
        <v>36</v>
      </c>
      <c r="Q48" s="1">
        <v>70</v>
      </c>
      <c r="R48">
        <v>20</v>
      </c>
      <c r="S48">
        <v>21</v>
      </c>
      <c r="T48" s="1">
        <v>41</v>
      </c>
      <c r="U48">
        <v>14</v>
      </c>
      <c r="V48">
        <v>18</v>
      </c>
      <c r="W48" s="1">
        <v>32</v>
      </c>
      <c r="X48">
        <v>20</v>
      </c>
      <c r="Y48">
        <v>17</v>
      </c>
      <c r="Z48" s="1">
        <v>37</v>
      </c>
      <c r="AA48">
        <v>44</v>
      </c>
      <c r="AB48">
        <v>46</v>
      </c>
      <c r="AC48">
        <v>90</v>
      </c>
      <c r="AD48" s="1">
        <v>22</v>
      </c>
      <c r="AE48" s="1">
        <v>24</v>
      </c>
      <c r="AF48" s="1">
        <v>46</v>
      </c>
      <c r="AG48">
        <v>24</v>
      </c>
      <c r="AH48" s="1" t="s">
        <v>10</v>
      </c>
      <c r="AI48" s="1">
        <v>24</v>
      </c>
      <c r="AJ48" s="1">
        <v>17</v>
      </c>
      <c r="AK48">
        <v>22</v>
      </c>
      <c r="AL48" s="1">
        <v>39</v>
      </c>
      <c r="AN48">
        <v>47</v>
      </c>
      <c r="AO48">
        <v>47</v>
      </c>
      <c r="AP48">
        <f t="shared" ca="1" si="6"/>
        <v>146</v>
      </c>
      <c r="AQ48">
        <f t="shared" ca="1" si="7"/>
        <v>23</v>
      </c>
      <c r="AR48">
        <f t="shared" ca="1" si="9"/>
        <v>3</v>
      </c>
      <c r="AS48">
        <f t="shared" ca="1" si="8"/>
        <v>6.3478260869565215</v>
      </c>
      <c r="AW48" t="str">
        <f t="shared" si="4"/>
        <v>I</v>
      </c>
      <c r="AX48">
        <f t="shared" si="5"/>
        <v>12</v>
      </c>
    </row>
    <row r="49" spans="1:50" x14ac:dyDescent="0.25">
      <c r="A49" s="1">
        <v>44</v>
      </c>
      <c r="B49" s="1">
        <v>250090101044</v>
      </c>
      <c r="C49" s="24" t="s">
        <v>411</v>
      </c>
      <c r="D49" t="s">
        <v>327</v>
      </c>
      <c r="E49" t="s">
        <v>328</v>
      </c>
      <c r="F49">
        <v>44</v>
      </c>
      <c r="G49">
        <v>37</v>
      </c>
      <c r="H49" s="1">
        <v>81</v>
      </c>
      <c r="I49">
        <v>63</v>
      </c>
      <c r="J49">
        <v>32</v>
      </c>
      <c r="K49" s="1">
        <v>95</v>
      </c>
      <c r="L49">
        <v>41</v>
      </c>
      <c r="M49">
        <v>42</v>
      </c>
      <c r="N49" s="1">
        <v>83</v>
      </c>
      <c r="O49">
        <v>35</v>
      </c>
      <c r="P49">
        <v>27</v>
      </c>
      <c r="Q49" s="1">
        <v>62</v>
      </c>
      <c r="R49">
        <v>18</v>
      </c>
      <c r="S49">
        <v>18</v>
      </c>
      <c r="T49" s="1">
        <v>36</v>
      </c>
      <c r="U49">
        <v>19</v>
      </c>
      <c r="V49">
        <v>18</v>
      </c>
      <c r="W49" s="1">
        <v>37</v>
      </c>
      <c r="X49">
        <v>19</v>
      </c>
      <c r="Y49">
        <v>21</v>
      </c>
      <c r="Z49" s="1">
        <v>40</v>
      </c>
      <c r="AA49">
        <v>43</v>
      </c>
      <c r="AB49">
        <v>41</v>
      </c>
      <c r="AC49">
        <v>84</v>
      </c>
      <c r="AD49" s="1">
        <v>20</v>
      </c>
      <c r="AE49" s="1">
        <v>24</v>
      </c>
      <c r="AF49" s="1">
        <v>44</v>
      </c>
      <c r="AG49">
        <v>23</v>
      </c>
      <c r="AH49" s="1">
        <v>21</v>
      </c>
      <c r="AI49" s="1">
        <v>44</v>
      </c>
      <c r="AJ49" s="1">
        <v>17</v>
      </c>
      <c r="AK49">
        <v>5</v>
      </c>
      <c r="AL49" s="1">
        <v>22</v>
      </c>
      <c r="AN49">
        <v>48</v>
      </c>
      <c r="AO49">
        <v>48</v>
      </c>
      <c r="AP49">
        <f t="shared" ca="1" si="6"/>
        <v>148.5</v>
      </c>
      <c r="AQ49">
        <f t="shared" ca="1" si="7"/>
        <v>23</v>
      </c>
      <c r="AR49">
        <f t="shared" ca="1" si="9"/>
        <v>0</v>
      </c>
      <c r="AS49">
        <f t="shared" ca="1" si="8"/>
        <v>6.4565217391304346</v>
      </c>
      <c r="AW49" t="str">
        <f t="shared" si="4"/>
        <v>I</v>
      </c>
      <c r="AX49">
        <f t="shared" si="5"/>
        <v>12</v>
      </c>
    </row>
    <row r="50" spans="1:50" x14ac:dyDescent="0.25">
      <c r="A50" s="1">
        <v>45</v>
      </c>
      <c r="B50" s="1">
        <v>250090101045</v>
      </c>
      <c r="C50" s="24" t="s">
        <v>412</v>
      </c>
      <c r="D50" t="s">
        <v>329</v>
      </c>
      <c r="E50" t="s">
        <v>330</v>
      </c>
      <c r="F50">
        <v>78</v>
      </c>
      <c r="G50">
        <v>41</v>
      </c>
      <c r="H50" s="1">
        <v>119</v>
      </c>
      <c r="I50">
        <v>65</v>
      </c>
      <c r="J50">
        <v>39</v>
      </c>
      <c r="K50" s="1">
        <v>104</v>
      </c>
      <c r="L50">
        <v>53</v>
      </c>
      <c r="M50">
        <v>40</v>
      </c>
      <c r="N50" s="1">
        <v>93</v>
      </c>
      <c r="O50">
        <v>64</v>
      </c>
      <c r="P50">
        <v>42</v>
      </c>
      <c r="Q50" s="1">
        <v>106</v>
      </c>
      <c r="R50">
        <v>22</v>
      </c>
      <c r="S50">
        <v>22</v>
      </c>
      <c r="T50" s="1">
        <v>44</v>
      </c>
      <c r="U50">
        <v>22</v>
      </c>
      <c r="V50">
        <v>22</v>
      </c>
      <c r="W50" s="1">
        <v>44</v>
      </c>
      <c r="X50">
        <v>21</v>
      </c>
      <c r="Y50">
        <v>21</v>
      </c>
      <c r="Z50" s="1">
        <v>42</v>
      </c>
      <c r="AA50">
        <v>47</v>
      </c>
      <c r="AB50">
        <v>44</v>
      </c>
      <c r="AC50">
        <v>91</v>
      </c>
      <c r="AD50" s="1">
        <v>22</v>
      </c>
      <c r="AE50" s="1">
        <v>24</v>
      </c>
      <c r="AF50" s="1">
        <v>46</v>
      </c>
      <c r="AG50">
        <v>24</v>
      </c>
      <c r="AH50" s="1">
        <v>21</v>
      </c>
      <c r="AI50" s="1">
        <v>45</v>
      </c>
      <c r="AJ50" s="1">
        <v>18</v>
      </c>
      <c r="AK50">
        <v>40</v>
      </c>
      <c r="AL50" s="1">
        <v>58</v>
      </c>
      <c r="AN50">
        <v>47</v>
      </c>
      <c r="AO50">
        <v>47</v>
      </c>
      <c r="AP50">
        <f t="shared" ca="1" si="6"/>
        <v>180.5</v>
      </c>
      <c r="AQ50">
        <f t="shared" ca="1" si="7"/>
        <v>23</v>
      </c>
      <c r="AR50">
        <f t="shared" ca="1" si="9"/>
        <v>0</v>
      </c>
      <c r="AS50">
        <f t="shared" ca="1" si="8"/>
        <v>7.8478260869565215</v>
      </c>
      <c r="AW50" t="str">
        <f t="shared" si="4"/>
        <v>I</v>
      </c>
      <c r="AX50">
        <f t="shared" si="5"/>
        <v>12</v>
      </c>
    </row>
    <row r="51" spans="1:50" x14ac:dyDescent="0.25">
      <c r="A51" s="1">
        <v>46</v>
      </c>
      <c r="B51" s="1">
        <v>250090101046</v>
      </c>
      <c r="C51" s="24" t="s">
        <v>413</v>
      </c>
      <c r="D51" t="s">
        <v>331</v>
      </c>
      <c r="E51" t="s">
        <v>332</v>
      </c>
      <c r="F51">
        <v>66</v>
      </c>
      <c r="G51">
        <v>42</v>
      </c>
      <c r="H51" s="1">
        <v>108</v>
      </c>
      <c r="I51">
        <v>61</v>
      </c>
      <c r="J51">
        <v>39</v>
      </c>
      <c r="K51" s="1">
        <v>100</v>
      </c>
      <c r="L51">
        <v>25</v>
      </c>
      <c r="M51">
        <v>41</v>
      </c>
      <c r="N51" s="1">
        <v>66</v>
      </c>
      <c r="O51">
        <v>56</v>
      </c>
      <c r="P51">
        <v>36</v>
      </c>
      <c r="Q51" s="1">
        <v>92</v>
      </c>
      <c r="R51">
        <v>18</v>
      </c>
      <c r="S51">
        <v>19</v>
      </c>
      <c r="T51" s="1">
        <v>37</v>
      </c>
      <c r="U51">
        <v>18</v>
      </c>
      <c r="V51">
        <v>20</v>
      </c>
      <c r="W51" s="1">
        <v>38</v>
      </c>
      <c r="X51">
        <v>23</v>
      </c>
      <c r="Y51">
        <v>21</v>
      </c>
      <c r="Z51" s="1">
        <v>44</v>
      </c>
      <c r="AA51">
        <v>46</v>
      </c>
      <c r="AB51">
        <v>44</v>
      </c>
      <c r="AC51">
        <v>90</v>
      </c>
      <c r="AD51" s="1">
        <v>21</v>
      </c>
      <c r="AE51" s="1">
        <v>24</v>
      </c>
      <c r="AF51" s="1">
        <v>45</v>
      </c>
      <c r="AG51">
        <v>22</v>
      </c>
      <c r="AH51" s="1">
        <v>22</v>
      </c>
      <c r="AI51" s="1">
        <v>44</v>
      </c>
      <c r="AJ51" s="1">
        <v>20</v>
      </c>
      <c r="AK51">
        <v>41</v>
      </c>
      <c r="AL51" s="1">
        <v>61</v>
      </c>
      <c r="AN51">
        <v>47</v>
      </c>
      <c r="AO51">
        <v>47</v>
      </c>
      <c r="AP51">
        <f t="shared" ca="1" si="6"/>
        <v>166</v>
      </c>
      <c r="AQ51">
        <f t="shared" ca="1" si="7"/>
        <v>23</v>
      </c>
      <c r="AR51">
        <f t="shared" ca="1" si="9"/>
        <v>5</v>
      </c>
      <c r="AS51">
        <f t="shared" ca="1" si="8"/>
        <v>7.2173913043478262</v>
      </c>
      <c r="AW51" t="str">
        <f t="shared" si="4"/>
        <v>I</v>
      </c>
      <c r="AX51">
        <f t="shared" si="5"/>
        <v>12</v>
      </c>
    </row>
    <row r="52" spans="1:50" x14ac:dyDescent="0.25">
      <c r="A52" s="1">
        <v>47</v>
      </c>
      <c r="B52" s="1">
        <v>250090101047</v>
      </c>
      <c r="C52" s="24" t="s">
        <v>414</v>
      </c>
      <c r="D52" t="s">
        <v>333</v>
      </c>
      <c r="E52" t="s">
        <v>334</v>
      </c>
      <c r="F52">
        <v>60</v>
      </c>
      <c r="G52">
        <v>42</v>
      </c>
      <c r="H52" s="1">
        <v>102</v>
      </c>
      <c r="I52">
        <v>59</v>
      </c>
      <c r="J52">
        <v>32</v>
      </c>
      <c r="K52" s="1">
        <v>91</v>
      </c>
      <c r="L52">
        <v>39</v>
      </c>
      <c r="M52">
        <v>38</v>
      </c>
      <c r="N52" s="1">
        <v>77</v>
      </c>
      <c r="O52">
        <v>48</v>
      </c>
      <c r="P52">
        <v>37</v>
      </c>
      <c r="Q52" s="1">
        <v>85</v>
      </c>
      <c r="R52">
        <v>17</v>
      </c>
      <c r="S52">
        <v>25</v>
      </c>
      <c r="T52" s="1">
        <v>42</v>
      </c>
      <c r="U52">
        <v>24</v>
      </c>
      <c r="V52">
        <v>21</v>
      </c>
      <c r="W52" s="1">
        <v>45</v>
      </c>
      <c r="X52">
        <v>23</v>
      </c>
      <c r="Y52">
        <v>22</v>
      </c>
      <c r="Z52" s="1">
        <v>45</v>
      </c>
      <c r="AA52">
        <v>42</v>
      </c>
      <c r="AB52">
        <v>43</v>
      </c>
      <c r="AC52">
        <v>85</v>
      </c>
      <c r="AD52" s="1">
        <v>22</v>
      </c>
      <c r="AE52" s="1">
        <v>23</v>
      </c>
      <c r="AF52" s="1">
        <v>45</v>
      </c>
      <c r="AG52">
        <v>21</v>
      </c>
      <c r="AH52" s="1">
        <v>21</v>
      </c>
      <c r="AI52" s="1">
        <v>42</v>
      </c>
      <c r="AJ52" s="1">
        <v>17</v>
      </c>
      <c r="AK52">
        <v>40</v>
      </c>
      <c r="AL52" s="1">
        <v>57</v>
      </c>
      <c r="AN52">
        <v>47</v>
      </c>
      <c r="AO52">
        <v>47</v>
      </c>
      <c r="AP52">
        <f t="shared" ca="1" si="6"/>
        <v>163.5</v>
      </c>
      <c r="AQ52">
        <f t="shared" ca="1" si="7"/>
        <v>23</v>
      </c>
      <c r="AR52">
        <f t="shared" ca="1" si="9"/>
        <v>0</v>
      </c>
      <c r="AS52">
        <f t="shared" ca="1" si="8"/>
        <v>7.1086956521739131</v>
      </c>
      <c r="AW52" t="str">
        <f t="shared" si="4"/>
        <v>I</v>
      </c>
      <c r="AX52">
        <f t="shared" si="5"/>
        <v>12</v>
      </c>
    </row>
    <row r="53" spans="1:50" x14ac:dyDescent="0.25">
      <c r="A53" s="1">
        <v>48</v>
      </c>
      <c r="B53" s="1">
        <v>250090101048</v>
      </c>
      <c r="C53" s="24" t="s">
        <v>415</v>
      </c>
      <c r="D53" t="s">
        <v>335</v>
      </c>
      <c r="E53" t="s">
        <v>336</v>
      </c>
      <c r="F53">
        <v>36</v>
      </c>
      <c r="G53">
        <v>24</v>
      </c>
      <c r="H53" s="1">
        <v>60</v>
      </c>
      <c r="I53">
        <v>35</v>
      </c>
      <c r="J53">
        <v>26</v>
      </c>
      <c r="K53" s="1">
        <v>61</v>
      </c>
      <c r="L53">
        <v>29</v>
      </c>
      <c r="M53">
        <v>34</v>
      </c>
      <c r="N53" s="1">
        <v>63</v>
      </c>
      <c r="O53">
        <v>33</v>
      </c>
      <c r="P53">
        <v>27</v>
      </c>
      <c r="Q53" s="1">
        <v>60</v>
      </c>
      <c r="R53">
        <v>18</v>
      </c>
      <c r="S53">
        <v>20</v>
      </c>
      <c r="T53" s="1">
        <v>38</v>
      </c>
      <c r="U53">
        <v>15</v>
      </c>
      <c r="V53">
        <v>16</v>
      </c>
      <c r="W53" s="1">
        <v>31</v>
      </c>
      <c r="X53">
        <v>18</v>
      </c>
      <c r="Y53">
        <v>23</v>
      </c>
      <c r="Z53" s="1">
        <v>41</v>
      </c>
      <c r="AA53">
        <v>43</v>
      </c>
      <c r="AB53">
        <v>44</v>
      </c>
      <c r="AC53">
        <v>87</v>
      </c>
      <c r="AD53" s="1">
        <v>22</v>
      </c>
      <c r="AE53" s="1">
        <v>21</v>
      </c>
      <c r="AF53" s="1">
        <v>43</v>
      </c>
      <c r="AG53">
        <v>20</v>
      </c>
      <c r="AH53" s="1">
        <v>18</v>
      </c>
      <c r="AI53" s="1">
        <v>38</v>
      </c>
      <c r="AJ53" s="1">
        <v>17</v>
      </c>
      <c r="AK53">
        <v>36</v>
      </c>
      <c r="AL53" s="1">
        <v>53</v>
      </c>
      <c r="AN53">
        <v>47</v>
      </c>
      <c r="AO53">
        <v>47</v>
      </c>
      <c r="AP53">
        <f t="shared" ca="1" si="6"/>
        <v>130</v>
      </c>
      <c r="AQ53">
        <f t="shared" ca="1" si="7"/>
        <v>23</v>
      </c>
      <c r="AR53">
        <f t="shared" ca="1" si="9"/>
        <v>1</v>
      </c>
      <c r="AS53">
        <f t="shared" ca="1" si="8"/>
        <v>5.6521739130434785</v>
      </c>
      <c r="AW53" t="str">
        <f t="shared" si="4"/>
        <v>I</v>
      </c>
      <c r="AX53">
        <f t="shared" si="5"/>
        <v>12</v>
      </c>
    </row>
    <row r="54" spans="1:50" x14ac:dyDescent="0.25">
      <c r="A54" s="1">
        <v>49</v>
      </c>
      <c r="B54" s="1">
        <v>250090101049</v>
      </c>
      <c r="C54" s="24" t="s">
        <v>416</v>
      </c>
      <c r="D54" t="s">
        <v>337</v>
      </c>
      <c r="E54" t="s">
        <v>338</v>
      </c>
      <c r="F54">
        <v>70</v>
      </c>
      <c r="G54">
        <v>43</v>
      </c>
      <c r="H54" s="1">
        <v>113</v>
      </c>
      <c r="I54">
        <v>60</v>
      </c>
      <c r="J54">
        <v>38</v>
      </c>
      <c r="K54" s="1">
        <v>98</v>
      </c>
      <c r="L54">
        <v>53</v>
      </c>
      <c r="M54">
        <v>40</v>
      </c>
      <c r="N54" s="1">
        <v>93</v>
      </c>
      <c r="O54">
        <v>42</v>
      </c>
      <c r="P54">
        <v>33</v>
      </c>
      <c r="Q54" s="1">
        <v>75</v>
      </c>
      <c r="R54">
        <v>22</v>
      </c>
      <c r="S54">
        <v>22</v>
      </c>
      <c r="T54" s="1">
        <v>44</v>
      </c>
      <c r="U54">
        <v>17</v>
      </c>
      <c r="V54">
        <v>23</v>
      </c>
      <c r="W54" s="1">
        <v>40</v>
      </c>
      <c r="X54">
        <v>20</v>
      </c>
      <c r="Y54">
        <v>24</v>
      </c>
      <c r="Z54" s="1">
        <v>44</v>
      </c>
      <c r="AA54">
        <v>44</v>
      </c>
      <c r="AB54">
        <v>45</v>
      </c>
      <c r="AC54">
        <v>89</v>
      </c>
      <c r="AD54" s="1">
        <v>23</v>
      </c>
      <c r="AE54" s="1">
        <v>22</v>
      </c>
      <c r="AF54" s="1">
        <v>45</v>
      </c>
      <c r="AG54">
        <v>22</v>
      </c>
      <c r="AH54" s="1">
        <v>18</v>
      </c>
      <c r="AI54" s="1">
        <v>40</v>
      </c>
      <c r="AJ54" s="1">
        <v>15</v>
      </c>
      <c r="AK54">
        <v>35</v>
      </c>
      <c r="AL54" s="1">
        <v>50</v>
      </c>
      <c r="AN54">
        <v>47</v>
      </c>
      <c r="AO54">
        <v>47</v>
      </c>
      <c r="AP54">
        <f t="shared" ca="1" si="6"/>
        <v>170.5</v>
      </c>
      <c r="AQ54">
        <f t="shared" ca="1" si="7"/>
        <v>23</v>
      </c>
      <c r="AR54">
        <f t="shared" ca="1" si="9"/>
        <v>0</v>
      </c>
      <c r="AS54">
        <f t="shared" ca="1" si="8"/>
        <v>7.4130434782608692</v>
      </c>
      <c r="AW54" t="str">
        <f t="shared" si="4"/>
        <v>I</v>
      </c>
      <c r="AX54">
        <f t="shared" si="5"/>
        <v>12</v>
      </c>
    </row>
    <row r="55" spans="1:50" x14ac:dyDescent="0.25">
      <c r="A55" s="1">
        <v>50</v>
      </c>
      <c r="B55" s="1">
        <v>250090101050</v>
      </c>
      <c r="C55" s="24" t="s">
        <v>417</v>
      </c>
      <c r="D55" t="s">
        <v>339</v>
      </c>
      <c r="E55" t="s">
        <v>340</v>
      </c>
      <c r="F55">
        <v>76</v>
      </c>
      <c r="G55">
        <v>42</v>
      </c>
      <c r="H55" s="1">
        <v>118</v>
      </c>
      <c r="I55">
        <v>84</v>
      </c>
      <c r="J55">
        <v>42</v>
      </c>
      <c r="K55" s="1">
        <v>126</v>
      </c>
      <c r="L55">
        <v>58</v>
      </c>
      <c r="M55">
        <v>46</v>
      </c>
      <c r="N55" s="1">
        <v>104</v>
      </c>
      <c r="O55">
        <v>60</v>
      </c>
      <c r="P55">
        <v>43</v>
      </c>
      <c r="Q55" s="1">
        <v>103</v>
      </c>
      <c r="R55">
        <v>20</v>
      </c>
      <c r="S55">
        <v>18</v>
      </c>
      <c r="T55" s="1">
        <v>38</v>
      </c>
      <c r="U55">
        <v>18</v>
      </c>
      <c r="V55">
        <v>22</v>
      </c>
      <c r="W55" s="1">
        <v>40</v>
      </c>
      <c r="X55">
        <v>23</v>
      </c>
      <c r="Y55">
        <v>24</v>
      </c>
      <c r="Z55" s="1">
        <v>47</v>
      </c>
      <c r="AA55">
        <v>44</v>
      </c>
      <c r="AB55">
        <v>44</v>
      </c>
      <c r="AC55">
        <v>88</v>
      </c>
      <c r="AD55" s="1">
        <v>21</v>
      </c>
      <c r="AE55" s="1">
        <v>24</v>
      </c>
      <c r="AF55" s="1">
        <v>45</v>
      </c>
      <c r="AG55">
        <v>23</v>
      </c>
      <c r="AH55" s="1">
        <v>22</v>
      </c>
      <c r="AI55" s="1">
        <v>45</v>
      </c>
      <c r="AJ55" s="1">
        <v>19</v>
      </c>
      <c r="AK55">
        <v>39</v>
      </c>
      <c r="AL55" s="1">
        <v>58</v>
      </c>
      <c r="AN55">
        <v>47</v>
      </c>
      <c r="AO55">
        <v>47</v>
      </c>
      <c r="AP55">
        <f t="shared" ca="1" si="6"/>
        <v>185</v>
      </c>
      <c r="AQ55">
        <f t="shared" ca="1" si="7"/>
        <v>23</v>
      </c>
      <c r="AR55">
        <f t="shared" ca="1" si="9"/>
        <v>0</v>
      </c>
      <c r="AS55">
        <f t="shared" ca="1" si="8"/>
        <v>8.0434782608695645</v>
      </c>
      <c r="AW55" t="str">
        <f t="shared" si="4"/>
        <v>I</v>
      </c>
      <c r="AX55">
        <f t="shared" si="5"/>
        <v>12</v>
      </c>
    </row>
    <row r="56" spans="1:50" x14ac:dyDescent="0.25">
      <c r="A56" s="1">
        <v>51</v>
      </c>
      <c r="B56" s="1">
        <v>250090101051</v>
      </c>
      <c r="C56" s="24" t="s">
        <v>418</v>
      </c>
      <c r="D56" t="s">
        <v>341</v>
      </c>
      <c r="E56" t="s">
        <v>342</v>
      </c>
      <c r="F56">
        <v>60</v>
      </c>
      <c r="G56">
        <v>28</v>
      </c>
      <c r="H56" s="1">
        <v>88</v>
      </c>
      <c r="I56">
        <v>54</v>
      </c>
      <c r="J56">
        <v>31</v>
      </c>
      <c r="K56" s="1">
        <v>85</v>
      </c>
      <c r="L56">
        <v>38</v>
      </c>
      <c r="M56">
        <v>38</v>
      </c>
      <c r="N56" s="1">
        <v>76</v>
      </c>
      <c r="O56">
        <v>44</v>
      </c>
      <c r="P56">
        <v>28</v>
      </c>
      <c r="Q56" s="1">
        <v>72</v>
      </c>
      <c r="R56">
        <v>16</v>
      </c>
      <c r="S56">
        <v>20</v>
      </c>
      <c r="T56" s="1">
        <v>36</v>
      </c>
      <c r="U56">
        <v>11</v>
      </c>
      <c r="V56">
        <v>19</v>
      </c>
      <c r="W56" s="1">
        <v>30</v>
      </c>
      <c r="X56">
        <v>20</v>
      </c>
      <c r="Y56">
        <v>22</v>
      </c>
      <c r="Z56" s="1">
        <v>42</v>
      </c>
      <c r="AA56">
        <v>42</v>
      </c>
      <c r="AB56">
        <v>43</v>
      </c>
      <c r="AC56">
        <v>85</v>
      </c>
      <c r="AD56" s="1">
        <v>22</v>
      </c>
      <c r="AE56" s="1">
        <v>24</v>
      </c>
      <c r="AF56" s="1">
        <v>46</v>
      </c>
      <c r="AG56">
        <v>21</v>
      </c>
      <c r="AH56" s="1">
        <v>18</v>
      </c>
      <c r="AI56" s="1">
        <v>39</v>
      </c>
      <c r="AJ56" s="1">
        <v>17</v>
      </c>
      <c r="AK56">
        <v>30</v>
      </c>
      <c r="AL56" s="1">
        <v>47</v>
      </c>
      <c r="AN56">
        <v>47</v>
      </c>
      <c r="AO56">
        <v>47</v>
      </c>
      <c r="AP56">
        <f t="shared" ca="1" si="6"/>
        <v>148</v>
      </c>
      <c r="AQ56">
        <f t="shared" ca="1" si="7"/>
        <v>23</v>
      </c>
      <c r="AR56">
        <f t="shared" ca="1" si="9"/>
        <v>0</v>
      </c>
      <c r="AS56">
        <f t="shared" ca="1" si="8"/>
        <v>6.4347826086956523</v>
      </c>
      <c r="AW56" t="str">
        <f t="shared" si="4"/>
        <v>I</v>
      </c>
      <c r="AX56">
        <f t="shared" si="5"/>
        <v>12</v>
      </c>
    </row>
    <row r="57" spans="1:50" x14ac:dyDescent="0.25">
      <c r="A57" s="1">
        <v>52</v>
      </c>
      <c r="B57" s="1">
        <v>250090101052</v>
      </c>
      <c r="C57" s="24" t="s">
        <v>419</v>
      </c>
      <c r="D57" t="s">
        <v>343</v>
      </c>
      <c r="E57" t="s">
        <v>344</v>
      </c>
      <c r="F57">
        <v>60</v>
      </c>
      <c r="G57">
        <v>32</v>
      </c>
      <c r="H57" s="1">
        <v>92</v>
      </c>
      <c r="I57">
        <v>72</v>
      </c>
      <c r="J57">
        <v>26</v>
      </c>
      <c r="K57" s="1">
        <v>98</v>
      </c>
      <c r="L57">
        <v>54</v>
      </c>
      <c r="M57">
        <v>34</v>
      </c>
      <c r="N57" s="1">
        <v>88</v>
      </c>
      <c r="O57">
        <v>42</v>
      </c>
      <c r="P57">
        <v>33</v>
      </c>
      <c r="Q57" s="1">
        <v>75</v>
      </c>
      <c r="R57">
        <v>17</v>
      </c>
      <c r="S57">
        <v>15</v>
      </c>
      <c r="T57" s="1">
        <v>32</v>
      </c>
      <c r="U57">
        <v>15</v>
      </c>
      <c r="V57">
        <v>22</v>
      </c>
      <c r="W57" s="1">
        <v>37</v>
      </c>
      <c r="X57">
        <v>20</v>
      </c>
      <c r="Y57">
        <v>23</v>
      </c>
      <c r="Z57" s="1">
        <v>43</v>
      </c>
      <c r="AA57">
        <v>44</v>
      </c>
      <c r="AB57">
        <v>44</v>
      </c>
      <c r="AC57">
        <v>88</v>
      </c>
      <c r="AD57" s="1">
        <v>22</v>
      </c>
      <c r="AE57" s="1">
        <v>22</v>
      </c>
      <c r="AF57" s="1">
        <v>44</v>
      </c>
      <c r="AG57">
        <v>22</v>
      </c>
      <c r="AH57" s="1">
        <v>18</v>
      </c>
      <c r="AI57" s="1">
        <v>40</v>
      </c>
      <c r="AJ57" s="1">
        <v>20</v>
      </c>
      <c r="AK57">
        <v>38</v>
      </c>
      <c r="AL57" s="1">
        <v>58</v>
      </c>
      <c r="AN57">
        <v>47</v>
      </c>
      <c r="AO57">
        <v>47</v>
      </c>
      <c r="AP57">
        <f t="shared" ca="1" si="6"/>
        <v>158.5</v>
      </c>
      <c r="AQ57">
        <f t="shared" ca="1" si="7"/>
        <v>23</v>
      </c>
      <c r="AR57">
        <f t="shared" ca="1" si="9"/>
        <v>0</v>
      </c>
      <c r="AS57">
        <f t="shared" ca="1" si="8"/>
        <v>6.8913043478260869</v>
      </c>
      <c r="AW57" t="str">
        <f t="shared" si="4"/>
        <v>I</v>
      </c>
      <c r="AX57">
        <f t="shared" si="5"/>
        <v>12</v>
      </c>
    </row>
    <row r="58" spans="1:50" x14ac:dyDescent="0.25">
      <c r="A58" s="1">
        <v>53</v>
      </c>
      <c r="B58" s="1">
        <v>250090101053</v>
      </c>
      <c r="C58" s="24" t="s">
        <v>420</v>
      </c>
      <c r="D58" t="s">
        <v>345</v>
      </c>
      <c r="E58" t="s">
        <v>346</v>
      </c>
      <c r="F58">
        <v>61</v>
      </c>
      <c r="G58">
        <v>42</v>
      </c>
      <c r="H58" s="1">
        <v>103</v>
      </c>
      <c r="I58">
        <v>81</v>
      </c>
      <c r="J58">
        <v>40</v>
      </c>
      <c r="K58" s="1">
        <v>121</v>
      </c>
      <c r="L58">
        <v>45</v>
      </c>
      <c r="M58">
        <v>46</v>
      </c>
      <c r="N58" s="1">
        <v>91</v>
      </c>
      <c r="O58">
        <v>51</v>
      </c>
      <c r="P58">
        <v>37</v>
      </c>
      <c r="Q58" s="1">
        <v>88</v>
      </c>
      <c r="R58">
        <v>17</v>
      </c>
      <c r="S58">
        <v>19</v>
      </c>
      <c r="T58" s="1">
        <v>36</v>
      </c>
      <c r="U58">
        <v>20</v>
      </c>
      <c r="V58">
        <v>22</v>
      </c>
      <c r="W58" s="1">
        <v>42</v>
      </c>
      <c r="X58">
        <v>21</v>
      </c>
      <c r="Y58">
        <v>23</v>
      </c>
      <c r="Z58" s="1">
        <v>44</v>
      </c>
      <c r="AA58">
        <v>44</v>
      </c>
      <c r="AB58">
        <v>45</v>
      </c>
      <c r="AC58">
        <v>89</v>
      </c>
      <c r="AD58" s="1">
        <v>21</v>
      </c>
      <c r="AE58" s="1">
        <v>24</v>
      </c>
      <c r="AF58" s="1">
        <v>45</v>
      </c>
      <c r="AG58">
        <v>23</v>
      </c>
      <c r="AH58" s="1">
        <v>20</v>
      </c>
      <c r="AI58" s="1">
        <v>43</v>
      </c>
      <c r="AJ58" s="1">
        <v>20</v>
      </c>
      <c r="AK58">
        <v>38</v>
      </c>
      <c r="AL58" s="1">
        <v>58</v>
      </c>
      <c r="AN58">
        <v>47</v>
      </c>
      <c r="AO58">
        <v>47</v>
      </c>
      <c r="AP58">
        <f t="shared" ca="1" si="6"/>
        <v>173.5</v>
      </c>
      <c r="AQ58">
        <f t="shared" ca="1" si="7"/>
        <v>23</v>
      </c>
      <c r="AR58">
        <f t="shared" ca="1" si="9"/>
        <v>0</v>
      </c>
      <c r="AS58">
        <f t="shared" ca="1" si="8"/>
        <v>7.5434782608695654</v>
      </c>
      <c r="AW58" t="str">
        <f t="shared" si="4"/>
        <v>I</v>
      </c>
      <c r="AX58">
        <f t="shared" si="5"/>
        <v>12</v>
      </c>
    </row>
    <row r="59" spans="1:50" x14ac:dyDescent="0.25">
      <c r="A59" s="1">
        <v>54</v>
      </c>
      <c r="B59" s="1">
        <v>250090101054</v>
      </c>
      <c r="C59" s="24" t="s">
        <v>421</v>
      </c>
      <c r="D59" t="s">
        <v>347</v>
      </c>
      <c r="E59" t="s">
        <v>348</v>
      </c>
      <c r="F59">
        <v>52</v>
      </c>
      <c r="G59">
        <v>23</v>
      </c>
      <c r="H59" s="1">
        <v>75</v>
      </c>
      <c r="I59">
        <v>42</v>
      </c>
      <c r="J59">
        <v>25</v>
      </c>
      <c r="K59" s="1">
        <v>67</v>
      </c>
      <c r="L59">
        <v>31</v>
      </c>
      <c r="M59">
        <v>34</v>
      </c>
      <c r="N59" s="1">
        <v>65</v>
      </c>
      <c r="O59">
        <v>32</v>
      </c>
      <c r="P59">
        <v>28</v>
      </c>
      <c r="Q59" s="1">
        <v>60</v>
      </c>
      <c r="R59">
        <v>19</v>
      </c>
      <c r="S59">
        <v>15</v>
      </c>
      <c r="T59" s="1">
        <v>34</v>
      </c>
      <c r="U59">
        <v>16</v>
      </c>
      <c r="V59">
        <v>18</v>
      </c>
      <c r="W59" s="1">
        <v>34</v>
      </c>
      <c r="X59">
        <v>18</v>
      </c>
      <c r="Y59">
        <v>23</v>
      </c>
      <c r="Z59" s="1">
        <v>41</v>
      </c>
      <c r="AA59">
        <v>45</v>
      </c>
      <c r="AB59">
        <v>46</v>
      </c>
      <c r="AC59">
        <v>91</v>
      </c>
      <c r="AD59" s="1">
        <v>22</v>
      </c>
      <c r="AE59" s="1">
        <v>21</v>
      </c>
      <c r="AF59" s="1">
        <v>43</v>
      </c>
      <c r="AG59">
        <v>21</v>
      </c>
      <c r="AH59" s="1">
        <v>21</v>
      </c>
      <c r="AI59" s="1">
        <v>42</v>
      </c>
      <c r="AJ59" s="1">
        <v>18</v>
      </c>
      <c r="AK59">
        <v>14</v>
      </c>
      <c r="AL59" s="1">
        <v>32</v>
      </c>
      <c r="AN59">
        <v>47</v>
      </c>
      <c r="AO59">
        <v>47</v>
      </c>
      <c r="AP59">
        <f t="shared" ca="1" si="6"/>
        <v>135</v>
      </c>
      <c r="AQ59">
        <f t="shared" ca="1" si="7"/>
        <v>23</v>
      </c>
      <c r="AR59">
        <f t="shared" ca="1" si="9"/>
        <v>0</v>
      </c>
      <c r="AS59">
        <f t="shared" ca="1" si="8"/>
        <v>5.8695652173913047</v>
      </c>
      <c r="AW59" t="str">
        <f t="shared" si="4"/>
        <v>I</v>
      </c>
      <c r="AX59">
        <f t="shared" si="5"/>
        <v>12</v>
      </c>
    </row>
    <row r="60" spans="1:50" x14ac:dyDescent="0.25">
      <c r="A60" s="1">
        <v>55</v>
      </c>
      <c r="B60" s="1">
        <v>250090101055</v>
      </c>
      <c r="C60" s="24" t="s">
        <v>422</v>
      </c>
      <c r="D60" t="s">
        <v>349</v>
      </c>
      <c r="E60" t="s">
        <v>350</v>
      </c>
      <c r="F60">
        <v>55</v>
      </c>
      <c r="G60">
        <v>36</v>
      </c>
      <c r="H60" s="1">
        <v>91</v>
      </c>
      <c r="I60">
        <v>58</v>
      </c>
      <c r="J60">
        <v>33</v>
      </c>
      <c r="K60" s="1">
        <v>91</v>
      </c>
      <c r="L60">
        <v>22</v>
      </c>
      <c r="M60">
        <v>42</v>
      </c>
      <c r="N60" s="1">
        <v>64</v>
      </c>
      <c r="O60">
        <v>48</v>
      </c>
      <c r="P60">
        <v>34</v>
      </c>
      <c r="Q60" s="1">
        <v>82</v>
      </c>
      <c r="R60">
        <v>17</v>
      </c>
      <c r="S60">
        <v>21</v>
      </c>
      <c r="T60" s="1">
        <v>38</v>
      </c>
      <c r="U60">
        <v>11</v>
      </c>
      <c r="V60">
        <v>21</v>
      </c>
      <c r="W60" s="1">
        <v>32</v>
      </c>
      <c r="X60">
        <v>20</v>
      </c>
      <c r="Y60">
        <v>24</v>
      </c>
      <c r="Z60" s="1">
        <v>44</v>
      </c>
      <c r="AA60">
        <v>47</v>
      </c>
      <c r="AB60">
        <v>47</v>
      </c>
      <c r="AC60">
        <v>94</v>
      </c>
      <c r="AD60" s="1">
        <v>22</v>
      </c>
      <c r="AE60" s="1">
        <v>24</v>
      </c>
      <c r="AF60" s="1">
        <v>46</v>
      </c>
      <c r="AG60">
        <v>20</v>
      </c>
      <c r="AH60" s="1">
        <v>18</v>
      </c>
      <c r="AI60" s="1">
        <v>38</v>
      </c>
      <c r="AJ60" s="1">
        <v>17</v>
      </c>
      <c r="AK60">
        <v>36</v>
      </c>
      <c r="AL60" s="1">
        <v>53</v>
      </c>
      <c r="AN60">
        <v>47</v>
      </c>
      <c r="AO60">
        <v>47</v>
      </c>
      <c r="AP60">
        <f t="shared" ca="1" si="6"/>
        <v>134</v>
      </c>
      <c r="AQ60">
        <f t="shared" ca="1" si="7"/>
        <v>19</v>
      </c>
      <c r="AR60">
        <f t="shared" ca="1" si="9"/>
        <v>0</v>
      </c>
      <c r="AS60">
        <f t="shared" ca="1" si="8"/>
        <v>5.8260869565217392</v>
      </c>
      <c r="AW60" t="str">
        <f t="shared" si="4"/>
        <v>I</v>
      </c>
      <c r="AX60">
        <f t="shared" si="5"/>
        <v>12</v>
      </c>
    </row>
    <row r="61" spans="1:50" x14ac:dyDescent="0.25">
      <c r="A61" s="1">
        <v>56</v>
      </c>
      <c r="B61" s="1">
        <v>250090101056</v>
      </c>
      <c r="C61" s="24" t="s">
        <v>423</v>
      </c>
      <c r="D61" t="s">
        <v>351</v>
      </c>
      <c r="E61" t="s">
        <v>352</v>
      </c>
      <c r="F61">
        <v>71</v>
      </c>
      <c r="G61">
        <v>38</v>
      </c>
      <c r="H61" s="1">
        <v>109</v>
      </c>
      <c r="I61">
        <v>49</v>
      </c>
      <c r="J61">
        <v>30</v>
      </c>
      <c r="K61" s="1">
        <v>79</v>
      </c>
      <c r="L61">
        <v>44</v>
      </c>
      <c r="M61">
        <v>30</v>
      </c>
      <c r="N61" s="1">
        <v>74</v>
      </c>
      <c r="O61">
        <v>51</v>
      </c>
      <c r="P61">
        <v>36</v>
      </c>
      <c r="Q61" s="1">
        <v>87</v>
      </c>
      <c r="R61">
        <v>16</v>
      </c>
      <c r="S61">
        <v>20</v>
      </c>
      <c r="T61" s="1">
        <v>36</v>
      </c>
      <c r="U61">
        <v>22</v>
      </c>
      <c r="V61">
        <v>21</v>
      </c>
      <c r="W61" s="1">
        <v>43</v>
      </c>
      <c r="X61">
        <v>21</v>
      </c>
      <c r="Y61">
        <v>24</v>
      </c>
      <c r="Z61" s="1">
        <v>45</v>
      </c>
      <c r="AA61">
        <v>45</v>
      </c>
      <c r="AB61">
        <v>48</v>
      </c>
      <c r="AC61">
        <v>93</v>
      </c>
      <c r="AD61" s="1">
        <v>20</v>
      </c>
      <c r="AE61" s="1">
        <v>22</v>
      </c>
      <c r="AF61" s="1">
        <v>42</v>
      </c>
      <c r="AG61">
        <v>24</v>
      </c>
      <c r="AH61" s="1">
        <v>22</v>
      </c>
      <c r="AI61" s="1">
        <v>46</v>
      </c>
      <c r="AJ61" s="1">
        <v>15</v>
      </c>
      <c r="AK61">
        <v>22</v>
      </c>
      <c r="AL61" s="1">
        <v>37</v>
      </c>
      <c r="AN61">
        <v>47</v>
      </c>
      <c r="AO61">
        <v>47</v>
      </c>
      <c r="AP61">
        <f t="shared" ca="1" si="6"/>
        <v>159</v>
      </c>
      <c r="AQ61">
        <f t="shared" ca="1" si="7"/>
        <v>23</v>
      </c>
      <c r="AR61">
        <f t="shared" ca="1" si="9"/>
        <v>0</v>
      </c>
      <c r="AS61">
        <f t="shared" ca="1" si="8"/>
        <v>6.9130434782608692</v>
      </c>
      <c r="AW61" t="str">
        <f t="shared" si="4"/>
        <v>I</v>
      </c>
      <c r="AX61">
        <f t="shared" si="5"/>
        <v>12</v>
      </c>
    </row>
    <row r="62" spans="1:50" x14ac:dyDescent="0.25">
      <c r="A62" s="1">
        <v>57</v>
      </c>
      <c r="B62" s="1">
        <v>250090101057</v>
      </c>
      <c r="C62" s="24" t="s">
        <v>424</v>
      </c>
      <c r="D62" t="s">
        <v>353</v>
      </c>
      <c r="E62" t="s">
        <v>354</v>
      </c>
      <c r="F62">
        <v>32</v>
      </c>
      <c r="G62">
        <v>23</v>
      </c>
      <c r="H62" s="1">
        <v>55</v>
      </c>
      <c r="I62">
        <v>34</v>
      </c>
      <c r="J62">
        <v>26</v>
      </c>
      <c r="K62" s="1">
        <v>60</v>
      </c>
      <c r="L62">
        <v>12</v>
      </c>
      <c r="M62">
        <v>29</v>
      </c>
      <c r="N62" s="1">
        <v>41</v>
      </c>
      <c r="O62">
        <v>9</v>
      </c>
      <c r="P62">
        <v>26</v>
      </c>
      <c r="Q62" s="1">
        <v>35</v>
      </c>
      <c r="R62">
        <v>17</v>
      </c>
      <c r="S62">
        <v>18</v>
      </c>
      <c r="T62" s="1">
        <v>35</v>
      </c>
      <c r="U62">
        <v>19</v>
      </c>
      <c r="V62">
        <v>16</v>
      </c>
      <c r="W62" s="1">
        <v>35</v>
      </c>
      <c r="X62">
        <v>22</v>
      </c>
      <c r="Y62">
        <v>16</v>
      </c>
      <c r="Z62" s="1">
        <v>38</v>
      </c>
      <c r="AA62">
        <v>46</v>
      </c>
      <c r="AB62">
        <v>38</v>
      </c>
      <c r="AC62">
        <v>84</v>
      </c>
      <c r="AD62" s="1">
        <v>22</v>
      </c>
      <c r="AE62" s="1">
        <v>24</v>
      </c>
      <c r="AF62" s="1">
        <v>46</v>
      </c>
      <c r="AG62">
        <v>20</v>
      </c>
      <c r="AH62" s="1">
        <v>20</v>
      </c>
      <c r="AI62" s="1">
        <v>40</v>
      </c>
      <c r="AJ62" s="1">
        <v>15</v>
      </c>
      <c r="AK62">
        <v>34</v>
      </c>
      <c r="AL62" s="1">
        <v>49</v>
      </c>
      <c r="AN62">
        <v>47</v>
      </c>
      <c r="AO62">
        <v>47</v>
      </c>
      <c r="AP62">
        <f t="shared" ca="1" si="6"/>
        <v>76</v>
      </c>
      <c r="AQ62">
        <f t="shared" ca="1" si="7"/>
        <v>11</v>
      </c>
      <c r="AR62">
        <f t="shared" ca="1" si="9"/>
        <v>0</v>
      </c>
      <c r="AS62">
        <f t="shared" ca="1" si="8"/>
        <v>3.3043478260869565</v>
      </c>
      <c r="AW62" t="str">
        <f t="shared" si="4"/>
        <v>I</v>
      </c>
      <c r="AX62">
        <f t="shared" si="5"/>
        <v>12</v>
      </c>
    </row>
    <row r="63" spans="1:50" x14ac:dyDescent="0.25">
      <c r="A63" s="1">
        <v>58</v>
      </c>
      <c r="B63" s="1">
        <v>250090101058</v>
      </c>
      <c r="C63" s="24" t="s">
        <v>425</v>
      </c>
      <c r="D63" t="s">
        <v>355</v>
      </c>
      <c r="E63" t="s">
        <v>356</v>
      </c>
      <c r="F63">
        <v>47</v>
      </c>
      <c r="G63">
        <v>20</v>
      </c>
      <c r="H63" s="1">
        <v>67</v>
      </c>
      <c r="I63">
        <v>31</v>
      </c>
      <c r="J63">
        <v>29</v>
      </c>
      <c r="K63" s="1">
        <v>60</v>
      </c>
      <c r="L63">
        <v>15</v>
      </c>
      <c r="M63">
        <v>37</v>
      </c>
      <c r="N63" s="1">
        <v>52</v>
      </c>
      <c r="O63">
        <v>25</v>
      </c>
      <c r="P63">
        <v>27</v>
      </c>
      <c r="Q63" s="1">
        <v>52</v>
      </c>
      <c r="R63">
        <v>16</v>
      </c>
      <c r="S63">
        <v>18</v>
      </c>
      <c r="T63" s="1">
        <v>34</v>
      </c>
      <c r="U63">
        <v>10</v>
      </c>
      <c r="V63">
        <v>19</v>
      </c>
      <c r="W63" s="1">
        <v>29</v>
      </c>
      <c r="X63">
        <v>18</v>
      </c>
      <c r="Y63">
        <v>21</v>
      </c>
      <c r="Z63" s="1">
        <v>39</v>
      </c>
      <c r="AA63">
        <v>40</v>
      </c>
      <c r="AB63">
        <v>40</v>
      </c>
      <c r="AC63">
        <v>80</v>
      </c>
      <c r="AD63" s="1">
        <v>22</v>
      </c>
      <c r="AE63" s="1">
        <v>21</v>
      </c>
      <c r="AF63" s="1">
        <v>43</v>
      </c>
      <c r="AG63">
        <v>21</v>
      </c>
      <c r="AH63" s="1">
        <v>20</v>
      </c>
      <c r="AI63" s="1">
        <v>41</v>
      </c>
      <c r="AJ63" s="1">
        <v>17</v>
      </c>
      <c r="AK63">
        <v>31</v>
      </c>
      <c r="AL63" s="1">
        <v>48</v>
      </c>
      <c r="AN63">
        <v>47</v>
      </c>
      <c r="AO63">
        <v>47</v>
      </c>
      <c r="AP63">
        <f t="shared" ca="1" si="6"/>
        <v>91.5</v>
      </c>
      <c r="AQ63">
        <f t="shared" ca="1" si="7"/>
        <v>15</v>
      </c>
      <c r="AR63">
        <f t="shared" ca="1" si="9"/>
        <v>0</v>
      </c>
      <c r="AS63">
        <f t="shared" ca="1" si="8"/>
        <v>3.9782608695652173</v>
      </c>
      <c r="AW63" t="str">
        <f t="shared" si="4"/>
        <v>I</v>
      </c>
      <c r="AX63">
        <f t="shared" si="5"/>
        <v>12</v>
      </c>
    </row>
    <row r="64" spans="1:50" x14ac:dyDescent="0.25">
      <c r="A64" s="1">
        <v>59</v>
      </c>
      <c r="B64" s="1">
        <v>250090101059</v>
      </c>
      <c r="C64" s="24" t="s">
        <v>426</v>
      </c>
      <c r="D64" t="s">
        <v>357</v>
      </c>
      <c r="E64" t="s">
        <v>358</v>
      </c>
      <c r="F64">
        <v>83</v>
      </c>
      <c r="G64">
        <v>47</v>
      </c>
      <c r="H64" s="1">
        <v>130</v>
      </c>
      <c r="I64">
        <v>89</v>
      </c>
      <c r="J64">
        <v>39</v>
      </c>
      <c r="K64" s="1">
        <v>128</v>
      </c>
      <c r="L64">
        <v>68</v>
      </c>
      <c r="M64">
        <v>50</v>
      </c>
      <c r="N64" s="1">
        <v>118</v>
      </c>
      <c r="O64">
        <v>81</v>
      </c>
      <c r="P64">
        <v>46</v>
      </c>
      <c r="Q64" s="1">
        <v>127</v>
      </c>
      <c r="R64">
        <v>21</v>
      </c>
      <c r="S64">
        <v>25</v>
      </c>
      <c r="T64" s="1">
        <v>46</v>
      </c>
      <c r="U64">
        <v>20</v>
      </c>
      <c r="V64">
        <v>25</v>
      </c>
      <c r="W64" s="1">
        <v>45</v>
      </c>
      <c r="X64">
        <v>21</v>
      </c>
      <c r="Y64">
        <v>22</v>
      </c>
      <c r="Z64" s="1">
        <v>43</v>
      </c>
      <c r="AA64">
        <v>44</v>
      </c>
      <c r="AB64">
        <v>43</v>
      </c>
      <c r="AC64">
        <v>87</v>
      </c>
      <c r="AD64" s="1">
        <v>21</v>
      </c>
      <c r="AE64" s="1">
        <v>22</v>
      </c>
      <c r="AF64" s="1">
        <v>43</v>
      </c>
      <c r="AG64">
        <v>22</v>
      </c>
      <c r="AH64" s="1">
        <v>19</v>
      </c>
      <c r="AI64" s="1">
        <v>41</v>
      </c>
      <c r="AJ64" s="1">
        <v>17</v>
      </c>
      <c r="AK64">
        <v>37</v>
      </c>
      <c r="AL64" s="1">
        <v>54</v>
      </c>
      <c r="AN64">
        <v>47</v>
      </c>
      <c r="AO64">
        <v>47</v>
      </c>
      <c r="AP64">
        <f t="shared" ca="1" si="6"/>
        <v>201.5</v>
      </c>
      <c r="AQ64">
        <f t="shared" ca="1" si="7"/>
        <v>23</v>
      </c>
      <c r="AR64">
        <f t="shared" ca="1" si="9"/>
        <v>0</v>
      </c>
      <c r="AS64">
        <f t="shared" ca="1" si="8"/>
        <v>8.7608695652173907</v>
      </c>
      <c r="AW64" t="str">
        <f t="shared" si="4"/>
        <v>I</v>
      </c>
      <c r="AX64">
        <f t="shared" si="5"/>
        <v>12</v>
      </c>
    </row>
    <row r="65" spans="1:50" x14ac:dyDescent="0.25">
      <c r="A65" s="1">
        <v>60</v>
      </c>
      <c r="B65" s="1">
        <v>250090101060</v>
      </c>
      <c r="C65" s="24" t="s">
        <v>427</v>
      </c>
      <c r="D65" s="1" t="s">
        <v>359</v>
      </c>
      <c r="E65" s="1" t="s">
        <v>360</v>
      </c>
      <c r="F65">
        <v>64</v>
      </c>
      <c r="G65">
        <v>38</v>
      </c>
      <c r="H65" s="1">
        <v>102</v>
      </c>
      <c r="I65">
        <v>55</v>
      </c>
      <c r="J65">
        <v>31</v>
      </c>
      <c r="K65" s="1">
        <v>86</v>
      </c>
      <c r="L65">
        <v>39</v>
      </c>
      <c r="M65">
        <v>40</v>
      </c>
      <c r="N65" s="1">
        <v>79</v>
      </c>
      <c r="O65">
        <v>37</v>
      </c>
      <c r="P65">
        <v>32</v>
      </c>
      <c r="Q65" s="1">
        <v>69</v>
      </c>
      <c r="R65">
        <v>21</v>
      </c>
      <c r="S65">
        <v>18</v>
      </c>
      <c r="T65" s="1">
        <v>39</v>
      </c>
      <c r="U65">
        <v>15</v>
      </c>
      <c r="V65">
        <v>17</v>
      </c>
      <c r="W65" s="1">
        <v>32</v>
      </c>
      <c r="X65">
        <v>18</v>
      </c>
      <c r="Y65">
        <v>23</v>
      </c>
      <c r="Z65" s="1">
        <v>41</v>
      </c>
      <c r="AA65">
        <v>41</v>
      </c>
      <c r="AB65">
        <v>45</v>
      </c>
      <c r="AC65">
        <v>86</v>
      </c>
      <c r="AD65" s="1">
        <v>22</v>
      </c>
      <c r="AE65" s="1">
        <v>24</v>
      </c>
      <c r="AF65" s="1">
        <v>46</v>
      </c>
      <c r="AG65">
        <v>23</v>
      </c>
      <c r="AH65" s="1">
        <v>19</v>
      </c>
      <c r="AI65" s="1">
        <v>42</v>
      </c>
      <c r="AJ65" s="1">
        <v>17</v>
      </c>
      <c r="AK65">
        <v>38</v>
      </c>
      <c r="AL65" s="1">
        <v>55</v>
      </c>
      <c r="AN65">
        <v>47</v>
      </c>
      <c r="AO65">
        <v>47</v>
      </c>
      <c r="AP65">
        <f t="shared" ca="1" si="6"/>
        <v>153</v>
      </c>
      <c r="AQ65">
        <f t="shared" ca="1" si="7"/>
        <v>23</v>
      </c>
      <c r="AR65">
        <f t="shared" ca="1" si="9"/>
        <v>0</v>
      </c>
      <c r="AS65">
        <f t="shared" ca="1" si="8"/>
        <v>6.6521739130434785</v>
      </c>
      <c r="AW65" t="str">
        <f t="shared" si="4"/>
        <v>I</v>
      </c>
      <c r="AX65">
        <f t="shared" si="5"/>
        <v>12</v>
      </c>
    </row>
    <row r="66" spans="1:50" x14ac:dyDescent="0.25">
      <c r="A66" s="1">
        <v>61</v>
      </c>
      <c r="B66" s="1">
        <v>250090101061</v>
      </c>
      <c r="C66" s="24" t="s">
        <v>428</v>
      </c>
      <c r="D66" t="s">
        <v>361</v>
      </c>
      <c r="E66" t="s">
        <v>362</v>
      </c>
      <c r="F66">
        <v>48</v>
      </c>
      <c r="G66">
        <v>26</v>
      </c>
      <c r="H66" s="1">
        <v>74</v>
      </c>
      <c r="I66">
        <v>42</v>
      </c>
      <c r="J66">
        <v>29</v>
      </c>
      <c r="K66" s="1">
        <v>71</v>
      </c>
      <c r="L66" t="s">
        <v>108</v>
      </c>
      <c r="M66" t="s">
        <v>108</v>
      </c>
      <c r="N66" s="1">
        <v>0</v>
      </c>
      <c r="O66">
        <v>46</v>
      </c>
      <c r="P66">
        <v>28</v>
      </c>
      <c r="Q66" s="1">
        <v>74</v>
      </c>
      <c r="R66">
        <v>17</v>
      </c>
      <c r="S66">
        <v>16</v>
      </c>
      <c r="T66" s="1">
        <v>33</v>
      </c>
      <c r="U66">
        <v>20</v>
      </c>
      <c r="V66">
        <v>18</v>
      </c>
      <c r="W66" s="1">
        <v>38</v>
      </c>
      <c r="X66">
        <v>20</v>
      </c>
      <c r="Y66">
        <v>20</v>
      </c>
      <c r="Z66" s="1">
        <v>40</v>
      </c>
      <c r="AA66">
        <v>40</v>
      </c>
      <c r="AB66">
        <v>38</v>
      </c>
      <c r="AC66">
        <v>78</v>
      </c>
      <c r="AD66" s="1">
        <v>22</v>
      </c>
      <c r="AE66" s="1">
        <v>21</v>
      </c>
      <c r="AF66" s="1">
        <v>43</v>
      </c>
      <c r="AG66">
        <v>22</v>
      </c>
      <c r="AH66" s="1">
        <v>22</v>
      </c>
      <c r="AI66" s="1">
        <v>44</v>
      </c>
      <c r="AJ66" s="1">
        <v>17</v>
      </c>
      <c r="AK66">
        <v>29</v>
      </c>
      <c r="AL66" s="1">
        <v>46</v>
      </c>
      <c r="AN66">
        <v>48</v>
      </c>
      <c r="AO66">
        <v>48</v>
      </c>
      <c r="AP66">
        <f t="shared" ca="1" si="6"/>
        <v>117.5</v>
      </c>
      <c r="AQ66">
        <f t="shared" ca="1" si="7"/>
        <v>19</v>
      </c>
      <c r="AR66">
        <f t="shared" ca="1" si="9"/>
        <v>0</v>
      </c>
      <c r="AS66">
        <f t="shared" ca="1" si="8"/>
        <v>5.1086956521739131</v>
      </c>
      <c r="AW66" t="str">
        <f t="shared" si="4"/>
        <v>I</v>
      </c>
      <c r="AX66">
        <f t="shared" si="5"/>
        <v>12</v>
      </c>
    </row>
    <row r="67" spans="1:50" x14ac:dyDescent="0.25">
      <c r="A67" s="1">
        <v>62</v>
      </c>
      <c r="B67" s="1">
        <v>250090101062</v>
      </c>
      <c r="C67" s="24" t="s">
        <v>429</v>
      </c>
      <c r="D67" t="s">
        <v>363</v>
      </c>
      <c r="E67" t="s">
        <v>364</v>
      </c>
      <c r="F67">
        <v>49</v>
      </c>
      <c r="G67">
        <v>40</v>
      </c>
      <c r="H67" s="1">
        <v>89</v>
      </c>
      <c r="I67">
        <v>63</v>
      </c>
      <c r="J67">
        <v>41</v>
      </c>
      <c r="K67" s="1">
        <v>104</v>
      </c>
      <c r="L67">
        <v>40</v>
      </c>
      <c r="M67">
        <v>48</v>
      </c>
      <c r="N67" s="1">
        <v>88</v>
      </c>
      <c r="O67">
        <v>48</v>
      </c>
      <c r="P67">
        <v>38</v>
      </c>
      <c r="Q67" s="1">
        <v>86</v>
      </c>
      <c r="R67">
        <v>20</v>
      </c>
      <c r="S67">
        <v>22</v>
      </c>
      <c r="T67" s="1">
        <v>42</v>
      </c>
      <c r="U67">
        <v>16</v>
      </c>
      <c r="V67">
        <v>22</v>
      </c>
      <c r="W67" s="1">
        <v>38</v>
      </c>
      <c r="X67">
        <v>18</v>
      </c>
      <c r="Y67">
        <v>23</v>
      </c>
      <c r="Z67" s="1">
        <v>41</v>
      </c>
      <c r="AA67">
        <v>43</v>
      </c>
      <c r="AB67">
        <v>47</v>
      </c>
      <c r="AC67">
        <v>90</v>
      </c>
      <c r="AD67" s="1">
        <v>20</v>
      </c>
      <c r="AE67" s="1">
        <v>22</v>
      </c>
      <c r="AF67" s="1">
        <v>42</v>
      </c>
      <c r="AG67">
        <v>23</v>
      </c>
      <c r="AH67" s="1">
        <v>21</v>
      </c>
      <c r="AI67" s="1">
        <v>44</v>
      </c>
      <c r="AJ67" s="1">
        <v>19</v>
      </c>
      <c r="AK67">
        <v>39</v>
      </c>
      <c r="AL67" s="1">
        <v>58</v>
      </c>
      <c r="AN67">
        <v>47</v>
      </c>
      <c r="AO67">
        <v>47</v>
      </c>
      <c r="AP67">
        <f t="shared" ca="1" si="6"/>
        <v>161.5</v>
      </c>
      <c r="AQ67">
        <f t="shared" ca="1" si="7"/>
        <v>23</v>
      </c>
      <c r="AR67">
        <f t="shared" ca="1" si="9"/>
        <v>0</v>
      </c>
      <c r="AS67">
        <f t="shared" ca="1" si="8"/>
        <v>7.0217391304347823</v>
      </c>
      <c r="AW67" t="str">
        <f t="shared" si="4"/>
        <v>I</v>
      </c>
      <c r="AX67">
        <f t="shared" si="5"/>
        <v>12</v>
      </c>
    </row>
    <row r="68" spans="1:50" x14ac:dyDescent="0.25">
      <c r="A68" s="1">
        <v>63</v>
      </c>
      <c r="B68" s="1">
        <v>250090101063</v>
      </c>
      <c r="C68" s="24" t="s">
        <v>430</v>
      </c>
      <c r="D68" s="1" t="s">
        <v>365</v>
      </c>
      <c r="E68" t="s">
        <v>366</v>
      </c>
      <c r="F68">
        <v>54</v>
      </c>
      <c r="G68">
        <v>25</v>
      </c>
      <c r="H68" s="1">
        <v>79</v>
      </c>
      <c r="I68">
        <v>41</v>
      </c>
      <c r="J68">
        <v>34</v>
      </c>
      <c r="K68" s="1">
        <v>75</v>
      </c>
      <c r="L68">
        <v>30</v>
      </c>
      <c r="M68">
        <v>38</v>
      </c>
      <c r="N68" s="1">
        <v>68</v>
      </c>
      <c r="O68">
        <v>41</v>
      </c>
      <c r="P68">
        <v>29</v>
      </c>
      <c r="Q68" s="1">
        <v>70</v>
      </c>
      <c r="R68">
        <v>19</v>
      </c>
      <c r="S68">
        <v>19</v>
      </c>
      <c r="T68" s="1">
        <v>38</v>
      </c>
      <c r="U68">
        <v>19</v>
      </c>
      <c r="V68">
        <v>17</v>
      </c>
      <c r="W68" s="1">
        <v>36</v>
      </c>
      <c r="X68">
        <v>18</v>
      </c>
      <c r="Y68">
        <v>23</v>
      </c>
      <c r="Z68" s="1">
        <v>41</v>
      </c>
      <c r="AA68">
        <v>42</v>
      </c>
      <c r="AB68">
        <v>48</v>
      </c>
      <c r="AC68">
        <v>90</v>
      </c>
      <c r="AD68" s="1">
        <v>21</v>
      </c>
      <c r="AE68" s="1">
        <v>22</v>
      </c>
      <c r="AF68" s="1">
        <v>43</v>
      </c>
      <c r="AG68">
        <v>24</v>
      </c>
      <c r="AH68" s="1">
        <v>20</v>
      </c>
      <c r="AI68" s="1">
        <v>44</v>
      </c>
      <c r="AJ68" s="1">
        <v>17</v>
      </c>
      <c r="AK68">
        <v>39</v>
      </c>
      <c r="AL68" s="1">
        <v>56</v>
      </c>
      <c r="AN68">
        <v>47</v>
      </c>
      <c r="AO68">
        <v>47</v>
      </c>
      <c r="AP68">
        <f t="shared" ca="1" si="6"/>
        <v>145</v>
      </c>
      <c r="AQ68">
        <f t="shared" ca="1" si="7"/>
        <v>23</v>
      </c>
      <c r="AR68">
        <f t="shared" ca="1" si="9"/>
        <v>0</v>
      </c>
      <c r="AS68">
        <f t="shared" ca="1" si="8"/>
        <v>6.3043478260869561</v>
      </c>
      <c r="AW68" t="str">
        <f t="shared" si="4"/>
        <v>I</v>
      </c>
      <c r="AX68">
        <f t="shared" si="5"/>
        <v>12</v>
      </c>
    </row>
    <row r="69" spans="1:50" x14ac:dyDescent="0.25">
      <c r="A69" s="1"/>
      <c r="B69" s="1"/>
      <c r="C69" s="24"/>
      <c r="D69" s="1"/>
      <c r="H69" s="1"/>
      <c r="K69" s="1"/>
      <c r="N69" s="1"/>
      <c r="Q69" s="1"/>
      <c r="T69" s="1"/>
      <c r="W69" s="1"/>
      <c r="Z69" s="1"/>
      <c r="AB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50" x14ac:dyDescent="0.25">
      <c r="A70" s="1"/>
      <c r="B70" s="1"/>
      <c r="C70" s="24"/>
      <c r="D70" s="1"/>
      <c r="E70" s="1"/>
      <c r="H70" s="1"/>
      <c r="K70" s="1"/>
      <c r="N70" s="1"/>
      <c r="Q70" s="1"/>
      <c r="T70" s="1"/>
      <c r="W70" s="1"/>
      <c r="Z70" s="1"/>
      <c r="AB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50" x14ac:dyDescent="0.25">
      <c r="A71" s="1"/>
      <c r="B71" s="1"/>
      <c r="C71" s="24"/>
      <c r="D71" s="1"/>
      <c r="E71" s="1"/>
      <c r="H71" s="1"/>
      <c r="K71" s="1"/>
      <c r="N71" s="1"/>
      <c r="Q71" s="1"/>
      <c r="T71" s="1"/>
      <c r="W71" s="1"/>
      <c r="Z71" s="1"/>
      <c r="AB71" s="1"/>
      <c r="AD71" s="1"/>
      <c r="AE71" s="1"/>
      <c r="AF71" s="1"/>
      <c r="AG71" s="1"/>
      <c r="AH71" s="1"/>
      <c r="AI71" s="1"/>
      <c r="AJ71" s="1"/>
      <c r="AK71" s="1"/>
      <c r="AL7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0704-B97D-4AD3-8F44-C7280DCA52DA}">
  <dimension ref="A1:AX71"/>
  <sheetViews>
    <sheetView zoomScale="145" zoomScaleNormal="145" workbookViewId="0">
      <selection activeCell="D6" sqref="D6:E68"/>
    </sheetView>
  </sheetViews>
  <sheetFormatPr defaultColWidth="8.85546875" defaultRowHeight="15" x14ac:dyDescent="0.25"/>
  <cols>
    <col min="1" max="1" width="4.140625" bestFit="1" customWidth="1"/>
    <col min="2" max="2" width="14" bestFit="1" customWidth="1"/>
    <col min="3" max="3" width="15" bestFit="1" customWidth="1"/>
    <col min="4" max="4" width="22.28515625" bestFit="1" customWidth="1"/>
    <col min="5" max="5" width="24.42578125" bestFit="1" customWidth="1"/>
    <col min="39" max="41" width="9.28515625" customWidth="1"/>
  </cols>
  <sheetData>
    <row r="1" spans="1:50" ht="14.85" customHeight="1" x14ac:dyDescent="0.25">
      <c r="A1" t="s">
        <v>24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56</v>
      </c>
      <c r="I1" t="s">
        <v>58</v>
      </c>
      <c r="L1" t="s">
        <v>59</v>
      </c>
      <c r="O1" t="s">
        <v>60</v>
      </c>
      <c r="R1" t="s">
        <v>61</v>
      </c>
      <c r="U1" t="s">
        <v>62</v>
      </c>
      <c r="X1" t="s">
        <v>63</v>
      </c>
      <c r="AA1" t="s">
        <v>64</v>
      </c>
      <c r="AD1" t="s">
        <v>65</v>
      </c>
      <c r="AG1" t="s">
        <v>66</v>
      </c>
      <c r="AJ1" t="s">
        <v>67</v>
      </c>
      <c r="AM1" t="s">
        <v>79</v>
      </c>
      <c r="AP1" t="s">
        <v>47</v>
      </c>
      <c r="AQ1" t="s">
        <v>48</v>
      </c>
      <c r="AR1" t="s">
        <v>49</v>
      </c>
      <c r="AS1" t="s">
        <v>50</v>
      </c>
    </row>
    <row r="2" spans="1:50" ht="14.85" customHeight="1" x14ac:dyDescent="0.25">
      <c r="A2" t="s">
        <v>25</v>
      </c>
      <c r="B2" s="12"/>
      <c r="C2" s="12"/>
      <c r="D2" s="12"/>
      <c r="E2" s="12"/>
      <c r="F2" t="s">
        <v>57</v>
      </c>
      <c r="I2" t="s">
        <v>68</v>
      </c>
      <c r="L2" t="s">
        <v>4</v>
      </c>
      <c r="O2" t="s">
        <v>69</v>
      </c>
      <c r="R2" t="s">
        <v>70</v>
      </c>
      <c r="U2" t="s">
        <v>5</v>
      </c>
      <c r="X2" t="s">
        <v>71</v>
      </c>
      <c r="AA2" t="s">
        <v>72</v>
      </c>
      <c r="AD2" t="s">
        <v>73</v>
      </c>
      <c r="AG2" t="s">
        <v>74</v>
      </c>
      <c r="AJ2" t="s">
        <v>75</v>
      </c>
      <c r="AM2" t="s">
        <v>76</v>
      </c>
    </row>
    <row r="3" spans="1:50" x14ac:dyDescent="0.25">
      <c r="A3" t="s">
        <v>16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1</v>
      </c>
      <c r="U3">
        <v>1</v>
      </c>
      <c r="X3">
        <v>1</v>
      </c>
      <c r="AA3">
        <v>2</v>
      </c>
      <c r="AD3">
        <v>1</v>
      </c>
      <c r="AG3">
        <v>1</v>
      </c>
      <c r="AJ3">
        <v>0</v>
      </c>
      <c r="AM3">
        <v>0</v>
      </c>
      <c r="AQ3">
        <f>SUM(F3:AO3)</f>
        <v>23</v>
      </c>
    </row>
    <row r="4" spans="1:50" x14ac:dyDescent="0.25">
      <c r="B4" s="12"/>
      <c r="C4" s="12"/>
      <c r="D4" s="12"/>
      <c r="E4" s="1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9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11</v>
      </c>
      <c r="AN4" t="s">
        <v>7</v>
      </c>
      <c r="AO4" t="s">
        <v>8</v>
      </c>
    </row>
    <row r="5" spans="1:50" x14ac:dyDescent="0.25">
      <c r="A5" t="s">
        <v>45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25</v>
      </c>
      <c r="S5">
        <v>25</v>
      </c>
      <c r="T5">
        <v>50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50</v>
      </c>
      <c r="AB5">
        <v>50</v>
      </c>
      <c r="AC5">
        <v>100</v>
      </c>
      <c r="AD5">
        <v>25</v>
      </c>
      <c r="AE5">
        <v>25</v>
      </c>
      <c r="AF5">
        <v>50</v>
      </c>
      <c r="AG5">
        <v>25</v>
      </c>
      <c r="AH5">
        <v>25</v>
      </c>
      <c r="AI5">
        <v>50</v>
      </c>
      <c r="AJ5">
        <v>25</v>
      </c>
      <c r="AK5">
        <v>50</v>
      </c>
      <c r="AL5">
        <v>75</v>
      </c>
      <c r="AN5">
        <v>50</v>
      </c>
      <c r="AO5">
        <v>50</v>
      </c>
    </row>
    <row r="6" spans="1:50" x14ac:dyDescent="0.25">
      <c r="A6" s="1">
        <v>1</v>
      </c>
      <c r="B6" s="1">
        <v>250090101001</v>
      </c>
      <c r="C6" s="24"/>
      <c r="D6" t="s">
        <v>118</v>
      </c>
      <c r="E6" t="s">
        <v>119</v>
      </c>
      <c r="F6">
        <v>5</v>
      </c>
      <c r="G6">
        <v>24</v>
      </c>
      <c r="H6" s="1">
        <f>SUM(F6:G6)</f>
        <v>29</v>
      </c>
      <c r="I6">
        <v>14</v>
      </c>
      <c r="J6">
        <v>17</v>
      </c>
      <c r="K6" s="1">
        <f>SUM(I6:J6)</f>
        <v>31</v>
      </c>
      <c r="L6">
        <v>10</v>
      </c>
      <c r="M6">
        <v>26</v>
      </c>
      <c r="N6" s="1">
        <f>SUM(L6:M6)</f>
        <v>36</v>
      </c>
      <c r="O6">
        <v>18</v>
      </c>
      <c r="P6">
        <v>26</v>
      </c>
      <c r="Q6" s="1">
        <f>SUM(O6:P6)</f>
        <v>44</v>
      </c>
      <c r="R6">
        <v>14</v>
      </c>
      <c r="S6">
        <v>13</v>
      </c>
      <c r="T6" s="1">
        <f>SUM(R6:S6)</f>
        <v>27</v>
      </c>
      <c r="U6">
        <v>17</v>
      </c>
      <c r="V6">
        <v>13</v>
      </c>
      <c r="W6" s="1">
        <f>SUM(U6:V6)</f>
        <v>30</v>
      </c>
      <c r="X6">
        <v>23</v>
      </c>
      <c r="Y6">
        <v>21</v>
      </c>
      <c r="Z6" s="1">
        <f>SUM(X6:Y6)</f>
        <v>44</v>
      </c>
      <c r="AA6">
        <v>43</v>
      </c>
      <c r="AB6">
        <v>43</v>
      </c>
      <c r="AC6">
        <f>SUM(AA6:AB6)</f>
        <v>86</v>
      </c>
      <c r="AD6" s="1">
        <v>21</v>
      </c>
      <c r="AE6" s="1">
        <v>21</v>
      </c>
      <c r="AF6" s="1">
        <f>SUM(AD6:AE6)</f>
        <v>42</v>
      </c>
      <c r="AG6" s="1">
        <v>23</v>
      </c>
      <c r="AH6" s="1">
        <v>22</v>
      </c>
      <c r="AI6" s="1">
        <f>SUM(AG6:AH6)</f>
        <v>45</v>
      </c>
      <c r="AJ6" s="1">
        <v>20</v>
      </c>
      <c r="AK6">
        <v>34</v>
      </c>
      <c r="AL6" s="1">
        <f>SUM(AJ6:AK6)</f>
        <v>54</v>
      </c>
      <c r="AN6">
        <v>49</v>
      </c>
      <c r="AO6">
        <v>49</v>
      </c>
      <c r="AP6">
        <f t="shared" ref="AP6:AP68" ca="1" si="0">INDIRECT(_xlfn.TEXTJOIN("",TRUE,"TC_",AW6,"!",ADDRESS(4+A6*(AX6+9),13)))</f>
        <v>163</v>
      </c>
      <c r="AQ6">
        <f t="shared" ref="AQ6:AQ68" ca="1" si="1">INDIRECT(_xlfn.TEXTJOIN("",TRUE,"TC_",AW6,"!",ADDRESS(5+A6*(AX6+9),12)))</f>
        <v>23</v>
      </c>
      <c r="AR6">
        <f t="shared" ref="AR6:AR33" ca="1" si="2">IF(INDIRECT(_xlfn.TEXTJOIN("",TRUE,"TC_",AW6,"!",ADDRESS(4+A6*(AX6+9),23))),SUM(INDIRECT(_xlfn.TEXTJOIN("",TRUE,"TC_",AW6,"!",ADDRESS(4+A6*(AX6+9)-AX6,23),":",ADDRESS(3+A6*(AX6+9),23)))),0)</f>
        <v>0</v>
      </c>
      <c r="AS6">
        <f ca="1">AP6/$AQ$3</f>
        <v>7.0869565217391308</v>
      </c>
      <c r="AW6" t="s">
        <v>44</v>
      </c>
      <c r="AX6">
        <v>12</v>
      </c>
    </row>
    <row r="7" spans="1:50" x14ac:dyDescent="0.25">
      <c r="A7" s="1">
        <v>2</v>
      </c>
      <c r="B7" s="1">
        <v>250090101002</v>
      </c>
      <c r="C7" s="24"/>
      <c r="D7" t="s">
        <v>120</v>
      </c>
      <c r="E7" t="s">
        <v>121</v>
      </c>
      <c r="F7">
        <v>29</v>
      </c>
      <c r="G7">
        <v>30</v>
      </c>
      <c r="H7" s="1">
        <f t="shared" ref="H7:H68" si="3">SUM(F7:G7)</f>
        <v>59</v>
      </c>
      <c r="I7">
        <v>71</v>
      </c>
      <c r="J7">
        <v>40</v>
      </c>
      <c r="K7" s="1">
        <f t="shared" ref="K7:K68" si="4">SUM(I7:J7)</f>
        <v>111</v>
      </c>
      <c r="L7">
        <v>48</v>
      </c>
      <c r="M7">
        <v>43</v>
      </c>
      <c r="N7" s="1">
        <f t="shared" ref="N7:N68" si="5">SUM(L7:M7)</f>
        <v>91</v>
      </c>
      <c r="O7">
        <v>61</v>
      </c>
      <c r="P7">
        <v>32</v>
      </c>
      <c r="Q7" s="1">
        <f t="shared" ref="Q7:Q68" si="6">SUM(O7:P7)</f>
        <v>93</v>
      </c>
      <c r="R7">
        <v>18</v>
      </c>
      <c r="S7">
        <v>23</v>
      </c>
      <c r="T7" s="1">
        <f t="shared" ref="T7:T68" si="7">SUM(R7:S7)</f>
        <v>41</v>
      </c>
      <c r="U7">
        <v>17</v>
      </c>
      <c r="V7">
        <v>21</v>
      </c>
      <c r="W7" s="1">
        <f t="shared" ref="W7:W68" si="8">SUM(U7:V7)</f>
        <v>38</v>
      </c>
      <c r="X7">
        <v>22</v>
      </c>
      <c r="Y7">
        <v>23</v>
      </c>
      <c r="Z7" s="1">
        <f t="shared" ref="Z7:Z68" si="9">SUM(X7:Y7)</f>
        <v>45</v>
      </c>
      <c r="AA7">
        <v>44</v>
      </c>
      <c r="AB7">
        <v>46</v>
      </c>
      <c r="AC7">
        <f t="shared" ref="AC7:AC68" si="10">SUM(AA7:AB7)</f>
        <v>90</v>
      </c>
      <c r="AD7" s="1">
        <v>20</v>
      </c>
      <c r="AE7" s="1">
        <v>19</v>
      </c>
      <c r="AF7" s="1">
        <f t="shared" ref="AF7:AF68" si="11">SUM(AD7:AE7)</f>
        <v>39</v>
      </c>
      <c r="AG7" s="1">
        <v>22</v>
      </c>
      <c r="AH7" s="1">
        <v>21</v>
      </c>
      <c r="AI7" s="1">
        <f t="shared" ref="AI7:AI68" si="12">SUM(AG7:AH7)</f>
        <v>43</v>
      </c>
      <c r="AJ7" s="1">
        <v>15</v>
      </c>
      <c r="AK7">
        <v>32</v>
      </c>
      <c r="AL7" s="1">
        <f t="shared" ref="AL7:AL68" si="13">SUM(AJ7:AK7)</f>
        <v>47</v>
      </c>
      <c r="AN7">
        <v>49</v>
      </c>
      <c r="AO7">
        <v>49</v>
      </c>
      <c r="AP7">
        <f t="shared" ca="1" si="0"/>
        <v>195.5</v>
      </c>
      <c r="AQ7">
        <f t="shared" ca="1" si="1"/>
        <v>23</v>
      </c>
      <c r="AR7">
        <f t="shared" ca="1" si="2"/>
        <v>0</v>
      </c>
      <c r="AS7">
        <f t="shared" ref="AS7:AS68" ca="1" si="14">AP7/$AQ$3</f>
        <v>8.5</v>
      </c>
      <c r="AW7" t="str">
        <f>AW6</f>
        <v>I</v>
      </c>
      <c r="AX7">
        <f>AX6</f>
        <v>12</v>
      </c>
    </row>
    <row r="8" spans="1:50" x14ac:dyDescent="0.25">
      <c r="A8" s="1">
        <v>3</v>
      </c>
      <c r="B8" s="1">
        <v>250090101003</v>
      </c>
      <c r="C8" s="24"/>
      <c r="D8" t="s">
        <v>122</v>
      </c>
      <c r="E8" t="s">
        <v>107</v>
      </c>
      <c r="F8">
        <v>43</v>
      </c>
      <c r="G8">
        <v>42</v>
      </c>
      <c r="H8" s="1">
        <f t="shared" si="3"/>
        <v>85</v>
      </c>
      <c r="I8">
        <v>78</v>
      </c>
      <c r="J8">
        <v>41</v>
      </c>
      <c r="K8" s="1">
        <f t="shared" si="4"/>
        <v>119</v>
      </c>
      <c r="L8">
        <v>58</v>
      </c>
      <c r="M8">
        <v>38</v>
      </c>
      <c r="N8" s="1">
        <f t="shared" si="5"/>
        <v>96</v>
      </c>
      <c r="O8">
        <v>76</v>
      </c>
      <c r="P8">
        <v>38</v>
      </c>
      <c r="Q8" s="1">
        <f t="shared" si="6"/>
        <v>114</v>
      </c>
      <c r="R8">
        <v>19</v>
      </c>
      <c r="S8">
        <v>21</v>
      </c>
      <c r="T8" s="1">
        <f t="shared" si="7"/>
        <v>40</v>
      </c>
      <c r="U8">
        <v>19</v>
      </c>
      <c r="V8">
        <v>19</v>
      </c>
      <c r="W8" s="1">
        <f t="shared" si="8"/>
        <v>38</v>
      </c>
      <c r="X8">
        <v>18</v>
      </c>
      <c r="Y8">
        <v>23</v>
      </c>
      <c r="Z8" s="1">
        <f t="shared" si="9"/>
        <v>41</v>
      </c>
      <c r="AA8">
        <v>44</v>
      </c>
      <c r="AB8">
        <v>48</v>
      </c>
      <c r="AC8">
        <f t="shared" si="10"/>
        <v>92</v>
      </c>
      <c r="AD8" s="1">
        <v>20</v>
      </c>
      <c r="AE8" s="1">
        <v>20</v>
      </c>
      <c r="AF8" s="1">
        <f t="shared" si="11"/>
        <v>40</v>
      </c>
      <c r="AG8" s="1">
        <v>21</v>
      </c>
      <c r="AH8" s="1">
        <v>20</v>
      </c>
      <c r="AI8" s="1">
        <f t="shared" si="12"/>
        <v>41</v>
      </c>
      <c r="AJ8" s="1">
        <v>20</v>
      </c>
      <c r="AK8">
        <v>34</v>
      </c>
      <c r="AL8" s="1">
        <f t="shared" si="13"/>
        <v>54</v>
      </c>
      <c r="AN8">
        <v>49</v>
      </c>
      <c r="AO8">
        <v>49</v>
      </c>
      <c r="AP8">
        <f t="shared" ca="1" si="0"/>
        <v>126.5</v>
      </c>
      <c r="AQ8">
        <f t="shared" ca="1" si="1"/>
        <v>19</v>
      </c>
      <c r="AR8">
        <f t="shared" ca="1" si="2"/>
        <v>0</v>
      </c>
      <c r="AS8">
        <f t="shared" ca="1" si="14"/>
        <v>5.5</v>
      </c>
      <c r="AW8" t="str">
        <f t="shared" ref="AW8:AX23" si="15">AW7</f>
        <v>I</v>
      </c>
      <c r="AX8">
        <f t="shared" si="15"/>
        <v>12</v>
      </c>
    </row>
    <row r="9" spans="1:50" x14ac:dyDescent="0.25">
      <c r="A9" s="1">
        <v>4</v>
      </c>
      <c r="B9" s="1">
        <v>250090101004</v>
      </c>
      <c r="C9" s="24"/>
      <c r="D9" t="s">
        <v>123</v>
      </c>
      <c r="E9" t="s">
        <v>124</v>
      </c>
      <c r="F9">
        <v>50</v>
      </c>
      <c r="G9">
        <v>44</v>
      </c>
      <c r="H9" s="1">
        <f t="shared" si="3"/>
        <v>94</v>
      </c>
      <c r="I9">
        <v>76</v>
      </c>
      <c r="J9">
        <v>42</v>
      </c>
      <c r="K9" s="1">
        <f t="shared" si="4"/>
        <v>118</v>
      </c>
      <c r="L9">
        <v>47</v>
      </c>
      <c r="M9">
        <v>42</v>
      </c>
      <c r="N9" s="1">
        <f t="shared" si="5"/>
        <v>89</v>
      </c>
      <c r="O9">
        <v>68</v>
      </c>
      <c r="P9">
        <v>37</v>
      </c>
      <c r="Q9" s="1">
        <f t="shared" si="6"/>
        <v>105</v>
      </c>
      <c r="R9">
        <v>20</v>
      </c>
      <c r="S9">
        <v>22</v>
      </c>
      <c r="T9" s="1">
        <f t="shared" si="7"/>
        <v>42</v>
      </c>
      <c r="U9">
        <v>17</v>
      </c>
      <c r="V9">
        <v>21</v>
      </c>
      <c r="W9" s="1">
        <f t="shared" si="8"/>
        <v>38</v>
      </c>
      <c r="X9">
        <v>21</v>
      </c>
      <c r="Y9">
        <v>24</v>
      </c>
      <c r="Z9" s="1">
        <f t="shared" si="9"/>
        <v>45</v>
      </c>
      <c r="AA9">
        <v>44</v>
      </c>
      <c r="AB9">
        <v>47</v>
      </c>
      <c r="AC9">
        <f t="shared" si="10"/>
        <v>91</v>
      </c>
      <c r="AD9" s="1">
        <v>20</v>
      </c>
      <c r="AE9" s="1">
        <v>19</v>
      </c>
      <c r="AF9" s="1">
        <f t="shared" si="11"/>
        <v>39</v>
      </c>
      <c r="AG9" s="1">
        <v>21</v>
      </c>
      <c r="AH9" s="1">
        <v>21</v>
      </c>
      <c r="AI9" s="1">
        <f t="shared" si="12"/>
        <v>42</v>
      </c>
      <c r="AJ9" s="1">
        <v>20</v>
      </c>
      <c r="AK9">
        <v>40</v>
      </c>
      <c r="AL9" s="1">
        <f t="shared" si="13"/>
        <v>60</v>
      </c>
      <c r="AN9">
        <v>49</v>
      </c>
      <c r="AO9">
        <v>49</v>
      </c>
      <c r="AP9">
        <f t="shared" ca="1" si="0"/>
        <v>160</v>
      </c>
      <c r="AQ9">
        <f t="shared" ca="1" si="1"/>
        <v>23</v>
      </c>
      <c r="AR9">
        <f t="shared" ca="1" si="2"/>
        <v>0</v>
      </c>
      <c r="AS9">
        <f t="shared" ca="1" si="14"/>
        <v>6.9565217391304346</v>
      </c>
      <c r="AW9" t="str">
        <f t="shared" si="15"/>
        <v>I</v>
      </c>
      <c r="AX9">
        <f t="shared" si="15"/>
        <v>12</v>
      </c>
    </row>
    <row r="10" spans="1:50" x14ac:dyDescent="0.25">
      <c r="A10" s="1">
        <v>5</v>
      </c>
      <c r="B10" s="1">
        <v>250090101005</v>
      </c>
      <c r="C10" s="24"/>
      <c r="D10" t="s">
        <v>125</v>
      </c>
      <c r="E10" t="s">
        <v>126</v>
      </c>
      <c r="F10">
        <v>56</v>
      </c>
      <c r="G10">
        <v>48</v>
      </c>
      <c r="H10" s="1">
        <f t="shared" si="3"/>
        <v>104</v>
      </c>
      <c r="I10">
        <v>92</v>
      </c>
      <c r="J10">
        <v>48</v>
      </c>
      <c r="K10" s="1">
        <f t="shared" si="4"/>
        <v>140</v>
      </c>
      <c r="L10">
        <v>50</v>
      </c>
      <c r="M10">
        <v>42</v>
      </c>
      <c r="N10" s="1">
        <f t="shared" si="5"/>
        <v>92</v>
      </c>
      <c r="O10">
        <v>76</v>
      </c>
      <c r="P10">
        <v>38</v>
      </c>
      <c r="Q10" s="1">
        <f t="shared" si="6"/>
        <v>114</v>
      </c>
      <c r="R10">
        <v>21</v>
      </c>
      <c r="S10">
        <v>21</v>
      </c>
      <c r="T10" s="1">
        <f t="shared" si="7"/>
        <v>42</v>
      </c>
      <c r="U10">
        <v>19</v>
      </c>
      <c r="V10">
        <v>21</v>
      </c>
      <c r="W10" s="1">
        <f t="shared" si="8"/>
        <v>40</v>
      </c>
      <c r="X10">
        <v>22</v>
      </c>
      <c r="Y10">
        <v>23</v>
      </c>
      <c r="Z10" s="1">
        <f t="shared" si="9"/>
        <v>45</v>
      </c>
      <c r="AA10">
        <v>47</v>
      </c>
      <c r="AB10">
        <v>48</v>
      </c>
      <c r="AC10">
        <f t="shared" si="10"/>
        <v>95</v>
      </c>
      <c r="AD10" s="1">
        <v>20</v>
      </c>
      <c r="AE10" s="1">
        <v>20</v>
      </c>
      <c r="AF10" s="1">
        <f t="shared" si="11"/>
        <v>40</v>
      </c>
      <c r="AG10" s="1">
        <v>21</v>
      </c>
      <c r="AH10" s="1">
        <v>22</v>
      </c>
      <c r="AI10" s="1">
        <f t="shared" si="12"/>
        <v>43</v>
      </c>
      <c r="AJ10" s="1">
        <v>18</v>
      </c>
      <c r="AK10">
        <v>43</v>
      </c>
      <c r="AL10" s="1">
        <f t="shared" si="13"/>
        <v>61</v>
      </c>
      <c r="AN10">
        <v>49</v>
      </c>
      <c r="AO10">
        <v>49</v>
      </c>
      <c r="AP10">
        <f t="shared" ca="1" si="0"/>
        <v>164</v>
      </c>
      <c r="AQ10">
        <f t="shared" ca="1" si="1"/>
        <v>23</v>
      </c>
      <c r="AR10">
        <f t="shared" ca="1" si="2"/>
        <v>0</v>
      </c>
      <c r="AS10">
        <f t="shared" ca="1" si="14"/>
        <v>7.1304347826086953</v>
      </c>
      <c r="AW10" t="str">
        <f t="shared" si="15"/>
        <v>I</v>
      </c>
      <c r="AX10">
        <f t="shared" si="15"/>
        <v>12</v>
      </c>
    </row>
    <row r="11" spans="1:50" x14ac:dyDescent="0.25">
      <c r="A11" s="1">
        <v>6</v>
      </c>
      <c r="B11" s="1">
        <v>250090101006</v>
      </c>
      <c r="C11" s="24"/>
      <c r="D11" t="s">
        <v>127</v>
      </c>
      <c r="E11" t="s">
        <v>128</v>
      </c>
      <c r="F11">
        <v>50</v>
      </c>
      <c r="G11">
        <v>45</v>
      </c>
      <c r="H11" s="1">
        <f t="shared" si="3"/>
        <v>95</v>
      </c>
      <c r="I11">
        <v>93</v>
      </c>
      <c r="J11">
        <v>50</v>
      </c>
      <c r="K11" s="1">
        <f t="shared" si="4"/>
        <v>143</v>
      </c>
      <c r="L11">
        <v>56</v>
      </c>
      <c r="M11">
        <v>46</v>
      </c>
      <c r="N11" s="1">
        <f t="shared" si="5"/>
        <v>102</v>
      </c>
      <c r="O11">
        <v>90</v>
      </c>
      <c r="P11">
        <v>41</v>
      </c>
      <c r="Q11" s="1">
        <f t="shared" si="6"/>
        <v>131</v>
      </c>
      <c r="R11">
        <v>18</v>
      </c>
      <c r="S11">
        <v>19</v>
      </c>
      <c r="T11" s="1">
        <f t="shared" si="7"/>
        <v>37</v>
      </c>
      <c r="U11">
        <v>19</v>
      </c>
      <c r="V11">
        <v>23</v>
      </c>
      <c r="W11" s="1">
        <f t="shared" si="8"/>
        <v>42</v>
      </c>
      <c r="X11">
        <v>22</v>
      </c>
      <c r="Y11">
        <v>18</v>
      </c>
      <c r="Z11" s="1">
        <f t="shared" si="9"/>
        <v>40</v>
      </c>
      <c r="AA11">
        <v>44</v>
      </c>
      <c r="AB11">
        <v>46</v>
      </c>
      <c r="AC11">
        <f t="shared" si="10"/>
        <v>90</v>
      </c>
      <c r="AD11" s="1">
        <v>20</v>
      </c>
      <c r="AE11" s="1">
        <v>19</v>
      </c>
      <c r="AF11" s="1">
        <f t="shared" si="11"/>
        <v>39</v>
      </c>
      <c r="AG11" s="1">
        <v>21</v>
      </c>
      <c r="AH11" s="1">
        <v>19</v>
      </c>
      <c r="AI11" s="1">
        <f t="shared" si="12"/>
        <v>40</v>
      </c>
      <c r="AJ11" s="1">
        <v>18</v>
      </c>
      <c r="AK11">
        <v>28</v>
      </c>
      <c r="AL11" s="1">
        <f t="shared" si="13"/>
        <v>46</v>
      </c>
      <c r="AN11">
        <v>49</v>
      </c>
      <c r="AO11">
        <v>49</v>
      </c>
      <c r="AP11">
        <f t="shared" ca="1" si="0"/>
        <v>122.5</v>
      </c>
      <c r="AQ11">
        <f t="shared" ca="1" si="1"/>
        <v>19</v>
      </c>
      <c r="AR11">
        <f t="shared" ca="1" si="2"/>
        <v>0</v>
      </c>
      <c r="AS11">
        <f t="shared" ca="1" si="14"/>
        <v>5.3260869565217392</v>
      </c>
      <c r="AW11" t="str">
        <f t="shared" si="15"/>
        <v>I</v>
      </c>
      <c r="AX11">
        <f t="shared" si="15"/>
        <v>12</v>
      </c>
    </row>
    <row r="12" spans="1:50" x14ac:dyDescent="0.25">
      <c r="A12" s="1">
        <v>7</v>
      </c>
      <c r="B12" s="1">
        <v>250090101007</v>
      </c>
      <c r="C12" s="24"/>
      <c r="D12" t="s">
        <v>129</v>
      </c>
      <c r="E12" t="s">
        <v>130</v>
      </c>
      <c r="F12">
        <v>56</v>
      </c>
      <c r="G12">
        <v>44</v>
      </c>
      <c r="H12" s="1">
        <f t="shared" si="3"/>
        <v>100</v>
      </c>
      <c r="I12">
        <v>72</v>
      </c>
      <c r="J12">
        <v>39</v>
      </c>
      <c r="K12" s="1">
        <f t="shared" si="4"/>
        <v>111</v>
      </c>
      <c r="L12">
        <v>41</v>
      </c>
      <c r="M12">
        <v>45</v>
      </c>
      <c r="N12" s="1">
        <f t="shared" si="5"/>
        <v>86</v>
      </c>
      <c r="O12">
        <v>82</v>
      </c>
      <c r="P12">
        <v>37</v>
      </c>
      <c r="Q12" s="1">
        <f t="shared" si="6"/>
        <v>119</v>
      </c>
      <c r="R12">
        <v>19</v>
      </c>
      <c r="S12">
        <v>20</v>
      </c>
      <c r="T12" s="1">
        <f t="shared" si="7"/>
        <v>39</v>
      </c>
      <c r="U12">
        <v>16</v>
      </c>
      <c r="V12">
        <v>22</v>
      </c>
      <c r="W12" s="1">
        <f t="shared" si="8"/>
        <v>38</v>
      </c>
      <c r="X12">
        <v>22</v>
      </c>
      <c r="Y12">
        <v>22</v>
      </c>
      <c r="Z12" s="1">
        <f t="shared" si="9"/>
        <v>44</v>
      </c>
      <c r="AA12">
        <v>44</v>
      </c>
      <c r="AB12">
        <v>45</v>
      </c>
      <c r="AC12">
        <f t="shared" si="10"/>
        <v>89</v>
      </c>
      <c r="AD12" s="1">
        <v>21</v>
      </c>
      <c r="AE12" s="1">
        <v>22</v>
      </c>
      <c r="AF12" s="1">
        <f t="shared" si="11"/>
        <v>43</v>
      </c>
      <c r="AG12" s="1">
        <v>22</v>
      </c>
      <c r="AH12" s="1">
        <v>22</v>
      </c>
      <c r="AI12" s="1">
        <f t="shared" si="12"/>
        <v>44</v>
      </c>
      <c r="AJ12" s="1">
        <v>15</v>
      </c>
      <c r="AK12">
        <v>42</v>
      </c>
      <c r="AL12" s="1">
        <f t="shared" si="13"/>
        <v>57</v>
      </c>
      <c r="AN12">
        <v>49</v>
      </c>
      <c r="AO12">
        <v>49</v>
      </c>
      <c r="AP12">
        <f t="shared" ca="1" si="0"/>
        <v>173</v>
      </c>
      <c r="AQ12">
        <f t="shared" ca="1" si="1"/>
        <v>23</v>
      </c>
      <c r="AR12">
        <f t="shared" ca="1" si="2"/>
        <v>0</v>
      </c>
      <c r="AS12">
        <f t="shared" ca="1" si="14"/>
        <v>7.5217391304347823</v>
      </c>
      <c r="AW12" t="str">
        <f t="shared" si="15"/>
        <v>I</v>
      </c>
      <c r="AX12">
        <f t="shared" si="15"/>
        <v>12</v>
      </c>
    </row>
    <row r="13" spans="1:50" x14ac:dyDescent="0.25">
      <c r="A13" s="1">
        <v>8</v>
      </c>
      <c r="B13" s="1">
        <v>250090101008</v>
      </c>
      <c r="C13" s="24"/>
      <c r="D13" t="s">
        <v>131</v>
      </c>
      <c r="E13" t="s">
        <v>132</v>
      </c>
      <c r="F13">
        <v>3</v>
      </c>
      <c r="G13">
        <v>28</v>
      </c>
      <c r="H13" s="1">
        <f t="shared" si="3"/>
        <v>31</v>
      </c>
      <c r="I13">
        <v>21</v>
      </c>
      <c r="J13">
        <v>27</v>
      </c>
      <c r="K13" s="1">
        <f t="shared" si="4"/>
        <v>48</v>
      </c>
      <c r="L13">
        <v>6</v>
      </c>
      <c r="M13">
        <v>25</v>
      </c>
      <c r="N13" s="1">
        <f t="shared" si="5"/>
        <v>31</v>
      </c>
      <c r="O13">
        <v>20</v>
      </c>
      <c r="P13">
        <v>17</v>
      </c>
      <c r="Q13" s="1">
        <f t="shared" si="6"/>
        <v>37</v>
      </c>
      <c r="R13">
        <v>15</v>
      </c>
      <c r="S13">
        <v>11</v>
      </c>
      <c r="T13" s="1">
        <f t="shared" si="7"/>
        <v>26</v>
      </c>
      <c r="U13">
        <v>15</v>
      </c>
      <c r="V13">
        <v>12</v>
      </c>
      <c r="W13" s="1">
        <f t="shared" si="8"/>
        <v>27</v>
      </c>
      <c r="X13">
        <v>17</v>
      </c>
      <c r="Y13">
        <v>20</v>
      </c>
      <c r="Z13" s="1">
        <f t="shared" si="9"/>
        <v>37</v>
      </c>
      <c r="AA13">
        <v>43</v>
      </c>
      <c r="AB13">
        <v>44</v>
      </c>
      <c r="AC13">
        <f t="shared" si="10"/>
        <v>87</v>
      </c>
      <c r="AD13" s="1">
        <v>21</v>
      </c>
      <c r="AE13" s="1">
        <v>21</v>
      </c>
      <c r="AF13" s="1">
        <f t="shared" si="11"/>
        <v>42</v>
      </c>
      <c r="AG13" s="1">
        <v>22</v>
      </c>
      <c r="AH13" s="1">
        <v>22</v>
      </c>
      <c r="AI13" s="1">
        <f t="shared" si="12"/>
        <v>44</v>
      </c>
      <c r="AJ13" s="1">
        <v>18</v>
      </c>
      <c r="AK13">
        <v>28</v>
      </c>
      <c r="AL13" s="1">
        <f t="shared" si="13"/>
        <v>46</v>
      </c>
      <c r="AN13">
        <v>49</v>
      </c>
      <c r="AO13">
        <v>49</v>
      </c>
      <c r="AP13">
        <f t="shared" ca="1" si="0"/>
        <v>187.5</v>
      </c>
      <c r="AQ13">
        <f t="shared" ca="1" si="1"/>
        <v>23</v>
      </c>
      <c r="AR13">
        <f t="shared" ca="1" si="2"/>
        <v>0</v>
      </c>
      <c r="AS13">
        <f t="shared" ca="1" si="14"/>
        <v>8.1521739130434785</v>
      </c>
      <c r="AW13" t="str">
        <f t="shared" si="15"/>
        <v>I</v>
      </c>
      <c r="AX13">
        <f t="shared" si="15"/>
        <v>12</v>
      </c>
    </row>
    <row r="14" spans="1:50" x14ac:dyDescent="0.25">
      <c r="A14" s="1">
        <v>9</v>
      </c>
      <c r="B14" s="1">
        <v>250090101009</v>
      </c>
      <c r="C14" s="24"/>
      <c r="D14" t="s">
        <v>133</v>
      </c>
      <c r="E14" t="s">
        <v>134</v>
      </c>
      <c r="F14">
        <v>40</v>
      </c>
      <c r="G14">
        <v>41</v>
      </c>
      <c r="H14" s="1">
        <f t="shared" si="3"/>
        <v>81</v>
      </c>
      <c r="I14">
        <v>68</v>
      </c>
      <c r="J14">
        <v>47</v>
      </c>
      <c r="K14" s="1">
        <f t="shared" si="4"/>
        <v>115</v>
      </c>
      <c r="L14">
        <v>47</v>
      </c>
      <c r="M14">
        <v>38</v>
      </c>
      <c r="N14" s="1">
        <f t="shared" si="5"/>
        <v>85</v>
      </c>
      <c r="O14">
        <v>73</v>
      </c>
      <c r="P14">
        <v>37</v>
      </c>
      <c r="Q14" s="1">
        <f t="shared" si="6"/>
        <v>110</v>
      </c>
      <c r="R14">
        <v>18</v>
      </c>
      <c r="S14">
        <v>15</v>
      </c>
      <c r="T14" s="1">
        <f t="shared" si="7"/>
        <v>33</v>
      </c>
      <c r="U14">
        <v>16</v>
      </c>
      <c r="V14">
        <v>19</v>
      </c>
      <c r="W14" s="1">
        <f t="shared" si="8"/>
        <v>35</v>
      </c>
      <c r="X14">
        <v>23</v>
      </c>
      <c r="Y14">
        <v>23</v>
      </c>
      <c r="Z14" s="1">
        <f t="shared" si="9"/>
        <v>46</v>
      </c>
      <c r="AA14">
        <v>43</v>
      </c>
      <c r="AB14">
        <v>45</v>
      </c>
      <c r="AC14">
        <f t="shared" si="10"/>
        <v>88</v>
      </c>
      <c r="AD14" s="1">
        <v>22</v>
      </c>
      <c r="AE14" s="1">
        <v>20</v>
      </c>
      <c r="AF14" s="1">
        <f t="shared" si="11"/>
        <v>42</v>
      </c>
      <c r="AG14" s="1">
        <v>21</v>
      </c>
      <c r="AH14" s="1">
        <v>21</v>
      </c>
      <c r="AI14" s="1">
        <f t="shared" si="12"/>
        <v>42</v>
      </c>
      <c r="AJ14" s="1">
        <v>18</v>
      </c>
      <c r="AK14">
        <v>42</v>
      </c>
      <c r="AL14" s="1">
        <f t="shared" si="13"/>
        <v>60</v>
      </c>
      <c r="AN14">
        <v>49</v>
      </c>
      <c r="AO14">
        <v>49</v>
      </c>
      <c r="AP14">
        <f t="shared" ca="1" si="0"/>
        <v>166</v>
      </c>
      <c r="AQ14">
        <f t="shared" ca="1" si="1"/>
        <v>23</v>
      </c>
      <c r="AR14">
        <f t="shared" ca="1" si="2"/>
        <v>0</v>
      </c>
      <c r="AS14">
        <f t="shared" ca="1" si="14"/>
        <v>7.2173913043478262</v>
      </c>
      <c r="AW14" t="str">
        <f t="shared" si="15"/>
        <v>I</v>
      </c>
      <c r="AX14">
        <f t="shared" si="15"/>
        <v>12</v>
      </c>
    </row>
    <row r="15" spans="1:50" x14ac:dyDescent="0.25">
      <c r="A15" s="1">
        <v>10</v>
      </c>
      <c r="B15" s="1">
        <v>250090101010</v>
      </c>
      <c r="C15" s="24"/>
      <c r="D15" t="s">
        <v>135</v>
      </c>
      <c r="E15" t="s">
        <v>136</v>
      </c>
      <c r="F15">
        <v>12</v>
      </c>
      <c r="G15">
        <v>30</v>
      </c>
      <c r="H15" s="1">
        <f t="shared" si="3"/>
        <v>42</v>
      </c>
      <c r="I15">
        <v>48</v>
      </c>
      <c r="J15">
        <v>40</v>
      </c>
      <c r="K15" s="1">
        <f t="shared" si="4"/>
        <v>88</v>
      </c>
      <c r="L15">
        <v>32</v>
      </c>
      <c r="M15">
        <v>32</v>
      </c>
      <c r="N15" s="1">
        <f t="shared" si="5"/>
        <v>64</v>
      </c>
      <c r="O15">
        <v>44</v>
      </c>
      <c r="P15">
        <v>25</v>
      </c>
      <c r="Q15" s="1">
        <f t="shared" si="6"/>
        <v>69</v>
      </c>
      <c r="R15">
        <v>18</v>
      </c>
      <c r="S15">
        <v>20</v>
      </c>
      <c r="T15" s="1">
        <f t="shared" si="7"/>
        <v>38</v>
      </c>
      <c r="U15">
        <v>19</v>
      </c>
      <c r="V15">
        <v>16</v>
      </c>
      <c r="W15" s="1">
        <f t="shared" si="8"/>
        <v>35</v>
      </c>
      <c r="X15">
        <v>17</v>
      </c>
      <c r="Y15">
        <v>23</v>
      </c>
      <c r="Z15" s="1">
        <f t="shared" si="9"/>
        <v>40</v>
      </c>
      <c r="AA15">
        <v>45</v>
      </c>
      <c r="AB15">
        <v>43</v>
      </c>
      <c r="AC15">
        <f t="shared" si="10"/>
        <v>88</v>
      </c>
      <c r="AD15" s="1">
        <v>20</v>
      </c>
      <c r="AE15" s="1">
        <v>19</v>
      </c>
      <c r="AF15" s="1">
        <f t="shared" si="11"/>
        <v>39</v>
      </c>
      <c r="AG15" s="1">
        <v>20</v>
      </c>
      <c r="AH15" s="1">
        <v>19</v>
      </c>
      <c r="AI15" s="1">
        <f t="shared" si="12"/>
        <v>39</v>
      </c>
      <c r="AJ15" s="1">
        <v>16</v>
      </c>
      <c r="AK15">
        <v>34</v>
      </c>
      <c r="AL15" s="1">
        <f t="shared" si="13"/>
        <v>50</v>
      </c>
      <c r="AN15">
        <v>49</v>
      </c>
      <c r="AO15">
        <v>49</v>
      </c>
      <c r="AP15">
        <f t="shared" ca="1" si="0"/>
        <v>187</v>
      </c>
      <c r="AQ15">
        <f t="shared" ca="1" si="1"/>
        <v>23</v>
      </c>
      <c r="AR15">
        <f t="shared" ca="1" si="2"/>
        <v>0</v>
      </c>
      <c r="AS15">
        <f t="shared" ca="1" si="14"/>
        <v>8.1304347826086953</v>
      </c>
      <c r="AW15" t="str">
        <f t="shared" si="15"/>
        <v>I</v>
      </c>
      <c r="AX15">
        <f t="shared" si="15"/>
        <v>12</v>
      </c>
    </row>
    <row r="16" spans="1:50" x14ac:dyDescent="0.25">
      <c r="A16" s="1">
        <v>11</v>
      </c>
      <c r="B16" s="1">
        <v>250090101011</v>
      </c>
      <c r="C16" s="24"/>
      <c r="D16" t="s">
        <v>137</v>
      </c>
      <c r="E16" t="s">
        <v>138</v>
      </c>
      <c r="F16">
        <v>47</v>
      </c>
      <c r="G16">
        <v>34</v>
      </c>
      <c r="H16" s="1">
        <f t="shared" si="3"/>
        <v>81</v>
      </c>
      <c r="I16">
        <v>69</v>
      </c>
      <c r="J16">
        <v>40</v>
      </c>
      <c r="K16" s="1">
        <f t="shared" si="4"/>
        <v>109</v>
      </c>
      <c r="L16">
        <v>30</v>
      </c>
      <c r="M16">
        <v>33</v>
      </c>
      <c r="N16" s="1">
        <f t="shared" si="5"/>
        <v>63</v>
      </c>
      <c r="O16">
        <v>69</v>
      </c>
      <c r="P16">
        <v>32</v>
      </c>
      <c r="Q16" s="1">
        <f t="shared" si="6"/>
        <v>101</v>
      </c>
      <c r="R16">
        <v>19</v>
      </c>
      <c r="S16">
        <v>21</v>
      </c>
      <c r="T16" s="1">
        <f t="shared" si="7"/>
        <v>40</v>
      </c>
      <c r="U16">
        <v>19</v>
      </c>
      <c r="V16">
        <v>16</v>
      </c>
      <c r="W16" s="1">
        <f t="shared" si="8"/>
        <v>35</v>
      </c>
      <c r="X16">
        <v>21</v>
      </c>
      <c r="Y16">
        <v>23</v>
      </c>
      <c r="Z16" s="1">
        <f t="shared" si="9"/>
        <v>44</v>
      </c>
      <c r="AA16">
        <v>45</v>
      </c>
      <c r="AB16">
        <v>44</v>
      </c>
      <c r="AC16">
        <f t="shared" si="10"/>
        <v>89</v>
      </c>
      <c r="AD16" s="1">
        <v>21</v>
      </c>
      <c r="AE16" s="1">
        <v>19</v>
      </c>
      <c r="AF16" s="1">
        <f t="shared" si="11"/>
        <v>40</v>
      </c>
      <c r="AG16" s="1">
        <v>20</v>
      </c>
      <c r="AH16" s="1">
        <v>21</v>
      </c>
      <c r="AI16" s="1">
        <f t="shared" si="12"/>
        <v>41</v>
      </c>
      <c r="AJ16" s="1">
        <v>15</v>
      </c>
      <c r="AK16">
        <v>33</v>
      </c>
      <c r="AL16" s="1">
        <f t="shared" si="13"/>
        <v>48</v>
      </c>
      <c r="AN16">
        <v>48</v>
      </c>
      <c r="AO16">
        <v>48</v>
      </c>
      <c r="AP16">
        <f t="shared" ca="1" si="0"/>
        <v>157</v>
      </c>
      <c r="AQ16">
        <f t="shared" ca="1" si="1"/>
        <v>23</v>
      </c>
      <c r="AR16">
        <f t="shared" ca="1" si="2"/>
        <v>0</v>
      </c>
      <c r="AS16">
        <f t="shared" ca="1" si="14"/>
        <v>6.8260869565217392</v>
      </c>
      <c r="AW16" t="str">
        <f t="shared" si="15"/>
        <v>I</v>
      </c>
      <c r="AX16">
        <f t="shared" si="15"/>
        <v>12</v>
      </c>
    </row>
    <row r="17" spans="1:50" x14ac:dyDescent="0.25">
      <c r="A17" s="1">
        <v>12</v>
      </c>
      <c r="B17" s="1">
        <v>250090101012</v>
      </c>
      <c r="C17" s="24"/>
      <c r="D17" t="s">
        <v>139</v>
      </c>
      <c r="E17" t="s">
        <v>140</v>
      </c>
      <c r="F17">
        <v>32</v>
      </c>
      <c r="G17">
        <v>42</v>
      </c>
      <c r="H17" s="1">
        <f t="shared" si="3"/>
        <v>74</v>
      </c>
      <c r="I17">
        <v>80</v>
      </c>
      <c r="J17">
        <v>47</v>
      </c>
      <c r="K17" s="1">
        <f t="shared" si="4"/>
        <v>127</v>
      </c>
      <c r="L17">
        <v>47</v>
      </c>
      <c r="M17">
        <v>44</v>
      </c>
      <c r="N17" s="1">
        <f t="shared" si="5"/>
        <v>91</v>
      </c>
      <c r="O17">
        <v>78</v>
      </c>
      <c r="P17">
        <v>36</v>
      </c>
      <c r="Q17" s="1">
        <f t="shared" si="6"/>
        <v>114</v>
      </c>
      <c r="R17">
        <v>20</v>
      </c>
      <c r="S17">
        <v>22</v>
      </c>
      <c r="T17" s="1">
        <f t="shared" si="7"/>
        <v>42</v>
      </c>
      <c r="U17">
        <v>19</v>
      </c>
      <c r="V17">
        <v>22</v>
      </c>
      <c r="W17" s="1">
        <f t="shared" si="8"/>
        <v>41</v>
      </c>
      <c r="X17">
        <v>21</v>
      </c>
      <c r="Y17">
        <v>23</v>
      </c>
      <c r="Z17" s="1">
        <f t="shared" si="9"/>
        <v>44</v>
      </c>
      <c r="AA17">
        <v>45</v>
      </c>
      <c r="AB17">
        <v>45</v>
      </c>
      <c r="AC17">
        <f t="shared" si="10"/>
        <v>90</v>
      </c>
      <c r="AD17" s="1">
        <v>20</v>
      </c>
      <c r="AE17" s="1">
        <v>19</v>
      </c>
      <c r="AF17" s="1">
        <f t="shared" si="11"/>
        <v>39</v>
      </c>
      <c r="AG17" s="1">
        <v>19</v>
      </c>
      <c r="AH17" s="1">
        <v>19</v>
      </c>
      <c r="AI17" s="1">
        <f t="shared" si="12"/>
        <v>38</v>
      </c>
      <c r="AJ17" s="1">
        <v>20</v>
      </c>
      <c r="AK17">
        <v>42</v>
      </c>
      <c r="AL17" s="1">
        <f t="shared" si="13"/>
        <v>62</v>
      </c>
      <c r="AN17">
        <v>49</v>
      </c>
      <c r="AO17">
        <v>49</v>
      </c>
      <c r="AP17">
        <f t="shared" ca="1" si="0"/>
        <v>180.5</v>
      </c>
      <c r="AQ17">
        <f t="shared" ca="1" si="1"/>
        <v>23</v>
      </c>
      <c r="AR17">
        <f t="shared" ca="1" si="2"/>
        <v>0</v>
      </c>
      <c r="AS17">
        <f t="shared" ca="1" si="14"/>
        <v>7.8478260869565215</v>
      </c>
      <c r="AW17" t="str">
        <f t="shared" si="15"/>
        <v>I</v>
      </c>
      <c r="AX17">
        <f t="shared" si="15"/>
        <v>12</v>
      </c>
    </row>
    <row r="18" spans="1:50" x14ac:dyDescent="0.25">
      <c r="A18" s="1">
        <v>13</v>
      </c>
      <c r="B18" s="1">
        <v>250090101013</v>
      </c>
      <c r="C18" s="24"/>
      <c r="D18" t="s">
        <v>141</v>
      </c>
      <c r="E18" t="s">
        <v>142</v>
      </c>
      <c r="F18">
        <v>42</v>
      </c>
      <c r="G18">
        <v>30</v>
      </c>
      <c r="H18" s="1">
        <f t="shared" si="3"/>
        <v>72</v>
      </c>
      <c r="I18">
        <v>52</v>
      </c>
      <c r="J18">
        <v>26</v>
      </c>
      <c r="K18" s="1">
        <f t="shared" si="4"/>
        <v>78</v>
      </c>
      <c r="L18">
        <v>37</v>
      </c>
      <c r="M18">
        <v>33</v>
      </c>
      <c r="N18" s="1">
        <f t="shared" si="5"/>
        <v>70</v>
      </c>
      <c r="O18">
        <v>53</v>
      </c>
      <c r="P18">
        <v>30</v>
      </c>
      <c r="Q18" s="1">
        <f t="shared" si="6"/>
        <v>83</v>
      </c>
      <c r="R18">
        <v>17</v>
      </c>
      <c r="S18">
        <v>16</v>
      </c>
      <c r="T18" s="1">
        <f t="shared" si="7"/>
        <v>33</v>
      </c>
      <c r="U18">
        <v>18</v>
      </c>
      <c r="V18">
        <v>16</v>
      </c>
      <c r="W18" s="1">
        <f t="shared" si="8"/>
        <v>34</v>
      </c>
      <c r="X18">
        <v>20</v>
      </c>
      <c r="Y18">
        <v>23</v>
      </c>
      <c r="Z18" s="1">
        <f t="shared" si="9"/>
        <v>43</v>
      </c>
      <c r="AA18">
        <v>44</v>
      </c>
      <c r="AB18">
        <v>42</v>
      </c>
      <c r="AC18">
        <f t="shared" si="10"/>
        <v>86</v>
      </c>
      <c r="AD18" s="1">
        <v>20</v>
      </c>
      <c r="AE18" s="1">
        <v>20</v>
      </c>
      <c r="AF18" s="1">
        <f t="shared" si="11"/>
        <v>40</v>
      </c>
      <c r="AG18" s="1">
        <v>21</v>
      </c>
      <c r="AH18" s="1">
        <v>22</v>
      </c>
      <c r="AI18" s="1">
        <f t="shared" si="12"/>
        <v>43</v>
      </c>
      <c r="AJ18" s="1">
        <v>15</v>
      </c>
      <c r="AK18">
        <v>30</v>
      </c>
      <c r="AL18" s="1">
        <f t="shared" si="13"/>
        <v>45</v>
      </c>
      <c r="AN18">
        <v>48</v>
      </c>
      <c r="AO18">
        <v>48</v>
      </c>
      <c r="AP18">
        <f t="shared" ca="1" si="0"/>
        <v>126</v>
      </c>
      <c r="AQ18">
        <f t="shared" ca="1" si="1"/>
        <v>19</v>
      </c>
      <c r="AR18">
        <f t="shared" ca="1" si="2"/>
        <v>0</v>
      </c>
      <c r="AS18">
        <f t="shared" ca="1" si="14"/>
        <v>5.4782608695652177</v>
      </c>
      <c r="AW18" t="str">
        <f t="shared" si="15"/>
        <v>I</v>
      </c>
      <c r="AX18">
        <f t="shared" si="15"/>
        <v>12</v>
      </c>
    </row>
    <row r="19" spans="1:50" x14ac:dyDescent="0.25">
      <c r="A19" s="1">
        <v>14</v>
      </c>
      <c r="B19" s="1">
        <v>250090101014</v>
      </c>
      <c r="C19" s="24"/>
      <c r="D19" t="s">
        <v>143</v>
      </c>
      <c r="E19" t="s">
        <v>144</v>
      </c>
      <c r="F19">
        <v>33</v>
      </c>
      <c r="G19">
        <v>34</v>
      </c>
      <c r="H19" s="1">
        <f t="shared" si="3"/>
        <v>67</v>
      </c>
      <c r="I19">
        <v>56</v>
      </c>
      <c r="J19">
        <v>30</v>
      </c>
      <c r="K19" s="1">
        <f t="shared" si="4"/>
        <v>86</v>
      </c>
      <c r="L19">
        <v>21</v>
      </c>
      <c r="M19">
        <v>30</v>
      </c>
      <c r="N19" s="1">
        <f t="shared" si="5"/>
        <v>51</v>
      </c>
      <c r="O19">
        <v>26</v>
      </c>
      <c r="P19">
        <v>24</v>
      </c>
      <c r="Q19" s="1">
        <f t="shared" si="6"/>
        <v>50</v>
      </c>
      <c r="R19">
        <v>16</v>
      </c>
      <c r="S19">
        <v>17</v>
      </c>
      <c r="T19" s="1">
        <f t="shared" si="7"/>
        <v>33</v>
      </c>
      <c r="U19">
        <v>17</v>
      </c>
      <c r="V19">
        <v>15</v>
      </c>
      <c r="W19" s="1">
        <f t="shared" si="8"/>
        <v>32</v>
      </c>
      <c r="X19">
        <v>20</v>
      </c>
      <c r="Y19">
        <v>18</v>
      </c>
      <c r="Z19" s="1">
        <f t="shared" si="9"/>
        <v>38</v>
      </c>
      <c r="AA19">
        <v>45</v>
      </c>
      <c r="AB19">
        <v>39</v>
      </c>
      <c r="AC19">
        <f t="shared" si="10"/>
        <v>84</v>
      </c>
      <c r="AD19" s="1">
        <v>21</v>
      </c>
      <c r="AE19" s="1">
        <v>19</v>
      </c>
      <c r="AF19" s="1">
        <f t="shared" si="11"/>
        <v>40</v>
      </c>
      <c r="AG19" s="1">
        <v>21</v>
      </c>
      <c r="AH19" s="1">
        <v>22</v>
      </c>
      <c r="AI19" s="1">
        <f t="shared" si="12"/>
        <v>43</v>
      </c>
      <c r="AJ19" s="1">
        <v>18</v>
      </c>
      <c r="AK19">
        <v>26</v>
      </c>
      <c r="AL19" s="1">
        <f t="shared" si="13"/>
        <v>44</v>
      </c>
      <c r="AN19">
        <v>49</v>
      </c>
      <c r="AO19">
        <v>49</v>
      </c>
      <c r="AP19">
        <f t="shared" ca="1" si="0"/>
        <v>188.5</v>
      </c>
      <c r="AQ19">
        <f t="shared" ca="1" si="1"/>
        <v>23</v>
      </c>
      <c r="AR19">
        <f t="shared" ca="1" si="2"/>
        <v>0</v>
      </c>
      <c r="AS19">
        <f t="shared" ca="1" si="14"/>
        <v>8.195652173913043</v>
      </c>
      <c r="AW19" t="str">
        <f t="shared" si="15"/>
        <v>I</v>
      </c>
      <c r="AX19">
        <f t="shared" si="15"/>
        <v>12</v>
      </c>
    </row>
    <row r="20" spans="1:50" x14ac:dyDescent="0.25">
      <c r="A20" s="1">
        <v>15</v>
      </c>
      <c r="B20" s="1">
        <v>250090101015</v>
      </c>
      <c r="C20" s="24"/>
      <c r="D20" t="s">
        <v>145</v>
      </c>
      <c r="E20" t="s">
        <v>146</v>
      </c>
      <c r="F20">
        <v>52</v>
      </c>
      <c r="G20">
        <v>42</v>
      </c>
      <c r="H20" s="1">
        <f t="shared" si="3"/>
        <v>94</v>
      </c>
      <c r="I20">
        <v>80</v>
      </c>
      <c r="J20">
        <v>41</v>
      </c>
      <c r="K20" s="1">
        <f t="shared" si="4"/>
        <v>121</v>
      </c>
      <c r="L20">
        <v>59</v>
      </c>
      <c r="M20">
        <v>42</v>
      </c>
      <c r="N20" s="1">
        <f t="shared" si="5"/>
        <v>101</v>
      </c>
      <c r="O20">
        <v>53</v>
      </c>
      <c r="P20">
        <v>36</v>
      </c>
      <c r="Q20" s="1">
        <f t="shared" si="6"/>
        <v>89</v>
      </c>
      <c r="R20">
        <v>18</v>
      </c>
      <c r="S20">
        <v>22</v>
      </c>
      <c r="T20" s="1">
        <f t="shared" si="7"/>
        <v>40</v>
      </c>
      <c r="U20">
        <v>18</v>
      </c>
      <c r="V20">
        <v>21</v>
      </c>
      <c r="W20" s="1">
        <f t="shared" si="8"/>
        <v>39</v>
      </c>
      <c r="X20">
        <v>23</v>
      </c>
      <c r="Y20">
        <v>23</v>
      </c>
      <c r="Z20" s="1">
        <f t="shared" si="9"/>
        <v>46</v>
      </c>
      <c r="AA20">
        <v>43</v>
      </c>
      <c r="AB20">
        <v>44</v>
      </c>
      <c r="AC20">
        <f t="shared" si="10"/>
        <v>87</v>
      </c>
      <c r="AD20" s="1">
        <v>20</v>
      </c>
      <c r="AE20" s="1">
        <v>19</v>
      </c>
      <c r="AF20" s="1">
        <f t="shared" si="11"/>
        <v>39</v>
      </c>
      <c r="AG20" s="1">
        <v>21</v>
      </c>
      <c r="AH20" s="1">
        <v>21</v>
      </c>
      <c r="AI20" s="1">
        <f t="shared" si="12"/>
        <v>42</v>
      </c>
      <c r="AJ20" s="1">
        <v>18</v>
      </c>
      <c r="AK20">
        <v>28</v>
      </c>
      <c r="AL20" s="1">
        <f t="shared" si="13"/>
        <v>46</v>
      </c>
      <c r="AN20">
        <v>49</v>
      </c>
      <c r="AO20">
        <v>49</v>
      </c>
      <c r="AP20">
        <f t="shared" ca="1" si="0"/>
        <v>125</v>
      </c>
      <c r="AQ20">
        <f t="shared" ca="1" si="1"/>
        <v>19</v>
      </c>
      <c r="AR20">
        <f t="shared" ca="1" si="2"/>
        <v>0</v>
      </c>
      <c r="AS20">
        <f t="shared" ca="1" si="14"/>
        <v>5.4347826086956523</v>
      </c>
      <c r="AW20" t="str">
        <f t="shared" si="15"/>
        <v>I</v>
      </c>
      <c r="AX20">
        <f t="shared" si="15"/>
        <v>12</v>
      </c>
    </row>
    <row r="21" spans="1:50" x14ac:dyDescent="0.25">
      <c r="A21" s="1">
        <v>16</v>
      </c>
      <c r="B21" s="1">
        <v>250090101016</v>
      </c>
      <c r="C21" s="24"/>
      <c r="D21" t="s">
        <v>147</v>
      </c>
      <c r="E21" t="s">
        <v>148</v>
      </c>
      <c r="F21">
        <v>14</v>
      </c>
      <c r="G21">
        <v>31</v>
      </c>
      <c r="H21" s="1">
        <f t="shared" si="3"/>
        <v>45</v>
      </c>
      <c r="I21">
        <v>55</v>
      </c>
      <c r="J21">
        <v>26</v>
      </c>
      <c r="K21" s="1">
        <f t="shared" si="4"/>
        <v>81</v>
      </c>
      <c r="L21">
        <v>30</v>
      </c>
      <c r="M21">
        <v>40</v>
      </c>
      <c r="N21" s="1">
        <f t="shared" si="5"/>
        <v>70</v>
      </c>
      <c r="O21">
        <v>33</v>
      </c>
      <c r="P21">
        <v>31</v>
      </c>
      <c r="Q21" s="1">
        <f t="shared" si="6"/>
        <v>64</v>
      </c>
      <c r="R21">
        <v>18</v>
      </c>
      <c r="S21">
        <v>15</v>
      </c>
      <c r="T21" s="1">
        <f t="shared" si="7"/>
        <v>33</v>
      </c>
      <c r="U21">
        <v>16</v>
      </c>
      <c r="V21">
        <v>20</v>
      </c>
      <c r="W21" s="1">
        <f t="shared" si="8"/>
        <v>36</v>
      </c>
      <c r="X21">
        <v>23</v>
      </c>
      <c r="Y21">
        <v>22</v>
      </c>
      <c r="Z21" s="1">
        <f t="shared" si="9"/>
        <v>45</v>
      </c>
      <c r="AA21">
        <v>42</v>
      </c>
      <c r="AB21">
        <v>43</v>
      </c>
      <c r="AC21">
        <f t="shared" si="10"/>
        <v>85</v>
      </c>
      <c r="AD21" s="1">
        <v>21</v>
      </c>
      <c r="AE21" s="1">
        <v>19</v>
      </c>
      <c r="AF21" s="1">
        <f t="shared" si="11"/>
        <v>40</v>
      </c>
      <c r="AG21" s="1">
        <v>21</v>
      </c>
      <c r="AH21" s="1">
        <v>21</v>
      </c>
      <c r="AI21" s="1">
        <f t="shared" si="12"/>
        <v>42</v>
      </c>
      <c r="AJ21" s="1">
        <v>18</v>
      </c>
      <c r="AK21">
        <v>30</v>
      </c>
      <c r="AL21" s="1">
        <f t="shared" si="13"/>
        <v>48</v>
      </c>
      <c r="AN21">
        <v>49</v>
      </c>
      <c r="AO21">
        <v>49</v>
      </c>
      <c r="AP21">
        <f t="shared" ca="1" si="0"/>
        <v>185</v>
      </c>
      <c r="AQ21">
        <f t="shared" ca="1" si="1"/>
        <v>23</v>
      </c>
      <c r="AR21">
        <f t="shared" ca="1" si="2"/>
        <v>0</v>
      </c>
      <c r="AS21">
        <f t="shared" ca="1" si="14"/>
        <v>8.0434782608695645</v>
      </c>
      <c r="AW21" t="str">
        <f t="shared" si="15"/>
        <v>I</v>
      </c>
      <c r="AX21">
        <f t="shared" si="15"/>
        <v>12</v>
      </c>
    </row>
    <row r="22" spans="1:50" x14ac:dyDescent="0.25">
      <c r="A22" s="1">
        <v>17</v>
      </c>
      <c r="B22" s="1">
        <v>250090101017</v>
      </c>
      <c r="C22" s="24"/>
      <c r="D22" t="s">
        <v>149</v>
      </c>
      <c r="E22" t="s">
        <v>150</v>
      </c>
      <c r="F22">
        <v>33</v>
      </c>
      <c r="G22">
        <v>38</v>
      </c>
      <c r="H22" s="1">
        <f t="shared" si="3"/>
        <v>71</v>
      </c>
      <c r="I22">
        <v>65</v>
      </c>
      <c r="J22">
        <v>33</v>
      </c>
      <c r="K22" s="1">
        <f t="shared" si="4"/>
        <v>98</v>
      </c>
      <c r="L22">
        <v>41</v>
      </c>
      <c r="M22">
        <v>30</v>
      </c>
      <c r="N22" s="1">
        <f t="shared" si="5"/>
        <v>71</v>
      </c>
      <c r="O22">
        <v>60</v>
      </c>
      <c r="P22">
        <v>34</v>
      </c>
      <c r="Q22" s="1">
        <f t="shared" si="6"/>
        <v>94</v>
      </c>
      <c r="R22">
        <v>19</v>
      </c>
      <c r="S22">
        <v>24</v>
      </c>
      <c r="T22" s="1">
        <f t="shared" si="7"/>
        <v>43</v>
      </c>
      <c r="U22">
        <v>18</v>
      </c>
      <c r="V22">
        <v>15</v>
      </c>
      <c r="W22" s="1">
        <f t="shared" si="8"/>
        <v>33</v>
      </c>
      <c r="X22">
        <v>16</v>
      </c>
      <c r="Y22">
        <v>24</v>
      </c>
      <c r="Z22" s="1">
        <f t="shared" si="9"/>
        <v>40</v>
      </c>
      <c r="AA22">
        <v>48</v>
      </c>
      <c r="AB22">
        <v>46</v>
      </c>
      <c r="AC22">
        <f t="shared" si="10"/>
        <v>94</v>
      </c>
      <c r="AD22" s="1">
        <v>22</v>
      </c>
      <c r="AE22" s="1">
        <v>21</v>
      </c>
      <c r="AF22" s="1">
        <f t="shared" si="11"/>
        <v>43</v>
      </c>
      <c r="AG22" s="1">
        <v>22</v>
      </c>
      <c r="AH22" s="1">
        <v>22</v>
      </c>
      <c r="AI22" s="1">
        <f t="shared" si="12"/>
        <v>44</v>
      </c>
      <c r="AJ22" s="1">
        <v>18</v>
      </c>
      <c r="AK22">
        <v>30</v>
      </c>
      <c r="AL22" s="1">
        <f t="shared" si="13"/>
        <v>48</v>
      </c>
      <c r="AN22">
        <v>49</v>
      </c>
      <c r="AO22">
        <v>49</v>
      </c>
      <c r="AP22">
        <f t="shared" ca="1" si="0"/>
        <v>157.5</v>
      </c>
      <c r="AQ22">
        <f t="shared" ca="1" si="1"/>
        <v>23</v>
      </c>
      <c r="AR22">
        <f t="shared" ca="1" si="2"/>
        <v>0</v>
      </c>
      <c r="AS22">
        <f t="shared" ca="1" si="14"/>
        <v>6.8478260869565215</v>
      </c>
      <c r="AW22" t="str">
        <f t="shared" si="15"/>
        <v>I</v>
      </c>
      <c r="AX22">
        <f t="shared" si="15"/>
        <v>12</v>
      </c>
    </row>
    <row r="23" spans="1:50" x14ac:dyDescent="0.25">
      <c r="A23" s="1">
        <v>18</v>
      </c>
      <c r="B23" s="1">
        <v>250090101018</v>
      </c>
      <c r="C23" s="1"/>
      <c r="D23" t="s">
        <v>151</v>
      </c>
      <c r="E23" t="s">
        <v>152</v>
      </c>
      <c r="F23" t="s">
        <v>10</v>
      </c>
      <c r="G23">
        <v>32</v>
      </c>
      <c r="H23" s="1">
        <f t="shared" si="3"/>
        <v>32</v>
      </c>
      <c r="I23" t="s">
        <v>10</v>
      </c>
      <c r="J23">
        <v>29</v>
      </c>
      <c r="K23" s="1">
        <f t="shared" si="4"/>
        <v>29</v>
      </c>
      <c r="L23" t="s">
        <v>10</v>
      </c>
      <c r="M23">
        <v>33</v>
      </c>
      <c r="N23" s="1">
        <f t="shared" si="5"/>
        <v>33</v>
      </c>
      <c r="O23" t="s">
        <v>10</v>
      </c>
      <c r="P23">
        <v>33</v>
      </c>
      <c r="Q23" s="1">
        <f t="shared" si="6"/>
        <v>33</v>
      </c>
      <c r="R23" t="s">
        <v>10</v>
      </c>
      <c r="S23">
        <v>11</v>
      </c>
      <c r="T23" s="1">
        <f t="shared" si="7"/>
        <v>11</v>
      </c>
      <c r="U23" t="s">
        <v>10</v>
      </c>
      <c r="V23">
        <v>16</v>
      </c>
      <c r="W23" s="1">
        <f t="shared" si="8"/>
        <v>16</v>
      </c>
      <c r="X23" t="s">
        <v>10</v>
      </c>
      <c r="Y23">
        <v>23</v>
      </c>
      <c r="Z23" s="1">
        <f t="shared" si="9"/>
        <v>23</v>
      </c>
      <c r="AA23" t="s">
        <v>10</v>
      </c>
      <c r="AB23">
        <v>45</v>
      </c>
      <c r="AC23">
        <f t="shared" si="10"/>
        <v>45</v>
      </c>
      <c r="AD23" s="1" t="s">
        <v>10</v>
      </c>
      <c r="AE23" s="1">
        <v>20</v>
      </c>
      <c r="AF23" s="1">
        <f t="shared" si="11"/>
        <v>20</v>
      </c>
      <c r="AG23" s="1" t="s">
        <v>10</v>
      </c>
      <c r="AH23" s="1">
        <v>21</v>
      </c>
      <c r="AI23" s="1">
        <f t="shared" si="12"/>
        <v>21</v>
      </c>
      <c r="AJ23" s="1" t="s">
        <v>10</v>
      </c>
      <c r="AK23">
        <v>27</v>
      </c>
      <c r="AL23" s="1">
        <f t="shared" si="13"/>
        <v>27</v>
      </c>
      <c r="AN23">
        <v>49</v>
      </c>
      <c r="AO23">
        <v>49</v>
      </c>
      <c r="AP23">
        <f t="shared" ca="1" si="0"/>
        <v>185</v>
      </c>
      <c r="AQ23">
        <f t="shared" ca="1" si="1"/>
        <v>23</v>
      </c>
      <c r="AR23">
        <f t="shared" ca="1" si="2"/>
        <v>0</v>
      </c>
      <c r="AS23">
        <f t="shared" ca="1" si="14"/>
        <v>8.0434782608695645</v>
      </c>
      <c r="AW23" t="str">
        <f t="shared" si="15"/>
        <v>I</v>
      </c>
      <c r="AX23">
        <f t="shared" si="15"/>
        <v>12</v>
      </c>
    </row>
    <row r="24" spans="1:50" x14ac:dyDescent="0.25">
      <c r="A24" s="1">
        <v>19</v>
      </c>
      <c r="B24" s="1">
        <v>250090101019</v>
      </c>
      <c r="C24" s="24"/>
      <c r="D24" t="s">
        <v>153</v>
      </c>
      <c r="E24" t="s">
        <v>154</v>
      </c>
      <c r="F24">
        <v>21</v>
      </c>
      <c r="G24">
        <v>26</v>
      </c>
      <c r="H24" s="1">
        <f t="shared" si="3"/>
        <v>47</v>
      </c>
      <c r="I24">
        <v>57</v>
      </c>
      <c r="J24">
        <v>31</v>
      </c>
      <c r="K24" s="1">
        <f t="shared" si="4"/>
        <v>88</v>
      </c>
      <c r="L24">
        <v>43</v>
      </c>
      <c r="M24">
        <v>33</v>
      </c>
      <c r="N24" s="1">
        <f t="shared" si="5"/>
        <v>76</v>
      </c>
      <c r="O24">
        <v>38</v>
      </c>
      <c r="P24">
        <v>33</v>
      </c>
      <c r="Q24" s="1">
        <f t="shared" si="6"/>
        <v>71</v>
      </c>
      <c r="R24">
        <v>16</v>
      </c>
      <c r="S24">
        <v>22</v>
      </c>
      <c r="T24" s="1">
        <f t="shared" si="7"/>
        <v>38</v>
      </c>
      <c r="U24">
        <v>18</v>
      </c>
      <c r="V24">
        <v>16</v>
      </c>
      <c r="W24" s="1">
        <f t="shared" si="8"/>
        <v>34</v>
      </c>
      <c r="X24">
        <v>20</v>
      </c>
      <c r="Y24">
        <v>23</v>
      </c>
      <c r="Z24" s="1">
        <f t="shared" si="9"/>
        <v>43</v>
      </c>
      <c r="AA24">
        <v>44</v>
      </c>
      <c r="AB24">
        <v>44</v>
      </c>
      <c r="AC24">
        <f t="shared" si="10"/>
        <v>88</v>
      </c>
      <c r="AD24" s="1">
        <v>20</v>
      </c>
      <c r="AE24" s="1">
        <v>20</v>
      </c>
      <c r="AF24" s="1">
        <f t="shared" si="11"/>
        <v>40</v>
      </c>
      <c r="AG24" s="1">
        <v>20</v>
      </c>
      <c r="AH24" s="1">
        <v>21</v>
      </c>
      <c r="AI24" s="1">
        <f t="shared" si="12"/>
        <v>41</v>
      </c>
      <c r="AJ24" s="1">
        <v>18</v>
      </c>
      <c r="AK24">
        <v>32</v>
      </c>
      <c r="AL24" s="1">
        <f t="shared" si="13"/>
        <v>50</v>
      </c>
      <c r="AN24">
        <v>49</v>
      </c>
      <c r="AO24">
        <v>49</v>
      </c>
      <c r="AP24">
        <f t="shared" ca="1" si="0"/>
        <v>153.5</v>
      </c>
      <c r="AQ24">
        <f t="shared" ca="1" si="1"/>
        <v>23</v>
      </c>
      <c r="AR24">
        <f t="shared" ca="1" si="2"/>
        <v>4</v>
      </c>
      <c r="AS24">
        <f t="shared" ca="1" si="14"/>
        <v>6.6739130434782608</v>
      </c>
      <c r="AW24" t="str">
        <f t="shared" ref="AW24:AX39" si="16">AW23</f>
        <v>I</v>
      </c>
      <c r="AX24">
        <f t="shared" si="16"/>
        <v>12</v>
      </c>
    </row>
    <row r="25" spans="1:50" x14ac:dyDescent="0.25">
      <c r="A25" s="1">
        <v>20</v>
      </c>
      <c r="B25" s="1">
        <v>250090101020</v>
      </c>
      <c r="C25" s="24"/>
      <c r="D25" t="s">
        <v>155</v>
      </c>
      <c r="E25" t="s">
        <v>156</v>
      </c>
      <c r="F25">
        <v>46</v>
      </c>
      <c r="G25">
        <v>36</v>
      </c>
      <c r="H25" s="1">
        <f t="shared" si="3"/>
        <v>82</v>
      </c>
      <c r="I25">
        <v>82</v>
      </c>
      <c r="J25">
        <v>49</v>
      </c>
      <c r="K25" s="1">
        <f t="shared" si="4"/>
        <v>131</v>
      </c>
      <c r="L25">
        <v>52</v>
      </c>
      <c r="M25">
        <v>35</v>
      </c>
      <c r="N25" s="1">
        <f t="shared" si="5"/>
        <v>87</v>
      </c>
      <c r="O25">
        <v>57</v>
      </c>
      <c r="P25">
        <v>38</v>
      </c>
      <c r="Q25" s="1">
        <f t="shared" si="6"/>
        <v>95</v>
      </c>
      <c r="R25">
        <v>20</v>
      </c>
      <c r="S25">
        <v>21</v>
      </c>
      <c r="T25" s="1">
        <f t="shared" si="7"/>
        <v>41</v>
      </c>
      <c r="U25">
        <v>16</v>
      </c>
      <c r="V25">
        <v>17</v>
      </c>
      <c r="W25" s="1">
        <f t="shared" si="8"/>
        <v>33</v>
      </c>
      <c r="X25">
        <v>21</v>
      </c>
      <c r="Y25">
        <v>22</v>
      </c>
      <c r="Z25" s="1">
        <f t="shared" si="9"/>
        <v>43</v>
      </c>
      <c r="AA25">
        <v>45</v>
      </c>
      <c r="AB25">
        <v>44</v>
      </c>
      <c r="AC25">
        <f t="shared" si="10"/>
        <v>89</v>
      </c>
      <c r="AD25" s="1">
        <v>20</v>
      </c>
      <c r="AE25" s="1">
        <v>20</v>
      </c>
      <c r="AF25" s="1">
        <f t="shared" si="11"/>
        <v>40</v>
      </c>
      <c r="AG25" s="1">
        <v>21</v>
      </c>
      <c r="AH25" s="1">
        <v>19</v>
      </c>
      <c r="AI25" s="1">
        <f t="shared" si="12"/>
        <v>40</v>
      </c>
      <c r="AJ25" s="1">
        <v>16</v>
      </c>
      <c r="AK25">
        <v>46</v>
      </c>
      <c r="AL25" s="1">
        <f t="shared" si="13"/>
        <v>62</v>
      </c>
      <c r="AN25">
        <v>49</v>
      </c>
      <c r="AO25">
        <v>49</v>
      </c>
      <c r="AP25">
        <f t="shared" ca="1" si="0"/>
        <v>154</v>
      </c>
      <c r="AQ25">
        <f t="shared" ca="1" si="1"/>
        <v>23</v>
      </c>
      <c r="AR25">
        <f t="shared" ca="1" si="2"/>
        <v>0</v>
      </c>
      <c r="AS25">
        <f t="shared" ca="1" si="14"/>
        <v>6.6956521739130439</v>
      </c>
      <c r="AW25" t="str">
        <f t="shared" si="16"/>
        <v>I</v>
      </c>
      <c r="AX25">
        <f t="shared" si="16"/>
        <v>12</v>
      </c>
    </row>
    <row r="26" spans="1:50" x14ac:dyDescent="0.25">
      <c r="A26" s="1">
        <v>21</v>
      </c>
      <c r="B26" s="1">
        <v>250090101021</v>
      </c>
      <c r="C26" s="24"/>
      <c r="D26" t="s">
        <v>157</v>
      </c>
      <c r="E26" t="s">
        <v>158</v>
      </c>
      <c r="F26">
        <v>32</v>
      </c>
      <c r="G26">
        <v>38</v>
      </c>
      <c r="H26" s="1">
        <f t="shared" si="3"/>
        <v>70</v>
      </c>
      <c r="I26">
        <v>63</v>
      </c>
      <c r="J26">
        <v>41</v>
      </c>
      <c r="K26" s="1">
        <f t="shared" si="4"/>
        <v>104</v>
      </c>
      <c r="L26">
        <v>35</v>
      </c>
      <c r="M26">
        <v>36</v>
      </c>
      <c r="N26" s="1">
        <f t="shared" si="5"/>
        <v>71</v>
      </c>
      <c r="O26">
        <v>30</v>
      </c>
      <c r="P26">
        <v>37</v>
      </c>
      <c r="Q26" s="1">
        <f t="shared" si="6"/>
        <v>67</v>
      </c>
      <c r="R26">
        <v>20</v>
      </c>
      <c r="S26">
        <v>21</v>
      </c>
      <c r="T26" s="1">
        <f t="shared" si="7"/>
        <v>41</v>
      </c>
      <c r="U26">
        <v>18</v>
      </c>
      <c r="V26">
        <v>18</v>
      </c>
      <c r="W26" s="1">
        <f t="shared" si="8"/>
        <v>36</v>
      </c>
      <c r="X26">
        <v>23</v>
      </c>
      <c r="Y26">
        <v>24</v>
      </c>
      <c r="Z26" s="1">
        <f t="shared" si="9"/>
        <v>47</v>
      </c>
      <c r="AA26">
        <v>42</v>
      </c>
      <c r="AB26">
        <v>46</v>
      </c>
      <c r="AC26">
        <f t="shared" si="10"/>
        <v>88</v>
      </c>
      <c r="AD26" s="1">
        <v>20</v>
      </c>
      <c r="AE26" s="1">
        <v>20</v>
      </c>
      <c r="AF26" s="1">
        <f t="shared" si="11"/>
        <v>40</v>
      </c>
      <c r="AG26" s="1">
        <v>22</v>
      </c>
      <c r="AH26" s="1">
        <v>19</v>
      </c>
      <c r="AI26" s="1">
        <f t="shared" si="12"/>
        <v>41</v>
      </c>
      <c r="AJ26" s="1">
        <v>15</v>
      </c>
      <c r="AK26">
        <v>44</v>
      </c>
      <c r="AL26" s="1">
        <f t="shared" si="13"/>
        <v>59</v>
      </c>
      <c r="AN26">
        <v>49</v>
      </c>
      <c r="AO26">
        <v>49</v>
      </c>
      <c r="AP26">
        <f t="shared" ca="1" si="0"/>
        <v>184.5</v>
      </c>
      <c r="AQ26">
        <f t="shared" ca="1" si="1"/>
        <v>23</v>
      </c>
      <c r="AR26">
        <f t="shared" ca="1" si="2"/>
        <v>0</v>
      </c>
      <c r="AS26">
        <f t="shared" ca="1" si="14"/>
        <v>8.0217391304347831</v>
      </c>
      <c r="AW26" t="str">
        <f t="shared" si="16"/>
        <v>I</v>
      </c>
      <c r="AX26">
        <f t="shared" si="16"/>
        <v>12</v>
      </c>
    </row>
    <row r="27" spans="1:50" x14ac:dyDescent="0.25">
      <c r="A27" s="1">
        <v>22</v>
      </c>
      <c r="B27" s="1">
        <v>250090101022</v>
      </c>
      <c r="C27" s="24"/>
      <c r="D27" t="s">
        <v>159</v>
      </c>
      <c r="E27" t="s">
        <v>160</v>
      </c>
      <c r="F27">
        <v>42</v>
      </c>
      <c r="G27">
        <v>49</v>
      </c>
      <c r="H27" s="1">
        <f t="shared" si="3"/>
        <v>91</v>
      </c>
      <c r="I27">
        <v>90</v>
      </c>
      <c r="J27">
        <v>50</v>
      </c>
      <c r="K27" s="1">
        <f t="shared" si="4"/>
        <v>140</v>
      </c>
      <c r="L27">
        <v>55</v>
      </c>
      <c r="M27">
        <v>39</v>
      </c>
      <c r="N27" s="1">
        <f t="shared" si="5"/>
        <v>94</v>
      </c>
      <c r="O27">
        <v>61</v>
      </c>
      <c r="P27">
        <v>39</v>
      </c>
      <c r="Q27" s="1">
        <f t="shared" si="6"/>
        <v>100</v>
      </c>
      <c r="R27">
        <v>21</v>
      </c>
      <c r="S27">
        <v>25</v>
      </c>
      <c r="T27" s="1">
        <f t="shared" si="7"/>
        <v>46</v>
      </c>
      <c r="U27">
        <v>18</v>
      </c>
      <c r="V27">
        <v>19</v>
      </c>
      <c r="W27" s="1">
        <f t="shared" si="8"/>
        <v>37</v>
      </c>
      <c r="X27">
        <v>23</v>
      </c>
      <c r="Y27">
        <v>24</v>
      </c>
      <c r="Z27" s="1">
        <f t="shared" si="9"/>
        <v>47</v>
      </c>
      <c r="AA27">
        <v>42</v>
      </c>
      <c r="AB27">
        <v>46</v>
      </c>
      <c r="AC27">
        <f t="shared" si="10"/>
        <v>88</v>
      </c>
      <c r="AD27" s="1">
        <v>20</v>
      </c>
      <c r="AE27" s="1">
        <v>20</v>
      </c>
      <c r="AF27" s="1">
        <f t="shared" si="11"/>
        <v>40</v>
      </c>
      <c r="AG27" s="1">
        <v>22</v>
      </c>
      <c r="AH27" s="1">
        <v>22</v>
      </c>
      <c r="AI27" s="1">
        <f t="shared" si="12"/>
        <v>44</v>
      </c>
      <c r="AJ27" s="1">
        <v>20</v>
      </c>
      <c r="AK27">
        <v>44</v>
      </c>
      <c r="AL27" s="1">
        <f t="shared" si="13"/>
        <v>64</v>
      </c>
      <c r="AN27">
        <v>49</v>
      </c>
      <c r="AO27">
        <v>49</v>
      </c>
      <c r="AP27">
        <f t="shared" ca="1" si="0"/>
        <v>163</v>
      </c>
      <c r="AQ27">
        <f t="shared" ca="1" si="1"/>
        <v>23</v>
      </c>
      <c r="AR27">
        <f t="shared" ca="1" si="2"/>
        <v>0</v>
      </c>
      <c r="AS27">
        <f t="shared" ca="1" si="14"/>
        <v>7.0869565217391308</v>
      </c>
      <c r="AW27" t="str">
        <f t="shared" si="16"/>
        <v>I</v>
      </c>
      <c r="AX27">
        <f t="shared" si="16"/>
        <v>12</v>
      </c>
    </row>
    <row r="28" spans="1:50" x14ac:dyDescent="0.25">
      <c r="A28" s="1">
        <v>23</v>
      </c>
      <c r="B28" s="1">
        <v>250090101023</v>
      </c>
      <c r="C28" s="24"/>
      <c r="D28" t="s">
        <v>161</v>
      </c>
      <c r="E28" t="s">
        <v>162</v>
      </c>
      <c r="F28">
        <v>35</v>
      </c>
      <c r="G28">
        <v>43</v>
      </c>
      <c r="H28" s="1">
        <f t="shared" si="3"/>
        <v>78</v>
      </c>
      <c r="I28">
        <v>68</v>
      </c>
      <c r="J28">
        <v>40</v>
      </c>
      <c r="K28" s="1">
        <f t="shared" si="4"/>
        <v>108</v>
      </c>
      <c r="L28">
        <v>40</v>
      </c>
      <c r="M28">
        <v>38</v>
      </c>
      <c r="N28" s="1">
        <f t="shared" si="5"/>
        <v>78</v>
      </c>
      <c r="O28">
        <v>42</v>
      </c>
      <c r="P28">
        <v>34</v>
      </c>
      <c r="Q28" s="1">
        <f t="shared" si="6"/>
        <v>76</v>
      </c>
      <c r="R28">
        <v>21</v>
      </c>
      <c r="S28">
        <v>22</v>
      </c>
      <c r="T28" s="1">
        <f t="shared" si="7"/>
        <v>43</v>
      </c>
      <c r="U28">
        <v>18</v>
      </c>
      <c r="V28">
        <v>19</v>
      </c>
      <c r="W28" s="1">
        <f t="shared" si="8"/>
        <v>37</v>
      </c>
      <c r="X28">
        <v>21</v>
      </c>
      <c r="Y28">
        <v>21</v>
      </c>
      <c r="Z28" s="1">
        <f t="shared" si="9"/>
        <v>42</v>
      </c>
      <c r="AA28">
        <v>45</v>
      </c>
      <c r="AB28">
        <v>47</v>
      </c>
      <c r="AC28">
        <f t="shared" si="10"/>
        <v>92</v>
      </c>
      <c r="AD28" s="1">
        <v>20</v>
      </c>
      <c r="AE28" s="1">
        <v>20</v>
      </c>
      <c r="AF28" s="1">
        <f t="shared" si="11"/>
        <v>40</v>
      </c>
      <c r="AG28" s="1">
        <v>21</v>
      </c>
      <c r="AH28" s="1">
        <v>20</v>
      </c>
      <c r="AI28" s="1">
        <f t="shared" si="12"/>
        <v>41</v>
      </c>
      <c r="AJ28" s="1">
        <v>18</v>
      </c>
      <c r="AK28">
        <v>32</v>
      </c>
      <c r="AL28" s="1">
        <f t="shared" si="13"/>
        <v>50</v>
      </c>
      <c r="AN28">
        <v>49</v>
      </c>
      <c r="AO28">
        <v>49</v>
      </c>
      <c r="AP28">
        <f t="shared" ca="1" si="0"/>
        <v>159.5</v>
      </c>
      <c r="AQ28">
        <f t="shared" ca="1" si="1"/>
        <v>23</v>
      </c>
      <c r="AR28">
        <f t="shared" ca="1" si="2"/>
        <v>0</v>
      </c>
      <c r="AS28">
        <f t="shared" ca="1" si="14"/>
        <v>6.9347826086956523</v>
      </c>
      <c r="AW28" t="str">
        <f t="shared" si="16"/>
        <v>I</v>
      </c>
      <c r="AX28">
        <f t="shared" si="16"/>
        <v>12</v>
      </c>
    </row>
    <row r="29" spans="1:50" x14ac:dyDescent="0.25">
      <c r="A29" s="1">
        <v>24</v>
      </c>
      <c r="B29" s="1">
        <v>250090101024</v>
      </c>
      <c r="C29" s="24"/>
      <c r="D29" t="s">
        <v>163</v>
      </c>
      <c r="E29" t="s">
        <v>164</v>
      </c>
      <c r="F29">
        <v>43</v>
      </c>
      <c r="G29">
        <v>44</v>
      </c>
      <c r="H29" s="1">
        <f t="shared" si="3"/>
        <v>87</v>
      </c>
      <c r="I29">
        <v>78</v>
      </c>
      <c r="J29">
        <v>47</v>
      </c>
      <c r="K29" s="1">
        <f t="shared" si="4"/>
        <v>125</v>
      </c>
      <c r="L29">
        <v>38</v>
      </c>
      <c r="M29">
        <v>35</v>
      </c>
      <c r="N29" s="1">
        <f t="shared" si="5"/>
        <v>73</v>
      </c>
      <c r="O29">
        <v>24</v>
      </c>
      <c r="P29">
        <v>35</v>
      </c>
      <c r="Q29" s="1">
        <f t="shared" si="6"/>
        <v>59</v>
      </c>
      <c r="R29">
        <v>19</v>
      </c>
      <c r="S29">
        <v>17</v>
      </c>
      <c r="T29" s="1">
        <f t="shared" si="7"/>
        <v>36</v>
      </c>
      <c r="U29">
        <v>18</v>
      </c>
      <c r="V29">
        <v>17</v>
      </c>
      <c r="W29" s="1">
        <f t="shared" si="8"/>
        <v>35</v>
      </c>
      <c r="X29">
        <v>22</v>
      </c>
      <c r="Y29">
        <v>23</v>
      </c>
      <c r="Z29" s="1">
        <f t="shared" si="9"/>
        <v>45</v>
      </c>
      <c r="AA29">
        <v>45</v>
      </c>
      <c r="AB29">
        <v>47</v>
      </c>
      <c r="AC29">
        <f t="shared" si="10"/>
        <v>92</v>
      </c>
      <c r="AD29" s="1">
        <v>20</v>
      </c>
      <c r="AE29" s="1">
        <v>20</v>
      </c>
      <c r="AF29" s="1">
        <f t="shared" si="11"/>
        <v>40</v>
      </c>
      <c r="AG29" s="1">
        <v>21</v>
      </c>
      <c r="AH29" s="1">
        <v>21</v>
      </c>
      <c r="AI29" s="1">
        <f t="shared" si="12"/>
        <v>42</v>
      </c>
      <c r="AJ29" s="1">
        <v>15</v>
      </c>
      <c r="AK29">
        <v>42</v>
      </c>
      <c r="AL29" s="1">
        <f t="shared" si="13"/>
        <v>57</v>
      </c>
      <c r="AN29">
        <v>49</v>
      </c>
      <c r="AO29">
        <v>49</v>
      </c>
      <c r="AP29">
        <f t="shared" ca="1" si="0"/>
        <v>181</v>
      </c>
      <c r="AQ29">
        <f t="shared" ca="1" si="1"/>
        <v>23</v>
      </c>
      <c r="AR29">
        <f t="shared" ca="1" si="2"/>
        <v>0</v>
      </c>
      <c r="AS29">
        <f t="shared" ca="1" si="14"/>
        <v>7.8695652173913047</v>
      </c>
      <c r="AW29" t="str">
        <f t="shared" si="16"/>
        <v>I</v>
      </c>
      <c r="AX29">
        <f t="shared" si="16"/>
        <v>12</v>
      </c>
    </row>
    <row r="30" spans="1:50" x14ac:dyDescent="0.25">
      <c r="A30" s="1">
        <v>25</v>
      </c>
      <c r="B30" s="1">
        <v>250090101025</v>
      </c>
      <c r="C30" s="24"/>
      <c r="D30" t="s">
        <v>165</v>
      </c>
      <c r="E30" t="s">
        <v>166</v>
      </c>
      <c r="F30">
        <v>40</v>
      </c>
      <c r="G30">
        <v>37</v>
      </c>
      <c r="H30" s="1">
        <f t="shared" si="3"/>
        <v>77</v>
      </c>
      <c r="I30">
        <v>74</v>
      </c>
      <c r="J30">
        <v>44</v>
      </c>
      <c r="K30" s="1">
        <f t="shared" si="4"/>
        <v>118</v>
      </c>
      <c r="L30">
        <v>52</v>
      </c>
      <c r="M30">
        <v>43</v>
      </c>
      <c r="N30" s="1">
        <f t="shared" si="5"/>
        <v>95</v>
      </c>
      <c r="O30">
        <v>47</v>
      </c>
      <c r="P30">
        <v>34</v>
      </c>
      <c r="Q30" s="1">
        <f t="shared" si="6"/>
        <v>81</v>
      </c>
      <c r="R30">
        <v>21</v>
      </c>
      <c r="S30">
        <v>23</v>
      </c>
      <c r="T30" s="1">
        <f t="shared" si="7"/>
        <v>44</v>
      </c>
      <c r="U30">
        <v>19</v>
      </c>
      <c r="V30">
        <v>21</v>
      </c>
      <c r="W30" s="1">
        <f t="shared" si="8"/>
        <v>40</v>
      </c>
      <c r="X30">
        <v>22</v>
      </c>
      <c r="Y30">
        <v>22</v>
      </c>
      <c r="Z30" s="1">
        <f t="shared" si="9"/>
        <v>44</v>
      </c>
      <c r="AA30">
        <v>43</v>
      </c>
      <c r="AB30">
        <v>45</v>
      </c>
      <c r="AC30">
        <f t="shared" si="10"/>
        <v>88</v>
      </c>
      <c r="AD30" s="1">
        <v>20</v>
      </c>
      <c r="AE30" s="1">
        <v>19</v>
      </c>
      <c r="AF30" s="1">
        <f t="shared" si="11"/>
        <v>39</v>
      </c>
      <c r="AG30" s="1">
        <v>20</v>
      </c>
      <c r="AH30" s="1">
        <v>21</v>
      </c>
      <c r="AI30" s="1">
        <f t="shared" si="12"/>
        <v>41</v>
      </c>
      <c r="AJ30" s="1">
        <v>16</v>
      </c>
      <c r="AK30">
        <v>42</v>
      </c>
      <c r="AL30" s="1">
        <f t="shared" si="13"/>
        <v>58</v>
      </c>
      <c r="AN30">
        <v>49</v>
      </c>
      <c r="AO30">
        <v>49</v>
      </c>
      <c r="AP30">
        <f t="shared" ca="1" si="0"/>
        <v>144</v>
      </c>
      <c r="AQ30">
        <f t="shared" ca="1" si="1"/>
        <v>19</v>
      </c>
      <c r="AR30">
        <f t="shared" ca="1" si="2"/>
        <v>0</v>
      </c>
      <c r="AS30">
        <f t="shared" ca="1" si="14"/>
        <v>6.2608695652173916</v>
      </c>
      <c r="AW30" t="str">
        <f t="shared" si="16"/>
        <v>I</v>
      </c>
      <c r="AX30">
        <f t="shared" si="16"/>
        <v>12</v>
      </c>
    </row>
    <row r="31" spans="1:50" x14ac:dyDescent="0.25">
      <c r="A31" s="1">
        <v>26</v>
      </c>
      <c r="B31" s="1">
        <v>250090101026</v>
      </c>
      <c r="C31" s="24"/>
      <c r="D31" t="s">
        <v>167</v>
      </c>
      <c r="E31" t="s">
        <v>168</v>
      </c>
      <c r="F31">
        <v>14</v>
      </c>
      <c r="G31">
        <v>28</v>
      </c>
      <c r="H31" s="1">
        <f t="shared" si="3"/>
        <v>42</v>
      </c>
      <c r="I31">
        <v>34</v>
      </c>
      <c r="J31">
        <v>27</v>
      </c>
      <c r="K31" s="1">
        <f t="shared" si="4"/>
        <v>61</v>
      </c>
      <c r="L31">
        <v>18</v>
      </c>
      <c r="M31">
        <v>31</v>
      </c>
      <c r="N31" s="1">
        <f t="shared" si="5"/>
        <v>49</v>
      </c>
      <c r="O31">
        <v>44</v>
      </c>
      <c r="P31">
        <v>25</v>
      </c>
      <c r="Q31" s="1">
        <f t="shared" si="6"/>
        <v>69</v>
      </c>
      <c r="R31">
        <v>16</v>
      </c>
      <c r="S31">
        <v>18</v>
      </c>
      <c r="T31" s="1">
        <f t="shared" si="7"/>
        <v>34</v>
      </c>
      <c r="U31">
        <v>17</v>
      </c>
      <c r="V31">
        <v>15</v>
      </c>
      <c r="W31" s="1">
        <f t="shared" si="8"/>
        <v>32</v>
      </c>
      <c r="X31">
        <v>18</v>
      </c>
      <c r="Y31">
        <v>23</v>
      </c>
      <c r="Z31" s="1">
        <f t="shared" si="9"/>
        <v>41</v>
      </c>
      <c r="AA31">
        <v>44</v>
      </c>
      <c r="AB31">
        <v>44</v>
      </c>
      <c r="AC31">
        <f t="shared" si="10"/>
        <v>88</v>
      </c>
      <c r="AD31" s="1">
        <v>23</v>
      </c>
      <c r="AE31" s="1">
        <v>22</v>
      </c>
      <c r="AF31" s="1">
        <f t="shared" si="11"/>
        <v>45</v>
      </c>
      <c r="AG31" s="1">
        <v>23</v>
      </c>
      <c r="AH31" s="1">
        <v>23</v>
      </c>
      <c r="AI31" s="1">
        <f t="shared" si="12"/>
        <v>46</v>
      </c>
      <c r="AJ31" s="1">
        <v>15</v>
      </c>
      <c r="AK31">
        <v>42</v>
      </c>
      <c r="AL31" s="1">
        <f t="shared" si="13"/>
        <v>57</v>
      </c>
      <c r="AN31">
        <v>49</v>
      </c>
      <c r="AO31">
        <v>49</v>
      </c>
      <c r="AP31">
        <f t="shared" ca="1" si="0"/>
        <v>168.5</v>
      </c>
      <c r="AQ31">
        <f t="shared" ca="1" si="1"/>
        <v>23</v>
      </c>
      <c r="AR31">
        <f t="shared" ca="1" si="2"/>
        <v>0</v>
      </c>
      <c r="AS31">
        <f t="shared" ca="1" si="14"/>
        <v>7.3260869565217392</v>
      </c>
      <c r="AW31" t="str">
        <f t="shared" si="16"/>
        <v>I</v>
      </c>
      <c r="AX31">
        <f t="shared" si="16"/>
        <v>12</v>
      </c>
    </row>
    <row r="32" spans="1:50" x14ac:dyDescent="0.25">
      <c r="A32" s="1">
        <v>27</v>
      </c>
      <c r="B32" s="1">
        <v>250090101027</v>
      </c>
      <c r="C32" s="24"/>
      <c r="D32" t="s">
        <v>169</v>
      </c>
      <c r="E32" t="s">
        <v>170</v>
      </c>
      <c r="F32">
        <v>54</v>
      </c>
      <c r="G32">
        <v>44</v>
      </c>
      <c r="H32" s="1">
        <f t="shared" si="3"/>
        <v>98</v>
      </c>
      <c r="I32">
        <v>81</v>
      </c>
      <c r="J32">
        <v>50</v>
      </c>
      <c r="K32" s="1">
        <f t="shared" si="4"/>
        <v>131</v>
      </c>
      <c r="L32">
        <v>60</v>
      </c>
      <c r="M32">
        <v>38</v>
      </c>
      <c r="N32" s="1">
        <f t="shared" si="5"/>
        <v>98</v>
      </c>
      <c r="O32">
        <v>46</v>
      </c>
      <c r="P32">
        <v>39</v>
      </c>
      <c r="Q32" s="1">
        <f t="shared" si="6"/>
        <v>85</v>
      </c>
      <c r="R32">
        <v>20</v>
      </c>
      <c r="S32">
        <v>16</v>
      </c>
      <c r="T32" s="1">
        <f t="shared" si="7"/>
        <v>36</v>
      </c>
      <c r="U32">
        <v>19</v>
      </c>
      <c r="V32">
        <v>19</v>
      </c>
      <c r="W32" s="1">
        <f t="shared" si="8"/>
        <v>38</v>
      </c>
      <c r="X32">
        <v>22</v>
      </c>
      <c r="Y32">
        <v>23</v>
      </c>
      <c r="Z32" s="1">
        <f t="shared" si="9"/>
        <v>45</v>
      </c>
      <c r="AA32">
        <v>46</v>
      </c>
      <c r="AB32">
        <v>42</v>
      </c>
      <c r="AC32">
        <f t="shared" si="10"/>
        <v>88</v>
      </c>
      <c r="AD32" s="1">
        <v>20</v>
      </c>
      <c r="AE32" s="1">
        <v>21</v>
      </c>
      <c r="AF32" s="1">
        <f t="shared" si="11"/>
        <v>41</v>
      </c>
      <c r="AG32" s="1">
        <v>21</v>
      </c>
      <c r="AH32" s="1">
        <v>21</v>
      </c>
      <c r="AI32" s="1">
        <f t="shared" si="12"/>
        <v>42</v>
      </c>
      <c r="AJ32" s="1">
        <v>16</v>
      </c>
      <c r="AK32">
        <v>28</v>
      </c>
      <c r="AL32" s="1">
        <f t="shared" si="13"/>
        <v>44</v>
      </c>
      <c r="AN32">
        <v>49</v>
      </c>
      <c r="AO32">
        <v>49</v>
      </c>
      <c r="AP32">
        <f t="shared" ca="1" si="0"/>
        <v>141</v>
      </c>
      <c r="AQ32">
        <f t="shared" ca="1" si="1"/>
        <v>23</v>
      </c>
      <c r="AR32">
        <f t="shared" ca="1" si="2"/>
        <v>4</v>
      </c>
      <c r="AS32">
        <f t="shared" ca="1" si="14"/>
        <v>6.1304347826086953</v>
      </c>
      <c r="AW32" t="str">
        <f t="shared" si="16"/>
        <v>I</v>
      </c>
      <c r="AX32">
        <f t="shared" si="16"/>
        <v>12</v>
      </c>
    </row>
    <row r="33" spans="1:50" x14ac:dyDescent="0.25">
      <c r="A33" s="1">
        <v>28</v>
      </c>
      <c r="B33" s="1">
        <v>250090101028</v>
      </c>
      <c r="C33" s="24"/>
      <c r="D33" t="s">
        <v>171</v>
      </c>
      <c r="E33" t="s">
        <v>172</v>
      </c>
      <c r="F33">
        <v>15</v>
      </c>
      <c r="G33">
        <v>17</v>
      </c>
      <c r="H33" s="1">
        <f t="shared" si="3"/>
        <v>32</v>
      </c>
      <c r="I33">
        <v>25</v>
      </c>
      <c r="J33">
        <v>19</v>
      </c>
      <c r="K33" s="1">
        <f t="shared" si="4"/>
        <v>44</v>
      </c>
      <c r="L33">
        <v>38</v>
      </c>
      <c r="M33">
        <v>23</v>
      </c>
      <c r="N33" s="1">
        <f t="shared" si="5"/>
        <v>61</v>
      </c>
      <c r="O33">
        <v>17</v>
      </c>
      <c r="P33">
        <v>17</v>
      </c>
      <c r="Q33" s="1">
        <f t="shared" si="6"/>
        <v>34</v>
      </c>
      <c r="R33">
        <v>15</v>
      </c>
      <c r="S33">
        <v>9</v>
      </c>
      <c r="T33" s="1">
        <f t="shared" si="7"/>
        <v>24</v>
      </c>
      <c r="U33">
        <v>16</v>
      </c>
      <c r="V33">
        <v>12</v>
      </c>
      <c r="W33" s="1">
        <f t="shared" si="8"/>
        <v>28</v>
      </c>
      <c r="X33">
        <v>21</v>
      </c>
      <c r="Y33">
        <v>18</v>
      </c>
      <c r="Z33" s="1">
        <f t="shared" si="9"/>
        <v>39</v>
      </c>
      <c r="AA33">
        <v>45</v>
      </c>
      <c r="AB33">
        <v>40</v>
      </c>
      <c r="AC33">
        <f t="shared" si="10"/>
        <v>85</v>
      </c>
      <c r="AD33" s="1">
        <v>21</v>
      </c>
      <c r="AE33" s="1">
        <v>19</v>
      </c>
      <c r="AF33" s="1">
        <f t="shared" si="11"/>
        <v>40</v>
      </c>
      <c r="AG33" s="1">
        <v>21</v>
      </c>
      <c r="AH33" s="1">
        <v>22</v>
      </c>
      <c r="AI33" s="1">
        <f t="shared" si="12"/>
        <v>43</v>
      </c>
      <c r="AJ33" s="1">
        <v>18</v>
      </c>
      <c r="AK33">
        <v>26</v>
      </c>
      <c r="AL33" s="1">
        <f t="shared" si="13"/>
        <v>44</v>
      </c>
      <c r="AN33">
        <v>49</v>
      </c>
      <c r="AO33">
        <v>49</v>
      </c>
      <c r="AP33">
        <f t="shared" ca="1" si="0"/>
        <v>124</v>
      </c>
      <c r="AQ33">
        <f t="shared" ca="1" si="1"/>
        <v>19</v>
      </c>
      <c r="AR33">
        <f t="shared" ca="1" si="2"/>
        <v>0</v>
      </c>
      <c r="AS33">
        <f t="shared" ca="1" si="14"/>
        <v>5.3913043478260869</v>
      </c>
      <c r="AW33" t="str">
        <f t="shared" si="16"/>
        <v>I</v>
      </c>
      <c r="AX33">
        <f t="shared" si="16"/>
        <v>12</v>
      </c>
    </row>
    <row r="34" spans="1:50" x14ac:dyDescent="0.25">
      <c r="A34" s="1">
        <v>29</v>
      </c>
      <c r="B34" s="1">
        <v>250090101029</v>
      </c>
      <c r="C34" s="24"/>
      <c r="D34" t="s">
        <v>173</v>
      </c>
      <c r="E34" t="s">
        <v>174</v>
      </c>
      <c r="F34">
        <v>44</v>
      </c>
      <c r="G34">
        <v>34</v>
      </c>
      <c r="H34" s="1">
        <f t="shared" si="3"/>
        <v>78</v>
      </c>
      <c r="I34">
        <v>68</v>
      </c>
      <c r="J34">
        <v>38</v>
      </c>
      <c r="K34" s="1">
        <f t="shared" si="4"/>
        <v>106</v>
      </c>
      <c r="L34">
        <v>59</v>
      </c>
      <c r="M34">
        <v>35</v>
      </c>
      <c r="N34" s="1">
        <f t="shared" si="5"/>
        <v>94</v>
      </c>
      <c r="O34">
        <v>37</v>
      </c>
      <c r="P34">
        <v>31</v>
      </c>
      <c r="Q34" s="1">
        <f t="shared" si="6"/>
        <v>68</v>
      </c>
      <c r="R34">
        <v>20</v>
      </c>
      <c r="S34">
        <v>15</v>
      </c>
      <c r="T34" s="1">
        <f t="shared" si="7"/>
        <v>35</v>
      </c>
      <c r="U34">
        <v>18</v>
      </c>
      <c r="V34">
        <v>17</v>
      </c>
      <c r="W34" s="1">
        <f t="shared" si="8"/>
        <v>35</v>
      </c>
      <c r="X34">
        <v>23</v>
      </c>
      <c r="Y34">
        <v>22</v>
      </c>
      <c r="Z34" s="1">
        <f t="shared" si="9"/>
        <v>45</v>
      </c>
      <c r="AA34">
        <v>45</v>
      </c>
      <c r="AB34">
        <v>41</v>
      </c>
      <c r="AC34">
        <f t="shared" si="10"/>
        <v>86</v>
      </c>
      <c r="AD34" s="1">
        <v>21</v>
      </c>
      <c r="AE34" s="1">
        <v>19</v>
      </c>
      <c r="AF34" s="1">
        <f t="shared" si="11"/>
        <v>40</v>
      </c>
      <c r="AG34" s="1">
        <v>21</v>
      </c>
      <c r="AH34" s="1">
        <v>21</v>
      </c>
      <c r="AI34" s="1">
        <f t="shared" si="12"/>
        <v>42</v>
      </c>
      <c r="AJ34" s="1">
        <v>15</v>
      </c>
      <c r="AK34">
        <v>28</v>
      </c>
      <c r="AL34" s="1">
        <f t="shared" si="13"/>
        <v>43</v>
      </c>
      <c r="AN34">
        <v>49</v>
      </c>
      <c r="AO34">
        <v>49</v>
      </c>
      <c r="AP34">
        <f t="shared" ca="1" si="0"/>
        <v>194</v>
      </c>
      <c r="AQ34">
        <f t="shared" ca="1" si="1"/>
        <v>23</v>
      </c>
      <c r="AR34">
        <f t="shared" ref="AR34:AR68" ca="1" si="17">IF(INDIRECT(_xlfn.TEXTJOIN("",TRUE,"TC_",AW34,"!",ADDRESS(4+A34*(AX34+9),23))),SUM(INDIRECT(_xlfn.TEXTJOIN("",TRUE,"TC_",AW34,"!",ADDRESS(4+A34*(AX34+9)-AX34,23),":",ADDRESS(3+A34*(AX34+9),23)))),0)</f>
        <v>0</v>
      </c>
      <c r="AS34">
        <f t="shared" ca="1" si="14"/>
        <v>8.4347826086956523</v>
      </c>
      <c r="AW34" t="str">
        <f t="shared" si="16"/>
        <v>I</v>
      </c>
      <c r="AX34">
        <f t="shared" si="16"/>
        <v>12</v>
      </c>
    </row>
    <row r="35" spans="1:50" x14ac:dyDescent="0.25">
      <c r="A35" s="1">
        <v>30</v>
      </c>
      <c r="B35" s="1">
        <v>250090101030</v>
      </c>
      <c r="C35" s="24"/>
      <c r="D35" t="s">
        <v>175</v>
      </c>
      <c r="E35" t="s">
        <v>176</v>
      </c>
      <c r="F35">
        <v>24</v>
      </c>
      <c r="G35">
        <v>42</v>
      </c>
      <c r="H35" s="1">
        <f t="shared" si="3"/>
        <v>66</v>
      </c>
      <c r="I35">
        <v>75</v>
      </c>
      <c r="J35">
        <v>36</v>
      </c>
      <c r="K35" s="1">
        <f t="shared" si="4"/>
        <v>111</v>
      </c>
      <c r="L35">
        <v>57</v>
      </c>
      <c r="M35">
        <v>39</v>
      </c>
      <c r="N35" s="1">
        <f t="shared" si="5"/>
        <v>96</v>
      </c>
      <c r="O35">
        <v>25</v>
      </c>
      <c r="P35">
        <v>30</v>
      </c>
      <c r="Q35" s="1">
        <f t="shared" si="6"/>
        <v>55</v>
      </c>
      <c r="R35">
        <v>20</v>
      </c>
      <c r="S35">
        <v>22</v>
      </c>
      <c r="T35" s="1">
        <f t="shared" si="7"/>
        <v>42</v>
      </c>
      <c r="U35">
        <v>17</v>
      </c>
      <c r="V35">
        <v>19</v>
      </c>
      <c r="W35" s="1">
        <f t="shared" si="8"/>
        <v>36</v>
      </c>
      <c r="X35">
        <v>22</v>
      </c>
      <c r="Y35">
        <v>24</v>
      </c>
      <c r="Z35" s="1">
        <f t="shared" si="9"/>
        <v>46</v>
      </c>
      <c r="AA35">
        <v>44</v>
      </c>
      <c r="AB35">
        <v>45</v>
      </c>
      <c r="AC35">
        <f t="shared" si="10"/>
        <v>89</v>
      </c>
      <c r="AD35" s="1">
        <v>20</v>
      </c>
      <c r="AE35" s="1">
        <v>19</v>
      </c>
      <c r="AF35" s="1">
        <f t="shared" si="11"/>
        <v>39</v>
      </c>
      <c r="AG35" s="1">
        <v>20</v>
      </c>
      <c r="AH35" s="1">
        <v>19</v>
      </c>
      <c r="AI35" s="1">
        <f t="shared" si="12"/>
        <v>39</v>
      </c>
      <c r="AJ35" s="1">
        <v>15</v>
      </c>
      <c r="AK35">
        <v>30</v>
      </c>
      <c r="AL35" s="1">
        <f t="shared" si="13"/>
        <v>45</v>
      </c>
      <c r="AN35">
        <v>49</v>
      </c>
      <c r="AO35">
        <v>49</v>
      </c>
      <c r="AP35">
        <f t="shared" ca="1" si="0"/>
        <v>162</v>
      </c>
      <c r="AQ35">
        <f t="shared" ca="1" si="1"/>
        <v>23</v>
      </c>
      <c r="AR35">
        <f t="shared" ca="1" si="17"/>
        <v>0</v>
      </c>
      <c r="AS35">
        <f t="shared" ca="1" si="14"/>
        <v>7.0434782608695654</v>
      </c>
      <c r="AW35" t="str">
        <f t="shared" si="16"/>
        <v>I</v>
      </c>
      <c r="AX35">
        <f t="shared" si="16"/>
        <v>12</v>
      </c>
    </row>
    <row r="36" spans="1:50" x14ac:dyDescent="0.25">
      <c r="A36" s="1">
        <v>31</v>
      </c>
      <c r="B36" s="1">
        <v>250090101031</v>
      </c>
      <c r="C36" s="24"/>
      <c r="D36" t="s">
        <v>177</v>
      </c>
      <c r="E36" t="s">
        <v>178</v>
      </c>
      <c r="F36">
        <v>30</v>
      </c>
      <c r="G36">
        <v>36</v>
      </c>
      <c r="H36" s="1">
        <f t="shared" si="3"/>
        <v>66</v>
      </c>
      <c r="I36">
        <v>81</v>
      </c>
      <c r="J36">
        <v>40</v>
      </c>
      <c r="K36" s="1">
        <f t="shared" si="4"/>
        <v>121</v>
      </c>
      <c r="L36">
        <v>54</v>
      </c>
      <c r="M36">
        <v>50</v>
      </c>
      <c r="N36" s="1">
        <f t="shared" si="5"/>
        <v>104</v>
      </c>
      <c r="O36">
        <v>51</v>
      </c>
      <c r="P36">
        <v>35</v>
      </c>
      <c r="Q36" s="1">
        <f t="shared" si="6"/>
        <v>86</v>
      </c>
      <c r="R36">
        <v>20</v>
      </c>
      <c r="S36">
        <v>23</v>
      </c>
      <c r="T36" s="1">
        <f t="shared" si="7"/>
        <v>43</v>
      </c>
      <c r="U36">
        <v>17</v>
      </c>
      <c r="V36">
        <v>23</v>
      </c>
      <c r="W36" s="1">
        <f t="shared" si="8"/>
        <v>40</v>
      </c>
      <c r="X36">
        <v>22</v>
      </c>
      <c r="Y36">
        <v>23</v>
      </c>
      <c r="Z36" s="1">
        <f t="shared" si="9"/>
        <v>45</v>
      </c>
      <c r="AA36">
        <v>46</v>
      </c>
      <c r="AB36">
        <v>48</v>
      </c>
      <c r="AC36">
        <f t="shared" si="10"/>
        <v>94</v>
      </c>
      <c r="AD36" s="1">
        <v>20</v>
      </c>
      <c r="AE36" s="1">
        <v>19</v>
      </c>
      <c r="AF36" s="1">
        <f t="shared" si="11"/>
        <v>39</v>
      </c>
      <c r="AG36" s="1">
        <v>20</v>
      </c>
      <c r="AH36" s="1">
        <v>19</v>
      </c>
      <c r="AI36" s="1">
        <f t="shared" si="12"/>
        <v>39</v>
      </c>
      <c r="AJ36" s="1">
        <v>15</v>
      </c>
      <c r="AK36">
        <v>32</v>
      </c>
      <c r="AL36" s="1">
        <f t="shared" si="13"/>
        <v>47</v>
      </c>
      <c r="AN36">
        <v>49</v>
      </c>
      <c r="AO36">
        <v>49</v>
      </c>
      <c r="AP36">
        <f t="shared" ca="1" si="0"/>
        <v>173</v>
      </c>
      <c r="AQ36">
        <f t="shared" ca="1" si="1"/>
        <v>23</v>
      </c>
      <c r="AR36">
        <f t="shared" ca="1" si="17"/>
        <v>1</v>
      </c>
      <c r="AS36">
        <f t="shared" ca="1" si="14"/>
        <v>7.5217391304347823</v>
      </c>
      <c r="AW36" t="str">
        <f t="shared" si="16"/>
        <v>I</v>
      </c>
      <c r="AX36">
        <f t="shared" si="16"/>
        <v>12</v>
      </c>
    </row>
    <row r="37" spans="1:50" x14ac:dyDescent="0.25">
      <c r="A37" s="1">
        <v>32</v>
      </c>
      <c r="B37" s="1">
        <v>250090101032</v>
      </c>
      <c r="C37" s="24"/>
      <c r="D37" t="s">
        <v>179</v>
      </c>
      <c r="E37" t="s">
        <v>180</v>
      </c>
      <c r="F37">
        <v>39</v>
      </c>
      <c r="G37">
        <v>39</v>
      </c>
      <c r="H37" s="1">
        <f t="shared" si="3"/>
        <v>78</v>
      </c>
      <c r="I37">
        <v>69</v>
      </c>
      <c r="J37">
        <v>36</v>
      </c>
      <c r="K37" s="1">
        <f t="shared" si="4"/>
        <v>105</v>
      </c>
      <c r="L37">
        <v>53</v>
      </c>
      <c r="M37">
        <v>38</v>
      </c>
      <c r="N37" s="1">
        <f t="shared" si="5"/>
        <v>91</v>
      </c>
      <c r="O37">
        <v>27</v>
      </c>
      <c r="P37">
        <v>35</v>
      </c>
      <c r="Q37" s="1">
        <f t="shared" si="6"/>
        <v>62</v>
      </c>
      <c r="R37">
        <v>19</v>
      </c>
      <c r="S37">
        <v>19</v>
      </c>
      <c r="T37" s="1">
        <f t="shared" si="7"/>
        <v>38</v>
      </c>
      <c r="U37">
        <v>17</v>
      </c>
      <c r="V37">
        <v>19</v>
      </c>
      <c r="W37" s="1">
        <f t="shared" si="8"/>
        <v>36</v>
      </c>
      <c r="X37">
        <v>23</v>
      </c>
      <c r="Y37">
        <v>23</v>
      </c>
      <c r="Z37" s="1">
        <f t="shared" si="9"/>
        <v>46</v>
      </c>
      <c r="AA37">
        <v>46</v>
      </c>
      <c r="AB37">
        <v>44</v>
      </c>
      <c r="AC37">
        <f t="shared" si="10"/>
        <v>90</v>
      </c>
      <c r="AD37" s="1">
        <v>21</v>
      </c>
      <c r="AE37" s="1">
        <v>19</v>
      </c>
      <c r="AF37" s="1">
        <f t="shared" si="11"/>
        <v>40</v>
      </c>
      <c r="AG37" s="1">
        <v>21</v>
      </c>
      <c r="AH37" s="1">
        <v>19</v>
      </c>
      <c r="AI37" s="1">
        <f t="shared" si="12"/>
        <v>40</v>
      </c>
      <c r="AJ37" s="1">
        <v>16</v>
      </c>
      <c r="AK37">
        <v>27</v>
      </c>
      <c r="AL37" s="1">
        <f t="shared" si="13"/>
        <v>43</v>
      </c>
      <c r="AN37">
        <v>49</v>
      </c>
      <c r="AO37">
        <v>49</v>
      </c>
      <c r="AP37">
        <f t="shared" ca="1" si="0"/>
        <v>174.5</v>
      </c>
      <c r="AQ37">
        <f t="shared" ca="1" si="1"/>
        <v>23</v>
      </c>
      <c r="AR37">
        <f t="shared" ca="1" si="17"/>
        <v>0</v>
      </c>
      <c r="AS37">
        <f t="shared" ca="1" si="14"/>
        <v>7.5869565217391308</v>
      </c>
      <c r="AW37" t="str">
        <f t="shared" si="16"/>
        <v>I</v>
      </c>
      <c r="AX37">
        <f t="shared" si="16"/>
        <v>12</v>
      </c>
    </row>
    <row r="38" spans="1:50" x14ac:dyDescent="0.25">
      <c r="A38" s="1">
        <v>33</v>
      </c>
      <c r="B38" s="1">
        <v>250090101033</v>
      </c>
      <c r="C38" s="24"/>
      <c r="D38" t="s">
        <v>181</v>
      </c>
      <c r="E38" t="s">
        <v>182</v>
      </c>
      <c r="F38">
        <v>36</v>
      </c>
      <c r="G38">
        <v>32</v>
      </c>
      <c r="H38" s="1">
        <f t="shared" si="3"/>
        <v>68</v>
      </c>
      <c r="I38">
        <v>59</v>
      </c>
      <c r="J38">
        <v>46</v>
      </c>
      <c r="K38" s="1">
        <f t="shared" si="4"/>
        <v>105</v>
      </c>
      <c r="L38">
        <v>53</v>
      </c>
      <c r="M38">
        <v>33</v>
      </c>
      <c r="N38" s="1">
        <f t="shared" si="5"/>
        <v>86</v>
      </c>
      <c r="O38">
        <v>41</v>
      </c>
      <c r="P38">
        <v>32</v>
      </c>
      <c r="Q38" s="1">
        <f t="shared" si="6"/>
        <v>73</v>
      </c>
      <c r="R38">
        <v>15</v>
      </c>
      <c r="S38">
        <v>20</v>
      </c>
      <c r="T38" s="1">
        <f t="shared" si="7"/>
        <v>35</v>
      </c>
      <c r="U38">
        <v>17</v>
      </c>
      <c r="V38">
        <v>16</v>
      </c>
      <c r="W38" s="1">
        <f t="shared" si="8"/>
        <v>33</v>
      </c>
      <c r="X38">
        <v>16</v>
      </c>
      <c r="Y38">
        <v>23</v>
      </c>
      <c r="Z38" s="1">
        <f t="shared" si="9"/>
        <v>39</v>
      </c>
      <c r="AA38">
        <v>45</v>
      </c>
      <c r="AB38">
        <v>47</v>
      </c>
      <c r="AC38">
        <f t="shared" si="10"/>
        <v>92</v>
      </c>
      <c r="AD38" s="1">
        <v>21</v>
      </c>
      <c r="AE38" s="1">
        <v>21</v>
      </c>
      <c r="AF38" s="1">
        <f t="shared" si="11"/>
        <v>42</v>
      </c>
      <c r="AG38" s="1">
        <v>21</v>
      </c>
      <c r="AH38" s="1">
        <v>22</v>
      </c>
      <c r="AI38" s="1">
        <f t="shared" si="12"/>
        <v>43</v>
      </c>
      <c r="AJ38" s="1">
        <v>15</v>
      </c>
      <c r="AK38">
        <v>30</v>
      </c>
      <c r="AL38" s="1">
        <f t="shared" si="13"/>
        <v>45</v>
      </c>
      <c r="AN38">
        <v>49</v>
      </c>
      <c r="AO38">
        <v>49</v>
      </c>
      <c r="AP38">
        <f t="shared" ca="1" si="0"/>
        <v>175.5</v>
      </c>
      <c r="AQ38">
        <f t="shared" ca="1" si="1"/>
        <v>23</v>
      </c>
      <c r="AR38">
        <f t="shared" ca="1" si="17"/>
        <v>0</v>
      </c>
      <c r="AS38">
        <f t="shared" ca="1" si="14"/>
        <v>7.6304347826086953</v>
      </c>
      <c r="AW38" t="str">
        <f t="shared" si="16"/>
        <v>I</v>
      </c>
      <c r="AX38">
        <f t="shared" si="16"/>
        <v>12</v>
      </c>
    </row>
    <row r="39" spans="1:50" x14ac:dyDescent="0.25">
      <c r="A39" s="1">
        <v>34</v>
      </c>
      <c r="B39" s="1">
        <v>250090101034</v>
      </c>
      <c r="C39" s="24"/>
      <c r="D39" t="s">
        <v>183</v>
      </c>
      <c r="E39" t="s">
        <v>184</v>
      </c>
      <c r="F39">
        <v>39</v>
      </c>
      <c r="G39">
        <v>37</v>
      </c>
      <c r="H39" s="1">
        <f t="shared" si="3"/>
        <v>76</v>
      </c>
      <c r="I39">
        <v>68</v>
      </c>
      <c r="J39">
        <v>36</v>
      </c>
      <c r="K39" s="1">
        <f t="shared" si="4"/>
        <v>104</v>
      </c>
      <c r="L39">
        <v>61</v>
      </c>
      <c r="M39">
        <v>36</v>
      </c>
      <c r="N39" s="1">
        <f t="shared" si="5"/>
        <v>97</v>
      </c>
      <c r="O39">
        <v>47</v>
      </c>
      <c r="P39">
        <v>33</v>
      </c>
      <c r="Q39" s="1">
        <f t="shared" si="6"/>
        <v>80</v>
      </c>
      <c r="R39">
        <v>17</v>
      </c>
      <c r="S39">
        <v>21</v>
      </c>
      <c r="T39" s="1">
        <f t="shared" si="7"/>
        <v>38</v>
      </c>
      <c r="U39">
        <v>19</v>
      </c>
      <c r="V39">
        <v>18</v>
      </c>
      <c r="W39" s="1">
        <f t="shared" si="8"/>
        <v>37</v>
      </c>
      <c r="X39">
        <v>23</v>
      </c>
      <c r="Y39">
        <v>22</v>
      </c>
      <c r="Z39" s="1">
        <f t="shared" si="9"/>
        <v>45</v>
      </c>
      <c r="AA39">
        <v>46</v>
      </c>
      <c r="AB39">
        <v>44</v>
      </c>
      <c r="AC39">
        <f t="shared" si="10"/>
        <v>90</v>
      </c>
      <c r="AD39" s="1">
        <v>22</v>
      </c>
      <c r="AE39" s="1">
        <v>19</v>
      </c>
      <c r="AF39" s="1">
        <f t="shared" si="11"/>
        <v>41</v>
      </c>
      <c r="AG39" s="1">
        <v>22</v>
      </c>
      <c r="AH39" s="1">
        <v>22</v>
      </c>
      <c r="AI39" s="1">
        <f t="shared" si="12"/>
        <v>44</v>
      </c>
      <c r="AJ39" s="1">
        <v>17</v>
      </c>
      <c r="AK39">
        <v>30</v>
      </c>
      <c r="AL39" s="1">
        <f t="shared" si="13"/>
        <v>47</v>
      </c>
      <c r="AN39">
        <v>49</v>
      </c>
      <c r="AO39">
        <v>49</v>
      </c>
      <c r="AP39">
        <f t="shared" ca="1" si="0"/>
        <v>175.5</v>
      </c>
      <c r="AQ39">
        <f t="shared" ca="1" si="1"/>
        <v>23</v>
      </c>
      <c r="AR39">
        <f t="shared" ca="1" si="17"/>
        <v>0</v>
      </c>
      <c r="AS39">
        <f t="shared" ca="1" si="14"/>
        <v>7.6304347826086953</v>
      </c>
      <c r="AW39" t="str">
        <f t="shared" si="16"/>
        <v>I</v>
      </c>
      <c r="AX39">
        <f t="shared" si="16"/>
        <v>12</v>
      </c>
    </row>
    <row r="40" spans="1:50" x14ac:dyDescent="0.25">
      <c r="A40" s="1">
        <v>35</v>
      </c>
      <c r="B40" s="1">
        <v>250090101035</v>
      </c>
      <c r="C40" s="24"/>
      <c r="D40" t="s">
        <v>185</v>
      </c>
      <c r="E40" t="s">
        <v>186</v>
      </c>
      <c r="F40">
        <v>29</v>
      </c>
      <c r="G40">
        <v>39</v>
      </c>
      <c r="H40" s="1">
        <f t="shared" si="3"/>
        <v>68</v>
      </c>
      <c r="I40">
        <v>72</v>
      </c>
      <c r="J40">
        <v>44</v>
      </c>
      <c r="K40" s="1">
        <f t="shared" si="4"/>
        <v>116</v>
      </c>
      <c r="L40">
        <v>63</v>
      </c>
      <c r="M40">
        <v>35</v>
      </c>
      <c r="N40" s="1">
        <f t="shared" si="5"/>
        <v>98</v>
      </c>
      <c r="O40">
        <v>48</v>
      </c>
      <c r="P40">
        <v>35</v>
      </c>
      <c r="Q40" s="1">
        <f t="shared" si="6"/>
        <v>83</v>
      </c>
      <c r="R40">
        <v>18</v>
      </c>
      <c r="S40">
        <v>21</v>
      </c>
      <c r="T40" s="1">
        <f t="shared" si="7"/>
        <v>39</v>
      </c>
      <c r="U40">
        <v>16</v>
      </c>
      <c r="V40">
        <v>17</v>
      </c>
      <c r="W40" s="1">
        <f t="shared" si="8"/>
        <v>33</v>
      </c>
      <c r="X40">
        <v>20</v>
      </c>
      <c r="Y40">
        <v>22</v>
      </c>
      <c r="Z40" s="1">
        <f t="shared" si="9"/>
        <v>42</v>
      </c>
      <c r="AA40">
        <v>43</v>
      </c>
      <c r="AB40">
        <v>46</v>
      </c>
      <c r="AC40">
        <f t="shared" si="10"/>
        <v>89</v>
      </c>
      <c r="AD40" s="1">
        <v>21</v>
      </c>
      <c r="AE40" s="1">
        <v>20</v>
      </c>
      <c r="AF40" s="1">
        <f t="shared" si="11"/>
        <v>41</v>
      </c>
      <c r="AG40" s="1">
        <v>21</v>
      </c>
      <c r="AH40" s="1">
        <v>21</v>
      </c>
      <c r="AI40" s="1">
        <f t="shared" si="12"/>
        <v>42</v>
      </c>
      <c r="AJ40" s="1">
        <v>15</v>
      </c>
      <c r="AK40">
        <v>28</v>
      </c>
      <c r="AL40" s="1">
        <f t="shared" si="13"/>
        <v>43</v>
      </c>
      <c r="AN40">
        <v>49</v>
      </c>
      <c r="AO40">
        <v>49</v>
      </c>
      <c r="AP40">
        <f t="shared" ca="1" si="0"/>
        <v>149.5</v>
      </c>
      <c r="AQ40">
        <f t="shared" ca="1" si="1"/>
        <v>23</v>
      </c>
      <c r="AR40">
        <f t="shared" ca="1" si="17"/>
        <v>0</v>
      </c>
      <c r="AS40">
        <f t="shared" ca="1" si="14"/>
        <v>6.5</v>
      </c>
      <c r="AW40" t="str">
        <f t="shared" ref="AW40:AX55" si="18">AW39</f>
        <v>I</v>
      </c>
      <c r="AX40">
        <f t="shared" si="18"/>
        <v>12</v>
      </c>
    </row>
    <row r="41" spans="1:50" x14ac:dyDescent="0.25">
      <c r="A41" s="1">
        <v>36</v>
      </c>
      <c r="B41" s="1">
        <v>250090101036</v>
      </c>
      <c r="C41" s="24"/>
      <c r="D41" t="s">
        <v>187</v>
      </c>
      <c r="E41" t="s">
        <v>188</v>
      </c>
      <c r="F41">
        <v>29</v>
      </c>
      <c r="G41">
        <v>40</v>
      </c>
      <c r="H41" s="1">
        <f t="shared" si="3"/>
        <v>69</v>
      </c>
      <c r="I41">
        <v>72</v>
      </c>
      <c r="J41">
        <v>48</v>
      </c>
      <c r="K41" s="1">
        <f t="shared" si="4"/>
        <v>120</v>
      </c>
      <c r="L41">
        <v>48</v>
      </c>
      <c r="M41">
        <v>35</v>
      </c>
      <c r="N41" s="1">
        <f t="shared" si="5"/>
        <v>83</v>
      </c>
      <c r="O41">
        <v>38</v>
      </c>
      <c r="P41">
        <v>33</v>
      </c>
      <c r="Q41" s="1">
        <f t="shared" si="6"/>
        <v>71</v>
      </c>
      <c r="R41">
        <v>20</v>
      </c>
      <c r="S41">
        <v>21</v>
      </c>
      <c r="T41" s="1">
        <f t="shared" si="7"/>
        <v>41</v>
      </c>
      <c r="U41">
        <v>19</v>
      </c>
      <c r="V41">
        <v>17</v>
      </c>
      <c r="W41" s="1">
        <f t="shared" si="8"/>
        <v>36</v>
      </c>
      <c r="X41">
        <v>22</v>
      </c>
      <c r="Y41">
        <v>23</v>
      </c>
      <c r="Z41" s="1">
        <f t="shared" si="9"/>
        <v>45</v>
      </c>
      <c r="AA41">
        <v>44</v>
      </c>
      <c r="AB41">
        <v>46</v>
      </c>
      <c r="AC41">
        <f t="shared" si="10"/>
        <v>90</v>
      </c>
      <c r="AD41" s="1">
        <v>20</v>
      </c>
      <c r="AE41" s="1">
        <v>21</v>
      </c>
      <c r="AF41" s="1">
        <f t="shared" si="11"/>
        <v>41</v>
      </c>
      <c r="AG41" s="1">
        <v>20</v>
      </c>
      <c r="AH41" s="1">
        <v>19</v>
      </c>
      <c r="AI41" s="1">
        <f t="shared" si="12"/>
        <v>39</v>
      </c>
      <c r="AJ41" s="1">
        <v>16</v>
      </c>
      <c r="AK41">
        <v>26</v>
      </c>
      <c r="AL41" s="1">
        <f t="shared" si="13"/>
        <v>42</v>
      </c>
      <c r="AN41">
        <v>49</v>
      </c>
      <c r="AO41">
        <v>49</v>
      </c>
      <c r="AP41">
        <f t="shared" ca="1" si="0"/>
        <v>169.5</v>
      </c>
      <c r="AQ41">
        <f t="shared" ca="1" si="1"/>
        <v>23</v>
      </c>
      <c r="AR41">
        <f t="shared" ca="1" si="17"/>
        <v>0</v>
      </c>
      <c r="AS41">
        <f t="shared" ca="1" si="14"/>
        <v>7.3695652173913047</v>
      </c>
      <c r="AW41" t="str">
        <f t="shared" si="18"/>
        <v>I</v>
      </c>
      <c r="AX41">
        <f t="shared" si="18"/>
        <v>12</v>
      </c>
    </row>
    <row r="42" spans="1:50" x14ac:dyDescent="0.25">
      <c r="A42" s="1">
        <v>37</v>
      </c>
      <c r="B42" s="1">
        <v>250090101037</v>
      </c>
      <c r="C42" s="24"/>
      <c r="D42" t="s">
        <v>189</v>
      </c>
      <c r="E42" t="s">
        <v>190</v>
      </c>
      <c r="F42">
        <v>24</v>
      </c>
      <c r="G42">
        <v>34</v>
      </c>
      <c r="H42" s="1">
        <f t="shared" si="3"/>
        <v>58</v>
      </c>
      <c r="I42">
        <v>75</v>
      </c>
      <c r="J42">
        <v>40</v>
      </c>
      <c r="K42" s="1">
        <f t="shared" si="4"/>
        <v>115</v>
      </c>
      <c r="L42">
        <v>46</v>
      </c>
      <c r="M42">
        <v>33</v>
      </c>
      <c r="N42" s="1">
        <f t="shared" si="5"/>
        <v>79</v>
      </c>
      <c r="O42">
        <v>32</v>
      </c>
      <c r="P42">
        <v>31</v>
      </c>
      <c r="Q42" s="1">
        <f t="shared" si="6"/>
        <v>63</v>
      </c>
      <c r="R42">
        <v>20</v>
      </c>
      <c r="S42">
        <v>13</v>
      </c>
      <c r="T42" s="1">
        <f t="shared" si="7"/>
        <v>33</v>
      </c>
      <c r="U42">
        <v>18</v>
      </c>
      <c r="V42">
        <v>16</v>
      </c>
      <c r="W42" s="1">
        <f t="shared" si="8"/>
        <v>34</v>
      </c>
      <c r="X42">
        <v>21</v>
      </c>
      <c r="Y42">
        <v>23</v>
      </c>
      <c r="Z42" s="1">
        <f t="shared" si="9"/>
        <v>44</v>
      </c>
      <c r="AA42">
        <v>47</v>
      </c>
      <c r="AB42">
        <v>42</v>
      </c>
      <c r="AC42">
        <f t="shared" si="10"/>
        <v>89</v>
      </c>
      <c r="AD42" s="1">
        <v>20</v>
      </c>
      <c r="AE42" s="1">
        <v>19</v>
      </c>
      <c r="AF42" s="1">
        <f t="shared" si="11"/>
        <v>39</v>
      </c>
      <c r="AG42" s="1">
        <v>20</v>
      </c>
      <c r="AH42" s="1">
        <v>20</v>
      </c>
      <c r="AI42" s="1">
        <f t="shared" si="12"/>
        <v>40</v>
      </c>
      <c r="AJ42" s="1">
        <v>15</v>
      </c>
      <c r="AK42">
        <v>30</v>
      </c>
      <c r="AL42" s="1">
        <f t="shared" si="13"/>
        <v>45</v>
      </c>
      <c r="AN42">
        <v>49</v>
      </c>
      <c r="AO42">
        <v>49</v>
      </c>
      <c r="AP42">
        <f t="shared" ca="1" si="0"/>
        <v>188</v>
      </c>
      <c r="AQ42">
        <f t="shared" ca="1" si="1"/>
        <v>23</v>
      </c>
      <c r="AR42">
        <f t="shared" ca="1" si="17"/>
        <v>0</v>
      </c>
      <c r="AS42">
        <f t="shared" ca="1" si="14"/>
        <v>8.1739130434782616</v>
      </c>
      <c r="AW42" t="str">
        <f t="shared" si="18"/>
        <v>I</v>
      </c>
      <c r="AX42">
        <f t="shared" si="18"/>
        <v>12</v>
      </c>
    </row>
    <row r="43" spans="1:50" x14ac:dyDescent="0.25">
      <c r="A43" s="1">
        <v>38</v>
      </c>
      <c r="B43" s="1">
        <v>250090101038</v>
      </c>
      <c r="C43" s="24"/>
      <c r="D43" t="s">
        <v>191</v>
      </c>
      <c r="E43" t="s">
        <v>192</v>
      </c>
      <c r="F43">
        <v>51</v>
      </c>
      <c r="G43">
        <v>33</v>
      </c>
      <c r="H43" s="1">
        <f t="shared" si="3"/>
        <v>84</v>
      </c>
      <c r="I43">
        <v>57</v>
      </c>
      <c r="J43">
        <v>39</v>
      </c>
      <c r="K43" s="1">
        <f t="shared" si="4"/>
        <v>96</v>
      </c>
      <c r="L43">
        <v>65</v>
      </c>
      <c r="M43">
        <v>32</v>
      </c>
      <c r="N43" s="1">
        <f t="shared" si="5"/>
        <v>97</v>
      </c>
      <c r="O43">
        <v>58</v>
      </c>
      <c r="P43">
        <v>30</v>
      </c>
      <c r="Q43" s="1">
        <f t="shared" si="6"/>
        <v>88</v>
      </c>
      <c r="R43">
        <v>17</v>
      </c>
      <c r="S43">
        <v>23</v>
      </c>
      <c r="T43" s="1">
        <f t="shared" si="7"/>
        <v>40</v>
      </c>
      <c r="U43">
        <v>17</v>
      </c>
      <c r="V43">
        <v>16</v>
      </c>
      <c r="W43" s="1">
        <f t="shared" si="8"/>
        <v>33</v>
      </c>
      <c r="X43">
        <v>16</v>
      </c>
      <c r="Y43">
        <v>22</v>
      </c>
      <c r="Z43" s="1">
        <f t="shared" si="9"/>
        <v>38</v>
      </c>
      <c r="AA43">
        <v>42</v>
      </c>
      <c r="AB43">
        <v>44</v>
      </c>
      <c r="AC43">
        <f t="shared" si="10"/>
        <v>86</v>
      </c>
      <c r="AD43" s="1">
        <v>19</v>
      </c>
      <c r="AE43" s="1">
        <v>19</v>
      </c>
      <c r="AF43" s="1">
        <f t="shared" si="11"/>
        <v>38</v>
      </c>
      <c r="AG43" s="1">
        <v>19</v>
      </c>
      <c r="AH43" s="1">
        <v>20</v>
      </c>
      <c r="AI43" s="1">
        <f t="shared" si="12"/>
        <v>39</v>
      </c>
      <c r="AJ43" s="1">
        <v>15</v>
      </c>
      <c r="AK43">
        <v>44</v>
      </c>
      <c r="AL43" s="1">
        <f t="shared" si="13"/>
        <v>59</v>
      </c>
      <c r="AN43">
        <v>49</v>
      </c>
      <c r="AO43">
        <v>49</v>
      </c>
      <c r="AP43">
        <f t="shared" ca="1" si="0"/>
        <v>157.5</v>
      </c>
      <c r="AQ43">
        <f t="shared" ca="1" si="1"/>
        <v>23</v>
      </c>
      <c r="AR43">
        <f t="shared" ca="1" si="17"/>
        <v>0</v>
      </c>
      <c r="AS43">
        <f t="shared" ca="1" si="14"/>
        <v>6.8478260869565215</v>
      </c>
      <c r="AW43" t="str">
        <f t="shared" si="18"/>
        <v>I</v>
      </c>
      <c r="AX43">
        <f t="shared" si="18"/>
        <v>12</v>
      </c>
    </row>
    <row r="44" spans="1:50" x14ac:dyDescent="0.25">
      <c r="A44" s="1">
        <v>39</v>
      </c>
      <c r="B44" s="1">
        <v>250090101039</v>
      </c>
      <c r="C44" s="24"/>
      <c r="D44" t="s">
        <v>193</v>
      </c>
      <c r="E44" t="s">
        <v>105</v>
      </c>
      <c r="F44">
        <v>23</v>
      </c>
      <c r="G44">
        <v>32</v>
      </c>
      <c r="H44" s="1">
        <f t="shared" si="3"/>
        <v>55</v>
      </c>
      <c r="I44">
        <v>82</v>
      </c>
      <c r="J44">
        <v>48</v>
      </c>
      <c r="K44" s="1">
        <f t="shared" si="4"/>
        <v>130</v>
      </c>
      <c r="L44">
        <v>50</v>
      </c>
      <c r="M44">
        <v>31</v>
      </c>
      <c r="N44" s="1">
        <f t="shared" si="5"/>
        <v>81</v>
      </c>
      <c r="O44">
        <v>42</v>
      </c>
      <c r="P44">
        <v>28</v>
      </c>
      <c r="Q44" s="1">
        <f t="shared" si="6"/>
        <v>70</v>
      </c>
      <c r="R44">
        <v>21</v>
      </c>
      <c r="S44">
        <v>18</v>
      </c>
      <c r="T44" s="1">
        <f t="shared" si="7"/>
        <v>39</v>
      </c>
      <c r="U44">
        <v>17</v>
      </c>
      <c r="V44">
        <v>15</v>
      </c>
      <c r="W44" s="1">
        <f t="shared" si="8"/>
        <v>32</v>
      </c>
      <c r="X44">
        <v>22</v>
      </c>
      <c r="Y44">
        <v>23</v>
      </c>
      <c r="Z44" s="1">
        <f t="shared" si="9"/>
        <v>45</v>
      </c>
      <c r="AA44">
        <v>48</v>
      </c>
      <c r="AB44">
        <v>42</v>
      </c>
      <c r="AC44">
        <f t="shared" si="10"/>
        <v>90</v>
      </c>
      <c r="AD44" s="1">
        <v>20</v>
      </c>
      <c r="AE44" s="1">
        <v>19</v>
      </c>
      <c r="AF44" s="1">
        <f t="shared" si="11"/>
        <v>39</v>
      </c>
      <c r="AG44" s="1">
        <v>20</v>
      </c>
      <c r="AH44" s="1">
        <v>20</v>
      </c>
      <c r="AI44" s="1">
        <f t="shared" si="12"/>
        <v>40</v>
      </c>
      <c r="AJ44" s="1">
        <v>16</v>
      </c>
      <c r="AK44">
        <v>29</v>
      </c>
      <c r="AL44" s="1">
        <f t="shared" si="13"/>
        <v>45</v>
      </c>
      <c r="AN44">
        <v>49</v>
      </c>
      <c r="AO44">
        <v>49</v>
      </c>
      <c r="AP44">
        <f t="shared" ca="1" si="0"/>
        <v>161.5</v>
      </c>
      <c r="AQ44">
        <f t="shared" ca="1" si="1"/>
        <v>23</v>
      </c>
      <c r="AR44">
        <f t="shared" ca="1" si="17"/>
        <v>0</v>
      </c>
      <c r="AS44">
        <f t="shared" ca="1" si="14"/>
        <v>7.0217391304347823</v>
      </c>
      <c r="AW44" t="str">
        <f t="shared" si="18"/>
        <v>I</v>
      </c>
      <c r="AX44">
        <f t="shared" si="18"/>
        <v>12</v>
      </c>
    </row>
    <row r="45" spans="1:50" x14ac:dyDescent="0.25">
      <c r="A45" s="1">
        <v>40</v>
      </c>
      <c r="B45" s="1">
        <v>250090101040</v>
      </c>
      <c r="C45" s="24"/>
      <c r="D45" t="s">
        <v>194</v>
      </c>
      <c r="E45" t="s">
        <v>195</v>
      </c>
      <c r="F45">
        <v>15</v>
      </c>
      <c r="G45">
        <v>36</v>
      </c>
      <c r="H45" s="1">
        <f t="shared" si="3"/>
        <v>51</v>
      </c>
      <c r="I45">
        <v>64</v>
      </c>
      <c r="J45">
        <v>45</v>
      </c>
      <c r="K45" s="1">
        <f t="shared" si="4"/>
        <v>109</v>
      </c>
      <c r="L45">
        <v>52</v>
      </c>
      <c r="M45">
        <v>33</v>
      </c>
      <c r="N45" s="1">
        <f t="shared" si="5"/>
        <v>85</v>
      </c>
      <c r="O45">
        <v>38</v>
      </c>
      <c r="P45">
        <v>34</v>
      </c>
      <c r="Q45" s="1">
        <f t="shared" si="6"/>
        <v>72</v>
      </c>
      <c r="R45">
        <v>20</v>
      </c>
      <c r="S45">
        <v>17</v>
      </c>
      <c r="T45" s="1">
        <f t="shared" si="7"/>
        <v>37</v>
      </c>
      <c r="U45">
        <v>18</v>
      </c>
      <c r="V45">
        <v>16</v>
      </c>
      <c r="W45" s="1">
        <f t="shared" si="8"/>
        <v>34</v>
      </c>
      <c r="X45">
        <v>23</v>
      </c>
      <c r="Y45">
        <v>21</v>
      </c>
      <c r="Z45" s="1">
        <f t="shared" si="9"/>
        <v>44</v>
      </c>
      <c r="AA45">
        <v>47</v>
      </c>
      <c r="AB45">
        <v>44</v>
      </c>
      <c r="AC45">
        <f t="shared" si="10"/>
        <v>91</v>
      </c>
      <c r="AD45" s="1">
        <v>20</v>
      </c>
      <c r="AE45" s="1">
        <v>19</v>
      </c>
      <c r="AF45" s="1">
        <f t="shared" si="11"/>
        <v>39</v>
      </c>
      <c r="AG45" s="1">
        <v>20</v>
      </c>
      <c r="AH45" s="1">
        <v>20</v>
      </c>
      <c r="AI45" s="1">
        <f t="shared" si="12"/>
        <v>40</v>
      </c>
      <c r="AJ45" s="1">
        <v>15</v>
      </c>
      <c r="AK45">
        <v>43</v>
      </c>
      <c r="AL45" s="1">
        <f t="shared" si="13"/>
        <v>58</v>
      </c>
      <c r="AN45">
        <v>49</v>
      </c>
      <c r="AO45">
        <v>49</v>
      </c>
      <c r="AP45">
        <f t="shared" ca="1" si="0"/>
        <v>118</v>
      </c>
      <c r="AQ45">
        <f t="shared" ca="1" si="1"/>
        <v>19</v>
      </c>
      <c r="AR45">
        <f t="shared" ca="1" si="17"/>
        <v>0</v>
      </c>
      <c r="AS45">
        <f t="shared" ca="1" si="14"/>
        <v>5.1304347826086953</v>
      </c>
      <c r="AW45" t="str">
        <f t="shared" si="18"/>
        <v>I</v>
      </c>
      <c r="AX45">
        <f t="shared" si="18"/>
        <v>12</v>
      </c>
    </row>
    <row r="46" spans="1:50" x14ac:dyDescent="0.25">
      <c r="A46" s="1">
        <v>41</v>
      </c>
      <c r="B46" s="1">
        <v>250090101041</v>
      </c>
      <c r="C46" s="24"/>
      <c r="D46" t="s">
        <v>196</v>
      </c>
      <c r="E46" t="s">
        <v>197</v>
      </c>
      <c r="F46">
        <v>10</v>
      </c>
      <c r="G46">
        <v>31</v>
      </c>
      <c r="H46" s="1">
        <f t="shared" si="3"/>
        <v>41</v>
      </c>
      <c r="I46">
        <v>44</v>
      </c>
      <c r="J46">
        <v>27</v>
      </c>
      <c r="K46" s="1">
        <f t="shared" si="4"/>
        <v>71</v>
      </c>
      <c r="L46">
        <v>21</v>
      </c>
      <c r="M46">
        <v>33</v>
      </c>
      <c r="N46" s="1">
        <f t="shared" si="5"/>
        <v>54</v>
      </c>
      <c r="O46">
        <v>30</v>
      </c>
      <c r="P46">
        <v>32</v>
      </c>
      <c r="Q46" s="1">
        <f t="shared" si="6"/>
        <v>62</v>
      </c>
      <c r="R46">
        <v>18</v>
      </c>
      <c r="S46">
        <v>23</v>
      </c>
      <c r="T46" s="1">
        <f t="shared" si="7"/>
        <v>41</v>
      </c>
      <c r="U46">
        <v>17</v>
      </c>
      <c r="V46">
        <v>16</v>
      </c>
      <c r="W46" s="1">
        <f t="shared" si="8"/>
        <v>33</v>
      </c>
      <c r="X46">
        <v>18</v>
      </c>
      <c r="Y46">
        <v>21</v>
      </c>
      <c r="Z46" s="1">
        <f t="shared" si="9"/>
        <v>39</v>
      </c>
      <c r="AA46">
        <v>44</v>
      </c>
      <c r="AB46">
        <v>45</v>
      </c>
      <c r="AC46">
        <f t="shared" si="10"/>
        <v>89</v>
      </c>
      <c r="AD46" s="1">
        <v>20</v>
      </c>
      <c r="AE46" s="1">
        <v>19</v>
      </c>
      <c r="AF46" s="1">
        <f t="shared" si="11"/>
        <v>39</v>
      </c>
      <c r="AG46" s="1">
        <v>20</v>
      </c>
      <c r="AH46" s="1">
        <v>20</v>
      </c>
      <c r="AI46" s="1">
        <f t="shared" si="12"/>
        <v>40</v>
      </c>
      <c r="AJ46" s="1">
        <v>16</v>
      </c>
      <c r="AK46">
        <v>28</v>
      </c>
      <c r="AL46" s="1">
        <f t="shared" si="13"/>
        <v>44</v>
      </c>
      <c r="AN46">
        <v>49</v>
      </c>
      <c r="AO46">
        <v>49</v>
      </c>
      <c r="AP46">
        <f t="shared" ca="1" si="0"/>
        <v>179.5</v>
      </c>
      <c r="AQ46">
        <f t="shared" ca="1" si="1"/>
        <v>23</v>
      </c>
      <c r="AR46">
        <f t="shared" ca="1" si="17"/>
        <v>0</v>
      </c>
      <c r="AS46">
        <f t="shared" ca="1" si="14"/>
        <v>7.8043478260869561</v>
      </c>
      <c r="AW46" t="str">
        <f t="shared" si="18"/>
        <v>I</v>
      </c>
      <c r="AX46">
        <f t="shared" si="18"/>
        <v>12</v>
      </c>
    </row>
    <row r="47" spans="1:50" x14ac:dyDescent="0.25">
      <c r="A47" s="1">
        <v>42</v>
      </c>
      <c r="B47" s="1">
        <v>250090101042</v>
      </c>
      <c r="C47" s="24"/>
      <c r="D47" t="s">
        <v>198</v>
      </c>
      <c r="E47" t="s">
        <v>199</v>
      </c>
      <c r="F47">
        <v>28</v>
      </c>
      <c r="G47">
        <v>38</v>
      </c>
      <c r="H47" s="1">
        <f t="shared" si="3"/>
        <v>66</v>
      </c>
      <c r="I47">
        <v>61</v>
      </c>
      <c r="J47">
        <v>43</v>
      </c>
      <c r="K47" s="1">
        <f t="shared" si="4"/>
        <v>104</v>
      </c>
      <c r="L47">
        <v>41</v>
      </c>
      <c r="M47">
        <v>39</v>
      </c>
      <c r="N47" s="1">
        <f t="shared" si="5"/>
        <v>80</v>
      </c>
      <c r="O47">
        <v>36</v>
      </c>
      <c r="P47">
        <v>33</v>
      </c>
      <c r="Q47" s="1">
        <f t="shared" si="6"/>
        <v>69</v>
      </c>
      <c r="R47">
        <v>22</v>
      </c>
      <c r="S47">
        <v>17</v>
      </c>
      <c r="T47" s="1">
        <f t="shared" si="7"/>
        <v>39</v>
      </c>
      <c r="U47">
        <v>17</v>
      </c>
      <c r="V47">
        <v>19</v>
      </c>
      <c r="W47" s="1">
        <f t="shared" si="8"/>
        <v>36</v>
      </c>
      <c r="X47">
        <v>22</v>
      </c>
      <c r="Y47">
        <v>21</v>
      </c>
      <c r="Z47" s="1">
        <f t="shared" si="9"/>
        <v>43</v>
      </c>
      <c r="AA47">
        <v>47</v>
      </c>
      <c r="AB47">
        <v>45</v>
      </c>
      <c r="AC47">
        <f t="shared" si="10"/>
        <v>92</v>
      </c>
      <c r="AD47" s="1">
        <v>20</v>
      </c>
      <c r="AE47" s="1">
        <v>20</v>
      </c>
      <c r="AF47" s="1">
        <f t="shared" si="11"/>
        <v>40</v>
      </c>
      <c r="AG47" s="1">
        <v>20</v>
      </c>
      <c r="AH47" s="1">
        <v>20</v>
      </c>
      <c r="AI47" s="1">
        <f t="shared" si="12"/>
        <v>40</v>
      </c>
      <c r="AJ47" s="1">
        <v>15</v>
      </c>
      <c r="AK47">
        <v>30</v>
      </c>
      <c r="AL47" s="1">
        <f t="shared" si="13"/>
        <v>45</v>
      </c>
      <c r="AN47">
        <v>49</v>
      </c>
      <c r="AO47">
        <v>49</v>
      </c>
      <c r="AP47">
        <f t="shared" ca="1" si="0"/>
        <v>97</v>
      </c>
      <c r="AQ47">
        <f t="shared" ca="1" si="1"/>
        <v>15</v>
      </c>
      <c r="AR47">
        <f t="shared" ca="1" si="17"/>
        <v>0</v>
      </c>
      <c r="AS47">
        <f t="shared" ca="1" si="14"/>
        <v>4.2173913043478262</v>
      </c>
      <c r="AW47" t="str">
        <f t="shared" si="18"/>
        <v>I</v>
      </c>
      <c r="AX47">
        <f t="shared" si="18"/>
        <v>12</v>
      </c>
    </row>
    <row r="48" spans="1:50" x14ac:dyDescent="0.25">
      <c r="A48" s="1">
        <v>43</v>
      </c>
      <c r="B48" s="1">
        <v>250090101043</v>
      </c>
      <c r="C48" s="24"/>
      <c r="D48" t="s">
        <v>200</v>
      </c>
      <c r="E48" t="s">
        <v>201</v>
      </c>
      <c r="F48">
        <v>30</v>
      </c>
      <c r="G48">
        <v>43</v>
      </c>
      <c r="H48" s="1">
        <f t="shared" si="3"/>
        <v>73</v>
      </c>
      <c r="I48">
        <v>71</v>
      </c>
      <c r="J48">
        <v>44</v>
      </c>
      <c r="K48" s="1">
        <f t="shared" si="4"/>
        <v>115</v>
      </c>
      <c r="L48">
        <v>68</v>
      </c>
      <c r="M48">
        <v>41</v>
      </c>
      <c r="N48" s="1">
        <f t="shared" si="5"/>
        <v>109</v>
      </c>
      <c r="O48">
        <v>65</v>
      </c>
      <c r="P48">
        <v>37</v>
      </c>
      <c r="Q48" s="1">
        <f t="shared" si="6"/>
        <v>102</v>
      </c>
      <c r="R48">
        <v>22</v>
      </c>
      <c r="S48">
        <v>23</v>
      </c>
      <c r="T48" s="1">
        <f t="shared" si="7"/>
        <v>45</v>
      </c>
      <c r="U48">
        <v>19</v>
      </c>
      <c r="V48">
        <v>20</v>
      </c>
      <c r="W48" s="1">
        <f t="shared" si="8"/>
        <v>39</v>
      </c>
      <c r="X48">
        <v>22</v>
      </c>
      <c r="Y48">
        <v>23</v>
      </c>
      <c r="Z48" s="1">
        <f t="shared" si="9"/>
        <v>45</v>
      </c>
      <c r="AA48">
        <v>47</v>
      </c>
      <c r="AB48">
        <v>44</v>
      </c>
      <c r="AC48">
        <f t="shared" si="10"/>
        <v>91</v>
      </c>
      <c r="AD48" s="1">
        <v>19</v>
      </c>
      <c r="AE48" s="1">
        <v>20</v>
      </c>
      <c r="AF48" s="1">
        <f t="shared" si="11"/>
        <v>39</v>
      </c>
      <c r="AG48" s="1">
        <v>19</v>
      </c>
      <c r="AH48" s="1">
        <v>21</v>
      </c>
      <c r="AI48" s="1">
        <f t="shared" si="12"/>
        <v>40</v>
      </c>
      <c r="AJ48" s="1">
        <v>15</v>
      </c>
      <c r="AK48">
        <v>30</v>
      </c>
      <c r="AL48" s="1">
        <f t="shared" si="13"/>
        <v>45</v>
      </c>
      <c r="AN48">
        <v>45</v>
      </c>
      <c r="AO48">
        <v>45</v>
      </c>
      <c r="AP48">
        <f t="shared" ca="1" si="0"/>
        <v>146</v>
      </c>
      <c r="AQ48">
        <f t="shared" ca="1" si="1"/>
        <v>23</v>
      </c>
      <c r="AR48">
        <f t="shared" ca="1" si="17"/>
        <v>3</v>
      </c>
      <c r="AS48">
        <f t="shared" ca="1" si="14"/>
        <v>6.3478260869565215</v>
      </c>
      <c r="AW48" t="str">
        <f t="shared" si="18"/>
        <v>I</v>
      </c>
      <c r="AX48">
        <f t="shared" si="18"/>
        <v>12</v>
      </c>
    </row>
    <row r="49" spans="1:50" x14ac:dyDescent="0.25">
      <c r="A49" s="1">
        <v>44</v>
      </c>
      <c r="B49" s="1">
        <v>250090101044</v>
      </c>
      <c r="C49" s="24"/>
      <c r="D49" t="s">
        <v>202</v>
      </c>
      <c r="E49" t="s">
        <v>106</v>
      </c>
      <c r="F49">
        <v>35</v>
      </c>
      <c r="G49">
        <v>31</v>
      </c>
      <c r="H49" s="1">
        <f t="shared" si="3"/>
        <v>66</v>
      </c>
      <c r="I49">
        <v>63</v>
      </c>
      <c r="J49">
        <v>45</v>
      </c>
      <c r="K49" s="1">
        <f t="shared" si="4"/>
        <v>108</v>
      </c>
      <c r="L49">
        <v>77</v>
      </c>
      <c r="M49">
        <v>36</v>
      </c>
      <c r="N49" s="1">
        <f t="shared" si="5"/>
        <v>113</v>
      </c>
      <c r="O49">
        <v>42</v>
      </c>
      <c r="P49">
        <v>30</v>
      </c>
      <c r="Q49" s="1">
        <f t="shared" si="6"/>
        <v>72</v>
      </c>
      <c r="R49">
        <v>17</v>
      </c>
      <c r="S49">
        <v>19</v>
      </c>
      <c r="T49" s="1">
        <f t="shared" si="7"/>
        <v>36</v>
      </c>
      <c r="U49">
        <v>17</v>
      </c>
      <c r="V49">
        <v>18</v>
      </c>
      <c r="W49" s="1">
        <f t="shared" si="8"/>
        <v>35</v>
      </c>
      <c r="X49">
        <v>23</v>
      </c>
      <c r="Y49">
        <v>24</v>
      </c>
      <c r="Z49" s="1">
        <f t="shared" si="9"/>
        <v>47</v>
      </c>
      <c r="AA49">
        <v>44</v>
      </c>
      <c r="AB49">
        <v>47</v>
      </c>
      <c r="AC49">
        <f t="shared" si="10"/>
        <v>91</v>
      </c>
      <c r="AD49" s="1">
        <v>19</v>
      </c>
      <c r="AE49" s="1">
        <v>20</v>
      </c>
      <c r="AF49" s="1">
        <f t="shared" si="11"/>
        <v>39</v>
      </c>
      <c r="AG49" s="1">
        <v>19</v>
      </c>
      <c r="AH49" s="1">
        <v>20</v>
      </c>
      <c r="AI49" s="1">
        <f t="shared" si="12"/>
        <v>39</v>
      </c>
      <c r="AJ49" s="1">
        <v>16</v>
      </c>
      <c r="AK49">
        <v>32</v>
      </c>
      <c r="AL49" s="1">
        <f t="shared" si="13"/>
        <v>48</v>
      </c>
      <c r="AN49">
        <v>49</v>
      </c>
      <c r="AO49">
        <v>49</v>
      </c>
      <c r="AP49">
        <f t="shared" ca="1" si="0"/>
        <v>148.5</v>
      </c>
      <c r="AQ49">
        <f t="shared" ca="1" si="1"/>
        <v>23</v>
      </c>
      <c r="AR49">
        <f t="shared" ca="1" si="17"/>
        <v>0</v>
      </c>
      <c r="AS49">
        <f t="shared" ca="1" si="14"/>
        <v>6.4565217391304346</v>
      </c>
      <c r="AW49" t="str">
        <f t="shared" si="18"/>
        <v>I</v>
      </c>
      <c r="AX49">
        <f t="shared" si="18"/>
        <v>12</v>
      </c>
    </row>
    <row r="50" spans="1:50" x14ac:dyDescent="0.25">
      <c r="A50" s="1">
        <v>45</v>
      </c>
      <c r="B50" s="1">
        <v>250090101045</v>
      </c>
      <c r="C50" s="24"/>
      <c r="D50" t="s">
        <v>203</v>
      </c>
      <c r="E50" t="s">
        <v>204</v>
      </c>
      <c r="F50">
        <v>48</v>
      </c>
      <c r="G50">
        <v>35</v>
      </c>
      <c r="H50" s="1">
        <f t="shared" si="3"/>
        <v>83</v>
      </c>
      <c r="I50">
        <v>57</v>
      </c>
      <c r="J50">
        <v>29</v>
      </c>
      <c r="K50" s="1">
        <f t="shared" si="4"/>
        <v>86</v>
      </c>
      <c r="L50">
        <v>47</v>
      </c>
      <c r="M50">
        <v>30</v>
      </c>
      <c r="N50" s="1">
        <f t="shared" si="5"/>
        <v>77</v>
      </c>
      <c r="O50">
        <v>27</v>
      </c>
      <c r="P50">
        <v>33</v>
      </c>
      <c r="Q50" s="1">
        <f t="shared" si="6"/>
        <v>60</v>
      </c>
      <c r="R50">
        <v>18</v>
      </c>
      <c r="S50">
        <v>16</v>
      </c>
      <c r="T50" s="1">
        <f t="shared" si="7"/>
        <v>34</v>
      </c>
      <c r="U50">
        <v>18</v>
      </c>
      <c r="V50">
        <v>15</v>
      </c>
      <c r="W50" s="1">
        <f t="shared" si="8"/>
        <v>33</v>
      </c>
      <c r="X50">
        <v>18</v>
      </c>
      <c r="Y50">
        <v>21</v>
      </c>
      <c r="Z50" s="1">
        <f t="shared" si="9"/>
        <v>39</v>
      </c>
      <c r="AA50">
        <v>47</v>
      </c>
      <c r="AB50">
        <v>43</v>
      </c>
      <c r="AC50">
        <f t="shared" si="10"/>
        <v>90</v>
      </c>
      <c r="AD50" s="1">
        <v>20</v>
      </c>
      <c r="AE50" s="1">
        <v>20</v>
      </c>
      <c r="AF50" s="1">
        <f t="shared" si="11"/>
        <v>40</v>
      </c>
      <c r="AG50" s="1">
        <v>20</v>
      </c>
      <c r="AH50" s="1">
        <v>22</v>
      </c>
      <c r="AI50" s="1">
        <f t="shared" si="12"/>
        <v>42</v>
      </c>
      <c r="AJ50" s="1">
        <v>20</v>
      </c>
      <c r="AK50">
        <v>34</v>
      </c>
      <c r="AL50" s="1">
        <f t="shared" si="13"/>
        <v>54</v>
      </c>
      <c r="AN50">
        <v>49</v>
      </c>
      <c r="AO50">
        <v>49</v>
      </c>
      <c r="AP50">
        <f t="shared" ca="1" si="0"/>
        <v>180.5</v>
      </c>
      <c r="AQ50">
        <f t="shared" ca="1" si="1"/>
        <v>23</v>
      </c>
      <c r="AR50">
        <f t="shared" ca="1" si="17"/>
        <v>0</v>
      </c>
      <c r="AS50">
        <f t="shared" ca="1" si="14"/>
        <v>7.8478260869565215</v>
      </c>
      <c r="AW50" t="str">
        <f t="shared" si="18"/>
        <v>I</v>
      </c>
      <c r="AX50">
        <f t="shared" si="18"/>
        <v>12</v>
      </c>
    </row>
    <row r="51" spans="1:50" x14ac:dyDescent="0.25">
      <c r="A51" s="1">
        <v>46</v>
      </c>
      <c r="B51" s="1">
        <v>250090101046</v>
      </c>
      <c r="C51" s="24"/>
      <c r="D51" t="s">
        <v>205</v>
      </c>
      <c r="E51" t="s">
        <v>206</v>
      </c>
      <c r="F51">
        <v>30</v>
      </c>
      <c r="G51">
        <v>29</v>
      </c>
      <c r="H51" s="1">
        <f t="shared" si="3"/>
        <v>59</v>
      </c>
      <c r="I51">
        <v>41</v>
      </c>
      <c r="J51">
        <v>25</v>
      </c>
      <c r="K51" s="1">
        <f t="shared" si="4"/>
        <v>66</v>
      </c>
      <c r="L51">
        <v>66</v>
      </c>
      <c r="M51">
        <v>30</v>
      </c>
      <c r="N51" s="1">
        <f t="shared" si="5"/>
        <v>96</v>
      </c>
      <c r="O51">
        <v>30</v>
      </c>
      <c r="P51">
        <v>29</v>
      </c>
      <c r="Q51" s="1">
        <f t="shared" si="6"/>
        <v>59</v>
      </c>
      <c r="R51">
        <v>17</v>
      </c>
      <c r="S51">
        <v>18</v>
      </c>
      <c r="T51" s="1">
        <f t="shared" si="7"/>
        <v>35</v>
      </c>
      <c r="U51">
        <v>17</v>
      </c>
      <c r="V51">
        <v>15</v>
      </c>
      <c r="W51" s="1">
        <f t="shared" si="8"/>
        <v>32</v>
      </c>
      <c r="X51">
        <v>19</v>
      </c>
      <c r="Y51">
        <v>21</v>
      </c>
      <c r="Z51" s="1">
        <f t="shared" si="9"/>
        <v>40</v>
      </c>
      <c r="AA51">
        <v>47</v>
      </c>
      <c r="AB51">
        <v>45</v>
      </c>
      <c r="AC51">
        <f t="shared" si="10"/>
        <v>92</v>
      </c>
      <c r="AD51" s="1">
        <v>21</v>
      </c>
      <c r="AE51" s="1">
        <v>20</v>
      </c>
      <c r="AF51" s="1">
        <f t="shared" si="11"/>
        <v>41</v>
      </c>
      <c r="AG51" s="1">
        <v>21</v>
      </c>
      <c r="AH51" s="1">
        <v>20</v>
      </c>
      <c r="AI51" s="1">
        <f t="shared" si="12"/>
        <v>41</v>
      </c>
      <c r="AJ51" s="1">
        <v>15</v>
      </c>
      <c r="AK51">
        <v>34</v>
      </c>
      <c r="AL51" s="1">
        <f t="shared" si="13"/>
        <v>49</v>
      </c>
      <c r="AN51">
        <v>49</v>
      </c>
      <c r="AO51">
        <v>49</v>
      </c>
      <c r="AP51">
        <f t="shared" ca="1" si="0"/>
        <v>166</v>
      </c>
      <c r="AQ51">
        <f t="shared" ca="1" si="1"/>
        <v>23</v>
      </c>
      <c r="AR51">
        <f t="shared" ca="1" si="17"/>
        <v>5</v>
      </c>
      <c r="AS51">
        <f t="shared" ca="1" si="14"/>
        <v>7.2173913043478262</v>
      </c>
      <c r="AW51" t="str">
        <f t="shared" si="18"/>
        <v>I</v>
      </c>
      <c r="AX51">
        <f t="shared" si="18"/>
        <v>12</v>
      </c>
    </row>
    <row r="52" spans="1:50" x14ac:dyDescent="0.25">
      <c r="A52" s="1">
        <v>47</v>
      </c>
      <c r="B52" s="1">
        <v>250090101047</v>
      </c>
      <c r="C52" s="24"/>
      <c r="D52" t="s">
        <v>207</v>
      </c>
      <c r="E52" t="s">
        <v>208</v>
      </c>
      <c r="F52">
        <v>49</v>
      </c>
      <c r="G52">
        <v>44</v>
      </c>
      <c r="H52" s="1">
        <f t="shared" si="3"/>
        <v>93</v>
      </c>
      <c r="I52">
        <v>72</v>
      </c>
      <c r="J52">
        <v>47</v>
      </c>
      <c r="K52" s="1">
        <f t="shared" si="4"/>
        <v>119</v>
      </c>
      <c r="L52">
        <v>66</v>
      </c>
      <c r="M52">
        <v>38</v>
      </c>
      <c r="N52" s="1">
        <f t="shared" si="5"/>
        <v>104</v>
      </c>
      <c r="O52">
        <v>56</v>
      </c>
      <c r="P52">
        <v>39</v>
      </c>
      <c r="Q52" s="1">
        <f t="shared" si="6"/>
        <v>95</v>
      </c>
      <c r="R52">
        <v>19</v>
      </c>
      <c r="S52">
        <v>22</v>
      </c>
      <c r="T52" s="1">
        <f t="shared" si="7"/>
        <v>41</v>
      </c>
      <c r="U52">
        <v>18</v>
      </c>
      <c r="V52">
        <v>19</v>
      </c>
      <c r="W52" s="1">
        <f t="shared" si="8"/>
        <v>37</v>
      </c>
      <c r="X52">
        <v>21</v>
      </c>
      <c r="Y52">
        <v>23</v>
      </c>
      <c r="Z52" s="1">
        <f t="shared" si="9"/>
        <v>44</v>
      </c>
      <c r="AA52">
        <v>46</v>
      </c>
      <c r="AB52">
        <v>47</v>
      </c>
      <c r="AC52">
        <f t="shared" si="10"/>
        <v>93</v>
      </c>
      <c r="AD52" s="1">
        <v>22</v>
      </c>
      <c r="AE52" s="1">
        <v>22</v>
      </c>
      <c r="AF52" s="1">
        <f t="shared" si="11"/>
        <v>44</v>
      </c>
      <c r="AG52" s="1">
        <v>22</v>
      </c>
      <c r="AH52" s="1">
        <v>22</v>
      </c>
      <c r="AI52" s="1">
        <f t="shared" si="12"/>
        <v>44</v>
      </c>
      <c r="AJ52" s="1">
        <v>15</v>
      </c>
      <c r="AK52">
        <v>34</v>
      </c>
      <c r="AL52" s="1">
        <f t="shared" si="13"/>
        <v>49</v>
      </c>
      <c r="AN52">
        <v>49</v>
      </c>
      <c r="AO52">
        <v>49</v>
      </c>
      <c r="AP52">
        <f t="shared" ca="1" si="0"/>
        <v>163.5</v>
      </c>
      <c r="AQ52">
        <f t="shared" ca="1" si="1"/>
        <v>23</v>
      </c>
      <c r="AR52">
        <f t="shared" ca="1" si="17"/>
        <v>0</v>
      </c>
      <c r="AS52">
        <f t="shared" ca="1" si="14"/>
        <v>7.1086956521739131</v>
      </c>
      <c r="AW52" t="str">
        <f t="shared" si="18"/>
        <v>I</v>
      </c>
      <c r="AX52">
        <f t="shared" si="18"/>
        <v>12</v>
      </c>
    </row>
    <row r="53" spans="1:50" x14ac:dyDescent="0.25">
      <c r="A53" s="1">
        <v>48</v>
      </c>
      <c r="B53" s="1">
        <v>250090101048</v>
      </c>
      <c r="C53" s="24"/>
      <c r="D53" t="s">
        <v>209</v>
      </c>
      <c r="E53" t="s">
        <v>210</v>
      </c>
      <c r="F53">
        <v>48</v>
      </c>
      <c r="G53">
        <v>28</v>
      </c>
      <c r="H53" s="1">
        <f t="shared" si="3"/>
        <v>76</v>
      </c>
      <c r="I53">
        <v>77</v>
      </c>
      <c r="J53">
        <v>39</v>
      </c>
      <c r="K53" s="1">
        <f t="shared" si="4"/>
        <v>116</v>
      </c>
      <c r="L53">
        <v>69</v>
      </c>
      <c r="M53">
        <v>33</v>
      </c>
      <c r="N53" s="1">
        <f t="shared" si="5"/>
        <v>102</v>
      </c>
      <c r="O53">
        <v>37</v>
      </c>
      <c r="P53">
        <v>33</v>
      </c>
      <c r="Q53" s="1">
        <f t="shared" si="6"/>
        <v>70</v>
      </c>
      <c r="R53">
        <v>20</v>
      </c>
      <c r="S53">
        <v>22</v>
      </c>
      <c r="T53" s="1">
        <f t="shared" si="7"/>
        <v>42</v>
      </c>
      <c r="U53">
        <v>18</v>
      </c>
      <c r="V53">
        <v>16</v>
      </c>
      <c r="W53" s="1">
        <f t="shared" si="8"/>
        <v>34</v>
      </c>
      <c r="X53">
        <v>20</v>
      </c>
      <c r="Y53">
        <v>23</v>
      </c>
      <c r="Z53" s="1">
        <f t="shared" si="9"/>
        <v>43</v>
      </c>
      <c r="AA53">
        <v>44</v>
      </c>
      <c r="AB53">
        <v>46</v>
      </c>
      <c r="AC53">
        <f t="shared" si="10"/>
        <v>90</v>
      </c>
      <c r="AD53" s="1">
        <v>22</v>
      </c>
      <c r="AE53" s="1">
        <v>20</v>
      </c>
      <c r="AF53" s="1">
        <f t="shared" si="11"/>
        <v>42</v>
      </c>
      <c r="AG53" s="1">
        <v>22</v>
      </c>
      <c r="AH53" s="1">
        <v>20</v>
      </c>
      <c r="AI53" s="1">
        <f t="shared" si="12"/>
        <v>42</v>
      </c>
      <c r="AJ53" s="1">
        <v>16</v>
      </c>
      <c r="AK53">
        <v>32</v>
      </c>
      <c r="AL53" s="1">
        <f t="shared" si="13"/>
        <v>48</v>
      </c>
      <c r="AN53">
        <v>49</v>
      </c>
      <c r="AO53">
        <v>49</v>
      </c>
      <c r="AP53">
        <f t="shared" ca="1" si="0"/>
        <v>130</v>
      </c>
      <c r="AQ53">
        <f t="shared" ca="1" si="1"/>
        <v>23</v>
      </c>
      <c r="AR53">
        <f t="shared" ca="1" si="17"/>
        <v>1</v>
      </c>
      <c r="AS53">
        <f t="shared" ca="1" si="14"/>
        <v>5.6521739130434785</v>
      </c>
      <c r="AW53" t="str">
        <f t="shared" si="18"/>
        <v>I</v>
      </c>
      <c r="AX53">
        <f t="shared" si="18"/>
        <v>12</v>
      </c>
    </row>
    <row r="54" spans="1:50" x14ac:dyDescent="0.25">
      <c r="A54" s="1">
        <v>49</v>
      </c>
      <c r="B54" s="1">
        <v>250090101049</v>
      </c>
      <c r="C54" s="24"/>
      <c r="D54" t="s">
        <v>211</v>
      </c>
      <c r="E54" t="s">
        <v>212</v>
      </c>
      <c r="F54">
        <v>48</v>
      </c>
      <c r="G54">
        <v>41</v>
      </c>
      <c r="H54" s="1">
        <f t="shared" si="3"/>
        <v>89</v>
      </c>
      <c r="I54">
        <v>51</v>
      </c>
      <c r="J54">
        <v>42</v>
      </c>
      <c r="K54" s="1">
        <f t="shared" si="4"/>
        <v>93</v>
      </c>
      <c r="L54">
        <v>57</v>
      </c>
      <c r="M54">
        <v>32</v>
      </c>
      <c r="N54" s="1">
        <f t="shared" si="5"/>
        <v>89</v>
      </c>
      <c r="O54">
        <v>34</v>
      </c>
      <c r="P54">
        <v>31</v>
      </c>
      <c r="Q54" s="1">
        <f t="shared" si="6"/>
        <v>65</v>
      </c>
      <c r="R54">
        <v>19</v>
      </c>
      <c r="S54">
        <v>21</v>
      </c>
      <c r="T54" s="1">
        <f t="shared" si="7"/>
        <v>40</v>
      </c>
      <c r="U54">
        <v>18</v>
      </c>
      <c r="V54">
        <v>16</v>
      </c>
      <c r="W54" s="1">
        <f t="shared" si="8"/>
        <v>34</v>
      </c>
      <c r="X54">
        <v>20</v>
      </c>
      <c r="Y54">
        <v>23</v>
      </c>
      <c r="Z54" s="1">
        <f t="shared" si="9"/>
        <v>43</v>
      </c>
      <c r="AA54">
        <v>42</v>
      </c>
      <c r="AB54">
        <v>47</v>
      </c>
      <c r="AC54">
        <f t="shared" si="10"/>
        <v>89</v>
      </c>
      <c r="AD54" s="1">
        <v>21</v>
      </c>
      <c r="AE54" s="1">
        <v>22</v>
      </c>
      <c r="AF54" s="1">
        <f t="shared" si="11"/>
        <v>43</v>
      </c>
      <c r="AG54" s="1">
        <v>21</v>
      </c>
      <c r="AH54" s="1">
        <v>22</v>
      </c>
      <c r="AI54" s="1">
        <f t="shared" si="12"/>
        <v>43</v>
      </c>
      <c r="AJ54" s="1">
        <v>15</v>
      </c>
      <c r="AK54">
        <v>30</v>
      </c>
      <c r="AL54" s="1">
        <f t="shared" si="13"/>
        <v>45</v>
      </c>
      <c r="AN54">
        <v>49</v>
      </c>
      <c r="AO54">
        <v>49</v>
      </c>
      <c r="AP54">
        <f t="shared" ca="1" si="0"/>
        <v>170.5</v>
      </c>
      <c r="AQ54">
        <f t="shared" ca="1" si="1"/>
        <v>23</v>
      </c>
      <c r="AR54">
        <f t="shared" ca="1" si="17"/>
        <v>0</v>
      </c>
      <c r="AS54">
        <f t="shared" ca="1" si="14"/>
        <v>7.4130434782608692</v>
      </c>
      <c r="AW54" t="str">
        <f t="shared" si="18"/>
        <v>I</v>
      </c>
      <c r="AX54">
        <f t="shared" si="18"/>
        <v>12</v>
      </c>
    </row>
    <row r="55" spans="1:50" x14ac:dyDescent="0.25">
      <c r="A55" s="1">
        <v>50</v>
      </c>
      <c r="B55" s="1">
        <v>250090101050</v>
      </c>
      <c r="C55" s="24"/>
      <c r="D55" t="s">
        <v>213</v>
      </c>
      <c r="E55" t="s">
        <v>214</v>
      </c>
      <c r="F55">
        <v>53</v>
      </c>
      <c r="G55">
        <v>40</v>
      </c>
      <c r="H55" s="1">
        <f t="shared" si="3"/>
        <v>93</v>
      </c>
      <c r="I55">
        <v>76</v>
      </c>
      <c r="J55">
        <v>42</v>
      </c>
      <c r="K55" s="1">
        <f t="shared" si="4"/>
        <v>118</v>
      </c>
      <c r="L55">
        <v>65</v>
      </c>
      <c r="M55">
        <v>38</v>
      </c>
      <c r="N55" s="1">
        <f t="shared" si="5"/>
        <v>103</v>
      </c>
      <c r="O55">
        <v>57</v>
      </c>
      <c r="P55">
        <v>34</v>
      </c>
      <c r="Q55" s="1">
        <f t="shared" si="6"/>
        <v>91</v>
      </c>
      <c r="R55">
        <v>18</v>
      </c>
      <c r="S55">
        <v>21</v>
      </c>
      <c r="T55" s="1">
        <f t="shared" si="7"/>
        <v>39</v>
      </c>
      <c r="U55">
        <v>18</v>
      </c>
      <c r="V55">
        <v>17</v>
      </c>
      <c r="W55" s="1">
        <f t="shared" si="8"/>
        <v>35</v>
      </c>
      <c r="X55">
        <v>21</v>
      </c>
      <c r="Y55">
        <v>23</v>
      </c>
      <c r="Z55" s="1">
        <f t="shared" si="9"/>
        <v>44</v>
      </c>
      <c r="AA55">
        <v>44</v>
      </c>
      <c r="AB55">
        <v>45</v>
      </c>
      <c r="AC55">
        <f t="shared" si="10"/>
        <v>89</v>
      </c>
      <c r="AD55" s="1">
        <v>21</v>
      </c>
      <c r="AE55" s="1">
        <v>22</v>
      </c>
      <c r="AF55" s="1">
        <f t="shared" si="11"/>
        <v>43</v>
      </c>
      <c r="AG55" s="1">
        <v>21</v>
      </c>
      <c r="AH55" s="1">
        <v>22</v>
      </c>
      <c r="AI55" s="1">
        <f t="shared" si="12"/>
        <v>43</v>
      </c>
      <c r="AJ55" s="1">
        <v>20</v>
      </c>
      <c r="AK55">
        <v>36</v>
      </c>
      <c r="AL55" s="1">
        <f t="shared" si="13"/>
        <v>56</v>
      </c>
      <c r="AN55">
        <v>49</v>
      </c>
      <c r="AO55">
        <v>49</v>
      </c>
      <c r="AP55">
        <f t="shared" ca="1" si="0"/>
        <v>185</v>
      </c>
      <c r="AQ55">
        <f t="shared" ca="1" si="1"/>
        <v>23</v>
      </c>
      <c r="AR55">
        <f t="shared" ca="1" si="17"/>
        <v>0</v>
      </c>
      <c r="AS55">
        <f t="shared" ca="1" si="14"/>
        <v>8.0434782608695645</v>
      </c>
      <c r="AW55" t="str">
        <f t="shared" si="18"/>
        <v>I</v>
      </c>
      <c r="AX55">
        <f t="shared" si="18"/>
        <v>12</v>
      </c>
    </row>
    <row r="56" spans="1:50" x14ac:dyDescent="0.25">
      <c r="A56" s="1">
        <v>51</v>
      </c>
      <c r="B56" s="1">
        <v>250090101051</v>
      </c>
      <c r="C56" s="24"/>
      <c r="D56" t="s">
        <v>215</v>
      </c>
      <c r="E56" t="s">
        <v>216</v>
      </c>
      <c r="F56">
        <v>64</v>
      </c>
      <c r="G56">
        <v>37</v>
      </c>
      <c r="H56" s="1">
        <f t="shared" si="3"/>
        <v>101</v>
      </c>
      <c r="I56">
        <v>79</v>
      </c>
      <c r="J56">
        <v>46</v>
      </c>
      <c r="K56" s="1">
        <f t="shared" si="4"/>
        <v>125</v>
      </c>
      <c r="L56">
        <v>64</v>
      </c>
      <c r="M56">
        <v>37</v>
      </c>
      <c r="N56" s="1">
        <f t="shared" si="5"/>
        <v>101</v>
      </c>
      <c r="O56">
        <v>53</v>
      </c>
      <c r="P56">
        <v>29</v>
      </c>
      <c r="Q56" s="1">
        <f t="shared" si="6"/>
        <v>82</v>
      </c>
      <c r="R56">
        <v>17</v>
      </c>
      <c r="S56">
        <v>24</v>
      </c>
      <c r="T56" s="1">
        <f t="shared" si="7"/>
        <v>41</v>
      </c>
      <c r="U56">
        <v>18</v>
      </c>
      <c r="V56">
        <v>18</v>
      </c>
      <c r="W56" s="1">
        <f t="shared" si="8"/>
        <v>36</v>
      </c>
      <c r="X56">
        <v>21</v>
      </c>
      <c r="Y56">
        <v>23</v>
      </c>
      <c r="Z56" s="1">
        <f t="shared" si="9"/>
        <v>44</v>
      </c>
      <c r="AA56">
        <v>46</v>
      </c>
      <c r="AB56">
        <v>44</v>
      </c>
      <c r="AC56">
        <f t="shared" si="10"/>
        <v>90</v>
      </c>
      <c r="AD56" s="1">
        <v>23</v>
      </c>
      <c r="AE56" s="1">
        <v>22</v>
      </c>
      <c r="AF56" s="1">
        <f t="shared" si="11"/>
        <v>45</v>
      </c>
      <c r="AG56" s="1">
        <v>23</v>
      </c>
      <c r="AH56" s="1">
        <v>22</v>
      </c>
      <c r="AI56" s="1">
        <f t="shared" si="12"/>
        <v>45</v>
      </c>
      <c r="AJ56" s="1">
        <v>18</v>
      </c>
      <c r="AK56">
        <v>32</v>
      </c>
      <c r="AL56" s="1">
        <f t="shared" si="13"/>
        <v>50</v>
      </c>
      <c r="AN56">
        <v>49</v>
      </c>
      <c r="AO56">
        <v>49</v>
      </c>
      <c r="AP56">
        <f t="shared" ca="1" si="0"/>
        <v>148</v>
      </c>
      <c r="AQ56">
        <f t="shared" ca="1" si="1"/>
        <v>23</v>
      </c>
      <c r="AR56">
        <f t="shared" ca="1" si="17"/>
        <v>0</v>
      </c>
      <c r="AS56">
        <f t="shared" ca="1" si="14"/>
        <v>6.4347826086956523</v>
      </c>
      <c r="AW56" t="str">
        <f t="shared" ref="AW56:AX68" si="19">AW55</f>
        <v>I</v>
      </c>
      <c r="AX56">
        <f t="shared" si="19"/>
        <v>12</v>
      </c>
    </row>
    <row r="57" spans="1:50" x14ac:dyDescent="0.25">
      <c r="A57" s="1">
        <v>52</v>
      </c>
      <c r="B57" s="1">
        <v>250090101052</v>
      </c>
      <c r="C57" s="24"/>
      <c r="D57" t="s">
        <v>217</v>
      </c>
      <c r="E57" t="s">
        <v>218</v>
      </c>
      <c r="F57">
        <v>39</v>
      </c>
      <c r="G57">
        <v>30</v>
      </c>
      <c r="H57" s="1">
        <f t="shared" si="3"/>
        <v>69</v>
      </c>
      <c r="I57">
        <v>48</v>
      </c>
      <c r="J57">
        <v>32</v>
      </c>
      <c r="K57" s="1">
        <f t="shared" si="4"/>
        <v>80</v>
      </c>
      <c r="L57">
        <v>49</v>
      </c>
      <c r="M57">
        <v>31</v>
      </c>
      <c r="N57" s="1">
        <f t="shared" si="5"/>
        <v>80</v>
      </c>
      <c r="O57">
        <v>19</v>
      </c>
      <c r="P57">
        <v>27</v>
      </c>
      <c r="Q57" s="1">
        <f t="shared" si="6"/>
        <v>46</v>
      </c>
      <c r="R57">
        <v>16</v>
      </c>
      <c r="S57">
        <v>17</v>
      </c>
      <c r="T57" s="1">
        <f t="shared" si="7"/>
        <v>33</v>
      </c>
      <c r="U57">
        <v>19</v>
      </c>
      <c r="V57">
        <v>15</v>
      </c>
      <c r="W57" s="1">
        <f t="shared" si="8"/>
        <v>34</v>
      </c>
      <c r="X57">
        <v>20</v>
      </c>
      <c r="Y57">
        <v>23</v>
      </c>
      <c r="Z57" s="1">
        <f t="shared" si="9"/>
        <v>43</v>
      </c>
      <c r="AA57">
        <v>44</v>
      </c>
      <c r="AB57">
        <v>44</v>
      </c>
      <c r="AC57">
        <f t="shared" si="10"/>
        <v>88</v>
      </c>
      <c r="AD57" s="1">
        <v>21</v>
      </c>
      <c r="AE57" s="1">
        <v>19</v>
      </c>
      <c r="AF57" s="1">
        <f t="shared" si="11"/>
        <v>40</v>
      </c>
      <c r="AG57" s="1">
        <v>21</v>
      </c>
      <c r="AH57" s="1">
        <v>21</v>
      </c>
      <c r="AI57" s="1">
        <f t="shared" si="12"/>
        <v>42</v>
      </c>
      <c r="AJ57" s="1">
        <v>15</v>
      </c>
      <c r="AK57">
        <v>30</v>
      </c>
      <c r="AL57" s="1">
        <f t="shared" si="13"/>
        <v>45</v>
      </c>
      <c r="AN57">
        <v>49</v>
      </c>
      <c r="AO57">
        <v>49</v>
      </c>
      <c r="AP57">
        <f t="shared" ca="1" si="0"/>
        <v>158.5</v>
      </c>
      <c r="AQ57">
        <f t="shared" ca="1" si="1"/>
        <v>23</v>
      </c>
      <c r="AR57">
        <f t="shared" ca="1" si="17"/>
        <v>0</v>
      </c>
      <c r="AS57">
        <f t="shared" ca="1" si="14"/>
        <v>6.8913043478260869</v>
      </c>
      <c r="AW57" t="str">
        <f t="shared" si="19"/>
        <v>I</v>
      </c>
      <c r="AX57">
        <f t="shared" si="19"/>
        <v>12</v>
      </c>
    </row>
    <row r="58" spans="1:50" x14ac:dyDescent="0.25">
      <c r="A58" s="1">
        <v>53</v>
      </c>
      <c r="B58" s="1">
        <v>250090101053</v>
      </c>
      <c r="C58" s="24"/>
      <c r="D58" t="s">
        <v>219</v>
      </c>
      <c r="E58" t="s">
        <v>220</v>
      </c>
      <c r="F58">
        <v>54</v>
      </c>
      <c r="G58">
        <v>45</v>
      </c>
      <c r="H58" s="1">
        <f t="shared" si="3"/>
        <v>99</v>
      </c>
      <c r="I58">
        <v>90</v>
      </c>
      <c r="J58">
        <v>46</v>
      </c>
      <c r="K58" s="1">
        <f t="shared" si="4"/>
        <v>136</v>
      </c>
      <c r="L58">
        <v>56</v>
      </c>
      <c r="M58">
        <v>45</v>
      </c>
      <c r="N58" s="1">
        <f t="shared" si="5"/>
        <v>101</v>
      </c>
      <c r="O58">
        <v>54</v>
      </c>
      <c r="P58">
        <v>36</v>
      </c>
      <c r="Q58" s="1">
        <f t="shared" si="6"/>
        <v>90</v>
      </c>
      <c r="R58">
        <v>20</v>
      </c>
      <c r="S58">
        <v>22</v>
      </c>
      <c r="T58" s="1">
        <f t="shared" si="7"/>
        <v>42</v>
      </c>
      <c r="U58">
        <v>18</v>
      </c>
      <c r="V58">
        <v>22</v>
      </c>
      <c r="W58" s="1">
        <f t="shared" si="8"/>
        <v>40</v>
      </c>
      <c r="X58">
        <v>23</v>
      </c>
      <c r="Y58">
        <v>24</v>
      </c>
      <c r="Z58" s="1">
        <f t="shared" si="9"/>
        <v>47</v>
      </c>
      <c r="AA58">
        <v>43</v>
      </c>
      <c r="AB58">
        <v>45</v>
      </c>
      <c r="AC58">
        <f t="shared" si="10"/>
        <v>88</v>
      </c>
      <c r="AD58" s="1">
        <v>21</v>
      </c>
      <c r="AE58" s="1">
        <v>19</v>
      </c>
      <c r="AF58" s="1">
        <f t="shared" si="11"/>
        <v>40</v>
      </c>
      <c r="AG58" s="1">
        <v>21</v>
      </c>
      <c r="AH58" s="1">
        <v>22</v>
      </c>
      <c r="AI58" s="1">
        <f t="shared" si="12"/>
        <v>43</v>
      </c>
      <c r="AJ58" s="1">
        <v>16</v>
      </c>
      <c r="AK58">
        <v>30</v>
      </c>
      <c r="AL58" s="1">
        <f t="shared" si="13"/>
        <v>46</v>
      </c>
      <c r="AN58">
        <v>49</v>
      </c>
      <c r="AO58">
        <v>49</v>
      </c>
      <c r="AP58">
        <f t="shared" ca="1" si="0"/>
        <v>173.5</v>
      </c>
      <c r="AQ58">
        <f t="shared" ca="1" si="1"/>
        <v>23</v>
      </c>
      <c r="AR58">
        <f t="shared" ca="1" si="17"/>
        <v>0</v>
      </c>
      <c r="AS58">
        <f t="shared" ca="1" si="14"/>
        <v>7.5434782608695654</v>
      </c>
      <c r="AW58" t="str">
        <f t="shared" si="19"/>
        <v>I</v>
      </c>
      <c r="AX58">
        <f t="shared" si="19"/>
        <v>12</v>
      </c>
    </row>
    <row r="59" spans="1:50" x14ac:dyDescent="0.25">
      <c r="A59" s="1">
        <v>54</v>
      </c>
      <c r="B59" s="1">
        <v>250090101054</v>
      </c>
      <c r="C59" s="24"/>
      <c r="D59" t="s">
        <v>221</v>
      </c>
      <c r="E59" t="s">
        <v>222</v>
      </c>
      <c r="F59">
        <v>68</v>
      </c>
      <c r="G59">
        <v>44</v>
      </c>
      <c r="H59" s="1">
        <f t="shared" si="3"/>
        <v>112</v>
      </c>
      <c r="I59">
        <v>75</v>
      </c>
      <c r="J59">
        <v>44</v>
      </c>
      <c r="K59" s="1">
        <f t="shared" si="4"/>
        <v>119</v>
      </c>
      <c r="L59">
        <v>70</v>
      </c>
      <c r="M59">
        <v>40</v>
      </c>
      <c r="N59" s="1">
        <f t="shared" si="5"/>
        <v>110</v>
      </c>
      <c r="O59">
        <v>50</v>
      </c>
      <c r="P59">
        <v>40</v>
      </c>
      <c r="Q59" s="1">
        <f t="shared" si="6"/>
        <v>90</v>
      </c>
      <c r="R59">
        <v>20</v>
      </c>
      <c r="S59">
        <v>23</v>
      </c>
      <c r="T59" s="1">
        <f t="shared" si="7"/>
        <v>43</v>
      </c>
      <c r="U59">
        <v>18</v>
      </c>
      <c r="V59">
        <v>20</v>
      </c>
      <c r="W59" s="1">
        <f t="shared" si="8"/>
        <v>38</v>
      </c>
      <c r="X59">
        <v>22</v>
      </c>
      <c r="Y59">
        <v>24</v>
      </c>
      <c r="Z59" s="1">
        <f t="shared" si="9"/>
        <v>46</v>
      </c>
      <c r="AA59">
        <v>47</v>
      </c>
      <c r="AB59">
        <v>46</v>
      </c>
      <c r="AC59">
        <f t="shared" si="10"/>
        <v>93</v>
      </c>
      <c r="AD59" s="1">
        <v>22</v>
      </c>
      <c r="AE59" s="1">
        <v>20</v>
      </c>
      <c r="AF59" s="1">
        <f t="shared" si="11"/>
        <v>42</v>
      </c>
      <c r="AG59" s="1">
        <v>22</v>
      </c>
      <c r="AH59" s="1">
        <v>20</v>
      </c>
      <c r="AI59" s="1">
        <f t="shared" si="12"/>
        <v>42</v>
      </c>
      <c r="AJ59" s="1">
        <v>15</v>
      </c>
      <c r="AK59">
        <v>32</v>
      </c>
      <c r="AL59" s="1">
        <f t="shared" si="13"/>
        <v>47</v>
      </c>
      <c r="AN59">
        <v>49</v>
      </c>
      <c r="AO59">
        <v>49</v>
      </c>
      <c r="AP59">
        <f t="shared" ca="1" si="0"/>
        <v>135</v>
      </c>
      <c r="AQ59">
        <f t="shared" ca="1" si="1"/>
        <v>23</v>
      </c>
      <c r="AR59">
        <f t="shared" ca="1" si="17"/>
        <v>0</v>
      </c>
      <c r="AS59">
        <f t="shared" ca="1" si="14"/>
        <v>5.8695652173913047</v>
      </c>
      <c r="AW59" t="str">
        <f t="shared" si="19"/>
        <v>I</v>
      </c>
      <c r="AX59">
        <f t="shared" si="19"/>
        <v>12</v>
      </c>
    </row>
    <row r="60" spans="1:50" x14ac:dyDescent="0.25">
      <c r="A60" s="1">
        <v>55</v>
      </c>
      <c r="B60" s="1">
        <v>250090101055</v>
      </c>
      <c r="C60" s="24"/>
      <c r="D60" t="s">
        <v>223</v>
      </c>
      <c r="E60" t="s">
        <v>224</v>
      </c>
      <c r="F60">
        <v>55</v>
      </c>
      <c r="G60">
        <v>39</v>
      </c>
      <c r="H60" s="1">
        <f t="shared" si="3"/>
        <v>94</v>
      </c>
      <c r="I60">
        <v>68</v>
      </c>
      <c r="J60">
        <v>42</v>
      </c>
      <c r="K60" s="1">
        <f t="shared" si="4"/>
        <v>110</v>
      </c>
      <c r="L60">
        <v>57</v>
      </c>
      <c r="M60">
        <v>44</v>
      </c>
      <c r="N60" s="1">
        <f t="shared" si="5"/>
        <v>101</v>
      </c>
      <c r="O60">
        <v>47</v>
      </c>
      <c r="P60">
        <v>33</v>
      </c>
      <c r="Q60" s="1">
        <f t="shared" si="6"/>
        <v>80</v>
      </c>
      <c r="R60">
        <v>16</v>
      </c>
      <c r="S60">
        <v>24</v>
      </c>
      <c r="T60" s="1">
        <f t="shared" si="7"/>
        <v>40</v>
      </c>
      <c r="U60">
        <v>17</v>
      </c>
      <c r="V60">
        <v>22</v>
      </c>
      <c r="W60" s="1">
        <f t="shared" si="8"/>
        <v>39</v>
      </c>
      <c r="X60">
        <v>22</v>
      </c>
      <c r="Y60">
        <v>22</v>
      </c>
      <c r="Z60" s="1">
        <f t="shared" si="9"/>
        <v>44</v>
      </c>
      <c r="AA60">
        <v>48</v>
      </c>
      <c r="AB60">
        <v>45</v>
      </c>
      <c r="AC60">
        <f t="shared" si="10"/>
        <v>93</v>
      </c>
      <c r="AD60" s="1">
        <v>20</v>
      </c>
      <c r="AE60" s="1">
        <v>22</v>
      </c>
      <c r="AF60" s="1">
        <f t="shared" si="11"/>
        <v>42</v>
      </c>
      <c r="AG60" s="1">
        <v>20</v>
      </c>
      <c r="AH60" s="1">
        <v>22</v>
      </c>
      <c r="AI60" s="1">
        <f t="shared" si="12"/>
        <v>42</v>
      </c>
      <c r="AJ60" s="1">
        <v>22</v>
      </c>
      <c r="AK60">
        <v>39</v>
      </c>
      <c r="AL60" s="1">
        <f t="shared" si="13"/>
        <v>61</v>
      </c>
      <c r="AN60">
        <v>49</v>
      </c>
      <c r="AO60">
        <v>49</v>
      </c>
      <c r="AP60">
        <f t="shared" ca="1" si="0"/>
        <v>134</v>
      </c>
      <c r="AQ60">
        <f t="shared" ca="1" si="1"/>
        <v>19</v>
      </c>
      <c r="AR60">
        <f t="shared" ca="1" si="17"/>
        <v>0</v>
      </c>
      <c r="AS60">
        <f t="shared" ca="1" si="14"/>
        <v>5.8260869565217392</v>
      </c>
      <c r="AW60" t="str">
        <f t="shared" si="19"/>
        <v>I</v>
      </c>
      <c r="AX60">
        <f t="shared" si="19"/>
        <v>12</v>
      </c>
    </row>
    <row r="61" spans="1:50" x14ac:dyDescent="0.25">
      <c r="A61" s="1">
        <v>56</v>
      </c>
      <c r="B61" s="1">
        <v>250090101056</v>
      </c>
      <c r="C61" s="24"/>
      <c r="D61" t="s">
        <v>225</v>
      </c>
      <c r="E61" t="s">
        <v>226</v>
      </c>
      <c r="F61">
        <v>51</v>
      </c>
      <c r="G61">
        <v>39</v>
      </c>
      <c r="H61" s="1">
        <f t="shared" si="3"/>
        <v>90</v>
      </c>
      <c r="I61">
        <v>59</v>
      </c>
      <c r="J61">
        <v>43</v>
      </c>
      <c r="K61" s="1">
        <f t="shared" si="4"/>
        <v>102</v>
      </c>
      <c r="L61">
        <v>63</v>
      </c>
      <c r="M61">
        <v>34</v>
      </c>
      <c r="N61" s="1">
        <f t="shared" si="5"/>
        <v>97</v>
      </c>
      <c r="O61">
        <v>59</v>
      </c>
      <c r="P61">
        <v>34</v>
      </c>
      <c r="Q61" s="1">
        <f t="shared" si="6"/>
        <v>93</v>
      </c>
      <c r="R61">
        <v>19</v>
      </c>
      <c r="S61">
        <v>24</v>
      </c>
      <c r="T61" s="1">
        <f t="shared" si="7"/>
        <v>43</v>
      </c>
      <c r="U61">
        <v>18</v>
      </c>
      <c r="V61">
        <v>17</v>
      </c>
      <c r="W61" s="1">
        <f t="shared" si="8"/>
        <v>35</v>
      </c>
      <c r="X61">
        <v>23</v>
      </c>
      <c r="Y61">
        <v>22</v>
      </c>
      <c r="Z61" s="1">
        <f t="shared" si="9"/>
        <v>45</v>
      </c>
      <c r="AA61">
        <v>47</v>
      </c>
      <c r="AB61">
        <v>45</v>
      </c>
      <c r="AC61">
        <f t="shared" si="10"/>
        <v>92</v>
      </c>
      <c r="AD61" s="1">
        <v>23</v>
      </c>
      <c r="AE61" s="1">
        <v>22</v>
      </c>
      <c r="AF61" s="1">
        <f t="shared" si="11"/>
        <v>45</v>
      </c>
      <c r="AG61" s="1">
        <v>23</v>
      </c>
      <c r="AH61" s="1">
        <v>22</v>
      </c>
      <c r="AI61" s="1">
        <f t="shared" si="12"/>
        <v>45</v>
      </c>
      <c r="AJ61" s="1">
        <v>20</v>
      </c>
      <c r="AK61">
        <v>37</v>
      </c>
      <c r="AL61" s="1">
        <f t="shared" si="13"/>
        <v>57</v>
      </c>
      <c r="AN61">
        <v>49</v>
      </c>
      <c r="AO61">
        <v>49</v>
      </c>
      <c r="AP61">
        <f t="shared" ca="1" si="0"/>
        <v>159</v>
      </c>
      <c r="AQ61">
        <f t="shared" ca="1" si="1"/>
        <v>23</v>
      </c>
      <c r="AR61">
        <f t="shared" ca="1" si="17"/>
        <v>0</v>
      </c>
      <c r="AS61">
        <f t="shared" ca="1" si="14"/>
        <v>6.9130434782608692</v>
      </c>
      <c r="AW61" t="str">
        <f t="shared" si="19"/>
        <v>I</v>
      </c>
      <c r="AX61">
        <f t="shared" si="19"/>
        <v>12</v>
      </c>
    </row>
    <row r="62" spans="1:50" x14ac:dyDescent="0.25">
      <c r="A62" s="1">
        <v>57</v>
      </c>
      <c r="B62" s="1">
        <v>250090101057</v>
      </c>
      <c r="C62" s="24"/>
      <c r="D62" t="s">
        <v>227</v>
      </c>
      <c r="E62" t="s">
        <v>228</v>
      </c>
      <c r="F62">
        <v>36</v>
      </c>
      <c r="G62">
        <v>34</v>
      </c>
      <c r="H62" s="1">
        <f t="shared" si="3"/>
        <v>70</v>
      </c>
      <c r="I62">
        <v>38</v>
      </c>
      <c r="J62">
        <v>38</v>
      </c>
      <c r="K62" s="1">
        <f t="shared" si="4"/>
        <v>76</v>
      </c>
      <c r="L62">
        <v>64</v>
      </c>
      <c r="M62">
        <v>34</v>
      </c>
      <c r="N62" s="1">
        <f t="shared" si="5"/>
        <v>98</v>
      </c>
      <c r="O62">
        <v>26</v>
      </c>
      <c r="P62">
        <v>32</v>
      </c>
      <c r="Q62" s="1">
        <f t="shared" si="6"/>
        <v>58</v>
      </c>
      <c r="R62">
        <v>17</v>
      </c>
      <c r="S62">
        <v>20</v>
      </c>
      <c r="T62" s="1">
        <f t="shared" si="7"/>
        <v>37</v>
      </c>
      <c r="U62">
        <v>17</v>
      </c>
      <c r="V62">
        <v>17</v>
      </c>
      <c r="W62" s="1">
        <f t="shared" si="8"/>
        <v>34</v>
      </c>
      <c r="X62">
        <v>21</v>
      </c>
      <c r="Y62">
        <v>23</v>
      </c>
      <c r="Z62" s="1">
        <f t="shared" si="9"/>
        <v>44</v>
      </c>
      <c r="AA62">
        <v>47</v>
      </c>
      <c r="AB62">
        <v>42</v>
      </c>
      <c r="AC62">
        <f t="shared" si="10"/>
        <v>89</v>
      </c>
      <c r="AD62" s="1">
        <v>21</v>
      </c>
      <c r="AE62" s="1">
        <v>19</v>
      </c>
      <c r="AF62" s="1">
        <f t="shared" si="11"/>
        <v>40</v>
      </c>
      <c r="AG62" s="1">
        <v>21</v>
      </c>
      <c r="AH62" s="1">
        <v>19</v>
      </c>
      <c r="AI62" s="1">
        <f t="shared" si="12"/>
        <v>40</v>
      </c>
      <c r="AJ62" s="1">
        <v>15</v>
      </c>
      <c r="AK62">
        <v>30</v>
      </c>
      <c r="AL62" s="1">
        <f t="shared" si="13"/>
        <v>45</v>
      </c>
      <c r="AN62">
        <v>49</v>
      </c>
      <c r="AO62">
        <v>49</v>
      </c>
      <c r="AP62">
        <f t="shared" ca="1" si="0"/>
        <v>76</v>
      </c>
      <c r="AQ62">
        <f t="shared" ca="1" si="1"/>
        <v>11</v>
      </c>
      <c r="AR62">
        <f t="shared" ca="1" si="17"/>
        <v>0</v>
      </c>
      <c r="AS62">
        <f t="shared" ca="1" si="14"/>
        <v>3.3043478260869565</v>
      </c>
      <c r="AW62" t="str">
        <f t="shared" si="19"/>
        <v>I</v>
      </c>
      <c r="AX62">
        <f t="shared" si="19"/>
        <v>12</v>
      </c>
    </row>
    <row r="63" spans="1:50" x14ac:dyDescent="0.25">
      <c r="A63" s="1">
        <v>58</v>
      </c>
      <c r="B63" s="1">
        <v>250090101058</v>
      </c>
      <c r="C63" s="24"/>
      <c r="D63" t="s">
        <v>229</v>
      </c>
      <c r="E63" t="s">
        <v>230</v>
      </c>
      <c r="F63">
        <v>35</v>
      </c>
      <c r="G63">
        <v>38</v>
      </c>
      <c r="H63" s="1">
        <f t="shared" si="3"/>
        <v>73</v>
      </c>
      <c r="I63">
        <v>68</v>
      </c>
      <c r="J63">
        <v>43</v>
      </c>
      <c r="K63" s="1">
        <f t="shared" si="4"/>
        <v>111</v>
      </c>
      <c r="L63">
        <v>50</v>
      </c>
      <c r="M63">
        <v>34</v>
      </c>
      <c r="N63" s="1">
        <f t="shared" si="5"/>
        <v>84</v>
      </c>
      <c r="O63">
        <v>24</v>
      </c>
      <c r="P63">
        <v>34</v>
      </c>
      <c r="Q63" s="1">
        <f t="shared" si="6"/>
        <v>58</v>
      </c>
      <c r="R63">
        <v>18</v>
      </c>
      <c r="S63">
        <v>16</v>
      </c>
      <c r="T63" s="1">
        <f t="shared" si="7"/>
        <v>34</v>
      </c>
      <c r="U63">
        <v>18</v>
      </c>
      <c r="V63">
        <v>18</v>
      </c>
      <c r="W63" s="1">
        <f t="shared" si="8"/>
        <v>36</v>
      </c>
      <c r="X63">
        <v>22</v>
      </c>
      <c r="Y63">
        <v>23</v>
      </c>
      <c r="Z63" s="1">
        <f t="shared" si="9"/>
        <v>45</v>
      </c>
      <c r="AA63">
        <v>44</v>
      </c>
      <c r="AB63">
        <v>45</v>
      </c>
      <c r="AC63">
        <f t="shared" si="10"/>
        <v>89</v>
      </c>
      <c r="AD63" s="1">
        <v>22</v>
      </c>
      <c r="AE63" s="1">
        <v>20</v>
      </c>
      <c r="AF63" s="1">
        <f t="shared" si="11"/>
        <v>42</v>
      </c>
      <c r="AG63" s="1">
        <v>22</v>
      </c>
      <c r="AH63" s="1">
        <v>20</v>
      </c>
      <c r="AI63" s="1">
        <f t="shared" si="12"/>
        <v>42</v>
      </c>
      <c r="AJ63" s="1">
        <v>15</v>
      </c>
      <c r="AK63">
        <v>30</v>
      </c>
      <c r="AL63" s="1">
        <f t="shared" si="13"/>
        <v>45</v>
      </c>
      <c r="AN63">
        <v>49</v>
      </c>
      <c r="AO63">
        <v>49</v>
      </c>
      <c r="AP63">
        <f t="shared" ca="1" si="0"/>
        <v>91.5</v>
      </c>
      <c r="AQ63">
        <f t="shared" ca="1" si="1"/>
        <v>15</v>
      </c>
      <c r="AR63">
        <f t="shared" ca="1" si="17"/>
        <v>0</v>
      </c>
      <c r="AS63">
        <f t="shared" ca="1" si="14"/>
        <v>3.9782608695652173</v>
      </c>
      <c r="AW63" t="str">
        <f t="shared" si="19"/>
        <v>I</v>
      </c>
      <c r="AX63">
        <f t="shared" si="19"/>
        <v>12</v>
      </c>
    </row>
    <row r="64" spans="1:50" x14ac:dyDescent="0.25">
      <c r="A64" s="1">
        <v>59</v>
      </c>
      <c r="B64" s="1">
        <v>250090101059</v>
      </c>
      <c r="C64" s="24"/>
      <c r="D64" t="s">
        <v>231</v>
      </c>
      <c r="E64" t="s">
        <v>232</v>
      </c>
      <c r="F64">
        <v>60</v>
      </c>
      <c r="G64">
        <v>40</v>
      </c>
      <c r="H64" s="1">
        <f t="shared" si="3"/>
        <v>100</v>
      </c>
      <c r="I64">
        <v>70</v>
      </c>
      <c r="J64">
        <v>45</v>
      </c>
      <c r="K64" s="1">
        <f t="shared" si="4"/>
        <v>115</v>
      </c>
      <c r="L64">
        <v>61</v>
      </c>
      <c r="M64">
        <v>39</v>
      </c>
      <c r="N64" s="1">
        <f t="shared" si="5"/>
        <v>100</v>
      </c>
      <c r="O64">
        <v>57</v>
      </c>
      <c r="P64">
        <v>35</v>
      </c>
      <c r="Q64" s="1">
        <f t="shared" si="6"/>
        <v>92</v>
      </c>
      <c r="R64">
        <v>18</v>
      </c>
      <c r="S64">
        <v>19</v>
      </c>
      <c r="T64" s="1">
        <f t="shared" si="7"/>
        <v>37</v>
      </c>
      <c r="U64">
        <v>18</v>
      </c>
      <c r="V64">
        <v>19</v>
      </c>
      <c r="W64" s="1">
        <f t="shared" si="8"/>
        <v>37</v>
      </c>
      <c r="X64">
        <v>21</v>
      </c>
      <c r="Y64">
        <v>23</v>
      </c>
      <c r="Z64" s="1">
        <f t="shared" si="9"/>
        <v>44</v>
      </c>
      <c r="AA64">
        <v>42</v>
      </c>
      <c r="AB64">
        <v>43</v>
      </c>
      <c r="AC64">
        <f t="shared" si="10"/>
        <v>85</v>
      </c>
      <c r="AD64" s="1">
        <v>21</v>
      </c>
      <c r="AE64" s="1">
        <v>20</v>
      </c>
      <c r="AF64" s="1">
        <f t="shared" si="11"/>
        <v>41</v>
      </c>
      <c r="AG64" s="1">
        <v>21</v>
      </c>
      <c r="AH64" s="1">
        <v>20</v>
      </c>
      <c r="AI64" s="1">
        <f t="shared" si="12"/>
        <v>41</v>
      </c>
      <c r="AJ64" s="1">
        <v>16</v>
      </c>
      <c r="AK64">
        <v>32</v>
      </c>
      <c r="AL64" s="1">
        <f t="shared" si="13"/>
        <v>48</v>
      </c>
      <c r="AN64">
        <v>49</v>
      </c>
      <c r="AO64">
        <v>49</v>
      </c>
      <c r="AP64">
        <f t="shared" ca="1" si="0"/>
        <v>201.5</v>
      </c>
      <c r="AQ64">
        <f t="shared" ca="1" si="1"/>
        <v>23</v>
      </c>
      <c r="AR64">
        <f t="shared" ca="1" si="17"/>
        <v>0</v>
      </c>
      <c r="AS64">
        <f t="shared" ca="1" si="14"/>
        <v>8.7608695652173907</v>
      </c>
      <c r="AW64" t="str">
        <f t="shared" si="19"/>
        <v>I</v>
      </c>
      <c r="AX64">
        <f t="shared" si="19"/>
        <v>12</v>
      </c>
    </row>
    <row r="65" spans="1:50" x14ac:dyDescent="0.25">
      <c r="A65" s="1">
        <v>60</v>
      </c>
      <c r="B65" s="1">
        <v>250090101060</v>
      </c>
      <c r="D65" s="1" t="s">
        <v>233</v>
      </c>
      <c r="E65" s="1" t="s">
        <v>234</v>
      </c>
      <c r="F65">
        <v>33</v>
      </c>
      <c r="G65">
        <v>40</v>
      </c>
      <c r="H65" s="1">
        <f t="shared" si="3"/>
        <v>73</v>
      </c>
      <c r="I65">
        <v>16</v>
      </c>
      <c r="J65">
        <v>34</v>
      </c>
      <c r="K65" s="1">
        <f t="shared" si="4"/>
        <v>50</v>
      </c>
      <c r="L65">
        <v>18</v>
      </c>
      <c r="M65">
        <v>27</v>
      </c>
      <c r="N65" s="1">
        <f t="shared" si="5"/>
        <v>45</v>
      </c>
      <c r="O65">
        <v>16</v>
      </c>
      <c r="P65">
        <v>33</v>
      </c>
      <c r="Q65" s="1">
        <f t="shared" si="6"/>
        <v>49</v>
      </c>
      <c r="R65">
        <v>17</v>
      </c>
      <c r="S65">
        <v>17</v>
      </c>
      <c r="T65" s="1">
        <f t="shared" si="7"/>
        <v>34</v>
      </c>
      <c r="U65">
        <v>16</v>
      </c>
      <c r="V65">
        <v>14</v>
      </c>
      <c r="W65" s="1">
        <f t="shared" si="8"/>
        <v>30</v>
      </c>
      <c r="X65" t="s">
        <v>10</v>
      </c>
      <c r="Y65">
        <v>18</v>
      </c>
      <c r="Z65" s="1">
        <f t="shared" si="9"/>
        <v>18</v>
      </c>
      <c r="AA65">
        <v>46</v>
      </c>
      <c r="AB65">
        <v>39</v>
      </c>
      <c r="AC65">
        <f t="shared" si="10"/>
        <v>85</v>
      </c>
      <c r="AD65" s="1">
        <v>21</v>
      </c>
      <c r="AE65" s="1">
        <v>20</v>
      </c>
      <c r="AF65" s="1">
        <f t="shared" si="11"/>
        <v>41</v>
      </c>
      <c r="AG65" s="1">
        <v>21</v>
      </c>
      <c r="AH65" s="1">
        <v>20</v>
      </c>
      <c r="AI65" s="1">
        <f t="shared" si="12"/>
        <v>41</v>
      </c>
      <c r="AJ65" s="1">
        <v>15</v>
      </c>
      <c r="AK65">
        <v>28</v>
      </c>
      <c r="AL65" s="1">
        <f t="shared" si="13"/>
        <v>43</v>
      </c>
      <c r="AN65">
        <v>49</v>
      </c>
      <c r="AO65">
        <v>49</v>
      </c>
      <c r="AP65">
        <f t="shared" ca="1" si="0"/>
        <v>153</v>
      </c>
      <c r="AQ65">
        <f t="shared" ca="1" si="1"/>
        <v>23</v>
      </c>
      <c r="AR65">
        <f t="shared" ca="1" si="17"/>
        <v>0</v>
      </c>
      <c r="AS65">
        <f t="shared" ca="1" si="14"/>
        <v>6.6521739130434785</v>
      </c>
      <c r="AW65" t="str">
        <f t="shared" si="19"/>
        <v>I</v>
      </c>
      <c r="AX65">
        <f t="shared" si="19"/>
        <v>12</v>
      </c>
    </row>
    <row r="66" spans="1:50" x14ac:dyDescent="0.25">
      <c r="A66" s="1">
        <v>61</v>
      </c>
      <c r="B66" s="1">
        <v>250090101061</v>
      </c>
      <c r="C66" s="24"/>
      <c r="D66" t="s">
        <v>235</v>
      </c>
      <c r="E66" t="s">
        <v>236</v>
      </c>
      <c r="F66">
        <v>39</v>
      </c>
      <c r="G66">
        <v>29</v>
      </c>
      <c r="H66" s="1">
        <f t="shared" si="3"/>
        <v>68</v>
      </c>
      <c r="I66">
        <v>20</v>
      </c>
      <c r="J66">
        <v>42</v>
      </c>
      <c r="K66" s="1">
        <f t="shared" si="4"/>
        <v>62</v>
      </c>
      <c r="L66">
        <v>61</v>
      </c>
      <c r="M66">
        <v>30</v>
      </c>
      <c r="N66" s="1">
        <f t="shared" si="5"/>
        <v>91</v>
      </c>
      <c r="O66">
        <v>26</v>
      </c>
      <c r="P66">
        <v>30</v>
      </c>
      <c r="Q66" s="1">
        <f t="shared" si="6"/>
        <v>56</v>
      </c>
      <c r="R66">
        <v>17</v>
      </c>
      <c r="S66">
        <v>19</v>
      </c>
      <c r="T66" s="1">
        <f t="shared" si="7"/>
        <v>36</v>
      </c>
      <c r="U66">
        <v>17</v>
      </c>
      <c r="V66">
        <v>15</v>
      </c>
      <c r="W66" s="1">
        <f t="shared" si="8"/>
        <v>32</v>
      </c>
      <c r="X66">
        <v>21</v>
      </c>
      <c r="Y66">
        <v>22</v>
      </c>
      <c r="Z66" s="1">
        <f t="shared" si="9"/>
        <v>43</v>
      </c>
      <c r="AA66">
        <v>48</v>
      </c>
      <c r="AB66">
        <v>44</v>
      </c>
      <c r="AC66">
        <f t="shared" si="10"/>
        <v>92</v>
      </c>
      <c r="AD66" s="1">
        <v>21</v>
      </c>
      <c r="AE66" s="1">
        <v>22</v>
      </c>
      <c r="AF66" s="1">
        <f t="shared" si="11"/>
        <v>43</v>
      </c>
      <c r="AG66" s="1">
        <v>21</v>
      </c>
      <c r="AH66" s="1">
        <v>22</v>
      </c>
      <c r="AI66" s="1">
        <f t="shared" si="12"/>
        <v>43</v>
      </c>
      <c r="AJ66" s="1">
        <v>15</v>
      </c>
      <c r="AK66">
        <v>27</v>
      </c>
      <c r="AL66" s="1">
        <f t="shared" si="13"/>
        <v>42</v>
      </c>
      <c r="AN66">
        <v>49</v>
      </c>
      <c r="AO66">
        <v>49</v>
      </c>
      <c r="AP66">
        <f t="shared" ca="1" si="0"/>
        <v>117.5</v>
      </c>
      <c r="AQ66">
        <f t="shared" ca="1" si="1"/>
        <v>19</v>
      </c>
      <c r="AR66">
        <f t="shared" ca="1" si="17"/>
        <v>0</v>
      </c>
      <c r="AS66">
        <f t="shared" ca="1" si="14"/>
        <v>5.1086956521739131</v>
      </c>
      <c r="AW66" t="str">
        <f t="shared" si="19"/>
        <v>I</v>
      </c>
      <c r="AX66">
        <f t="shared" si="19"/>
        <v>12</v>
      </c>
    </row>
    <row r="67" spans="1:50" x14ac:dyDescent="0.25">
      <c r="A67" s="1">
        <v>62</v>
      </c>
      <c r="B67" s="1">
        <v>250090101062</v>
      </c>
      <c r="C67" s="24"/>
      <c r="D67" t="s">
        <v>237</v>
      </c>
      <c r="E67" t="s">
        <v>238</v>
      </c>
      <c r="F67">
        <v>68</v>
      </c>
      <c r="G67">
        <v>45</v>
      </c>
      <c r="H67" s="1">
        <f t="shared" si="3"/>
        <v>113</v>
      </c>
      <c r="I67">
        <v>70</v>
      </c>
      <c r="J67">
        <v>50</v>
      </c>
      <c r="K67" s="1">
        <f t="shared" si="4"/>
        <v>120</v>
      </c>
      <c r="L67">
        <v>71</v>
      </c>
      <c r="M67">
        <v>45</v>
      </c>
      <c r="N67" s="1">
        <f t="shared" si="5"/>
        <v>116</v>
      </c>
      <c r="O67">
        <v>51</v>
      </c>
      <c r="P67">
        <v>39</v>
      </c>
      <c r="Q67" s="1">
        <f t="shared" si="6"/>
        <v>90</v>
      </c>
      <c r="R67">
        <v>22</v>
      </c>
      <c r="S67">
        <v>23</v>
      </c>
      <c r="T67" s="1">
        <f t="shared" si="7"/>
        <v>45</v>
      </c>
      <c r="U67">
        <v>18</v>
      </c>
      <c r="V67">
        <v>22</v>
      </c>
      <c r="W67" s="1">
        <f t="shared" si="8"/>
        <v>40</v>
      </c>
      <c r="X67">
        <v>20</v>
      </c>
      <c r="Y67">
        <v>21</v>
      </c>
      <c r="Z67" s="1">
        <f t="shared" si="9"/>
        <v>41</v>
      </c>
      <c r="AA67">
        <v>44</v>
      </c>
      <c r="AB67">
        <v>44</v>
      </c>
      <c r="AC67">
        <f t="shared" si="10"/>
        <v>88</v>
      </c>
      <c r="AD67" s="1">
        <v>22</v>
      </c>
      <c r="AE67" s="1">
        <v>21</v>
      </c>
      <c r="AF67" s="1">
        <f t="shared" si="11"/>
        <v>43</v>
      </c>
      <c r="AG67" s="1">
        <v>22</v>
      </c>
      <c r="AH67" s="1">
        <v>21</v>
      </c>
      <c r="AI67" s="1">
        <f t="shared" si="12"/>
        <v>43</v>
      </c>
      <c r="AJ67" s="1">
        <v>16</v>
      </c>
      <c r="AK67" s="1">
        <v>34</v>
      </c>
      <c r="AL67" s="1">
        <f t="shared" si="13"/>
        <v>50</v>
      </c>
      <c r="AN67">
        <v>49</v>
      </c>
      <c r="AO67">
        <v>49</v>
      </c>
      <c r="AP67">
        <f t="shared" ca="1" si="0"/>
        <v>161.5</v>
      </c>
      <c r="AQ67">
        <f t="shared" ca="1" si="1"/>
        <v>23</v>
      </c>
      <c r="AR67">
        <f t="shared" ca="1" si="17"/>
        <v>0</v>
      </c>
      <c r="AS67">
        <f t="shared" ca="1" si="14"/>
        <v>7.0217391304347823</v>
      </c>
      <c r="AW67" t="str">
        <f t="shared" si="19"/>
        <v>I</v>
      </c>
      <c r="AX67">
        <f t="shared" si="19"/>
        <v>12</v>
      </c>
    </row>
    <row r="68" spans="1:50" x14ac:dyDescent="0.25">
      <c r="A68" s="1">
        <v>63</v>
      </c>
      <c r="B68" s="1">
        <v>250090101063</v>
      </c>
      <c r="C68" s="24"/>
      <c r="D68" s="1" t="s">
        <v>239</v>
      </c>
      <c r="E68" t="s">
        <v>240</v>
      </c>
      <c r="F68">
        <v>35</v>
      </c>
      <c r="G68">
        <v>33</v>
      </c>
      <c r="H68" s="1">
        <f t="shared" si="3"/>
        <v>68</v>
      </c>
      <c r="I68">
        <v>50</v>
      </c>
      <c r="J68">
        <v>27</v>
      </c>
      <c r="K68" s="1">
        <f t="shared" si="4"/>
        <v>77</v>
      </c>
      <c r="L68">
        <v>50</v>
      </c>
      <c r="M68">
        <v>36</v>
      </c>
      <c r="N68" s="1">
        <f t="shared" si="5"/>
        <v>86</v>
      </c>
      <c r="O68">
        <v>31</v>
      </c>
      <c r="P68">
        <v>31</v>
      </c>
      <c r="Q68" s="1">
        <f t="shared" si="6"/>
        <v>62</v>
      </c>
      <c r="R68">
        <v>17</v>
      </c>
      <c r="S68">
        <v>22</v>
      </c>
      <c r="T68" s="1">
        <f t="shared" si="7"/>
        <v>39</v>
      </c>
      <c r="U68">
        <v>17</v>
      </c>
      <c r="V68">
        <v>18</v>
      </c>
      <c r="W68" s="1">
        <f t="shared" si="8"/>
        <v>35</v>
      </c>
      <c r="X68">
        <v>18</v>
      </c>
      <c r="Y68">
        <v>20</v>
      </c>
      <c r="Z68" s="1">
        <f t="shared" si="9"/>
        <v>38</v>
      </c>
      <c r="AA68">
        <v>44</v>
      </c>
      <c r="AB68" s="1">
        <v>45</v>
      </c>
      <c r="AC68">
        <f t="shared" si="10"/>
        <v>89</v>
      </c>
      <c r="AD68" s="1">
        <v>22</v>
      </c>
      <c r="AE68" s="1">
        <v>19</v>
      </c>
      <c r="AF68" s="1">
        <f t="shared" si="11"/>
        <v>41</v>
      </c>
      <c r="AG68" s="1">
        <v>22</v>
      </c>
      <c r="AH68" s="1">
        <v>19</v>
      </c>
      <c r="AI68" s="1">
        <f t="shared" si="12"/>
        <v>41</v>
      </c>
      <c r="AJ68" s="1">
        <v>15</v>
      </c>
      <c r="AK68" s="1">
        <v>28</v>
      </c>
      <c r="AL68" s="1">
        <f t="shared" si="13"/>
        <v>43</v>
      </c>
      <c r="AN68">
        <v>49</v>
      </c>
      <c r="AO68">
        <v>49</v>
      </c>
      <c r="AP68">
        <f t="shared" ca="1" si="0"/>
        <v>145</v>
      </c>
      <c r="AQ68">
        <f t="shared" ca="1" si="1"/>
        <v>23</v>
      </c>
      <c r="AR68">
        <f t="shared" ca="1" si="17"/>
        <v>0</v>
      </c>
      <c r="AS68">
        <f t="shared" ca="1" si="14"/>
        <v>6.3043478260869561</v>
      </c>
      <c r="AW68" t="str">
        <f t="shared" si="19"/>
        <v>I</v>
      </c>
      <c r="AX68">
        <f t="shared" si="19"/>
        <v>12</v>
      </c>
    </row>
    <row r="69" spans="1:50" x14ac:dyDescent="0.25">
      <c r="A69" s="1"/>
      <c r="B69" s="1"/>
      <c r="C69" s="24"/>
      <c r="D69" s="1"/>
      <c r="H69" s="1"/>
      <c r="K69" s="1"/>
      <c r="N69" s="1"/>
      <c r="Q69" s="1"/>
      <c r="T69" s="1"/>
      <c r="W69" s="1"/>
      <c r="Z69" s="1"/>
      <c r="AB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50" x14ac:dyDescent="0.25">
      <c r="A70" s="1"/>
      <c r="B70" s="1"/>
      <c r="C70" s="24"/>
      <c r="D70" s="1"/>
      <c r="E70" s="1"/>
      <c r="H70" s="1"/>
      <c r="K70" s="1"/>
      <c r="N70" s="1"/>
      <c r="Q70" s="1"/>
      <c r="T70" s="1"/>
      <c r="W70" s="1"/>
      <c r="Z70" s="1"/>
      <c r="AB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50" x14ac:dyDescent="0.25">
      <c r="A71" s="1"/>
      <c r="B71" s="1"/>
      <c r="C71" s="24"/>
      <c r="D71" s="1"/>
      <c r="E71" s="1"/>
      <c r="H71" s="1"/>
      <c r="K71" s="1"/>
      <c r="N71" s="1"/>
      <c r="Q71" s="1"/>
      <c r="T71" s="1"/>
      <c r="W71" s="1"/>
      <c r="Z71" s="1"/>
      <c r="AB71" s="1"/>
      <c r="AD71" s="1"/>
      <c r="AE71" s="1"/>
      <c r="AF71" s="1"/>
      <c r="AG71" s="1"/>
      <c r="AH71" s="1"/>
      <c r="AI71" s="1"/>
      <c r="AJ71" s="1"/>
      <c r="AK71" s="1"/>
      <c r="AL71" s="1"/>
    </row>
  </sheetData>
  <pageMargins left="0.7" right="0.7" top="0.75" bottom="0.75" header="0.3" footer="0.3"/>
  <pageSetup paperSize="9" orientation="portrait" r:id="rId1"/>
  <customProperties>
    <customPr name="AblebitsBackupSheet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136E-040D-4D9E-9137-3ED1D8B4E59A}">
  <dimension ref="A1:AX71"/>
  <sheetViews>
    <sheetView zoomScaleNormal="100" workbookViewId="0">
      <pane xSplit="5" ySplit="10" topLeftCell="F66" activePane="bottomRight" state="frozen"/>
      <selection pane="topRight" activeCell="F1" sqref="F1"/>
      <selection pane="bottomLeft" activeCell="A11" sqref="A11"/>
      <selection pane="bottomRight" activeCell="A6" sqref="A6:E68"/>
    </sheetView>
  </sheetViews>
  <sheetFormatPr defaultColWidth="8.85546875" defaultRowHeight="15" x14ac:dyDescent="0.25"/>
  <cols>
    <col min="1" max="1" width="5.28515625" bestFit="1" customWidth="1"/>
    <col min="2" max="2" width="31.28515625" style="1" bestFit="1" customWidth="1"/>
    <col min="3" max="3" width="15.42578125" bestFit="1" customWidth="1"/>
    <col min="4" max="4" width="23" bestFit="1" customWidth="1"/>
    <col min="5" max="5" width="22.28515625" bestFit="1" customWidth="1"/>
    <col min="39" max="41" width="9.28515625" customWidth="1"/>
  </cols>
  <sheetData>
    <row r="1" spans="1:50" ht="14.85" customHeight="1" x14ac:dyDescent="0.25">
      <c r="A1" t="s">
        <v>24</v>
      </c>
      <c r="B1" s="29" t="s">
        <v>0</v>
      </c>
      <c r="C1" s="12" t="s">
        <v>1</v>
      </c>
      <c r="D1" s="12" t="s">
        <v>2</v>
      </c>
      <c r="E1" s="12" t="s">
        <v>3</v>
      </c>
      <c r="F1" t="s">
        <v>80</v>
      </c>
      <c r="I1" t="s">
        <v>81</v>
      </c>
      <c r="L1" t="s">
        <v>82</v>
      </c>
      <c r="O1" t="s">
        <v>83</v>
      </c>
      <c r="R1" t="s">
        <v>84</v>
      </c>
      <c r="U1" t="s">
        <v>85</v>
      </c>
      <c r="X1" t="s">
        <v>86</v>
      </c>
      <c r="AA1" t="s">
        <v>87</v>
      </c>
      <c r="AD1" t="s">
        <v>88</v>
      </c>
      <c r="AG1" t="s">
        <v>89</v>
      </c>
      <c r="AJ1" t="s">
        <v>90</v>
      </c>
      <c r="AM1" t="s">
        <v>91</v>
      </c>
      <c r="AP1" t="s">
        <v>47</v>
      </c>
      <c r="AQ1" t="s">
        <v>48</v>
      </c>
      <c r="AR1" t="s">
        <v>49</v>
      </c>
      <c r="AS1" t="s">
        <v>50</v>
      </c>
    </row>
    <row r="2" spans="1:50" ht="14.85" customHeight="1" x14ac:dyDescent="0.25">
      <c r="A2" t="s">
        <v>25</v>
      </c>
      <c r="B2" s="29"/>
      <c r="C2" s="12"/>
      <c r="D2" s="12"/>
      <c r="E2" s="12"/>
      <c r="F2" t="s">
        <v>92</v>
      </c>
      <c r="I2" t="s">
        <v>93</v>
      </c>
      <c r="L2" t="s">
        <v>94</v>
      </c>
      <c r="O2" t="s">
        <v>95</v>
      </c>
      <c r="R2" t="s">
        <v>96</v>
      </c>
      <c r="U2" t="s">
        <v>97</v>
      </c>
      <c r="X2" t="s">
        <v>98</v>
      </c>
      <c r="AA2" t="s">
        <v>99</v>
      </c>
      <c r="AD2" t="s">
        <v>100</v>
      </c>
      <c r="AG2" t="s">
        <v>101</v>
      </c>
      <c r="AJ2" t="s">
        <v>102</v>
      </c>
      <c r="AM2" t="s">
        <v>76</v>
      </c>
    </row>
    <row r="3" spans="1:50" x14ac:dyDescent="0.25">
      <c r="A3" t="s">
        <v>16</v>
      </c>
      <c r="B3" s="29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0</v>
      </c>
      <c r="U3">
        <v>1</v>
      </c>
      <c r="X3">
        <v>1</v>
      </c>
      <c r="AA3">
        <v>1</v>
      </c>
      <c r="AD3">
        <v>2</v>
      </c>
      <c r="AG3">
        <v>1</v>
      </c>
      <c r="AJ3">
        <v>1</v>
      </c>
      <c r="AM3">
        <v>0</v>
      </c>
      <c r="AQ3">
        <f ca="1">INDIRECT(_xlfn.TEXTJOIN("",TRUE,"SEM_",AT6,"!",ADDRESS(3,5+AV6*3+2)))+SUM(F3:AO3)</f>
        <v>46</v>
      </c>
    </row>
    <row r="4" spans="1:50" x14ac:dyDescent="0.25">
      <c r="B4" s="29"/>
      <c r="C4" s="12"/>
      <c r="D4" s="12"/>
      <c r="E4" s="1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6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11</v>
      </c>
      <c r="AN4" t="s">
        <v>7</v>
      </c>
      <c r="AO4" t="s">
        <v>8</v>
      </c>
    </row>
    <row r="5" spans="1:50" x14ac:dyDescent="0.25">
      <c r="A5" t="s">
        <v>45</v>
      </c>
      <c r="B5" s="29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50</v>
      </c>
      <c r="S5">
        <v>25</v>
      </c>
      <c r="T5">
        <v>75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25</v>
      </c>
      <c r="AB5">
        <v>25</v>
      </c>
      <c r="AC5">
        <v>50</v>
      </c>
      <c r="AD5">
        <v>50</v>
      </c>
      <c r="AE5">
        <v>50</v>
      </c>
      <c r="AF5">
        <v>100</v>
      </c>
      <c r="AG5">
        <v>25</v>
      </c>
      <c r="AH5">
        <v>25</v>
      </c>
      <c r="AI5">
        <v>50</v>
      </c>
      <c r="AJ5">
        <v>25</v>
      </c>
      <c r="AK5">
        <v>25</v>
      </c>
      <c r="AL5">
        <v>50</v>
      </c>
      <c r="AN5">
        <v>50</v>
      </c>
      <c r="AO5">
        <v>50</v>
      </c>
    </row>
    <row r="6" spans="1:50" ht="51" x14ac:dyDescent="0.25">
      <c r="A6" s="28">
        <v>1</v>
      </c>
      <c r="B6" s="30">
        <v>250090101001</v>
      </c>
      <c r="C6" s="26"/>
      <c r="D6" s="31" t="s">
        <v>118</v>
      </c>
      <c r="E6" s="27" t="s">
        <v>119</v>
      </c>
      <c r="F6" t="s">
        <v>119</v>
      </c>
      <c r="G6">
        <v>22</v>
      </c>
      <c r="H6" s="1">
        <f>SUM(F6:G6)</f>
        <v>22</v>
      </c>
      <c r="I6" t="s">
        <v>108</v>
      </c>
      <c r="J6">
        <v>26</v>
      </c>
      <c r="K6" s="1">
        <f>SUM(I6:J6)</f>
        <v>26</v>
      </c>
      <c r="L6">
        <v>37</v>
      </c>
      <c r="M6">
        <v>29</v>
      </c>
      <c r="N6" s="1">
        <f>SUM(L6:M6)</f>
        <v>66</v>
      </c>
      <c r="O6">
        <v>44</v>
      </c>
      <c r="P6">
        <v>33</v>
      </c>
      <c r="Q6" s="1">
        <f>SUM(O6:P6)</f>
        <v>77</v>
      </c>
      <c r="R6">
        <v>17</v>
      </c>
      <c r="S6">
        <v>14</v>
      </c>
      <c r="T6" s="1">
        <f>SUM(R6:S6)</f>
        <v>31</v>
      </c>
      <c r="U6">
        <v>20</v>
      </c>
      <c r="V6">
        <v>18</v>
      </c>
      <c r="W6" s="1">
        <f>SUM(U6:V6)</f>
        <v>38</v>
      </c>
      <c r="X6">
        <v>18</v>
      </c>
      <c r="Y6">
        <v>19</v>
      </c>
      <c r="Z6" s="1">
        <f>SUM(X6:Y6)</f>
        <v>37</v>
      </c>
      <c r="AA6">
        <v>20</v>
      </c>
      <c r="AB6">
        <v>20</v>
      </c>
      <c r="AC6">
        <f>SUM(AA6:AB6)</f>
        <v>40</v>
      </c>
      <c r="AD6" s="1">
        <v>30</v>
      </c>
      <c r="AE6" s="1">
        <v>32</v>
      </c>
      <c r="AF6" s="1">
        <f>SUM(AD6:AE6)</f>
        <v>62</v>
      </c>
      <c r="AG6" s="1">
        <v>21</v>
      </c>
      <c r="AH6" s="1">
        <v>21</v>
      </c>
      <c r="AI6" s="1">
        <f>SUM(AG6:AH6)</f>
        <v>42</v>
      </c>
      <c r="AJ6" s="1">
        <v>19</v>
      </c>
      <c r="AK6">
        <v>18</v>
      </c>
      <c r="AL6" s="1">
        <f>SUM(AJ6:AK6)</f>
        <v>37</v>
      </c>
      <c r="AN6">
        <v>47</v>
      </c>
      <c r="AO6">
        <v>47</v>
      </c>
      <c r="AP6" t="e">
        <f ca="1">IF(LEFT(B6,1)="7",0,INDEX(INDIRECT(_xlfn.TEXTJOIN("",TRUE,"SEM_",AT6,"!",ADDRESS(6,5+AV6*3+1),":",ADDRESS(5+AU6,5+AV6*3+1))),MATCH(B6,INDIRECT(_xlfn.TEXTJOIN("",TRUE,"SEM_",AT6,"!",ADDRESS(6,2),":",ADDRESS(5+AU6,2))),0)))+INDIRECT(_xlfn.TEXTJOIN("",TRUE,"TC_",AW6,"!",ADDRESS(4+A6*(AX6+9),13)))</f>
        <v>#N/A</v>
      </c>
      <c r="AQ6">
        <f ca="1">IF(LEFT(B6,1)="7",0,INDEX(INDIRECT(_xlfn.TEXTJOIN("",TRUE,"SEM_",AT6,"!",ADDRESS(6,5+AV6*3+2),":",ADDRESS(5+AU6,5+AV6*3+2))),MATCH(B6,INDIRECT(_xlfn.TEXTJOIN("",TRUE,"SEM_",AT6,"!",ADDRESS(6,2),":",ADDRESS(5+AU6,2))),0)))+INDIRECT(_xlfn.TEXTJOIN("",TRUE,"TC_",AW6,"!",ADDRESS(5+A6*(AX6+9),12)))</f>
        <v>38</v>
      </c>
      <c r="AR6">
        <f ca="1">IF(INDIRECT(_xlfn.TEXTJOIN("",TRUE,"TC_",AW6,"!",ADDRESS(4+A6*(AX6+9),23))),SUM(INDIRECT(_xlfn.TEXTJOIN("",TRUE,"TC_",AW6,"!",ADDRESS(4+A6*(AX6+9)-AX6,23),":",ADDRESS(3+A6*(AX6+9),23)))),0)</f>
        <v>0</v>
      </c>
      <c r="AS6" t="e">
        <f ca="1">IF(LEFT(B6,1)="7",AP6/$AQ$4,AP6/$AQ$3)</f>
        <v>#N/A</v>
      </c>
      <c r="AT6" t="s">
        <v>44</v>
      </c>
      <c r="AU6">
        <v>66</v>
      </c>
      <c r="AV6">
        <v>12</v>
      </c>
      <c r="AW6" t="s">
        <v>103</v>
      </c>
      <c r="AX6">
        <v>12</v>
      </c>
    </row>
    <row r="7" spans="1:50" ht="67.5" x14ac:dyDescent="0.25">
      <c r="A7" s="32">
        <v>2</v>
      </c>
      <c r="B7" s="33">
        <v>250090101002</v>
      </c>
      <c r="C7" s="34"/>
      <c r="D7" s="35" t="s">
        <v>120</v>
      </c>
      <c r="E7" s="36" t="s">
        <v>121</v>
      </c>
      <c r="F7" t="s">
        <v>121</v>
      </c>
      <c r="G7">
        <v>39</v>
      </c>
      <c r="H7" s="1">
        <f t="shared" ref="H7:H22" si="0">SUM(F7:G7)</f>
        <v>39</v>
      </c>
      <c r="I7">
        <v>46</v>
      </c>
      <c r="J7">
        <v>39</v>
      </c>
      <c r="K7" s="1">
        <f t="shared" ref="K7:K22" si="1">SUM(I7:J7)</f>
        <v>85</v>
      </c>
      <c r="L7">
        <v>70</v>
      </c>
      <c r="M7">
        <v>41</v>
      </c>
      <c r="N7" s="1">
        <f t="shared" ref="N7:N22" si="2">SUM(L7:M7)</f>
        <v>111</v>
      </c>
      <c r="O7">
        <v>72</v>
      </c>
      <c r="P7">
        <v>47</v>
      </c>
      <c r="Q7" s="1">
        <f t="shared" ref="Q7:Q22" si="3">SUM(O7:P7)</f>
        <v>119</v>
      </c>
      <c r="R7">
        <v>24</v>
      </c>
      <c r="S7">
        <v>19</v>
      </c>
      <c r="T7" s="1">
        <f t="shared" ref="T7:T22" si="4">SUM(R7:S7)</f>
        <v>43</v>
      </c>
      <c r="U7">
        <v>21</v>
      </c>
      <c r="V7">
        <v>19</v>
      </c>
      <c r="W7" s="1">
        <f t="shared" ref="W7:W22" si="5">SUM(U7:V7)</f>
        <v>40</v>
      </c>
      <c r="X7">
        <v>19</v>
      </c>
      <c r="Y7">
        <v>23</v>
      </c>
      <c r="Z7" s="1">
        <f t="shared" ref="Z7:Z22" si="6">SUM(X7:Y7)</f>
        <v>42</v>
      </c>
      <c r="AA7">
        <v>24</v>
      </c>
      <c r="AB7">
        <v>24</v>
      </c>
      <c r="AC7">
        <f t="shared" ref="AC7:AC22" si="7">SUM(AA7:AB7)</f>
        <v>48</v>
      </c>
      <c r="AD7" s="1">
        <v>35</v>
      </c>
      <c r="AE7" s="1">
        <v>39</v>
      </c>
      <c r="AF7" s="1">
        <f t="shared" ref="AF7:AF22" si="8">SUM(AD7:AE7)</f>
        <v>74</v>
      </c>
      <c r="AG7" s="1">
        <v>22</v>
      </c>
      <c r="AH7" s="1">
        <v>21</v>
      </c>
      <c r="AI7" s="1">
        <f t="shared" ref="AI7:AI22" si="9">SUM(AG7:AH7)</f>
        <v>43</v>
      </c>
      <c r="AJ7" s="1">
        <v>19</v>
      </c>
      <c r="AK7">
        <v>20</v>
      </c>
      <c r="AL7" s="1">
        <f t="shared" ref="AL7:AL22" si="10">SUM(AJ7:AK7)</f>
        <v>39</v>
      </c>
      <c r="AN7">
        <v>45</v>
      </c>
      <c r="AO7">
        <v>45</v>
      </c>
      <c r="AP7" t="e">
        <f t="shared" ref="AP7:AP67" ca="1" si="11">IF(LEFT(B7,1)="7",0,INDEX(INDIRECT(_xlfn.TEXTJOIN("",TRUE,"SEM_",AT7,"!",ADDRESS(6,5+AV7*3+1),":",ADDRESS(5+AU7,5+AV7*3+1))),MATCH(B7,INDIRECT(_xlfn.TEXTJOIN("",TRUE,"SEM_",AT7,"!",ADDRESS(6,2),":",ADDRESS(5+AU7,2))),0)))+INDIRECT(_xlfn.TEXTJOIN("",TRUE,"TC_",AW7,"!",ADDRESS(4+A7*(AX7+9),13)))</f>
        <v>#N/A</v>
      </c>
      <c r="AQ7">
        <f t="shared" ref="AQ7:AQ68" ca="1" si="12">IF(LEFT(B7,1)="7",0,INDEX(INDIRECT(_xlfn.TEXTJOIN("",TRUE,"SEM_",AT7,"!",ADDRESS(6,5+AV7*3+2),":",ADDRESS(5+AU7,5+AV7*3+2))),MATCH(B7,INDIRECT(_xlfn.TEXTJOIN("",TRUE,"SEM_",AT7,"!",ADDRESS(6,2),":",ADDRESS(5+AU7,2))),0)))+INDIRECT(_xlfn.TEXTJOIN("",TRUE,"TC_",AW7,"!",ADDRESS(5+A7*(AX7+9),12)))</f>
        <v>42</v>
      </c>
      <c r="AR7">
        <f t="shared" ref="AR7:AR68" ca="1" si="13">IF(INDIRECT(_xlfn.TEXTJOIN("",TRUE,"TC_",AW7,"!",ADDRESS(4+A7*(AX7+9),23))),SUM(INDIRECT(_xlfn.TEXTJOIN("",TRUE,"TC_",AW7,"!",ADDRESS(4+A7*(AX7+9)-AX7,23),":",ADDRESS(3+A7*(AX7+9),23)))),0)</f>
        <v>0</v>
      </c>
      <c r="AS7" t="e">
        <f t="shared" ref="AS7:AS68" ca="1" si="14">IF(LEFT(B7,1)="7",AP7/$AQ$4,AP7/$AQ$3)</f>
        <v>#N/A</v>
      </c>
      <c r="AT7" t="s">
        <v>44</v>
      </c>
      <c r="AU7">
        <f>AU6</f>
        <v>66</v>
      </c>
      <c r="AV7">
        <f>AV6</f>
        <v>12</v>
      </c>
      <c r="AW7" t="str">
        <f>AW6</f>
        <v>II</v>
      </c>
      <c r="AX7">
        <f>AX6</f>
        <v>12</v>
      </c>
    </row>
    <row r="8" spans="1:50" ht="45" x14ac:dyDescent="0.25">
      <c r="A8" s="28">
        <v>3</v>
      </c>
      <c r="B8" s="30">
        <v>250090101003</v>
      </c>
      <c r="C8" s="26"/>
      <c r="D8" s="31" t="s">
        <v>122</v>
      </c>
      <c r="E8" s="27" t="s">
        <v>107</v>
      </c>
      <c r="F8" t="s">
        <v>107</v>
      </c>
      <c r="G8">
        <v>34</v>
      </c>
      <c r="H8" s="1">
        <f t="shared" si="0"/>
        <v>34</v>
      </c>
      <c r="I8">
        <v>80</v>
      </c>
      <c r="J8">
        <v>32</v>
      </c>
      <c r="K8" s="1">
        <f t="shared" si="1"/>
        <v>112</v>
      </c>
      <c r="L8">
        <v>86</v>
      </c>
      <c r="M8">
        <v>48</v>
      </c>
      <c r="N8" s="1">
        <f t="shared" si="2"/>
        <v>134</v>
      </c>
      <c r="O8">
        <v>79</v>
      </c>
      <c r="P8">
        <v>47</v>
      </c>
      <c r="Q8" s="1">
        <f t="shared" si="3"/>
        <v>126</v>
      </c>
      <c r="R8">
        <v>43</v>
      </c>
      <c r="S8">
        <v>25</v>
      </c>
      <c r="T8" s="1">
        <f t="shared" si="4"/>
        <v>68</v>
      </c>
      <c r="U8">
        <v>21</v>
      </c>
      <c r="V8">
        <v>21</v>
      </c>
      <c r="W8" s="1">
        <f t="shared" si="5"/>
        <v>42</v>
      </c>
      <c r="X8">
        <v>20</v>
      </c>
      <c r="Y8">
        <v>20</v>
      </c>
      <c r="Z8" s="1">
        <f t="shared" si="6"/>
        <v>40</v>
      </c>
      <c r="AA8">
        <v>18</v>
      </c>
      <c r="AB8">
        <v>22</v>
      </c>
      <c r="AC8">
        <f t="shared" si="7"/>
        <v>40</v>
      </c>
      <c r="AD8" s="1">
        <v>44</v>
      </c>
      <c r="AE8" s="1">
        <v>49</v>
      </c>
      <c r="AF8" s="1">
        <f t="shared" si="8"/>
        <v>93</v>
      </c>
      <c r="AG8" s="1">
        <v>20</v>
      </c>
      <c r="AH8" s="1">
        <v>22</v>
      </c>
      <c r="AI8" s="1">
        <f t="shared" si="9"/>
        <v>42</v>
      </c>
      <c r="AJ8" s="1">
        <v>22</v>
      </c>
      <c r="AK8">
        <v>23</v>
      </c>
      <c r="AL8" s="1">
        <f t="shared" si="10"/>
        <v>45</v>
      </c>
      <c r="AN8">
        <v>46</v>
      </c>
      <c r="AO8">
        <v>46</v>
      </c>
      <c r="AP8" t="e">
        <f t="shared" ca="1" si="11"/>
        <v>#N/A</v>
      </c>
      <c r="AQ8">
        <f t="shared" ca="1" si="12"/>
        <v>38</v>
      </c>
      <c r="AR8">
        <f t="shared" ca="1" si="13"/>
        <v>0</v>
      </c>
      <c r="AS8" t="e">
        <f t="shared" ca="1" si="14"/>
        <v>#N/A</v>
      </c>
      <c r="AT8" t="s">
        <v>44</v>
      </c>
      <c r="AU8">
        <f t="shared" ref="AU8:AU68" si="15">AU7</f>
        <v>66</v>
      </c>
      <c r="AV8">
        <f t="shared" ref="AV8:AV68" si="16">AV7</f>
        <v>12</v>
      </c>
      <c r="AW8" t="str">
        <f t="shared" ref="AW8:AX17" si="17">AW7</f>
        <v>II</v>
      </c>
      <c r="AX8">
        <f t="shared" si="17"/>
        <v>12</v>
      </c>
    </row>
    <row r="9" spans="1:50" ht="51" x14ac:dyDescent="0.25">
      <c r="A9" s="28">
        <v>4</v>
      </c>
      <c r="B9" s="30">
        <v>250090101004</v>
      </c>
      <c r="C9" s="26"/>
      <c r="D9" s="31" t="s">
        <v>123</v>
      </c>
      <c r="E9" s="27" t="s">
        <v>124</v>
      </c>
      <c r="F9" t="s">
        <v>124</v>
      </c>
      <c r="G9">
        <v>43</v>
      </c>
      <c r="H9" s="1">
        <f t="shared" si="0"/>
        <v>43</v>
      </c>
      <c r="I9">
        <v>69</v>
      </c>
      <c r="J9">
        <v>41</v>
      </c>
      <c r="K9" s="1">
        <f t="shared" si="1"/>
        <v>110</v>
      </c>
      <c r="L9">
        <v>76</v>
      </c>
      <c r="M9">
        <v>47</v>
      </c>
      <c r="N9" s="1">
        <f t="shared" si="2"/>
        <v>123</v>
      </c>
      <c r="O9">
        <v>76</v>
      </c>
      <c r="P9">
        <v>46</v>
      </c>
      <c r="Q9" s="1">
        <f t="shared" si="3"/>
        <v>122</v>
      </c>
      <c r="R9">
        <v>33</v>
      </c>
      <c r="S9">
        <v>19</v>
      </c>
      <c r="T9" s="1">
        <f t="shared" si="4"/>
        <v>52</v>
      </c>
      <c r="U9">
        <v>19</v>
      </c>
      <c r="V9">
        <v>20</v>
      </c>
      <c r="W9" s="1">
        <f t="shared" si="5"/>
        <v>39</v>
      </c>
      <c r="X9">
        <v>20</v>
      </c>
      <c r="Y9">
        <v>22</v>
      </c>
      <c r="Z9" s="1">
        <f t="shared" si="6"/>
        <v>42</v>
      </c>
      <c r="AA9">
        <v>23</v>
      </c>
      <c r="AB9">
        <v>23</v>
      </c>
      <c r="AC9">
        <f t="shared" si="7"/>
        <v>46</v>
      </c>
      <c r="AD9" s="1">
        <v>42</v>
      </c>
      <c r="AE9" s="1">
        <v>40</v>
      </c>
      <c r="AF9" s="1">
        <f t="shared" si="8"/>
        <v>82</v>
      </c>
      <c r="AG9" s="1">
        <v>21</v>
      </c>
      <c r="AH9" s="1">
        <v>21</v>
      </c>
      <c r="AI9" s="1">
        <f t="shared" si="9"/>
        <v>42</v>
      </c>
      <c r="AJ9" s="1">
        <v>21</v>
      </c>
      <c r="AK9">
        <v>23</v>
      </c>
      <c r="AL9" s="1">
        <f t="shared" si="10"/>
        <v>44</v>
      </c>
      <c r="AN9">
        <v>45</v>
      </c>
      <c r="AO9">
        <v>45</v>
      </c>
      <c r="AP9" t="e">
        <f t="shared" ca="1" si="11"/>
        <v>#N/A</v>
      </c>
      <c r="AQ9">
        <f t="shared" ca="1" si="12"/>
        <v>42</v>
      </c>
      <c r="AR9">
        <f t="shared" ca="1" si="13"/>
        <v>0</v>
      </c>
      <c r="AS9" t="e">
        <f t="shared" ca="1" si="14"/>
        <v>#N/A</v>
      </c>
      <c r="AT9" t="s">
        <v>44</v>
      </c>
      <c r="AU9">
        <f t="shared" si="15"/>
        <v>66</v>
      </c>
      <c r="AV9">
        <f t="shared" si="16"/>
        <v>12</v>
      </c>
      <c r="AW9" t="str">
        <f t="shared" si="17"/>
        <v>II</v>
      </c>
      <c r="AX9">
        <f t="shared" si="17"/>
        <v>12</v>
      </c>
    </row>
    <row r="10" spans="1:50" ht="51" x14ac:dyDescent="0.25">
      <c r="A10" s="28">
        <v>5</v>
      </c>
      <c r="B10" s="30">
        <v>250090101005</v>
      </c>
      <c r="C10" s="26"/>
      <c r="D10" s="31" t="s">
        <v>125</v>
      </c>
      <c r="E10" s="27" t="s">
        <v>126</v>
      </c>
      <c r="F10" t="s">
        <v>126</v>
      </c>
      <c r="G10">
        <v>44</v>
      </c>
      <c r="H10" s="1">
        <f t="shared" si="0"/>
        <v>44</v>
      </c>
      <c r="I10">
        <v>87</v>
      </c>
      <c r="J10">
        <v>49</v>
      </c>
      <c r="K10" s="1">
        <f t="shared" si="1"/>
        <v>136</v>
      </c>
      <c r="L10">
        <v>89</v>
      </c>
      <c r="M10">
        <v>48</v>
      </c>
      <c r="N10" s="1">
        <f t="shared" si="2"/>
        <v>137</v>
      </c>
      <c r="O10">
        <v>92</v>
      </c>
      <c r="P10">
        <v>47</v>
      </c>
      <c r="Q10" s="1">
        <f t="shared" si="3"/>
        <v>139</v>
      </c>
      <c r="R10">
        <v>30</v>
      </c>
      <c r="S10">
        <v>22</v>
      </c>
      <c r="T10" s="1">
        <f t="shared" si="4"/>
        <v>52</v>
      </c>
      <c r="U10">
        <v>19</v>
      </c>
      <c r="V10">
        <v>23</v>
      </c>
      <c r="W10" s="1">
        <f t="shared" si="5"/>
        <v>42</v>
      </c>
      <c r="X10">
        <v>19</v>
      </c>
      <c r="Y10">
        <v>21</v>
      </c>
      <c r="Z10" s="1">
        <f t="shared" si="6"/>
        <v>40</v>
      </c>
      <c r="AA10">
        <v>23</v>
      </c>
      <c r="AB10">
        <v>23</v>
      </c>
      <c r="AC10">
        <f t="shared" si="7"/>
        <v>46</v>
      </c>
      <c r="AD10" s="1">
        <v>39</v>
      </c>
      <c r="AE10" s="1">
        <v>49</v>
      </c>
      <c r="AF10" s="1">
        <f t="shared" si="8"/>
        <v>88</v>
      </c>
      <c r="AG10" s="1">
        <v>20</v>
      </c>
      <c r="AH10" s="1">
        <v>20</v>
      </c>
      <c r="AI10" s="1">
        <f t="shared" si="9"/>
        <v>40</v>
      </c>
      <c r="AJ10" s="1">
        <v>21</v>
      </c>
      <c r="AK10">
        <v>22</v>
      </c>
      <c r="AL10" s="1">
        <f t="shared" si="10"/>
        <v>43</v>
      </c>
      <c r="AN10">
        <v>45</v>
      </c>
      <c r="AO10">
        <v>45</v>
      </c>
      <c r="AP10" t="e">
        <f t="shared" ca="1" si="11"/>
        <v>#N/A</v>
      </c>
      <c r="AQ10">
        <f t="shared" ca="1" si="12"/>
        <v>42</v>
      </c>
      <c r="AR10">
        <f t="shared" ca="1" si="13"/>
        <v>0</v>
      </c>
      <c r="AS10" t="e">
        <f t="shared" ca="1" si="14"/>
        <v>#N/A</v>
      </c>
      <c r="AT10" t="s">
        <v>44</v>
      </c>
      <c r="AU10">
        <f t="shared" si="15"/>
        <v>66</v>
      </c>
      <c r="AV10">
        <f t="shared" si="16"/>
        <v>12</v>
      </c>
      <c r="AW10" t="str">
        <f t="shared" si="17"/>
        <v>II</v>
      </c>
      <c r="AX10">
        <f t="shared" si="17"/>
        <v>12</v>
      </c>
    </row>
    <row r="11" spans="1:50" ht="51" x14ac:dyDescent="0.25">
      <c r="A11" s="28">
        <v>6</v>
      </c>
      <c r="B11" s="30">
        <v>250090101006</v>
      </c>
      <c r="C11" s="26"/>
      <c r="D11" s="31" t="s">
        <v>127</v>
      </c>
      <c r="E11" s="27" t="s">
        <v>128</v>
      </c>
      <c r="F11" t="s">
        <v>128</v>
      </c>
      <c r="G11">
        <v>40</v>
      </c>
      <c r="H11" s="1">
        <f t="shared" si="0"/>
        <v>40</v>
      </c>
      <c r="I11">
        <v>81</v>
      </c>
      <c r="J11">
        <v>47</v>
      </c>
      <c r="K11" s="1">
        <f t="shared" si="1"/>
        <v>128</v>
      </c>
      <c r="L11">
        <v>88</v>
      </c>
      <c r="M11">
        <v>43</v>
      </c>
      <c r="N11" s="1">
        <f t="shared" si="2"/>
        <v>131</v>
      </c>
      <c r="O11">
        <v>81</v>
      </c>
      <c r="P11">
        <v>45</v>
      </c>
      <c r="Q11" s="1">
        <f t="shared" si="3"/>
        <v>126</v>
      </c>
      <c r="R11">
        <v>22</v>
      </c>
      <c r="S11">
        <v>14</v>
      </c>
      <c r="T11" s="1">
        <f t="shared" si="4"/>
        <v>36</v>
      </c>
      <c r="U11">
        <v>18</v>
      </c>
      <c r="V11">
        <v>22</v>
      </c>
      <c r="W11" s="1">
        <f t="shared" si="5"/>
        <v>40</v>
      </c>
      <c r="X11">
        <v>24</v>
      </c>
      <c r="Y11">
        <v>21</v>
      </c>
      <c r="Z11" s="1">
        <f t="shared" si="6"/>
        <v>45</v>
      </c>
      <c r="AA11">
        <v>22</v>
      </c>
      <c r="AB11">
        <v>22</v>
      </c>
      <c r="AC11">
        <f t="shared" si="7"/>
        <v>44</v>
      </c>
      <c r="AD11" s="1">
        <v>39</v>
      </c>
      <c r="AE11" s="1">
        <v>49</v>
      </c>
      <c r="AF11" s="1">
        <f t="shared" si="8"/>
        <v>88</v>
      </c>
      <c r="AG11" s="1">
        <v>22</v>
      </c>
      <c r="AH11" s="1">
        <v>20</v>
      </c>
      <c r="AI11" s="1">
        <f t="shared" si="9"/>
        <v>42</v>
      </c>
      <c r="AJ11" s="1">
        <v>20</v>
      </c>
      <c r="AK11">
        <v>19</v>
      </c>
      <c r="AL11" s="1">
        <f t="shared" si="10"/>
        <v>39</v>
      </c>
      <c r="AN11">
        <v>45</v>
      </c>
      <c r="AO11">
        <v>45</v>
      </c>
      <c r="AP11" t="e">
        <f t="shared" ca="1" si="11"/>
        <v>#N/A</v>
      </c>
      <c r="AQ11">
        <f t="shared" ca="1" si="12"/>
        <v>38</v>
      </c>
      <c r="AR11">
        <f t="shared" ca="1" si="13"/>
        <v>0</v>
      </c>
      <c r="AS11" t="e">
        <f t="shared" ca="1" si="14"/>
        <v>#N/A</v>
      </c>
      <c r="AT11" t="s">
        <v>44</v>
      </c>
      <c r="AU11">
        <f t="shared" si="15"/>
        <v>66</v>
      </c>
      <c r="AV11">
        <f t="shared" si="16"/>
        <v>12</v>
      </c>
      <c r="AW11" t="str">
        <f t="shared" si="17"/>
        <v>II</v>
      </c>
      <c r="AX11">
        <f t="shared" si="17"/>
        <v>12</v>
      </c>
    </row>
    <row r="12" spans="1:50" ht="51" x14ac:dyDescent="0.25">
      <c r="A12" s="28">
        <v>7</v>
      </c>
      <c r="B12" s="30">
        <v>250090101007</v>
      </c>
      <c r="C12" s="26"/>
      <c r="D12" s="31" t="s">
        <v>129</v>
      </c>
      <c r="E12" s="27" t="s">
        <v>130</v>
      </c>
      <c r="F12" t="s">
        <v>130</v>
      </c>
      <c r="G12">
        <v>41</v>
      </c>
      <c r="H12" s="1">
        <f t="shared" si="0"/>
        <v>41</v>
      </c>
      <c r="I12">
        <v>73</v>
      </c>
      <c r="J12">
        <v>40</v>
      </c>
      <c r="K12" s="1">
        <f t="shared" si="1"/>
        <v>113</v>
      </c>
      <c r="L12">
        <v>83</v>
      </c>
      <c r="M12">
        <v>46</v>
      </c>
      <c r="N12" s="1">
        <f t="shared" si="2"/>
        <v>129</v>
      </c>
      <c r="O12">
        <v>94</v>
      </c>
      <c r="P12">
        <v>44</v>
      </c>
      <c r="Q12" s="1">
        <f t="shared" si="3"/>
        <v>138</v>
      </c>
      <c r="R12">
        <v>35</v>
      </c>
      <c r="S12">
        <v>14</v>
      </c>
      <c r="T12" s="1">
        <f t="shared" si="4"/>
        <v>49</v>
      </c>
      <c r="U12">
        <v>19</v>
      </c>
      <c r="V12">
        <v>19</v>
      </c>
      <c r="W12" s="1">
        <f t="shared" si="5"/>
        <v>38</v>
      </c>
      <c r="X12">
        <v>23</v>
      </c>
      <c r="Y12">
        <v>23</v>
      </c>
      <c r="Z12" s="1">
        <f t="shared" si="6"/>
        <v>46</v>
      </c>
      <c r="AA12">
        <v>23</v>
      </c>
      <c r="AB12">
        <v>23</v>
      </c>
      <c r="AC12">
        <f t="shared" si="7"/>
        <v>46</v>
      </c>
      <c r="AD12" s="1">
        <v>39</v>
      </c>
      <c r="AE12" s="1">
        <v>44</v>
      </c>
      <c r="AF12" s="1">
        <f t="shared" si="8"/>
        <v>83</v>
      </c>
      <c r="AG12" s="1">
        <v>21</v>
      </c>
      <c r="AH12" s="1">
        <v>19</v>
      </c>
      <c r="AI12" s="1">
        <f t="shared" si="9"/>
        <v>40</v>
      </c>
      <c r="AJ12" s="1">
        <v>20</v>
      </c>
      <c r="AK12">
        <v>22</v>
      </c>
      <c r="AL12" s="1">
        <f t="shared" si="10"/>
        <v>42</v>
      </c>
      <c r="AN12">
        <v>46</v>
      </c>
      <c r="AO12">
        <v>46</v>
      </c>
      <c r="AP12" t="e">
        <f t="shared" ca="1" si="11"/>
        <v>#N/A</v>
      </c>
      <c r="AQ12">
        <f t="shared" ca="1" si="12"/>
        <v>42</v>
      </c>
      <c r="AR12">
        <f t="shared" ca="1" si="13"/>
        <v>0</v>
      </c>
      <c r="AS12" t="e">
        <f t="shared" ca="1" si="14"/>
        <v>#N/A</v>
      </c>
      <c r="AT12" t="s">
        <v>44</v>
      </c>
      <c r="AU12">
        <f t="shared" si="15"/>
        <v>66</v>
      </c>
      <c r="AV12">
        <f t="shared" si="16"/>
        <v>12</v>
      </c>
      <c r="AW12" t="str">
        <f t="shared" si="17"/>
        <v>II</v>
      </c>
      <c r="AX12">
        <f t="shared" si="17"/>
        <v>12</v>
      </c>
    </row>
    <row r="13" spans="1:50" ht="67.5" x14ac:dyDescent="0.25">
      <c r="A13" s="28">
        <v>8</v>
      </c>
      <c r="B13" s="30">
        <v>250090101008</v>
      </c>
      <c r="C13" s="26"/>
      <c r="D13" s="31" t="s">
        <v>131</v>
      </c>
      <c r="E13" s="27" t="s">
        <v>132</v>
      </c>
      <c r="F13" t="s">
        <v>132</v>
      </c>
      <c r="G13">
        <v>34</v>
      </c>
      <c r="H13" s="1">
        <f t="shared" si="0"/>
        <v>34</v>
      </c>
      <c r="I13">
        <v>11</v>
      </c>
      <c r="J13">
        <v>31</v>
      </c>
      <c r="K13" s="1">
        <f t="shared" si="1"/>
        <v>42</v>
      </c>
      <c r="L13">
        <v>48</v>
      </c>
      <c r="M13">
        <v>43</v>
      </c>
      <c r="N13" s="1">
        <f t="shared" si="2"/>
        <v>91</v>
      </c>
      <c r="O13">
        <v>41</v>
      </c>
      <c r="P13">
        <v>39</v>
      </c>
      <c r="Q13" s="1">
        <f t="shared" si="3"/>
        <v>80</v>
      </c>
      <c r="R13">
        <v>20</v>
      </c>
      <c r="S13">
        <v>20</v>
      </c>
      <c r="T13" s="1">
        <f t="shared" si="4"/>
        <v>40</v>
      </c>
      <c r="U13">
        <v>16</v>
      </c>
      <c r="V13">
        <v>21</v>
      </c>
      <c r="W13" s="1">
        <f t="shared" si="5"/>
        <v>37</v>
      </c>
      <c r="X13">
        <v>19</v>
      </c>
      <c r="Y13">
        <v>22</v>
      </c>
      <c r="Z13" s="1">
        <f t="shared" si="6"/>
        <v>41</v>
      </c>
      <c r="AA13">
        <v>21</v>
      </c>
      <c r="AB13">
        <v>21</v>
      </c>
      <c r="AC13">
        <f t="shared" si="7"/>
        <v>42</v>
      </c>
      <c r="AD13" s="1">
        <v>39</v>
      </c>
      <c r="AE13" s="1">
        <v>34</v>
      </c>
      <c r="AF13" s="1">
        <f t="shared" si="8"/>
        <v>73</v>
      </c>
      <c r="AG13" s="1">
        <v>22</v>
      </c>
      <c r="AH13" s="1">
        <v>19</v>
      </c>
      <c r="AI13" s="1">
        <f t="shared" si="9"/>
        <v>41</v>
      </c>
      <c r="AJ13" s="1">
        <v>17</v>
      </c>
      <c r="AK13">
        <v>20</v>
      </c>
      <c r="AL13" s="1">
        <f t="shared" si="10"/>
        <v>37</v>
      </c>
      <c r="AN13">
        <v>45</v>
      </c>
      <c r="AO13">
        <v>45</v>
      </c>
      <c r="AP13" t="e">
        <f t="shared" ca="1" si="11"/>
        <v>#N/A</v>
      </c>
      <c r="AQ13">
        <f t="shared" ca="1" si="12"/>
        <v>38</v>
      </c>
      <c r="AR13">
        <f t="shared" ca="1" si="13"/>
        <v>0</v>
      </c>
      <c r="AS13" t="e">
        <f t="shared" ca="1" si="14"/>
        <v>#N/A</v>
      </c>
      <c r="AT13" t="s">
        <v>44</v>
      </c>
      <c r="AU13">
        <f t="shared" si="15"/>
        <v>66</v>
      </c>
      <c r="AV13">
        <f t="shared" si="16"/>
        <v>12</v>
      </c>
      <c r="AW13" t="str">
        <f t="shared" si="17"/>
        <v>II</v>
      </c>
      <c r="AX13">
        <f t="shared" si="17"/>
        <v>12</v>
      </c>
    </row>
    <row r="14" spans="1:50" ht="51" x14ac:dyDescent="0.25">
      <c r="A14" s="28">
        <v>9</v>
      </c>
      <c r="B14" s="30">
        <v>250090101009</v>
      </c>
      <c r="C14" s="26"/>
      <c r="D14" s="31" t="s">
        <v>133</v>
      </c>
      <c r="E14" s="27" t="s">
        <v>134</v>
      </c>
      <c r="F14" t="s">
        <v>134</v>
      </c>
      <c r="G14">
        <v>41</v>
      </c>
      <c r="H14" s="1">
        <f t="shared" si="0"/>
        <v>41</v>
      </c>
      <c r="I14">
        <v>47</v>
      </c>
      <c r="J14">
        <v>33</v>
      </c>
      <c r="K14" s="1">
        <f t="shared" si="1"/>
        <v>80</v>
      </c>
      <c r="L14">
        <v>87</v>
      </c>
      <c r="M14">
        <v>43</v>
      </c>
      <c r="N14" s="1">
        <f t="shared" si="2"/>
        <v>130</v>
      </c>
      <c r="O14">
        <v>76</v>
      </c>
      <c r="P14">
        <v>47</v>
      </c>
      <c r="Q14" s="1">
        <f t="shared" si="3"/>
        <v>123</v>
      </c>
      <c r="R14">
        <v>31</v>
      </c>
      <c r="S14">
        <v>15</v>
      </c>
      <c r="T14" s="1">
        <f t="shared" si="4"/>
        <v>46</v>
      </c>
      <c r="U14">
        <v>22</v>
      </c>
      <c r="V14">
        <v>23</v>
      </c>
      <c r="W14" s="1">
        <f t="shared" si="5"/>
        <v>45</v>
      </c>
      <c r="X14">
        <v>24</v>
      </c>
      <c r="Y14">
        <v>21</v>
      </c>
      <c r="Z14" s="1">
        <f t="shared" si="6"/>
        <v>45</v>
      </c>
      <c r="AA14">
        <v>22</v>
      </c>
      <c r="AB14">
        <v>22</v>
      </c>
      <c r="AC14">
        <f t="shared" si="7"/>
        <v>44</v>
      </c>
      <c r="AD14" s="1">
        <v>38</v>
      </c>
      <c r="AE14" s="1">
        <v>47</v>
      </c>
      <c r="AF14" s="1">
        <f t="shared" si="8"/>
        <v>85</v>
      </c>
      <c r="AG14" s="1">
        <v>20</v>
      </c>
      <c r="AH14" s="1">
        <v>21</v>
      </c>
      <c r="AI14" s="1">
        <f t="shared" si="9"/>
        <v>41</v>
      </c>
      <c r="AJ14" s="1">
        <v>19</v>
      </c>
      <c r="AK14">
        <v>21</v>
      </c>
      <c r="AL14" s="1">
        <f t="shared" si="10"/>
        <v>40</v>
      </c>
      <c r="AN14">
        <v>45</v>
      </c>
      <c r="AO14">
        <v>45</v>
      </c>
      <c r="AP14" t="e">
        <f t="shared" ca="1" si="11"/>
        <v>#N/A</v>
      </c>
      <c r="AQ14">
        <f t="shared" ca="1" si="12"/>
        <v>42</v>
      </c>
      <c r="AR14">
        <f t="shared" ca="1" si="13"/>
        <v>0</v>
      </c>
      <c r="AS14" t="e">
        <f t="shared" ca="1" si="14"/>
        <v>#N/A</v>
      </c>
      <c r="AT14" t="s">
        <v>44</v>
      </c>
      <c r="AU14">
        <f t="shared" si="15"/>
        <v>66</v>
      </c>
      <c r="AV14">
        <f t="shared" si="16"/>
        <v>12</v>
      </c>
      <c r="AW14" t="str">
        <f t="shared" si="17"/>
        <v>II</v>
      </c>
      <c r="AX14">
        <f t="shared" si="17"/>
        <v>12</v>
      </c>
    </row>
    <row r="15" spans="1:50" ht="51" x14ac:dyDescent="0.25">
      <c r="A15" s="28">
        <v>10</v>
      </c>
      <c r="B15" s="30">
        <v>250090101010</v>
      </c>
      <c r="C15" s="26"/>
      <c r="D15" s="31" t="s">
        <v>135</v>
      </c>
      <c r="E15" s="27" t="s">
        <v>136</v>
      </c>
      <c r="F15" t="s">
        <v>136</v>
      </c>
      <c r="G15">
        <v>32</v>
      </c>
      <c r="H15" s="1">
        <f t="shared" si="0"/>
        <v>32</v>
      </c>
      <c r="I15">
        <v>51</v>
      </c>
      <c r="J15">
        <v>35</v>
      </c>
      <c r="K15" s="1">
        <f t="shared" si="1"/>
        <v>86</v>
      </c>
      <c r="L15">
        <v>73</v>
      </c>
      <c r="M15">
        <v>40</v>
      </c>
      <c r="N15" s="1">
        <f t="shared" si="2"/>
        <v>113</v>
      </c>
      <c r="O15">
        <v>52</v>
      </c>
      <c r="P15">
        <v>40</v>
      </c>
      <c r="Q15" s="1">
        <f t="shared" si="3"/>
        <v>92</v>
      </c>
      <c r="R15">
        <v>20</v>
      </c>
      <c r="S15">
        <v>18</v>
      </c>
      <c r="T15" s="1">
        <f t="shared" si="4"/>
        <v>38</v>
      </c>
      <c r="U15">
        <v>20</v>
      </c>
      <c r="V15">
        <v>23</v>
      </c>
      <c r="W15" s="1">
        <f t="shared" si="5"/>
        <v>43</v>
      </c>
      <c r="X15">
        <v>23</v>
      </c>
      <c r="Y15">
        <v>21</v>
      </c>
      <c r="Z15" s="1">
        <f t="shared" si="6"/>
        <v>44</v>
      </c>
      <c r="AA15">
        <v>21</v>
      </c>
      <c r="AB15">
        <v>21</v>
      </c>
      <c r="AC15">
        <f t="shared" si="7"/>
        <v>42</v>
      </c>
      <c r="AD15" s="1">
        <v>38</v>
      </c>
      <c r="AE15" s="1">
        <v>39</v>
      </c>
      <c r="AF15" s="1">
        <f t="shared" si="8"/>
        <v>77</v>
      </c>
      <c r="AG15" s="1">
        <v>21</v>
      </c>
      <c r="AH15" s="1">
        <v>20</v>
      </c>
      <c r="AI15" s="1">
        <f t="shared" si="9"/>
        <v>41</v>
      </c>
      <c r="AJ15" s="1">
        <v>19</v>
      </c>
      <c r="AK15">
        <v>21</v>
      </c>
      <c r="AL15" s="1">
        <f t="shared" si="10"/>
        <v>40</v>
      </c>
      <c r="AN15">
        <v>45</v>
      </c>
      <c r="AO15">
        <v>45</v>
      </c>
      <c r="AP15" t="e">
        <f t="shared" ca="1" si="11"/>
        <v>#N/A</v>
      </c>
      <c r="AQ15">
        <f t="shared" ca="1" si="12"/>
        <v>42</v>
      </c>
      <c r="AR15">
        <f t="shared" ca="1" si="13"/>
        <v>0</v>
      </c>
      <c r="AS15" t="e">
        <f t="shared" ca="1" si="14"/>
        <v>#N/A</v>
      </c>
      <c r="AT15" t="s">
        <v>44</v>
      </c>
      <c r="AU15">
        <f t="shared" si="15"/>
        <v>66</v>
      </c>
      <c r="AV15">
        <f t="shared" si="16"/>
        <v>12</v>
      </c>
      <c r="AW15" t="str">
        <f t="shared" si="17"/>
        <v>II</v>
      </c>
      <c r="AX15">
        <f t="shared" si="17"/>
        <v>12</v>
      </c>
    </row>
    <row r="16" spans="1:50" ht="51" x14ac:dyDescent="0.25">
      <c r="A16" s="28">
        <v>11</v>
      </c>
      <c r="B16" s="30">
        <v>250090101011</v>
      </c>
      <c r="C16" s="26"/>
      <c r="D16" s="31" t="s">
        <v>137</v>
      </c>
      <c r="E16" s="27" t="s">
        <v>138</v>
      </c>
      <c r="F16" t="s">
        <v>138</v>
      </c>
      <c r="G16">
        <v>36</v>
      </c>
      <c r="H16" s="1">
        <f t="shared" si="0"/>
        <v>36</v>
      </c>
      <c r="I16">
        <v>56</v>
      </c>
      <c r="J16">
        <v>40</v>
      </c>
      <c r="K16" s="1">
        <f t="shared" si="1"/>
        <v>96</v>
      </c>
      <c r="L16">
        <v>83</v>
      </c>
      <c r="M16">
        <v>42</v>
      </c>
      <c r="N16" s="1">
        <f t="shared" si="2"/>
        <v>125</v>
      </c>
      <c r="O16">
        <v>69</v>
      </c>
      <c r="P16">
        <v>42</v>
      </c>
      <c r="Q16" s="1">
        <f t="shared" si="3"/>
        <v>111</v>
      </c>
      <c r="R16">
        <v>28</v>
      </c>
      <c r="S16">
        <v>21</v>
      </c>
      <c r="T16" s="1">
        <f t="shared" si="4"/>
        <v>49</v>
      </c>
      <c r="U16">
        <v>20</v>
      </c>
      <c r="V16">
        <v>23</v>
      </c>
      <c r="W16" s="1">
        <f t="shared" si="5"/>
        <v>43</v>
      </c>
      <c r="X16">
        <v>17</v>
      </c>
      <c r="Y16">
        <v>20</v>
      </c>
      <c r="Z16" s="1">
        <f t="shared" si="6"/>
        <v>37</v>
      </c>
      <c r="AA16">
        <v>21</v>
      </c>
      <c r="AB16">
        <v>21</v>
      </c>
      <c r="AC16">
        <f t="shared" si="7"/>
        <v>42</v>
      </c>
      <c r="AD16" s="1">
        <v>41</v>
      </c>
      <c r="AE16" s="1">
        <v>45</v>
      </c>
      <c r="AF16" s="1">
        <f t="shared" si="8"/>
        <v>86</v>
      </c>
      <c r="AG16" s="1">
        <v>20</v>
      </c>
      <c r="AH16" s="1">
        <v>20</v>
      </c>
      <c r="AI16" s="1">
        <f t="shared" si="9"/>
        <v>40</v>
      </c>
      <c r="AJ16" s="1">
        <v>21</v>
      </c>
      <c r="AK16">
        <v>22</v>
      </c>
      <c r="AL16" s="1">
        <f t="shared" si="10"/>
        <v>43</v>
      </c>
      <c r="AN16">
        <v>46</v>
      </c>
      <c r="AO16">
        <v>46</v>
      </c>
      <c r="AP16" t="e">
        <f t="shared" ca="1" si="11"/>
        <v>#N/A</v>
      </c>
      <c r="AQ16">
        <f t="shared" ca="1" si="12"/>
        <v>42</v>
      </c>
      <c r="AR16">
        <f t="shared" ca="1" si="13"/>
        <v>0</v>
      </c>
      <c r="AS16" t="e">
        <f t="shared" ca="1" si="14"/>
        <v>#N/A</v>
      </c>
      <c r="AT16" t="s">
        <v>44</v>
      </c>
      <c r="AU16">
        <f t="shared" si="15"/>
        <v>66</v>
      </c>
      <c r="AV16">
        <f t="shared" si="16"/>
        <v>12</v>
      </c>
      <c r="AW16" t="str">
        <f t="shared" si="17"/>
        <v>II</v>
      </c>
      <c r="AX16">
        <f t="shared" si="17"/>
        <v>12</v>
      </c>
    </row>
    <row r="17" spans="1:50" ht="51" x14ac:dyDescent="0.25">
      <c r="A17" s="28">
        <v>12</v>
      </c>
      <c r="B17" s="30">
        <v>250090101012</v>
      </c>
      <c r="C17" s="26"/>
      <c r="D17" s="31" t="s">
        <v>139</v>
      </c>
      <c r="E17" s="27" t="s">
        <v>140</v>
      </c>
      <c r="F17" t="s">
        <v>140</v>
      </c>
      <c r="G17">
        <v>42</v>
      </c>
      <c r="H17" s="1">
        <f t="shared" si="0"/>
        <v>42</v>
      </c>
      <c r="I17">
        <v>81</v>
      </c>
      <c r="J17">
        <v>44</v>
      </c>
      <c r="K17" s="1">
        <f t="shared" si="1"/>
        <v>125</v>
      </c>
      <c r="L17">
        <v>80</v>
      </c>
      <c r="M17">
        <v>45</v>
      </c>
      <c r="N17" s="1">
        <f t="shared" si="2"/>
        <v>125</v>
      </c>
      <c r="O17">
        <v>74</v>
      </c>
      <c r="P17">
        <v>46</v>
      </c>
      <c r="Q17" s="1">
        <f t="shared" si="3"/>
        <v>120</v>
      </c>
      <c r="R17">
        <v>34</v>
      </c>
      <c r="S17">
        <v>22</v>
      </c>
      <c r="T17" s="1">
        <f t="shared" si="4"/>
        <v>56</v>
      </c>
      <c r="U17">
        <v>23</v>
      </c>
      <c r="V17">
        <v>20</v>
      </c>
      <c r="W17" s="1">
        <f t="shared" si="5"/>
        <v>43</v>
      </c>
      <c r="X17">
        <v>19</v>
      </c>
      <c r="Y17">
        <v>23</v>
      </c>
      <c r="Z17" s="1">
        <f t="shared" si="6"/>
        <v>42</v>
      </c>
      <c r="AA17">
        <v>22</v>
      </c>
      <c r="AB17">
        <v>22</v>
      </c>
      <c r="AC17">
        <f t="shared" si="7"/>
        <v>44</v>
      </c>
      <c r="AD17" s="1">
        <v>38</v>
      </c>
      <c r="AE17" s="1">
        <v>39</v>
      </c>
      <c r="AF17" s="1">
        <f t="shared" si="8"/>
        <v>77</v>
      </c>
      <c r="AG17" s="1">
        <v>21</v>
      </c>
      <c r="AH17" s="1">
        <v>20</v>
      </c>
      <c r="AI17" s="1">
        <f t="shared" si="9"/>
        <v>41</v>
      </c>
      <c r="AJ17" s="1">
        <v>19</v>
      </c>
      <c r="AK17">
        <v>23</v>
      </c>
      <c r="AL17" s="1">
        <f t="shared" si="10"/>
        <v>42</v>
      </c>
      <c r="AN17">
        <v>45</v>
      </c>
      <c r="AO17">
        <v>45</v>
      </c>
      <c r="AP17" t="e">
        <f t="shared" ca="1" si="11"/>
        <v>#N/A</v>
      </c>
      <c r="AQ17">
        <f t="shared" ca="1" si="12"/>
        <v>42</v>
      </c>
      <c r="AR17">
        <f t="shared" ca="1" si="13"/>
        <v>0</v>
      </c>
      <c r="AS17" t="e">
        <f t="shared" ca="1" si="14"/>
        <v>#N/A</v>
      </c>
      <c r="AT17" t="s">
        <v>44</v>
      </c>
      <c r="AU17">
        <f t="shared" si="15"/>
        <v>66</v>
      </c>
      <c r="AV17">
        <f t="shared" si="16"/>
        <v>12</v>
      </c>
      <c r="AW17" t="str">
        <f t="shared" si="17"/>
        <v>II</v>
      </c>
      <c r="AX17">
        <f t="shared" si="17"/>
        <v>12</v>
      </c>
    </row>
    <row r="18" spans="1:50" ht="51" x14ac:dyDescent="0.25">
      <c r="A18" s="28">
        <v>13</v>
      </c>
      <c r="B18" s="30">
        <v>250090101013</v>
      </c>
      <c r="C18" s="26"/>
      <c r="D18" s="31" t="s">
        <v>141</v>
      </c>
      <c r="E18" s="27" t="s">
        <v>142</v>
      </c>
      <c r="F18" t="s">
        <v>142</v>
      </c>
      <c r="G18">
        <v>35</v>
      </c>
      <c r="H18" s="1">
        <f t="shared" si="0"/>
        <v>35</v>
      </c>
      <c r="I18">
        <v>36</v>
      </c>
      <c r="J18">
        <v>36</v>
      </c>
      <c r="K18" s="1">
        <f t="shared" si="1"/>
        <v>72</v>
      </c>
      <c r="L18">
        <v>76</v>
      </c>
      <c r="M18">
        <v>43</v>
      </c>
      <c r="N18" s="1">
        <f t="shared" si="2"/>
        <v>119</v>
      </c>
      <c r="O18">
        <v>59</v>
      </c>
      <c r="P18">
        <v>43</v>
      </c>
      <c r="Q18" s="1">
        <f t="shared" si="3"/>
        <v>102</v>
      </c>
      <c r="R18">
        <v>20</v>
      </c>
      <c r="S18">
        <v>16</v>
      </c>
      <c r="T18" s="1">
        <f t="shared" si="4"/>
        <v>36</v>
      </c>
      <c r="U18">
        <v>21</v>
      </c>
      <c r="V18">
        <v>22</v>
      </c>
      <c r="W18" s="1">
        <f t="shared" si="5"/>
        <v>43</v>
      </c>
      <c r="X18">
        <v>18</v>
      </c>
      <c r="Y18">
        <v>21</v>
      </c>
      <c r="Z18" s="1">
        <f t="shared" si="6"/>
        <v>39</v>
      </c>
      <c r="AA18">
        <v>23</v>
      </c>
      <c r="AB18">
        <v>23</v>
      </c>
      <c r="AC18">
        <f t="shared" si="7"/>
        <v>46</v>
      </c>
      <c r="AD18" s="1">
        <v>35</v>
      </c>
      <c r="AE18" s="1">
        <v>36</v>
      </c>
      <c r="AF18" s="1">
        <f t="shared" si="8"/>
        <v>71</v>
      </c>
      <c r="AG18" s="1">
        <v>22</v>
      </c>
      <c r="AH18" s="1">
        <v>19</v>
      </c>
      <c r="AI18" s="1">
        <f t="shared" si="9"/>
        <v>41</v>
      </c>
      <c r="AJ18" s="1">
        <v>19</v>
      </c>
      <c r="AK18">
        <v>19</v>
      </c>
      <c r="AL18" s="1">
        <f t="shared" si="10"/>
        <v>38</v>
      </c>
      <c r="AN18">
        <v>45</v>
      </c>
      <c r="AO18">
        <v>45</v>
      </c>
      <c r="AP18" t="e">
        <f t="shared" ca="1" si="11"/>
        <v>#N/A</v>
      </c>
      <c r="AQ18">
        <f t="shared" ca="1" si="12"/>
        <v>38</v>
      </c>
      <c r="AR18">
        <f t="shared" ca="1" si="13"/>
        <v>0</v>
      </c>
      <c r="AS18" t="e">
        <f t="shared" ca="1" si="14"/>
        <v>#N/A</v>
      </c>
      <c r="AT18" t="s">
        <v>44</v>
      </c>
      <c r="AU18">
        <f t="shared" si="15"/>
        <v>66</v>
      </c>
      <c r="AV18">
        <f t="shared" si="16"/>
        <v>12</v>
      </c>
      <c r="AW18" t="str">
        <f t="shared" ref="AW18:AX18" si="18">AW17</f>
        <v>II</v>
      </c>
      <c r="AX18">
        <f t="shared" si="18"/>
        <v>12</v>
      </c>
    </row>
    <row r="19" spans="1:50" ht="51" x14ac:dyDescent="0.25">
      <c r="A19" s="28">
        <v>14</v>
      </c>
      <c r="B19" s="30">
        <v>250090101014</v>
      </c>
      <c r="C19" s="26"/>
      <c r="D19" s="31" t="s">
        <v>143</v>
      </c>
      <c r="E19" s="27" t="s">
        <v>144</v>
      </c>
      <c r="F19" t="s">
        <v>144</v>
      </c>
      <c r="G19">
        <v>33</v>
      </c>
      <c r="H19" s="1">
        <f t="shared" si="0"/>
        <v>33</v>
      </c>
      <c r="I19">
        <v>43</v>
      </c>
      <c r="J19">
        <v>41</v>
      </c>
      <c r="K19" s="1">
        <f t="shared" si="1"/>
        <v>84</v>
      </c>
      <c r="L19">
        <v>72</v>
      </c>
      <c r="M19">
        <v>41</v>
      </c>
      <c r="N19" s="1">
        <f t="shared" si="2"/>
        <v>113</v>
      </c>
      <c r="O19">
        <v>62</v>
      </c>
      <c r="P19">
        <v>40</v>
      </c>
      <c r="Q19" s="1">
        <f t="shared" si="3"/>
        <v>102</v>
      </c>
      <c r="R19">
        <v>20</v>
      </c>
      <c r="S19">
        <v>14</v>
      </c>
      <c r="T19" s="1">
        <f t="shared" si="4"/>
        <v>34</v>
      </c>
      <c r="U19">
        <v>16</v>
      </c>
      <c r="V19">
        <v>16</v>
      </c>
      <c r="W19" s="1">
        <f t="shared" si="5"/>
        <v>32</v>
      </c>
      <c r="X19">
        <v>19</v>
      </c>
      <c r="Y19">
        <v>19</v>
      </c>
      <c r="Z19" s="1">
        <f t="shared" si="6"/>
        <v>38</v>
      </c>
      <c r="AA19">
        <v>20</v>
      </c>
      <c r="AB19">
        <v>20</v>
      </c>
      <c r="AC19">
        <f t="shared" si="7"/>
        <v>40</v>
      </c>
      <c r="AD19" s="1">
        <v>33</v>
      </c>
      <c r="AE19" s="1">
        <v>25</v>
      </c>
      <c r="AF19" s="1">
        <f t="shared" si="8"/>
        <v>58</v>
      </c>
      <c r="AG19" s="1">
        <v>23</v>
      </c>
      <c r="AH19" s="1">
        <v>19</v>
      </c>
      <c r="AI19" s="1">
        <f t="shared" si="9"/>
        <v>42</v>
      </c>
      <c r="AJ19" s="1">
        <v>17</v>
      </c>
      <c r="AK19">
        <v>21</v>
      </c>
      <c r="AL19" s="1">
        <f t="shared" si="10"/>
        <v>38</v>
      </c>
      <c r="AN19">
        <v>47</v>
      </c>
      <c r="AO19">
        <v>47</v>
      </c>
      <c r="AP19" t="e">
        <f t="shared" ca="1" si="11"/>
        <v>#N/A</v>
      </c>
      <c r="AQ19">
        <f t="shared" ca="1" si="12"/>
        <v>42</v>
      </c>
      <c r="AR19">
        <f t="shared" ca="1" si="13"/>
        <v>0</v>
      </c>
      <c r="AS19" t="e">
        <f t="shared" ca="1" si="14"/>
        <v>#N/A</v>
      </c>
      <c r="AT19" t="s">
        <v>44</v>
      </c>
      <c r="AU19">
        <f t="shared" si="15"/>
        <v>66</v>
      </c>
      <c r="AV19">
        <f t="shared" si="16"/>
        <v>12</v>
      </c>
      <c r="AW19" t="str">
        <f t="shared" ref="AW19:AX19" si="19">AW18</f>
        <v>II</v>
      </c>
      <c r="AX19">
        <f t="shared" si="19"/>
        <v>12</v>
      </c>
    </row>
    <row r="20" spans="1:50" ht="76.5" x14ac:dyDescent="0.25">
      <c r="A20" s="28">
        <v>15</v>
      </c>
      <c r="B20" s="30">
        <v>250090101015</v>
      </c>
      <c r="C20" s="26"/>
      <c r="D20" s="31" t="s">
        <v>145</v>
      </c>
      <c r="E20" s="27" t="s">
        <v>146</v>
      </c>
      <c r="F20" t="s">
        <v>146</v>
      </c>
      <c r="G20">
        <v>43</v>
      </c>
      <c r="H20" s="1">
        <f t="shared" si="0"/>
        <v>43</v>
      </c>
      <c r="I20">
        <v>93</v>
      </c>
      <c r="J20">
        <v>43</v>
      </c>
      <c r="K20" s="1">
        <f t="shared" si="1"/>
        <v>136</v>
      </c>
      <c r="L20">
        <v>96</v>
      </c>
      <c r="M20">
        <v>48</v>
      </c>
      <c r="N20" s="1">
        <f t="shared" si="2"/>
        <v>144</v>
      </c>
      <c r="O20">
        <v>89</v>
      </c>
      <c r="P20">
        <v>49</v>
      </c>
      <c r="Q20" s="1">
        <f t="shared" si="3"/>
        <v>138</v>
      </c>
      <c r="R20">
        <v>30</v>
      </c>
      <c r="S20">
        <v>22</v>
      </c>
      <c r="T20" s="1">
        <f t="shared" si="4"/>
        <v>52</v>
      </c>
      <c r="U20">
        <v>18</v>
      </c>
      <c r="V20">
        <v>21</v>
      </c>
      <c r="W20" s="1">
        <f t="shared" si="5"/>
        <v>39</v>
      </c>
      <c r="X20">
        <v>20</v>
      </c>
      <c r="Y20">
        <v>21</v>
      </c>
      <c r="Z20" s="1">
        <f t="shared" si="6"/>
        <v>41</v>
      </c>
      <c r="AA20">
        <v>24</v>
      </c>
      <c r="AB20">
        <v>24</v>
      </c>
      <c r="AC20">
        <f t="shared" si="7"/>
        <v>48</v>
      </c>
      <c r="AD20" s="1">
        <v>43</v>
      </c>
      <c r="AE20" s="1">
        <v>41</v>
      </c>
      <c r="AF20" s="1">
        <f t="shared" si="8"/>
        <v>84</v>
      </c>
      <c r="AG20" s="1">
        <v>21</v>
      </c>
      <c r="AH20" s="1">
        <v>20</v>
      </c>
      <c r="AI20" s="1">
        <f t="shared" si="9"/>
        <v>41</v>
      </c>
      <c r="AJ20" s="1">
        <v>19</v>
      </c>
      <c r="AK20">
        <v>23</v>
      </c>
      <c r="AL20" s="1">
        <f t="shared" si="10"/>
        <v>42</v>
      </c>
      <c r="AN20">
        <v>45</v>
      </c>
      <c r="AO20">
        <v>45</v>
      </c>
      <c r="AP20" t="e">
        <f t="shared" ca="1" si="11"/>
        <v>#N/A</v>
      </c>
      <c r="AQ20">
        <f t="shared" ca="1" si="12"/>
        <v>38</v>
      </c>
      <c r="AR20">
        <f t="shared" ca="1" si="13"/>
        <v>0</v>
      </c>
      <c r="AS20" t="e">
        <f t="shared" ca="1" si="14"/>
        <v>#N/A</v>
      </c>
      <c r="AT20" t="s">
        <v>44</v>
      </c>
      <c r="AU20">
        <f t="shared" si="15"/>
        <v>66</v>
      </c>
      <c r="AV20">
        <f t="shared" si="16"/>
        <v>12</v>
      </c>
      <c r="AW20" t="str">
        <f t="shared" ref="AW20:AX20" si="20">AW19</f>
        <v>II</v>
      </c>
      <c r="AX20">
        <f t="shared" si="20"/>
        <v>12</v>
      </c>
    </row>
    <row r="21" spans="1:50" ht="51" x14ac:dyDescent="0.25">
      <c r="A21" s="28">
        <v>16</v>
      </c>
      <c r="B21" s="30">
        <v>250090101016</v>
      </c>
      <c r="C21" s="26"/>
      <c r="D21" s="31" t="s">
        <v>147</v>
      </c>
      <c r="E21" s="27" t="s">
        <v>148</v>
      </c>
      <c r="F21" t="s">
        <v>148</v>
      </c>
      <c r="G21">
        <v>34</v>
      </c>
      <c r="H21" s="1">
        <f t="shared" si="0"/>
        <v>34</v>
      </c>
      <c r="I21">
        <v>36</v>
      </c>
      <c r="J21">
        <v>44</v>
      </c>
      <c r="K21" s="1">
        <f t="shared" si="1"/>
        <v>80</v>
      </c>
      <c r="L21">
        <v>67</v>
      </c>
      <c r="M21">
        <v>44</v>
      </c>
      <c r="N21" s="1">
        <f t="shared" si="2"/>
        <v>111</v>
      </c>
      <c r="O21">
        <v>76</v>
      </c>
      <c r="P21">
        <v>46</v>
      </c>
      <c r="Q21" s="1">
        <f t="shared" si="3"/>
        <v>122</v>
      </c>
      <c r="R21">
        <v>29</v>
      </c>
      <c r="S21">
        <v>20</v>
      </c>
      <c r="T21" s="1">
        <f t="shared" si="4"/>
        <v>49</v>
      </c>
      <c r="U21">
        <v>19</v>
      </c>
      <c r="V21">
        <v>23</v>
      </c>
      <c r="W21" s="1">
        <f t="shared" si="5"/>
        <v>42</v>
      </c>
      <c r="X21">
        <v>18</v>
      </c>
      <c r="Y21">
        <v>21</v>
      </c>
      <c r="Z21" s="1">
        <f t="shared" si="6"/>
        <v>39</v>
      </c>
      <c r="AA21">
        <v>21</v>
      </c>
      <c r="AB21">
        <v>22</v>
      </c>
      <c r="AC21">
        <f t="shared" si="7"/>
        <v>43</v>
      </c>
      <c r="AD21" s="1">
        <v>41</v>
      </c>
      <c r="AE21" s="1">
        <v>37</v>
      </c>
      <c r="AF21" s="1">
        <f t="shared" si="8"/>
        <v>78</v>
      </c>
      <c r="AG21" s="1">
        <v>20</v>
      </c>
      <c r="AH21" s="1">
        <v>19</v>
      </c>
      <c r="AI21" s="1">
        <f t="shared" si="9"/>
        <v>39</v>
      </c>
      <c r="AJ21" s="1">
        <v>17</v>
      </c>
      <c r="AK21">
        <v>22</v>
      </c>
      <c r="AL21" s="1">
        <f t="shared" si="10"/>
        <v>39</v>
      </c>
      <c r="AN21">
        <v>45</v>
      </c>
      <c r="AO21">
        <v>45</v>
      </c>
      <c r="AP21" t="e">
        <f t="shared" ca="1" si="11"/>
        <v>#N/A</v>
      </c>
      <c r="AQ21">
        <f t="shared" ca="1" si="12"/>
        <v>42</v>
      </c>
      <c r="AR21">
        <f t="shared" ca="1" si="13"/>
        <v>0</v>
      </c>
      <c r="AS21" t="e">
        <f t="shared" ca="1" si="14"/>
        <v>#N/A</v>
      </c>
      <c r="AT21" t="s">
        <v>44</v>
      </c>
      <c r="AU21">
        <f t="shared" si="15"/>
        <v>66</v>
      </c>
      <c r="AV21">
        <f t="shared" si="16"/>
        <v>12</v>
      </c>
      <c r="AW21" t="str">
        <f t="shared" ref="AW21:AX21" si="21">AW20</f>
        <v>II</v>
      </c>
      <c r="AX21">
        <f t="shared" si="21"/>
        <v>12</v>
      </c>
    </row>
    <row r="22" spans="1:50" ht="51" x14ac:dyDescent="0.25">
      <c r="A22" s="28">
        <v>17</v>
      </c>
      <c r="B22" s="30">
        <v>250090101017</v>
      </c>
      <c r="C22" s="26"/>
      <c r="D22" s="31" t="s">
        <v>149</v>
      </c>
      <c r="E22" s="27" t="s">
        <v>150</v>
      </c>
      <c r="F22" t="s">
        <v>150</v>
      </c>
      <c r="G22">
        <v>37</v>
      </c>
      <c r="H22" s="1">
        <f t="shared" si="0"/>
        <v>37</v>
      </c>
      <c r="I22">
        <v>54</v>
      </c>
      <c r="J22">
        <v>36</v>
      </c>
      <c r="K22" s="1">
        <f t="shared" si="1"/>
        <v>90</v>
      </c>
      <c r="L22">
        <v>85</v>
      </c>
      <c r="M22">
        <v>43</v>
      </c>
      <c r="N22" s="1">
        <f t="shared" si="2"/>
        <v>128</v>
      </c>
      <c r="O22">
        <v>65</v>
      </c>
      <c r="P22">
        <v>41</v>
      </c>
      <c r="Q22" s="1">
        <f t="shared" si="3"/>
        <v>106</v>
      </c>
      <c r="R22">
        <v>34</v>
      </c>
      <c r="S22">
        <v>21</v>
      </c>
      <c r="T22" s="1">
        <f t="shared" si="4"/>
        <v>55</v>
      </c>
      <c r="U22">
        <v>21</v>
      </c>
      <c r="V22">
        <v>20</v>
      </c>
      <c r="W22" s="1">
        <f t="shared" si="5"/>
        <v>41</v>
      </c>
      <c r="X22">
        <v>17</v>
      </c>
      <c r="Y22">
        <v>24</v>
      </c>
      <c r="Z22" s="1">
        <f t="shared" si="6"/>
        <v>41</v>
      </c>
      <c r="AA22">
        <v>20</v>
      </c>
      <c r="AB22">
        <v>20</v>
      </c>
      <c r="AC22">
        <f t="shared" si="7"/>
        <v>40</v>
      </c>
      <c r="AD22" s="1">
        <v>43</v>
      </c>
      <c r="AE22" s="1">
        <v>48</v>
      </c>
      <c r="AF22" s="1">
        <f t="shared" si="8"/>
        <v>91</v>
      </c>
      <c r="AG22" s="1">
        <v>20</v>
      </c>
      <c r="AH22" s="1">
        <v>20</v>
      </c>
      <c r="AI22" s="1">
        <f t="shared" si="9"/>
        <v>40</v>
      </c>
      <c r="AJ22" s="1">
        <v>21</v>
      </c>
      <c r="AK22">
        <v>23</v>
      </c>
      <c r="AL22" s="1">
        <f t="shared" si="10"/>
        <v>44</v>
      </c>
      <c r="AN22">
        <v>45</v>
      </c>
      <c r="AO22">
        <v>45</v>
      </c>
      <c r="AP22" t="e">
        <f t="shared" ca="1" si="11"/>
        <v>#N/A</v>
      </c>
      <c r="AQ22">
        <f t="shared" ca="1" si="12"/>
        <v>42</v>
      </c>
      <c r="AR22">
        <f t="shared" ca="1" si="13"/>
        <v>0</v>
      </c>
      <c r="AS22" t="e">
        <f t="shared" ca="1" si="14"/>
        <v>#N/A</v>
      </c>
      <c r="AT22" t="s">
        <v>44</v>
      </c>
      <c r="AU22">
        <f t="shared" si="15"/>
        <v>66</v>
      </c>
      <c r="AV22">
        <f t="shared" si="16"/>
        <v>12</v>
      </c>
      <c r="AW22" t="str">
        <f t="shared" ref="AW22:AX22" si="22">AW21</f>
        <v>II</v>
      </c>
      <c r="AX22">
        <f t="shared" si="22"/>
        <v>12</v>
      </c>
    </row>
    <row r="23" spans="1:50" s="23" customFormat="1" ht="76.5" x14ac:dyDescent="0.25">
      <c r="A23" s="28">
        <v>18</v>
      </c>
      <c r="B23" s="30">
        <v>250090101018</v>
      </c>
      <c r="C23" s="26"/>
      <c r="D23" s="31" t="s">
        <v>151</v>
      </c>
      <c r="E23" s="27" t="s">
        <v>152</v>
      </c>
      <c r="F23" s="23" t="s">
        <v>152</v>
      </c>
      <c r="AP23" s="23" t="e">
        <f t="shared" ca="1" si="11"/>
        <v>#N/A</v>
      </c>
      <c r="AQ23" s="23">
        <f t="shared" ca="1" si="12"/>
        <v>23</v>
      </c>
      <c r="AR23" s="23">
        <f t="shared" ca="1" si="13"/>
        <v>0</v>
      </c>
      <c r="AS23" s="23" t="e">
        <f t="shared" ca="1" si="14"/>
        <v>#N/A</v>
      </c>
      <c r="AT23" t="s">
        <v>44</v>
      </c>
      <c r="AU23" s="23">
        <f t="shared" si="15"/>
        <v>66</v>
      </c>
      <c r="AV23" s="23">
        <f t="shared" si="16"/>
        <v>12</v>
      </c>
      <c r="AW23" s="23" t="str">
        <f t="shared" ref="AW23:AX23" si="23">AW22</f>
        <v>II</v>
      </c>
      <c r="AX23" s="23">
        <f t="shared" si="23"/>
        <v>12</v>
      </c>
    </row>
    <row r="24" spans="1:50" ht="76.5" x14ac:dyDescent="0.25">
      <c r="A24" s="28">
        <v>19</v>
      </c>
      <c r="B24" s="30">
        <v>250090101019</v>
      </c>
      <c r="C24" s="26"/>
      <c r="D24" s="31" t="s">
        <v>153</v>
      </c>
      <c r="E24" s="27" t="s">
        <v>154</v>
      </c>
      <c r="F24" t="s">
        <v>154</v>
      </c>
      <c r="G24">
        <v>37</v>
      </c>
      <c r="H24" s="1">
        <f t="shared" ref="H24:H64" si="24">SUM(F24:G24)</f>
        <v>37</v>
      </c>
      <c r="I24">
        <v>41</v>
      </c>
      <c r="J24">
        <v>41</v>
      </c>
      <c r="K24" s="1">
        <f t="shared" ref="K24:K64" si="25">SUM(I24:J24)</f>
        <v>82</v>
      </c>
      <c r="L24">
        <v>81</v>
      </c>
      <c r="M24">
        <v>45</v>
      </c>
      <c r="N24" s="1">
        <f t="shared" ref="N24:N64" si="26">SUM(L24:M24)</f>
        <v>126</v>
      </c>
      <c r="O24">
        <v>47</v>
      </c>
      <c r="P24">
        <v>44</v>
      </c>
      <c r="Q24" s="1">
        <f t="shared" ref="Q24:Q64" si="27">SUM(O24:P24)</f>
        <v>91</v>
      </c>
      <c r="R24">
        <v>36</v>
      </c>
      <c r="S24">
        <v>22</v>
      </c>
      <c r="T24" s="1">
        <f t="shared" ref="T24:T64" si="28">SUM(R24:S24)</f>
        <v>58</v>
      </c>
      <c r="U24">
        <v>19</v>
      </c>
      <c r="V24">
        <v>20</v>
      </c>
      <c r="W24" s="1">
        <f t="shared" ref="W24:W64" si="29">SUM(U24:V24)</f>
        <v>39</v>
      </c>
      <c r="X24">
        <v>20</v>
      </c>
      <c r="Y24">
        <v>21</v>
      </c>
      <c r="Z24" s="1">
        <f t="shared" ref="Z24:Z64" si="30">SUM(X24:Y24)</f>
        <v>41</v>
      </c>
      <c r="AA24">
        <v>22</v>
      </c>
      <c r="AB24">
        <v>22</v>
      </c>
      <c r="AC24">
        <f t="shared" ref="AC24:AC64" si="31">SUM(AA24:AB24)</f>
        <v>44</v>
      </c>
      <c r="AD24" s="1">
        <v>39</v>
      </c>
      <c r="AE24" s="1">
        <v>39</v>
      </c>
      <c r="AF24" s="1">
        <f t="shared" ref="AF24:AF64" si="32">SUM(AD24:AE24)</f>
        <v>78</v>
      </c>
      <c r="AG24" s="1">
        <v>22</v>
      </c>
      <c r="AH24" s="1">
        <v>21</v>
      </c>
      <c r="AI24" s="1">
        <f t="shared" ref="AI24:AI64" si="33">SUM(AG24:AH24)</f>
        <v>43</v>
      </c>
      <c r="AJ24" s="1">
        <v>19</v>
      </c>
      <c r="AK24">
        <v>23</v>
      </c>
      <c r="AL24" s="1">
        <f t="shared" ref="AL24:AL64" si="34">SUM(AJ24:AK24)</f>
        <v>42</v>
      </c>
      <c r="AN24">
        <v>45</v>
      </c>
      <c r="AO24">
        <v>45</v>
      </c>
      <c r="AP24" t="e">
        <f t="shared" ca="1" si="11"/>
        <v>#N/A</v>
      </c>
      <c r="AQ24">
        <f t="shared" ca="1" si="12"/>
        <v>42</v>
      </c>
      <c r="AR24">
        <f t="shared" ca="1" si="13"/>
        <v>0</v>
      </c>
      <c r="AS24" t="e">
        <f t="shared" ca="1" si="14"/>
        <v>#N/A</v>
      </c>
      <c r="AT24" t="s">
        <v>44</v>
      </c>
      <c r="AU24">
        <f t="shared" si="15"/>
        <v>66</v>
      </c>
      <c r="AV24">
        <f t="shared" si="16"/>
        <v>12</v>
      </c>
      <c r="AW24" t="str">
        <f t="shared" ref="AW24:AX24" si="35">AW23</f>
        <v>II</v>
      </c>
      <c r="AX24">
        <f t="shared" si="35"/>
        <v>12</v>
      </c>
    </row>
    <row r="25" spans="1:50" ht="67.5" x14ac:dyDescent="0.25">
      <c r="A25" s="28">
        <v>20</v>
      </c>
      <c r="B25" s="30">
        <v>250090101020</v>
      </c>
      <c r="C25" s="26"/>
      <c r="D25" s="31" t="s">
        <v>155</v>
      </c>
      <c r="E25" s="27" t="s">
        <v>156</v>
      </c>
      <c r="F25" t="s">
        <v>156</v>
      </c>
      <c r="G25">
        <v>30</v>
      </c>
      <c r="H25" s="1">
        <f t="shared" si="24"/>
        <v>30</v>
      </c>
      <c r="I25">
        <v>79</v>
      </c>
      <c r="J25">
        <v>42</v>
      </c>
      <c r="K25" s="1">
        <f t="shared" si="25"/>
        <v>121</v>
      </c>
      <c r="L25">
        <v>85</v>
      </c>
      <c r="M25">
        <v>47</v>
      </c>
      <c r="N25" s="1">
        <f t="shared" si="26"/>
        <v>132</v>
      </c>
      <c r="O25">
        <v>83</v>
      </c>
      <c r="P25">
        <v>48</v>
      </c>
      <c r="Q25" s="1">
        <f t="shared" si="27"/>
        <v>131</v>
      </c>
      <c r="R25">
        <v>40</v>
      </c>
      <c r="S25">
        <v>20</v>
      </c>
      <c r="T25" s="1">
        <f t="shared" si="28"/>
        <v>60</v>
      </c>
      <c r="U25">
        <v>20</v>
      </c>
      <c r="V25">
        <v>18</v>
      </c>
      <c r="W25" s="1">
        <f t="shared" si="29"/>
        <v>38</v>
      </c>
      <c r="X25">
        <v>24</v>
      </c>
      <c r="Y25">
        <v>24</v>
      </c>
      <c r="Z25" s="1">
        <f t="shared" si="30"/>
        <v>48</v>
      </c>
      <c r="AA25">
        <v>23</v>
      </c>
      <c r="AB25">
        <v>23</v>
      </c>
      <c r="AC25">
        <f t="shared" si="31"/>
        <v>46</v>
      </c>
      <c r="AD25" s="1">
        <v>40</v>
      </c>
      <c r="AE25" s="1">
        <v>39</v>
      </c>
      <c r="AF25" s="1">
        <f t="shared" si="32"/>
        <v>79</v>
      </c>
      <c r="AG25" s="1">
        <v>21</v>
      </c>
      <c r="AH25" s="1">
        <v>19</v>
      </c>
      <c r="AI25" s="1">
        <f t="shared" si="33"/>
        <v>40</v>
      </c>
      <c r="AJ25" s="1">
        <v>17</v>
      </c>
      <c r="AK25">
        <v>22</v>
      </c>
      <c r="AL25" s="1">
        <f t="shared" si="34"/>
        <v>39</v>
      </c>
      <c r="AN25">
        <v>45</v>
      </c>
      <c r="AO25">
        <v>45</v>
      </c>
      <c r="AP25" t="e">
        <f t="shared" ca="1" si="11"/>
        <v>#N/A</v>
      </c>
      <c r="AQ25">
        <f t="shared" ca="1" si="12"/>
        <v>42</v>
      </c>
      <c r="AR25">
        <f t="shared" ca="1" si="13"/>
        <v>0</v>
      </c>
      <c r="AS25" t="e">
        <f t="shared" ca="1" si="14"/>
        <v>#N/A</v>
      </c>
      <c r="AT25" t="s">
        <v>44</v>
      </c>
      <c r="AU25">
        <f t="shared" si="15"/>
        <v>66</v>
      </c>
      <c r="AV25">
        <f t="shared" si="16"/>
        <v>12</v>
      </c>
      <c r="AW25" t="str">
        <f t="shared" ref="AW25:AX25" si="36">AW24</f>
        <v>II</v>
      </c>
      <c r="AX25">
        <f t="shared" si="36"/>
        <v>12</v>
      </c>
    </row>
    <row r="26" spans="1:50" ht="67.5" x14ac:dyDescent="0.25">
      <c r="A26" s="28">
        <v>21</v>
      </c>
      <c r="B26" s="30">
        <v>250090101021</v>
      </c>
      <c r="C26" s="26"/>
      <c r="D26" s="31" t="s">
        <v>157</v>
      </c>
      <c r="E26" s="27" t="s">
        <v>158</v>
      </c>
      <c r="F26" t="s">
        <v>158</v>
      </c>
      <c r="G26">
        <v>34</v>
      </c>
      <c r="H26" s="1">
        <f t="shared" si="24"/>
        <v>34</v>
      </c>
      <c r="I26">
        <v>57</v>
      </c>
      <c r="J26">
        <v>38</v>
      </c>
      <c r="K26" s="1">
        <f t="shared" si="25"/>
        <v>95</v>
      </c>
      <c r="L26">
        <v>74</v>
      </c>
      <c r="M26">
        <v>41</v>
      </c>
      <c r="N26" s="1">
        <f t="shared" si="26"/>
        <v>115</v>
      </c>
      <c r="O26">
        <v>88</v>
      </c>
      <c r="P26">
        <v>47</v>
      </c>
      <c r="Q26" s="1">
        <f t="shared" si="27"/>
        <v>135</v>
      </c>
      <c r="R26">
        <v>38</v>
      </c>
      <c r="S26">
        <v>20</v>
      </c>
      <c r="T26" s="1">
        <f t="shared" si="28"/>
        <v>58</v>
      </c>
      <c r="U26">
        <v>18</v>
      </c>
      <c r="V26">
        <v>21</v>
      </c>
      <c r="W26" s="1">
        <f t="shared" si="29"/>
        <v>39</v>
      </c>
      <c r="X26">
        <v>24</v>
      </c>
      <c r="Y26">
        <v>20</v>
      </c>
      <c r="Z26" s="1">
        <f t="shared" si="30"/>
        <v>44</v>
      </c>
      <c r="AA26">
        <v>23</v>
      </c>
      <c r="AB26">
        <v>23</v>
      </c>
      <c r="AC26">
        <f t="shared" si="31"/>
        <v>46</v>
      </c>
      <c r="AD26" s="1">
        <v>42</v>
      </c>
      <c r="AE26" s="1">
        <v>39</v>
      </c>
      <c r="AF26" s="1">
        <f t="shared" si="32"/>
        <v>81</v>
      </c>
      <c r="AG26" s="1">
        <v>21</v>
      </c>
      <c r="AH26" s="1">
        <v>20</v>
      </c>
      <c r="AI26" s="1">
        <f t="shared" si="33"/>
        <v>41</v>
      </c>
      <c r="AJ26" s="1">
        <v>19</v>
      </c>
      <c r="AK26">
        <v>22</v>
      </c>
      <c r="AL26" s="1">
        <f t="shared" si="34"/>
        <v>41</v>
      </c>
      <c r="AN26">
        <v>45</v>
      </c>
      <c r="AO26">
        <v>45</v>
      </c>
      <c r="AP26" t="e">
        <f t="shared" ca="1" si="11"/>
        <v>#N/A</v>
      </c>
      <c r="AQ26">
        <f t="shared" ca="1" si="12"/>
        <v>42</v>
      </c>
      <c r="AR26">
        <f t="shared" ca="1" si="13"/>
        <v>0</v>
      </c>
      <c r="AS26" t="e">
        <f t="shared" ca="1" si="14"/>
        <v>#N/A</v>
      </c>
      <c r="AT26" t="s">
        <v>44</v>
      </c>
      <c r="AU26">
        <f t="shared" si="15"/>
        <v>66</v>
      </c>
      <c r="AV26">
        <f t="shared" si="16"/>
        <v>12</v>
      </c>
      <c r="AW26" t="str">
        <f t="shared" ref="AW26:AX26" si="37">AW25</f>
        <v>II</v>
      </c>
      <c r="AX26">
        <f t="shared" si="37"/>
        <v>12</v>
      </c>
    </row>
    <row r="27" spans="1:50" ht="51" x14ac:dyDescent="0.25">
      <c r="A27" s="28">
        <v>22</v>
      </c>
      <c r="B27" s="30">
        <v>250090101022</v>
      </c>
      <c r="C27" s="26"/>
      <c r="D27" s="31" t="s">
        <v>159</v>
      </c>
      <c r="E27" s="27" t="s">
        <v>160</v>
      </c>
      <c r="F27" t="s">
        <v>160</v>
      </c>
      <c r="G27">
        <v>47</v>
      </c>
      <c r="H27" s="1">
        <f t="shared" si="24"/>
        <v>47</v>
      </c>
      <c r="I27">
        <v>83</v>
      </c>
      <c r="J27">
        <v>48</v>
      </c>
      <c r="K27" s="1">
        <f t="shared" si="25"/>
        <v>131</v>
      </c>
      <c r="L27">
        <v>82</v>
      </c>
      <c r="M27">
        <v>49</v>
      </c>
      <c r="N27" s="1">
        <f t="shared" si="26"/>
        <v>131</v>
      </c>
      <c r="O27">
        <v>96</v>
      </c>
      <c r="P27">
        <v>49</v>
      </c>
      <c r="Q27" s="1">
        <f t="shared" si="27"/>
        <v>145</v>
      </c>
      <c r="R27">
        <v>47</v>
      </c>
      <c r="S27">
        <v>25</v>
      </c>
      <c r="T27" s="1">
        <f t="shared" si="28"/>
        <v>72</v>
      </c>
      <c r="U27">
        <v>23</v>
      </c>
      <c r="V27">
        <v>22</v>
      </c>
      <c r="W27" s="1">
        <f t="shared" si="29"/>
        <v>45</v>
      </c>
      <c r="X27">
        <v>24</v>
      </c>
      <c r="Y27">
        <v>24</v>
      </c>
      <c r="Z27" s="1">
        <f t="shared" si="30"/>
        <v>48</v>
      </c>
      <c r="AA27">
        <v>24</v>
      </c>
      <c r="AB27">
        <v>24</v>
      </c>
      <c r="AC27">
        <f t="shared" si="31"/>
        <v>48</v>
      </c>
      <c r="AD27" s="1">
        <v>41</v>
      </c>
      <c r="AE27" s="1">
        <v>50</v>
      </c>
      <c r="AF27" s="1">
        <f t="shared" si="32"/>
        <v>91</v>
      </c>
      <c r="AG27" s="1">
        <v>22</v>
      </c>
      <c r="AH27" s="1">
        <v>22</v>
      </c>
      <c r="AI27" s="1">
        <f t="shared" si="33"/>
        <v>44</v>
      </c>
      <c r="AJ27" s="1">
        <v>21</v>
      </c>
      <c r="AK27">
        <v>23</v>
      </c>
      <c r="AL27" s="1">
        <f t="shared" si="34"/>
        <v>44</v>
      </c>
      <c r="AN27">
        <v>45</v>
      </c>
      <c r="AO27">
        <v>45</v>
      </c>
      <c r="AP27" t="e">
        <f t="shared" ca="1" si="11"/>
        <v>#N/A</v>
      </c>
      <c r="AQ27">
        <f t="shared" ca="1" si="12"/>
        <v>42</v>
      </c>
      <c r="AR27">
        <f t="shared" ca="1" si="13"/>
        <v>0</v>
      </c>
      <c r="AS27" t="e">
        <f ca="1">IF(LEFT(B27,1)="7",AP27/$AQ$4,AP27/$AQ$3)</f>
        <v>#N/A</v>
      </c>
      <c r="AT27" t="s">
        <v>44</v>
      </c>
      <c r="AU27">
        <f t="shared" si="15"/>
        <v>66</v>
      </c>
      <c r="AV27">
        <f t="shared" si="16"/>
        <v>12</v>
      </c>
      <c r="AW27" t="str">
        <f t="shared" ref="AW27:AX27" si="38">AW26</f>
        <v>II</v>
      </c>
      <c r="AX27">
        <f t="shared" si="38"/>
        <v>12</v>
      </c>
    </row>
    <row r="28" spans="1:50" ht="51" x14ac:dyDescent="0.25">
      <c r="A28" s="28">
        <v>23</v>
      </c>
      <c r="B28" s="30">
        <v>250090101023</v>
      </c>
      <c r="C28" s="26"/>
      <c r="D28" s="31" t="s">
        <v>161</v>
      </c>
      <c r="E28" s="27" t="s">
        <v>162</v>
      </c>
      <c r="F28" t="s">
        <v>162</v>
      </c>
      <c r="G28">
        <v>43</v>
      </c>
      <c r="H28" s="1">
        <f t="shared" si="24"/>
        <v>43</v>
      </c>
      <c r="I28">
        <v>59</v>
      </c>
      <c r="J28">
        <v>41</v>
      </c>
      <c r="K28" s="1">
        <f t="shared" si="25"/>
        <v>100</v>
      </c>
      <c r="L28">
        <v>84</v>
      </c>
      <c r="M28">
        <v>42</v>
      </c>
      <c r="N28" s="1">
        <f t="shared" si="26"/>
        <v>126</v>
      </c>
      <c r="O28">
        <v>84</v>
      </c>
      <c r="P28">
        <v>49</v>
      </c>
      <c r="Q28" s="1">
        <f t="shared" si="27"/>
        <v>133</v>
      </c>
      <c r="R28">
        <v>39</v>
      </c>
      <c r="S28">
        <v>23</v>
      </c>
      <c r="T28" s="1">
        <f t="shared" si="28"/>
        <v>62</v>
      </c>
      <c r="U28">
        <v>17</v>
      </c>
      <c r="V28">
        <v>20</v>
      </c>
      <c r="W28" s="1">
        <f t="shared" si="29"/>
        <v>37</v>
      </c>
      <c r="X28">
        <v>19</v>
      </c>
      <c r="Y28">
        <v>21</v>
      </c>
      <c r="Z28" s="1">
        <f t="shared" si="30"/>
        <v>40</v>
      </c>
      <c r="AA28">
        <v>24</v>
      </c>
      <c r="AB28">
        <v>24</v>
      </c>
      <c r="AC28">
        <f t="shared" si="31"/>
        <v>48</v>
      </c>
      <c r="AD28" s="1">
        <v>35</v>
      </c>
      <c r="AE28" s="1">
        <v>46</v>
      </c>
      <c r="AF28" s="1">
        <f t="shared" si="32"/>
        <v>81</v>
      </c>
      <c r="AG28" s="1">
        <v>21</v>
      </c>
      <c r="AH28" s="1">
        <v>20</v>
      </c>
      <c r="AI28" s="1">
        <f t="shared" si="33"/>
        <v>41</v>
      </c>
      <c r="AJ28" s="1">
        <v>20</v>
      </c>
      <c r="AK28">
        <v>24</v>
      </c>
      <c r="AL28" s="1">
        <f t="shared" si="34"/>
        <v>44</v>
      </c>
      <c r="AN28">
        <v>45</v>
      </c>
      <c r="AO28">
        <v>45</v>
      </c>
      <c r="AP28" t="e">
        <f t="shared" ca="1" si="11"/>
        <v>#N/A</v>
      </c>
      <c r="AQ28">
        <f t="shared" ca="1" si="12"/>
        <v>42</v>
      </c>
      <c r="AR28">
        <f t="shared" ca="1" si="13"/>
        <v>0</v>
      </c>
      <c r="AS28" t="e">
        <f t="shared" ca="1" si="14"/>
        <v>#N/A</v>
      </c>
      <c r="AT28" t="s">
        <v>44</v>
      </c>
      <c r="AU28">
        <f t="shared" si="15"/>
        <v>66</v>
      </c>
      <c r="AV28">
        <f t="shared" si="16"/>
        <v>12</v>
      </c>
      <c r="AW28" t="str">
        <f t="shared" ref="AW28:AX28" si="39">AW27</f>
        <v>II</v>
      </c>
      <c r="AX28">
        <f t="shared" si="39"/>
        <v>12</v>
      </c>
    </row>
    <row r="29" spans="1:50" ht="67.5" x14ac:dyDescent="0.25">
      <c r="A29" s="32">
        <v>24</v>
      </c>
      <c r="B29" s="33">
        <v>250090101024</v>
      </c>
      <c r="C29" s="34"/>
      <c r="D29" s="35" t="s">
        <v>163</v>
      </c>
      <c r="E29" s="36" t="s">
        <v>164</v>
      </c>
      <c r="F29" t="s">
        <v>164</v>
      </c>
      <c r="G29">
        <v>41</v>
      </c>
      <c r="H29" s="1">
        <f t="shared" si="24"/>
        <v>41</v>
      </c>
      <c r="I29">
        <v>86</v>
      </c>
      <c r="J29">
        <v>46</v>
      </c>
      <c r="K29" s="1">
        <f t="shared" si="25"/>
        <v>132</v>
      </c>
      <c r="L29">
        <v>89</v>
      </c>
      <c r="M29">
        <v>47</v>
      </c>
      <c r="N29" s="1">
        <f t="shared" si="26"/>
        <v>136</v>
      </c>
      <c r="O29">
        <v>92</v>
      </c>
      <c r="P29">
        <v>48</v>
      </c>
      <c r="Q29" s="1">
        <f t="shared" si="27"/>
        <v>140</v>
      </c>
      <c r="R29">
        <v>31</v>
      </c>
      <c r="S29">
        <v>15</v>
      </c>
      <c r="T29" s="1">
        <f t="shared" si="28"/>
        <v>46</v>
      </c>
      <c r="U29">
        <v>22</v>
      </c>
      <c r="V29">
        <v>19</v>
      </c>
      <c r="W29" s="1">
        <f t="shared" si="29"/>
        <v>41</v>
      </c>
      <c r="X29">
        <v>23</v>
      </c>
      <c r="Y29">
        <v>23</v>
      </c>
      <c r="Z29" s="1">
        <f t="shared" si="30"/>
        <v>46</v>
      </c>
      <c r="AA29">
        <v>23</v>
      </c>
      <c r="AB29">
        <v>23</v>
      </c>
      <c r="AC29">
        <f t="shared" si="31"/>
        <v>46</v>
      </c>
      <c r="AD29" s="1">
        <v>39</v>
      </c>
      <c r="AE29" s="1">
        <v>42</v>
      </c>
      <c r="AF29" s="1">
        <f t="shared" si="32"/>
        <v>81</v>
      </c>
      <c r="AG29" s="1">
        <v>22</v>
      </c>
      <c r="AH29" s="1">
        <v>20</v>
      </c>
      <c r="AI29" s="1">
        <f t="shared" si="33"/>
        <v>42</v>
      </c>
      <c r="AJ29" s="1">
        <v>20</v>
      </c>
      <c r="AK29">
        <v>23</v>
      </c>
      <c r="AL29" s="1">
        <f t="shared" si="34"/>
        <v>43</v>
      </c>
      <c r="AN29">
        <v>45</v>
      </c>
      <c r="AO29">
        <v>45</v>
      </c>
      <c r="AP29" t="e">
        <f t="shared" ca="1" si="11"/>
        <v>#N/A</v>
      </c>
      <c r="AQ29">
        <f t="shared" ca="1" si="12"/>
        <v>42</v>
      </c>
      <c r="AR29">
        <f t="shared" ca="1" si="13"/>
        <v>0</v>
      </c>
      <c r="AS29" t="e">
        <f t="shared" ca="1" si="14"/>
        <v>#N/A</v>
      </c>
      <c r="AT29" t="s">
        <v>44</v>
      </c>
      <c r="AU29">
        <f t="shared" si="15"/>
        <v>66</v>
      </c>
      <c r="AV29">
        <f t="shared" si="16"/>
        <v>12</v>
      </c>
      <c r="AW29" t="str">
        <f t="shared" ref="AW29:AX29" si="40">AW28</f>
        <v>II</v>
      </c>
      <c r="AX29">
        <f t="shared" si="40"/>
        <v>12</v>
      </c>
    </row>
    <row r="30" spans="1:50" ht="51" x14ac:dyDescent="0.25">
      <c r="A30" s="28">
        <v>25</v>
      </c>
      <c r="B30" s="30">
        <v>250090101025</v>
      </c>
      <c r="C30" s="26"/>
      <c r="D30" s="31" t="s">
        <v>165</v>
      </c>
      <c r="E30" s="27" t="s">
        <v>166</v>
      </c>
      <c r="F30" t="s">
        <v>166</v>
      </c>
      <c r="G30">
        <v>42</v>
      </c>
      <c r="H30" s="1">
        <f t="shared" si="24"/>
        <v>42</v>
      </c>
      <c r="I30">
        <v>68</v>
      </c>
      <c r="J30">
        <v>41</v>
      </c>
      <c r="K30" s="1">
        <f t="shared" si="25"/>
        <v>109</v>
      </c>
      <c r="L30">
        <v>83</v>
      </c>
      <c r="M30">
        <v>47</v>
      </c>
      <c r="N30" s="1">
        <f t="shared" si="26"/>
        <v>130</v>
      </c>
      <c r="O30">
        <v>83</v>
      </c>
      <c r="P30">
        <v>49</v>
      </c>
      <c r="Q30" s="1">
        <f t="shared" si="27"/>
        <v>132</v>
      </c>
      <c r="R30">
        <v>35</v>
      </c>
      <c r="S30">
        <v>19</v>
      </c>
      <c r="T30" s="1">
        <f t="shared" si="28"/>
        <v>54</v>
      </c>
      <c r="U30">
        <v>18</v>
      </c>
      <c r="V30">
        <v>20</v>
      </c>
      <c r="W30" s="1">
        <f t="shared" si="29"/>
        <v>38</v>
      </c>
      <c r="X30">
        <v>18</v>
      </c>
      <c r="Y30">
        <v>24</v>
      </c>
      <c r="Z30" s="1">
        <f t="shared" si="30"/>
        <v>42</v>
      </c>
      <c r="AA30">
        <v>22</v>
      </c>
      <c r="AB30">
        <v>24</v>
      </c>
      <c r="AC30">
        <f t="shared" si="31"/>
        <v>46</v>
      </c>
      <c r="AD30" s="1">
        <v>38</v>
      </c>
      <c r="AE30" s="1">
        <v>42</v>
      </c>
      <c r="AF30" s="1">
        <f t="shared" si="32"/>
        <v>80</v>
      </c>
      <c r="AG30" s="1">
        <v>21</v>
      </c>
      <c r="AH30" s="1">
        <v>21</v>
      </c>
      <c r="AI30" s="1">
        <f t="shared" si="33"/>
        <v>42</v>
      </c>
      <c r="AJ30" s="1">
        <v>19</v>
      </c>
      <c r="AK30">
        <v>20</v>
      </c>
      <c r="AL30" s="1">
        <f t="shared" si="34"/>
        <v>39</v>
      </c>
      <c r="AN30">
        <v>45</v>
      </c>
      <c r="AO30">
        <v>45</v>
      </c>
      <c r="AP30" t="e">
        <f t="shared" ca="1" si="11"/>
        <v>#N/A</v>
      </c>
      <c r="AQ30">
        <f t="shared" ca="1" si="12"/>
        <v>38</v>
      </c>
      <c r="AR30">
        <f t="shared" ca="1" si="13"/>
        <v>0</v>
      </c>
      <c r="AS30" t="e">
        <f t="shared" ca="1" si="14"/>
        <v>#N/A</v>
      </c>
      <c r="AT30" t="s">
        <v>44</v>
      </c>
      <c r="AU30">
        <f t="shared" si="15"/>
        <v>66</v>
      </c>
      <c r="AV30">
        <f t="shared" si="16"/>
        <v>12</v>
      </c>
      <c r="AW30" t="str">
        <f t="shared" ref="AW30:AX30" si="41">AW29</f>
        <v>II</v>
      </c>
      <c r="AX30">
        <f t="shared" si="41"/>
        <v>12</v>
      </c>
    </row>
    <row r="31" spans="1:50" ht="51" x14ac:dyDescent="0.25">
      <c r="A31" s="28">
        <v>26</v>
      </c>
      <c r="B31" s="30">
        <v>250090101026</v>
      </c>
      <c r="C31" s="26"/>
      <c r="D31" s="31" t="s">
        <v>167</v>
      </c>
      <c r="E31" s="27" t="s">
        <v>168</v>
      </c>
      <c r="F31" t="s">
        <v>168</v>
      </c>
      <c r="G31">
        <v>41</v>
      </c>
      <c r="H31" s="1">
        <f t="shared" si="24"/>
        <v>41</v>
      </c>
      <c r="I31">
        <v>32</v>
      </c>
      <c r="J31">
        <v>34</v>
      </c>
      <c r="K31" s="1">
        <f t="shared" si="25"/>
        <v>66</v>
      </c>
      <c r="L31">
        <v>55</v>
      </c>
      <c r="M31">
        <v>39</v>
      </c>
      <c r="N31" s="1">
        <f t="shared" si="26"/>
        <v>94</v>
      </c>
      <c r="O31">
        <v>48</v>
      </c>
      <c r="P31">
        <v>35</v>
      </c>
      <c r="Q31" s="1">
        <f t="shared" si="27"/>
        <v>83</v>
      </c>
      <c r="R31">
        <v>27</v>
      </c>
      <c r="S31">
        <v>22</v>
      </c>
      <c r="T31" s="1">
        <f t="shared" si="28"/>
        <v>49</v>
      </c>
      <c r="U31">
        <v>19</v>
      </c>
      <c r="V31">
        <v>21</v>
      </c>
      <c r="W31" s="1">
        <f t="shared" si="29"/>
        <v>40</v>
      </c>
      <c r="X31">
        <v>18</v>
      </c>
      <c r="Y31">
        <v>24</v>
      </c>
      <c r="Z31" s="1">
        <f t="shared" si="30"/>
        <v>42</v>
      </c>
      <c r="AA31">
        <v>20</v>
      </c>
      <c r="AB31">
        <v>21</v>
      </c>
      <c r="AC31">
        <f t="shared" si="31"/>
        <v>41</v>
      </c>
      <c r="AD31" s="1">
        <v>40</v>
      </c>
      <c r="AE31" s="1">
        <v>50</v>
      </c>
      <c r="AF31" s="1">
        <f t="shared" si="32"/>
        <v>90</v>
      </c>
      <c r="AG31" s="1">
        <v>21</v>
      </c>
      <c r="AH31" s="1">
        <v>22</v>
      </c>
      <c r="AI31" s="1">
        <f t="shared" si="33"/>
        <v>43</v>
      </c>
      <c r="AJ31" s="1">
        <v>19</v>
      </c>
      <c r="AK31">
        <v>24</v>
      </c>
      <c r="AL31" s="1">
        <f t="shared" si="34"/>
        <v>43</v>
      </c>
      <c r="AN31">
        <v>45</v>
      </c>
      <c r="AO31">
        <v>45</v>
      </c>
      <c r="AP31" t="e">
        <f t="shared" ca="1" si="11"/>
        <v>#N/A</v>
      </c>
      <c r="AQ31">
        <f t="shared" ca="1" si="12"/>
        <v>42</v>
      </c>
      <c r="AR31">
        <f t="shared" ca="1" si="13"/>
        <v>0</v>
      </c>
      <c r="AS31" t="e">
        <f t="shared" ca="1" si="14"/>
        <v>#N/A</v>
      </c>
      <c r="AT31" t="s">
        <v>44</v>
      </c>
      <c r="AU31">
        <f t="shared" si="15"/>
        <v>66</v>
      </c>
      <c r="AV31">
        <f t="shared" si="16"/>
        <v>12</v>
      </c>
      <c r="AW31" t="str">
        <f t="shared" ref="AW31:AX31" si="42">AW30</f>
        <v>II</v>
      </c>
      <c r="AX31">
        <f t="shared" si="42"/>
        <v>12</v>
      </c>
    </row>
    <row r="32" spans="1:50" ht="51" x14ac:dyDescent="0.25">
      <c r="A32" s="28">
        <v>27</v>
      </c>
      <c r="B32" s="30">
        <v>250090101027</v>
      </c>
      <c r="C32" s="26"/>
      <c r="D32" s="31" t="s">
        <v>169</v>
      </c>
      <c r="E32" s="27" t="s">
        <v>170</v>
      </c>
      <c r="F32" t="s">
        <v>170</v>
      </c>
      <c r="G32">
        <v>46</v>
      </c>
      <c r="H32" s="1">
        <f t="shared" si="24"/>
        <v>46</v>
      </c>
      <c r="I32">
        <v>91</v>
      </c>
      <c r="J32">
        <v>46</v>
      </c>
      <c r="K32" s="1">
        <f t="shared" si="25"/>
        <v>137</v>
      </c>
      <c r="L32">
        <v>86</v>
      </c>
      <c r="M32">
        <v>47</v>
      </c>
      <c r="N32" s="1">
        <f t="shared" si="26"/>
        <v>133</v>
      </c>
      <c r="O32">
        <v>89</v>
      </c>
      <c r="P32">
        <v>49</v>
      </c>
      <c r="Q32" s="1">
        <f t="shared" si="27"/>
        <v>138</v>
      </c>
      <c r="R32">
        <v>38</v>
      </c>
      <c r="S32">
        <v>17</v>
      </c>
      <c r="T32" s="1">
        <f t="shared" si="28"/>
        <v>55</v>
      </c>
      <c r="U32">
        <v>23</v>
      </c>
      <c r="V32">
        <v>19</v>
      </c>
      <c r="W32" s="1">
        <f t="shared" si="29"/>
        <v>42</v>
      </c>
      <c r="X32">
        <v>18</v>
      </c>
      <c r="Y32">
        <v>23</v>
      </c>
      <c r="Z32" s="1">
        <f t="shared" si="30"/>
        <v>41</v>
      </c>
      <c r="AA32">
        <v>24</v>
      </c>
      <c r="AB32">
        <v>24</v>
      </c>
      <c r="AC32">
        <f t="shared" si="31"/>
        <v>48</v>
      </c>
      <c r="AD32" s="1">
        <v>40</v>
      </c>
      <c r="AE32" s="1">
        <v>50</v>
      </c>
      <c r="AF32" s="1">
        <f t="shared" si="32"/>
        <v>90</v>
      </c>
      <c r="AG32" s="1">
        <v>22</v>
      </c>
      <c r="AH32" s="1">
        <v>20</v>
      </c>
      <c r="AI32" s="1">
        <f t="shared" si="33"/>
        <v>42</v>
      </c>
      <c r="AJ32" s="1">
        <v>19</v>
      </c>
      <c r="AK32">
        <v>20</v>
      </c>
      <c r="AL32" s="1">
        <f t="shared" si="34"/>
        <v>39</v>
      </c>
      <c r="AN32">
        <v>45</v>
      </c>
      <c r="AO32">
        <v>45</v>
      </c>
      <c r="AP32" t="e">
        <f t="shared" ca="1" si="11"/>
        <v>#N/A</v>
      </c>
      <c r="AQ32">
        <f t="shared" ca="1" si="12"/>
        <v>42</v>
      </c>
      <c r="AR32">
        <f t="shared" ca="1" si="13"/>
        <v>0</v>
      </c>
      <c r="AS32" t="e">
        <f t="shared" ca="1" si="14"/>
        <v>#N/A</v>
      </c>
      <c r="AT32" t="s">
        <v>44</v>
      </c>
      <c r="AU32">
        <f t="shared" si="15"/>
        <v>66</v>
      </c>
      <c r="AV32">
        <f t="shared" si="16"/>
        <v>12</v>
      </c>
      <c r="AW32" t="str">
        <f t="shared" ref="AW32:AX32" si="43">AW31</f>
        <v>II</v>
      </c>
      <c r="AX32">
        <f t="shared" si="43"/>
        <v>12</v>
      </c>
    </row>
    <row r="33" spans="1:50" ht="51" x14ac:dyDescent="0.25">
      <c r="A33" s="28">
        <v>28</v>
      </c>
      <c r="B33" s="30">
        <v>250090101028</v>
      </c>
      <c r="C33" s="26"/>
      <c r="D33" s="31" t="s">
        <v>171</v>
      </c>
      <c r="E33" s="27" t="s">
        <v>172</v>
      </c>
      <c r="F33" t="s">
        <v>172</v>
      </c>
      <c r="G33">
        <v>22</v>
      </c>
      <c r="H33" s="1">
        <f t="shared" si="24"/>
        <v>22</v>
      </c>
      <c r="I33" t="s">
        <v>108</v>
      </c>
      <c r="J33">
        <v>25</v>
      </c>
      <c r="K33" s="1">
        <f t="shared" si="25"/>
        <v>25</v>
      </c>
      <c r="L33">
        <v>40</v>
      </c>
      <c r="M33">
        <v>37</v>
      </c>
      <c r="N33" s="1">
        <f t="shared" si="26"/>
        <v>77</v>
      </c>
      <c r="O33" t="s">
        <v>10</v>
      </c>
      <c r="P33">
        <v>26</v>
      </c>
      <c r="Q33" s="1">
        <f t="shared" si="27"/>
        <v>26</v>
      </c>
      <c r="R33">
        <v>9</v>
      </c>
      <c r="S33">
        <v>0</v>
      </c>
      <c r="T33" s="1">
        <f t="shared" si="28"/>
        <v>9</v>
      </c>
      <c r="U33">
        <v>16</v>
      </c>
      <c r="V33">
        <v>17</v>
      </c>
      <c r="W33" s="1">
        <f t="shared" si="29"/>
        <v>33</v>
      </c>
      <c r="X33">
        <v>19</v>
      </c>
      <c r="Y33">
        <v>21</v>
      </c>
      <c r="Z33" s="1">
        <f t="shared" si="30"/>
        <v>40</v>
      </c>
      <c r="AA33">
        <v>20</v>
      </c>
      <c r="AB33">
        <v>20</v>
      </c>
      <c r="AC33">
        <f t="shared" si="31"/>
        <v>40</v>
      </c>
      <c r="AD33" s="1">
        <v>36</v>
      </c>
      <c r="AE33" s="1">
        <v>36</v>
      </c>
      <c r="AF33" s="1">
        <f t="shared" si="32"/>
        <v>72</v>
      </c>
      <c r="AG33" s="1">
        <v>20</v>
      </c>
      <c r="AH33" s="1">
        <v>20</v>
      </c>
      <c r="AI33" s="1">
        <f t="shared" si="33"/>
        <v>40</v>
      </c>
      <c r="AJ33" s="1">
        <v>16</v>
      </c>
      <c r="AK33">
        <v>14</v>
      </c>
      <c r="AL33" s="1">
        <f t="shared" si="34"/>
        <v>30</v>
      </c>
      <c r="AN33">
        <v>47</v>
      </c>
      <c r="AO33">
        <v>47</v>
      </c>
      <c r="AP33" t="e">
        <f t="shared" ca="1" si="11"/>
        <v>#N/A</v>
      </c>
      <c r="AQ33">
        <f t="shared" ca="1" si="12"/>
        <v>30</v>
      </c>
      <c r="AR33">
        <f t="shared" ca="1" si="13"/>
        <v>0</v>
      </c>
      <c r="AS33" t="e">
        <f t="shared" ca="1" si="14"/>
        <v>#N/A</v>
      </c>
      <c r="AT33" t="s">
        <v>44</v>
      </c>
      <c r="AU33">
        <f t="shared" si="15"/>
        <v>66</v>
      </c>
      <c r="AV33">
        <f t="shared" si="16"/>
        <v>12</v>
      </c>
      <c r="AW33" t="str">
        <f t="shared" ref="AW33:AX33" si="44">AW32</f>
        <v>II</v>
      </c>
      <c r="AX33">
        <f t="shared" si="44"/>
        <v>12</v>
      </c>
    </row>
    <row r="34" spans="1:50" ht="76.5" x14ac:dyDescent="0.25">
      <c r="A34" s="28">
        <v>29</v>
      </c>
      <c r="B34" s="30">
        <v>250090101029</v>
      </c>
      <c r="C34" s="26"/>
      <c r="D34" s="31" t="s">
        <v>173</v>
      </c>
      <c r="E34" s="27" t="s">
        <v>174</v>
      </c>
      <c r="F34" t="s">
        <v>174</v>
      </c>
      <c r="G34">
        <v>41</v>
      </c>
      <c r="H34" s="1">
        <f t="shared" si="24"/>
        <v>41</v>
      </c>
      <c r="I34">
        <v>62</v>
      </c>
      <c r="J34">
        <v>41</v>
      </c>
      <c r="K34" s="1">
        <f t="shared" si="25"/>
        <v>103</v>
      </c>
      <c r="L34">
        <v>82</v>
      </c>
      <c r="M34">
        <v>48</v>
      </c>
      <c r="N34" s="1">
        <f t="shared" si="26"/>
        <v>130</v>
      </c>
      <c r="O34">
        <v>73</v>
      </c>
      <c r="P34">
        <v>47</v>
      </c>
      <c r="Q34" s="1">
        <f t="shared" si="27"/>
        <v>120</v>
      </c>
      <c r="R34">
        <v>27</v>
      </c>
      <c r="S34">
        <v>19</v>
      </c>
      <c r="T34" s="1">
        <f t="shared" si="28"/>
        <v>46</v>
      </c>
      <c r="U34">
        <v>20</v>
      </c>
      <c r="V34">
        <v>20</v>
      </c>
      <c r="W34" s="1">
        <f t="shared" si="29"/>
        <v>40</v>
      </c>
      <c r="X34">
        <v>20</v>
      </c>
      <c r="Y34">
        <v>23</v>
      </c>
      <c r="Z34" s="1">
        <f t="shared" si="30"/>
        <v>43</v>
      </c>
      <c r="AA34">
        <v>20</v>
      </c>
      <c r="AB34">
        <v>23</v>
      </c>
      <c r="AC34">
        <f t="shared" si="31"/>
        <v>43</v>
      </c>
      <c r="AD34" s="1">
        <v>34</v>
      </c>
      <c r="AE34" s="1">
        <v>45</v>
      </c>
      <c r="AF34" s="1">
        <f t="shared" si="32"/>
        <v>79</v>
      </c>
      <c r="AG34" s="1">
        <v>21</v>
      </c>
      <c r="AH34" s="1">
        <v>21</v>
      </c>
      <c r="AI34" s="1">
        <f t="shared" si="33"/>
        <v>42</v>
      </c>
      <c r="AJ34" s="1">
        <v>19</v>
      </c>
      <c r="AK34">
        <v>22</v>
      </c>
      <c r="AL34" s="1">
        <f t="shared" si="34"/>
        <v>41</v>
      </c>
      <c r="AN34">
        <v>46</v>
      </c>
      <c r="AO34">
        <v>46</v>
      </c>
      <c r="AP34" t="e">
        <f t="shared" ca="1" si="11"/>
        <v>#N/A</v>
      </c>
      <c r="AQ34">
        <f t="shared" ca="1" si="12"/>
        <v>42</v>
      </c>
      <c r="AR34">
        <f t="shared" ca="1" si="13"/>
        <v>0</v>
      </c>
      <c r="AS34" t="e">
        <f t="shared" ca="1" si="14"/>
        <v>#N/A</v>
      </c>
      <c r="AT34" t="s">
        <v>44</v>
      </c>
      <c r="AU34">
        <f t="shared" si="15"/>
        <v>66</v>
      </c>
      <c r="AV34">
        <f t="shared" si="16"/>
        <v>12</v>
      </c>
      <c r="AW34" t="str">
        <f t="shared" ref="AW34:AX34" si="45">AW33</f>
        <v>II</v>
      </c>
      <c r="AX34">
        <f t="shared" si="45"/>
        <v>12</v>
      </c>
    </row>
    <row r="35" spans="1:50" ht="51" x14ac:dyDescent="0.25">
      <c r="A35" s="28">
        <v>30</v>
      </c>
      <c r="B35" s="30">
        <v>250090101030</v>
      </c>
      <c r="C35" s="26"/>
      <c r="D35" s="31" t="s">
        <v>175</v>
      </c>
      <c r="E35" s="27" t="s">
        <v>176</v>
      </c>
      <c r="F35" t="s">
        <v>176</v>
      </c>
      <c r="G35">
        <v>38</v>
      </c>
      <c r="H35" s="1">
        <f t="shared" si="24"/>
        <v>38</v>
      </c>
      <c r="I35">
        <v>79</v>
      </c>
      <c r="J35">
        <v>41</v>
      </c>
      <c r="K35" s="1">
        <f t="shared" si="25"/>
        <v>120</v>
      </c>
      <c r="L35">
        <v>66</v>
      </c>
      <c r="M35">
        <v>45</v>
      </c>
      <c r="N35" s="1">
        <f t="shared" si="26"/>
        <v>111</v>
      </c>
      <c r="O35">
        <v>44</v>
      </c>
      <c r="P35">
        <v>41</v>
      </c>
      <c r="Q35" s="1">
        <f t="shared" si="27"/>
        <v>85</v>
      </c>
      <c r="R35">
        <v>17</v>
      </c>
      <c r="S35">
        <v>19</v>
      </c>
      <c r="T35" s="1">
        <f t="shared" si="28"/>
        <v>36</v>
      </c>
      <c r="U35">
        <v>19</v>
      </c>
      <c r="V35">
        <v>20</v>
      </c>
      <c r="W35" s="1">
        <f t="shared" si="29"/>
        <v>39</v>
      </c>
      <c r="X35">
        <v>21</v>
      </c>
      <c r="Y35">
        <v>25</v>
      </c>
      <c r="Z35" s="1">
        <f t="shared" si="30"/>
        <v>46</v>
      </c>
      <c r="AA35">
        <v>23</v>
      </c>
      <c r="AB35">
        <v>23</v>
      </c>
      <c r="AC35">
        <f t="shared" si="31"/>
        <v>46</v>
      </c>
      <c r="AD35" s="1">
        <v>42</v>
      </c>
      <c r="AE35" s="1">
        <v>42</v>
      </c>
      <c r="AF35" s="1">
        <f t="shared" si="32"/>
        <v>84</v>
      </c>
      <c r="AG35" s="1">
        <v>20</v>
      </c>
      <c r="AH35" s="1">
        <v>20</v>
      </c>
      <c r="AI35" s="1">
        <f t="shared" si="33"/>
        <v>40</v>
      </c>
      <c r="AJ35" s="1">
        <v>19</v>
      </c>
      <c r="AK35">
        <v>24</v>
      </c>
      <c r="AL35" s="1">
        <f t="shared" si="34"/>
        <v>43</v>
      </c>
      <c r="AN35">
        <v>45</v>
      </c>
      <c r="AO35">
        <v>45</v>
      </c>
      <c r="AP35" t="e">
        <f t="shared" ca="1" si="11"/>
        <v>#N/A</v>
      </c>
      <c r="AQ35">
        <f t="shared" ca="1" si="12"/>
        <v>42</v>
      </c>
      <c r="AR35">
        <f t="shared" ca="1" si="13"/>
        <v>0</v>
      </c>
      <c r="AS35" t="e">
        <f t="shared" ca="1" si="14"/>
        <v>#N/A</v>
      </c>
      <c r="AT35" t="s">
        <v>44</v>
      </c>
      <c r="AU35">
        <f t="shared" si="15"/>
        <v>66</v>
      </c>
      <c r="AV35">
        <f t="shared" si="16"/>
        <v>12</v>
      </c>
      <c r="AW35" t="str">
        <f t="shared" ref="AW35:AX35" si="46">AW34</f>
        <v>II</v>
      </c>
      <c r="AX35">
        <f t="shared" si="46"/>
        <v>12</v>
      </c>
    </row>
    <row r="36" spans="1:50" ht="51" x14ac:dyDescent="0.25">
      <c r="A36" s="28">
        <v>31</v>
      </c>
      <c r="B36" s="30">
        <v>250090101031</v>
      </c>
      <c r="C36" s="26"/>
      <c r="D36" s="31" t="s">
        <v>177</v>
      </c>
      <c r="E36" s="27" t="s">
        <v>178</v>
      </c>
      <c r="F36" t="s">
        <v>178</v>
      </c>
      <c r="G36">
        <v>40</v>
      </c>
      <c r="H36" s="1">
        <f t="shared" si="24"/>
        <v>40</v>
      </c>
      <c r="I36">
        <v>66</v>
      </c>
      <c r="J36">
        <v>39</v>
      </c>
      <c r="K36" s="1">
        <f t="shared" si="25"/>
        <v>105</v>
      </c>
      <c r="L36">
        <v>70</v>
      </c>
      <c r="M36">
        <v>43</v>
      </c>
      <c r="N36" s="1">
        <f t="shared" si="26"/>
        <v>113</v>
      </c>
      <c r="O36">
        <v>74</v>
      </c>
      <c r="P36">
        <v>46</v>
      </c>
      <c r="Q36" s="1">
        <f t="shared" si="27"/>
        <v>120</v>
      </c>
      <c r="R36">
        <v>31</v>
      </c>
      <c r="S36">
        <v>22</v>
      </c>
      <c r="T36" s="1">
        <f t="shared" si="28"/>
        <v>53</v>
      </c>
      <c r="U36">
        <v>19</v>
      </c>
      <c r="V36">
        <v>20</v>
      </c>
      <c r="W36" s="1">
        <f t="shared" si="29"/>
        <v>39</v>
      </c>
      <c r="X36">
        <v>18</v>
      </c>
      <c r="Y36">
        <v>24</v>
      </c>
      <c r="Z36" s="1">
        <f t="shared" si="30"/>
        <v>42</v>
      </c>
      <c r="AA36">
        <v>22</v>
      </c>
      <c r="AB36">
        <v>22</v>
      </c>
      <c r="AC36">
        <f t="shared" si="31"/>
        <v>44</v>
      </c>
      <c r="AD36" s="1">
        <v>40</v>
      </c>
      <c r="AE36" s="1">
        <v>40</v>
      </c>
      <c r="AF36" s="1">
        <f t="shared" si="32"/>
        <v>80</v>
      </c>
      <c r="AG36" s="1">
        <v>22</v>
      </c>
      <c r="AH36" s="1">
        <v>20</v>
      </c>
      <c r="AI36" s="1">
        <f t="shared" si="33"/>
        <v>42</v>
      </c>
      <c r="AJ36" s="1">
        <v>20</v>
      </c>
      <c r="AK36">
        <v>24</v>
      </c>
      <c r="AL36" s="1">
        <f t="shared" si="34"/>
        <v>44</v>
      </c>
      <c r="AN36">
        <v>45</v>
      </c>
      <c r="AO36">
        <v>45</v>
      </c>
      <c r="AP36" t="e">
        <f t="shared" ca="1" si="11"/>
        <v>#N/A</v>
      </c>
      <c r="AQ36">
        <f t="shared" ca="1" si="12"/>
        <v>42</v>
      </c>
      <c r="AR36">
        <f t="shared" ca="1" si="13"/>
        <v>0</v>
      </c>
      <c r="AS36" t="e">
        <f t="shared" ca="1" si="14"/>
        <v>#N/A</v>
      </c>
      <c r="AT36" t="s">
        <v>44</v>
      </c>
      <c r="AU36">
        <f t="shared" si="15"/>
        <v>66</v>
      </c>
      <c r="AV36">
        <f t="shared" si="16"/>
        <v>12</v>
      </c>
      <c r="AW36" t="str">
        <f t="shared" ref="AW36:AX36" si="47">AW35</f>
        <v>II</v>
      </c>
      <c r="AX36">
        <f t="shared" si="47"/>
        <v>12</v>
      </c>
    </row>
    <row r="37" spans="1:50" ht="51" x14ac:dyDescent="0.25">
      <c r="A37" s="28">
        <v>32</v>
      </c>
      <c r="B37" s="30">
        <v>250090101032</v>
      </c>
      <c r="C37" s="26"/>
      <c r="D37" s="31" t="s">
        <v>179</v>
      </c>
      <c r="E37" s="27" t="s">
        <v>180</v>
      </c>
      <c r="F37" t="s">
        <v>180</v>
      </c>
      <c r="G37">
        <v>35</v>
      </c>
      <c r="H37" s="1">
        <f t="shared" si="24"/>
        <v>35</v>
      </c>
      <c r="I37">
        <v>69</v>
      </c>
      <c r="J37">
        <v>36</v>
      </c>
      <c r="K37" s="1">
        <f t="shared" si="25"/>
        <v>105</v>
      </c>
      <c r="L37">
        <v>78</v>
      </c>
      <c r="M37">
        <v>45</v>
      </c>
      <c r="N37" s="1">
        <f t="shared" si="26"/>
        <v>123</v>
      </c>
      <c r="O37">
        <v>67</v>
      </c>
      <c r="P37">
        <v>40</v>
      </c>
      <c r="Q37" s="1">
        <f t="shared" si="27"/>
        <v>107</v>
      </c>
      <c r="R37">
        <v>42</v>
      </c>
      <c r="S37">
        <v>19</v>
      </c>
      <c r="T37" s="1">
        <f t="shared" si="28"/>
        <v>61</v>
      </c>
      <c r="U37">
        <v>20</v>
      </c>
      <c r="V37">
        <v>16</v>
      </c>
      <c r="W37" s="1">
        <f t="shared" si="29"/>
        <v>36</v>
      </c>
      <c r="X37">
        <v>19</v>
      </c>
      <c r="Y37">
        <v>22</v>
      </c>
      <c r="Z37" s="1">
        <f t="shared" si="30"/>
        <v>41</v>
      </c>
      <c r="AA37">
        <v>20</v>
      </c>
      <c r="AB37">
        <v>20</v>
      </c>
      <c r="AC37">
        <f t="shared" si="31"/>
        <v>40</v>
      </c>
      <c r="AD37" s="1">
        <v>42</v>
      </c>
      <c r="AE37" s="1">
        <v>44</v>
      </c>
      <c r="AF37" s="1">
        <f t="shared" si="32"/>
        <v>86</v>
      </c>
      <c r="AG37" s="1">
        <v>21</v>
      </c>
      <c r="AH37" s="1">
        <v>21</v>
      </c>
      <c r="AI37" s="1">
        <f t="shared" si="33"/>
        <v>42</v>
      </c>
      <c r="AJ37" s="1">
        <v>20</v>
      </c>
      <c r="AK37">
        <v>22</v>
      </c>
      <c r="AL37" s="1">
        <f t="shared" si="34"/>
        <v>42</v>
      </c>
      <c r="AN37">
        <v>45</v>
      </c>
      <c r="AO37">
        <v>45</v>
      </c>
      <c r="AP37" t="e">
        <f t="shared" ca="1" si="11"/>
        <v>#N/A</v>
      </c>
      <c r="AQ37">
        <f t="shared" ca="1" si="12"/>
        <v>42</v>
      </c>
      <c r="AR37">
        <f t="shared" ca="1" si="13"/>
        <v>0</v>
      </c>
      <c r="AS37" t="e">
        <f t="shared" ca="1" si="14"/>
        <v>#N/A</v>
      </c>
      <c r="AT37" t="s">
        <v>44</v>
      </c>
      <c r="AU37">
        <f t="shared" si="15"/>
        <v>66</v>
      </c>
      <c r="AV37">
        <f t="shared" si="16"/>
        <v>12</v>
      </c>
      <c r="AW37" t="str">
        <f t="shared" ref="AW37:AX37" si="48">AW36</f>
        <v>II</v>
      </c>
      <c r="AX37">
        <f t="shared" si="48"/>
        <v>12</v>
      </c>
    </row>
    <row r="38" spans="1:50" ht="51" x14ac:dyDescent="0.25">
      <c r="A38" s="28">
        <v>33</v>
      </c>
      <c r="B38" s="30">
        <v>250090101033</v>
      </c>
      <c r="C38" s="26"/>
      <c r="D38" s="31" t="s">
        <v>181</v>
      </c>
      <c r="E38" s="27" t="s">
        <v>182</v>
      </c>
      <c r="F38" t="s">
        <v>182</v>
      </c>
      <c r="G38">
        <v>30</v>
      </c>
      <c r="H38" s="1">
        <f t="shared" si="24"/>
        <v>30</v>
      </c>
      <c r="I38">
        <v>36</v>
      </c>
      <c r="J38">
        <v>32</v>
      </c>
      <c r="K38" s="1">
        <f t="shared" si="25"/>
        <v>68</v>
      </c>
      <c r="L38">
        <v>56</v>
      </c>
      <c r="M38">
        <v>47</v>
      </c>
      <c r="N38" s="1">
        <f t="shared" si="26"/>
        <v>103</v>
      </c>
      <c r="O38">
        <v>58</v>
      </c>
      <c r="P38">
        <v>40</v>
      </c>
      <c r="Q38" s="1">
        <f t="shared" si="27"/>
        <v>98</v>
      </c>
      <c r="R38">
        <v>23</v>
      </c>
      <c r="S38">
        <v>23</v>
      </c>
      <c r="T38" s="1">
        <f t="shared" si="28"/>
        <v>46</v>
      </c>
      <c r="U38">
        <v>22</v>
      </c>
      <c r="V38">
        <v>18</v>
      </c>
      <c r="W38" s="1">
        <f t="shared" si="29"/>
        <v>40</v>
      </c>
      <c r="X38">
        <v>18</v>
      </c>
      <c r="Y38">
        <v>23</v>
      </c>
      <c r="Z38" s="1">
        <f t="shared" si="30"/>
        <v>41</v>
      </c>
      <c r="AA38">
        <v>19</v>
      </c>
      <c r="AB38">
        <v>20</v>
      </c>
      <c r="AC38">
        <f t="shared" si="31"/>
        <v>39</v>
      </c>
      <c r="AD38" s="1">
        <v>43</v>
      </c>
      <c r="AE38" s="1">
        <v>47</v>
      </c>
      <c r="AF38" s="1">
        <f t="shared" si="32"/>
        <v>90</v>
      </c>
      <c r="AG38" s="1">
        <v>22</v>
      </c>
      <c r="AH38" s="1">
        <v>22</v>
      </c>
      <c r="AI38" s="1">
        <f t="shared" si="33"/>
        <v>44</v>
      </c>
      <c r="AJ38" s="1">
        <v>19</v>
      </c>
      <c r="AK38">
        <v>22</v>
      </c>
      <c r="AL38" s="1">
        <f t="shared" si="34"/>
        <v>41</v>
      </c>
      <c r="AN38">
        <v>45</v>
      </c>
      <c r="AO38">
        <v>45</v>
      </c>
      <c r="AP38" t="e">
        <f t="shared" ca="1" si="11"/>
        <v>#N/A</v>
      </c>
      <c r="AQ38">
        <f t="shared" ca="1" si="12"/>
        <v>42</v>
      </c>
      <c r="AR38">
        <f t="shared" ca="1" si="13"/>
        <v>0</v>
      </c>
      <c r="AS38" t="e">
        <f t="shared" ca="1" si="14"/>
        <v>#N/A</v>
      </c>
      <c r="AT38" t="s">
        <v>44</v>
      </c>
      <c r="AU38">
        <f t="shared" si="15"/>
        <v>66</v>
      </c>
      <c r="AV38">
        <f t="shared" si="16"/>
        <v>12</v>
      </c>
      <c r="AW38" t="str">
        <f t="shared" ref="AW38:AX38" si="49">AW37</f>
        <v>II</v>
      </c>
      <c r="AX38">
        <f t="shared" si="49"/>
        <v>12</v>
      </c>
    </row>
    <row r="39" spans="1:50" ht="51" x14ac:dyDescent="0.25">
      <c r="A39" s="28">
        <v>34</v>
      </c>
      <c r="B39" s="30">
        <v>250090101034</v>
      </c>
      <c r="C39" s="26"/>
      <c r="D39" s="31" t="s">
        <v>183</v>
      </c>
      <c r="E39" s="27" t="s">
        <v>184</v>
      </c>
      <c r="F39" t="s">
        <v>184</v>
      </c>
      <c r="G39">
        <v>37</v>
      </c>
      <c r="H39" s="1">
        <f t="shared" si="24"/>
        <v>37</v>
      </c>
      <c r="I39">
        <v>78</v>
      </c>
      <c r="J39">
        <v>35</v>
      </c>
      <c r="K39" s="1">
        <f t="shared" si="25"/>
        <v>113</v>
      </c>
      <c r="L39">
        <v>64</v>
      </c>
      <c r="M39">
        <v>47</v>
      </c>
      <c r="N39" s="1">
        <f t="shared" si="26"/>
        <v>111</v>
      </c>
      <c r="O39">
        <v>84</v>
      </c>
      <c r="P39">
        <v>44</v>
      </c>
      <c r="Q39" s="1">
        <f t="shared" si="27"/>
        <v>128</v>
      </c>
      <c r="R39">
        <v>21</v>
      </c>
      <c r="S39">
        <v>20</v>
      </c>
      <c r="T39" s="1">
        <f t="shared" si="28"/>
        <v>41</v>
      </c>
      <c r="U39">
        <v>17</v>
      </c>
      <c r="V39">
        <v>22</v>
      </c>
      <c r="W39" s="1">
        <f t="shared" si="29"/>
        <v>39</v>
      </c>
      <c r="X39">
        <v>24</v>
      </c>
      <c r="Y39">
        <v>23</v>
      </c>
      <c r="Z39" s="1">
        <f t="shared" si="30"/>
        <v>47</v>
      </c>
      <c r="AA39">
        <v>21</v>
      </c>
      <c r="AB39">
        <v>21</v>
      </c>
      <c r="AC39">
        <f t="shared" si="31"/>
        <v>42</v>
      </c>
      <c r="AD39" s="1">
        <v>35</v>
      </c>
      <c r="AE39" s="1">
        <v>38</v>
      </c>
      <c r="AF39" s="1">
        <f t="shared" si="32"/>
        <v>73</v>
      </c>
      <c r="AG39" s="1">
        <v>20</v>
      </c>
      <c r="AH39" s="1">
        <v>20</v>
      </c>
      <c r="AI39" s="1">
        <f t="shared" si="33"/>
        <v>40</v>
      </c>
      <c r="AJ39" s="1">
        <v>19</v>
      </c>
      <c r="AK39">
        <v>19</v>
      </c>
      <c r="AL39" s="1">
        <f t="shared" si="34"/>
        <v>38</v>
      </c>
      <c r="AN39">
        <v>45</v>
      </c>
      <c r="AO39">
        <v>45</v>
      </c>
      <c r="AP39" t="e">
        <f t="shared" ca="1" si="11"/>
        <v>#N/A</v>
      </c>
      <c r="AQ39">
        <f t="shared" ca="1" si="12"/>
        <v>42</v>
      </c>
      <c r="AR39">
        <f t="shared" ca="1" si="13"/>
        <v>0</v>
      </c>
      <c r="AS39" t="e">
        <f t="shared" ca="1" si="14"/>
        <v>#N/A</v>
      </c>
      <c r="AT39" t="s">
        <v>44</v>
      </c>
      <c r="AU39">
        <f t="shared" si="15"/>
        <v>66</v>
      </c>
      <c r="AV39">
        <f t="shared" si="16"/>
        <v>12</v>
      </c>
      <c r="AW39" t="str">
        <f t="shared" ref="AW39:AX39" si="50">AW38</f>
        <v>II</v>
      </c>
      <c r="AX39">
        <f t="shared" si="50"/>
        <v>12</v>
      </c>
    </row>
    <row r="40" spans="1:50" ht="51" x14ac:dyDescent="0.25">
      <c r="A40" s="28">
        <v>35</v>
      </c>
      <c r="B40" s="30">
        <v>250090101035</v>
      </c>
      <c r="C40" s="26"/>
      <c r="D40" s="31" t="s">
        <v>185</v>
      </c>
      <c r="E40" s="27" t="s">
        <v>186</v>
      </c>
      <c r="F40" t="s">
        <v>186</v>
      </c>
      <c r="G40">
        <v>36</v>
      </c>
      <c r="H40" s="1">
        <f t="shared" si="24"/>
        <v>36</v>
      </c>
      <c r="I40">
        <v>63</v>
      </c>
      <c r="J40">
        <v>38</v>
      </c>
      <c r="K40" s="1">
        <f t="shared" si="25"/>
        <v>101</v>
      </c>
      <c r="L40">
        <v>68</v>
      </c>
      <c r="M40">
        <v>46</v>
      </c>
      <c r="N40" s="1">
        <f t="shared" si="26"/>
        <v>114</v>
      </c>
      <c r="O40">
        <v>60</v>
      </c>
      <c r="P40">
        <v>39</v>
      </c>
      <c r="Q40" s="1">
        <f t="shared" si="27"/>
        <v>99</v>
      </c>
      <c r="R40">
        <v>28</v>
      </c>
      <c r="S40">
        <v>20</v>
      </c>
      <c r="T40" s="1">
        <f t="shared" si="28"/>
        <v>48</v>
      </c>
      <c r="U40">
        <v>20</v>
      </c>
      <c r="V40">
        <v>24</v>
      </c>
      <c r="W40" s="1">
        <f t="shared" si="29"/>
        <v>44</v>
      </c>
      <c r="X40">
        <v>23</v>
      </c>
      <c r="Y40">
        <v>25</v>
      </c>
      <c r="Z40" s="1">
        <f t="shared" si="30"/>
        <v>48</v>
      </c>
      <c r="AA40">
        <v>20</v>
      </c>
      <c r="AB40">
        <v>20</v>
      </c>
      <c r="AC40">
        <f t="shared" si="31"/>
        <v>40</v>
      </c>
      <c r="AD40" s="1">
        <v>38</v>
      </c>
      <c r="AE40" s="1">
        <v>44</v>
      </c>
      <c r="AF40" s="1">
        <f t="shared" si="32"/>
        <v>82</v>
      </c>
      <c r="AG40" s="1">
        <v>21</v>
      </c>
      <c r="AH40" s="1">
        <v>20</v>
      </c>
      <c r="AI40" s="1">
        <f t="shared" si="33"/>
        <v>41</v>
      </c>
      <c r="AJ40" s="1">
        <v>19</v>
      </c>
      <c r="AK40">
        <v>23</v>
      </c>
      <c r="AL40" s="1">
        <f t="shared" si="34"/>
        <v>42</v>
      </c>
      <c r="AN40">
        <v>45</v>
      </c>
      <c r="AO40">
        <v>45</v>
      </c>
      <c r="AP40" t="e">
        <f t="shared" ca="1" si="11"/>
        <v>#N/A</v>
      </c>
      <c r="AQ40">
        <f t="shared" ca="1" si="12"/>
        <v>42</v>
      </c>
      <c r="AR40">
        <f t="shared" ca="1" si="13"/>
        <v>0</v>
      </c>
      <c r="AS40" t="e">
        <f t="shared" ca="1" si="14"/>
        <v>#N/A</v>
      </c>
      <c r="AT40" t="s">
        <v>44</v>
      </c>
      <c r="AU40">
        <f t="shared" si="15"/>
        <v>66</v>
      </c>
      <c r="AV40">
        <f t="shared" si="16"/>
        <v>12</v>
      </c>
      <c r="AW40" t="str">
        <f t="shared" ref="AW40:AX40" si="51">AW39</f>
        <v>II</v>
      </c>
      <c r="AX40">
        <f t="shared" si="51"/>
        <v>12</v>
      </c>
    </row>
    <row r="41" spans="1:50" ht="51" x14ac:dyDescent="0.25">
      <c r="A41" s="28">
        <v>36</v>
      </c>
      <c r="B41" s="30">
        <v>250090101036</v>
      </c>
      <c r="C41" s="26"/>
      <c r="D41" s="31" t="s">
        <v>187</v>
      </c>
      <c r="E41" s="27" t="s">
        <v>188</v>
      </c>
      <c r="F41" t="s">
        <v>188</v>
      </c>
      <c r="G41">
        <v>38</v>
      </c>
      <c r="H41" s="1">
        <f t="shared" si="24"/>
        <v>38</v>
      </c>
      <c r="I41">
        <v>80</v>
      </c>
      <c r="J41">
        <v>42</v>
      </c>
      <c r="K41" s="1">
        <f t="shared" si="25"/>
        <v>122</v>
      </c>
      <c r="L41">
        <v>42</v>
      </c>
      <c r="M41">
        <v>49</v>
      </c>
      <c r="N41" s="1">
        <f t="shared" si="26"/>
        <v>91</v>
      </c>
      <c r="O41">
        <v>68</v>
      </c>
      <c r="P41">
        <v>44</v>
      </c>
      <c r="Q41" s="1">
        <f t="shared" si="27"/>
        <v>112</v>
      </c>
      <c r="R41">
        <v>26</v>
      </c>
      <c r="S41">
        <v>24</v>
      </c>
      <c r="T41" s="1">
        <f t="shared" si="28"/>
        <v>50</v>
      </c>
      <c r="U41">
        <v>18</v>
      </c>
      <c r="V41">
        <v>22</v>
      </c>
      <c r="W41" s="1">
        <f t="shared" si="29"/>
        <v>40</v>
      </c>
      <c r="X41">
        <v>21</v>
      </c>
      <c r="Y41">
        <v>25</v>
      </c>
      <c r="Z41" s="1">
        <f t="shared" si="30"/>
        <v>46</v>
      </c>
      <c r="AA41">
        <v>22</v>
      </c>
      <c r="AB41">
        <v>22</v>
      </c>
      <c r="AC41">
        <f t="shared" si="31"/>
        <v>44</v>
      </c>
      <c r="AD41" s="1">
        <v>37</v>
      </c>
      <c r="AE41" s="1">
        <v>43</v>
      </c>
      <c r="AF41" s="1">
        <f t="shared" si="32"/>
        <v>80</v>
      </c>
      <c r="AG41" s="1">
        <v>20</v>
      </c>
      <c r="AH41" s="1">
        <v>20</v>
      </c>
      <c r="AI41" s="1">
        <f t="shared" si="33"/>
        <v>40</v>
      </c>
      <c r="AJ41" s="1">
        <v>19</v>
      </c>
      <c r="AK41">
        <v>23</v>
      </c>
      <c r="AL41" s="1">
        <f t="shared" si="34"/>
        <v>42</v>
      </c>
      <c r="AN41">
        <v>45</v>
      </c>
      <c r="AO41">
        <v>45</v>
      </c>
      <c r="AP41" t="e">
        <f t="shared" ca="1" si="11"/>
        <v>#N/A</v>
      </c>
      <c r="AQ41">
        <f t="shared" ca="1" si="12"/>
        <v>42</v>
      </c>
      <c r="AR41">
        <f t="shared" ca="1" si="13"/>
        <v>0</v>
      </c>
      <c r="AS41" t="e">
        <f t="shared" ca="1" si="14"/>
        <v>#N/A</v>
      </c>
      <c r="AT41" t="s">
        <v>44</v>
      </c>
      <c r="AU41">
        <f t="shared" si="15"/>
        <v>66</v>
      </c>
      <c r="AV41">
        <f t="shared" si="16"/>
        <v>12</v>
      </c>
      <c r="AW41" t="str">
        <f t="shared" ref="AW41:AX41" si="52">AW40</f>
        <v>II</v>
      </c>
      <c r="AX41">
        <f t="shared" si="52"/>
        <v>12</v>
      </c>
    </row>
    <row r="42" spans="1:50" ht="45" x14ac:dyDescent="0.25">
      <c r="A42" s="28">
        <v>37</v>
      </c>
      <c r="B42" s="30">
        <v>250090101037</v>
      </c>
      <c r="C42" s="26"/>
      <c r="D42" s="31" t="s">
        <v>189</v>
      </c>
      <c r="E42" s="27" t="s">
        <v>190</v>
      </c>
      <c r="F42" t="s">
        <v>190</v>
      </c>
      <c r="G42">
        <v>35</v>
      </c>
      <c r="H42" s="1">
        <f t="shared" si="24"/>
        <v>35</v>
      </c>
      <c r="I42">
        <v>63</v>
      </c>
      <c r="J42">
        <v>40</v>
      </c>
      <c r="K42" s="1">
        <f t="shared" si="25"/>
        <v>103</v>
      </c>
      <c r="L42">
        <v>73</v>
      </c>
      <c r="M42">
        <v>44</v>
      </c>
      <c r="N42" s="1">
        <f t="shared" si="26"/>
        <v>117</v>
      </c>
      <c r="O42">
        <v>69</v>
      </c>
      <c r="P42">
        <v>35</v>
      </c>
      <c r="Q42" s="1">
        <f t="shared" si="27"/>
        <v>104</v>
      </c>
      <c r="R42">
        <v>17</v>
      </c>
      <c r="S42">
        <v>17</v>
      </c>
      <c r="T42" s="1">
        <f t="shared" si="28"/>
        <v>34</v>
      </c>
      <c r="U42">
        <v>17</v>
      </c>
      <c r="V42">
        <v>20</v>
      </c>
      <c r="W42" s="1">
        <f t="shared" si="29"/>
        <v>37</v>
      </c>
      <c r="X42">
        <v>20</v>
      </c>
      <c r="Y42">
        <v>22</v>
      </c>
      <c r="Z42" s="1">
        <f t="shared" si="30"/>
        <v>42</v>
      </c>
      <c r="AA42">
        <v>18</v>
      </c>
      <c r="AB42">
        <v>21</v>
      </c>
      <c r="AC42">
        <f t="shared" si="31"/>
        <v>39</v>
      </c>
      <c r="AD42" s="1">
        <v>33</v>
      </c>
      <c r="AE42" s="1">
        <v>25</v>
      </c>
      <c r="AF42" s="1">
        <f t="shared" si="32"/>
        <v>58</v>
      </c>
      <c r="AG42" s="1">
        <v>21</v>
      </c>
      <c r="AH42" s="1">
        <v>20</v>
      </c>
      <c r="AI42" s="1">
        <f t="shared" si="33"/>
        <v>41</v>
      </c>
      <c r="AJ42" s="1">
        <v>20</v>
      </c>
      <c r="AK42">
        <v>17</v>
      </c>
      <c r="AL42" s="1">
        <f t="shared" si="34"/>
        <v>37</v>
      </c>
      <c r="AN42">
        <v>46</v>
      </c>
      <c r="AO42">
        <v>46</v>
      </c>
      <c r="AP42" t="e">
        <f t="shared" ca="1" si="11"/>
        <v>#N/A</v>
      </c>
      <c r="AQ42">
        <f t="shared" ca="1" si="12"/>
        <v>42</v>
      </c>
      <c r="AR42">
        <f t="shared" ca="1" si="13"/>
        <v>0</v>
      </c>
      <c r="AS42" t="e">
        <f t="shared" ca="1" si="14"/>
        <v>#N/A</v>
      </c>
      <c r="AT42" t="s">
        <v>44</v>
      </c>
      <c r="AU42">
        <f t="shared" si="15"/>
        <v>66</v>
      </c>
      <c r="AV42">
        <f t="shared" si="16"/>
        <v>12</v>
      </c>
      <c r="AW42" t="str">
        <f t="shared" ref="AW42:AX42" si="53">AW41</f>
        <v>II</v>
      </c>
      <c r="AX42">
        <f t="shared" si="53"/>
        <v>12</v>
      </c>
    </row>
    <row r="43" spans="1:50" ht="76.5" x14ac:dyDescent="0.25">
      <c r="A43" s="28">
        <v>38</v>
      </c>
      <c r="B43" s="30">
        <v>250090101038</v>
      </c>
      <c r="C43" s="26"/>
      <c r="D43" s="31" t="s">
        <v>191</v>
      </c>
      <c r="E43" s="27" t="s">
        <v>192</v>
      </c>
      <c r="F43" t="s">
        <v>192</v>
      </c>
      <c r="G43">
        <v>36</v>
      </c>
      <c r="H43" s="1">
        <f t="shared" si="24"/>
        <v>36</v>
      </c>
      <c r="I43">
        <v>53</v>
      </c>
      <c r="J43">
        <v>43</v>
      </c>
      <c r="K43" s="1">
        <f t="shared" si="25"/>
        <v>96</v>
      </c>
      <c r="L43">
        <v>63</v>
      </c>
      <c r="M43">
        <v>47</v>
      </c>
      <c r="N43" s="1">
        <f t="shared" si="26"/>
        <v>110</v>
      </c>
      <c r="O43">
        <v>71</v>
      </c>
      <c r="P43">
        <v>45</v>
      </c>
      <c r="Q43" s="1">
        <f t="shared" si="27"/>
        <v>116</v>
      </c>
      <c r="R43">
        <v>32</v>
      </c>
      <c r="S43">
        <v>23</v>
      </c>
      <c r="T43" s="1">
        <f t="shared" si="28"/>
        <v>55</v>
      </c>
      <c r="U43">
        <v>17</v>
      </c>
      <c r="V43">
        <v>17</v>
      </c>
      <c r="W43" s="1">
        <f t="shared" si="29"/>
        <v>34</v>
      </c>
      <c r="X43">
        <v>19</v>
      </c>
      <c r="Y43">
        <v>25</v>
      </c>
      <c r="Z43" s="1">
        <f t="shared" si="30"/>
        <v>44</v>
      </c>
      <c r="AA43">
        <v>22</v>
      </c>
      <c r="AB43">
        <v>22</v>
      </c>
      <c r="AC43">
        <f t="shared" si="31"/>
        <v>44</v>
      </c>
      <c r="AD43" s="1">
        <v>35</v>
      </c>
      <c r="AE43" s="1">
        <v>45</v>
      </c>
      <c r="AF43" s="1">
        <f t="shared" si="32"/>
        <v>80</v>
      </c>
      <c r="AG43" s="1">
        <v>22</v>
      </c>
      <c r="AH43" s="1">
        <v>20</v>
      </c>
      <c r="AI43" s="1">
        <f t="shared" si="33"/>
        <v>42</v>
      </c>
      <c r="AJ43" s="1">
        <v>20</v>
      </c>
      <c r="AK43">
        <v>22</v>
      </c>
      <c r="AL43" s="1">
        <f t="shared" si="34"/>
        <v>42</v>
      </c>
      <c r="AN43">
        <v>45</v>
      </c>
      <c r="AO43">
        <v>45</v>
      </c>
      <c r="AP43" t="e">
        <f t="shared" ca="1" si="11"/>
        <v>#N/A</v>
      </c>
      <c r="AQ43">
        <f t="shared" ca="1" si="12"/>
        <v>42</v>
      </c>
      <c r="AR43">
        <f t="shared" ca="1" si="13"/>
        <v>0</v>
      </c>
      <c r="AS43" t="e">
        <f t="shared" ca="1" si="14"/>
        <v>#N/A</v>
      </c>
      <c r="AT43" t="s">
        <v>44</v>
      </c>
      <c r="AU43">
        <f t="shared" si="15"/>
        <v>66</v>
      </c>
      <c r="AV43">
        <f t="shared" si="16"/>
        <v>12</v>
      </c>
      <c r="AW43" t="str">
        <f t="shared" ref="AW43:AX43" si="54">AW42</f>
        <v>II</v>
      </c>
      <c r="AX43">
        <f t="shared" si="54"/>
        <v>12</v>
      </c>
    </row>
    <row r="44" spans="1:50" ht="51" x14ac:dyDescent="0.25">
      <c r="A44" s="28">
        <v>39</v>
      </c>
      <c r="B44" s="30">
        <v>250090101039</v>
      </c>
      <c r="C44" s="26"/>
      <c r="D44" s="31" t="s">
        <v>193</v>
      </c>
      <c r="E44" s="27" t="s">
        <v>105</v>
      </c>
      <c r="F44" t="s">
        <v>105</v>
      </c>
      <c r="G44">
        <v>29</v>
      </c>
      <c r="H44" s="1">
        <f t="shared" si="24"/>
        <v>29</v>
      </c>
      <c r="I44">
        <v>91</v>
      </c>
      <c r="J44">
        <v>41</v>
      </c>
      <c r="K44" s="1">
        <f t="shared" si="25"/>
        <v>132</v>
      </c>
      <c r="L44">
        <v>66</v>
      </c>
      <c r="M44">
        <v>39</v>
      </c>
      <c r="N44" s="1">
        <f t="shared" si="26"/>
        <v>105</v>
      </c>
      <c r="O44">
        <v>90</v>
      </c>
      <c r="P44">
        <v>33</v>
      </c>
      <c r="Q44" s="1">
        <f t="shared" si="27"/>
        <v>123</v>
      </c>
      <c r="R44">
        <v>19</v>
      </c>
      <c r="S44">
        <v>15</v>
      </c>
      <c r="T44" s="1">
        <f t="shared" si="28"/>
        <v>34</v>
      </c>
      <c r="U44">
        <v>18</v>
      </c>
      <c r="V44">
        <v>20</v>
      </c>
      <c r="W44" s="1">
        <f t="shared" si="29"/>
        <v>38</v>
      </c>
      <c r="X44">
        <v>22</v>
      </c>
      <c r="Y44">
        <v>22</v>
      </c>
      <c r="Z44" s="1">
        <f t="shared" si="30"/>
        <v>44</v>
      </c>
      <c r="AA44">
        <v>19</v>
      </c>
      <c r="AB44">
        <v>20</v>
      </c>
      <c r="AC44">
        <f t="shared" si="31"/>
        <v>39</v>
      </c>
      <c r="AD44" s="1">
        <v>33</v>
      </c>
      <c r="AE44" s="1">
        <v>25</v>
      </c>
      <c r="AF44" s="1">
        <f t="shared" si="32"/>
        <v>58</v>
      </c>
      <c r="AG44" s="1">
        <v>23</v>
      </c>
      <c r="AH44" s="1">
        <v>21</v>
      </c>
      <c r="AI44" s="1">
        <f t="shared" si="33"/>
        <v>44</v>
      </c>
      <c r="AJ44" s="1">
        <v>19</v>
      </c>
      <c r="AK44">
        <v>18</v>
      </c>
      <c r="AL44" s="1">
        <f t="shared" si="34"/>
        <v>37</v>
      </c>
      <c r="AN44">
        <v>45</v>
      </c>
      <c r="AO44">
        <v>45</v>
      </c>
      <c r="AP44" t="e">
        <f t="shared" ca="1" si="11"/>
        <v>#N/A</v>
      </c>
      <c r="AQ44">
        <f t="shared" ca="1" si="12"/>
        <v>42</v>
      </c>
      <c r="AR44">
        <f t="shared" ca="1" si="13"/>
        <v>0</v>
      </c>
      <c r="AS44" t="e">
        <f t="shared" ca="1" si="14"/>
        <v>#N/A</v>
      </c>
      <c r="AT44" t="s">
        <v>44</v>
      </c>
      <c r="AU44">
        <f t="shared" si="15"/>
        <v>66</v>
      </c>
      <c r="AV44">
        <f t="shared" si="16"/>
        <v>12</v>
      </c>
      <c r="AW44" t="str">
        <f t="shared" ref="AW44:AX44" si="55">AW43</f>
        <v>II</v>
      </c>
      <c r="AX44">
        <f t="shared" si="55"/>
        <v>12</v>
      </c>
    </row>
    <row r="45" spans="1:50" ht="76.5" x14ac:dyDescent="0.25">
      <c r="A45" s="28">
        <v>40</v>
      </c>
      <c r="B45" s="30">
        <v>250090101040</v>
      </c>
      <c r="C45" s="26"/>
      <c r="D45" s="31" t="s">
        <v>194</v>
      </c>
      <c r="E45" s="27" t="s">
        <v>195</v>
      </c>
      <c r="F45" t="s">
        <v>195</v>
      </c>
      <c r="G45">
        <v>35</v>
      </c>
      <c r="H45" s="1">
        <f t="shared" si="24"/>
        <v>35</v>
      </c>
      <c r="I45">
        <v>49</v>
      </c>
      <c r="J45">
        <v>37</v>
      </c>
      <c r="K45" s="1">
        <f t="shared" si="25"/>
        <v>86</v>
      </c>
      <c r="L45">
        <v>63</v>
      </c>
      <c r="M45">
        <v>45</v>
      </c>
      <c r="N45" s="1">
        <f t="shared" si="26"/>
        <v>108</v>
      </c>
      <c r="O45">
        <v>54</v>
      </c>
      <c r="P45">
        <v>45</v>
      </c>
      <c r="Q45" s="1">
        <f t="shared" si="27"/>
        <v>99</v>
      </c>
      <c r="R45">
        <v>31</v>
      </c>
      <c r="S45">
        <v>22</v>
      </c>
      <c r="T45" s="1">
        <f t="shared" si="28"/>
        <v>53</v>
      </c>
      <c r="U45">
        <v>18</v>
      </c>
      <c r="V45">
        <v>21</v>
      </c>
      <c r="W45" s="1">
        <f t="shared" si="29"/>
        <v>39</v>
      </c>
      <c r="X45">
        <v>24</v>
      </c>
      <c r="Y45">
        <v>23</v>
      </c>
      <c r="Z45" s="1">
        <f t="shared" si="30"/>
        <v>47</v>
      </c>
      <c r="AA45">
        <v>22</v>
      </c>
      <c r="AB45">
        <v>22</v>
      </c>
      <c r="AC45">
        <f t="shared" si="31"/>
        <v>44</v>
      </c>
      <c r="AD45" s="1">
        <v>39</v>
      </c>
      <c r="AE45" s="1">
        <v>40</v>
      </c>
      <c r="AF45" s="1">
        <f t="shared" si="32"/>
        <v>79</v>
      </c>
      <c r="AG45" s="1">
        <v>21</v>
      </c>
      <c r="AH45" s="1">
        <v>21</v>
      </c>
      <c r="AI45" s="1">
        <f t="shared" si="33"/>
        <v>42</v>
      </c>
      <c r="AJ45" s="1">
        <v>19</v>
      </c>
      <c r="AK45">
        <v>24</v>
      </c>
      <c r="AL45" s="1">
        <f t="shared" si="34"/>
        <v>43</v>
      </c>
      <c r="AN45">
        <v>45</v>
      </c>
      <c r="AO45">
        <v>45</v>
      </c>
      <c r="AP45" t="e">
        <f t="shared" ca="1" si="11"/>
        <v>#N/A</v>
      </c>
      <c r="AQ45">
        <f t="shared" ca="1" si="12"/>
        <v>38</v>
      </c>
      <c r="AR45">
        <f t="shared" ca="1" si="13"/>
        <v>0</v>
      </c>
      <c r="AS45" t="e">
        <f t="shared" ca="1" si="14"/>
        <v>#N/A</v>
      </c>
      <c r="AT45" t="s">
        <v>44</v>
      </c>
      <c r="AU45">
        <f t="shared" si="15"/>
        <v>66</v>
      </c>
      <c r="AV45">
        <f t="shared" si="16"/>
        <v>12</v>
      </c>
      <c r="AW45" t="str">
        <f t="shared" ref="AW45:AX45" si="56">AW44</f>
        <v>II</v>
      </c>
      <c r="AX45">
        <f t="shared" si="56"/>
        <v>12</v>
      </c>
    </row>
    <row r="46" spans="1:50" ht="51" x14ac:dyDescent="0.25">
      <c r="A46" s="28">
        <v>41</v>
      </c>
      <c r="B46" s="30">
        <v>250090101041</v>
      </c>
      <c r="C46" s="26"/>
      <c r="D46" s="31" t="s">
        <v>196</v>
      </c>
      <c r="E46" s="27" t="s">
        <v>197</v>
      </c>
      <c r="F46" t="s">
        <v>197</v>
      </c>
      <c r="G46">
        <v>26</v>
      </c>
      <c r="H46" s="1">
        <f t="shared" si="24"/>
        <v>26</v>
      </c>
      <c r="I46">
        <v>12</v>
      </c>
      <c r="J46">
        <v>31</v>
      </c>
      <c r="K46" s="1">
        <f t="shared" si="25"/>
        <v>43</v>
      </c>
      <c r="L46">
        <v>56</v>
      </c>
      <c r="M46">
        <v>40</v>
      </c>
      <c r="N46" s="1">
        <f t="shared" si="26"/>
        <v>96</v>
      </c>
      <c r="O46">
        <v>56</v>
      </c>
      <c r="P46">
        <v>37</v>
      </c>
      <c r="Q46" s="1">
        <f t="shared" si="27"/>
        <v>93</v>
      </c>
      <c r="R46">
        <v>30</v>
      </c>
      <c r="S46">
        <v>20</v>
      </c>
      <c r="T46" s="1">
        <f t="shared" si="28"/>
        <v>50</v>
      </c>
      <c r="U46">
        <v>18</v>
      </c>
      <c r="V46">
        <v>21</v>
      </c>
      <c r="W46" s="1">
        <f t="shared" si="29"/>
        <v>39</v>
      </c>
      <c r="X46">
        <v>23</v>
      </c>
      <c r="Y46">
        <v>22</v>
      </c>
      <c r="Z46" s="1">
        <f t="shared" si="30"/>
        <v>45</v>
      </c>
      <c r="AA46">
        <v>20</v>
      </c>
      <c r="AB46">
        <v>20</v>
      </c>
      <c r="AC46">
        <f t="shared" si="31"/>
        <v>40</v>
      </c>
      <c r="AD46" s="1">
        <v>40</v>
      </c>
      <c r="AE46" s="1">
        <v>45</v>
      </c>
      <c r="AF46" s="1">
        <f t="shared" si="32"/>
        <v>85</v>
      </c>
      <c r="AG46" s="1">
        <v>20</v>
      </c>
      <c r="AH46" s="1">
        <v>22</v>
      </c>
      <c r="AI46" s="1">
        <f t="shared" si="33"/>
        <v>42</v>
      </c>
      <c r="AJ46" s="1">
        <v>21</v>
      </c>
      <c r="AK46">
        <v>23</v>
      </c>
      <c r="AL46" s="1">
        <f t="shared" si="34"/>
        <v>44</v>
      </c>
      <c r="AN46">
        <v>45</v>
      </c>
      <c r="AO46">
        <v>45</v>
      </c>
      <c r="AP46" t="e">
        <f t="shared" ca="1" si="11"/>
        <v>#N/A</v>
      </c>
      <c r="AQ46">
        <f t="shared" ca="1" si="12"/>
        <v>38</v>
      </c>
      <c r="AR46">
        <f t="shared" ca="1" si="13"/>
        <v>0</v>
      </c>
      <c r="AS46" t="e">
        <f t="shared" ca="1" si="14"/>
        <v>#N/A</v>
      </c>
      <c r="AT46" t="s">
        <v>44</v>
      </c>
      <c r="AU46">
        <f t="shared" si="15"/>
        <v>66</v>
      </c>
      <c r="AV46">
        <f t="shared" si="16"/>
        <v>12</v>
      </c>
      <c r="AW46" t="str">
        <f t="shared" ref="AW46:AX46" si="57">AW45</f>
        <v>II</v>
      </c>
      <c r="AX46">
        <f t="shared" si="57"/>
        <v>12</v>
      </c>
    </row>
    <row r="47" spans="1:50" ht="51" x14ac:dyDescent="0.25">
      <c r="A47" s="28">
        <v>42</v>
      </c>
      <c r="B47" s="30">
        <v>250090101042</v>
      </c>
      <c r="C47" s="26"/>
      <c r="D47" s="31" t="s">
        <v>198</v>
      </c>
      <c r="E47" s="27" t="s">
        <v>199</v>
      </c>
      <c r="F47" t="s">
        <v>199</v>
      </c>
      <c r="G47">
        <v>40</v>
      </c>
      <c r="H47" s="1">
        <f t="shared" si="24"/>
        <v>40</v>
      </c>
      <c r="I47">
        <v>62</v>
      </c>
      <c r="J47">
        <v>36</v>
      </c>
      <c r="K47" s="1">
        <f t="shared" si="25"/>
        <v>98</v>
      </c>
      <c r="L47">
        <v>76</v>
      </c>
      <c r="M47">
        <v>39</v>
      </c>
      <c r="N47" s="1">
        <f t="shared" si="26"/>
        <v>115</v>
      </c>
      <c r="O47">
        <v>71</v>
      </c>
      <c r="P47">
        <v>42</v>
      </c>
      <c r="Q47" s="1">
        <f t="shared" si="27"/>
        <v>113</v>
      </c>
      <c r="R47">
        <v>34</v>
      </c>
      <c r="S47">
        <v>18</v>
      </c>
      <c r="T47" s="1">
        <f t="shared" si="28"/>
        <v>52</v>
      </c>
      <c r="U47">
        <v>19</v>
      </c>
      <c r="V47">
        <v>21</v>
      </c>
      <c r="W47" s="1">
        <f t="shared" si="29"/>
        <v>40</v>
      </c>
      <c r="X47">
        <v>21</v>
      </c>
      <c r="Y47">
        <v>24</v>
      </c>
      <c r="Z47" s="1">
        <f t="shared" si="30"/>
        <v>45</v>
      </c>
      <c r="AA47">
        <v>22</v>
      </c>
      <c r="AB47">
        <v>22</v>
      </c>
      <c r="AC47">
        <f t="shared" si="31"/>
        <v>44</v>
      </c>
      <c r="AD47" s="1">
        <v>42</v>
      </c>
      <c r="AE47" s="1">
        <v>40</v>
      </c>
      <c r="AF47" s="1">
        <f t="shared" si="32"/>
        <v>82</v>
      </c>
      <c r="AG47" s="1">
        <v>20</v>
      </c>
      <c r="AH47" s="1">
        <v>21</v>
      </c>
      <c r="AI47" s="1">
        <f t="shared" si="33"/>
        <v>41</v>
      </c>
      <c r="AJ47" s="1">
        <v>19</v>
      </c>
      <c r="AK47">
        <v>22</v>
      </c>
      <c r="AL47" s="1">
        <f t="shared" si="34"/>
        <v>41</v>
      </c>
      <c r="AN47">
        <v>45</v>
      </c>
      <c r="AO47">
        <v>45</v>
      </c>
      <c r="AP47" t="e">
        <f t="shared" ca="1" si="11"/>
        <v>#N/A</v>
      </c>
      <c r="AQ47">
        <f t="shared" ca="1" si="12"/>
        <v>34</v>
      </c>
      <c r="AR47">
        <f t="shared" ca="1" si="13"/>
        <v>0</v>
      </c>
      <c r="AS47" t="e">
        <f t="shared" ca="1" si="14"/>
        <v>#N/A</v>
      </c>
      <c r="AT47" t="s">
        <v>44</v>
      </c>
      <c r="AU47">
        <f t="shared" si="15"/>
        <v>66</v>
      </c>
      <c r="AV47">
        <f t="shared" si="16"/>
        <v>12</v>
      </c>
      <c r="AW47" t="str">
        <f t="shared" ref="AW47:AX47" si="58">AW46</f>
        <v>II</v>
      </c>
      <c r="AX47">
        <f t="shared" si="58"/>
        <v>12</v>
      </c>
    </row>
    <row r="48" spans="1:50" ht="67.5" x14ac:dyDescent="0.25">
      <c r="A48" s="28">
        <v>43</v>
      </c>
      <c r="B48" s="30">
        <v>250090101043</v>
      </c>
      <c r="C48" s="26"/>
      <c r="D48" s="31" t="s">
        <v>200</v>
      </c>
      <c r="E48" s="27" t="s">
        <v>201</v>
      </c>
      <c r="F48" t="s">
        <v>201</v>
      </c>
      <c r="G48">
        <v>40</v>
      </c>
      <c r="H48" s="1">
        <f t="shared" si="24"/>
        <v>40</v>
      </c>
      <c r="I48">
        <v>77</v>
      </c>
      <c r="J48">
        <v>47</v>
      </c>
      <c r="K48" s="1">
        <f t="shared" si="25"/>
        <v>124</v>
      </c>
      <c r="L48">
        <v>84</v>
      </c>
      <c r="M48">
        <v>48</v>
      </c>
      <c r="N48" s="1">
        <f t="shared" si="26"/>
        <v>132</v>
      </c>
      <c r="O48">
        <v>92</v>
      </c>
      <c r="P48">
        <v>47</v>
      </c>
      <c r="Q48" s="1">
        <f t="shared" si="27"/>
        <v>139</v>
      </c>
      <c r="R48">
        <v>46</v>
      </c>
      <c r="S48">
        <v>17</v>
      </c>
      <c r="T48" s="1">
        <f t="shared" si="28"/>
        <v>63</v>
      </c>
      <c r="U48">
        <v>21</v>
      </c>
      <c r="V48">
        <v>21</v>
      </c>
      <c r="W48" s="1">
        <f t="shared" si="29"/>
        <v>42</v>
      </c>
      <c r="X48">
        <v>20</v>
      </c>
      <c r="Y48">
        <v>23</v>
      </c>
      <c r="Z48" s="1">
        <f t="shared" si="30"/>
        <v>43</v>
      </c>
      <c r="AA48">
        <v>24</v>
      </c>
      <c r="AB48">
        <v>24</v>
      </c>
      <c r="AC48">
        <f t="shared" si="31"/>
        <v>48</v>
      </c>
      <c r="AD48" s="1">
        <v>42</v>
      </c>
      <c r="AE48" s="1">
        <v>42</v>
      </c>
      <c r="AF48" s="1">
        <f t="shared" si="32"/>
        <v>84</v>
      </c>
      <c r="AG48" s="1">
        <v>22</v>
      </c>
      <c r="AH48" s="1">
        <v>20</v>
      </c>
      <c r="AI48" s="1">
        <f t="shared" si="33"/>
        <v>42</v>
      </c>
      <c r="AJ48" s="1">
        <v>20</v>
      </c>
      <c r="AK48">
        <v>21</v>
      </c>
      <c r="AL48" s="1">
        <f t="shared" si="34"/>
        <v>41</v>
      </c>
      <c r="AN48">
        <v>45</v>
      </c>
      <c r="AO48">
        <v>45</v>
      </c>
      <c r="AP48" t="e">
        <f t="shared" ca="1" si="11"/>
        <v>#N/A</v>
      </c>
      <c r="AQ48">
        <f t="shared" ca="1" si="12"/>
        <v>42</v>
      </c>
      <c r="AR48">
        <f t="shared" ca="1" si="13"/>
        <v>0</v>
      </c>
      <c r="AS48" t="e">
        <f t="shared" ca="1" si="14"/>
        <v>#N/A</v>
      </c>
      <c r="AT48" t="s">
        <v>44</v>
      </c>
      <c r="AU48">
        <f t="shared" si="15"/>
        <v>66</v>
      </c>
      <c r="AV48">
        <f t="shared" si="16"/>
        <v>12</v>
      </c>
      <c r="AW48" t="str">
        <f t="shared" ref="AW48:AX48" si="59">AW47</f>
        <v>II</v>
      </c>
      <c r="AX48">
        <f t="shared" si="59"/>
        <v>12</v>
      </c>
    </row>
    <row r="49" spans="1:50" ht="51" x14ac:dyDescent="0.25">
      <c r="A49" s="28">
        <v>44</v>
      </c>
      <c r="B49" s="30">
        <v>250090101044</v>
      </c>
      <c r="C49" s="26"/>
      <c r="D49" s="31" t="s">
        <v>202</v>
      </c>
      <c r="E49" s="27" t="s">
        <v>106</v>
      </c>
      <c r="F49" t="s">
        <v>106</v>
      </c>
      <c r="G49">
        <v>38</v>
      </c>
      <c r="H49" s="1">
        <f t="shared" si="24"/>
        <v>38</v>
      </c>
      <c r="I49">
        <v>67</v>
      </c>
      <c r="J49">
        <v>43</v>
      </c>
      <c r="K49" s="1">
        <f t="shared" si="25"/>
        <v>110</v>
      </c>
      <c r="L49">
        <v>63</v>
      </c>
      <c r="M49">
        <v>45</v>
      </c>
      <c r="N49" s="1">
        <f t="shared" si="26"/>
        <v>108</v>
      </c>
      <c r="O49">
        <v>83</v>
      </c>
      <c r="P49">
        <v>45</v>
      </c>
      <c r="Q49" s="1">
        <f t="shared" si="27"/>
        <v>128</v>
      </c>
      <c r="R49">
        <v>31</v>
      </c>
      <c r="S49">
        <v>24</v>
      </c>
      <c r="T49" s="1">
        <f t="shared" si="28"/>
        <v>55</v>
      </c>
      <c r="U49">
        <v>19</v>
      </c>
      <c r="V49">
        <v>22</v>
      </c>
      <c r="W49" s="1">
        <f t="shared" si="29"/>
        <v>41</v>
      </c>
      <c r="X49">
        <v>22</v>
      </c>
      <c r="Y49">
        <v>21</v>
      </c>
      <c r="Z49" s="1">
        <f t="shared" si="30"/>
        <v>43</v>
      </c>
      <c r="AA49">
        <v>22</v>
      </c>
      <c r="AB49">
        <v>22</v>
      </c>
      <c r="AC49">
        <f t="shared" si="31"/>
        <v>44</v>
      </c>
      <c r="AD49" s="1">
        <v>40</v>
      </c>
      <c r="AE49" s="1">
        <v>47</v>
      </c>
      <c r="AF49" s="1">
        <f t="shared" si="32"/>
        <v>87</v>
      </c>
      <c r="AG49" s="1">
        <v>21</v>
      </c>
      <c r="AH49" s="1">
        <v>21</v>
      </c>
      <c r="AI49" s="1">
        <f t="shared" si="33"/>
        <v>42</v>
      </c>
      <c r="AJ49" s="1">
        <v>19</v>
      </c>
      <c r="AK49">
        <v>24</v>
      </c>
      <c r="AL49" s="1">
        <f t="shared" si="34"/>
        <v>43</v>
      </c>
      <c r="AN49">
        <v>45</v>
      </c>
      <c r="AO49">
        <v>45</v>
      </c>
      <c r="AP49" t="e">
        <f t="shared" ca="1" si="11"/>
        <v>#N/A</v>
      </c>
      <c r="AQ49">
        <f t="shared" ca="1" si="12"/>
        <v>42</v>
      </c>
      <c r="AR49">
        <f t="shared" ca="1" si="13"/>
        <v>0</v>
      </c>
      <c r="AS49" t="e">
        <f t="shared" ca="1" si="14"/>
        <v>#N/A</v>
      </c>
      <c r="AT49" t="s">
        <v>44</v>
      </c>
      <c r="AU49">
        <f t="shared" si="15"/>
        <v>66</v>
      </c>
      <c r="AV49">
        <f t="shared" si="16"/>
        <v>12</v>
      </c>
      <c r="AW49" t="str">
        <f t="shared" ref="AW49:AX49" si="60">AW48</f>
        <v>II</v>
      </c>
      <c r="AX49">
        <f t="shared" si="60"/>
        <v>12</v>
      </c>
    </row>
    <row r="50" spans="1:50" ht="45" x14ac:dyDescent="0.25">
      <c r="A50" s="28">
        <v>45</v>
      </c>
      <c r="B50" s="30">
        <v>250090101045</v>
      </c>
      <c r="C50" s="26"/>
      <c r="D50" s="31" t="s">
        <v>203</v>
      </c>
      <c r="E50" s="27" t="s">
        <v>204</v>
      </c>
      <c r="F50" t="s">
        <v>204</v>
      </c>
      <c r="G50">
        <v>38</v>
      </c>
      <c r="H50" s="1">
        <f t="shared" si="24"/>
        <v>38</v>
      </c>
      <c r="I50">
        <v>40</v>
      </c>
      <c r="J50">
        <v>41</v>
      </c>
      <c r="K50" s="1">
        <f t="shared" si="25"/>
        <v>81</v>
      </c>
      <c r="L50">
        <v>67</v>
      </c>
      <c r="M50">
        <v>42</v>
      </c>
      <c r="N50" s="1">
        <f t="shared" si="26"/>
        <v>109</v>
      </c>
      <c r="O50">
        <v>61</v>
      </c>
      <c r="P50">
        <v>42</v>
      </c>
      <c r="Q50" s="1">
        <f t="shared" si="27"/>
        <v>103</v>
      </c>
      <c r="R50">
        <v>30</v>
      </c>
      <c r="S50">
        <v>14</v>
      </c>
      <c r="T50" s="1">
        <f t="shared" si="28"/>
        <v>44</v>
      </c>
      <c r="U50">
        <v>20</v>
      </c>
      <c r="V50">
        <v>18</v>
      </c>
      <c r="W50" s="1">
        <f t="shared" si="29"/>
        <v>38</v>
      </c>
      <c r="X50">
        <v>19</v>
      </c>
      <c r="Y50">
        <v>21</v>
      </c>
      <c r="Z50" s="1">
        <f t="shared" si="30"/>
        <v>40</v>
      </c>
      <c r="AA50">
        <v>23</v>
      </c>
      <c r="AB50">
        <v>23</v>
      </c>
      <c r="AC50">
        <f t="shared" si="31"/>
        <v>46</v>
      </c>
      <c r="AD50" s="1">
        <v>43</v>
      </c>
      <c r="AE50" s="1">
        <v>42</v>
      </c>
      <c r="AF50" s="1">
        <f t="shared" si="32"/>
        <v>85</v>
      </c>
      <c r="AG50" s="1">
        <v>21</v>
      </c>
      <c r="AH50" s="1">
        <v>20</v>
      </c>
      <c r="AI50" s="1">
        <f t="shared" si="33"/>
        <v>41</v>
      </c>
      <c r="AJ50" s="1">
        <v>21</v>
      </c>
      <c r="AK50">
        <v>16</v>
      </c>
      <c r="AL50" s="1">
        <f t="shared" si="34"/>
        <v>37</v>
      </c>
      <c r="AN50">
        <v>46</v>
      </c>
      <c r="AO50">
        <v>46</v>
      </c>
      <c r="AP50" t="e">
        <f t="shared" ca="1" si="11"/>
        <v>#N/A</v>
      </c>
      <c r="AQ50">
        <f t="shared" ca="1" si="12"/>
        <v>42</v>
      </c>
      <c r="AR50">
        <f t="shared" ca="1" si="13"/>
        <v>0</v>
      </c>
      <c r="AS50" t="e">
        <f t="shared" ca="1" si="14"/>
        <v>#N/A</v>
      </c>
      <c r="AT50" t="s">
        <v>44</v>
      </c>
      <c r="AU50">
        <f t="shared" si="15"/>
        <v>66</v>
      </c>
      <c r="AV50">
        <f t="shared" si="16"/>
        <v>12</v>
      </c>
      <c r="AW50" t="str">
        <f t="shared" ref="AW50:AX50" si="61">AW49</f>
        <v>II</v>
      </c>
      <c r="AX50">
        <f t="shared" si="61"/>
        <v>12</v>
      </c>
    </row>
    <row r="51" spans="1:50" ht="76.5" x14ac:dyDescent="0.25">
      <c r="A51" s="28">
        <v>46</v>
      </c>
      <c r="B51" s="30">
        <v>250090101046</v>
      </c>
      <c r="C51" s="26"/>
      <c r="D51" s="31" t="s">
        <v>205</v>
      </c>
      <c r="E51" s="27" t="s">
        <v>206</v>
      </c>
      <c r="F51" t="s">
        <v>206</v>
      </c>
      <c r="G51">
        <v>29</v>
      </c>
      <c r="H51" s="1">
        <f t="shared" si="24"/>
        <v>29</v>
      </c>
      <c r="I51">
        <v>48</v>
      </c>
      <c r="J51">
        <v>34</v>
      </c>
      <c r="K51" s="1">
        <f t="shared" si="25"/>
        <v>82</v>
      </c>
      <c r="L51">
        <v>54</v>
      </c>
      <c r="M51">
        <v>46</v>
      </c>
      <c r="N51" s="1">
        <f t="shared" si="26"/>
        <v>100</v>
      </c>
      <c r="O51">
        <v>59</v>
      </c>
      <c r="P51">
        <v>45</v>
      </c>
      <c r="Q51" s="1">
        <f t="shared" si="27"/>
        <v>104</v>
      </c>
      <c r="R51">
        <v>25</v>
      </c>
      <c r="S51">
        <v>19</v>
      </c>
      <c r="T51" s="1">
        <f t="shared" si="28"/>
        <v>44</v>
      </c>
      <c r="U51">
        <v>19</v>
      </c>
      <c r="V51">
        <v>21</v>
      </c>
      <c r="W51" s="1">
        <f t="shared" si="29"/>
        <v>40</v>
      </c>
      <c r="X51">
        <v>18</v>
      </c>
      <c r="Y51">
        <v>21</v>
      </c>
      <c r="Z51" s="1">
        <f t="shared" si="30"/>
        <v>39</v>
      </c>
      <c r="AA51">
        <v>22</v>
      </c>
      <c r="AB51">
        <v>22</v>
      </c>
      <c r="AC51">
        <f t="shared" si="31"/>
        <v>44</v>
      </c>
      <c r="AD51" s="1">
        <v>40</v>
      </c>
      <c r="AE51" s="1">
        <v>34</v>
      </c>
      <c r="AF51" s="1">
        <f t="shared" si="32"/>
        <v>74</v>
      </c>
      <c r="AG51" s="1">
        <v>22</v>
      </c>
      <c r="AH51" s="1">
        <v>20</v>
      </c>
      <c r="AI51" s="1">
        <f t="shared" si="33"/>
        <v>42</v>
      </c>
      <c r="AJ51" s="1">
        <v>19</v>
      </c>
      <c r="AK51">
        <v>17</v>
      </c>
      <c r="AL51" s="1">
        <f t="shared" si="34"/>
        <v>36</v>
      </c>
      <c r="AN51">
        <v>45</v>
      </c>
      <c r="AO51">
        <v>45</v>
      </c>
      <c r="AP51" t="e">
        <f t="shared" ca="1" si="11"/>
        <v>#N/A</v>
      </c>
      <c r="AQ51">
        <f t="shared" ca="1" si="12"/>
        <v>42</v>
      </c>
      <c r="AR51">
        <f t="shared" ca="1" si="13"/>
        <v>0</v>
      </c>
      <c r="AS51" t="e">
        <f t="shared" ca="1" si="14"/>
        <v>#N/A</v>
      </c>
      <c r="AT51" t="s">
        <v>44</v>
      </c>
      <c r="AU51">
        <f t="shared" si="15"/>
        <v>66</v>
      </c>
      <c r="AV51">
        <f t="shared" si="16"/>
        <v>12</v>
      </c>
      <c r="AW51" t="str">
        <f t="shared" ref="AW51:AX51" si="62">AW50</f>
        <v>II</v>
      </c>
      <c r="AX51">
        <f t="shared" si="62"/>
        <v>12</v>
      </c>
    </row>
    <row r="52" spans="1:50" ht="51" x14ac:dyDescent="0.25">
      <c r="A52" s="28">
        <v>47</v>
      </c>
      <c r="B52" s="30">
        <v>250090101047</v>
      </c>
      <c r="C52" s="26"/>
      <c r="D52" s="31" t="s">
        <v>207</v>
      </c>
      <c r="E52" s="27" t="s">
        <v>208</v>
      </c>
      <c r="F52" t="s">
        <v>208</v>
      </c>
      <c r="G52">
        <v>41</v>
      </c>
      <c r="H52" s="1">
        <f t="shared" si="24"/>
        <v>41</v>
      </c>
      <c r="I52">
        <v>65</v>
      </c>
      <c r="J52">
        <v>40</v>
      </c>
      <c r="K52" s="1">
        <f t="shared" si="25"/>
        <v>105</v>
      </c>
      <c r="L52">
        <v>80</v>
      </c>
      <c r="M52">
        <v>44</v>
      </c>
      <c r="N52" s="1">
        <f t="shared" si="26"/>
        <v>124</v>
      </c>
      <c r="O52">
        <v>88</v>
      </c>
      <c r="P52">
        <v>48</v>
      </c>
      <c r="Q52" s="1">
        <f t="shared" si="27"/>
        <v>136</v>
      </c>
      <c r="R52">
        <v>40</v>
      </c>
      <c r="S52">
        <v>23</v>
      </c>
      <c r="T52" s="1">
        <f t="shared" si="28"/>
        <v>63</v>
      </c>
      <c r="U52">
        <v>21</v>
      </c>
      <c r="V52">
        <v>22</v>
      </c>
      <c r="W52" s="1">
        <f t="shared" si="29"/>
        <v>43</v>
      </c>
      <c r="X52">
        <v>19</v>
      </c>
      <c r="Y52">
        <v>20</v>
      </c>
      <c r="Z52" s="1">
        <f t="shared" si="30"/>
        <v>39</v>
      </c>
      <c r="AA52">
        <v>23</v>
      </c>
      <c r="AB52">
        <v>23</v>
      </c>
      <c r="AC52">
        <f t="shared" si="31"/>
        <v>46</v>
      </c>
      <c r="AD52" s="1">
        <v>42</v>
      </c>
      <c r="AE52" s="1">
        <v>44</v>
      </c>
      <c r="AF52" s="1">
        <f t="shared" si="32"/>
        <v>86</v>
      </c>
      <c r="AG52" s="1">
        <v>21</v>
      </c>
      <c r="AH52" s="1">
        <v>21</v>
      </c>
      <c r="AI52" s="1">
        <f t="shared" si="33"/>
        <v>42</v>
      </c>
      <c r="AJ52" s="1">
        <v>19</v>
      </c>
      <c r="AK52">
        <v>23</v>
      </c>
      <c r="AL52" s="1">
        <f t="shared" si="34"/>
        <v>42</v>
      </c>
      <c r="AN52">
        <v>45</v>
      </c>
      <c r="AO52">
        <v>45</v>
      </c>
      <c r="AP52" t="e">
        <f t="shared" ca="1" si="11"/>
        <v>#N/A</v>
      </c>
      <c r="AQ52">
        <f t="shared" ca="1" si="12"/>
        <v>42</v>
      </c>
      <c r="AR52">
        <f t="shared" ca="1" si="13"/>
        <v>0</v>
      </c>
      <c r="AS52" t="e">
        <f t="shared" ca="1" si="14"/>
        <v>#N/A</v>
      </c>
      <c r="AT52" t="s">
        <v>44</v>
      </c>
      <c r="AU52">
        <f t="shared" si="15"/>
        <v>66</v>
      </c>
      <c r="AV52">
        <f t="shared" si="16"/>
        <v>12</v>
      </c>
      <c r="AW52" t="str">
        <f t="shared" ref="AW52:AX52" si="63">AW51</f>
        <v>II</v>
      </c>
      <c r="AX52">
        <f t="shared" si="63"/>
        <v>12</v>
      </c>
    </row>
    <row r="53" spans="1:50" ht="51" x14ac:dyDescent="0.25">
      <c r="A53" s="28">
        <v>48</v>
      </c>
      <c r="B53" s="30">
        <v>250090101048</v>
      </c>
      <c r="C53" s="26"/>
      <c r="D53" s="31" t="s">
        <v>209</v>
      </c>
      <c r="E53" s="27" t="s">
        <v>210</v>
      </c>
      <c r="F53" t="s">
        <v>210</v>
      </c>
      <c r="G53">
        <v>41</v>
      </c>
      <c r="H53" s="1">
        <f t="shared" si="24"/>
        <v>41</v>
      </c>
      <c r="I53">
        <v>61</v>
      </c>
      <c r="J53">
        <v>42</v>
      </c>
      <c r="K53" s="1">
        <f t="shared" si="25"/>
        <v>103</v>
      </c>
      <c r="L53">
        <v>71</v>
      </c>
      <c r="M53">
        <v>44</v>
      </c>
      <c r="N53" s="1">
        <f t="shared" si="26"/>
        <v>115</v>
      </c>
      <c r="O53">
        <v>72</v>
      </c>
      <c r="P53">
        <v>41</v>
      </c>
      <c r="Q53" s="1">
        <f t="shared" si="27"/>
        <v>113</v>
      </c>
      <c r="R53">
        <v>22</v>
      </c>
      <c r="S53">
        <v>19</v>
      </c>
      <c r="T53" s="1">
        <f t="shared" si="28"/>
        <v>41</v>
      </c>
      <c r="U53">
        <v>23</v>
      </c>
      <c r="V53">
        <v>22</v>
      </c>
      <c r="W53" s="1">
        <f t="shared" si="29"/>
        <v>45</v>
      </c>
      <c r="X53">
        <v>21</v>
      </c>
      <c r="Y53">
        <v>25</v>
      </c>
      <c r="Z53" s="1">
        <f t="shared" si="30"/>
        <v>46</v>
      </c>
      <c r="AA53">
        <v>22</v>
      </c>
      <c r="AB53">
        <v>22</v>
      </c>
      <c r="AC53">
        <f t="shared" si="31"/>
        <v>44</v>
      </c>
      <c r="AD53" s="1">
        <v>40</v>
      </c>
      <c r="AE53" s="1">
        <v>43</v>
      </c>
      <c r="AF53" s="1">
        <f t="shared" si="32"/>
        <v>83</v>
      </c>
      <c r="AG53" s="1">
        <v>22</v>
      </c>
      <c r="AH53" s="1">
        <v>20</v>
      </c>
      <c r="AI53" s="1">
        <f t="shared" si="33"/>
        <v>42</v>
      </c>
      <c r="AJ53" s="1">
        <v>22</v>
      </c>
      <c r="AK53">
        <v>22</v>
      </c>
      <c r="AL53" s="1">
        <f t="shared" si="34"/>
        <v>44</v>
      </c>
      <c r="AN53">
        <v>45</v>
      </c>
      <c r="AO53">
        <v>45</v>
      </c>
      <c r="AP53" t="e">
        <f t="shared" ca="1" si="11"/>
        <v>#N/A</v>
      </c>
      <c r="AQ53">
        <f t="shared" ca="1" si="12"/>
        <v>42</v>
      </c>
      <c r="AR53">
        <f t="shared" ca="1" si="13"/>
        <v>0</v>
      </c>
      <c r="AS53" t="e">
        <f t="shared" ca="1" si="14"/>
        <v>#N/A</v>
      </c>
      <c r="AT53" t="s">
        <v>44</v>
      </c>
      <c r="AU53">
        <f t="shared" si="15"/>
        <v>66</v>
      </c>
      <c r="AV53">
        <f t="shared" si="16"/>
        <v>12</v>
      </c>
      <c r="AW53" t="str">
        <f t="shared" ref="AW53:AX53" si="64">AW52</f>
        <v>II</v>
      </c>
      <c r="AX53">
        <f t="shared" si="64"/>
        <v>12</v>
      </c>
    </row>
    <row r="54" spans="1:50" ht="51" x14ac:dyDescent="0.25">
      <c r="A54" s="28">
        <v>49</v>
      </c>
      <c r="B54" s="30">
        <v>250090101049</v>
      </c>
      <c r="C54" s="26"/>
      <c r="D54" s="31" t="s">
        <v>211</v>
      </c>
      <c r="E54" s="27" t="s">
        <v>212</v>
      </c>
      <c r="F54" t="s">
        <v>212</v>
      </c>
      <c r="G54">
        <v>43</v>
      </c>
      <c r="H54" s="1">
        <f t="shared" si="24"/>
        <v>43</v>
      </c>
      <c r="I54">
        <v>65</v>
      </c>
      <c r="J54">
        <v>39</v>
      </c>
      <c r="K54" s="1">
        <f t="shared" si="25"/>
        <v>104</v>
      </c>
      <c r="L54">
        <v>72</v>
      </c>
      <c r="M54">
        <v>46</v>
      </c>
      <c r="N54" s="1">
        <f t="shared" si="26"/>
        <v>118</v>
      </c>
      <c r="O54">
        <v>75</v>
      </c>
      <c r="P54">
        <v>38</v>
      </c>
      <c r="Q54" s="1">
        <f t="shared" si="27"/>
        <v>113</v>
      </c>
      <c r="R54">
        <v>36</v>
      </c>
      <c r="S54">
        <v>23</v>
      </c>
      <c r="T54" s="1">
        <f t="shared" si="28"/>
        <v>59</v>
      </c>
      <c r="U54">
        <v>19</v>
      </c>
      <c r="V54">
        <v>22</v>
      </c>
      <c r="W54" s="1">
        <f t="shared" si="29"/>
        <v>41</v>
      </c>
      <c r="X54">
        <v>24</v>
      </c>
      <c r="Y54">
        <v>24</v>
      </c>
      <c r="Z54" s="1">
        <f t="shared" si="30"/>
        <v>48</v>
      </c>
      <c r="AA54">
        <v>19</v>
      </c>
      <c r="AB54">
        <v>20</v>
      </c>
      <c r="AC54">
        <f t="shared" si="31"/>
        <v>39</v>
      </c>
      <c r="AD54" s="1">
        <v>42</v>
      </c>
      <c r="AE54" s="1">
        <v>50</v>
      </c>
      <c r="AF54" s="1">
        <f t="shared" si="32"/>
        <v>92</v>
      </c>
      <c r="AG54" s="1">
        <v>21</v>
      </c>
      <c r="AH54" s="1">
        <v>20</v>
      </c>
      <c r="AI54" s="1">
        <f t="shared" si="33"/>
        <v>41</v>
      </c>
      <c r="AJ54" s="1">
        <v>19</v>
      </c>
      <c r="AK54">
        <v>22</v>
      </c>
      <c r="AL54" s="1">
        <f t="shared" si="34"/>
        <v>41</v>
      </c>
      <c r="AN54">
        <v>45</v>
      </c>
      <c r="AO54">
        <v>45</v>
      </c>
      <c r="AP54" t="e">
        <f t="shared" ca="1" si="11"/>
        <v>#N/A</v>
      </c>
      <c r="AQ54">
        <f t="shared" ca="1" si="12"/>
        <v>42</v>
      </c>
      <c r="AR54">
        <f t="shared" ca="1" si="13"/>
        <v>0</v>
      </c>
      <c r="AS54" t="e">
        <f t="shared" ca="1" si="14"/>
        <v>#N/A</v>
      </c>
      <c r="AT54" t="s">
        <v>44</v>
      </c>
      <c r="AU54">
        <f t="shared" si="15"/>
        <v>66</v>
      </c>
      <c r="AV54">
        <f t="shared" si="16"/>
        <v>12</v>
      </c>
      <c r="AW54" t="str">
        <f t="shared" ref="AW54:AX54" si="65">AW53</f>
        <v>II</v>
      </c>
      <c r="AX54">
        <f t="shared" si="65"/>
        <v>12</v>
      </c>
    </row>
    <row r="55" spans="1:50" ht="67.5" x14ac:dyDescent="0.25">
      <c r="A55" s="28">
        <v>50</v>
      </c>
      <c r="B55" s="30">
        <v>250090101050</v>
      </c>
      <c r="C55" s="26"/>
      <c r="D55" s="31" t="s">
        <v>213</v>
      </c>
      <c r="E55" s="27" t="s">
        <v>214</v>
      </c>
      <c r="F55" t="s">
        <v>214</v>
      </c>
      <c r="G55">
        <v>42</v>
      </c>
      <c r="H55" s="1">
        <f t="shared" si="24"/>
        <v>42</v>
      </c>
      <c r="I55">
        <v>72</v>
      </c>
      <c r="J55">
        <v>44</v>
      </c>
      <c r="K55" s="1">
        <f t="shared" si="25"/>
        <v>116</v>
      </c>
      <c r="L55">
        <v>80</v>
      </c>
      <c r="M55">
        <v>46</v>
      </c>
      <c r="N55" s="1">
        <f t="shared" si="26"/>
        <v>126</v>
      </c>
      <c r="O55">
        <v>90</v>
      </c>
      <c r="P55">
        <v>46</v>
      </c>
      <c r="Q55" s="1">
        <f t="shared" si="27"/>
        <v>136</v>
      </c>
      <c r="R55">
        <v>47</v>
      </c>
      <c r="S55">
        <v>22</v>
      </c>
      <c r="T55" s="1">
        <f t="shared" si="28"/>
        <v>69</v>
      </c>
      <c r="U55">
        <v>16</v>
      </c>
      <c r="V55">
        <v>19</v>
      </c>
      <c r="W55" s="1">
        <f t="shared" si="29"/>
        <v>35</v>
      </c>
      <c r="X55">
        <v>20</v>
      </c>
      <c r="Y55">
        <v>24</v>
      </c>
      <c r="Z55" s="1">
        <f t="shared" si="30"/>
        <v>44</v>
      </c>
      <c r="AA55">
        <v>23</v>
      </c>
      <c r="AB55">
        <v>23</v>
      </c>
      <c r="AC55">
        <f t="shared" si="31"/>
        <v>46</v>
      </c>
      <c r="AD55" s="1">
        <v>40</v>
      </c>
      <c r="AE55" s="1">
        <v>50</v>
      </c>
      <c r="AF55" s="1">
        <f t="shared" si="32"/>
        <v>90</v>
      </c>
      <c r="AG55" s="1">
        <v>21</v>
      </c>
      <c r="AH55" s="1">
        <v>22</v>
      </c>
      <c r="AI55" s="1">
        <f t="shared" si="33"/>
        <v>43</v>
      </c>
      <c r="AJ55" s="1">
        <v>19</v>
      </c>
      <c r="AK55">
        <v>19</v>
      </c>
      <c r="AL55" s="1">
        <f t="shared" si="34"/>
        <v>38</v>
      </c>
      <c r="AN55">
        <v>45</v>
      </c>
      <c r="AO55">
        <v>45</v>
      </c>
      <c r="AP55" t="e">
        <f t="shared" ca="1" si="11"/>
        <v>#N/A</v>
      </c>
      <c r="AQ55">
        <f t="shared" ca="1" si="12"/>
        <v>42</v>
      </c>
      <c r="AR55">
        <f t="shared" ca="1" si="13"/>
        <v>0</v>
      </c>
      <c r="AS55" t="e">
        <f t="shared" ca="1" si="14"/>
        <v>#N/A</v>
      </c>
      <c r="AT55" t="s">
        <v>44</v>
      </c>
      <c r="AU55">
        <f t="shared" si="15"/>
        <v>66</v>
      </c>
      <c r="AV55">
        <f t="shared" si="16"/>
        <v>12</v>
      </c>
      <c r="AW55" t="str">
        <f t="shared" ref="AW55:AX55" si="66">AW54</f>
        <v>II</v>
      </c>
      <c r="AX55">
        <f t="shared" si="66"/>
        <v>12</v>
      </c>
    </row>
    <row r="56" spans="1:50" ht="51" x14ac:dyDescent="0.25">
      <c r="A56" s="28">
        <v>51</v>
      </c>
      <c r="B56" s="30">
        <v>250090101051</v>
      </c>
      <c r="C56" s="26"/>
      <c r="D56" s="31" t="s">
        <v>215</v>
      </c>
      <c r="E56" s="27" t="s">
        <v>216</v>
      </c>
      <c r="F56" t="s">
        <v>216</v>
      </c>
      <c r="G56">
        <v>44</v>
      </c>
      <c r="H56" s="1">
        <f t="shared" si="24"/>
        <v>44</v>
      </c>
      <c r="I56">
        <v>72</v>
      </c>
      <c r="J56">
        <v>37</v>
      </c>
      <c r="K56" s="1">
        <f t="shared" si="25"/>
        <v>109</v>
      </c>
      <c r="L56">
        <v>66</v>
      </c>
      <c r="M56">
        <v>46</v>
      </c>
      <c r="N56" s="1">
        <f t="shared" si="26"/>
        <v>112</v>
      </c>
      <c r="O56">
        <v>72</v>
      </c>
      <c r="P56">
        <v>40</v>
      </c>
      <c r="Q56" s="1">
        <f t="shared" si="27"/>
        <v>112</v>
      </c>
      <c r="R56">
        <v>42</v>
      </c>
      <c r="S56">
        <v>23</v>
      </c>
      <c r="T56" s="1">
        <f t="shared" si="28"/>
        <v>65</v>
      </c>
      <c r="U56">
        <v>20</v>
      </c>
      <c r="V56">
        <v>22</v>
      </c>
      <c r="W56" s="1">
        <f t="shared" si="29"/>
        <v>42</v>
      </c>
      <c r="X56">
        <v>19</v>
      </c>
      <c r="Y56">
        <v>24</v>
      </c>
      <c r="Z56" s="1">
        <f t="shared" si="30"/>
        <v>43</v>
      </c>
      <c r="AA56">
        <v>24</v>
      </c>
      <c r="AB56">
        <v>23</v>
      </c>
      <c r="AC56">
        <f t="shared" si="31"/>
        <v>47</v>
      </c>
      <c r="AD56" s="1">
        <v>39</v>
      </c>
      <c r="AE56" s="1">
        <v>45</v>
      </c>
      <c r="AF56" s="1">
        <f t="shared" si="32"/>
        <v>84</v>
      </c>
      <c r="AG56" s="1">
        <v>22</v>
      </c>
      <c r="AH56" s="1">
        <v>21</v>
      </c>
      <c r="AI56" s="1">
        <f t="shared" si="33"/>
        <v>43</v>
      </c>
      <c r="AJ56" s="1">
        <v>21</v>
      </c>
      <c r="AK56">
        <v>21</v>
      </c>
      <c r="AL56" s="1">
        <f t="shared" si="34"/>
        <v>42</v>
      </c>
      <c r="AN56">
        <v>46</v>
      </c>
      <c r="AO56">
        <v>46</v>
      </c>
      <c r="AP56" t="e">
        <f t="shared" ca="1" si="11"/>
        <v>#N/A</v>
      </c>
      <c r="AQ56">
        <f t="shared" ca="1" si="12"/>
        <v>42</v>
      </c>
      <c r="AR56">
        <f t="shared" ca="1" si="13"/>
        <v>0</v>
      </c>
      <c r="AS56" t="e">
        <f t="shared" ca="1" si="14"/>
        <v>#N/A</v>
      </c>
      <c r="AT56" t="s">
        <v>44</v>
      </c>
      <c r="AU56">
        <f t="shared" si="15"/>
        <v>66</v>
      </c>
      <c r="AV56">
        <f t="shared" si="16"/>
        <v>12</v>
      </c>
      <c r="AW56" t="str">
        <f t="shared" ref="AW56:AX56" si="67">AW55</f>
        <v>II</v>
      </c>
      <c r="AX56">
        <f t="shared" si="67"/>
        <v>12</v>
      </c>
    </row>
    <row r="57" spans="1:50" ht="51" x14ac:dyDescent="0.25">
      <c r="A57" s="28">
        <v>52</v>
      </c>
      <c r="B57" s="30">
        <v>250090101052</v>
      </c>
      <c r="C57" s="26"/>
      <c r="D57" s="31" t="s">
        <v>217</v>
      </c>
      <c r="E57" s="27" t="s">
        <v>218</v>
      </c>
      <c r="F57" t="s">
        <v>218</v>
      </c>
      <c r="G57">
        <v>35</v>
      </c>
      <c r="H57" s="1">
        <f t="shared" si="24"/>
        <v>35</v>
      </c>
      <c r="I57">
        <v>38</v>
      </c>
      <c r="J57">
        <v>33</v>
      </c>
      <c r="K57" s="1">
        <f t="shared" si="25"/>
        <v>71</v>
      </c>
      <c r="L57">
        <v>58</v>
      </c>
      <c r="M57">
        <v>43</v>
      </c>
      <c r="N57" s="1">
        <f t="shared" si="26"/>
        <v>101</v>
      </c>
      <c r="O57">
        <v>50</v>
      </c>
      <c r="P57">
        <v>40</v>
      </c>
      <c r="Q57" s="1">
        <f t="shared" si="27"/>
        <v>90</v>
      </c>
      <c r="R57">
        <v>32</v>
      </c>
      <c r="S57">
        <v>17</v>
      </c>
      <c r="T57" s="1">
        <f t="shared" si="28"/>
        <v>49</v>
      </c>
      <c r="U57">
        <v>18</v>
      </c>
      <c r="V57">
        <v>23</v>
      </c>
      <c r="W57" s="1">
        <f t="shared" si="29"/>
        <v>41</v>
      </c>
      <c r="X57">
        <v>20</v>
      </c>
      <c r="Y57">
        <v>25</v>
      </c>
      <c r="Z57" s="1">
        <f t="shared" si="30"/>
        <v>45</v>
      </c>
      <c r="AA57">
        <v>21</v>
      </c>
      <c r="AB57">
        <v>21</v>
      </c>
      <c r="AC57">
        <f t="shared" si="31"/>
        <v>42</v>
      </c>
      <c r="AD57" s="1">
        <v>38</v>
      </c>
      <c r="AE57" s="1">
        <v>45</v>
      </c>
      <c r="AF57" s="1">
        <f t="shared" si="32"/>
        <v>83</v>
      </c>
      <c r="AG57" s="1">
        <v>20</v>
      </c>
      <c r="AH57" s="1">
        <v>20</v>
      </c>
      <c r="AI57" s="1">
        <f t="shared" si="33"/>
        <v>40</v>
      </c>
      <c r="AJ57" s="1">
        <v>21</v>
      </c>
      <c r="AK57">
        <v>22</v>
      </c>
      <c r="AL57" s="1">
        <f t="shared" si="34"/>
        <v>43</v>
      </c>
      <c r="AN57">
        <v>45</v>
      </c>
      <c r="AO57">
        <v>45</v>
      </c>
      <c r="AP57" t="e">
        <f t="shared" ca="1" si="11"/>
        <v>#N/A</v>
      </c>
      <c r="AQ57">
        <f t="shared" ca="1" si="12"/>
        <v>42</v>
      </c>
      <c r="AR57">
        <f t="shared" ca="1" si="13"/>
        <v>0</v>
      </c>
      <c r="AS57" t="e">
        <f t="shared" ca="1" si="14"/>
        <v>#N/A</v>
      </c>
      <c r="AT57" t="s">
        <v>44</v>
      </c>
      <c r="AU57">
        <f t="shared" si="15"/>
        <v>66</v>
      </c>
      <c r="AV57">
        <f t="shared" si="16"/>
        <v>12</v>
      </c>
      <c r="AW57" t="str">
        <f t="shared" ref="AW57:AX57" si="68">AW56</f>
        <v>II</v>
      </c>
      <c r="AX57">
        <f t="shared" si="68"/>
        <v>12</v>
      </c>
    </row>
    <row r="58" spans="1:50" ht="67.5" x14ac:dyDescent="0.25">
      <c r="A58" s="28">
        <v>53</v>
      </c>
      <c r="B58" s="30">
        <v>250090101053</v>
      </c>
      <c r="C58" s="26"/>
      <c r="D58" s="31" t="s">
        <v>219</v>
      </c>
      <c r="E58" s="27" t="s">
        <v>220</v>
      </c>
      <c r="F58" t="s">
        <v>220</v>
      </c>
      <c r="G58">
        <v>41</v>
      </c>
      <c r="H58" s="1">
        <f t="shared" si="24"/>
        <v>41</v>
      </c>
      <c r="I58">
        <v>82</v>
      </c>
      <c r="J58">
        <v>46</v>
      </c>
      <c r="K58" s="1">
        <f t="shared" si="25"/>
        <v>128</v>
      </c>
      <c r="L58">
        <v>68</v>
      </c>
      <c r="M58">
        <v>48</v>
      </c>
      <c r="N58" s="1">
        <f t="shared" si="26"/>
        <v>116</v>
      </c>
      <c r="O58">
        <v>69</v>
      </c>
      <c r="P58">
        <v>45</v>
      </c>
      <c r="Q58" s="1">
        <f t="shared" si="27"/>
        <v>114</v>
      </c>
      <c r="R58">
        <v>32</v>
      </c>
      <c r="S58">
        <v>24</v>
      </c>
      <c r="T58" s="1">
        <f t="shared" si="28"/>
        <v>56</v>
      </c>
      <c r="U58">
        <v>21</v>
      </c>
      <c r="V58">
        <v>23</v>
      </c>
      <c r="W58" s="1">
        <f t="shared" si="29"/>
        <v>44</v>
      </c>
      <c r="X58">
        <v>24</v>
      </c>
      <c r="Y58">
        <v>23</v>
      </c>
      <c r="Z58" s="1">
        <f t="shared" si="30"/>
        <v>47</v>
      </c>
      <c r="AA58">
        <v>23</v>
      </c>
      <c r="AB58">
        <v>23</v>
      </c>
      <c r="AC58">
        <f t="shared" si="31"/>
        <v>46</v>
      </c>
      <c r="AD58" s="1">
        <v>40</v>
      </c>
      <c r="AE58" s="1">
        <v>50</v>
      </c>
      <c r="AF58" s="1">
        <f t="shared" si="32"/>
        <v>90</v>
      </c>
      <c r="AG58" s="1">
        <v>21</v>
      </c>
      <c r="AH58" s="1">
        <v>22</v>
      </c>
      <c r="AI58" s="1">
        <f t="shared" si="33"/>
        <v>43</v>
      </c>
      <c r="AJ58" s="1">
        <v>20</v>
      </c>
      <c r="AK58">
        <v>24</v>
      </c>
      <c r="AL58" s="1">
        <f t="shared" si="34"/>
        <v>44</v>
      </c>
      <c r="AN58">
        <v>45</v>
      </c>
      <c r="AO58">
        <v>45</v>
      </c>
      <c r="AP58" t="e">
        <f t="shared" ca="1" si="11"/>
        <v>#N/A</v>
      </c>
      <c r="AQ58">
        <f t="shared" ca="1" si="12"/>
        <v>42</v>
      </c>
      <c r="AR58">
        <f t="shared" ca="1" si="13"/>
        <v>0</v>
      </c>
      <c r="AS58" t="e">
        <f t="shared" ca="1" si="14"/>
        <v>#N/A</v>
      </c>
      <c r="AT58" t="s">
        <v>44</v>
      </c>
      <c r="AU58">
        <f t="shared" si="15"/>
        <v>66</v>
      </c>
      <c r="AV58">
        <f t="shared" si="16"/>
        <v>12</v>
      </c>
      <c r="AW58" t="str">
        <f t="shared" ref="AW58:AX58" si="69">AW57</f>
        <v>II</v>
      </c>
      <c r="AX58">
        <f t="shared" si="69"/>
        <v>12</v>
      </c>
    </row>
    <row r="59" spans="1:50" ht="51" x14ac:dyDescent="0.25">
      <c r="A59" s="28">
        <v>54</v>
      </c>
      <c r="B59" s="30">
        <v>250090101054</v>
      </c>
      <c r="C59" s="26"/>
      <c r="D59" s="31" t="s">
        <v>221</v>
      </c>
      <c r="E59" s="27" t="s">
        <v>222</v>
      </c>
      <c r="F59" t="s">
        <v>222</v>
      </c>
      <c r="G59">
        <v>41</v>
      </c>
      <c r="H59" s="1">
        <f t="shared" si="24"/>
        <v>41</v>
      </c>
      <c r="I59">
        <v>71</v>
      </c>
      <c r="J59">
        <v>45</v>
      </c>
      <c r="K59" s="1">
        <f t="shared" si="25"/>
        <v>116</v>
      </c>
      <c r="L59">
        <v>82</v>
      </c>
      <c r="M59">
        <v>46</v>
      </c>
      <c r="N59" s="1">
        <f t="shared" si="26"/>
        <v>128</v>
      </c>
      <c r="O59">
        <v>86</v>
      </c>
      <c r="P59">
        <v>49</v>
      </c>
      <c r="Q59" s="1">
        <f t="shared" si="27"/>
        <v>135</v>
      </c>
      <c r="R59">
        <v>41</v>
      </c>
      <c r="S59">
        <v>23</v>
      </c>
      <c r="T59" s="1">
        <f t="shared" si="28"/>
        <v>64</v>
      </c>
      <c r="U59">
        <v>21</v>
      </c>
      <c r="V59">
        <v>22</v>
      </c>
      <c r="W59" s="1">
        <f t="shared" si="29"/>
        <v>43</v>
      </c>
      <c r="X59">
        <v>24</v>
      </c>
      <c r="Y59">
        <v>20</v>
      </c>
      <c r="Z59" s="1">
        <f t="shared" si="30"/>
        <v>44</v>
      </c>
      <c r="AA59">
        <v>23</v>
      </c>
      <c r="AB59">
        <v>24</v>
      </c>
      <c r="AC59">
        <f t="shared" si="31"/>
        <v>47</v>
      </c>
      <c r="AD59" s="1">
        <v>40</v>
      </c>
      <c r="AE59" s="1">
        <v>44</v>
      </c>
      <c r="AF59" s="1">
        <f t="shared" si="32"/>
        <v>84</v>
      </c>
      <c r="AG59" s="1">
        <v>22</v>
      </c>
      <c r="AH59" s="1">
        <v>21</v>
      </c>
      <c r="AI59" s="1">
        <f t="shared" si="33"/>
        <v>43</v>
      </c>
      <c r="AJ59" s="1">
        <v>21</v>
      </c>
      <c r="AK59">
        <v>22</v>
      </c>
      <c r="AL59" s="1">
        <f t="shared" si="34"/>
        <v>43</v>
      </c>
      <c r="AN59">
        <v>45</v>
      </c>
      <c r="AO59">
        <v>45</v>
      </c>
      <c r="AP59" t="e">
        <f t="shared" ca="1" si="11"/>
        <v>#N/A</v>
      </c>
      <c r="AQ59">
        <f t="shared" ca="1" si="12"/>
        <v>42</v>
      </c>
      <c r="AR59">
        <f t="shared" ca="1" si="13"/>
        <v>0</v>
      </c>
      <c r="AS59" t="e">
        <f t="shared" ca="1" si="14"/>
        <v>#N/A</v>
      </c>
      <c r="AT59" t="s">
        <v>44</v>
      </c>
      <c r="AU59">
        <f t="shared" si="15"/>
        <v>66</v>
      </c>
      <c r="AV59">
        <f t="shared" si="16"/>
        <v>12</v>
      </c>
      <c r="AW59" t="str">
        <f t="shared" ref="AW59:AX59" si="70">AW58</f>
        <v>II</v>
      </c>
      <c r="AX59">
        <f t="shared" si="70"/>
        <v>12</v>
      </c>
    </row>
    <row r="60" spans="1:50" ht="67.5" x14ac:dyDescent="0.25">
      <c r="A60" s="28">
        <v>55</v>
      </c>
      <c r="B60" s="30">
        <v>250090101055</v>
      </c>
      <c r="C60" s="26"/>
      <c r="D60" s="31" t="s">
        <v>223</v>
      </c>
      <c r="E60" s="27" t="s">
        <v>224</v>
      </c>
      <c r="F60" t="s">
        <v>224</v>
      </c>
      <c r="G60">
        <v>34</v>
      </c>
      <c r="H60" s="1">
        <f t="shared" si="24"/>
        <v>34</v>
      </c>
      <c r="I60">
        <v>76</v>
      </c>
      <c r="J60">
        <v>41</v>
      </c>
      <c r="K60" s="1">
        <f t="shared" si="25"/>
        <v>117</v>
      </c>
      <c r="L60">
        <v>66</v>
      </c>
      <c r="M60">
        <v>47</v>
      </c>
      <c r="N60" s="1">
        <f t="shared" si="26"/>
        <v>113</v>
      </c>
      <c r="O60">
        <v>69</v>
      </c>
      <c r="P60">
        <v>43</v>
      </c>
      <c r="Q60" s="1">
        <f t="shared" si="27"/>
        <v>112</v>
      </c>
      <c r="R60">
        <v>40</v>
      </c>
      <c r="S60">
        <v>23</v>
      </c>
      <c r="T60" s="1">
        <f t="shared" si="28"/>
        <v>63</v>
      </c>
      <c r="U60">
        <v>19</v>
      </c>
      <c r="V60">
        <v>22</v>
      </c>
      <c r="W60" s="1">
        <f t="shared" si="29"/>
        <v>41</v>
      </c>
      <c r="X60">
        <v>24</v>
      </c>
      <c r="Y60">
        <v>24</v>
      </c>
      <c r="Z60" s="1">
        <f t="shared" si="30"/>
        <v>48</v>
      </c>
      <c r="AA60">
        <v>23</v>
      </c>
      <c r="AB60">
        <v>23</v>
      </c>
      <c r="AC60">
        <f t="shared" si="31"/>
        <v>46</v>
      </c>
      <c r="AD60" s="1">
        <v>39</v>
      </c>
      <c r="AE60" s="1">
        <v>42</v>
      </c>
      <c r="AF60" s="1">
        <f t="shared" si="32"/>
        <v>81</v>
      </c>
      <c r="AG60" s="1">
        <v>22</v>
      </c>
      <c r="AH60" s="1">
        <v>22</v>
      </c>
      <c r="AI60" s="1">
        <f t="shared" si="33"/>
        <v>44</v>
      </c>
      <c r="AJ60" s="1">
        <v>20</v>
      </c>
      <c r="AK60">
        <v>24</v>
      </c>
      <c r="AL60" s="1">
        <f t="shared" si="34"/>
        <v>44</v>
      </c>
      <c r="AN60">
        <v>45</v>
      </c>
      <c r="AO60">
        <v>45</v>
      </c>
      <c r="AP60" t="e">
        <f t="shared" ca="1" si="11"/>
        <v>#N/A</v>
      </c>
      <c r="AQ60">
        <f t="shared" ca="1" si="12"/>
        <v>38</v>
      </c>
      <c r="AR60">
        <f t="shared" ca="1" si="13"/>
        <v>0</v>
      </c>
      <c r="AS60" t="e">
        <f t="shared" ca="1" si="14"/>
        <v>#N/A</v>
      </c>
      <c r="AT60" t="s">
        <v>44</v>
      </c>
      <c r="AU60">
        <f t="shared" si="15"/>
        <v>66</v>
      </c>
      <c r="AV60">
        <f t="shared" si="16"/>
        <v>12</v>
      </c>
      <c r="AW60" t="str">
        <f t="shared" ref="AW60:AX60" si="71">AW59</f>
        <v>II</v>
      </c>
      <c r="AX60">
        <f t="shared" si="71"/>
        <v>12</v>
      </c>
    </row>
    <row r="61" spans="1:50" ht="67.5" x14ac:dyDescent="0.25">
      <c r="A61" s="28">
        <v>56</v>
      </c>
      <c r="B61" s="30">
        <v>250090101056</v>
      </c>
      <c r="C61" s="26"/>
      <c r="D61" s="31" t="s">
        <v>225</v>
      </c>
      <c r="E61" s="27" t="s">
        <v>226</v>
      </c>
      <c r="F61" t="s">
        <v>226</v>
      </c>
      <c r="G61">
        <v>30</v>
      </c>
      <c r="H61" s="1">
        <f t="shared" si="24"/>
        <v>30</v>
      </c>
      <c r="I61">
        <v>73</v>
      </c>
      <c r="J61">
        <v>35</v>
      </c>
      <c r="K61" s="1">
        <f t="shared" si="25"/>
        <v>108</v>
      </c>
      <c r="L61">
        <v>77</v>
      </c>
      <c r="M61">
        <v>47</v>
      </c>
      <c r="N61" s="1">
        <f t="shared" si="26"/>
        <v>124</v>
      </c>
      <c r="O61">
        <v>90</v>
      </c>
      <c r="P61">
        <v>42</v>
      </c>
      <c r="Q61" s="1">
        <f t="shared" si="27"/>
        <v>132</v>
      </c>
      <c r="R61">
        <v>42</v>
      </c>
      <c r="S61">
        <v>23</v>
      </c>
      <c r="T61" s="1">
        <f t="shared" si="28"/>
        <v>65</v>
      </c>
      <c r="U61">
        <v>21</v>
      </c>
      <c r="V61">
        <v>20</v>
      </c>
      <c r="W61" s="1">
        <f t="shared" si="29"/>
        <v>41</v>
      </c>
      <c r="X61">
        <v>23</v>
      </c>
      <c r="Y61">
        <v>20</v>
      </c>
      <c r="Z61" s="1">
        <f t="shared" si="30"/>
        <v>43</v>
      </c>
      <c r="AA61">
        <v>22</v>
      </c>
      <c r="AB61">
        <v>22</v>
      </c>
      <c r="AC61">
        <f t="shared" si="31"/>
        <v>44</v>
      </c>
      <c r="AD61" s="1">
        <v>38</v>
      </c>
      <c r="AE61" s="1">
        <v>47</v>
      </c>
      <c r="AF61" s="1">
        <f t="shared" si="32"/>
        <v>85</v>
      </c>
      <c r="AG61" s="1">
        <v>21</v>
      </c>
      <c r="AH61" s="1">
        <v>21</v>
      </c>
      <c r="AI61" s="1">
        <f t="shared" si="33"/>
        <v>42</v>
      </c>
      <c r="AJ61" s="1">
        <v>19</v>
      </c>
      <c r="AK61">
        <v>19</v>
      </c>
      <c r="AL61" s="1">
        <f t="shared" si="34"/>
        <v>38</v>
      </c>
      <c r="AN61">
        <v>45</v>
      </c>
      <c r="AO61">
        <v>45</v>
      </c>
      <c r="AP61" t="e">
        <f t="shared" ca="1" si="11"/>
        <v>#N/A</v>
      </c>
      <c r="AQ61">
        <f t="shared" ca="1" si="12"/>
        <v>42</v>
      </c>
      <c r="AR61">
        <f t="shared" ca="1" si="13"/>
        <v>0</v>
      </c>
      <c r="AS61" t="e">
        <f t="shared" ca="1" si="14"/>
        <v>#N/A</v>
      </c>
      <c r="AT61" t="s">
        <v>44</v>
      </c>
      <c r="AU61">
        <f t="shared" si="15"/>
        <v>66</v>
      </c>
      <c r="AV61">
        <f t="shared" si="16"/>
        <v>12</v>
      </c>
      <c r="AW61" t="str">
        <f t="shared" ref="AW61:AX61" si="72">AW60</f>
        <v>II</v>
      </c>
      <c r="AX61">
        <f t="shared" si="72"/>
        <v>12</v>
      </c>
    </row>
    <row r="62" spans="1:50" ht="76.5" x14ac:dyDescent="0.25">
      <c r="A62" s="28">
        <v>57</v>
      </c>
      <c r="B62" s="30">
        <v>250090101057</v>
      </c>
      <c r="C62" s="26"/>
      <c r="D62" s="31" t="s">
        <v>227</v>
      </c>
      <c r="E62" s="27" t="s">
        <v>228</v>
      </c>
      <c r="F62" t="s">
        <v>228</v>
      </c>
      <c r="G62">
        <v>26</v>
      </c>
      <c r="H62" s="1">
        <f t="shared" si="24"/>
        <v>26</v>
      </c>
      <c r="I62">
        <v>61</v>
      </c>
      <c r="J62">
        <v>32</v>
      </c>
      <c r="K62" s="1">
        <f t="shared" si="25"/>
        <v>93</v>
      </c>
      <c r="L62">
        <v>53</v>
      </c>
      <c r="M62">
        <v>39</v>
      </c>
      <c r="N62" s="1">
        <f t="shared" si="26"/>
        <v>92</v>
      </c>
      <c r="O62">
        <v>50</v>
      </c>
      <c r="P62">
        <v>38</v>
      </c>
      <c r="Q62" s="1">
        <f t="shared" si="27"/>
        <v>88</v>
      </c>
      <c r="R62">
        <v>20</v>
      </c>
      <c r="S62">
        <v>19</v>
      </c>
      <c r="T62" s="1">
        <f t="shared" si="28"/>
        <v>39</v>
      </c>
      <c r="U62">
        <v>17</v>
      </c>
      <c r="V62">
        <v>21</v>
      </c>
      <c r="W62" s="1">
        <f t="shared" si="29"/>
        <v>38</v>
      </c>
      <c r="X62">
        <v>18</v>
      </c>
      <c r="Y62">
        <v>22</v>
      </c>
      <c r="Z62" s="1">
        <f t="shared" si="30"/>
        <v>40</v>
      </c>
      <c r="AA62">
        <v>20</v>
      </c>
      <c r="AB62">
        <v>20</v>
      </c>
      <c r="AC62">
        <f t="shared" si="31"/>
        <v>40</v>
      </c>
      <c r="AD62" s="1">
        <v>40</v>
      </c>
      <c r="AE62" s="1">
        <v>50</v>
      </c>
      <c r="AF62" s="1">
        <f t="shared" si="32"/>
        <v>90</v>
      </c>
      <c r="AG62" s="1">
        <v>22</v>
      </c>
      <c r="AH62" s="1">
        <v>20</v>
      </c>
      <c r="AI62" s="1">
        <f t="shared" si="33"/>
        <v>42</v>
      </c>
      <c r="AJ62" s="1">
        <v>21</v>
      </c>
      <c r="AK62">
        <v>23</v>
      </c>
      <c r="AL62" s="1">
        <f t="shared" si="34"/>
        <v>44</v>
      </c>
      <c r="AN62">
        <v>46</v>
      </c>
      <c r="AO62">
        <v>46</v>
      </c>
      <c r="AP62" t="e">
        <f t="shared" ca="1" si="11"/>
        <v>#N/A</v>
      </c>
      <c r="AQ62">
        <f t="shared" ca="1" si="12"/>
        <v>30</v>
      </c>
      <c r="AR62">
        <f t="shared" ca="1" si="13"/>
        <v>0</v>
      </c>
      <c r="AS62" t="e">
        <f t="shared" ca="1" si="14"/>
        <v>#N/A</v>
      </c>
      <c r="AT62" t="s">
        <v>44</v>
      </c>
      <c r="AU62">
        <f t="shared" si="15"/>
        <v>66</v>
      </c>
      <c r="AV62">
        <f t="shared" si="16"/>
        <v>12</v>
      </c>
      <c r="AW62" t="str">
        <f t="shared" ref="AW62:AX62" si="73">AW61</f>
        <v>II</v>
      </c>
      <c r="AX62">
        <f t="shared" si="73"/>
        <v>12</v>
      </c>
    </row>
    <row r="63" spans="1:50" ht="76.5" x14ac:dyDescent="0.25">
      <c r="A63" s="28">
        <v>58</v>
      </c>
      <c r="B63" s="30">
        <v>250090101058</v>
      </c>
      <c r="C63" s="26"/>
      <c r="D63" s="31" t="s">
        <v>229</v>
      </c>
      <c r="E63" s="27" t="s">
        <v>230</v>
      </c>
      <c r="F63" t="s">
        <v>230</v>
      </c>
      <c r="G63">
        <v>30</v>
      </c>
      <c r="H63" s="1">
        <f t="shared" si="24"/>
        <v>30</v>
      </c>
      <c r="I63">
        <v>78</v>
      </c>
      <c r="J63">
        <v>40</v>
      </c>
      <c r="K63" s="1">
        <f t="shared" si="25"/>
        <v>118</v>
      </c>
      <c r="L63">
        <v>66</v>
      </c>
      <c r="M63">
        <v>45</v>
      </c>
      <c r="N63" s="1">
        <f t="shared" si="26"/>
        <v>111</v>
      </c>
      <c r="O63">
        <v>80</v>
      </c>
      <c r="P63">
        <v>43</v>
      </c>
      <c r="Q63" s="1">
        <f t="shared" si="27"/>
        <v>123</v>
      </c>
      <c r="R63">
        <v>34</v>
      </c>
      <c r="S63">
        <v>20</v>
      </c>
      <c r="T63" s="1">
        <f t="shared" si="28"/>
        <v>54</v>
      </c>
      <c r="U63">
        <v>20</v>
      </c>
      <c r="V63">
        <v>19</v>
      </c>
      <c r="W63" s="1">
        <f t="shared" si="29"/>
        <v>39</v>
      </c>
      <c r="X63">
        <v>20</v>
      </c>
      <c r="Y63">
        <v>23</v>
      </c>
      <c r="Z63" s="1">
        <f t="shared" si="30"/>
        <v>43</v>
      </c>
      <c r="AA63">
        <v>22</v>
      </c>
      <c r="AB63">
        <v>22</v>
      </c>
      <c r="AC63">
        <f t="shared" si="31"/>
        <v>44</v>
      </c>
      <c r="AD63" s="1">
        <v>43</v>
      </c>
      <c r="AE63" s="1">
        <v>48</v>
      </c>
      <c r="AF63" s="1">
        <f t="shared" si="32"/>
        <v>91</v>
      </c>
      <c r="AG63" s="1">
        <v>20</v>
      </c>
      <c r="AH63" s="1">
        <v>22</v>
      </c>
      <c r="AI63" s="1">
        <f t="shared" si="33"/>
        <v>42</v>
      </c>
      <c r="AJ63" s="1">
        <v>21</v>
      </c>
      <c r="AK63">
        <v>20</v>
      </c>
      <c r="AL63" s="1">
        <f t="shared" si="34"/>
        <v>41</v>
      </c>
      <c r="AN63">
        <v>45</v>
      </c>
      <c r="AO63">
        <v>45</v>
      </c>
      <c r="AP63" t="e">
        <f t="shared" ca="1" si="11"/>
        <v>#N/A</v>
      </c>
      <c r="AQ63">
        <f t="shared" ca="1" si="12"/>
        <v>34</v>
      </c>
      <c r="AR63">
        <f t="shared" ca="1" si="13"/>
        <v>0</v>
      </c>
      <c r="AS63" t="e">
        <f t="shared" ca="1" si="14"/>
        <v>#N/A</v>
      </c>
      <c r="AT63" t="s">
        <v>44</v>
      </c>
      <c r="AU63">
        <f t="shared" si="15"/>
        <v>66</v>
      </c>
      <c r="AV63">
        <f t="shared" si="16"/>
        <v>12</v>
      </c>
      <c r="AW63" t="str">
        <f t="shared" ref="AW63:AX63" si="74">AW62</f>
        <v>II</v>
      </c>
      <c r="AX63">
        <f t="shared" si="74"/>
        <v>12</v>
      </c>
    </row>
    <row r="64" spans="1:50" ht="51" x14ac:dyDescent="0.25">
      <c r="A64" s="28">
        <v>59</v>
      </c>
      <c r="B64" s="30">
        <v>250090101059</v>
      </c>
      <c r="C64" s="26"/>
      <c r="D64" s="31" t="s">
        <v>231</v>
      </c>
      <c r="E64" s="27" t="s">
        <v>232</v>
      </c>
      <c r="F64" t="s">
        <v>232</v>
      </c>
      <c r="G64">
        <v>34</v>
      </c>
      <c r="H64" s="1">
        <f t="shared" si="24"/>
        <v>34</v>
      </c>
      <c r="I64">
        <v>89</v>
      </c>
      <c r="J64">
        <v>42</v>
      </c>
      <c r="K64" s="1">
        <f t="shared" si="25"/>
        <v>131</v>
      </c>
      <c r="L64">
        <v>75</v>
      </c>
      <c r="M64">
        <v>39</v>
      </c>
      <c r="N64" s="1">
        <f t="shared" si="26"/>
        <v>114</v>
      </c>
      <c r="O64">
        <v>83</v>
      </c>
      <c r="P64">
        <v>46</v>
      </c>
      <c r="Q64" s="1">
        <f t="shared" si="27"/>
        <v>129</v>
      </c>
      <c r="R64">
        <v>31</v>
      </c>
      <c r="S64">
        <v>20</v>
      </c>
      <c r="T64" s="1">
        <f t="shared" si="28"/>
        <v>51</v>
      </c>
      <c r="U64">
        <v>18</v>
      </c>
      <c r="V64">
        <v>21</v>
      </c>
      <c r="W64" s="1">
        <f t="shared" si="29"/>
        <v>39</v>
      </c>
      <c r="X64">
        <v>24</v>
      </c>
      <c r="Y64">
        <v>22</v>
      </c>
      <c r="Z64" s="1">
        <f t="shared" si="30"/>
        <v>46</v>
      </c>
      <c r="AA64">
        <v>23</v>
      </c>
      <c r="AB64">
        <v>23</v>
      </c>
      <c r="AC64">
        <f t="shared" si="31"/>
        <v>46</v>
      </c>
      <c r="AD64" s="1">
        <v>42</v>
      </c>
      <c r="AE64" s="1">
        <v>43</v>
      </c>
      <c r="AF64" s="1">
        <f t="shared" si="32"/>
        <v>85</v>
      </c>
      <c r="AG64" s="1">
        <v>21</v>
      </c>
      <c r="AH64" s="1">
        <v>21</v>
      </c>
      <c r="AI64" s="1">
        <f t="shared" si="33"/>
        <v>42</v>
      </c>
      <c r="AJ64" s="1">
        <v>19</v>
      </c>
      <c r="AK64" s="1">
        <v>22</v>
      </c>
      <c r="AL64" s="1">
        <f t="shared" si="34"/>
        <v>41</v>
      </c>
      <c r="AN64">
        <v>45</v>
      </c>
      <c r="AO64">
        <v>45</v>
      </c>
      <c r="AP64" t="e">
        <f t="shared" ca="1" si="11"/>
        <v>#N/A</v>
      </c>
      <c r="AQ64">
        <f t="shared" ca="1" si="12"/>
        <v>42</v>
      </c>
      <c r="AR64">
        <f t="shared" ca="1" si="13"/>
        <v>0</v>
      </c>
      <c r="AS64" t="e">
        <f t="shared" ca="1" si="14"/>
        <v>#N/A</v>
      </c>
      <c r="AT64" t="s">
        <v>44</v>
      </c>
      <c r="AU64">
        <f t="shared" si="15"/>
        <v>66</v>
      </c>
      <c r="AV64">
        <f t="shared" si="16"/>
        <v>12</v>
      </c>
      <c r="AW64" t="str">
        <f t="shared" ref="AW64:AX64" si="75">AW63</f>
        <v>II</v>
      </c>
      <c r="AX64">
        <f t="shared" si="75"/>
        <v>12</v>
      </c>
    </row>
    <row r="65" spans="1:50" s="23" customFormat="1" ht="67.5" x14ac:dyDescent="0.25">
      <c r="A65" s="28">
        <v>60</v>
      </c>
      <c r="B65" s="30">
        <v>250090101060</v>
      </c>
      <c r="C65" s="26"/>
      <c r="D65" s="31" t="s">
        <v>233</v>
      </c>
      <c r="E65" s="27" t="s">
        <v>234</v>
      </c>
      <c r="F65" s="23" t="s">
        <v>234</v>
      </c>
      <c r="AP65" s="23" t="e">
        <f t="shared" ca="1" si="11"/>
        <v>#N/A</v>
      </c>
      <c r="AQ65" s="23">
        <f t="shared" ca="1" si="12"/>
        <v>23</v>
      </c>
      <c r="AR65" s="23">
        <f t="shared" ca="1" si="13"/>
        <v>0</v>
      </c>
      <c r="AS65" s="23" t="e">
        <f t="shared" ca="1" si="14"/>
        <v>#N/A</v>
      </c>
      <c r="AT65" t="s">
        <v>44</v>
      </c>
      <c r="AU65" s="23">
        <f t="shared" si="15"/>
        <v>66</v>
      </c>
      <c r="AV65" s="23">
        <f t="shared" si="16"/>
        <v>12</v>
      </c>
      <c r="AW65" s="23" t="str">
        <f t="shared" ref="AW65:AX65" si="76">AW64</f>
        <v>II</v>
      </c>
      <c r="AX65" s="23">
        <f t="shared" si="76"/>
        <v>12</v>
      </c>
    </row>
    <row r="66" spans="1:50" ht="67.5" x14ac:dyDescent="0.25">
      <c r="A66" s="28">
        <v>61</v>
      </c>
      <c r="B66" s="30">
        <v>250090101061</v>
      </c>
      <c r="C66" s="26"/>
      <c r="D66" s="31" t="s">
        <v>235</v>
      </c>
      <c r="E66" s="27" t="s">
        <v>236</v>
      </c>
      <c r="F66" t="s">
        <v>236</v>
      </c>
      <c r="G66">
        <v>32</v>
      </c>
      <c r="H66" s="1">
        <f t="shared" ref="H66:H68" si="77">SUM(F66:G66)</f>
        <v>32</v>
      </c>
      <c r="I66">
        <v>20</v>
      </c>
      <c r="J66">
        <v>25</v>
      </c>
      <c r="K66" s="1">
        <f t="shared" ref="K66:K68" si="78">SUM(I66:J66)</f>
        <v>45</v>
      </c>
      <c r="L66">
        <v>69</v>
      </c>
      <c r="M66">
        <v>38</v>
      </c>
      <c r="N66" s="1">
        <f t="shared" ref="N66:N68" si="79">SUM(L66:M66)</f>
        <v>107</v>
      </c>
      <c r="O66">
        <v>71</v>
      </c>
      <c r="P66">
        <v>38</v>
      </c>
      <c r="Q66" s="1">
        <f t="shared" ref="Q66:Q68" si="80">SUM(O66:P66)</f>
        <v>109</v>
      </c>
      <c r="R66">
        <v>31</v>
      </c>
      <c r="S66">
        <v>17</v>
      </c>
      <c r="T66" s="1">
        <f t="shared" ref="T66:T68" si="81">SUM(R66:S66)</f>
        <v>48</v>
      </c>
      <c r="U66">
        <v>20</v>
      </c>
      <c r="V66">
        <v>19</v>
      </c>
      <c r="W66" s="1">
        <f t="shared" ref="W66:W68" si="82">SUM(U66:V66)</f>
        <v>39</v>
      </c>
      <c r="X66">
        <v>22</v>
      </c>
      <c r="Y66">
        <v>22</v>
      </c>
      <c r="Z66" s="1">
        <f t="shared" ref="Z66:Z68" si="83">SUM(X66:Y66)</f>
        <v>44</v>
      </c>
      <c r="AA66">
        <v>20</v>
      </c>
      <c r="AB66" s="1">
        <v>20</v>
      </c>
      <c r="AC66">
        <f t="shared" ref="AC66:AC68" si="84">SUM(AA66:AB66)</f>
        <v>40</v>
      </c>
      <c r="AD66" s="1">
        <v>42</v>
      </c>
      <c r="AE66" s="1">
        <v>43</v>
      </c>
      <c r="AF66" s="1">
        <f t="shared" ref="AF66:AF68" si="85">SUM(AD66:AE66)</f>
        <v>85</v>
      </c>
      <c r="AG66" s="1">
        <v>21</v>
      </c>
      <c r="AH66" s="1">
        <v>21</v>
      </c>
      <c r="AI66" s="1">
        <f t="shared" ref="AI66:AI68" si="86">SUM(AG66:AH66)</f>
        <v>42</v>
      </c>
      <c r="AJ66" s="1">
        <v>18</v>
      </c>
      <c r="AK66" s="1">
        <v>21</v>
      </c>
      <c r="AL66" s="1">
        <f t="shared" ref="AL66:AL68" si="87">SUM(AJ66:AK66)</f>
        <v>39</v>
      </c>
      <c r="AN66" s="1">
        <v>45</v>
      </c>
      <c r="AO66" s="1">
        <v>45</v>
      </c>
      <c r="AP66" t="e">
        <f t="shared" ca="1" si="11"/>
        <v>#N/A</v>
      </c>
      <c r="AQ66">
        <f t="shared" ca="1" si="12"/>
        <v>34</v>
      </c>
      <c r="AR66">
        <f t="shared" ca="1" si="13"/>
        <v>0</v>
      </c>
      <c r="AS66" t="e">
        <f t="shared" ca="1" si="14"/>
        <v>#N/A</v>
      </c>
      <c r="AT66" t="s">
        <v>44</v>
      </c>
      <c r="AU66">
        <f t="shared" si="15"/>
        <v>66</v>
      </c>
      <c r="AV66">
        <f t="shared" si="16"/>
        <v>12</v>
      </c>
      <c r="AW66" t="str">
        <f t="shared" ref="AW66:AX66" si="88">AW65</f>
        <v>II</v>
      </c>
      <c r="AX66">
        <f t="shared" si="88"/>
        <v>12</v>
      </c>
    </row>
    <row r="67" spans="1:50" ht="51" x14ac:dyDescent="0.25">
      <c r="A67" s="28">
        <v>62</v>
      </c>
      <c r="B67" s="30">
        <v>250090101062</v>
      </c>
      <c r="C67" s="26"/>
      <c r="D67" s="31" t="s">
        <v>237</v>
      </c>
      <c r="E67" s="27" t="s">
        <v>238</v>
      </c>
      <c r="F67" t="s">
        <v>238</v>
      </c>
      <c r="G67">
        <v>41</v>
      </c>
      <c r="H67" s="1">
        <f t="shared" si="77"/>
        <v>41</v>
      </c>
      <c r="I67">
        <v>83</v>
      </c>
      <c r="J67">
        <v>45</v>
      </c>
      <c r="K67" s="1">
        <f t="shared" si="78"/>
        <v>128</v>
      </c>
      <c r="L67">
        <v>88</v>
      </c>
      <c r="M67">
        <v>48</v>
      </c>
      <c r="N67" s="1">
        <f t="shared" si="79"/>
        <v>136</v>
      </c>
      <c r="O67">
        <v>92</v>
      </c>
      <c r="P67">
        <v>45</v>
      </c>
      <c r="Q67" s="1">
        <f t="shared" si="80"/>
        <v>137</v>
      </c>
      <c r="R67">
        <v>43</v>
      </c>
      <c r="S67">
        <v>23</v>
      </c>
      <c r="T67" s="1">
        <f t="shared" si="81"/>
        <v>66</v>
      </c>
      <c r="U67">
        <v>22</v>
      </c>
      <c r="V67">
        <v>22</v>
      </c>
      <c r="W67" s="1">
        <f t="shared" si="82"/>
        <v>44</v>
      </c>
      <c r="X67">
        <v>22</v>
      </c>
      <c r="Y67">
        <v>24</v>
      </c>
      <c r="Z67" s="1">
        <f t="shared" si="83"/>
        <v>46</v>
      </c>
      <c r="AA67">
        <v>22</v>
      </c>
      <c r="AB67" s="1">
        <v>22</v>
      </c>
      <c r="AC67">
        <f t="shared" si="84"/>
        <v>44</v>
      </c>
      <c r="AD67" s="1">
        <v>41</v>
      </c>
      <c r="AE67" s="1">
        <v>50</v>
      </c>
      <c r="AF67" s="1">
        <f t="shared" si="85"/>
        <v>91</v>
      </c>
      <c r="AG67" s="1">
        <v>22</v>
      </c>
      <c r="AH67" s="1">
        <v>20</v>
      </c>
      <c r="AI67" s="1">
        <f t="shared" si="86"/>
        <v>42</v>
      </c>
      <c r="AJ67" s="1">
        <v>22</v>
      </c>
      <c r="AK67" s="1">
        <v>21</v>
      </c>
      <c r="AL67" s="1">
        <f t="shared" si="87"/>
        <v>43</v>
      </c>
      <c r="AN67" s="1">
        <v>45</v>
      </c>
      <c r="AO67" s="1">
        <v>45</v>
      </c>
      <c r="AP67" t="e">
        <f t="shared" ca="1" si="11"/>
        <v>#N/A</v>
      </c>
      <c r="AQ67">
        <f t="shared" ca="1" si="12"/>
        <v>42</v>
      </c>
      <c r="AR67">
        <f t="shared" ca="1" si="13"/>
        <v>0</v>
      </c>
      <c r="AS67" t="e">
        <f t="shared" ca="1" si="14"/>
        <v>#N/A</v>
      </c>
      <c r="AT67" t="s">
        <v>44</v>
      </c>
      <c r="AU67">
        <f t="shared" si="15"/>
        <v>66</v>
      </c>
      <c r="AV67">
        <f t="shared" si="16"/>
        <v>12</v>
      </c>
      <c r="AW67" t="str">
        <f t="shared" ref="AW67:AX68" si="89">AW66</f>
        <v>II</v>
      </c>
      <c r="AX67">
        <f t="shared" si="89"/>
        <v>12</v>
      </c>
    </row>
    <row r="68" spans="1:50" ht="51" x14ac:dyDescent="0.25">
      <c r="A68" s="28">
        <v>63</v>
      </c>
      <c r="B68" s="30">
        <v>250090101063</v>
      </c>
      <c r="C68" s="26"/>
      <c r="D68" s="31" t="s">
        <v>239</v>
      </c>
      <c r="E68" s="27" t="s">
        <v>240</v>
      </c>
      <c r="F68" t="s">
        <v>240</v>
      </c>
      <c r="G68">
        <v>33</v>
      </c>
      <c r="H68" s="1">
        <f t="shared" si="77"/>
        <v>33</v>
      </c>
      <c r="I68">
        <v>55</v>
      </c>
      <c r="J68">
        <v>32</v>
      </c>
      <c r="K68" s="1">
        <f t="shared" si="78"/>
        <v>87</v>
      </c>
      <c r="L68">
        <v>64</v>
      </c>
      <c r="M68">
        <v>43</v>
      </c>
      <c r="N68" s="1">
        <f t="shared" si="79"/>
        <v>107</v>
      </c>
      <c r="O68">
        <v>93</v>
      </c>
      <c r="P68">
        <v>48</v>
      </c>
      <c r="Q68" s="1">
        <f t="shared" si="80"/>
        <v>141</v>
      </c>
      <c r="R68">
        <v>33</v>
      </c>
      <c r="S68">
        <v>16</v>
      </c>
      <c r="T68" s="1">
        <f t="shared" si="81"/>
        <v>49</v>
      </c>
      <c r="U68">
        <v>19</v>
      </c>
      <c r="V68">
        <v>21</v>
      </c>
      <c r="W68" s="1">
        <f t="shared" si="82"/>
        <v>40</v>
      </c>
      <c r="X68">
        <v>21</v>
      </c>
      <c r="Y68">
        <v>24</v>
      </c>
      <c r="Z68" s="1">
        <f t="shared" si="83"/>
        <v>45</v>
      </c>
      <c r="AA68">
        <v>23</v>
      </c>
      <c r="AB68" s="1">
        <v>23</v>
      </c>
      <c r="AC68">
        <f t="shared" si="84"/>
        <v>46</v>
      </c>
      <c r="AD68" s="1">
        <v>36</v>
      </c>
      <c r="AE68" s="1">
        <v>38</v>
      </c>
      <c r="AF68" s="1">
        <f t="shared" si="85"/>
        <v>74</v>
      </c>
      <c r="AG68" s="1">
        <v>23</v>
      </c>
      <c r="AH68" s="1">
        <v>20</v>
      </c>
      <c r="AI68" s="1">
        <f t="shared" si="86"/>
        <v>43</v>
      </c>
      <c r="AJ68" s="1">
        <v>22</v>
      </c>
      <c r="AK68" s="1">
        <v>20</v>
      </c>
      <c r="AL68" s="1">
        <f t="shared" si="87"/>
        <v>42</v>
      </c>
      <c r="AN68" s="1">
        <v>45</v>
      </c>
      <c r="AO68" s="1">
        <v>45</v>
      </c>
      <c r="AP68" t="e">
        <f ca="1">IF(LEFT(B68,1)="7",0,INDEX(INDIRECT(_xlfn.TEXTJOIN("",TRUE,"SEM_",AT68,"!",ADDRESS(6,5+AV68*3+1),":",ADDRESS(5+AU68,5+AV68*3+1))),MATCH(B68,INDIRECT(_xlfn.TEXTJOIN("",TRUE,"SEM_",AT68,"!",ADDRESS(6,2),":",ADDRESS(5+AU68,2))),0)))+INDIRECT(_xlfn.TEXTJOIN("",TRUE,"TC_",AW68,"!",ADDRESS(4+A68*(AX68+9),13)))</f>
        <v>#N/A</v>
      </c>
      <c r="AQ68">
        <f t="shared" ca="1" si="12"/>
        <v>42</v>
      </c>
      <c r="AR68">
        <f t="shared" ca="1" si="13"/>
        <v>0</v>
      </c>
      <c r="AS68" t="e">
        <f t="shared" ca="1" si="14"/>
        <v>#N/A</v>
      </c>
      <c r="AT68" t="s">
        <v>44</v>
      </c>
      <c r="AU68">
        <f t="shared" si="15"/>
        <v>66</v>
      </c>
      <c r="AV68">
        <f t="shared" si="16"/>
        <v>12</v>
      </c>
      <c r="AW68" t="str">
        <f t="shared" si="89"/>
        <v>II</v>
      </c>
      <c r="AX68">
        <f t="shared" si="89"/>
        <v>12</v>
      </c>
    </row>
    <row r="69" spans="1:50" x14ac:dyDescent="0.25">
      <c r="A69" s="1"/>
      <c r="C69" s="24"/>
      <c r="D69" s="1"/>
      <c r="H69" s="1"/>
      <c r="K69" s="1"/>
      <c r="N69" s="1"/>
      <c r="Q69" s="1"/>
      <c r="T69" s="1"/>
      <c r="W69" s="1"/>
      <c r="Z69" s="1"/>
      <c r="AB69" s="1"/>
      <c r="AD69" s="1"/>
      <c r="AE69" s="1"/>
      <c r="AF69" s="1"/>
      <c r="AG69" s="1"/>
      <c r="AH69" s="1"/>
      <c r="AI69" s="1"/>
      <c r="AJ69" s="1"/>
      <c r="AK69" s="1"/>
      <c r="AL69" s="1"/>
      <c r="AN69" s="1"/>
      <c r="AO69" s="1"/>
    </row>
    <row r="70" spans="1:50" x14ac:dyDescent="0.25">
      <c r="A70" s="1"/>
      <c r="C70" s="24"/>
      <c r="D70" s="1"/>
      <c r="E70" s="1"/>
      <c r="H70" s="1"/>
      <c r="K70" s="1"/>
      <c r="N70" s="1"/>
      <c r="Q70" s="1"/>
      <c r="T70" s="1"/>
      <c r="W70" s="1"/>
      <c r="Z70" s="1"/>
      <c r="AB70" s="1"/>
      <c r="AD70" s="1"/>
      <c r="AE70" s="1"/>
      <c r="AF70" s="1"/>
      <c r="AG70" s="1"/>
      <c r="AH70" s="1"/>
      <c r="AI70" s="1"/>
      <c r="AJ70" s="1"/>
      <c r="AK70" s="1"/>
      <c r="AL70" s="1"/>
      <c r="AN70" s="1"/>
      <c r="AO70" s="1"/>
    </row>
    <row r="71" spans="1:50" x14ac:dyDescent="0.25">
      <c r="A71" s="1"/>
      <c r="C71" s="2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Q71" s="1"/>
      <c r="R71" s="1"/>
      <c r="T71" s="1"/>
      <c r="W71" s="1"/>
      <c r="Z71" s="1"/>
      <c r="AB71" s="1"/>
      <c r="AD71" s="1"/>
      <c r="AE71" s="1"/>
      <c r="AF71" s="1"/>
      <c r="AG71" s="1"/>
      <c r="AH71" s="1"/>
      <c r="AI71" s="1"/>
      <c r="AJ71" s="1"/>
      <c r="AK71" s="1"/>
      <c r="AL71" s="1"/>
      <c r="AN71" s="1"/>
      <c r="AO71" s="1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C7C-DCB6-46C7-B134-5328AA97CAAE}">
  <dimension ref="A1:AE1393"/>
  <sheetViews>
    <sheetView zoomScaleNormal="100" workbookViewId="0">
      <selection activeCell="K8" sqref="K8"/>
    </sheetView>
  </sheetViews>
  <sheetFormatPr defaultColWidth="8.85546875" defaultRowHeight="12" customHeight="1" x14ac:dyDescent="0.25"/>
  <sheetData>
    <row r="1" spans="1:26" ht="24" x14ac:dyDescent="0.25">
      <c r="A1" s="46" t="s">
        <v>111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Y1" s="2" t="s">
        <v>12</v>
      </c>
      <c r="Z1" s="3" t="s">
        <v>13</v>
      </c>
    </row>
    <row r="2" spans="1:26" ht="15" x14ac:dyDescent="0.25">
      <c r="A2" s="47" t="s">
        <v>22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Y2" s="4" t="s">
        <v>14</v>
      </c>
      <c r="Z2" s="25">
        <v>10</v>
      </c>
    </row>
    <row r="3" spans="1:26" ht="12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Y3" s="4" t="s">
        <v>77</v>
      </c>
      <c r="Z3" s="25">
        <v>9.5</v>
      </c>
    </row>
    <row r="4" spans="1:26" ht="15" x14ac:dyDescent="0.25">
      <c r="A4" s="47" t="s">
        <v>23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Y4" s="4" t="s">
        <v>10</v>
      </c>
      <c r="Z4" s="25">
        <v>9</v>
      </c>
    </row>
    <row r="5" spans="1:26" ht="12" customHeight="1" x14ac:dyDescent="0.25">
      <c r="A5" s="48" t="s">
        <v>116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Y5" s="4" t="s">
        <v>78</v>
      </c>
      <c r="Z5" s="25">
        <v>8.5</v>
      </c>
    </row>
    <row r="6" spans="1:26" ht="12" customHeight="1" x14ac:dyDescent="0.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Y6" s="4" t="s">
        <v>15</v>
      </c>
      <c r="Z6" s="25">
        <v>8</v>
      </c>
    </row>
    <row r="7" spans="1:26" ht="30" customHeight="1" x14ac:dyDescent="0.2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Y7" s="4" t="s">
        <v>112</v>
      </c>
      <c r="Z7" s="25">
        <v>7.5</v>
      </c>
    </row>
    <row r="8" spans="1:26" ht="12" customHeight="1" x14ac:dyDescent="0.25">
      <c r="A8" s="5" t="s">
        <v>45</v>
      </c>
      <c r="B8" s="5">
        <v>1</v>
      </c>
      <c r="C8" s="5" t="s">
        <v>24</v>
      </c>
      <c r="D8" s="5" t="s">
        <v>25</v>
      </c>
      <c r="E8" s="5" t="s">
        <v>16</v>
      </c>
      <c r="F8" s="5" t="s">
        <v>44</v>
      </c>
      <c r="G8" s="5"/>
      <c r="H8" s="5"/>
      <c r="I8" s="5"/>
      <c r="J8" s="6"/>
      <c r="K8" s="6"/>
      <c r="L8" s="6"/>
      <c r="M8" s="6"/>
      <c r="N8" s="6"/>
      <c r="Y8" s="4" t="s">
        <v>16</v>
      </c>
      <c r="Z8" s="25">
        <v>7</v>
      </c>
    </row>
    <row r="9" spans="1:26" ht="12" customHeight="1" x14ac:dyDescent="0.25">
      <c r="A9" s="44" t="s">
        <v>26</v>
      </c>
      <c r="B9" s="44" t="str">
        <f ca="1">VLOOKUP(B8,INDIRECT($F$8),4,0)</f>
        <v>Aaditya Koli</v>
      </c>
      <c r="C9" s="44"/>
      <c r="D9" s="44" t="s">
        <v>27</v>
      </c>
      <c r="E9" s="44" t="str">
        <f ca="1">VLOOKUP(B8,INDIRECT($F$8),5,0)</f>
        <v>Ravi Koli</v>
      </c>
      <c r="F9" s="44"/>
      <c r="G9" s="44" t="s">
        <v>28</v>
      </c>
      <c r="H9" s="44"/>
      <c r="I9" s="45">
        <f ca="1">VLOOKUP(B8,INDIRECT($F$8),2,0)</f>
        <v>250090101001</v>
      </c>
      <c r="J9" s="45"/>
      <c r="K9" s="44" t="s">
        <v>29</v>
      </c>
      <c r="L9" s="44"/>
      <c r="M9" s="45" t="str">
        <f ca="1">VLOOKUP(B8,INDIRECT($F$8),3,0)</f>
        <v>UTU/2501103728</v>
      </c>
      <c r="N9" s="45"/>
      <c r="Y9" s="4" t="s">
        <v>113</v>
      </c>
      <c r="Z9" s="25">
        <v>6.5</v>
      </c>
    </row>
    <row r="10" spans="1:26" ht="12" customHeight="1" x14ac:dyDescent="0.25">
      <c r="A10" s="44"/>
      <c r="B10" s="44"/>
      <c r="C10" s="44"/>
      <c r="D10" s="44"/>
      <c r="E10" s="44"/>
      <c r="F10" s="44"/>
      <c r="G10" s="44"/>
      <c r="H10" s="44"/>
      <c r="I10" s="45"/>
      <c r="J10" s="45"/>
      <c r="K10" s="44"/>
      <c r="L10" s="44"/>
      <c r="M10" s="45"/>
      <c r="N10" s="45"/>
      <c r="Y10" s="4" t="s">
        <v>108</v>
      </c>
      <c r="Z10" s="25">
        <v>6</v>
      </c>
    </row>
    <row r="11" spans="1:26" ht="12" customHeight="1" x14ac:dyDescent="0.25">
      <c r="A11" s="42" t="s">
        <v>30</v>
      </c>
      <c r="B11" s="42" t="s">
        <v>31</v>
      </c>
      <c r="C11" s="42"/>
      <c r="D11" s="42"/>
      <c r="E11" s="42"/>
      <c r="F11" s="42" t="s">
        <v>32</v>
      </c>
      <c r="G11" s="42" t="s">
        <v>33</v>
      </c>
      <c r="H11" s="42"/>
      <c r="I11" s="42" t="s">
        <v>34</v>
      </c>
      <c r="J11" s="42"/>
      <c r="K11" s="42" t="s">
        <v>35</v>
      </c>
      <c r="L11" s="42"/>
      <c r="M11" s="42" t="s">
        <v>12</v>
      </c>
      <c r="N11" s="42" t="s">
        <v>36</v>
      </c>
      <c r="Y11" s="4" t="s">
        <v>114</v>
      </c>
      <c r="Z11" s="25">
        <v>5.5</v>
      </c>
    </row>
    <row r="12" spans="1:26" ht="12" customHeight="1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115</v>
      </c>
      <c r="Z12" s="25">
        <v>5</v>
      </c>
    </row>
    <row r="13" spans="1:26" ht="12" customHeight="1" x14ac:dyDescent="0.25">
      <c r="A13" s="7" t="str">
        <f ca="1">IF(ISERROR(F8),"",VLOOKUP(C8,INDIRECT($F$8),6+(O13-1)*3,0))</f>
        <v>AHT 002</v>
      </c>
      <c r="B13" s="38" t="str">
        <f ca="1">IF(ISERROR(F8),"",VLOOKUP(D8,INDIRECT($F$8),6+(O13-1)*3,0))</f>
        <v>Engineering Chemistry</v>
      </c>
      <c r="C13" s="38"/>
      <c r="D13" s="38"/>
      <c r="E13" s="38"/>
      <c r="F13" s="7">
        <f ca="1">IF(ISERROR(F8),"",VLOOKUP(E8,INDIRECT($F$8),6+(O13-1)*3,0))</f>
        <v>4</v>
      </c>
      <c r="G13" s="39" t="str">
        <f ca="1">IF(ISERROR(F8),"",_xlfn.TEXTJOIN("/",FALSE,P13,S13))</f>
        <v>50/100</v>
      </c>
      <c r="H13" s="39"/>
      <c r="I13" s="39" t="str">
        <f ca="1">IF(ISERROR(F8),"",_xlfn.TEXTJOIN("/",FALSE,Q13,T13))</f>
        <v>33/50</v>
      </c>
      <c r="J13" s="39"/>
      <c r="K13" s="39" t="str">
        <f ca="1">IF(ISERROR(F8),"",_xlfn.TEXTJOIN("/",FALSE,R13,U13))</f>
        <v>83/150</v>
      </c>
      <c r="L13" s="39"/>
      <c r="M13" s="7" t="str">
        <f ca="1">IF(ISERROR(F8),"",IF(ISTEXT(P13),IF(P13="A","Ab",IF(P13="D","Dt",IF(P13="UFM","UFM",IF(P13="NA","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D</v>
      </c>
      <c r="N13" s="8">
        <f ca="1">INDEX($Z$2:$Z$17,MATCH(M13,$Y$2:$Y$17,0))</f>
        <v>6</v>
      </c>
      <c r="O13">
        <v>1</v>
      </c>
      <c r="P13" s="1">
        <f ca="1">IF(ISERROR(F8),"",IF(ISTEXT(VLOOKUP(B8,INDIRECT($F$8),6+(O13-1)*3)),(VLOOKUP(B8,INDIRECT($F$8),6+(O13-1)*3)),SUM(VLOOKUP(B8,INDIRECT($F$8),6+(O13-1)*3),IF(W25,W13,0))))</f>
        <v>50</v>
      </c>
      <c r="Q13" s="1">
        <f ca="1">IF(ISERROR(F8),"",VLOOKUP(B8,INDIRECT($F$8),7+(O13-1)*3))</f>
        <v>33</v>
      </c>
      <c r="R13" s="1">
        <f ca="1">IF(ISERROR(F8),"",SUM(P13:Q13))</f>
        <v>83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/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">
        <v>17</v>
      </c>
      <c r="Z13" s="25">
        <v>4.5</v>
      </c>
    </row>
    <row r="14" spans="1:26" ht="12" customHeight="1" x14ac:dyDescent="0.25">
      <c r="A14" s="7" t="str">
        <f ca="1">IF(ISERROR(F8),"",VLOOKUP(C8,INDIRECT($F$8),6+(O14-1)*3,0))</f>
        <v>AHT 003</v>
      </c>
      <c r="B14" s="38" t="str">
        <f ca="1">IF(ISERROR(F8),"",VLOOKUP(D8,INDIRECT($F$8),6+(O14-1)*3,0))</f>
        <v>Introduction to Engineering Mathematics</v>
      </c>
      <c r="C14" s="38"/>
      <c r="D14" s="38"/>
      <c r="E14" s="38"/>
      <c r="F14" s="7">
        <f ca="1">IF(ISERROR(F8),"",VLOOKUP(E8,INDIRECT($F$8),6+(O14-1)*3,0))</f>
        <v>4</v>
      </c>
      <c r="G14" s="39" t="str">
        <f ca="1">IF(ISERROR(F8),"",_xlfn.TEXTJOIN("/",FALSE,P14,S14))</f>
        <v>59/100</v>
      </c>
      <c r="H14" s="39"/>
      <c r="I14" s="39" t="str">
        <f ca="1">IF(ISERROR(F8),"",_xlfn.TEXTJOIN("/",FALSE,Q14,T14))</f>
        <v>32/50</v>
      </c>
      <c r="J14" s="39"/>
      <c r="K14" s="39" t="str">
        <f ca="1">IF(ISERROR(F8),"",_xlfn.TEXTJOIN("/",FALSE,R14,U14))</f>
        <v>91/150</v>
      </c>
      <c r="L14" s="39"/>
      <c r="M14" s="7" t="str">
        <f t="shared" ref="M14:M23" ca="1" si="0">IF(ISERROR(F9),"",IF(ISTEXT(P14),IF(P14="A","Ab",IF(P14="D","Dt",IF(P14="UFM","UFM",IF(P14="NA","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D+</v>
      </c>
      <c r="N14" s="8">
        <f t="shared" ref="N14:N23" ca="1" si="1">INDEX($Z$2:$Z$17,MATCH(M14,$Y$2:$Y$17,0))</f>
        <v>6.5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IF(ISERROR(F8),"",IF(ISTEXT(VLOOKUP(B8,INDIRECT($F$8),6+(O14-1)*3)),(VLOOKUP(B8,INDIRECT($F$8),6+(O14-1)*3)),SUM(VLOOKUP(B8,INDIRECT($F$8),6+(O14-1)*3),IF(W25,W14,0))))</f>
        <v>59</v>
      </c>
      <c r="Q14" s="1">
        <f ca="1">IF(ISERROR(F8),"",VLOOKUP(B8,INDIRECT($F$8),7+(O14-1)*3))</f>
        <v>32</v>
      </c>
      <c r="R14" s="1">
        <f ca="1">IF(ISERROR(F8),"",SUM(P14:Q14))</f>
        <v>91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  <c r="Y14" s="4" t="s">
        <v>18</v>
      </c>
      <c r="Z14" s="25">
        <v>0</v>
      </c>
    </row>
    <row r="15" spans="1:26" ht="12" customHeight="1" x14ac:dyDescent="0.25">
      <c r="A15" s="7" t="str">
        <f ca="1">IF(ISERROR(F8),"",VLOOKUP(C8,INDIRECT($F$8),6+(O15-1)*3,0))</f>
        <v>ECT 001</v>
      </c>
      <c r="B15" s="38" t="str">
        <f ca="1">IF(ISERROR(F8),"",VLOOKUP(D8,INDIRECT($F$8),6+(O15-1)*3,0))</f>
        <v>Basic Electronics Engineering</v>
      </c>
      <c r="C15" s="38"/>
      <c r="D15" s="38"/>
      <c r="E15" s="38"/>
      <c r="F15" s="7">
        <f ca="1">IF(ISERROR(F8),"",VLOOKUP(E8,INDIRECT($F$8),6+(O15-1)*3,0))</f>
        <v>4</v>
      </c>
      <c r="G15" s="39" t="str">
        <f ca="1">IF(ISERROR(F8),"",_xlfn.TEXTJOIN("/",FALSE,P15,S15))</f>
        <v>41/100</v>
      </c>
      <c r="H15" s="39"/>
      <c r="I15" s="39" t="str">
        <f ca="1">IF(ISERROR(F8),"",_xlfn.TEXTJOIN("/",FALSE,Q15,T15))</f>
        <v>38/50</v>
      </c>
      <c r="J15" s="39"/>
      <c r="K15" s="39" t="str">
        <f ca="1">IF(ISERROR(F8),"",_xlfn.TEXTJOIN("/",FALSE,R15,U15))</f>
        <v>79/150</v>
      </c>
      <c r="L15" s="39"/>
      <c r="M15" s="7" t="str">
        <f t="shared" ca="1" si="0"/>
        <v>E+</v>
      </c>
      <c r="N15" s="8">
        <f t="shared" ca="1" si="1"/>
        <v>5.5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41</v>
      </c>
      <c r="Q15" s="1">
        <f ca="1">IF(ISERROR(F8),"",VLOOKUP(B8,INDIRECT($F$8),7+(O15-1)*3))</f>
        <v>38</v>
      </c>
      <c r="R15" s="1">
        <f ca="1">IF(ISERROR(F8),"",SUM(P15:Q15))</f>
        <v>79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  <c r="Y15" s="4" t="s">
        <v>19</v>
      </c>
      <c r="Z15" s="25">
        <v>0</v>
      </c>
    </row>
    <row r="16" spans="1:26" ht="12" customHeight="1" x14ac:dyDescent="0.25">
      <c r="A16" s="7" t="str">
        <f ca="1">IF(ISERROR(F8),"",VLOOKUP(C8,INDIRECT($F$8),6+(O16-1)*3,0))</f>
        <v>MET 001</v>
      </c>
      <c r="B16" s="38" t="str">
        <f ca="1">IF(ISERROR(F8),"",VLOOKUP(D8,INDIRECT($F$8),6+(O16-1)*3,0))</f>
        <v>Basic Mechanical Engineering</v>
      </c>
      <c r="C16" s="38"/>
      <c r="D16" s="38"/>
      <c r="E16" s="38"/>
      <c r="F16" s="7">
        <f ca="1">IF(ISERROR(F8),"",VLOOKUP(E8,INDIRECT($F$8),6+(O16-1)*3,0))</f>
        <v>4</v>
      </c>
      <c r="G16" s="39" t="str">
        <f ca="1">IF(ISERROR(F8),"",_xlfn.TEXTJOIN("/",FALSE,P16,S16))</f>
        <v>54/100</v>
      </c>
      <c r="H16" s="39"/>
      <c r="I16" s="39" t="str">
        <f ca="1">IF(ISERROR(F8),"",_xlfn.TEXTJOIN("/",FALSE,Q16,T16))</f>
        <v>39/50</v>
      </c>
      <c r="J16" s="39"/>
      <c r="K16" s="39" t="str">
        <f ca="1">IF(ISERROR(F8),"",_xlfn.TEXTJOIN("/",FALSE,R16,U16))</f>
        <v>93/150</v>
      </c>
      <c r="L16" s="39"/>
      <c r="M16" s="7" t="str">
        <f t="shared" ca="1" si="0"/>
        <v>D+</v>
      </c>
      <c r="N16" s="8">
        <f t="shared" ca="1" si="1"/>
        <v>6.5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54</v>
      </c>
      <c r="Q16" s="1">
        <f ca="1">IF(ISERROR(F8),"",VLOOKUP(B8,INDIRECT($F$8),7+(O16-1)*3))</f>
        <v>39</v>
      </c>
      <c r="R16" s="1">
        <f ca="1">IF(ISERROR(F8),"",SUM(P16:Q16))</f>
        <v>93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20</v>
      </c>
      <c r="Z16" s="25">
        <v>0</v>
      </c>
    </row>
    <row r="17" spans="1:26" ht="12" customHeight="1" x14ac:dyDescent="0.25">
      <c r="A17" s="7" t="str">
        <f ca="1">IF(ISERROR(F8),"",VLOOKUP(C8,INDIRECT($F$8),6+(O17-1)*3,0))</f>
        <v>AHP 002</v>
      </c>
      <c r="B17" s="38" t="str">
        <f ca="1">IF(ISERROR(F8),"",VLOOKUP(D8,INDIRECT($F$8),6+(O17-1)*3,0))</f>
        <v>Engineering Chemistry Lab</v>
      </c>
      <c r="C17" s="38"/>
      <c r="D17" s="38"/>
      <c r="E17" s="38"/>
      <c r="F17" s="7">
        <f ca="1">IF(ISERROR(F8),"",VLOOKUP(E8,INDIRECT($F$8),6+(O17-1)*3,0))</f>
        <v>1</v>
      </c>
      <c r="G17" s="39" t="str">
        <f ca="1">IF(ISERROR(F8),"",_xlfn.TEXTJOIN("/",FALSE,P17,S17))</f>
        <v>19/25</v>
      </c>
      <c r="H17" s="39"/>
      <c r="I17" s="39" t="str">
        <f ca="1">IF(ISERROR(F8),"",_xlfn.TEXTJOIN("/",FALSE,Q17,T17))</f>
        <v>23/25</v>
      </c>
      <c r="J17" s="39"/>
      <c r="K17" s="39" t="str">
        <f ca="1">IF(ISERROR(F8),"",_xlfn.TEXTJOIN("/",FALSE,R17,U17))</f>
        <v>42/50</v>
      </c>
      <c r="L17" s="39"/>
      <c r="M17" s="7" t="str">
        <f t="shared" ca="1" si="0"/>
        <v>B+</v>
      </c>
      <c r="N17" s="8">
        <f t="shared" ca="1" si="1"/>
        <v>8.5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19</v>
      </c>
      <c r="Q17" s="1">
        <f ca="1">IF(ISERROR(F8),"",VLOOKUP(B8,INDIRECT($F$8),7+(O17-1)*3))</f>
        <v>23</v>
      </c>
      <c r="R17" s="1">
        <f ca="1">IF(ISERROR(F8),"",SUM(P17:Q17))</f>
        <v>42</v>
      </c>
      <c r="S17" s="1">
        <f ca="1">IF(ISERROR(F8),"",VLOOKUP(A8,INDIRECT($F$8),6+(O17-1)*3))</f>
        <v>25</v>
      </c>
      <c r="T17" s="1">
        <f ca="1">IF(ISERROR(F8),"",VLOOKUP(A8,INDIRECT($F$8),7+(O17-1)*3))</f>
        <v>25</v>
      </c>
      <c r="U17" s="1">
        <f ca="1">IF(ISERROR(F8),"",VLOOKUP(A8,INDIRECT($F$8),8+(O17-1)*3))</f>
        <v>50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21</v>
      </c>
      <c r="Z17" s="25">
        <v>0</v>
      </c>
    </row>
    <row r="18" spans="1:26" ht="12" customHeight="1" x14ac:dyDescent="0.25">
      <c r="A18" s="7" t="str">
        <f ca="1">IF(ISERROR(F8),"",VLOOKUP(C8,INDIRECT($F$8),6+(O18-1)*3,0))</f>
        <v>ECP 001</v>
      </c>
      <c r="B18" s="38" t="str">
        <f ca="1">IF(ISERROR(F8),"",VLOOKUP(D8,INDIRECT($F$8),6+(O18-1)*3,0))</f>
        <v>Basic Electronics Engineering Lab</v>
      </c>
      <c r="C18" s="38"/>
      <c r="D18" s="38"/>
      <c r="E18" s="38"/>
      <c r="F18" s="7">
        <f ca="1">IF(ISERROR(F8),"",VLOOKUP(E8,INDIRECT($F$8),6+(O18-1)*3,0))</f>
        <v>1</v>
      </c>
      <c r="G18" s="39" t="str">
        <f ca="1">IF(ISERROR(F8),"",_xlfn.TEXTJOIN("/",FALSE,P18,S18))</f>
        <v>17/25</v>
      </c>
      <c r="H18" s="39"/>
      <c r="I18" s="39" t="str">
        <f ca="1">IF(ISERROR(F8),"",_xlfn.TEXTJOIN("/",FALSE,Q18,T18))</f>
        <v>22/25</v>
      </c>
      <c r="J18" s="39"/>
      <c r="K18" s="39" t="str">
        <f ca="1">IF(ISERROR(F8),"",_xlfn.TEXTJOIN("/",FALSE,R18,U18))</f>
        <v>39/50</v>
      </c>
      <c r="L18" s="39"/>
      <c r="M18" s="7" t="str">
        <f t="shared" ca="1" si="0"/>
        <v>B</v>
      </c>
      <c r="N18" s="8">
        <f t="shared" ca="1" si="1"/>
        <v>8</v>
      </c>
      <c r="O18">
        <f t="shared" ref="O18:O24" si="2">O17+1</f>
        <v>6</v>
      </c>
      <c r="P18" s="1">
        <f ca="1">IF(ISERROR(F8),"",IF(ISTEXT(VLOOKUP(B8,INDIRECT($F$8),6+(O18-1)*3)),(VLOOKUP(B8,INDIRECT($F$8),6+(O18-1)*3)),SUM(VLOOKUP(B8,INDIRECT($F$8),6+(O18-1)*3),IF(W25,W18,0))))</f>
        <v>17</v>
      </c>
      <c r="Q18" s="1">
        <f ca="1">IF(ISERROR(F8),"",VLOOKUP(B8,INDIRECT($F$8),7+(O18-1)*3))</f>
        <v>22</v>
      </c>
      <c r="R18" s="1">
        <f ca="1">IF(ISERROR(F8),"",SUM(P18:Q18))</f>
        <v>39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6" ht="12" customHeight="1" x14ac:dyDescent="0.25">
      <c r="A19" s="7" t="str">
        <f ca="1">IF(ISERROR(F8),"",VLOOKUP(C8,INDIRECT($F$8),6+(O19-1)*3,0))</f>
        <v>MEP 001</v>
      </c>
      <c r="B19" s="38" t="str">
        <f ca="1">IF(ISERROR(F8),"",VLOOKUP(D8,INDIRECT($F$8),6+(O19-1)*3,0))</f>
        <v>Basic Mechanical Engineering Lab</v>
      </c>
      <c r="C19" s="38"/>
      <c r="D19" s="38"/>
      <c r="E19" s="38"/>
      <c r="F19" s="7">
        <f ca="1">IF(ISERROR(F8),"",VLOOKUP(E8,INDIRECT($F$8),6+(O19-1)*3,0))</f>
        <v>1</v>
      </c>
      <c r="G19" s="39" t="str">
        <f ca="1">IF(ISERROR(F8),"",_xlfn.TEXTJOIN("/",FALSE,P19,S19))</f>
        <v>22/25</v>
      </c>
      <c r="H19" s="39"/>
      <c r="I19" s="39" t="str">
        <f ca="1">IF(ISERROR(F8),"",_xlfn.TEXTJOIN("/",FALSE,Q19,T19))</f>
        <v>23/25</v>
      </c>
      <c r="J19" s="39"/>
      <c r="K19" s="39" t="str">
        <f ca="1">IF(ISERROR(F8),"",_xlfn.TEXTJOIN("/",FALSE,R19,U19))</f>
        <v>45/50</v>
      </c>
      <c r="L19" s="39"/>
      <c r="M19" s="7" t="str">
        <f t="shared" ca="1" si="0"/>
        <v>A+</v>
      </c>
      <c r="N19" s="8">
        <f t="shared" ca="1" si="1"/>
        <v>9.5</v>
      </c>
      <c r="O19">
        <f t="shared" si="2"/>
        <v>7</v>
      </c>
      <c r="P19" s="1">
        <f ca="1">IF(ISERROR(F8),"",IF(ISTEXT(VLOOKUP(B8,INDIRECT($F$8),6+(O19-1)*3)),(VLOOKUP(B8,INDIRECT($F$8),6+(O19-1)*3)),SUM(VLOOKUP(B8,INDIRECT($F$8),6+(O19-1)*3),IF(W25,W19,0))))</f>
        <v>22</v>
      </c>
      <c r="Q19" s="1">
        <f ca="1">IF(ISERROR(F8),"",VLOOKUP(B8,INDIRECT($F$8),7+(O19-1)*3))</f>
        <v>23</v>
      </c>
      <c r="R19" s="1">
        <f ca="1">IF(ISERROR(F8),"",SUM(P19:Q19))</f>
        <v>45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6" ht="12" customHeight="1" x14ac:dyDescent="0.25">
      <c r="A20" s="7" t="str">
        <f ca="1">IF(ISERROR(F8),"",VLOOKUP(C8,INDIRECT($F$8),6+(O20-1)*3,0))</f>
        <v>MEP 003</v>
      </c>
      <c r="B20" s="38" t="str">
        <f ca="1">IF(ISERROR(F8),"",VLOOKUP(D8,INDIRECT($F$8),6+(O20-1)*3-Z20,0))</f>
        <v>Workshop Practices Lab</v>
      </c>
      <c r="C20" s="38"/>
      <c r="D20" s="38"/>
      <c r="E20" s="38"/>
      <c r="F20" s="7">
        <f ca="1">IF(ISERROR(F8),"",VLOOKUP(E8,INDIRECT($F$8),6+(O20-1)*3,0))</f>
        <v>2</v>
      </c>
      <c r="G20" s="39" t="str">
        <f ca="1">IF(ISERROR(F8),"",_xlfn.TEXTJOIN("/",FALSE,P20,S20))</f>
        <v>47/50</v>
      </c>
      <c r="H20" s="39"/>
      <c r="I20" s="39" t="str">
        <f ca="1">IF(ISERROR(F8),"",_xlfn.TEXTJOIN("/",FALSE,Q20,T20))</f>
        <v>48/50</v>
      </c>
      <c r="J20" s="39"/>
      <c r="K20" s="39" t="str">
        <f ca="1">IF(ISERROR(F8),"",_xlfn.TEXTJOIN("/",FALSE,R20,U20))</f>
        <v>95/100</v>
      </c>
      <c r="L20" s="39"/>
      <c r="M20" s="7" t="str">
        <f t="shared" ca="1" si="0"/>
        <v>O</v>
      </c>
      <c r="N20" s="8">
        <f t="shared" ca="1" si="1"/>
        <v>10</v>
      </c>
      <c r="O20">
        <f t="shared" si="2"/>
        <v>8</v>
      </c>
      <c r="P20" s="1">
        <f ca="1">IF(ISERROR(F8),"",IF(ISTEXT(VLOOKUP(B8,INDIRECT($F$8),6+(O20-1)*3)),(VLOOKUP(B8,INDIRECT($F$8),6+(O20-1)*3)),SUM(VLOOKUP(B8,INDIRECT($F$8),6+(O20-1)*3),IF(W25,W20,0))))</f>
        <v>47</v>
      </c>
      <c r="Q20" s="1">
        <f ca="1">IF(ISERROR(F8),"",VLOOKUP(B8,INDIRECT($F$8),7+(O20-1)*3))</f>
        <v>48</v>
      </c>
      <c r="R20" s="1">
        <f ca="1">IF(ISERROR(F8),"",SUM(P20:Q20))</f>
        <v>95</v>
      </c>
      <c r="S20" s="1">
        <f ca="1">IF(ISERROR(F8),"",VLOOKUP(A8,INDIRECT($F$8),6+(O20-1)*3))</f>
        <v>50</v>
      </c>
      <c r="T20" s="1">
        <f ca="1">IF(ISERROR(F8),"",VLOOKUP(A8,INDIRECT($F$8),7+(O20-1)*3))</f>
        <v>50</v>
      </c>
      <c r="U20" s="1">
        <f ca="1">IF(ISERROR(F8),"",VLOOKUP(A8,INDIRECT($F$8),8+(O20-1)*3))</f>
        <v>100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6" ht="12" customHeight="1" x14ac:dyDescent="0.25">
      <c r="A21" s="7" t="str">
        <f ca="1">IF(ISERROR(F8),"",VLOOKUP(C8,INDIRECT($F$8),6+(O21-1)*3,0))</f>
        <v>AHP 004</v>
      </c>
      <c r="B21" s="38" t="str">
        <f ca="1">IF(ISERROR(F8),"",VLOOKUP(D8,INDIRECT($F$8),6+(O21-1)*3-Z21,0))</f>
        <v>Emerging Technologies in Engineering Lab</v>
      </c>
      <c r="C21" s="38"/>
      <c r="D21" s="38"/>
      <c r="E21" s="38"/>
      <c r="F21" s="7">
        <f ca="1">IF(ISERROR(F8),"",VLOOKUP(E8,INDIRECT($F$8),6+(O21-1)*3,0))</f>
        <v>1</v>
      </c>
      <c r="G21" s="39" t="str">
        <f ca="1">IF(ISERROR(F8),"",_xlfn.TEXTJOIN("/",FALSE,P21,S21))</f>
        <v>22/25</v>
      </c>
      <c r="H21" s="39"/>
      <c r="I21" s="39" t="str">
        <f ca="1">IF(ISERROR(F8),"",_xlfn.TEXTJOIN("/",FALSE,Q21,T21))</f>
        <v>23/25</v>
      </c>
      <c r="J21" s="39"/>
      <c r="K21" s="39" t="str">
        <f ca="1">IF(ISERROR(F8),"",_xlfn.TEXTJOIN("/",FALSE,R21,U21))</f>
        <v>45/50</v>
      </c>
      <c r="L21" s="39"/>
      <c r="M21" s="7" t="str">
        <f t="shared" ca="1" si="0"/>
        <v>A+</v>
      </c>
      <c r="N21" s="8">
        <f t="shared" ca="1" si="1"/>
        <v>9.5</v>
      </c>
      <c r="O21">
        <f t="shared" si="2"/>
        <v>9</v>
      </c>
      <c r="P21" s="1">
        <f ca="1">IF(ISERROR(F8),"",IF(ISTEXT(VLOOKUP(B8,INDIRECT($F$8),6+(O21-1)*3)),(VLOOKUP(B8,INDIRECT($F$8),6+(O21-1)*3)),SUM(VLOOKUP(B8,INDIRECT($F$8),6+(O21-1)*3),IF(W25,W21,0))))</f>
        <v>22</v>
      </c>
      <c r="Q21" s="1">
        <f ca="1">IF(ISERROR(F8),"",VLOOKUP(B8,INDIRECT($F$8),7+(O21-1)*3))</f>
        <v>23</v>
      </c>
      <c r="R21" s="1">
        <f ca="1">IF(ISERROR(F8),"",SUM(P21:Q21))</f>
        <v>45</v>
      </c>
      <c r="S21" s="1">
        <f ca="1">IF(ISERROR(F8),"",VLOOKUP(A8,INDIRECT($F$8),6+(O21-1)*3))</f>
        <v>25</v>
      </c>
      <c r="T21" s="1">
        <f ca="1">IF(ISERROR(F8),"",VLOOKUP(A8,INDIRECT($F$8),7+(O21-1)*3))</f>
        <v>25</v>
      </c>
      <c r="U21" s="1">
        <f ca="1">IF(ISERROR(F8),"",VLOOKUP(A8,INDIRECT($F$8),8+(O21-1)*3))</f>
        <v>50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6" ht="12" customHeight="1" x14ac:dyDescent="0.25">
      <c r="A22" s="7" t="str">
        <f ca="1">IF(ISERROR(F8),"",VLOOKUP(C8,INDIRECT($F$8),6+(O22-1)*3,0))</f>
        <v>CSP 002</v>
      </c>
      <c r="B22" s="38" t="str">
        <f ca="1">IF(ISERROR(F8),"",VLOOKUP(D8,INDIRECT($F$8),6+(O22-1)*3,0))</f>
        <v>Computer Applications and IOT</v>
      </c>
      <c r="C22" s="38"/>
      <c r="D22" s="38"/>
      <c r="E22" s="38"/>
      <c r="F22" s="7">
        <f ca="1">IF(ISERROR(F8),"",VLOOKUP(E8,INDIRECT($F$8),6+(O22-1)*3,0))</f>
        <v>1</v>
      </c>
      <c r="G22" s="39" t="str">
        <f ca="1">IF(ISERROR(F8),"",_xlfn.TEXTJOIN("/",FALSE,P22,S22))</f>
        <v>22/25</v>
      </c>
      <c r="H22" s="39"/>
      <c r="I22" s="39" t="str">
        <f ca="1">IF(ISERROR(F8),"",_xlfn.TEXTJOIN("/",FALSE,Q22,T22))</f>
        <v>24/25</v>
      </c>
      <c r="J22" s="39"/>
      <c r="K22" s="39" t="str">
        <f ca="1">IF(ISERROR(F8),"",_xlfn.TEXTJOIN("/",FALSE,R22,U22))</f>
        <v>46/50</v>
      </c>
      <c r="L22" s="39"/>
      <c r="M22" s="7" t="str">
        <f t="shared" ca="1" si="0"/>
        <v>A+</v>
      </c>
      <c r="N22" s="8">
        <f t="shared" ca="1" si="1"/>
        <v>9.5</v>
      </c>
      <c r="O22">
        <f t="shared" si="2"/>
        <v>10</v>
      </c>
      <c r="P22" s="1">
        <f ca="1">IF(ISERROR(F8),"",IF(ISTEXT(VLOOKUP(B8,INDIRECT($F$8),6+(O22-1)*3)),(VLOOKUP(B8,INDIRECT($F$8),6+(O22-1)*3)),SUM(VLOOKUP(B8,INDIRECT($F$8),6+(O22-1)*3),IF(W25,W22,0))))</f>
        <v>22</v>
      </c>
      <c r="Q22" s="1">
        <f ca="1">IF(ISERROR(F8),"",VLOOKUP(B8,INDIRECT($F$8),7+(O22-1)*3))</f>
        <v>24</v>
      </c>
      <c r="R22" s="1">
        <f ca="1">IF(ISERROR(F8),"",SUM(P22:Q22))</f>
        <v>46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6" ht="12" customHeight="1" x14ac:dyDescent="0.25">
      <c r="A23" s="7" t="str">
        <f ca="1">IF(ISERROR(F8),"",VLOOKUP(C8,INDIRECT($F$8),6+(O23-1)*3,0))</f>
        <v>AHP 006</v>
      </c>
      <c r="B23" s="38" t="str">
        <f ca="1">IF(ISERROR(F8),"",VLOOKUP(D8,INDIRECT($F$8),6+(O23-1)*3,0))</f>
        <v>English Language Lab ($)</v>
      </c>
      <c r="C23" s="38"/>
      <c r="D23" s="38"/>
      <c r="E23" s="38"/>
      <c r="F23" s="7">
        <f ca="1">IF(ISERROR(F8),"",VLOOKUP(E8,INDIRECT($F$8),6+(O23-1)*3,0))</f>
        <v>0</v>
      </c>
      <c r="G23" s="39" t="str">
        <f ca="1">IF(ISERROR(F8),"",_xlfn.TEXTJOIN("/",FALSE,P23,S23))</f>
        <v>19/25</v>
      </c>
      <c r="H23" s="39"/>
      <c r="I23" s="39" t="str">
        <f ca="1">IF(ISERROR(F8),"",_xlfn.TEXTJOIN("/",FALSE,Q23,T23))</f>
        <v>34/50</v>
      </c>
      <c r="J23" s="39"/>
      <c r="K23" s="39" t="str">
        <f ca="1">IF(ISERROR(F8),"",_xlfn.TEXTJOIN("/",FALSE,R23,U23))</f>
        <v>53/75</v>
      </c>
      <c r="L23" s="39"/>
      <c r="M23" s="7" t="str">
        <f t="shared" ca="1" si="0"/>
        <v>C+</v>
      </c>
      <c r="N23" s="8">
        <f t="shared" ca="1" si="1"/>
        <v>7.5</v>
      </c>
      <c r="O23">
        <f t="shared" si="2"/>
        <v>11</v>
      </c>
      <c r="P23" s="1">
        <f ca="1">IF(ISERROR(F8),"",IF(ISTEXT(VLOOKUP(B8,INDIRECT($F$8),6+(O23-1)*3)),(VLOOKUP(B8,INDIRECT($F$8),6+(O23-1)*3)),SUM(VLOOKUP(B8,INDIRECT($F$8),6+(O23-1)*3),IF(W25,W23,0))))</f>
        <v>19</v>
      </c>
      <c r="Q23" s="1">
        <f ca="1">IF(ISERROR(F8),"",VLOOKUP(B8,INDIRECT($F$8),7+(O23-1)*3))</f>
        <v>34</v>
      </c>
      <c r="R23" s="1">
        <f ca="1">IF(ISERROR(F8),"",SUM(P23:Q23))</f>
        <v>53</v>
      </c>
      <c r="S23" s="1">
        <f ca="1">IF(ISERROR(F8),"",VLOOKUP(A8,INDIRECT($F$8),6+(O23-1)*3))</f>
        <v>25</v>
      </c>
      <c r="T23" s="1">
        <f ca="1">IF(ISERROR(F8),"",VLOOKUP(A8,INDIRECT($F$8),7+(O23-1)*3))</f>
        <v>50</v>
      </c>
      <c r="U23" s="1">
        <f ca="1">IF(ISERROR(F8),"",VLOOKUP(A8,INDIRECT($F$8),8+(O23-1)*3))</f>
        <v>75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6" ht="12" customHeight="1" x14ac:dyDescent="0.25">
      <c r="A24" s="7" t="str">
        <f ca="1">IF(ISERROR(F8),"",VLOOKUP(C8,INDIRECT($F$8),6+(O24-1)*3-Y24,0))</f>
        <v>GP 01</v>
      </c>
      <c r="B24" s="38" t="str">
        <f ca="1">IF(ISERROR(F8),"",VLOOKUP(D8,INDIRECT($F$8),6+(O24-1)*3-Z24,0))</f>
        <v>General Proficiency ($)</v>
      </c>
      <c r="C24" s="38"/>
      <c r="D24" s="38"/>
      <c r="E24" s="38"/>
      <c r="F24" s="7">
        <f ca="1">IF(ISERROR(F8),"",VLOOKUP(E8,INDIRECT($F$8),6+(O24-1)*3-AA24,0))</f>
        <v>0</v>
      </c>
      <c r="G24" s="39" t="str">
        <f>IF(ISERROR(F8),"","-")</f>
        <v>-</v>
      </c>
      <c r="H24" s="39"/>
      <c r="I24" s="39" t="str">
        <f ca="1">IF(ISERROR(F8),"",_xlfn.TEXTJOIN("/",FALSE,Q24,T24))</f>
        <v>47/50</v>
      </c>
      <c r="J24" s="39"/>
      <c r="K24" s="39" t="str">
        <f ca="1">IF(ISERROR(F8),"",_xlfn.TEXTJOIN("/",FALSE,R24,U24))</f>
        <v>47/50</v>
      </c>
      <c r="L24" s="39"/>
      <c r="M24" s="39" t="str">
        <f ca="1">IF(ISBLANK(R24),"",IF(ISTEXT(R24),R24,IF(R24&gt;=0.8*U24,"Excellent",IF(R24&gt;=0.6*U24,"Very Good",IF(R24&gt;=0.4*U24,"Good",IF(R24&gt;=0.2*U24,"Satisfactory","Average"))))))</f>
        <v>Excellent</v>
      </c>
      <c r="N24" s="39"/>
      <c r="O24">
        <f t="shared" si="2"/>
        <v>12</v>
      </c>
      <c r="P24" s="1">
        <f ca="1">IF(ISERROR(F8),"",IF(ISTEXT(VLOOKUP(B\28,INDIRECT($F$8),6+(O24-1)*3)),(VLOOKUP(B8,INDIRECT($F$8),6+(O24-1)*3)),SUM(VLOOKUP(B8,INDIRECT($F$8),6+(O24-1)*3),IF(W25,W24,0))))</f>
        <v>0</v>
      </c>
      <c r="Q24" s="1">
        <f ca="1">IF(ISERROR(F8),"",VLOOKUP(B8,INDIRECT($F$8),7+(O24-1)*3))</f>
        <v>47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6" ht="12" customHeight="1" x14ac:dyDescent="0.25">
      <c r="A25" s="41" t="s">
        <v>37</v>
      </c>
      <c r="B25" s="41"/>
      <c r="C25" s="41"/>
      <c r="D25" s="41"/>
      <c r="E25" s="41"/>
      <c r="F25" s="9">
        <f ca="1">SUM(F13:F24)</f>
        <v>23</v>
      </c>
      <c r="G25" s="41" t="str">
        <f ca="1">_xlfn.TEXTJOIN("/",TRUE,SUMIF(F13:F24,"&gt;0",P13:P24),SUMIF(F13:F24,"&gt;0",S13:S24))</f>
        <v>353/575</v>
      </c>
      <c r="H25" s="41"/>
      <c r="I25" s="41" t="str">
        <f ca="1">_xlfn.TEXTJOIN("/",TRUE,SUMIF(F13:F24,"&gt;0",Q13:Q24),SUMIF(F13:F24,"&gt;0",T13:T24))</f>
        <v>305/375</v>
      </c>
      <c r="J25" s="41"/>
      <c r="K25" s="41" t="str">
        <f ca="1">_xlfn.TEXTJOIN("/",TRUE,SUMIF(F13:F24,"&gt;0",R13:R24),SUMIF(F13:F24,"&gt;0",U13:U24))</f>
        <v>658/950</v>
      </c>
      <c r="L25" s="41"/>
      <c r="M25" s="40">
        <f ca="1">SUMPRODUCT(N13:N23,F13:F23)</f>
        <v>163</v>
      </c>
      <c r="N25" s="40"/>
      <c r="V25" s="1" t="str">
        <f ca="1">_xlfn.TEXTJOIN(", ",TRUE,V13:V24)</f>
        <v/>
      </c>
      <c r="W25" t="b">
        <f ca="1">IF(SUM(W13:W24)&lt;=W12,TRUE,FALSE)</f>
        <v>1</v>
      </c>
      <c r="X25" s="1" t="str">
        <f ca="1">_xlfn.TEXTJOIN(",",TRUE,X13:X24)</f>
        <v/>
      </c>
    </row>
    <row r="26" spans="1:26" ht="12" customHeight="1" x14ac:dyDescent="0.25">
      <c r="A26" s="40" t="s">
        <v>38</v>
      </c>
      <c r="B26" s="42" t="str" cm="1">
        <f t="array" aca="1" ref="B26" ca="1">IF(SUM(COUNTIF(M13:M23,{"Ab","Dt"}))=11, "Not Promoted to IInd Semester", IF(V25="", "PASS", "CARRY OVER"))</f>
        <v>PASS</v>
      </c>
      <c r="C26" s="42"/>
      <c r="D26" s="40" t="s">
        <v>39</v>
      </c>
      <c r="E26" s="42" t="str">
        <f ca="1">IF(V25="",IF(X25="","",X25),_xlfn.TEXTJOIN(" ",TRUE,"BACK IN",V25))</f>
        <v/>
      </c>
      <c r="F26" s="42"/>
      <c r="G26" s="40" t="s">
        <v>40</v>
      </c>
      <c r="H26" s="43">
        <f ca="1">M25/F25</f>
        <v>7.0869565217391308</v>
      </c>
      <c r="I26" s="40" t="s">
        <v>41</v>
      </c>
      <c r="J26" s="43">
        <f ca="1">IF(ISERROR(F8),"",VLOOKUP(B8,INDIRECT($F$8),12+(O24-1)*3,0))</f>
        <v>7.0869565217391308</v>
      </c>
      <c r="K26" s="42" t="s">
        <v>42</v>
      </c>
      <c r="L26" s="40">
        <f ca="1">SUMIF(N13:N23,"&gt;0",F13:F23)</f>
        <v>23</v>
      </c>
      <c r="M26" s="42" t="s">
        <v>43</v>
      </c>
      <c r="N26" s="40">
        <f ca="1">IF(ISERROR(F8),"",VLOOKUP(B8,INDIRECT($F$8),10+(O24-1)*3,0))</f>
        <v>23</v>
      </c>
    </row>
    <row r="27" spans="1:26" ht="12" customHeight="1" x14ac:dyDescent="0.25">
      <c r="A27" s="40"/>
      <c r="B27" s="42"/>
      <c r="C27" s="42"/>
      <c r="D27" s="40"/>
      <c r="E27" s="42"/>
      <c r="F27" s="42"/>
      <c r="G27" s="40"/>
      <c r="H27" s="43"/>
      <c r="I27" s="40"/>
      <c r="J27" s="43"/>
      <c r="K27" s="42"/>
      <c r="L27" s="40"/>
      <c r="M27" s="42"/>
      <c r="N27" s="40"/>
    </row>
    <row r="28" spans="1:26" ht="12" customHeight="1" x14ac:dyDescent="0.25">
      <c r="A28" s="40"/>
      <c r="B28" s="42"/>
      <c r="C28" s="42"/>
      <c r="D28" s="40"/>
      <c r="E28" s="42"/>
      <c r="F28" s="42"/>
      <c r="G28" s="40"/>
      <c r="H28" s="43"/>
      <c r="I28" s="40"/>
      <c r="J28" s="43"/>
      <c r="K28" s="42"/>
      <c r="L28" s="40"/>
      <c r="M28" s="42"/>
      <c r="N28" s="40"/>
    </row>
    <row r="29" spans="1:26" ht="12" customHeight="1" x14ac:dyDescent="0.25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Aarti Rawat</v>
      </c>
    </row>
    <row r="30" spans="1:26" ht="12" customHeight="1" x14ac:dyDescent="0.25">
      <c r="A30" s="44" t="str">
        <f ca="1">IF(ISERROR(F29),"",A9)</f>
        <v>Name:</v>
      </c>
      <c r="B30" s="44" t="str">
        <f ca="1">IFERROR(VLOOKUP(B29,INDIRECT($F$8),4,0),"")</f>
        <v>Aarti Rawat</v>
      </c>
      <c r="C30" s="44"/>
      <c r="D30" s="44" t="str">
        <f ca="1">IF(ISERROR(F29),"",D9)</f>
        <v>Father's Name:</v>
      </c>
      <c r="E30" s="44" t="str">
        <f ca="1">IFERROR(VLOOKUP(B29,INDIRECT($F$8),5,0),"")</f>
        <v>Dhyan Singh Rawat</v>
      </c>
      <c r="F30" s="44"/>
      <c r="G30" s="44" t="str">
        <f ca="1">IF(ISERROR(F29),"",G9)</f>
        <v>University Roll No:</v>
      </c>
      <c r="H30" s="44"/>
      <c r="I30" s="45">
        <f ca="1">IFERROR(VLOOKUP(B29,INDIRECT($F$8),2,0),"")</f>
        <v>250090101002</v>
      </c>
      <c r="J30" s="45"/>
      <c r="K30" s="44" t="str">
        <f ca="1">IF(ISERROR(F29),"",K9)</f>
        <v>University Enrol. No:</v>
      </c>
      <c r="L30" s="44"/>
      <c r="M30" s="45" t="str">
        <f ca="1">IFERROR(VLOOKUP(B29,INDIRECT($F$8),3,0),"")</f>
        <v>UTU/2501103706</v>
      </c>
      <c r="N30" s="45"/>
    </row>
    <row r="31" spans="1:26" ht="12" customHeight="1" x14ac:dyDescent="0.25">
      <c r="A31" s="44"/>
      <c r="B31" s="44"/>
      <c r="C31" s="44"/>
      <c r="D31" s="44"/>
      <c r="E31" s="44"/>
      <c r="F31" s="44"/>
      <c r="G31" s="44"/>
      <c r="H31" s="44"/>
      <c r="I31" s="45"/>
      <c r="J31" s="45"/>
      <c r="K31" s="44"/>
      <c r="L31" s="44"/>
      <c r="M31" s="45"/>
      <c r="N31" s="45"/>
    </row>
    <row r="32" spans="1:26" ht="12" customHeight="1" x14ac:dyDescent="0.25">
      <c r="A32" s="42" t="str">
        <f ca="1">IF(ISERROR(F29),"",A11)</f>
        <v>Subject Code</v>
      </c>
      <c r="B32" s="42" t="str">
        <f ca="1">IF(ISERROR(F29),"",B11)</f>
        <v>Subject Name</v>
      </c>
      <c r="C32" s="42"/>
      <c r="D32" s="42"/>
      <c r="E32" s="42"/>
      <c r="F32" s="42" t="str">
        <f ca="1">IF(ISERROR(F29),"",F11)</f>
        <v>Credits</v>
      </c>
      <c r="G32" s="42" t="str">
        <f ca="1">IF(ISERROR(F29),"",G11)</f>
        <v>External Marks</v>
      </c>
      <c r="H32" s="42"/>
      <c r="I32" s="42" t="str">
        <f ca="1">IF(ISERROR(F29),"",I11)</f>
        <v>Sessional Marks</v>
      </c>
      <c r="J32" s="42"/>
      <c r="K32" s="42" t="str">
        <f ca="1">IF(ISERROR(F29),"",K11)</f>
        <v>Total Marks</v>
      </c>
      <c r="L32" s="42"/>
      <c r="M32" s="42" t="str">
        <f ca="1">IF(ISERROR(F29),"",M11)</f>
        <v>Grade</v>
      </c>
      <c r="N32" s="42" t="str">
        <f ca="1">IF(ISERROR(F29),"",N11)</f>
        <v>Grade Points</v>
      </c>
    </row>
    <row r="33" spans="1:31" ht="12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5">
      <c r="A34" s="7" t="str">
        <f ca="1">IF(ISERROR(F29),"",VLOOKUP(C29,INDIRECT($F$8),6+(O34-1)*3,0))</f>
        <v>AHT 002</v>
      </c>
      <c r="B34" s="38" t="str">
        <f ca="1">IF(ISERROR(F29),"",VLOOKUP(D29,INDIRECT($F$8),6+(O34-1)*3,0))</f>
        <v>Engineering Chemistry</v>
      </c>
      <c r="C34" s="38"/>
      <c r="D34" s="38"/>
      <c r="E34" s="38"/>
      <c r="F34" s="7">
        <f ca="1">IF(ISERROR(F29),"",VLOOKUP(E29,INDIRECT($F$8),6+(O34-1)*3,0))</f>
        <v>4</v>
      </c>
      <c r="G34" s="39" t="str">
        <f ca="1">IF(ISERROR(F29),"",_xlfn.TEXTJOIN("/",FALSE,P34,S34))</f>
        <v>76/100</v>
      </c>
      <c r="H34" s="39"/>
      <c r="I34" s="39" t="str">
        <f ca="1">IF(ISERROR(F29),"",_xlfn.TEXTJOIN("/",FALSE,Q34,T34))</f>
        <v>49/50</v>
      </c>
      <c r="J34" s="39"/>
      <c r="K34" s="39" t="str">
        <f ca="1">IF(ISERROR(F29),"",_xlfn.TEXTJOIN("/",FALSE,R34,U34))</f>
        <v>125/150</v>
      </c>
      <c r="L34" s="39"/>
      <c r="M34" s="7" t="str">
        <f ca="1">IF(ISERROR(F29),"",IF(ISTEXT(P34),IF(P34="A","Ab",IF(P34="D","Dt",IF(P34="UFM","UFM",IF(P34="NA","")))),IF(AND(ISBLANK(P34),ISBLANK(R34)),"",IF(P34&lt;0.3*S34,"F",IF(ISBLANK(R34),"",IF(ISTEXT(R34),R34,IF(R34&gt;=0.95*U34,"O",IF(R34&gt;=0.9*U34,"A+",IF(R34&gt;=0.85*U34,"A",IF(R34&gt;=0.8*U34,"B+",IF(R34&gt;=0.75*U34,"B",IF(R34&gt;=0.7*U34,"C+",IF(R34&gt;=0.65*U34,"C",IF(R34&gt;=0.6*U34,"D+",IF(R34&gt;=0.55*U34,"D",IF(R34&gt;=0.5*U34,"E+",IF(R34&gt;=0.45*U34,"E",IF(R34&gt;=0.4*U34,"P",IF(R34&lt;0.4*U34,"F",R34)))))))))))))))))))</f>
        <v>B+</v>
      </c>
      <c r="N34" s="8">
        <f ca="1">INDEX($Z$2:$Z$17,MATCH(M34,$Y$2:$Y$17,0))</f>
        <v>8.5</v>
      </c>
      <c r="O34">
        <v>1</v>
      </c>
      <c r="P34" s="1">
        <f ca="1">IF(ISERROR(F29),"",IF(ISTEXT(VLOOKUP(B29,INDIRECT($F$8),6+(O34-1)*3)),(VLOOKUP(B29,INDIRECT($F$8),6+(O34-1)*3)),SUM(VLOOKUP(B29,INDIRECT($F$8),6+(O34-1)*3),IF(W46,W34,0))))</f>
        <v>76</v>
      </c>
      <c r="Q34" s="1">
        <f ca="1">IF(ISERROR(F29),"",VLOOKUP(B29,INDIRECT($F$8),7+(O34-1)*3))</f>
        <v>49</v>
      </c>
      <c r="R34" s="1">
        <f ca="1">IF(ISERROR(F29),"",SUM(P34:Q34))</f>
        <v>125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str">
        <f ca="1">IF(ISERROR(F29),"",IF(N34=0,A34,""))</f>
        <v/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0</v>
      </c>
      <c r="X34" s="1" t="str">
        <f ca="1">IF(ISERROR(F29),"",IF(W34=0,"",_xlfn.TEXTJOIN("",FALSE," G+",W34," in ",A34)))</f>
        <v/>
      </c>
    </row>
    <row r="35" spans="1:31" ht="12" customHeight="1" x14ac:dyDescent="0.25">
      <c r="A35" s="7" t="str">
        <f ca="1">IF(ISERROR(F29),"",VLOOKUP(C29,INDIRECT($F$8),6+(O35-1)*3,0))</f>
        <v>AHT 003</v>
      </c>
      <c r="B35" s="38" t="str">
        <f ca="1">IF(ISERROR(F29),"",VLOOKUP(D29,INDIRECT($F$8),6+(O35-1)*3,0))</f>
        <v>Introduction to Engineering Mathematics</v>
      </c>
      <c r="C35" s="38"/>
      <c r="D35" s="38"/>
      <c r="E35" s="38"/>
      <c r="F35" s="7">
        <f ca="1">IF(ISERROR(F29),"",VLOOKUP(E29,INDIRECT($F$8),6+(O35-1)*3,0))</f>
        <v>4</v>
      </c>
      <c r="G35" s="39" t="str">
        <f ca="1">IF(ISERROR(F29),"",_xlfn.TEXTJOIN("/",FALSE,P35,S35))</f>
        <v>82/100</v>
      </c>
      <c r="H35" s="39"/>
      <c r="I35" s="39" t="str">
        <f ca="1">IF(ISERROR(F29),"",_xlfn.TEXTJOIN("/",FALSE,Q35,T35))</f>
        <v>39/50</v>
      </c>
      <c r="J35" s="39"/>
      <c r="K35" s="39" t="str">
        <f ca="1">IF(ISERROR(F29),"",_xlfn.TEXTJOIN("/",FALSE,R35,U35))</f>
        <v>121/150</v>
      </c>
      <c r="L35" s="39"/>
      <c r="M35" s="7" t="str">
        <f t="shared" ref="M35:M44" ca="1" si="3">IF(ISERROR(F30),"",IF(ISTEXT(P35),IF(P35="A","Ab",IF(P35="D","Dt",IF(P35="UFM","UFM",IF(P35="NA","")))),IF(AND(ISBLANK(P35),ISBLANK(R35)),"",IF(P35&lt;0.3*S35,"F",IF(ISBLANK(R35),"",IF(ISTEXT(R35),R35,IF(R35&gt;=0.95*U35,"O",IF(R35&gt;=0.9*U35,"A+",IF(R35&gt;=0.85*U35,"A",IF(R35&gt;=0.8*U35,"B+",IF(R35&gt;=0.75*U35,"B",IF(R35&gt;=0.7*U35,"C+",IF(R35&gt;=0.65*U35,"C",IF(R35&gt;=0.6*U35,"D+",IF(R35&gt;=0.55*U35,"D",IF(R35&gt;=0.5*U35,"E+",IF(R35&gt;=0.45*U35,"E",IF(R35&gt;=0.4*U35,"P",IF(R35&lt;0.4*U35,"F",R35)))))))))))))))))))</f>
        <v>B+</v>
      </c>
      <c r="N35" s="8">
        <f t="shared" ref="N35:N44" ca="1" si="4">INDEX($Z$2:$Z$17,MATCH(M35,$Y$2:$Y$17,0))</f>
        <v>8.5</v>
      </c>
      <c r="O35">
        <f>O34+1</f>
        <v>2</v>
      </c>
      <c r="P35" s="1">
        <f ca="1">IF(ISERROR(F29),"",IF(ISTEXT(VLOOKUP(B29,INDIRECT($F$8),6+(O35-1)*3)),(VLOOKUP(B29,INDIRECT($F$8),6+(O35-1)*3)),SUM(VLOOKUP(B29,INDIRECT($F$8),6+(O35-1)*3),IF(W46,W35,0))))</f>
        <v>82</v>
      </c>
      <c r="Q35" s="1">
        <f ca="1">IF(ISERROR(F29),"",VLOOKUP(B29,INDIRECT($F$8),7+(O35-1)*3))</f>
        <v>39</v>
      </c>
      <c r="R35" s="1">
        <f ca="1">IF(ISERROR(F29),"",SUM(P35:Q35))</f>
        <v>121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/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0</v>
      </c>
      <c r="X35" s="1" t="str">
        <f ca="1">IF(ISERROR(F29),"",IF(W35=0,"",_xlfn.TEXTJOIN("",FALSE," G+",W35," in ",A35)))</f>
        <v/>
      </c>
    </row>
    <row r="36" spans="1:31" ht="12" customHeight="1" x14ac:dyDescent="0.25">
      <c r="A36" s="7" t="str">
        <f ca="1">IF(ISERROR(F29),"",VLOOKUP(C29,INDIRECT($F$8),6+(O36-1)*3,0))</f>
        <v>ECT 001</v>
      </c>
      <c r="B36" s="38" t="str">
        <f ca="1">IF(ISERROR(F29),"",VLOOKUP(D29,INDIRECT($F$8),6+(O36-1)*3,0))</f>
        <v>Basic Electronics Engineering</v>
      </c>
      <c r="C36" s="38"/>
      <c r="D36" s="38"/>
      <c r="E36" s="38"/>
      <c r="F36" s="7">
        <f ca="1">IF(ISERROR(F29),"",VLOOKUP(E29,INDIRECT($F$8),6+(O36-1)*3,0))</f>
        <v>4</v>
      </c>
      <c r="G36" s="39" t="str">
        <f ca="1">IF(ISERROR(F29),"",_xlfn.TEXTJOIN("/",FALSE,P36,S36))</f>
        <v>67/100</v>
      </c>
      <c r="H36" s="39"/>
      <c r="I36" s="39" t="str">
        <f ca="1">IF(ISERROR(F29),"",_xlfn.TEXTJOIN("/",FALSE,Q36,T36))</f>
        <v>44/50</v>
      </c>
      <c r="J36" s="39"/>
      <c r="K36" s="39" t="str">
        <f ca="1">IF(ISERROR(F29),"",_xlfn.TEXTJOIN("/",FALSE,R36,U36))</f>
        <v>111/150</v>
      </c>
      <c r="L36" s="39"/>
      <c r="M36" s="7" t="str">
        <f t="shared" ca="1" si="3"/>
        <v>C+</v>
      </c>
      <c r="N36" s="8">
        <f t="shared" ca="1" si="4"/>
        <v>7.5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67</v>
      </c>
      <c r="Q36" s="1">
        <f ca="1">IF(ISERROR(F29),"",VLOOKUP(B29,INDIRECT($F$8),7+(O36-1)*3))</f>
        <v>44</v>
      </c>
      <c r="R36" s="1">
        <f ca="1">IF(ISERROR(F29),"",SUM(P36:Q36))</f>
        <v>111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/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0</v>
      </c>
      <c r="X36" s="1" t="str">
        <f ca="1">IF(ISERROR(F29),"",IF(W36=0,"",_xlfn.TEXTJOIN("",FALSE," G+",W36," in ",A36)))</f>
        <v/>
      </c>
    </row>
    <row r="37" spans="1:31" ht="12" customHeight="1" x14ac:dyDescent="0.25">
      <c r="A37" s="7" t="str">
        <f ca="1">IF(ISERROR(F29),"",VLOOKUP(C29,INDIRECT($F$8),6+(O37-1)*3,0))</f>
        <v>MET 001</v>
      </c>
      <c r="B37" s="38" t="str">
        <f ca="1">IF(ISERROR(F29),"",VLOOKUP(D29,INDIRECT($F$8),6+(O37-1)*3,0))</f>
        <v>Basic Mechanical Engineering</v>
      </c>
      <c r="C37" s="38"/>
      <c r="D37" s="38"/>
      <c r="E37" s="38"/>
      <c r="F37" s="7">
        <f ca="1">IF(ISERROR(F29),"",VLOOKUP(E29,INDIRECT($F$8),6+(O37-1)*3,0))</f>
        <v>4</v>
      </c>
      <c r="G37" s="39" t="str">
        <f ca="1">IF(ISERROR(F29),"",_xlfn.TEXTJOIN("/",FALSE,P37,S37))</f>
        <v>71/100</v>
      </c>
      <c r="H37" s="39"/>
      <c r="I37" s="39" t="str">
        <f ca="1">IF(ISERROR(F29),"",_xlfn.TEXTJOIN("/",FALSE,Q37,T37))</f>
        <v>46/50</v>
      </c>
      <c r="J37" s="39"/>
      <c r="K37" s="39" t="str">
        <f ca="1">IF(ISERROR(F29),"",_xlfn.TEXTJOIN("/",FALSE,R37,U37))</f>
        <v>117/150</v>
      </c>
      <c r="L37" s="39"/>
      <c r="M37" s="7" t="str">
        <f t="shared" ca="1" si="3"/>
        <v>B</v>
      </c>
      <c r="N37" s="8">
        <f t="shared" ca="1" si="4"/>
        <v>8</v>
      </c>
      <c r="O37">
        <f>O36+1</f>
        <v>4</v>
      </c>
      <c r="P37" s="1">
        <f ca="1">IF(ISERROR(F29),"",IF(ISTEXT(VLOOKUP(B29,INDIRECT($F$8),6+(O37-1)*3)),(VLOOKUP(B29,INDIRECT($F$8),6+(O37-1)*3)),SUM(VLOOKUP(B29,INDIRECT($F$8),6+(O37-1)*3),IF(W46,W37,0))))</f>
        <v>71</v>
      </c>
      <c r="Q37" s="1">
        <f ca="1">IF(ISERROR(F29),"",VLOOKUP(B29,INDIRECT($F$8),7+(O37-1)*3))</f>
        <v>46</v>
      </c>
      <c r="R37" s="1">
        <f ca="1">IF(ISERROR(F29),"",SUM(P37:Q37))</f>
        <v>117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/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0</v>
      </c>
      <c r="X37" s="1" t="str">
        <f ca="1">IF(ISERROR(F29),"",IF(W37=0,"",_xlfn.TEXTJOIN("",FALSE," G+",W37," in ",A37)))</f>
        <v/>
      </c>
    </row>
    <row r="38" spans="1:31" ht="12" customHeight="1" x14ac:dyDescent="0.25">
      <c r="A38" s="7" t="str">
        <f ca="1">IF(ISERROR(F29),"",VLOOKUP(C29,INDIRECT($F$8),6+(O38-1)*3,0))</f>
        <v>AHP 002</v>
      </c>
      <c r="B38" s="38" t="str">
        <f ca="1">IF(ISERROR(F29),"",VLOOKUP(D29,INDIRECT($F$8),6+(O38-1)*3,0))</f>
        <v>Engineering Chemistry Lab</v>
      </c>
      <c r="C38" s="38"/>
      <c r="D38" s="38"/>
      <c r="E38" s="38"/>
      <c r="F38" s="7">
        <f ca="1">IF(ISERROR(F29),"",VLOOKUP(E29,INDIRECT($F$8),6+(O38-1)*3,0))</f>
        <v>1</v>
      </c>
      <c r="G38" s="39" t="str">
        <f ca="1">IF(ISERROR(F29),"",_xlfn.TEXTJOIN("/",FALSE,P38,S38))</f>
        <v>21/25</v>
      </c>
      <c r="H38" s="39"/>
      <c r="I38" s="39" t="str">
        <f ca="1">IF(ISERROR(F29),"",_xlfn.TEXTJOIN("/",FALSE,Q38,T38))</f>
        <v>25/25</v>
      </c>
      <c r="J38" s="39"/>
      <c r="K38" s="39" t="str">
        <f ca="1">IF(ISERROR(F29),"",_xlfn.TEXTJOIN("/",FALSE,R38,U38))</f>
        <v>46/50</v>
      </c>
      <c r="L38" s="39"/>
      <c r="M38" s="7" t="str">
        <f t="shared" ca="1" si="3"/>
        <v>A+</v>
      </c>
      <c r="N38" s="8">
        <f t="shared" ca="1" si="4"/>
        <v>9.5</v>
      </c>
      <c r="O38">
        <f>O37+1</f>
        <v>5</v>
      </c>
      <c r="P38" s="1">
        <f ca="1">IF(ISERROR(F29),"",IF(ISTEXT(VLOOKUP(B29,INDIRECT($F$8),6+(O38-1)*3)),(VLOOKUP(B29,INDIRECT($F$8),6+(O38-1)*3)),SUM(VLOOKUP(B29,INDIRECT($F$8),6+(O38-1)*3),IF(W46,W38,0))))</f>
        <v>21</v>
      </c>
      <c r="Q38" s="1">
        <f ca="1">IF(ISERROR(F29),"",VLOOKUP(B29,INDIRECT($F$8),7+(O38-1)*3))</f>
        <v>25</v>
      </c>
      <c r="R38" s="1">
        <f ca="1">IF(ISERROR(F29),"",SUM(P38:Q38))</f>
        <v>46</v>
      </c>
      <c r="S38" s="1">
        <f ca="1">IF(ISERROR(F29),"",VLOOKUP(A29,INDIRECT($F$8),6+(O38-1)*3))</f>
        <v>25</v>
      </c>
      <c r="T38" s="1">
        <f ca="1">IF(ISERROR(F29),"",VLOOKUP(A29,INDIRECT($F$8),7+(O38-1)*3))</f>
        <v>25</v>
      </c>
      <c r="U38" s="1">
        <f ca="1">IF(ISERROR(F29),"",VLOOKUP(A29,INDIRECT($F$8),8+(O38-1)*3))</f>
        <v>50</v>
      </c>
      <c r="V38" s="1" t="str">
        <f ca="1">IF(ISERROR(F29),"",IF(N38=0,A38,""))</f>
        <v/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0</v>
      </c>
      <c r="X38" s="1" t="str">
        <f ca="1">IF(ISERROR(F29),"",IF(W38=0,"",_xlfn.TEXTJOIN("",FALSE," G+",W38," in ",A38)))</f>
        <v/>
      </c>
    </row>
    <row r="39" spans="1:31" ht="12" customHeight="1" x14ac:dyDescent="0.25">
      <c r="A39" s="7" t="str">
        <f ca="1">IF(ISERROR(F29),"",VLOOKUP(C29,INDIRECT($F$8),6+(O39-1)*3,0))</f>
        <v>ECP 001</v>
      </c>
      <c r="B39" s="38" t="str">
        <f ca="1">IF(ISERROR(F29),"",VLOOKUP(D29,INDIRECT($F$8),6+(O39-1)*3,0))</f>
        <v>Basic Electronics Engineering Lab</v>
      </c>
      <c r="C39" s="38"/>
      <c r="D39" s="38"/>
      <c r="E39" s="38"/>
      <c r="F39" s="7">
        <f ca="1">IF(ISERROR(F29),"",VLOOKUP(E29,INDIRECT($F$8),6+(O39-1)*3,0))</f>
        <v>1</v>
      </c>
      <c r="G39" s="39" t="str">
        <f ca="1">IF(ISERROR(F29),"",_xlfn.TEXTJOIN("/",FALSE,P39,S39))</f>
        <v>19/25</v>
      </c>
      <c r="H39" s="39"/>
      <c r="I39" s="39" t="str">
        <f ca="1">IF(ISERROR(F29),"",_xlfn.TEXTJOIN("/",FALSE,Q39,T39))</f>
        <v>24/25</v>
      </c>
      <c r="J39" s="39"/>
      <c r="K39" s="39" t="str">
        <f ca="1">IF(ISERROR(F29),"",_xlfn.TEXTJOIN("/",FALSE,R39,U39))</f>
        <v>43/50</v>
      </c>
      <c r="L39" s="39"/>
      <c r="M39" s="7" t="str">
        <f t="shared" ca="1" si="3"/>
        <v>A</v>
      </c>
      <c r="N39" s="8">
        <f t="shared" ca="1" si="4"/>
        <v>9</v>
      </c>
      <c r="O39">
        <f t="shared" ref="O39:O45" si="5">O38+1</f>
        <v>6</v>
      </c>
      <c r="P39" s="1">
        <f ca="1">IF(ISERROR(F29),"",IF(ISTEXT(VLOOKUP(B29,INDIRECT($F$8),6+(O39-1)*3)),(VLOOKUP(B29,INDIRECT($F$8),6+(O39-1)*3)),SUM(VLOOKUP(B29,INDIRECT($F$8),6+(O39-1)*3),IF(W46,W39,0))))</f>
        <v>19</v>
      </c>
      <c r="Q39" s="1">
        <f ca="1">IF(ISERROR(F29),"",VLOOKUP(B29,INDIRECT($F$8),7+(O39-1)*3))</f>
        <v>24</v>
      </c>
      <c r="R39" s="1">
        <f ca="1">IF(ISERROR(F29),"",SUM(P39:Q39))</f>
        <v>43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5">
      <c r="A40" s="7" t="str">
        <f ca="1">IF(ISERROR(F29),"",VLOOKUP(C29,INDIRECT($F$8),6+(O40-1)*3,0))</f>
        <v>MEP 001</v>
      </c>
      <c r="B40" s="38" t="str">
        <f ca="1">IF(ISERROR(F29),"",VLOOKUP(D29,INDIRECT($F$8),6+(O40-1)*3,0))</f>
        <v>Basic Mechanical Engineering Lab</v>
      </c>
      <c r="C40" s="38"/>
      <c r="D40" s="38"/>
      <c r="E40" s="38"/>
      <c r="F40" s="7">
        <f ca="1">IF(ISERROR(F29),"",VLOOKUP(E29,INDIRECT($F$8),6+(O40-1)*3,0))</f>
        <v>1</v>
      </c>
      <c r="G40" s="39" t="str">
        <f ca="1">IF(ISERROR(F29),"",_xlfn.TEXTJOIN("/",FALSE,P40,S40))</f>
        <v>22/25</v>
      </c>
      <c r="H40" s="39"/>
      <c r="I40" s="39" t="str">
        <f ca="1">IF(ISERROR(F29),"",_xlfn.TEXTJOIN("/",FALSE,Q40,T40))</f>
        <v>24/25</v>
      </c>
      <c r="J40" s="39"/>
      <c r="K40" s="39" t="str">
        <f ca="1">IF(ISERROR(F29),"",_xlfn.TEXTJOIN("/",FALSE,R40,U40))</f>
        <v>46/50</v>
      </c>
      <c r="L40" s="39"/>
      <c r="M40" s="7" t="str">
        <f t="shared" ca="1" si="3"/>
        <v>A+</v>
      </c>
      <c r="N40" s="8">
        <f t="shared" ca="1" si="4"/>
        <v>9.5</v>
      </c>
      <c r="O40">
        <f t="shared" si="5"/>
        <v>7</v>
      </c>
      <c r="P40" s="1">
        <f ca="1">IF(ISERROR(F29),"",IF(ISTEXT(VLOOKUP(B29,INDIRECT($F$8),6+(O40-1)*3)),(VLOOKUP(B29,INDIRECT($F$8),6+(O40-1)*3)),SUM(VLOOKUP(B29,INDIRECT($F$8),6+(O40-1)*3),IF(W46,W40,0))))</f>
        <v>22</v>
      </c>
      <c r="Q40" s="1">
        <f ca="1">IF(ISERROR(F29),"",VLOOKUP(B29,INDIRECT($F$8),7+(O40-1)*3))</f>
        <v>24</v>
      </c>
      <c r="R40" s="1">
        <f ca="1">IF(ISERROR(F29),"",SUM(P40:Q40))</f>
        <v>46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6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5">
      <c r="A41" s="7" t="str">
        <f ca="1">IF(ISERROR(F29),"",VLOOKUP(C29,INDIRECT($F$8),6+(O41-1)*3,0))</f>
        <v>MEP 003</v>
      </c>
      <c r="B41" s="38" t="str">
        <f ca="1">IF(ISERROR(F29),"",VLOOKUP(D29,INDIRECT($F$8),6+(O41-1)*3-Z41,0))</f>
        <v>Workshop Practices Lab</v>
      </c>
      <c r="C41" s="38"/>
      <c r="D41" s="38"/>
      <c r="E41" s="38"/>
      <c r="F41" s="7">
        <f ca="1">IF(ISERROR(F29),"",VLOOKUP(E29,INDIRECT($F$8),6+(O41-1)*3,0))</f>
        <v>2</v>
      </c>
      <c r="G41" s="39" t="str">
        <f ca="1">IF(ISERROR(F29),"",_xlfn.TEXTJOIN("/",FALSE,P41,S41))</f>
        <v>45/50</v>
      </c>
      <c r="H41" s="39"/>
      <c r="I41" s="39" t="str">
        <f ca="1">IF(ISERROR(F29),"",_xlfn.TEXTJOIN("/",FALSE,Q41,T41))</f>
        <v>46/50</v>
      </c>
      <c r="J41" s="39"/>
      <c r="K41" s="39" t="str">
        <f ca="1">IF(ISERROR(F29),"",_xlfn.TEXTJOIN("/",FALSE,R41,U41))</f>
        <v>91/100</v>
      </c>
      <c r="L41" s="39"/>
      <c r="M41" s="7" t="str">
        <f t="shared" ca="1" si="3"/>
        <v>A+</v>
      </c>
      <c r="N41" s="8">
        <f t="shared" ca="1" si="4"/>
        <v>9.5</v>
      </c>
      <c r="O41">
        <f t="shared" si="5"/>
        <v>8</v>
      </c>
      <c r="P41" s="1">
        <f ca="1">IF(ISERROR(F29),"",IF(ISTEXT(VLOOKUP(B29,INDIRECT($F$8),6+(O41-1)*3)),(VLOOKUP(B29,INDIRECT($F$8),6+(O41-1)*3)),SUM(VLOOKUP(B29,INDIRECT($F$8),6+(O41-1)*3),IF(W46,W41,0))))</f>
        <v>45</v>
      </c>
      <c r="Q41" s="1">
        <f ca="1">IF(ISERROR(F29),"",VLOOKUP(B29,INDIRECT($F$8),7+(O41-1)*3))</f>
        <v>46</v>
      </c>
      <c r="R41" s="1">
        <f ca="1">IF(ISERROR(F29),"",SUM(P41:Q41))</f>
        <v>91</v>
      </c>
      <c r="S41" s="1">
        <f ca="1">IF(ISERROR(F29),"",VLOOKUP(A29,INDIRECT($F$8),6+(O41-1)*3))</f>
        <v>50</v>
      </c>
      <c r="T41" s="1">
        <f ca="1">IF(ISERROR(F29),"",VLOOKUP(A29,INDIRECT($F$8),7+(O41-1)*3))</f>
        <v>50</v>
      </c>
      <c r="U41" s="1">
        <f ca="1">IF(ISERROR(F29),"",VLOOKUP(A29,INDIRECT($F$8),8+(O41-1)*3))</f>
        <v>100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5">
      <c r="A42" s="7" t="str">
        <f ca="1">IF(ISERROR(F29),"",VLOOKUP(C29,INDIRECT($F$8),6+(O42-1)*3,0))</f>
        <v>AHP 004</v>
      </c>
      <c r="B42" s="38" t="str">
        <f ca="1">IF(ISERROR(F29),"",VLOOKUP(D29,INDIRECT($F$8),6+(O42-1)*3-Z42,0))</f>
        <v>Emerging Technologies in Engineering Lab</v>
      </c>
      <c r="C42" s="38"/>
      <c r="D42" s="38"/>
      <c r="E42" s="38"/>
      <c r="F42" s="7">
        <f ca="1">IF(ISERROR(F29),"",VLOOKUP(E29,INDIRECT($F$8),6+(O42-1)*3,0))</f>
        <v>1</v>
      </c>
      <c r="G42" s="39" t="str">
        <f ca="1">IF(ISERROR(F29),"",_xlfn.TEXTJOIN("/",FALSE,P42,S42))</f>
        <v>21/25</v>
      </c>
      <c r="H42" s="39"/>
      <c r="I42" s="39" t="str">
        <f ca="1">IF(ISERROR(F29),"",_xlfn.TEXTJOIN("/",FALSE,Q42,T42))</f>
        <v>24/25</v>
      </c>
      <c r="J42" s="39"/>
      <c r="K42" s="39" t="str">
        <f ca="1">IF(ISERROR(F29),"",_xlfn.TEXTJOIN("/",FALSE,R42,U42))</f>
        <v>45/50</v>
      </c>
      <c r="L42" s="39"/>
      <c r="M42" s="7" t="str">
        <f t="shared" ca="1" si="3"/>
        <v>A+</v>
      </c>
      <c r="N42" s="8">
        <f t="shared" ca="1" si="4"/>
        <v>9.5</v>
      </c>
      <c r="O42">
        <f t="shared" si="5"/>
        <v>9</v>
      </c>
      <c r="P42" s="1">
        <f ca="1">IF(ISERROR(F29),"",IF(ISTEXT(VLOOKUP(B29,INDIRECT($F$8),6+(O42-1)*3)),(VLOOKUP(B29,INDIRECT($F$8),6+(O42-1)*3)),SUM(VLOOKUP(B29,INDIRECT($F$8),6+(O42-1)*3),IF(W46,W42,0))))</f>
        <v>21</v>
      </c>
      <c r="Q42" s="1">
        <f ca="1">IF(ISERROR(F29),"",VLOOKUP(B29,INDIRECT($F$8),7+(O42-1)*3))</f>
        <v>24</v>
      </c>
      <c r="R42" s="1">
        <f ca="1">IF(ISERROR(F29),"",SUM(P42:Q42))</f>
        <v>45</v>
      </c>
      <c r="S42" s="1">
        <f ca="1">IF(ISERROR(F29),"",VLOOKUP(A29,INDIRECT($F$8),6+(O42-1)*3))</f>
        <v>25</v>
      </c>
      <c r="T42" s="1">
        <f ca="1">IF(ISERROR(F29),"",VLOOKUP(A29,INDIRECT($F$8),7+(O42-1)*3))</f>
        <v>25</v>
      </c>
      <c r="U42" s="1">
        <f ca="1">IF(ISERROR(F29),"",VLOOKUP(A29,INDIRECT($F$8),8+(O42-1)*3))</f>
        <v>50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6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5">
      <c r="A43" s="7" t="str">
        <f ca="1">IF(ISERROR(F29),"",VLOOKUP(C29,INDIRECT($F$8),6+(O43-1)*3,0))</f>
        <v>CSP 002</v>
      </c>
      <c r="B43" s="38" t="str">
        <f ca="1">IF(ISERROR(F29),"",VLOOKUP(D29,INDIRECT($F$8),6+(O43-1)*3,0))</f>
        <v>Computer Applications and IOT</v>
      </c>
      <c r="C43" s="38"/>
      <c r="D43" s="38"/>
      <c r="E43" s="38"/>
      <c r="F43" s="7">
        <f ca="1">IF(ISERROR(F29),"",VLOOKUP(E29,INDIRECT($F$8),6+(O43-1)*3,0))</f>
        <v>1</v>
      </c>
      <c r="G43" s="39" t="str">
        <f ca="1">IF(ISERROR(F29),"",_xlfn.TEXTJOIN("/",FALSE,P43,S43))</f>
        <v>21/25</v>
      </c>
      <c r="H43" s="39"/>
      <c r="I43" s="39" t="str">
        <f ca="1">IF(ISERROR(F29),"",_xlfn.TEXTJOIN("/",FALSE,Q43,T43))</f>
        <v>23/25</v>
      </c>
      <c r="J43" s="39"/>
      <c r="K43" s="39" t="str">
        <f ca="1">IF(ISERROR(F29),"",_xlfn.TEXTJOIN("/",FALSE,R43,U43))</f>
        <v>44/50</v>
      </c>
      <c r="L43" s="39"/>
      <c r="M43" s="7" t="str">
        <f t="shared" ca="1" si="3"/>
        <v>A</v>
      </c>
      <c r="N43" s="8">
        <f t="shared" ca="1" si="4"/>
        <v>9</v>
      </c>
      <c r="O43">
        <f t="shared" si="5"/>
        <v>10</v>
      </c>
      <c r="P43" s="1">
        <f ca="1">IF(ISERROR(F29),"",IF(ISTEXT(VLOOKUP(B29,INDIRECT($F$8),6+(O43-1)*3)),(VLOOKUP(B29,INDIRECT($F$8),6+(O43-1)*3)),SUM(VLOOKUP(B29,INDIRECT($F$8),6+(O43-1)*3),IF(W46,W43,0))))</f>
        <v>21</v>
      </c>
      <c r="Q43" s="1">
        <f ca="1">IF(ISERROR(F29),"",VLOOKUP(B29,INDIRECT($F$8),7+(O43-1)*3))</f>
        <v>23</v>
      </c>
      <c r="R43" s="1">
        <f ca="1">IF(ISERROR(F29),"",SUM(P43:Q43))</f>
        <v>44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5">
      <c r="A44" s="7" t="str">
        <f ca="1">IF(ISERROR(F29),"",VLOOKUP(C29,INDIRECT($F$8),6+(O44-1)*3,0))</f>
        <v>AHP 006</v>
      </c>
      <c r="B44" s="38" t="str">
        <f ca="1">IF(ISERROR(F29),"",VLOOKUP(D29,INDIRECT($F$8),6+(O44-1)*3,0))</f>
        <v>English Language Lab ($)</v>
      </c>
      <c r="C44" s="38"/>
      <c r="D44" s="38"/>
      <c r="E44" s="38"/>
      <c r="F44" s="7">
        <f ca="1">IF(ISERROR(F29),"",VLOOKUP(E29,INDIRECT($F$8),6+(O44-1)*3,0))</f>
        <v>0</v>
      </c>
      <c r="G44" s="39" t="str">
        <f ca="1">IF(ISERROR(F29),"",_xlfn.TEXTJOIN("/",FALSE,P44,S44))</f>
        <v>20/25</v>
      </c>
      <c r="H44" s="39"/>
      <c r="I44" s="39" t="str">
        <f ca="1">IF(ISERROR(F29),"",_xlfn.TEXTJOIN("/",FALSE,Q44,T44))</f>
        <v>32/50</v>
      </c>
      <c r="J44" s="39"/>
      <c r="K44" s="39" t="str">
        <f ca="1">IF(ISERROR(F29),"",_xlfn.TEXTJOIN("/",FALSE,R44,U44))</f>
        <v>52/75</v>
      </c>
      <c r="L44" s="39"/>
      <c r="M44" s="7" t="str">
        <f t="shared" ca="1" si="3"/>
        <v>C</v>
      </c>
      <c r="N44" s="8">
        <f t="shared" ca="1" si="4"/>
        <v>7</v>
      </c>
      <c r="O44">
        <f t="shared" si="5"/>
        <v>11</v>
      </c>
      <c r="P44" s="1">
        <f ca="1">IF(ISERROR(F29),"",IF(ISTEXT(VLOOKUP(B29,INDIRECT($F$8),6+(O44-1)*3)),(VLOOKUP(B29,INDIRECT($F$8),6+(O44-1)*3)),SUM(VLOOKUP(B29,INDIRECT($F$8),6+(O44-1)*3),IF(W46,W44,0))))</f>
        <v>20</v>
      </c>
      <c r="Q44" s="1">
        <f ca="1">IF(ISERROR(F29),"",VLOOKUP(B29,INDIRECT($F$8),7+(O44-1)*3))</f>
        <v>32</v>
      </c>
      <c r="R44" s="1">
        <f ca="1">IF(ISERROR(F29),"",SUM(P44:Q44))</f>
        <v>52</v>
      </c>
      <c r="S44" s="1">
        <f ca="1">IF(ISERROR(F29),"",VLOOKUP(A29,INDIRECT($F$8),6+(O44-1)*3))</f>
        <v>25</v>
      </c>
      <c r="T44" s="1">
        <f ca="1">IF(ISERROR(F29),"",VLOOKUP(A29,INDIRECT($F$8),7+(O44-1)*3))</f>
        <v>50</v>
      </c>
      <c r="U44" s="1">
        <f ca="1">IF(ISERROR(F29),"",VLOOKUP(A29,INDIRECT($F$8),8+(O44-1)*3))</f>
        <v>75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5">
      <c r="A45" s="7" t="str">
        <f ca="1">IF(ISERROR(F29),"",VLOOKUP(C29,INDIRECT($F$8),6+(O45-1)*3-Y45,0))</f>
        <v>GP 01</v>
      </c>
      <c r="B45" s="38" t="str">
        <f ca="1">IF(ISERROR(F29),"",VLOOKUP(D29,INDIRECT($F$8),6+(O45-1)*3-Z45,0))</f>
        <v>General Proficiency ($)</v>
      </c>
      <c r="C45" s="38"/>
      <c r="D45" s="38"/>
      <c r="E45" s="38"/>
      <c r="F45" s="7">
        <f ca="1">IF(ISERROR(F29),"",VLOOKUP(E29,INDIRECT($F$8),6+(O45-1)*3-AA45,0))</f>
        <v>0</v>
      </c>
      <c r="G45" s="39" t="str">
        <f ca="1">IF(ISERROR(F29),"","-")</f>
        <v>-</v>
      </c>
      <c r="H45" s="39"/>
      <c r="I45" s="39" t="str">
        <f ca="1">IF(ISERROR(F29),"",_xlfn.TEXTJOIN("/",FALSE,Q45,T45))</f>
        <v>47/50</v>
      </c>
      <c r="J45" s="39"/>
      <c r="K45" s="39" t="str">
        <f ca="1">IF(ISERROR(F29),"",_xlfn.TEXTJOIN("/",FALSE,R45,U45))</f>
        <v>47/50</v>
      </c>
      <c r="L45" s="39"/>
      <c r="M45" s="39" t="str">
        <f ca="1">IF(ISBLANK(R45),"",IF(ISTEXT(R45),R45,IF(R45&gt;=0.8*U45,"Excellent",IF(R45&gt;=0.6*U45,"Very Good",IF(R45&gt;=0.4*U45,"Good",IF(R45&gt;=0.2*U45,"Satisfactory","Average"))))))</f>
        <v>Excellent</v>
      </c>
      <c r="N45" s="39"/>
      <c r="O45">
        <f t="shared" si="5"/>
        <v>12</v>
      </c>
      <c r="P45" s="1">
        <f ca="1">IF(ISERROR(F29),"",IF(ISTEXT(VLOOKUP(B\28,INDIRECT($F$8),6+(O45-1)*3)),(VLOOKUP(B29,INDIRECT($F$8),6+(O45-1)*3)),SUM(VLOOKUP(B29,INDIRECT($F$8),6+(O45-1)*3),IF(W46,W45,0))))</f>
        <v>0</v>
      </c>
      <c r="Q45" s="1">
        <f ca="1">IF(ISERROR(F29),"",VLOOKUP(B29,INDIRECT($F$8),7+(O45-1)*3))</f>
        <v>47</v>
      </c>
      <c r="R45" s="1">
        <f ca="1">IF(ISERROR(F29),"",SUM(P45:Q45))</f>
        <v>47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5">
      <c r="A46" s="40" t="str">
        <f ca="1">IF(ISERROR(F29),"",A25)</f>
        <v>Total Credits/ Marks/ Total Grade Points</v>
      </c>
      <c r="B46" s="40"/>
      <c r="C46" s="40"/>
      <c r="D46" s="40"/>
      <c r="E46" s="40"/>
      <c r="F46" s="10">
        <f ca="1">IF(ISERROR(F29),"",SUM(F34:F44))</f>
        <v>23</v>
      </c>
      <c r="G46" s="41" t="str">
        <f ca="1">IF(ISERROR(F29),"",_xlfn.TEXTJOIN("/",TRUE,SUMIF(F34:F45,"&gt;0",P34:P45),SUMIF(F34:F45,"&gt;0",S34:S45)))</f>
        <v>445/575</v>
      </c>
      <c r="H46" s="41"/>
      <c r="I46" s="41" t="str">
        <f ca="1">IF(ISERROR(F29),"",_xlfn.TEXTJOIN("/",TRUE,SUMIF(F34:F45,"&gt;0",Q34:Q45),SUMIF(F34:F45,"&gt;0",T34:T45)))</f>
        <v>344/375</v>
      </c>
      <c r="J46" s="41"/>
      <c r="K46" s="41" t="str">
        <f ca="1">IF(ISERROR(F29),"",_xlfn.TEXTJOIN("/",TRUE,SUMIF(F34:F45,"&gt;0",R34:R45),SUMIF(F34:F45,"&gt;0",U34:U45)))</f>
        <v>789/950</v>
      </c>
      <c r="L46" s="41"/>
      <c r="M46" s="40">
        <f ca="1">IF(ISERROR(F29),"",SUMPRODUCT(N34:N44,F34:F44))</f>
        <v>195.5</v>
      </c>
      <c r="N46" s="40"/>
      <c r="V46" s="1" t="str">
        <f ca="1">IF(ISERROR(F29),"",_xlfn.TEXTJOIN(", ",TRUE,V34:V45))</f>
        <v/>
      </c>
      <c r="W46" t="b">
        <f ca="1">IF(ISERROR(F29),"",IF(SUM(W34:W45)&lt;=W33,TRUE,FALSE))</f>
        <v>1</v>
      </c>
      <c r="X46" s="1" t="str">
        <f ca="1">IF(ISERROR(F29),"",_xlfn.TEXTJOIN(",",TRUE,X34:X45))</f>
        <v/>
      </c>
    </row>
    <row r="47" spans="1:31" ht="12" customHeight="1" x14ac:dyDescent="0.25">
      <c r="A47" s="40" t="str">
        <f ca="1">IF(ISERROR(F29),"",A26)</f>
        <v>Result:</v>
      </c>
      <c r="B47" s="42" t="str" cm="1">
        <f t="array" aca="1" ref="B47" ca="1">IF(SUM(COUNTIF(M34:M44,{"Ab","Dt"}))=11, "Not Promoted to IInd Semester", IF(V46="", "PASS", "CARRY OVER"))</f>
        <v>PASS</v>
      </c>
      <c r="C47" s="42"/>
      <c r="D47" s="40" t="str">
        <f ca="1">IF(ISERROR(F29),"",D26)</f>
        <v>Remark:</v>
      </c>
      <c r="E47" s="42" t="str">
        <f ca="1">IF(ISERROR(F29),"",IF(V46="",IF(X46="","",X46),_xlfn.TEXTJOIN(" ",TRUE,"BACK IN",V46)))</f>
        <v/>
      </c>
      <c r="F47" s="42"/>
      <c r="G47" s="40" t="str">
        <f ca="1">IF(ISERROR(F29),"",G26)</f>
        <v>SGPA:</v>
      </c>
      <c r="H47" s="43">
        <f ca="1">IF(ISERROR(F29),"",M46/F46)</f>
        <v>8.5</v>
      </c>
      <c r="I47" s="40" t="str">
        <f ca="1">IF(ISERROR(F29),"",I26)</f>
        <v>CGPA:</v>
      </c>
      <c r="J47" s="43">
        <f ca="1">IF(ISERROR(F29),"",VLOOKUP(B29,INDIRECT($F$8),12+(O45-1)*3,0))</f>
        <v>8.5</v>
      </c>
      <c r="K47" s="42" t="str">
        <f ca="1">IF(ISERROR(F29),"",K26)</f>
        <v>Earned Credits:</v>
      </c>
      <c r="L47" s="40">
        <f ca="1">IF(ISERROR(F29),"",SUMIF(N34:N44,"&gt;0",F34:F44))</f>
        <v>23</v>
      </c>
      <c r="M47" s="42" t="str">
        <f ca="1">IF(ISERROR(F29),"",M26)</f>
        <v>Cuml. Earned Credits:</v>
      </c>
      <c r="N47" s="40">
        <f ca="1">IF(ISERROR(F29),"",VLOOKUP(B29,INDIRECT($F$8),10+(O45-1)*3,0))</f>
        <v>23</v>
      </c>
    </row>
    <row r="48" spans="1:31" ht="12" customHeight="1" x14ac:dyDescent="0.25">
      <c r="A48" s="40"/>
      <c r="B48" s="42"/>
      <c r="C48" s="42"/>
      <c r="D48" s="40"/>
      <c r="E48" s="42"/>
      <c r="F48" s="42"/>
      <c r="G48" s="40"/>
      <c r="H48" s="43"/>
      <c r="I48" s="40"/>
      <c r="J48" s="43"/>
      <c r="K48" s="42"/>
      <c r="L48" s="40"/>
      <c r="M48" s="42"/>
      <c r="N48" s="40"/>
    </row>
    <row r="49" spans="1:24" ht="12" customHeight="1" x14ac:dyDescent="0.25">
      <c r="A49" s="40"/>
      <c r="B49" s="42"/>
      <c r="C49" s="42"/>
      <c r="D49" s="40"/>
      <c r="E49" s="42"/>
      <c r="F49" s="42"/>
      <c r="G49" s="40"/>
      <c r="H49" s="43"/>
      <c r="I49" s="40"/>
      <c r="J49" s="43"/>
      <c r="K49" s="42"/>
      <c r="L49" s="40"/>
      <c r="M49" s="42"/>
      <c r="N49" s="40"/>
    </row>
    <row r="50" spans="1:24" ht="12" customHeight="1" x14ac:dyDescent="0.25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Abhijeet</v>
      </c>
    </row>
    <row r="51" spans="1:24" ht="12" customHeight="1" x14ac:dyDescent="0.25">
      <c r="A51" s="44" t="str">
        <f ca="1">IF(ISERROR(F50),"",A30)</f>
        <v>Name:</v>
      </c>
      <c r="B51" s="44" t="str">
        <f ca="1">IFERROR(VLOOKUP(B50,INDIRECT($F$8),4,0),"")</f>
        <v>Abhijeet</v>
      </c>
      <c r="C51" s="44"/>
      <c r="D51" s="44" t="str">
        <f ca="1">IF(ISERROR(F50),"",D30)</f>
        <v>Father's Name:</v>
      </c>
      <c r="E51" s="44" t="str">
        <f ca="1">IFERROR(VLOOKUP(B50,INDIRECT($F$8),5,0),"")</f>
        <v>Sushil Kumar</v>
      </c>
      <c r="F51" s="44"/>
      <c r="G51" s="44" t="str">
        <f ca="1">IF(ISERROR(F50),"",G30)</f>
        <v>University Roll No:</v>
      </c>
      <c r="H51" s="44"/>
      <c r="I51" s="45">
        <f ca="1">IFERROR(VLOOKUP(B50,INDIRECT($F$8),2,0),"")</f>
        <v>250090101003</v>
      </c>
      <c r="J51" s="45"/>
      <c r="K51" s="44" t="str">
        <f ca="1">IF(ISERROR(F50),"",K30)</f>
        <v>University Enrol. No:</v>
      </c>
      <c r="L51" s="44"/>
      <c r="M51" s="45" t="str">
        <f ca="1">IFERROR(VLOOKUP(B50,INDIRECT($F$8),3,0),"")</f>
        <v>UTU/2501104036</v>
      </c>
      <c r="N51" s="45"/>
    </row>
    <row r="52" spans="1:24" ht="12" customHeight="1" x14ac:dyDescent="0.25">
      <c r="A52" s="44"/>
      <c r="B52" s="44"/>
      <c r="C52" s="44"/>
      <c r="D52" s="44"/>
      <c r="E52" s="44"/>
      <c r="F52" s="44"/>
      <c r="G52" s="44"/>
      <c r="H52" s="44"/>
      <c r="I52" s="45"/>
      <c r="J52" s="45"/>
      <c r="K52" s="44"/>
      <c r="L52" s="44"/>
      <c r="M52" s="45"/>
      <c r="N52" s="45"/>
    </row>
    <row r="53" spans="1:24" ht="12" customHeight="1" x14ac:dyDescent="0.25">
      <c r="A53" s="42" t="str">
        <f ca="1">IF(ISERROR(F50),"",A32)</f>
        <v>Subject Code</v>
      </c>
      <c r="B53" s="42" t="str">
        <f ca="1">IF(ISERROR(F50),"",B32)</f>
        <v>Subject Name</v>
      </c>
      <c r="C53" s="42"/>
      <c r="D53" s="42"/>
      <c r="E53" s="42"/>
      <c r="F53" s="42" t="str">
        <f ca="1">IF(ISERROR(F50),"",F32)</f>
        <v>Credits</v>
      </c>
      <c r="G53" s="42" t="str">
        <f ca="1">IF(ISERROR(F50),"",G32)</f>
        <v>External Marks</v>
      </c>
      <c r="H53" s="42"/>
      <c r="I53" s="42" t="str">
        <f ca="1">IF(ISERROR(F50),"",I32)</f>
        <v>Sessional Marks</v>
      </c>
      <c r="J53" s="42"/>
      <c r="K53" s="42" t="str">
        <f ca="1">IF(ISERROR(F50),"",K32)</f>
        <v>Total Marks</v>
      </c>
      <c r="L53" s="42"/>
      <c r="M53" s="42" t="str">
        <f ca="1">IF(ISERROR(F50),"",M32)</f>
        <v>Grade</v>
      </c>
      <c r="N53" s="42" t="str">
        <f ca="1">IF(ISERROR(F50),"",N32)</f>
        <v>Grade Points</v>
      </c>
    </row>
    <row r="54" spans="1:24" ht="12" customHeight="1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5">
      <c r="A55" s="7" t="str">
        <f ca="1">IF(ISERROR(F50),"",VLOOKUP(C50,INDIRECT($F$8),6+(O55-1)*3,0))</f>
        <v>AHT 002</v>
      </c>
      <c r="B55" s="38" t="str">
        <f ca="1">IF(ISERROR(F50),"",VLOOKUP(D50,INDIRECT($F$8),6+(O55-1)*3,0))</f>
        <v>Engineering Chemistry</v>
      </c>
      <c r="C55" s="38"/>
      <c r="D55" s="38"/>
      <c r="E55" s="38"/>
      <c r="F55" s="7">
        <f ca="1">IF(ISERROR(F50),"",VLOOKUP(E50,INDIRECT($F$8),6+(O55-1)*3,0))</f>
        <v>4</v>
      </c>
      <c r="G55" s="39" t="str">
        <f ca="1">IF(ISERROR(F50),"",_xlfn.TEXTJOIN("/",FALSE,P55,S55))</f>
        <v>60/100</v>
      </c>
      <c r="H55" s="39"/>
      <c r="I55" s="39" t="str">
        <f ca="1">IF(ISERROR(F50),"",_xlfn.TEXTJOIN("/",FALSE,Q55,T55))</f>
        <v>34/50</v>
      </c>
      <c r="J55" s="39"/>
      <c r="K55" s="39" t="str">
        <f ca="1">IF(ISERROR(F50),"",_xlfn.TEXTJOIN("/",FALSE,R55,U55))</f>
        <v>94/150</v>
      </c>
      <c r="L55" s="39"/>
      <c r="M55" s="7" t="str">
        <f ca="1">IF(ISERROR(F50),"",IF(ISTEXT(P55),IF(P55="A","Ab",IF(P55="D","Dt",IF(P55="UFM","UFM",IF(P55="NA","")))),IF(AND(ISBLANK(P55),ISBLANK(R55)),"",IF(P55&lt;0.3*S55,"F",IF(ISBLANK(R55),"",IF(ISTEXT(R55),R55,IF(R55&gt;=0.95*U55,"O",IF(R55&gt;=0.9*U55,"A+",IF(R55&gt;=0.85*U55,"A",IF(R55&gt;=0.8*U55,"B+",IF(R55&gt;=0.75*U55,"B",IF(R55&gt;=0.7*U55,"C+",IF(R55&gt;=0.65*U55,"C",IF(R55&gt;=0.6*U55,"D+",IF(R55&gt;=0.55*U55,"D",IF(R55&gt;=0.5*U55,"E+",IF(R55&gt;=0.45*U55,"E",IF(R55&gt;=0.4*U55,"P",IF(R55&lt;0.4*U55,"F",R55)))))))))))))))))))</f>
        <v>D+</v>
      </c>
      <c r="N55" s="8">
        <f ca="1">INDEX($Z$2:$Z$17,MATCH(M55,$Y$2:$Y$17,0))</f>
        <v>6.5</v>
      </c>
      <c r="O55">
        <v>1</v>
      </c>
      <c r="P55" s="1">
        <f ca="1">IF(ISERROR(F50),"",IF(ISTEXT(VLOOKUP(B50,INDIRECT($F$8),6+(O55-1)*3)),(VLOOKUP(B50,INDIRECT($F$8),6+(O55-1)*3)),SUM(VLOOKUP(B50,INDIRECT($F$8),6+(O55-1)*3),IF(W67,W55,0))))</f>
        <v>60</v>
      </c>
      <c r="Q55" s="1">
        <f ca="1">IF(ISERROR(F50),"",VLOOKUP(B50,INDIRECT($F$8),7+(O55-1)*3))</f>
        <v>34</v>
      </c>
      <c r="R55" s="1">
        <f ca="1">IF(ISERROR(F50),"",SUM(P55:Q55))</f>
        <v>94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str">
        <f ca="1">IF(ISERROR(F50),"",IF(N55=0,A55,""))</f>
        <v/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0</v>
      </c>
      <c r="X55" s="1" t="str">
        <f ca="1">IF(ISERROR(F50),"",IF(W55=0,"",_xlfn.TEXTJOIN("",FALSE," G+",W55," in ",A55)))</f>
        <v/>
      </c>
    </row>
    <row r="56" spans="1:24" ht="12" customHeight="1" x14ac:dyDescent="0.25">
      <c r="A56" s="7" t="str">
        <f ca="1">IF(ISERROR(F50),"",VLOOKUP(C50,INDIRECT($F$8),6+(O56-1)*3,0))</f>
        <v>AHT 003</v>
      </c>
      <c r="B56" s="38" t="str">
        <f ca="1">IF(ISERROR(F50),"",VLOOKUP(D50,INDIRECT($F$8),6+(O56-1)*3,0))</f>
        <v>Introduction to Engineering Mathematics</v>
      </c>
      <c r="C56" s="38"/>
      <c r="D56" s="38"/>
      <c r="E56" s="38"/>
      <c r="F56" s="7">
        <f ca="1">IF(ISERROR(F50),"",VLOOKUP(E50,INDIRECT($F$8),6+(O56-1)*3,0))</f>
        <v>4</v>
      </c>
      <c r="G56" s="39" t="str">
        <f ca="1">IF(ISERROR(F50),"",_xlfn.TEXTJOIN("/",FALSE,P56,S56))</f>
        <v>41/100</v>
      </c>
      <c r="H56" s="39"/>
      <c r="I56" s="39" t="str">
        <f ca="1">IF(ISERROR(F50),"",_xlfn.TEXTJOIN("/",FALSE,Q56,T56))</f>
        <v>32/50</v>
      </c>
      <c r="J56" s="39"/>
      <c r="K56" s="39" t="str">
        <f ca="1">IF(ISERROR(F50),"",_xlfn.TEXTJOIN("/",FALSE,R56,U56))</f>
        <v>73/150</v>
      </c>
      <c r="L56" s="39"/>
      <c r="M56" s="7" t="str">
        <f t="shared" ref="M56:M65" ca="1" si="7">IF(ISERROR(F51),"",IF(ISTEXT(P56),IF(P56="A","Ab",IF(P56="D","Dt",IF(P56="UFM","UFM",IF(P56="NA","")))),IF(AND(ISBLANK(P56),ISBLANK(R56)),"",IF(P56&lt;0.3*S56,"F",IF(ISBLANK(R56),"",IF(ISTEXT(R56),R56,IF(R56&gt;=0.95*U56,"O",IF(R56&gt;=0.9*U56,"A+",IF(R56&gt;=0.85*U56,"A",IF(R56&gt;=0.8*U56,"B+",IF(R56&gt;=0.75*U56,"B",IF(R56&gt;=0.7*U56,"C+",IF(R56&gt;=0.65*U56,"C",IF(R56&gt;=0.6*U56,"D+",IF(R56&gt;=0.55*U56,"D",IF(R56&gt;=0.5*U56,"E+",IF(R56&gt;=0.45*U56,"E",IF(R56&gt;=0.4*U56,"P",IF(R56&lt;0.4*U56,"F",R56)))))))))))))))))))</f>
        <v>E</v>
      </c>
      <c r="N56" s="8">
        <f t="shared" ref="N56:N65" ca="1" si="8">INDEX($Z$2:$Z$17,MATCH(M56,$Y$2:$Y$17,0))</f>
        <v>5</v>
      </c>
      <c r="O56">
        <f>O55+1</f>
        <v>2</v>
      </c>
      <c r="P56" s="1">
        <f ca="1">IF(ISERROR(F50),"",IF(ISTEXT(VLOOKUP(B50,INDIRECT($F$8),6+(O56-1)*3)),(VLOOKUP(B50,INDIRECT($F$8),6+(O56-1)*3)),SUM(VLOOKUP(B50,INDIRECT($F$8),6+(O56-1)*3),IF(W67,W56,0))))</f>
        <v>41</v>
      </c>
      <c r="Q56" s="1">
        <f ca="1">IF(ISERROR(F50),"",VLOOKUP(B50,INDIRECT($F$8),7+(O56-1)*3))</f>
        <v>32</v>
      </c>
      <c r="R56" s="1">
        <f ca="1">IF(ISERROR(F50),"",SUM(P56:Q56))</f>
        <v>73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/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0</v>
      </c>
      <c r="X56" s="1" t="str">
        <f ca="1">IF(ISERROR(F50),"",IF(W56=0,"",_xlfn.TEXTJOIN("",FALSE," G+",W56," in ",A56)))</f>
        <v/>
      </c>
    </row>
    <row r="57" spans="1:24" ht="12" customHeight="1" x14ac:dyDescent="0.25">
      <c r="A57" s="7" t="str">
        <f ca="1">IF(ISERROR(F50),"",VLOOKUP(C50,INDIRECT($F$8),6+(O57-1)*3,0))</f>
        <v>ECT 001</v>
      </c>
      <c r="B57" s="38" t="str">
        <f ca="1">IF(ISERROR(F50),"",VLOOKUP(D50,INDIRECT($F$8),6+(O57-1)*3,0))</f>
        <v>Basic Electronics Engineering</v>
      </c>
      <c r="C57" s="38"/>
      <c r="D57" s="38"/>
      <c r="E57" s="38"/>
      <c r="F57" s="7">
        <f ca="1">IF(ISERROR(F50),"",VLOOKUP(E50,INDIRECT($F$8),6+(O57-1)*3,0))</f>
        <v>4</v>
      </c>
      <c r="G57" s="39" t="str">
        <f ca="1">IF(ISERROR(F50),"",_xlfn.TEXTJOIN("/",FALSE,P57,S57))</f>
        <v>11/100</v>
      </c>
      <c r="H57" s="39"/>
      <c r="I57" s="39" t="str">
        <f ca="1">IF(ISERROR(F50),"",_xlfn.TEXTJOIN("/",FALSE,Q57,T57))</f>
        <v>30/50</v>
      </c>
      <c r="J57" s="39"/>
      <c r="K57" s="39" t="str">
        <f ca="1">IF(ISERROR(F50),"",_xlfn.TEXTJOIN("/",FALSE,R57,U57))</f>
        <v>41/150</v>
      </c>
      <c r="L57" s="39"/>
      <c r="M57" s="7" t="str">
        <f t="shared" ca="1" si="7"/>
        <v>F</v>
      </c>
      <c r="N57" s="8">
        <f t="shared" ca="1" si="8"/>
        <v>0</v>
      </c>
      <c r="O57">
        <f>O56+1</f>
        <v>3</v>
      </c>
      <c r="P57" s="1">
        <f ca="1">IF(ISERROR(F50),"",IF(ISTEXT(VLOOKUP(B50,INDIRECT($F$8),6+(O57-1)*3)),(VLOOKUP(B50,INDIRECT($F$8),6+(O57-1)*3)),SUM(VLOOKUP(B50,INDIRECT($F$8),6+(O57-1)*3),IF(W67,W57,0))))</f>
        <v>11</v>
      </c>
      <c r="Q57" s="1">
        <f ca="1">IF(ISERROR(F50),"",VLOOKUP(B50,INDIRECT($F$8),7+(O57-1)*3))</f>
        <v>30</v>
      </c>
      <c r="R57" s="1">
        <f ca="1">IF(ISERROR(F50),"",SUM(P57:Q57))</f>
        <v>41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>ECT 001</v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11</v>
      </c>
      <c r="X57" s="1" t="str">
        <f ca="1">IF(ISERROR(F50),"",IF(W57=0,"",_xlfn.TEXTJOIN("",FALSE," G+",W57," in ",A57)))</f>
        <v xml:space="preserve"> G+11 in ECT 001</v>
      </c>
    </row>
    <row r="58" spans="1:24" ht="12" customHeight="1" x14ac:dyDescent="0.25">
      <c r="A58" s="7" t="str">
        <f ca="1">IF(ISERROR(F50),"",VLOOKUP(C50,INDIRECT($F$8),6+(O58-1)*3,0))</f>
        <v>MET 001</v>
      </c>
      <c r="B58" s="38" t="str">
        <f ca="1">IF(ISERROR(F50),"",VLOOKUP(D50,INDIRECT($F$8),6+(O58-1)*3,0))</f>
        <v>Basic Mechanical Engineering</v>
      </c>
      <c r="C58" s="38"/>
      <c r="D58" s="38"/>
      <c r="E58" s="38"/>
      <c r="F58" s="7">
        <f ca="1">IF(ISERROR(F50),"",VLOOKUP(E50,INDIRECT($F$8),6+(O58-1)*3,0))</f>
        <v>4</v>
      </c>
      <c r="G58" s="39" t="str">
        <f ca="1">IF(ISERROR(F50),"",_xlfn.TEXTJOIN("/",FALSE,P58,S58))</f>
        <v>33/100</v>
      </c>
      <c r="H58" s="39"/>
      <c r="I58" s="39" t="str">
        <f ca="1">IF(ISERROR(F50),"",_xlfn.TEXTJOIN("/",FALSE,Q58,T58))</f>
        <v>36/50</v>
      </c>
      <c r="J58" s="39"/>
      <c r="K58" s="39" t="str">
        <f ca="1">IF(ISERROR(F50),"",_xlfn.TEXTJOIN("/",FALSE,R58,U58))</f>
        <v>69/150</v>
      </c>
      <c r="L58" s="39"/>
      <c r="M58" s="7" t="str">
        <f t="shared" ca="1" si="7"/>
        <v>E</v>
      </c>
      <c r="N58" s="8">
        <f t="shared" ca="1" si="8"/>
        <v>5</v>
      </c>
      <c r="O58">
        <f>O57+1</f>
        <v>4</v>
      </c>
      <c r="P58" s="1">
        <f ca="1">IF(ISERROR(F50),"",IF(ISTEXT(VLOOKUP(B50,INDIRECT($F$8),6+(O58-1)*3)),(VLOOKUP(B50,INDIRECT($F$8),6+(O58-1)*3)),SUM(VLOOKUP(B50,INDIRECT($F$8),6+(O58-1)*3),IF(W67,W58,0))))</f>
        <v>33</v>
      </c>
      <c r="Q58" s="1">
        <f ca="1">IF(ISERROR(F50),"",VLOOKUP(B50,INDIRECT($F$8),7+(O58-1)*3))</f>
        <v>36</v>
      </c>
      <c r="R58" s="1">
        <f ca="1">IF(ISERROR(F50),"",SUM(P58:Q58))</f>
        <v>69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/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0</v>
      </c>
      <c r="X58" s="1" t="str">
        <f ca="1">IF(ISERROR(F50),"",IF(W58=0,"",_xlfn.TEXTJOIN("",FALSE," G+",W58," in ",A58)))</f>
        <v/>
      </c>
    </row>
    <row r="59" spans="1:24" ht="12" customHeight="1" x14ac:dyDescent="0.25">
      <c r="A59" s="7" t="str">
        <f ca="1">IF(ISERROR(F50),"",VLOOKUP(C50,INDIRECT($F$8),6+(O59-1)*3,0))</f>
        <v>AHP 002</v>
      </c>
      <c r="B59" s="38" t="str">
        <f ca="1">IF(ISERROR(F50),"",VLOOKUP(D50,INDIRECT($F$8),6+(O59-1)*3,0))</f>
        <v>Engineering Chemistry Lab</v>
      </c>
      <c r="C59" s="38"/>
      <c r="D59" s="38"/>
      <c r="E59" s="38"/>
      <c r="F59" s="7">
        <f ca="1">IF(ISERROR(F50),"",VLOOKUP(E50,INDIRECT($F$8),6+(O59-1)*3,0))</f>
        <v>1</v>
      </c>
      <c r="G59" s="39" t="str">
        <f ca="1">IF(ISERROR(F50),"",_xlfn.TEXTJOIN("/",FALSE,P59,S59))</f>
        <v>17/25</v>
      </c>
      <c r="H59" s="39"/>
      <c r="I59" s="39" t="str">
        <f ca="1">IF(ISERROR(F50),"",_xlfn.TEXTJOIN("/",FALSE,Q59,T59))</f>
        <v>21/25</v>
      </c>
      <c r="J59" s="39"/>
      <c r="K59" s="39" t="str">
        <f ca="1">IF(ISERROR(F50),"",_xlfn.TEXTJOIN("/",FALSE,R59,U59))</f>
        <v>38/50</v>
      </c>
      <c r="L59" s="39"/>
      <c r="M59" s="7" t="str">
        <f t="shared" ca="1" si="7"/>
        <v>B</v>
      </c>
      <c r="N59" s="8">
        <f t="shared" ca="1" si="8"/>
        <v>8</v>
      </c>
      <c r="O59">
        <f>O58+1</f>
        <v>5</v>
      </c>
      <c r="P59" s="1">
        <f ca="1">IF(ISERROR(F50),"",IF(ISTEXT(VLOOKUP(B50,INDIRECT($F$8),6+(O59-1)*3)),(VLOOKUP(B50,INDIRECT($F$8),6+(O59-1)*3)),SUM(VLOOKUP(B50,INDIRECT($F$8),6+(O59-1)*3),IF(W67,W59,0))))</f>
        <v>17</v>
      </c>
      <c r="Q59" s="1">
        <f ca="1">IF(ISERROR(F50),"",VLOOKUP(B50,INDIRECT($F$8),7+(O59-1)*3))</f>
        <v>21</v>
      </c>
      <c r="R59" s="1">
        <f ca="1">IF(ISERROR(F50),"",SUM(P59:Q59))</f>
        <v>38</v>
      </c>
      <c r="S59" s="1">
        <f ca="1">IF(ISERROR(F50),"",VLOOKUP(A50,INDIRECT($F$8),6+(O59-1)*3))</f>
        <v>25</v>
      </c>
      <c r="T59" s="1">
        <f ca="1">IF(ISERROR(F50),"",VLOOKUP(A50,INDIRECT($F$8),7+(O59-1)*3))</f>
        <v>25</v>
      </c>
      <c r="U59" s="1">
        <f ca="1">IF(ISERROR(F50),"",VLOOKUP(A50,INDIRECT($F$8),8+(O59-1)*3))</f>
        <v>50</v>
      </c>
      <c r="V59" s="1" t="str">
        <f ca="1">IF(ISERROR(F50),"",IF(N59=0,A59,""))</f>
        <v/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0</v>
      </c>
      <c r="X59" s="1" t="str">
        <f ca="1">IF(ISERROR(F50),"",IF(W59=0,"",_xlfn.TEXTJOIN("",FALSE," G+",W59," in ",A59)))</f>
        <v/>
      </c>
    </row>
    <row r="60" spans="1:24" ht="12" customHeight="1" x14ac:dyDescent="0.25">
      <c r="A60" s="7" t="str">
        <f ca="1">IF(ISERROR(F50),"",VLOOKUP(C50,INDIRECT($F$8),6+(O60-1)*3,0))</f>
        <v>ECP 001</v>
      </c>
      <c r="B60" s="38" t="str">
        <f ca="1">IF(ISERROR(F50),"",VLOOKUP(D50,INDIRECT($F$8),6+(O60-1)*3,0))</f>
        <v>Basic Electronics Engineering Lab</v>
      </c>
      <c r="C60" s="38"/>
      <c r="D60" s="38"/>
      <c r="E60" s="38"/>
      <c r="F60" s="7">
        <f ca="1">IF(ISERROR(F50),"",VLOOKUP(E50,INDIRECT($F$8),6+(O60-1)*3,0))</f>
        <v>1</v>
      </c>
      <c r="G60" s="39" t="str">
        <f ca="1">IF(ISERROR(F50),"",_xlfn.TEXTJOIN("/",FALSE,P60,S60))</f>
        <v>11/25</v>
      </c>
      <c r="H60" s="39"/>
      <c r="I60" s="39" t="str">
        <f ca="1">IF(ISERROR(F50),"",_xlfn.TEXTJOIN("/",FALSE,Q60,T60))</f>
        <v>14/25</v>
      </c>
      <c r="J60" s="39"/>
      <c r="K60" s="39" t="str">
        <f ca="1">IF(ISERROR(F50),"",_xlfn.TEXTJOIN("/",FALSE,R60,U60))</f>
        <v>25/50</v>
      </c>
      <c r="L60" s="39"/>
      <c r="M60" s="7" t="str">
        <f t="shared" ca="1" si="7"/>
        <v>E+</v>
      </c>
      <c r="N60" s="8">
        <f t="shared" ca="1" si="8"/>
        <v>5.5</v>
      </c>
      <c r="O60">
        <f t="shared" ref="O60:O66" si="9">O59+1</f>
        <v>6</v>
      </c>
      <c r="P60" s="1">
        <f ca="1">IF(ISERROR(F50),"",IF(ISTEXT(VLOOKUP(B50,INDIRECT($F$8),6+(O60-1)*3)),(VLOOKUP(B50,INDIRECT($F$8),6+(O60-1)*3)),SUM(VLOOKUP(B50,INDIRECT($F$8),6+(O60-1)*3),IF(W67,W60,0))))</f>
        <v>11</v>
      </c>
      <c r="Q60" s="1">
        <f ca="1">IF(ISERROR(F50),"",VLOOKUP(B50,INDIRECT($F$8),7+(O60-1)*3))</f>
        <v>14</v>
      </c>
      <c r="R60" s="1">
        <f ca="1">IF(ISERROR(F50),"",SUM(P60:Q60))</f>
        <v>25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/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0</v>
      </c>
      <c r="X60" s="1" t="str">
        <f ca="1">IF(ISERROR(F50),"",IF(W60=0,"",_xlfn.TEXTJOIN("",FALSE," G+",W60," in ",A60)))</f>
        <v/>
      </c>
    </row>
    <row r="61" spans="1:24" ht="12" customHeight="1" x14ac:dyDescent="0.25">
      <c r="A61" s="7" t="str">
        <f ca="1">IF(ISERROR(F50),"",VLOOKUP(C50,INDIRECT($F$8),6+(O61-1)*3,0))</f>
        <v>MEP 001</v>
      </c>
      <c r="B61" s="38" t="str">
        <f ca="1">IF(ISERROR(F50),"",VLOOKUP(D50,INDIRECT($F$8),6+(O61-1)*3,0))</f>
        <v>Basic Mechanical Engineering Lab</v>
      </c>
      <c r="C61" s="38"/>
      <c r="D61" s="38"/>
      <c r="E61" s="38"/>
      <c r="F61" s="7">
        <f ca="1">IF(ISERROR(F50),"",VLOOKUP(E50,INDIRECT($F$8),6+(O61-1)*3,0))</f>
        <v>1</v>
      </c>
      <c r="G61" s="39" t="str">
        <f ca="1">IF(ISERROR(F50),"",_xlfn.TEXTJOIN("/",FALSE,P61,S61))</f>
        <v>23/25</v>
      </c>
      <c r="H61" s="39"/>
      <c r="I61" s="39" t="str">
        <f ca="1">IF(ISERROR(F50),"",_xlfn.TEXTJOIN("/",FALSE,Q61,T61))</f>
        <v>22/25</v>
      </c>
      <c r="J61" s="39"/>
      <c r="K61" s="39" t="str">
        <f ca="1">IF(ISERROR(F50),"",_xlfn.TEXTJOIN("/",FALSE,R61,U61))</f>
        <v>45/50</v>
      </c>
      <c r="L61" s="39"/>
      <c r="M61" s="7" t="str">
        <f t="shared" ca="1" si="7"/>
        <v>A+</v>
      </c>
      <c r="N61" s="8">
        <f t="shared" ca="1" si="8"/>
        <v>9.5</v>
      </c>
      <c r="O61">
        <f t="shared" si="9"/>
        <v>7</v>
      </c>
      <c r="P61" s="1">
        <f ca="1">IF(ISERROR(F50),"",IF(ISTEXT(VLOOKUP(B50,INDIRECT($F$8),6+(O61-1)*3)),(VLOOKUP(B50,INDIRECT($F$8),6+(O61-1)*3)),SUM(VLOOKUP(B50,INDIRECT($F$8),6+(O61-1)*3),IF(W67,W61,0))))</f>
        <v>23</v>
      </c>
      <c r="Q61" s="1">
        <f ca="1">IF(ISERROR(F50),"",VLOOKUP(B50,INDIRECT($F$8),7+(O61-1)*3))</f>
        <v>22</v>
      </c>
      <c r="R61" s="1">
        <f ca="1">IF(ISERROR(F50),"",SUM(P61:Q61))</f>
        <v>45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/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0</v>
      </c>
      <c r="X61" s="1" t="str">
        <f ca="1">IF(ISERROR(F50),"",IF(W61=0,"",_xlfn.TEXTJOIN("",FALSE," G+",W61," in ",A61)))</f>
        <v/>
      </c>
    </row>
    <row r="62" spans="1:24" ht="12" customHeight="1" x14ac:dyDescent="0.25">
      <c r="A62" s="7" t="str">
        <f ca="1">IF(ISERROR(F50),"",VLOOKUP(C50,INDIRECT($F$8),6+(O62-1)*3,0))</f>
        <v>MEP 003</v>
      </c>
      <c r="B62" s="38" t="str">
        <f ca="1">IF(ISERROR(F50),"",VLOOKUP(D50,INDIRECT($F$8),6+(O62-1)*3-Z62,0))</f>
        <v>Workshop Practices Lab</v>
      </c>
      <c r="C62" s="38"/>
      <c r="D62" s="38"/>
      <c r="E62" s="38"/>
      <c r="F62" s="7">
        <f ca="1">IF(ISERROR(F50),"",VLOOKUP(E50,INDIRECT($F$8),6+(O62-1)*3,0))</f>
        <v>2</v>
      </c>
      <c r="G62" s="39" t="str">
        <f ca="1">IF(ISERROR(F50),"",_xlfn.TEXTJOIN("/",FALSE,P62,S62))</f>
        <v>45/50</v>
      </c>
      <c r="H62" s="39"/>
      <c r="I62" s="39" t="str">
        <f ca="1">IF(ISERROR(F50),"",_xlfn.TEXTJOIN("/",FALSE,Q62,T62))</f>
        <v>48/50</v>
      </c>
      <c r="J62" s="39"/>
      <c r="K62" s="39" t="str">
        <f ca="1">IF(ISERROR(F50),"",_xlfn.TEXTJOIN("/",FALSE,R62,U62))</f>
        <v>93/100</v>
      </c>
      <c r="L62" s="39"/>
      <c r="M62" s="7" t="str">
        <f t="shared" ca="1" si="7"/>
        <v>A+</v>
      </c>
      <c r="N62" s="8">
        <f t="shared" ca="1" si="8"/>
        <v>9.5</v>
      </c>
      <c r="O62">
        <f t="shared" si="9"/>
        <v>8</v>
      </c>
      <c r="P62" s="1">
        <f ca="1">IF(ISERROR(F50),"",IF(ISTEXT(VLOOKUP(B50,INDIRECT($F$8),6+(O62-1)*3)),(VLOOKUP(B50,INDIRECT($F$8),6+(O62-1)*3)),SUM(VLOOKUP(B50,INDIRECT($F$8),6+(O62-1)*3),IF(W67,W62,0))))</f>
        <v>45</v>
      </c>
      <c r="Q62" s="1">
        <f ca="1">IF(ISERROR(F50),"",VLOOKUP(B50,INDIRECT($F$8),7+(O62-1)*3))</f>
        <v>48</v>
      </c>
      <c r="R62" s="1">
        <f ca="1">IF(ISERROR(F50),"",SUM(P62:Q62))</f>
        <v>93</v>
      </c>
      <c r="S62" s="1">
        <f ca="1">IF(ISERROR(F50),"",VLOOKUP(A50,INDIRECT($F$8),6+(O62-1)*3))</f>
        <v>50</v>
      </c>
      <c r="T62" s="1">
        <f ca="1">IF(ISERROR(F50),"",VLOOKUP(A50,INDIRECT($F$8),7+(O62-1)*3))</f>
        <v>50</v>
      </c>
      <c r="U62" s="1">
        <f ca="1">IF(ISERROR(F50),"",VLOOKUP(A50,INDIRECT($F$8),8+(O62-1)*3))</f>
        <v>100</v>
      </c>
      <c r="V62" s="1" t="str">
        <f ca="1">IF(ISERROR(F50),"",IF(N62=0,A62,""))</f>
        <v/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0</v>
      </c>
      <c r="X62" s="1" t="str">
        <f ca="1">IF(ISERROR(F50),"",IF(W62=0,"",_xlfn.TEXTJOIN("",FALSE," G+",W62," in ",A62)))</f>
        <v/>
      </c>
    </row>
    <row r="63" spans="1:24" ht="12" customHeight="1" x14ac:dyDescent="0.25">
      <c r="A63" s="7" t="str">
        <f ca="1">IF(ISERROR(F50),"",VLOOKUP(C50,INDIRECT($F$8),6+(O63-1)*3,0))</f>
        <v>AHP 004</v>
      </c>
      <c r="B63" s="38" t="str">
        <f ca="1">IF(ISERROR(F50),"",VLOOKUP(D50,INDIRECT($F$8),6+(O63-1)*3-Z63,0))</f>
        <v>Emerging Technologies in Engineering Lab</v>
      </c>
      <c r="C63" s="38"/>
      <c r="D63" s="38"/>
      <c r="E63" s="38"/>
      <c r="F63" s="7">
        <f ca="1">IF(ISERROR(F50),"",VLOOKUP(E50,INDIRECT($F$8),6+(O63-1)*3,0))</f>
        <v>1</v>
      </c>
      <c r="G63" s="39" t="str">
        <f ca="1">IF(ISERROR(F50),"",_xlfn.TEXTJOIN("/",FALSE,P63,S63))</f>
        <v>22/25</v>
      </c>
      <c r="H63" s="39"/>
      <c r="I63" s="39" t="str">
        <f ca="1">IF(ISERROR(F50),"",_xlfn.TEXTJOIN("/",FALSE,Q63,T63))</f>
        <v>23/25</v>
      </c>
      <c r="J63" s="39"/>
      <c r="K63" s="39" t="str">
        <f ca="1">IF(ISERROR(F50),"",_xlfn.TEXTJOIN("/",FALSE,R63,U63))</f>
        <v>45/50</v>
      </c>
      <c r="L63" s="39"/>
      <c r="M63" s="7" t="str">
        <f t="shared" ca="1" si="7"/>
        <v>A+</v>
      </c>
      <c r="N63" s="8">
        <f t="shared" ca="1" si="8"/>
        <v>9.5</v>
      </c>
      <c r="O63">
        <f t="shared" si="9"/>
        <v>9</v>
      </c>
      <c r="P63" s="1">
        <f ca="1">IF(ISERROR(F50),"",IF(ISTEXT(VLOOKUP(B50,INDIRECT($F$8),6+(O63-1)*3)),(VLOOKUP(B50,INDIRECT($F$8),6+(O63-1)*3)),SUM(VLOOKUP(B50,INDIRECT($F$8),6+(O63-1)*3),IF(W67,W63,0))))</f>
        <v>22</v>
      </c>
      <c r="Q63" s="1">
        <f ca="1">IF(ISERROR(F50),"",VLOOKUP(B50,INDIRECT($F$8),7+(O63-1)*3))</f>
        <v>23</v>
      </c>
      <c r="R63" s="1">
        <f ca="1">IF(ISERROR(F50),"",SUM(P63:Q63))</f>
        <v>45</v>
      </c>
      <c r="S63" s="1">
        <f ca="1">IF(ISERROR(F50),"",VLOOKUP(A50,INDIRECT($F$8),6+(O63-1)*3))</f>
        <v>25</v>
      </c>
      <c r="T63" s="1">
        <f ca="1">IF(ISERROR(F50),"",VLOOKUP(A50,INDIRECT($F$8),7+(O63-1)*3))</f>
        <v>25</v>
      </c>
      <c r="U63" s="1">
        <f ca="1">IF(ISERROR(F50),"",VLOOKUP(A50,INDIRECT($F$8),8+(O63-1)*3))</f>
        <v>50</v>
      </c>
      <c r="V63" s="1" t="str">
        <f ca="1">IF(ISERROR(F50),"",IF(N63=0,A63,""))</f>
        <v/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0</v>
      </c>
      <c r="X63" s="1" t="str">
        <f ca="1">IF(ISERROR(F50),"",IF(W63=0,"",_xlfn.TEXTJOIN("",FALSE," G+",W63," in ",A63)))</f>
        <v/>
      </c>
    </row>
    <row r="64" spans="1:24" ht="12" customHeight="1" x14ac:dyDescent="0.25">
      <c r="A64" s="7" t="str">
        <f ca="1">IF(ISERROR(F50),"",VLOOKUP(C50,INDIRECT($F$8),6+(O64-1)*3,0))</f>
        <v>CSP 002</v>
      </c>
      <c r="B64" s="38" t="str">
        <f ca="1">IF(ISERROR(F50),"",VLOOKUP(D50,INDIRECT($F$8),6+(O64-1)*3,0))</f>
        <v>Computer Applications and IOT</v>
      </c>
      <c r="C64" s="38"/>
      <c r="D64" s="38"/>
      <c r="E64" s="38"/>
      <c r="F64" s="7">
        <f ca="1">IF(ISERROR(F50),"",VLOOKUP(E50,INDIRECT($F$8),6+(O64-1)*3,0))</f>
        <v>1</v>
      </c>
      <c r="G64" s="39" t="str">
        <f ca="1">IF(ISERROR(F50),"",_xlfn.TEXTJOIN("/",FALSE,P64,S64))</f>
        <v>20/25</v>
      </c>
      <c r="H64" s="39"/>
      <c r="I64" s="39" t="str">
        <f ca="1">IF(ISERROR(F50),"",_xlfn.TEXTJOIN("/",FALSE,Q64,T64))</f>
        <v>24/25</v>
      </c>
      <c r="J64" s="39"/>
      <c r="K64" s="39" t="str">
        <f ca="1">IF(ISERROR(F50),"",_xlfn.TEXTJOIN("/",FALSE,R64,U64))</f>
        <v>44/50</v>
      </c>
      <c r="L64" s="39"/>
      <c r="M64" s="7" t="str">
        <f t="shared" ca="1" si="7"/>
        <v>A</v>
      </c>
      <c r="N64" s="8">
        <f t="shared" ca="1" si="8"/>
        <v>9</v>
      </c>
      <c r="O64">
        <f t="shared" si="9"/>
        <v>10</v>
      </c>
      <c r="P64" s="1">
        <f ca="1">IF(ISERROR(F50),"",IF(ISTEXT(VLOOKUP(B50,INDIRECT($F$8),6+(O64-1)*3)),(VLOOKUP(B50,INDIRECT($F$8),6+(O64-1)*3)),SUM(VLOOKUP(B50,INDIRECT($F$8),6+(O64-1)*3),IF(W67,W64,0))))</f>
        <v>20</v>
      </c>
      <c r="Q64" s="1">
        <f ca="1">IF(ISERROR(F50),"",VLOOKUP(B50,INDIRECT($F$8),7+(O64-1)*3))</f>
        <v>24</v>
      </c>
      <c r="R64" s="1">
        <f ca="1">IF(ISERROR(F50),"",SUM(P64:Q64))</f>
        <v>44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/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0</v>
      </c>
      <c r="X64" s="1" t="str">
        <f ca="1">IF(ISERROR(F50),"",IF(W64=0,"",_xlfn.TEXTJOIN("",FALSE," G+",W64," in ",A64)))</f>
        <v/>
      </c>
    </row>
    <row r="65" spans="1:24" ht="12" customHeight="1" x14ac:dyDescent="0.25">
      <c r="A65" s="7" t="str">
        <f ca="1">IF(ISERROR(F50),"",VLOOKUP(C50,INDIRECT($F$8),6+(O65-1)*3,0))</f>
        <v>AHP 006</v>
      </c>
      <c r="B65" s="38" t="str">
        <f ca="1">IF(ISERROR(F50),"",VLOOKUP(D50,INDIRECT($F$8),6+(O65-1)*3,0))</f>
        <v>English Language Lab ($)</v>
      </c>
      <c r="C65" s="38"/>
      <c r="D65" s="38"/>
      <c r="E65" s="38"/>
      <c r="F65" s="7">
        <f ca="1">IF(ISERROR(F50),"",VLOOKUP(E50,INDIRECT($F$8),6+(O65-1)*3,0))</f>
        <v>0</v>
      </c>
      <c r="G65" s="39" t="str">
        <f ca="1">IF(ISERROR(F50),"",_xlfn.TEXTJOIN("/",FALSE,P65,S65))</f>
        <v>15/25</v>
      </c>
      <c r="H65" s="39"/>
      <c r="I65" s="39" t="str">
        <f ca="1">IF(ISERROR(F50),"",_xlfn.TEXTJOIN("/",FALSE,Q65,T65))</f>
        <v>34/50</v>
      </c>
      <c r="J65" s="39"/>
      <c r="K65" s="39" t="str">
        <f ca="1">IF(ISERROR(F50),"",_xlfn.TEXTJOIN("/",FALSE,R65,U65))</f>
        <v>49/75</v>
      </c>
      <c r="L65" s="39"/>
      <c r="M65" s="7" t="str">
        <f t="shared" ca="1" si="7"/>
        <v>C</v>
      </c>
      <c r="N65" s="8">
        <f t="shared" ca="1" si="8"/>
        <v>7</v>
      </c>
      <c r="O65">
        <f t="shared" si="9"/>
        <v>11</v>
      </c>
      <c r="P65" s="1">
        <f ca="1">IF(ISERROR(F50),"",IF(ISTEXT(VLOOKUP(B50,INDIRECT($F$8),6+(O65-1)*3)),(VLOOKUP(B50,INDIRECT($F$8),6+(O65-1)*3)),SUM(VLOOKUP(B50,INDIRECT($F$8),6+(O65-1)*3),IF(W67,W65,0))))</f>
        <v>15</v>
      </c>
      <c r="Q65" s="1">
        <f ca="1">IF(ISERROR(F50),"",VLOOKUP(B50,INDIRECT($F$8),7+(O65-1)*3))</f>
        <v>34</v>
      </c>
      <c r="R65" s="1">
        <f ca="1">IF(ISERROR(F50),"",SUM(P65:Q65))</f>
        <v>49</v>
      </c>
      <c r="S65" s="1">
        <f ca="1">IF(ISERROR(F50),"",VLOOKUP(A50,INDIRECT($F$8),6+(O65-1)*3))</f>
        <v>25</v>
      </c>
      <c r="T65" s="1">
        <f ca="1">IF(ISERROR(F50),"",VLOOKUP(A50,INDIRECT($F$8),7+(O65-1)*3))</f>
        <v>50</v>
      </c>
      <c r="U65" s="1">
        <f ca="1">IF(ISERROR(F50),"",VLOOKUP(A50,INDIRECT($F$8),8+(O65-1)*3))</f>
        <v>75</v>
      </c>
      <c r="V65" s="1" t="str">
        <f ca="1">IF(ISERROR(F50),"",IF(N65=0,A65,""))</f>
        <v/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0</v>
      </c>
      <c r="X65" s="1" t="str">
        <f ca="1">IF(ISERROR(F50),"",IF(W65=0,"",_xlfn.TEXTJOIN("",FALSE," G+",W65," in ",A65)))</f>
        <v/>
      </c>
    </row>
    <row r="66" spans="1:24" ht="12" customHeight="1" x14ac:dyDescent="0.25">
      <c r="A66" s="7" t="str">
        <f ca="1">IF(ISERROR(F50),"",VLOOKUP(C50,INDIRECT($F$8),6+(O66-1)*3-Y66,0))</f>
        <v>GP 01</v>
      </c>
      <c r="B66" s="38" t="str">
        <f ca="1">IF(ISERROR(F50),"",VLOOKUP(D50,INDIRECT($F$8),6+(O66-1)*3-Z66,0))</f>
        <v>General Proficiency ($)</v>
      </c>
      <c r="C66" s="38"/>
      <c r="D66" s="38"/>
      <c r="E66" s="38"/>
      <c r="F66" s="7">
        <f ca="1">IF(ISERROR(F50),"",VLOOKUP(E50,INDIRECT($F$8),6+(O66-1)*3-AA66,0))</f>
        <v>0</v>
      </c>
      <c r="G66" s="39" t="str">
        <f ca="1">IF(ISERROR(F50),"","-")</f>
        <v>-</v>
      </c>
      <c r="H66" s="39"/>
      <c r="I66" s="39" t="str">
        <f ca="1">IF(ISERROR(F50),"",_xlfn.TEXTJOIN("/",FALSE,Q66,T66))</f>
        <v>47/50</v>
      </c>
      <c r="J66" s="39"/>
      <c r="K66" s="39" t="str">
        <f ca="1">IF(ISERROR(F50),"",_xlfn.TEXTJOIN("/",FALSE,R66,U66))</f>
        <v>47/50</v>
      </c>
      <c r="L66" s="39"/>
      <c r="M66" s="39" t="str">
        <f ca="1">IF(ISBLANK(R66),"",IF(ISTEXT(R66),R66,IF(R66&gt;=0.8*U66,"Excellent",IF(R66&gt;=0.6*U66,"Very Good",IF(R66&gt;=0.4*U66,"Good",IF(R66&gt;=0.2*U66,"Satisfactory","Average"))))))</f>
        <v>Excellent</v>
      </c>
      <c r="N66" s="39"/>
      <c r="O66">
        <f t="shared" si="9"/>
        <v>12</v>
      </c>
      <c r="P66" s="1">
        <f ca="1">IF(ISERROR(F50),"",IF(ISTEXT(VLOOKUP(B\28,INDIRECT($F$8),6+(O66-1)*3)),(VLOOKUP(B50,INDIRECT($F$8),6+(O66-1)*3)),SUM(VLOOKUP(B50,INDIRECT($F$8),6+(O66-1)*3),IF(W67,W66,0))))</f>
        <v>0</v>
      </c>
      <c r="Q66" s="1">
        <f ca="1">IF(ISERROR(F50),"",VLOOKUP(B50,INDIRECT($F$8),7+(O66-1)*3))</f>
        <v>47</v>
      </c>
      <c r="R66" s="1">
        <f ca="1">IF(ISERROR(F50),"",SUM(P66:Q66))</f>
        <v>47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5">
      <c r="A67" s="40" t="str">
        <f ca="1">IF(ISERROR(F50),"",A46)</f>
        <v>Total Credits/ Marks/ Total Grade Points</v>
      </c>
      <c r="B67" s="40"/>
      <c r="C67" s="40"/>
      <c r="D67" s="40"/>
      <c r="E67" s="40"/>
      <c r="F67" s="10">
        <f ca="1">IF(ISERROR(F50),"",SUM(F55:F65))</f>
        <v>23</v>
      </c>
      <c r="G67" s="41" t="str">
        <f ca="1">IF(ISERROR(F50),"",_xlfn.TEXTJOIN("/",TRUE,SUMIF(F55:F66,"&gt;0",P55:P66),SUMIF(F55:F66,"&gt;0",S55:S66)))</f>
        <v>283/575</v>
      </c>
      <c r="H67" s="41"/>
      <c r="I67" s="41" t="str">
        <f ca="1">IF(ISERROR(F50),"",_xlfn.TEXTJOIN("/",TRUE,SUMIF(F55:F66,"&gt;0",Q55:Q66),SUMIF(F55:F66,"&gt;0",T55:T66)))</f>
        <v>284/375</v>
      </c>
      <c r="J67" s="41"/>
      <c r="K67" s="41" t="str">
        <f ca="1">IF(ISERROR(F50),"",_xlfn.TEXTJOIN("/",TRUE,SUMIF(F55:F66,"&gt;0",R55:R66),SUMIF(F55:F66,"&gt;0",U55:U66)))</f>
        <v>567/950</v>
      </c>
      <c r="L67" s="41"/>
      <c r="M67" s="40">
        <f ca="1">IF(ISERROR(F50),"",SUMPRODUCT(N55:N65,F55:F65))</f>
        <v>126.5</v>
      </c>
      <c r="N67" s="40"/>
      <c r="V67" s="1" t="str">
        <f ca="1">IF(ISERROR(F50),"",_xlfn.TEXTJOIN(", ",TRUE,V55:V66))</f>
        <v>ECT 001</v>
      </c>
      <c r="W67" t="b">
        <f ca="1">IF(ISERROR(F50),"",IF(SUM(W55:W66)&lt;=W54,TRUE,FALSE))</f>
        <v>0</v>
      </c>
      <c r="X67" s="1" t="str">
        <f ca="1">IF(ISERROR(F50),"",_xlfn.TEXTJOIN(",",TRUE,X55:X66))</f>
        <v xml:space="preserve"> G+11 in ECT 001</v>
      </c>
    </row>
    <row r="68" spans="1:24" ht="12" customHeight="1" x14ac:dyDescent="0.25">
      <c r="A68" s="40" t="str">
        <f ca="1">IF(ISERROR(F50),"",A47)</f>
        <v>Result:</v>
      </c>
      <c r="B68" s="42" t="str" cm="1">
        <f t="array" aca="1" ref="B68" ca="1">IF(SUM(COUNTIF(M55:M65,{"Ab","Dt"}))=11, "Not Promoted to IInd Semester", IF(V67="", "PASS", "CARRY OVER"))</f>
        <v>CARRY OVER</v>
      </c>
      <c r="C68" s="42"/>
      <c r="D68" s="40" t="str">
        <f ca="1">IF(ISERROR(F50),"",D47)</f>
        <v>Remark:</v>
      </c>
      <c r="E68" s="42" t="str">
        <f ca="1">IF(ISERROR(F50),"",IF(V67="",IF(X67="","",X67),_xlfn.TEXTJOIN(" ",TRUE,"BACK IN",V67)))</f>
        <v>BACK IN ECT 001</v>
      </c>
      <c r="F68" s="42"/>
      <c r="G68" s="40" t="str">
        <f ca="1">IF(ISERROR(F50),"",G47)</f>
        <v>SGPA:</v>
      </c>
      <c r="H68" s="43">
        <f ca="1">IF(ISERROR(F50),"",M67/F67)</f>
        <v>5.5</v>
      </c>
      <c r="I68" s="40" t="str">
        <f ca="1">IF(ISERROR(F50),"",I47)</f>
        <v>CGPA:</v>
      </c>
      <c r="J68" s="43">
        <f ca="1">IF(ISERROR(F50),"",VLOOKUP(B50,INDIRECT($F$8),12+(O66-1)*3,0))</f>
        <v>5.5</v>
      </c>
      <c r="K68" s="42" t="str">
        <f ca="1">IF(ISERROR(F50),"",K47)</f>
        <v>Earned Credits:</v>
      </c>
      <c r="L68" s="40">
        <f ca="1">IF(ISERROR(F50),"",SUMIF(N55:N65,"&gt;0",F55:F65))</f>
        <v>19</v>
      </c>
      <c r="M68" s="42" t="str">
        <f ca="1">IF(ISERROR(F50),"",M47)</f>
        <v>Cuml. Earned Credits:</v>
      </c>
      <c r="N68" s="40">
        <f ca="1">IF(ISERROR(F50),"",VLOOKUP(B50,INDIRECT($F$8),10+(O66-1)*3,0))</f>
        <v>19</v>
      </c>
    </row>
    <row r="69" spans="1:24" ht="12" customHeight="1" x14ac:dyDescent="0.25">
      <c r="A69" s="40"/>
      <c r="B69" s="42"/>
      <c r="C69" s="42"/>
      <c r="D69" s="40"/>
      <c r="E69" s="42"/>
      <c r="F69" s="42"/>
      <c r="G69" s="40"/>
      <c r="H69" s="43"/>
      <c r="I69" s="40"/>
      <c r="J69" s="43"/>
      <c r="K69" s="42"/>
      <c r="L69" s="40"/>
      <c r="M69" s="42"/>
      <c r="N69" s="40"/>
    </row>
    <row r="70" spans="1:24" ht="12" customHeight="1" x14ac:dyDescent="0.25">
      <c r="A70" s="40"/>
      <c r="B70" s="42"/>
      <c r="C70" s="42"/>
      <c r="D70" s="40"/>
      <c r="E70" s="42"/>
      <c r="F70" s="42"/>
      <c r="G70" s="40"/>
      <c r="H70" s="43"/>
      <c r="I70" s="40"/>
      <c r="J70" s="43"/>
      <c r="K70" s="42"/>
      <c r="L70" s="40"/>
      <c r="M70" s="42"/>
      <c r="N70" s="40"/>
    </row>
    <row r="71" spans="1:24" ht="12" customHeight="1" x14ac:dyDescent="0.25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Abhinav Nautiyal</v>
      </c>
    </row>
    <row r="72" spans="1:24" ht="12" customHeight="1" x14ac:dyDescent="0.25">
      <c r="A72" s="44" t="str">
        <f ca="1">IF(ISERROR(F71),"",A51)</f>
        <v>Name:</v>
      </c>
      <c r="B72" s="44" t="str">
        <f ca="1">IFERROR(VLOOKUP(B71,INDIRECT($F$8),4,0),"")</f>
        <v>Abhinav Nautiyal</v>
      </c>
      <c r="C72" s="44"/>
      <c r="D72" s="44" t="str">
        <f ca="1">IF(ISERROR(F71),"",D51)</f>
        <v>Father's Name:</v>
      </c>
      <c r="E72" s="44" t="str">
        <f ca="1">IFERROR(VLOOKUP(B71,INDIRECT($F$8),5,0),"")</f>
        <v>Virendra Nautiyal</v>
      </c>
      <c r="F72" s="44"/>
      <c r="G72" s="44" t="str">
        <f ca="1">IF(ISERROR(F71),"",G51)</f>
        <v>University Roll No:</v>
      </c>
      <c r="H72" s="44"/>
      <c r="I72" s="45">
        <f ca="1">IFERROR(VLOOKUP(B71,INDIRECT($F$8),2,0),"")</f>
        <v>250090101004</v>
      </c>
      <c r="J72" s="45"/>
      <c r="K72" s="44" t="str">
        <f ca="1">IF(ISERROR(F71),"",K51)</f>
        <v>University Enrol. No:</v>
      </c>
      <c r="L72" s="44"/>
      <c r="M72" s="45" t="str">
        <f ca="1">IFERROR(VLOOKUP(B71,INDIRECT($F$8),3,0),"")</f>
        <v>UTU/2501103978</v>
      </c>
      <c r="N72" s="45"/>
    </row>
    <row r="73" spans="1:24" ht="12" customHeight="1" x14ac:dyDescent="0.25">
      <c r="A73" s="44"/>
      <c r="B73" s="44"/>
      <c r="C73" s="44"/>
      <c r="D73" s="44"/>
      <c r="E73" s="44"/>
      <c r="F73" s="44"/>
      <c r="G73" s="44"/>
      <c r="H73" s="44"/>
      <c r="I73" s="45"/>
      <c r="J73" s="45"/>
      <c r="K73" s="44"/>
      <c r="L73" s="44"/>
      <c r="M73" s="45"/>
      <c r="N73" s="45"/>
    </row>
    <row r="74" spans="1:24" ht="12" customHeight="1" x14ac:dyDescent="0.25">
      <c r="A74" s="42" t="str">
        <f ca="1">IF(ISERROR(F71),"",A53)</f>
        <v>Subject Code</v>
      </c>
      <c r="B74" s="42" t="str">
        <f ca="1">IF(ISERROR(F71),"",B53)</f>
        <v>Subject Name</v>
      </c>
      <c r="C74" s="42"/>
      <c r="D74" s="42"/>
      <c r="E74" s="42"/>
      <c r="F74" s="42" t="str">
        <f ca="1">IF(ISERROR(F71),"",F53)</f>
        <v>Credits</v>
      </c>
      <c r="G74" s="42" t="str">
        <f ca="1">IF(ISERROR(F71),"",G53)</f>
        <v>External Marks</v>
      </c>
      <c r="H74" s="42"/>
      <c r="I74" s="42" t="str">
        <f ca="1">IF(ISERROR(F71),"",I53)</f>
        <v>Sessional Marks</v>
      </c>
      <c r="J74" s="42"/>
      <c r="K74" s="42" t="str">
        <f ca="1">IF(ISERROR(F71),"",K53)</f>
        <v>Total Marks</v>
      </c>
      <c r="L74" s="42"/>
      <c r="M74" s="42" t="str">
        <f ca="1">IF(ISERROR(F71),"",M53)</f>
        <v>Grade</v>
      </c>
      <c r="N74" s="42" t="str">
        <f ca="1">IF(ISERROR(F71),"",N53)</f>
        <v>Grade Points</v>
      </c>
    </row>
    <row r="75" spans="1:24" ht="12" customHeight="1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5">
      <c r="A76" s="7" t="str">
        <f ca="1">IF(ISERROR(F71),"",VLOOKUP(C71,INDIRECT($F$8),6+(O76-1)*3,0))</f>
        <v>AHT 002</v>
      </c>
      <c r="B76" s="38" t="str">
        <f ca="1">IF(ISERROR(F71),"",VLOOKUP(D71,INDIRECT($F$8),6+(O76-1)*3,0))</f>
        <v>Engineering Chemistry</v>
      </c>
      <c r="C76" s="38"/>
      <c r="D76" s="38"/>
      <c r="E76" s="38"/>
      <c r="F76" s="7">
        <f ca="1">IF(ISERROR(F71),"",VLOOKUP(E71,INDIRECT($F$8),6+(O76-1)*3,0))</f>
        <v>4</v>
      </c>
      <c r="G76" s="39" t="str">
        <f ca="1">IF(ISERROR(F71),"",_xlfn.TEXTJOIN("/",FALSE,P76,S76))</f>
        <v>66/100</v>
      </c>
      <c r="H76" s="39"/>
      <c r="I76" s="39" t="str">
        <f ca="1">IF(ISERROR(F71),"",_xlfn.TEXTJOIN("/",FALSE,Q76,T76))</f>
        <v>34/50</v>
      </c>
      <c r="J76" s="39"/>
      <c r="K76" s="39" t="str">
        <f ca="1">IF(ISERROR(F71),"",_xlfn.TEXTJOIN("/",FALSE,R76,U76))</f>
        <v>100/150</v>
      </c>
      <c r="L76" s="39"/>
      <c r="M76" s="7" t="str">
        <f ca="1">IF(ISERROR(F71),"",IF(ISTEXT(P76),IF(P76="A","Ab",IF(P76="D","Dt",IF(P76="UFM","UFM",IF(P76="NA","")))),IF(AND(ISBLANK(P76),ISBLANK(R76)),"",IF(P76&lt;0.3*S76,"F",IF(ISBLANK(R76),"",IF(ISTEXT(R76),R76,IF(R76&gt;=0.95*U76,"O",IF(R76&gt;=0.9*U76,"A+",IF(R76&gt;=0.85*U76,"A",IF(R76&gt;=0.8*U76,"B+",IF(R76&gt;=0.75*U76,"B",IF(R76&gt;=0.7*U76,"C+",IF(R76&gt;=0.65*U76,"C",IF(R76&gt;=0.6*U76,"D+",IF(R76&gt;=0.55*U76,"D",IF(R76&gt;=0.5*U76,"E+",IF(R76&gt;=0.45*U76,"E",IF(R76&gt;=0.4*U76,"P",IF(R76&lt;0.4*U76,"F",R76)))))))))))))))))))</f>
        <v>C</v>
      </c>
      <c r="N76" s="8">
        <f ca="1">INDEX($Z$2:$Z$17,MATCH(M76,$Y$2:$Y$17,0))</f>
        <v>7</v>
      </c>
      <c r="O76">
        <v>1</v>
      </c>
      <c r="P76" s="1">
        <f ca="1">IF(ISERROR(F71),"",IF(ISTEXT(VLOOKUP(B71,INDIRECT($F$8),6+(O76-1)*3)),(VLOOKUP(B71,INDIRECT($F$8),6+(O76-1)*3)),SUM(VLOOKUP(B71,INDIRECT($F$8),6+(O76-1)*3),IF(W88,W76,0))))</f>
        <v>66</v>
      </c>
      <c r="Q76" s="1">
        <f ca="1">IF(ISERROR(F71),"",VLOOKUP(B71,INDIRECT($F$8),7+(O76-1)*3))</f>
        <v>34</v>
      </c>
      <c r="R76" s="1">
        <f ca="1">IF(ISERROR(F71),"",SUM(P76:Q76))</f>
        <v>100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str">
        <f ca="1">IF(ISERROR(F71),"",IF(N76=0,A76,""))</f>
        <v/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0</v>
      </c>
      <c r="X76" s="1" t="str">
        <f ca="1">IF(ISERROR(F71),"",IF(W76=0,"",_xlfn.TEXTJOIN("",FALSE," G+",W76," in ",A76)))</f>
        <v/>
      </c>
    </row>
    <row r="77" spans="1:24" ht="12" customHeight="1" x14ac:dyDescent="0.25">
      <c r="A77" s="7" t="str">
        <f ca="1">IF(ISERROR(F71),"",VLOOKUP(C71,INDIRECT($F$8),6+(O77-1)*3,0))</f>
        <v>AHT 003</v>
      </c>
      <c r="B77" s="38" t="str">
        <f ca="1">IF(ISERROR(F71),"",VLOOKUP(D71,INDIRECT($F$8),6+(O77-1)*3,0))</f>
        <v>Introduction to Engineering Mathematics</v>
      </c>
      <c r="C77" s="38"/>
      <c r="D77" s="38"/>
      <c r="E77" s="38"/>
      <c r="F77" s="7">
        <f ca="1">IF(ISERROR(F71),"",VLOOKUP(E71,INDIRECT($F$8),6+(O77-1)*3,0))</f>
        <v>4</v>
      </c>
      <c r="G77" s="39" t="str">
        <f ca="1">IF(ISERROR(F71),"",_xlfn.TEXTJOIN("/",FALSE,P77,S77))</f>
        <v>64/100</v>
      </c>
      <c r="H77" s="39"/>
      <c r="I77" s="39" t="str">
        <f ca="1">IF(ISERROR(F71),"",_xlfn.TEXTJOIN("/",FALSE,Q77,T77))</f>
        <v>36/50</v>
      </c>
      <c r="J77" s="39"/>
      <c r="K77" s="39" t="str">
        <f ca="1">IF(ISERROR(F71),"",_xlfn.TEXTJOIN("/",FALSE,R77,U77))</f>
        <v>100/150</v>
      </c>
      <c r="L77" s="39"/>
      <c r="M77" s="7" t="str">
        <f t="shared" ref="M77:M86" ca="1" si="10">IF(ISERROR(F72),"",IF(ISTEXT(P77),IF(P77="A","Ab",IF(P77="D","Dt",IF(P77="UFM","UFM",IF(P77="NA","")))),IF(AND(ISBLANK(P77),ISBLANK(R77)),"",IF(P77&lt;0.3*S77,"F",IF(ISBLANK(R77),"",IF(ISTEXT(R77),R77,IF(R77&gt;=0.95*U77,"O",IF(R77&gt;=0.9*U77,"A+",IF(R77&gt;=0.85*U77,"A",IF(R77&gt;=0.8*U77,"B+",IF(R77&gt;=0.75*U77,"B",IF(R77&gt;=0.7*U77,"C+",IF(R77&gt;=0.65*U77,"C",IF(R77&gt;=0.6*U77,"D+",IF(R77&gt;=0.55*U77,"D",IF(R77&gt;=0.5*U77,"E+",IF(R77&gt;=0.45*U77,"E",IF(R77&gt;=0.4*U77,"P",IF(R77&lt;0.4*U77,"F",R77)))))))))))))))))))</f>
        <v>C</v>
      </c>
      <c r="N77" s="8">
        <f t="shared" ref="N77:N86" ca="1" si="11">INDEX($Z$2:$Z$17,MATCH(M77,$Y$2:$Y$17,0))</f>
        <v>7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64</v>
      </c>
      <c r="Q77" s="1">
        <f ca="1">IF(ISERROR(F71),"",VLOOKUP(B71,INDIRECT($F$8),7+(O77-1)*3))</f>
        <v>36</v>
      </c>
      <c r="R77" s="1">
        <f ca="1">IF(ISERROR(F71),"",SUM(P77:Q77))</f>
        <v>100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/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0</v>
      </c>
      <c r="X77" s="1" t="str">
        <f ca="1">IF(ISERROR(F71),"",IF(W77=0,"",_xlfn.TEXTJOIN("",FALSE," G+",W77," in ",A77)))</f>
        <v/>
      </c>
    </row>
    <row r="78" spans="1:24" ht="12" customHeight="1" x14ac:dyDescent="0.25">
      <c r="A78" s="7" t="str">
        <f ca="1">IF(ISERROR(F71),"",VLOOKUP(C71,INDIRECT($F$8),6+(O78-1)*3,0))</f>
        <v>ECT 001</v>
      </c>
      <c r="B78" s="38" t="str">
        <f ca="1">IF(ISERROR(F71),"",VLOOKUP(D71,INDIRECT($F$8),6+(O78-1)*3,0))</f>
        <v>Basic Electronics Engineering</v>
      </c>
      <c r="C78" s="38"/>
      <c r="D78" s="38"/>
      <c r="E78" s="38"/>
      <c r="F78" s="7">
        <f ca="1">IF(ISERROR(F71),"",VLOOKUP(E71,INDIRECT($F$8),6+(O78-1)*3,0))</f>
        <v>4</v>
      </c>
      <c r="G78" s="39" t="str">
        <f ca="1">IF(ISERROR(F71),"",_xlfn.TEXTJOIN("/",FALSE,P78,S78))</f>
        <v>38/100</v>
      </c>
      <c r="H78" s="39"/>
      <c r="I78" s="39" t="str">
        <f ca="1">IF(ISERROR(F71),"",_xlfn.TEXTJOIN("/",FALSE,Q78,T78))</f>
        <v>35/50</v>
      </c>
      <c r="J78" s="39"/>
      <c r="K78" s="39" t="str">
        <f ca="1">IF(ISERROR(F71),"",_xlfn.TEXTJOIN("/",FALSE,R78,U78))</f>
        <v>73/150</v>
      </c>
      <c r="L78" s="39"/>
      <c r="M78" s="7" t="str">
        <f t="shared" ca="1" si="10"/>
        <v>E</v>
      </c>
      <c r="N78" s="8">
        <f t="shared" ca="1" si="11"/>
        <v>5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38</v>
      </c>
      <c r="Q78" s="1">
        <f ca="1">IF(ISERROR(F71),"",VLOOKUP(B71,INDIRECT($F$8),7+(O78-1)*3))</f>
        <v>35</v>
      </c>
      <c r="R78" s="1">
        <f ca="1">IF(ISERROR(F71),"",SUM(P78:Q78))</f>
        <v>73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/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0</v>
      </c>
      <c r="X78" s="1" t="str">
        <f ca="1">IF(ISERROR(F71),"",IF(W78=0,"",_xlfn.TEXTJOIN("",FALSE," G+",W78," in ",A78)))</f>
        <v/>
      </c>
    </row>
    <row r="79" spans="1:24" ht="12" customHeight="1" x14ac:dyDescent="0.25">
      <c r="A79" s="7" t="str">
        <f ca="1">IF(ISERROR(F71),"",VLOOKUP(C71,INDIRECT($F$8),6+(O79-1)*3,0))</f>
        <v>MET 001</v>
      </c>
      <c r="B79" s="38" t="str">
        <f ca="1">IF(ISERROR(F71),"",VLOOKUP(D71,INDIRECT($F$8),6+(O79-1)*3,0))</f>
        <v>Basic Mechanical Engineering</v>
      </c>
      <c r="C79" s="38"/>
      <c r="D79" s="38"/>
      <c r="E79" s="38"/>
      <c r="F79" s="7">
        <f ca="1">IF(ISERROR(F71),"",VLOOKUP(E71,INDIRECT($F$8),6+(O79-1)*3,0))</f>
        <v>4</v>
      </c>
      <c r="G79" s="39" t="str">
        <f ca="1">IF(ISERROR(F71),"",_xlfn.TEXTJOIN("/",FALSE,P79,S79))</f>
        <v>45/100</v>
      </c>
      <c r="H79" s="39"/>
      <c r="I79" s="39" t="str">
        <f ca="1">IF(ISERROR(F71),"",_xlfn.TEXTJOIN("/",FALSE,Q79,T79))</f>
        <v>35/50</v>
      </c>
      <c r="J79" s="39"/>
      <c r="K79" s="39" t="str">
        <f ca="1">IF(ISERROR(F71),"",_xlfn.TEXTJOIN("/",FALSE,R79,U79))</f>
        <v>80/150</v>
      </c>
      <c r="L79" s="39"/>
      <c r="M79" s="7" t="str">
        <f t="shared" ca="1" si="10"/>
        <v>E+</v>
      </c>
      <c r="N79" s="8">
        <f t="shared" ca="1" si="11"/>
        <v>5.5</v>
      </c>
      <c r="O79">
        <f>O78+1</f>
        <v>4</v>
      </c>
      <c r="P79" s="1">
        <f ca="1">IF(ISERROR(F71),"",IF(ISTEXT(VLOOKUP(B71,INDIRECT($F$8),6+(O79-1)*3)),(VLOOKUP(B71,INDIRECT($F$8),6+(O79-1)*3)),SUM(VLOOKUP(B71,INDIRECT($F$8),6+(O79-1)*3),IF(W88,W79,0))))</f>
        <v>45</v>
      </c>
      <c r="Q79" s="1">
        <f ca="1">IF(ISERROR(F71),"",VLOOKUP(B71,INDIRECT($F$8),7+(O79-1)*3))</f>
        <v>35</v>
      </c>
      <c r="R79" s="1">
        <f ca="1">IF(ISERROR(F71),"",SUM(P79:Q79))</f>
        <v>80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/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0</v>
      </c>
      <c r="X79" s="1" t="str">
        <f ca="1">IF(ISERROR(F71),"",IF(W79=0,"",_xlfn.TEXTJOIN("",FALSE," G+",W79," in ",A79)))</f>
        <v/>
      </c>
    </row>
    <row r="80" spans="1:24" ht="12" customHeight="1" x14ac:dyDescent="0.25">
      <c r="A80" s="7" t="str">
        <f ca="1">IF(ISERROR(F71),"",VLOOKUP(C71,INDIRECT($F$8),6+(O80-1)*3,0))</f>
        <v>AHP 002</v>
      </c>
      <c r="B80" s="38" t="str">
        <f ca="1">IF(ISERROR(F71),"",VLOOKUP(D71,INDIRECT($F$8),6+(O80-1)*3,0))</f>
        <v>Engineering Chemistry Lab</v>
      </c>
      <c r="C80" s="38"/>
      <c r="D80" s="38"/>
      <c r="E80" s="38"/>
      <c r="F80" s="7">
        <f ca="1">IF(ISERROR(F71),"",VLOOKUP(E71,INDIRECT($F$8),6+(O80-1)*3,0))</f>
        <v>1</v>
      </c>
      <c r="G80" s="39" t="str">
        <f ca="1">IF(ISERROR(F71),"",_xlfn.TEXTJOIN("/",FALSE,P80,S80))</f>
        <v>17/25</v>
      </c>
      <c r="H80" s="39"/>
      <c r="I80" s="39" t="str">
        <f ca="1">IF(ISERROR(F71),"",_xlfn.TEXTJOIN("/",FALSE,Q80,T80))</f>
        <v>23/25</v>
      </c>
      <c r="J80" s="39"/>
      <c r="K80" s="39" t="str">
        <f ca="1">IF(ISERROR(F71),"",_xlfn.TEXTJOIN("/",FALSE,R80,U80))</f>
        <v>40/50</v>
      </c>
      <c r="L80" s="39"/>
      <c r="M80" s="7" t="str">
        <f t="shared" ca="1" si="10"/>
        <v>B+</v>
      </c>
      <c r="N80" s="8">
        <f t="shared" ca="1" si="11"/>
        <v>8.5</v>
      </c>
      <c r="O80">
        <f>O79+1</f>
        <v>5</v>
      </c>
      <c r="P80" s="1">
        <f ca="1">IF(ISERROR(F71),"",IF(ISTEXT(VLOOKUP(B71,INDIRECT($F$8),6+(O80-1)*3)),(VLOOKUP(B71,INDIRECT($F$8),6+(O80-1)*3)),SUM(VLOOKUP(B71,INDIRECT($F$8),6+(O80-1)*3),IF(W88,W80,0))))</f>
        <v>17</v>
      </c>
      <c r="Q80" s="1">
        <f ca="1">IF(ISERROR(F71),"",VLOOKUP(B71,INDIRECT($F$8),7+(O80-1)*3))</f>
        <v>23</v>
      </c>
      <c r="R80" s="1">
        <f ca="1">IF(ISERROR(F71),"",SUM(P80:Q80))</f>
        <v>40</v>
      </c>
      <c r="S80" s="1">
        <f ca="1">IF(ISERROR(F71),"",VLOOKUP(A71,INDIRECT($F$8),6+(O80-1)*3))</f>
        <v>25</v>
      </c>
      <c r="T80" s="1">
        <f ca="1">IF(ISERROR(F71),"",VLOOKUP(A71,INDIRECT($F$8),7+(O80-1)*3))</f>
        <v>25</v>
      </c>
      <c r="U80" s="1">
        <f ca="1">IF(ISERROR(F71),"",VLOOKUP(A71,INDIRECT($F$8),8+(O80-1)*3))</f>
        <v>50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5">
      <c r="A81" s="7" t="str">
        <f ca="1">IF(ISERROR(F71),"",VLOOKUP(C71,INDIRECT($F$8),6+(O81-1)*3,0))</f>
        <v>ECP 001</v>
      </c>
      <c r="B81" s="38" t="str">
        <f ca="1">IF(ISERROR(F71),"",VLOOKUP(D71,INDIRECT($F$8),6+(O81-1)*3,0))</f>
        <v>Basic Electronics Engineering Lab</v>
      </c>
      <c r="C81" s="38"/>
      <c r="D81" s="38"/>
      <c r="E81" s="38"/>
      <c r="F81" s="7">
        <f ca="1">IF(ISERROR(F71),"",VLOOKUP(E71,INDIRECT($F$8),6+(O81-1)*3,0))</f>
        <v>1</v>
      </c>
      <c r="G81" s="39" t="str">
        <f ca="1">IF(ISERROR(F71),"",_xlfn.TEXTJOIN("/",FALSE,P81,S81))</f>
        <v>16/25</v>
      </c>
      <c r="H81" s="39"/>
      <c r="I81" s="39" t="str">
        <f ca="1">IF(ISERROR(F71),"",_xlfn.TEXTJOIN("/",FALSE,Q81,T81))</f>
        <v>17/25</v>
      </c>
      <c r="J81" s="39"/>
      <c r="K81" s="39" t="str">
        <f ca="1">IF(ISERROR(F71),"",_xlfn.TEXTJOIN("/",FALSE,R81,U81))</f>
        <v>33/50</v>
      </c>
      <c r="L81" s="39"/>
      <c r="M81" s="7" t="str">
        <f t="shared" ca="1" si="10"/>
        <v>C</v>
      </c>
      <c r="N81" s="8">
        <f t="shared" ca="1" si="11"/>
        <v>7</v>
      </c>
      <c r="O81">
        <f t="shared" ref="O81:O87" si="12">O80+1</f>
        <v>6</v>
      </c>
      <c r="P81" s="1">
        <f ca="1">IF(ISERROR(F71),"",IF(ISTEXT(VLOOKUP(B71,INDIRECT($F$8),6+(O81-1)*3)),(VLOOKUP(B71,INDIRECT($F$8),6+(O81-1)*3)),SUM(VLOOKUP(B71,INDIRECT($F$8),6+(O81-1)*3),IF(W88,W81,0))))</f>
        <v>16</v>
      </c>
      <c r="Q81" s="1">
        <f ca="1">IF(ISERROR(F71),"",VLOOKUP(B71,INDIRECT($F$8),7+(O81-1)*3))</f>
        <v>17</v>
      </c>
      <c r="R81" s="1">
        <f ca="1">IF(ISERROR(F71),"",SUM(P81:Q81))</f>
        <v>33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5">
      <c r="A82" s="7" t="str">
        <f ca="1">IF(ISERROR(F71),"",VLOOKUP(C71,INDIRECT($F$8),6+(O82-1)*3,0))</f>
        <v>MEP 001</v>
      </c>
      <c r="B82" s="38" t="str">
        <f ca="1">IF(ISERROR(F71),"",VLOOKUP(D71,INDIRECT($F$8),6+(O82-1)*3,0))</f>
        <v>Basic Mechanical Engineering Lab</v>
      </c>
      <c r="C82" s="38"/>
      <c r="D82" s="38"/>
      <c r="E82" s="38"/>
      <c r="F82" s="7">
        <f ca="1">IF(ISERROR(F71),"",VLOOKUP(E71,INDIRECT($F$8),6+(O82-1)*3,0))</f>
        <v>1</v>
      </c>
      <c r="G82" s="39" t="str">
        <f ca="1">IF(ISERROR(F71),"",_xlfn.TEXTJOIN("/",FALSE,P82,S82))</f>
        <v>22/25</v>
      </c>
      <c r="H82" s="39"/>
      <c r="I82" s="39" t="str">
        <f ca="1">IF(ISERROR(F71),"",_xlfn.TEXTJOIN("/",FALSE,Q82,T82))</f>
        <v>23/25</v>
      </c>
      <c r="J82" s="39"/>
      <c r="K82" s="39" t="str">
        <f ca="1">IF(ISERROR(F71),"",_xlfn.TEXTJOIN("/",FALSE,R82,U82))</f>
        <v>45/50</v>
      </c>
      <c r="L82" s="39"/>
      <c r="M82" s="7" t="str">
        <f t="shared" ca="1" si="10"/>
        <v>A+</v>
      </c>
      <c r="N82" s="8">
        <f t="shared" ca="1" si="11"/>
        <v>9.5</v>
      </c>
      <c r="O82">
        <f t="shared" si="12"/>
        <v>7</v>
      </c>
      <c r="P82" s="1">
        <f ca="1">IF(ISERROR(F71),"",IF(ISTEXT(VLOOKUP(B71,INDIRECT($F$8),6+(O82-1)*3)),(VLOOKUP(B71,INDIRECT($F$8),6+(O82-1)*3)),SUM(VLOOKUP(B71,INDIRECT($F$8),6+(O82-1)*3),IF(W88,W82,0))))</f>
        <v>22</v>
      </c>
      <c r="Q82" s="1">
        <f ca="1">IF(ISERROR(F71),"",VLOOKUP(B71,INDIRECT($F$8),7+(O82-1)*3))</f>
        <v>23</v>
      </c>
      <c r="R82" s="1">
        <f ca="1">IF(ISERROR(F71),"",SUM(P82:Q82))</f>
        <v>45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5">
      <c r="A83" s="7" t="str">
        <f ca="1">IF(ISERROR(F71),"",VLOOKUP(C71,INDIRECT($F$8),6+(O83-1)*3,0))</f>
        <v>MEP 003</v>
      </c>
      <c r="B83" s="38" t="str">
        <f ca="1">IF(ISERROR(F71),"",VLOOKUP(D71,INDIRECT($F$8),6+(O83-1)*3,0))</f>
        <v>Workshop Practices Lab</v>
      </c>
      <c r="C83" s="38"/>
      <c r="D83" s="38"/>
      <c r="E83" s="38"/>
      <c r="F83" s="7">
        <f ca="1">IF(ISERROR(F71),"",VLOOKUP(E71,INDIRECT($F$8),6+(O83-1)*3,0))</f>
        <v>2</v>
      </c>
      <c r="G83" s="39" t="str">
        <f ca="1">IF(ISERROR(F71),"",_xlfn.TEXTJOIN("/",FALSE,P83,S83))</f>
        <v>46/50</v>
      </c>
      <c r="H83" s="39"/>
      <c r="I83" s="39" t="str">
        <f ca="1">IF(ISERROR(F71),"",_xlfn.TEXTJOIN("/",FALSE,Q83,T83))</f>
        <v>45/50</v>
      </c>
      <c r="J83" s="39"/>
      <c r="K83" s="39" t="str">
        <f ca="1">IF(ISERROR(F71),"",_xlfn.TEXTJOIN("/",FALSE,R83,U83))</f>
        <v>91/100</v>
      </c>
      <c r="L83" s="39"/>
      <c r="M83" s="7" t="str">
        <f t="shared" ca="1" si="10"/>
        <v>A+</v>
      </c>
      <c r="N83" s="8">
        <f t="shared" ca="1" si="11"/>
        <v>9.5</v>
      </c>
      <c r="O83">
        <f t="shared" si="12"/>
        <v>8</v>
      </c>
      <c r="P83" s="1">
        <f ca="1">IF(ISERROR(F71),"",IF(ISTEXT(VLOOKUP(B71,INDIRECT($F$8),6+(O83-1)*3)),(VLOOKUP(B71,INDIRECT($F$8),6+(O83-1)*3)),SUM(VLOOKUP(B71,INDIRECT($F$8),6+(O83-1)*3),IF(W88,W83,0))))</f>
        <v>46</v>
      </c>
      <c r="Q83" s="1">
        <f ca="1">IF(ISERROR(F71),"",VLOOKUP(B71,INDIRECT($F$8),7+(O83-1)*3))</f>
        <v>45</v>
      </c>
      <c r="R83" s="1">
        <f ca="1">IF(ISERROR(F71),"",SUM(P83:Q83))</f>
        <v>91</v>
      </c>
      <c r="S83" s="1">
        <f ca="1">IF(ISERROR(F71),"",VLOOKUP(A71,INDIRECT($F$8),6+(O83-1)*3))</f>
        <v>50</v>
      </c>
      <c r="T83" s="1">
        <f ca="1">IF(ISERROR(F71),"",VLOOKUP(A71,INDIRECT($F$8),7+(O83-1)*3))</f>
        <v>50</v>
      </c>
      <c r="U83" s="1">
        <f ca="1">IF(ISERROR(F71),"",VLOOKUP(A71,INDIRECT($F$8),8+(O83-1)*3))</f>
        <v>100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5">
      <c r="A84" s="7" t="str">
        <f ca="1">IF(ISERROR(F71),"",VLOOKUP(C71,INDIRECT($F$8),6+(O84-1)*3,0))</f>
        <v>AHP 004</v>
      </c>
      <c r="B84" s="38" t="str">
        <f ca="1">IF(ISERROR(F71),"",VLOOKUP(D71,INDIRECT($F$8),6+(O84-1)*3-Z84,0))</f>
        <v>Emerging Technologies in Engineering Lab</v>
      </c>
      <c r="C84" s="38"/>
      <c r="D84" s="38"/>
      <c r="E84" s="38"/>
      <c r="F84" s="7">
        <f ca="1">IF(ISERROR(F71),"",VLOOKUP(E71,INDIRECT($F$8),6+(O84-1)*3,0))</f>
        <v>1</v>
      </c>
      <c r="G84" s="39" t="str">
        <f ca="1">IF(ISERROR(F71),"",_xlfn.TEXTJOIN("/",FALSE,P84,S84))</f>
        <v>22/25</v>
      </c>
      <c r="H84" s="39"/>
      <c r="I84" s="39" t="str">
        <f ca="1">IF(ISERROR(F71),"",_xlfn.TEXTJOIN("/",FALSE,Q84,T84))</f>
        <v>23/25</v>
      </c>
      <c r="J84" s="39"/>
      <c r="K84" s="39" t="str">
        <f ca="1">IF(ISERROR(F71),"",_xlfn.TEXTJOIN("/",FALSE,R84,U84))</f>
        <v>45/50</v>
      </c>
      <c r="L84" s="39"/>
      <c r="M84" s="7" t="str">
        <f t="shared" ca="1" si="10"/>
        <v>A+</v>
      </c>
      <c r="N84" s="8">
        <f t="shared" ca="1" si="11"/>
        <v>9.5</v>
      </c>
      <c r="O84">
        <f t="shared" si="12"/>
        <v>9</v>
      </c>
      <c r="P84" s="1">
        <f ca="1">IF(ISERROR(F71),"",IF(ISTEXT(VLOOKUP(B71,INDIRECT($F$8),6+(O84-1)*3)),(VLOOKUP(B71,INDIRECT($F$8),6+(O84-1)*3)),SUM(VLOOKUP(B71,INDIRECT($F$8),6+(O84-1)*3),IF(W88,W84,0))))</f>
        <v>22</v>
      </c>
      <c r="Q84" s="1">
        <f ca="1">IF(ISERROR(F71),"",VLOOKUP(B71,INDIRECT($F$8),7+(O84-1)*3))</f>
        <v>23</v>
      </c>
      <c r="R84" s="1">
        <f ca="1">IF(ISERROR(F71),"",SUM(P84:Q84))</f>
        <v>45</v>
      </c>
      <c r="S84" s="1">
        <f ca="1">IF(ISERROR(F71),"",VLOOKUP(A71,INDIRECT($F$8),6+(O84-1)*3))</f>
        <v>25</v>
      </c>
      <c r="T84" s="1">
        <f ca="1">IF(ISERROR(F71),"",VLOOKUP(A71,INDIRECT($F$8),7+(O84-1)*3))</f>
        <v>25</v>
      </c>
      <c r="U84" s="1">
        <f ca="1">IF(ISERROR(F71),"",VLOOKUP(A71,INDIRECT($F$8),8+(O84-1)*3))</f>
        <v>50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5">
      <c r="A85" s="7" t="str">
        <f ca="1">IF(ISERROR(F71),"",VLOOKUP(C71,INDIRECT($F$8),6+(O85-1)*3,0))</f>
        <v>CSP 002</v>
      </c>
      <c r="B85" s="38" t="str">
        <f ca="1">IF(ISERROR(F71),"",VLOOKUP(D71,INDIRECT($F$8),6+(O85-1)*3-Z85,0))</f>
        <v>Computer Applications and IOT</v>
      </c>
      <c r="C85" s="38"/>
      <c r="D85" s="38"/>
      <c r="E85" s="38"/>
      <c r="F85" s="7">
        <f ca="1">IF(ISERROR(F71),"",VLOOKUP(E71,INDIRECT($F$8),6+(O85-1)*3,0))</f>
        <v>1</v>
      </c>
      <c r="G85" s="39" t="str">
        <f ca="1">IF(ISERROR(F71),"",_xlfn.TEXTJOIN("/",FALSE,P85,S85))</f>
        <v>20/25</v>
      </c>
      <c r="H85" s="39"/>
      <c r="I85" s="39" t="str">
        <f ca="1">IF(ISERROR(F71),"",_xlfn.TEXTJOIN("/",FALSE,Q85,T85))</f>
        <v>21/25</v>
      </c>
      <c r="J85" s="39"/>
      <c r="K85" s="39" t="str">
        <f ca="1">IF(ISERROR(F71),"",_xlfn.TEXTJOIN("/",FALSE,R85,U85))</f>
        <v>41/50</v>
      </c>
      <c r="L85" s="39"/>
      <c r="M85" s="7" t="str">
        <f t="shared" ca="1" si="10"/>
        <v>B+</v>
      </c>
      <c r="N85" s="8">
        <f t="shared" ca="1" si="11"/>
        <v>8.5</v>
      </c>
      <c r="O85">
        <f t="shared" si="12"/>
        <v>10</v>
      </c>
      <c r="P85" s="1">
        <f ca="1">IF(ISERROR(F71),"",IF(ISTEXT(VLOOKUP(B71,INDIRECT($F$8),6+(O85-1)*3)),(VLOOKUP(B71,INDIRECT($F$8),6+(O85-1)*3)),SUM(VLOOKUP(B71,INDIRECT($F$8),6+(O85-1)*3),IF(W88,W85,0))))</f>
        <v>20</v>
      </c>
      <c r="Q85" s="1">
        <f ca="1">IF(ISERROR(F71),"",VLOOKUP(B71,INDIRECT($F$8),7+(O85-1)*3))</f>
        <v>21</v>
      </c>
      <c r="R85" s="1">
        <f ca="1">IF(ISERROR(F71),"",SUM(P85:Q85))</f>
        <v>41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5">
      <c r="A86" s="7" t="str">
        <f ca="1">IF(ISERROR(F71),"",VLOOKUP(C71,INDIRECT($F$8),6+(O86-1)*3,0))</f>
        <v>AHP 006</v>
      </c>
      <c r="B86" s="38" t="str">
        <f ca="1">IF(ISERROR(F71),"",VLOOKUP(D71,INDIRECT($F$8),6+(O86-1)*3,0))</f>
        <v>English Language Lab ($)</v>
      </c>
      <c r="C86" s="38"/>
      <c r="D86" s="38"/>
      <c r="E86" s="38"/>
      <c r="F86" s="7">
        <f ca="1">IF(ISERROR(F71),"",VLOOKUP(E71,INDIRECT($F$8),6+(O86-1)*3,0))</f>
        <v>0</v>
      </c>
      <c r="G86" s="39" t="str">
        <f ca="1">IF(ISERROR(F71),"",_xlfn.TEXTJOIN("/",FALSE,P86,S86))</f>
        <v>15/25</v>
      </c>
      <c r="H86" s="39"/>
      <c r="I86" s="39" t="str">
        <f ca="1">IF(ISERROR(F71),"",_xlfn.TEXTJOIN("/",FALSE,Q86,T86))</f>
        <v>30/50</v>
      </c>
      <c r="J86" s="39"/>
      <c r="K86" s="39" t="str">
        <f ca="1">IF(ISERROR(F71),"",_xlfn.TEXTJOIN("/",FALSE,R86,U86))</f>
        <v>45/75</v>
      </c>
      <c r="L86" s="39"/>
      <c r="M86" s="7" t="str">
        <f t="shared" ca="1" si="10"/>
        <v>D+</v>
      </c>
      <c r="N86" s="8">
        <f t="shared" ca="1" si="11"/>
        <v>6.5</v>
      </c>
      <c r="O86">
        <f t="shared" si="12"/>
        <v>11</v>
      </c>
      <c r="P86" s="1">
        <f ca="1">IF(ISERROR(F71),"",IF(ISTEXT(VLOOKUP(B71,INDIRECT($F$8),6+(O86-1)*3)),(VLOOKUP(B71,INDIRECT($F$8),6+(O86-1)*3)),SUM(VLOOKUP(B71,INDIRECT($F$8),6+(O86-1)*3),IF(W88,W86,0))))</f>
        <v>15</v>
      </c>
      <c r="Q86" s="1">
        <f ca="1">IF(ISERROR(F71),"",VLOOKUP(B71,INDIRECT($F$8),7+(O86-1)*3))</f>
        <v>30</v>
      </c>
      <c r="R86" s="1">
        <f ca="1">IF(ISERROR(F71),"",SUM(P86:Q86))</f>
        <v>45</v>
      </c>
      <c r="S86" s="1">
        <f ca="1">IF(ISERROR(F71),"",VLOOKUP(A71,INDIRECT($F$8),6+(O86-1)*3))</f>
        <v>25</v>
      </c>
      <c r="T86" s="1">
        <f ca="1">IF(ISERROR(F71),"",VLOOKUP(A71,INDIRECT($F$8),7+(O86-1)*3))</f>
        <v>50</v>
      </c>
      <c r="U86" s="1">
        <f ca="1">IF(ISERROR(F71),"",VLOOKUP(A71,INDIRECT($F$8),8+(O86-1)*3))</f>
        <v>75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5">
      <c r="A87" s="7" t="str">
        <f ca="1">IF(ISERROR(F71),"",VLOOKUP(C71,INDIRECT($F$8),6+(O87-1)*3-Y87,0))</f>
        <v>GP 01</v>
      </c>
      <c r="B87" s="38" t="str">
        <f ca="1">IF(ISERROR(F71),"",VLOOKUP(D71,INDIRECT($F$8),6+(O87-1)*3-Z87,0))</f>
        <v>General Proficiency ($)</v>
      </c>
      <c r="C87" s="38"/>
      <c r="D87" s="38"/>
      <c r="E87" s="38"/>
      <c r="F87" s="7">
        <f ca="1">IF(ISERROR(F71),"",VLOOKUP(E71,INDIRECT($F$8),6+(O87-1)*3-AA87,0))</f>
        <v>0</v>
      </c>
      <c r="G87" s="39" t="str">
        <f ca="1">IF(ISERROR(F71),"","-")</f>
        <v>-</v>
      </c>
      <c r="H87" s="39"/>
      <c r="I87" s="39" t="str">
        <f ca="1">IF(ISERROR(F71),"",_xlfn.TEXTJOIN("/",FALSE,Q87,T87))</f>
        <v>47/50</v>
      </c>
      <c r="J87" s="39"/>
      <c r="K87" s="39" t="str">
        <f ca="1">IF(ISERROR(F71),"",_xlfn.TEXTJOIN("/",FALSE,R87,U87))</f>
        <v>47/50</v>
      </c>
      <c r="L87" s="39"/>
      <c r="M87" s="39" t="str">
        <f ca="1">IF(ISBLANK(R87),"",IF(ISTEXT(R87),R87,IF(R87&gt;=0.8*U87,"Excellent",IF(R87&gt;=0.6*U87,"Very Good",IF(R87&gt;=0.4*U87,"Good",IF(R87&gt;=0.2*U87,"Satisfactory","Average"))))))</f>
        <v>Excellent</v>
      </c>
      <c r="N87" s="39"/>
      <c r="O87">
        <f t="shared" si="12"/>
        <v>12</v>
      </c>
      <c r="P87" s="1">
        <f ca="1">IF(ISERROR(F71),"",IF(ISTEXT(VLOOKUP(B\28,INDIRECT($F$8),6+(O87-1)*3)),(VLOOKUP(B71,INDIRECT($F$8),6+(O87-1)*3)),SUM(VLOOKUP(B71,INDIRECT($F$8),6+(O87-1)*3),IF(W88,W87,0))))</f>
        <v>0</v>
      </c>
      <c r="Q87" s="1">
        <f ca="1">IF(ISERROR(F71),"",VLOOKUP(B71,INDIRECT($F$8),7+(O87-1)*3))</f>
        <v>47</v>
      </c>
      <c r="R87" s="1">
        <f ca="1">IF(ISERROR(F71),"",SUM(P87:Q87))</f>
        <v>47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5">
      <c r="A88" s="40" t="str">
        <f ca="1">IF(ISERROR(F71),"",A67)</f>
        <v>Total Credits/ Marks/ Total Grade Points</v>
      </c>
      <c r="B88" s="40"/>
      <c r="C88" s="40"/>
      <c r="D88" s="40"/>
      <c r="E88" s="40"/>
      <c r="F88" s="10">
        <f ca="1">IF(ISERROR(F71),"",SUM(F76:F86))</f>
        <v>23</v>
      </c>
      <c r="G88" s="41" t="str">
        <f ca="1">IF(ISERROR(F71),"",_xlfn.TEXTJOIN("/",TRUE,SUMIF(F76:F87,"&gt;0",P76:P87),SUMIF(F76:F87,"&gt;0",S76:S87)))</f>
        <v>356/575</v>
      </c>
      <c r="H88" s="41"/>
      <c r="I88" s="41" t="str">
        <f ca="1">IF(ISERROR(F71),"",_xlfn.TEXTJOIN("/",TRUE,SUMIF(F76:F87,"&gt;0",Q76:Q87),SUMIF(F76:F87,"&gt;0",T76:T87)))</f>
        <v>292/375</v>
      </c>
      <c r="J88" s="41"/>
      <c r="K88" s="41" t="str">
        <f ca="1">IF(ISERROR(F71),"",_xlfn.TEXTJOIN("/",TRUE,SUMIF(F76:F87,"&gt;0",R76:R87),SUMIF(F76:F87,"&gt;0",U76:U87)))</f>
        <v>648/950</v>
      </c>
      <c r="L88" s="41"/>
      <c r="M88" s="40">
        <f ca="1">IF(ISERROR(F71),"",SUMPRODUCT(N76:N86,F76:F86))</f>
        <v>160</v>
      </c>
      <c r="N88" s="40"/>
      <c r="V88" s="1" t="str">
        <f ca="1">IF(ISERROR(F71),"",_xlfn.TEXTJOIN(", ",TRUE,V76:V87))</f>
        <v/>
      </c>
      <c r="W88" t="b">
        <f ca="1">IF(ISERROR(F71),"",IF(SUM(W76:W87)&lt;=W75,TRUE,FALSE))</f>
        <v>1</v>
      </c>
      <c r="X88" s="1" t="str">
        <f ca="1">IF(ISERROR(F71),"",_xlfn.TEXTJOIN(",",TRUE,X76:X87))</f>
        <v/>
      </c>
    </row>
    <row r="89" spans="1:24" ht="12" customHeight="1" x14ac:dyDescent="0.25">
      <c r="A89" s="40" t="str">
        <f ca="1">IF(ISERROR(F71),"",A68)</f>
        <v>Result:</v>
      </c>
      <c r="B89" s="42" t="str" cm="1">
        <f t="array" aca="1" ref="B89" ca="1">IF(SUM(COUNTIF(M76:M86,{"Ab","Dt"}))=11, "Not Promoted to IInd Semester", IF(V88="", "PASS", "CARRY OVER"))</f>
        <v>PASS</v>
      </c>
      <c r="C89" s="42"/>
      <c r="D89" s="40" t="str">
        <f ca="1">IF(ISERROR(F71),"",D68)</f>
        <v>Remark:</v>
      </c>
      <c r="E89" s="42" t="str">
        <f ca="1">IF(ISERROR(F71),"",IF(V88="",IF(X88="","",X88),_xlfn.TEXTJOIN(" ",TRUE,"BACK IN",V88)))</f>
        <v/>
      </c>
      <c r="F89" s="42"/>
      <c r="G89" s="40" t="str">
        <f ca="1">IF(ISERROR(F71),"",G68)</f>
        <v>SGPA:</v>
      </c>
      <c r="H89" s="43">
        <f ca="1">IF(ISERROR(F71),"",M88/F88)</f>
        <v>6.9565217391304346</v>
      </c>
      <c r="I89" s="40" t="str">
        <f ca="1">IF(ISERROR(F71),"",I68)</f>
        <v>CGPA:</v>
      </c>
      <c r="J89" s="43">
        <f ca="1">IF(ISERROR(F71),"",VLOOKUP(B71,INDIRECT($F$8),12+(O87-1)*3,0))</f>
        <v>6.9565217391304346</v>
      </c>
      <c r="K89" s="42" t="str">
        <f ca="1">IF(ISERROR(F71),"",K68)</f>
        <v>Earned Credits:</v>
      </c>
      <c r="L89" s="40">
        <f ca="1">IF(ISERROR(F71),"",SUMIF(N76:N86,"&gt;0",F76:F86))</f>
        <v>23</v>
      </c>
      <c r="M89" s="42" t="str">
        <f ca="1">IF(ISERROR(F71),"",M68)</f>
        <v>Cuml. Earned Credits:</v>
      </c>
      <c r="N89" s="40">
        <f ca="1">IF(ISERROR(F71),"",VLOOKUP(B71,INDIRECT($F$8),10+(O87-1)*3,0))</f>
        <v>23</v>
      </c>
    </row>
    <row r="90" spans="1:24" ht="12" customHeight="1" x14ac:dyDescent="0.25">
      <c r="A90" s="40"/>
      <c r="B90" s="42"/>
      <c r="C90" s="42"/>
      <c r="D90" s="40"/>
      <c r="E90" s="42"/>
      <c r="F90" s="42"/>
      <c r="G90" s="40"/>
      <c r="H90" s="43"/>
      <c r="I90" s="40"/>
      <c r="J90" s="43"/>
      <c r="K90" s="42"/>
      <c r="L90" s="40"/>
      <c r="M90" s="42"/>
      <c r="N90" s="40"/>
    </row>
    <row r="91" spans="1:24" ht="12" customHeight="1" x14ac:dyDescent="0.25">
      <c r="A91" s="40"/>
      <c r="B91" s="42"/>
      <c r="C91" s="42"/>
      <c r="D91" s="40"/>
      <c r="E91" s="42"/>
      <c r="F91" s="42"/>
      <c r="G91" s="40"/>
      <c r="H91" s="43"/>
      <c r="I91" s="40"/>
      <c r="J91" s="43"/>
      <c r="K91" s="42"/>
      <c r="L91" s="40"/>
      <c r="M91" s="42"/>
      <c r="N91" s="40"/>
    </row>
    <row r="92" spans="1:24" ht="12" customHeight="1" x14ac:dyDescent="0.25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Abhishek Gairola</v>
      </c>
    </row>
    <row r="93" spans="1:24" ht="12" customHeight="1" x14ac:dyDescent="0.25">
      <c r="A93" s="44" t="str">
        <f ca="1">IF(ISERROR(F92),"",A72)</f>
        <v>Name:</v>
      </c>
      <c r="B93" s="44" t="str">
        <f ca="1">IFERROR(VLOOKUP(B92,INDIRECT($F$8),4,0),"")</f>
        <v>Abhishek Gairola</v>
      </c>
      <c r="C93" s="44"/>
      <c r="D93" s="44" t="str">
        <f ca="1">IF(ISERROR(F92),"",D72)</f>
        <v>Father's Name:</v>
      </c>
      <c r="E93" s="44" t="str">
        <f ca="1">IFERROR(VLOOKUP(B92,INDIRECT($F$8),5,0),"")</f>
        <v>Azad Gairola</v>
      </c>
      <c r="F93" s="44"/>
      <c r="G93" s="44" t="str">
        <f ca="1">IF(ISERROR(F92),"",G72)</f>
        <v>University Roll No:</v>
      </c>
      <c r="H93" s="44"/>
      <c r="I93" s="45">
        <f ca="1">IFERROR(VLOOKUP(B92,INDIRECT($F$8),2,0),"")</f>
        <v>250090101005</v>
      </c>
      <c r="J93" s="45"/>
      <c r="K93" s="44" t="str">
        <f ca="1">IF(ISERROR(F92),"",K72)</f>
        <v>University Enrol. No:</v>
      </c>
      <c r="L93" s="44"/>
      <c r="M93" s="45" t="str">
        <f ca="1">IFERROR(VLOOKUP(B92,INDIRECT($F$8),3,0),"")</f>
        <v>UTU/2501103801</v>
      </c>
      <c r="N93" s="45"/>
    </row>
    <row r="94" spans="1:24" ht="12" customHeight="1" x14ac:dyDescent="0.25">
      <c r="A94" s="44"/>
      <c r="B94" s="44"/>
      <c r="C94" s="44"/>
      <c r="D94" s="44"/>
      <c r="E94" s="44"/>
      <c r="F94" s="44"/>
      <c r="G94" s="44"/>
      <c r="H94" s="44"/>
      <c r="I94" s="45"/>
      <c r="J94" s="45"/>
      <c r="K94" s="44"/>
      <c r="L94" s="44"/>
      <c r="M94" s="45"/>
      <c r="N94" s="45"/>
    </row>
    <row r="95" spans="1:24" ht="12" customHeight="1" x14ac:dyDescent="0.25">
      <c r="A95" s="42" t="str">
        <f ca="1">IF(ISERROR(F92),"",A74)</f>
        <v>Subject Code</v>
      </c>
      <c r="B95" s="42" t="str">
        <f ca="1">IF(ISERROR(F92),"",B74)</f>
        <v>Subject Name</v>
      </c>
      <c r="C95" s="42"/>
      <c r="D95" s="42"/>
      <c r="E95" s="42"/>
      <c r="F95" s="42" t="str">
        <f ca="1">IF(ISERROR(F92),"",F74)</f>
        <v>Credits</v>
      </c>
      <c r="G95" s="42" t="str">
        <f ca="1">IF(ISERROR(F92),"",G74)</f>
        <v>External Marks</v>
      </c>
      <c r="H95" s="42"/>
      <c r="I95" s="42" t="str">
        <f ca="1">IF(ISERROR(F92),"",I74)</f>
        <v>Sessional Marks</v>
      </c>
      <c r="J95" s="42"/>
      <c r="K95" s="42" t="str">
        <f ca="1">IF(ISERROR(F92),"",K74)</f>
        <v>Total Marks</v>
      </c>
      <c r="L95" s="42"/>
      <c r="M95" s="42" t="str">
        <f ca="1">IF(ISERROR(F92),"",M74)</f>
        <v>Grade</v>
      </c>
      <c r="N95" s="42" t="str">
        <f ca="1">IF(ISERROR(F92),"",N74)</f>
        <v>Grade Points</v>
      </c>
    </row>
    <row r="96" spans="1:24" ht="12" customHeight="1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5">
      <c r="A97" s="7" t="str">
        <f ca="1">IF(ISERROR(F92),"",VLOOKUP(C92,INDIRECT($F$8),6+(O97-1)*3,0))</f>
        <v>AHT 002</v>
      </c>
      <c r="B97" s="38" t="str">
        <f ca="1">IF(ISERROR(F92),"",VLOOKUP(D92,INDIRECT($F$8),6+(O97-1)*3,0))</f>
        <v>Engineering Chemistry</v>
      </c>
      <c r="C97" s="38"/>
      <c r="D97" s="38"/>
      <c r="E97" s="38"/>
      <c r="F97" s="7">
        <f ca="1">IF(ISERROR(F92),"",VLOOKUP(E92,INDIRECT($F$8),6+(O97-1)*3,0))</f>
        <v>4</v>
      </c>
      <c r="G97" s="39" t="str">
        <f ca="1">IF(ISERROR(F92),"",_xlfn.TEXTJOIN("/",FALSE,P97,S97))</f>
        <v>60/100</v>
      </c>
      <c r="H97" s="39"/>
      <c r="I97" s="39" t="str">
        <f ca="1">IF(ISERROR(F92),"",_xlfn.TEXTJOIN("/",FALSE,Q97,T97))</f>
        <v>41/50</v>
      </c>
      <c r="J97" s="39"/>
      <c r="K97" s="39" t="str">
        <f ca="1">IF(ISERROR(F92),"",_xlfn.TEXTJOIN("/",FALSE,R97,U97))</f>
        <v>101/150</v>
      </c>
      <c r="L97" s="39"/>
      <c r="M97" s="7" t="str">
        <f ca="1">IF(ISERROR(F92),"",IF(ISTEXT(P97),IF(P97="A","Ab",IF(P97="D","Dt",IF(P97="UFM","UFM",IF(P97="NA","")))),IF(AND(ISBLANK(P97),ISBLANK(R97)),"",IF(P97&lt;0.3*S97,"F",IF(ISBLANK(R97),"",IF(ISTEXT(R97),R97,IF(R97&gt;=0.95*U97,"O",IF(R97&gt;=0.9*U97,"A+",IF(R97&gt;=0.85*U97,"A",IF(R97&gt;=0.8*U97,"B+",IF(R97&gt;=0.75*U97,"B",IF(R97&gt;=0.7*U97,"C+",IF(R97&gt;=0.65*U97,"C",IF(R97&gt;=0.6*U97,"D+",IF(R97&gt;=0.55*U97,"D",IF(R97&gt;=0.5*U97,"E+",IF(R97&gt;=0.45*U97,"E",IF(R97&gt;=0.4*U97,"P",IF(R97&lt;0.4*U97,"F",R97)))))))))))))))))))</f>
        <v>C</v>
      </c>
      <c r="N97" s="8">
        <f ca="1">INDEX($Z$2:$Z$17,MATCH(M97,$Y$2:$Y$17,0))</f>
        <v>7</v>
      </c>
      <c r="O97">
        <v>1</v>
      </c>
      <c r="P97" s="1">
        <f ca="1">IF(ISERROR(F92),"",IF(ISTEXT(VLOOKUP(B92,INDIRECT($F$8),6+(O97-1)*3)),(VLOOKUP(B92,INDIRECT($F$8),6+(O97-1)*3)),SUM(VLOOKUP(B92,INDIRECT($F$8),6+(O97-1)*3),IF(W109,W97,0))))</f>
        <v>60</v>
      </c>
      <c r="Q97" s="1">
        <f ca="1">IF(ISERROR(F92),"",VLOOKUP(B92,INDIRECT($F$8),7+(O97-1)*3))</f>
        <v>41</v>
      </c>
      <c r="R97" s="1">
        <f ca="1">IF(ISERROR(F92),"",SUM(P97:Q97))</f>
        <v>101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str">
        <f ca="1">IF(ISERROR(F92),"",IF(N97=0,A97,""))</f>
        <v/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0</v>
      </c>
      <c r="X97" s="1" t="str">
        <f ca="1">IF(ISERROR(F92),"",IF(W97=0,"",_xlfn.TEXTJOIN("",FALSE," G+",W97," in ",A97)))</f>
        <v/>
      </c>
    </row>
    <row r="98" spans="1:24" ht="12" customHeight="1" x14ac:dyDescent="0.25">
      <c r="A98" s="7" t="str">
        <f ca="1">IF(ISERROR(F92),"",VLOOKUP(C92,INDIRECT($F$8),6+(O98-1)*3,0))</f>
        <v>AHT 003</v>
      </c>
      <c r="B98" s="38" t="str">
        <f ca="1">IF(ISERROR(F92),"",VLOOKUP(D92,INDIRECT($F$8),6+(O98-1)*3,0))</f>
        <v>Introduction to Engineering Mathematics</v>
      </c>
      <c r="C98" s="38"/>
      <c r="D98" s="38"/>
      <c r="E98" s="38"/>
      <c r="F98" s="7">
        <f ca="1">IF(ISERROR(F92),"",VLOOKUP(E92,INDIRECT($F$8),6+(O98-1)*3,0))</f>
        <v>4</v>
      </c>
      <c r="G98" s="39" t="str">
        <f ca="1">IF(ISERROR(F92),"",_xlfn.TEXTJOIN("/",FALSE,P98,S98))</f>
        <v>74/100</v>
      </c>
      <c r="H98" s="39"/>
      <c r="I98" s="39" t="str">
        <f ca="1">IF(ISERROR(F92),"",_xlfn.TEXTJOIN("/",FALSE,Q98,T98))</f>
        <v>32/50</v>
      </c>
      <c r="J98" s="39"/>
      <c r="K98" s="39" t="str">
        <f ca="1">IF(ISERROR(F92),"",_xlfn.TEXTJOIN("/",FALSE,R98,U98))</f>
        <v>106/150</v>
      </c>
      <c r="L98" s="39"/>
      <c r="M98" s="7" t="str">
        <f t="shared" ref="M98:M107" ca="1" si="13">IF(ISERROR(F93),"",IF(ISTEXT(P98),IF(P98="A","Ab",IF(P98="D","Dt",IF(P98="UFM","UFM",IF(P98="NA","")))),IF(AND(ISBLANK(P98),ISBLANK(R98)),"",IF(P98&lt;0.3*S98,"F",IF(ISBLANK(R98),"",IF(ISTEXT(R98),R98,IF(R98&gt;=0.95*U98,"O",IF(R98&gt;=0.9*U98,"A+",IF(R98&gt;=0.85*U98,"A",IF(R98&gt;=0.8*U98,"B+",IF(R98&gt;=0.75*U98,"B",IF(R98&gt;=0.7*U98,"C+",IF(R98&gt;=0.65*U98,"C",IF(R98&gt;=0.6*U98,"D+",IF(R98&gt;=0.55*U98,"D",IF(R98&gt;=0.5*U98,"E+",IF(R98&gt;=0.45*U98,"E",IF(R98&gt;=0.4*U98,"P",IF(R98&lt;0.4*U98,"F",R98)))))))))))))))))))</f>
        <v>C+</v>
      </c>
      <c r="N98" s="8">
        <f t="shared" ref="N98:N107" ca="1" si="14">INDEX($Z$2:$Z$17,MATCH(M98,$Y$2:$Y$17,0))</f>
        <v>7.5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74</v>
      </c>
      <c r="Q98" s="1">
        <f ca="1">IF(ISERROR(F92),"",VLOOKUP(B92,INDIRECT($F$8),7+(O98-1)*3))</f>
        <v>32</v>
      </c>
      <c r="R98" s="1">
        <f ca="1">IF(ISERROR(F92),"",SUM(P98:Q98))</f>
        <v>106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0</v>
      </c>
      <c r="X98" s="1" t="str">
        <f ca="1">IF(ISERROR(F92),"",IF(W98=0,"",_xlfn.TEXTJOIN("",FALSE," G+",W98," in ",A98)))</f>
        <v/>
      </c>
    </row>
    <row r="99" spans="1:24" ht="12" customHeight="1" x14ac:dyDescent="0.25">
      <c r="A99" s="7" t="str">
        <f ca="1">IF(ISERROR(F92),"",VLOOKUP(C92,INDIRECT($F$8),6+(O99-1)*3,0))</f>
        <v>ECT 001</v>
      </c>
      <c r="B99" s="38" t="str">
        <f ca="1">IF(ISERROR(F92),"",VLOOKUP(D92,INDIRECT($F$8),6+(O99-1)*3,0))</f>
        <v>Basic Electronics Engineering</v>
      </c>
      <c r="C99" s="38"/>
      <c r="D99" s="38"/>
      <c r="E99" s="38"/>
      <c r="F99" s="7">
        <f ca="1">IF(ISERROR(F92),"",VLOOKUP(E92,INDIRECT($F$8),6+(O99-1)*3,0))</f>
        <v>4</v>
      </c>
      <c r="G99" s="39" t="str">
        <f ca="1">IF(ISERROR(F92),"",_xlfn.TEXTJOIN("/",FALSE,P99,S99))</f>
        <v>44/100</v>
      </c>
      <c r="H99" s="39"/>
      <c r="I99" s="39" t="str">
        <f ca="1">IF(ISERROR(F92),"",_xlfn.TEXTJOIN("/",FALSE,Q99,T99))</f>
        <v>34/50</v>
      </c>
      <c r="J99" s="39"/>
      <c r="K99" s="39" t="str">
        <f ca="1">IF(ISERROR(F92),"",_xlfn.TEXTJOIN("/",FALSE,R99,U99))</f>
        <v>78/150</v>
      </c>
      <c r="L99" s="39"/>
      <c r="M99" s="7" t="str">
        <f t="shared" ca="1" si="13"/>
        <v>E+</v>
      </c>
      <c r="N99" s="8">
        <f t="shared" ca="1" si="14"/>
        <v>5.5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44</v>
      </c>
      <c r="Q99" s="1">
        <f ca="1">IF(ISERROR(F92),"",VLOOKUP(B92,INDIRECT($F$8),7+(O99-1)*3))</f>
        <v>34</v>
      </c>
      <c r="R99" s="1">
        <f ca="1">IF(ISERROR(F92),"",SUM(P99:Q99))</f>
        <v>78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/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0</v>
      </c>
      <c r="X99" s="1" t="str">
        <f ca="1">IF(ISERROR(F92),"",IF(W99=0,"",_xlfn.TEXTJOIN("",FALSE," G+",W99," in ",A99)))</f>
        <v/>
      </c>
    </row>
    <row r="100" spans="1:24" ht="12" customHeight="1" x14ac:dyDescent="0.25">
      <c r="A100" s="7" t="str">
        <f ca="1">IF(ISERROR(F92),"",VLOOKUP(C92,INDIRECT($F$8),6+(O100-1)*3,0))</f>
        <v>MET 001</v>
      </c>
      <c r="B100" s="38" t="str">
        <f ca="1">IF(ISERROR(F92),"",VLOOKUP(D92,INDIRECT($F$8),6+(O100-1)*3,0))</f>
        <v>Basic Mechanical Engineering</v>
      </c>
      <c r="C100" s="38"/>
      <c r="D100" s="38"/>
      <c r="E100" s="38"/>
      <c r="F100" s="7">
        <f ca="1">IF(ISERROR(F92),"",VLOOKUP(E92,INDIRECT($F$8),6+(O100-1)*3,0))</f>
        <v>4</v>
      </c>
      <c r="G100" s="39" t="str">
        <f ca="1">IF(ISERROR(F92),"",_xlfn.TEXTJOIN("/",FALSE,P100,S100))</f>
        <v>45/100</v>
      </c>
      <c r="H100" s="39"/>
      <c r="I100" s="39" t="str">
        <f ca="1">IF(ISERROR(F92),"",_xlfn.TEXTJOIN("/",FALSE,Q100,T100))</f>
        <v>36/50</v>
      </c>
      <c r="J100" s="39"/>
      <c r="K100" s="39" t="str">
        <f ca="1">IF(ISERROR(F92),"",_xlfn.TEXTJOIN("/",FALSE,R100,U100))</f>
        <v>81/150</v>
      </c>
      <c r="L100" s="39"/>
      <c r="M100" s="7" t="str">
        <f t="shared" ca="1" si="13"/>
        <v>E+</v>
      </c>
      <c r="N100" s="8">
        <f t="shared" ca="1" si="14"/>
        <v>5.5</v>
      </c>
      <c r="O100">
        <f>O99+1</f>
        <v>4</v>
      </c>
      <c r="P100" s="1">
        <f ca="1">IF(ISERROR(F92),"",IF(ISTEXT(VLOOKUP(B92,INDIRECT($F$8),6+(O100-1)*3)),(VLOOKUP(B92,INDIRECT($F$8),6+(O100-1)*3)),SUM(VLOOKUP(B92,INDIRECT($F$8),6+(O100-1)*3),IF(W109,W100,0))))</f>
        <v>45</v>
      </c>
      <c r="Q100" s="1">
        <f ca="1">IF(ISERROR(F92),"",VLOOKUP(B92,INDIRECT($F$8),7+(O100-1)*3))</f>
        <v>36</v>
      </c>
      <c r="R100" s="1">
        <f ca="1">IF(ISERROR(F92),"",SUM(P100:Q100))</f>
        <v>81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5">
      <c r="A101" s="7" t="str">
        <f ca="1">IF(ISERROR(F92),"",VLOOKUP(C92,INDIRECT($F$8),6+(O101-1)*3,0))</f>
        <v>AHP 002</v>
      </c>
      <c r="B101" s="38" t="str">
        <f ca="1">IF(ISERROR(F92),"",VLOOKUP(D92,INDIRECT($F$8),6+(O101-1)*3,0))</f>
        <v>Engineering Chemistry Lab</v>
      </c>
      <c r="C101" s="38"/>
      <c r="D101" s="38"/>
      <c r="E101" s="38"/>
      <c r="F101" s="7">
        <f ca="1">IF(ISERROR(F92),"",VLOOKUP(E92,INDIRECT($F$8),6+(O101-1)*3,0))</f>
        <v>1</v>
      </c>
      <c r="G101" s="39" t="str">
        <f ca="1">IF(ISERROR(F92),"",_xlfn.TEXTJOIN("/",FALSE,P101,S101))</f>
        <v>17/25</v>
      </c>
      <c r="H101" s="39"/>
      <c r="I101" s="39" t="str">
        <f ca="1">IF(ISERROR(F92),"",_xlfn.TEXTJOIN("/",FALSE,Q101,T101))</f>
        <v>20/25</v>
      </c>
      <c r="J101" s="39"/>
      <c r="K101" s="39" t="str">
        <f ca="1">IF(ISERROR(F92),"",_xlfn.TEXTJOIN("/",FALSE,R101,U101))</f>
        <v>37/50</v>
      </c>
      <c r="L101" s="39"/>
      <c r="M101" s="7" t="str">
        <f t="shared" ca="1" si="13"/>
        <v>C+</v>
      </c>
      <c r="N101" s="8">
        <f t="shared" ca="1" si="14"/>
        <v>7.5</v>
      </c>
      <c r="O101">
        <f>O100+1</f>
        <v>5</v>
      </c>
      <c r="P101" s="1">
        <f ca="1">IF(ISERROR(F92),"",IF(ISTEXT(VLOOKUP(B92,INDIRECT($F$8),6+(O101-1)*3)),(VLOOKUP(B92,INDIRECT($F$8),6+(O101-1)*3)),SUM(VLOOKUP(B92,INDIRECT($F$8),6+(O101-1)*3),IF(W109,W101,0))))</f>
        <v>17</v>
      </c>
      <c r="Q101" s="1">
        <f ca="1">IF(ISERROR(F92),"",VLOOKUP(B92,INDIRECT($F$8),7+(O101-1)*3))</f>
        <v>20</v>
      </c>
      <c r="R101" s="1">
        <f ca="1">IF(ISERROR(F92),"",SUM(P101:Q101))</f>
        <v>37</v>
      </c>
      <c r="S101" s="1">
        <f ca="1">IF(ISERROR(F92),"",VLOOKUP(A92,INDIRECT($F$8),6+(O101-1)*3))</f>
        <v>25</v>
      </c>
      <c r="T101" s="1">
        <f ca="1">IF(ISERROR(F92),"",VLOOKUP(A92,INDIRECT($F$8),7+(O101-1)*3))</f>
        <v>25</v>
      </c>
      <c r="U101" s="1">
        <f ca="1">IF(ISERROR(F92),"",VLOOKUP(A92,INDIRECT($F$8),8+(O101-1)*3))</f>
        <v>50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5">
      <c r="A102" s="7" t="str">
        <f ca="1">IF(ISERROR(F92),"",VLOOKUP(C92,INDIRECT($F$8),6+(O102-1)*3,0))</f>
        <v>ECP 001</v>
      </c>
      <c r="B102" s="38" t="str">
        <f ca="1">IF(ISERROR(F92),"",VLOOKUP(D92,INDIRECT($F$8),6+(O102-1)*3,0))</f>
        <v>Basic Electronics Engineering Lab</v>
      </c>
      <c r="C102" s="38"/>
      <c r="D102" s="38"/>
      <c r="E102" s="38"/>
      <c r="F102" s="7">
        <f ca="1">IF(ISERROR(F92),"",VLOOKUP(E92,INDIRECT($F$8),6+(O102-1)*3,0))</f>
        <v>1</v>
      </c>
      <c r="G102" s="39" t="str">
        <f ca="1">IF(ISERROR(F92),"",_xlfn.TEXTJOIN("/",FALSE,P102,S102))</f>
        <v>18/25</v>
      </c>
      <c r="H102" s="39"/>
      <c r="I102" s="39" t="str">
        <f ca="1">IF(ISERROR(F92),"",_xlfn.TEXTJOIN("/",FALSE,Q102,T102))</f>
        <v>23/25</v>
      </c>
      <c r="J102" s="39"/>
      <c r="K102" s="39" t="str">
        <f ca="1">IF(ISERROR(F92),"",_xlfn.TEXTJOIN("/",FALSE,R102,U102))</f>
        <v>41/50</v>
      </c>
      <c r="L102" s="39"/>
      <c r="M102" s="7" t="str">
        <f t="shared" ca="1" si="13"/>
        <v>B+</v>
      </c>
      <c r="N102" s="8">
        <f t="shared" ca="1" si="14"/>
        <v>8.5</v>
      </c>
      <c r="O102">
        <f t="shared" ref="O102:O108" si="15">O101+1</f>
        <v>6</v>
      </c>
      <c r="P102" s="1">
        <f ca="1">IF(ISERROR(F92),"",IF(ISTEXT(VLOOKUP(B92,INDIRECT($F$8),6+(O102-1)*3)),(VLOOKUP(B92,INDIRECT($F$8),6+(O102-1)*3)),SUM(VLOOKUP(B92,INDIRECT($F$8),6+(O102-1)*3),IF(W109,W102,0))))</f>
        <v>18</v>
      </c>
      <c r="Q102" s="1">
        <f ca="1">IF(ISERROR(F92),"",VLOOKUP(B92,INDIRECT($F$8),7+(O102-1)*3))</f>
        <v>23</v>
      </c>
      <c r="R102" s="1">
        <f ca="1">IF(ISERROR(F92),"",SUM(P102:Q102))</f>
        <v>41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5">
      <c r="A103" s="7" t="str">
        <f ca="1">IF(ISERROR(F92),"",VLOOKUP(C92,INDIRECT($F$8),6+(O103-1)*3,0))</f>
        <v>MEP 001</v>
      </c>
      <c r="B103" s="38" t="str">
        <f ca="1">IF(ISERROR(F92),"",VLOOKUP(D92,INDIRECT($F$8),6+(O103-1)*3,0))</f>
        <v>Basic Mechanical Engineering Lab</v>
      </c>
      <c r="C103" s="38"/>
      <c r="D103" s="38"/>
      <c r="E103" s="38"/>
      <c r="F103" s="7">
        <f ca="1">IF(ISERROR(F92),"",VLOOKUP(E92,INDIRECT($F$8),6+(O103-1)*3,0))</f>
        <v>1</v>
      </c>
      <c r="G103" s="39" t="str">
        <f ca="1">IF(ISERROR(F92),"",_xlfn.TEXTJOIN("/",FALSE,P103,S103))</f>
        <v>22/25</v>
      </c>
      <c r="H103" s="39"/>
      <c r="I103" s="39" t="str">
        <f ca="1">IF(ISERROR(F92),"",_xlfn.TEXTJOIN("/",FALSE,Q103,T103))</f>
        <v>23/25</v>
      </c>
      <c r="J103" s="39"/>
      <c r="K103" s="39" t="str">
        <f ca="1">IF(ISERROR(F92),"",_xlfn.TEXTJOIN("/",FALSE,R103,U103))</f>
        <v>45/50</v>
      </c>
      <c r="L103" s="39"/>
      <c r="M103" s="7" t="str">
        <f t="shared" ca="1" si="13"/>
        <v>A+</v>
      </c>
      <c r="N103" s="8">
        <f t="shared" ca="1" si="14"/>
        <v>9.5</v>
      </c>
      <c r="O103">
        <f t="shared" si="15"/>
        <v>7</v>
      </c>
      <c r="P103" s="1">
        <f ca="1">IF(ISERROR(F92),"",IF(ISTEXT(VLOOKUP(B92,INDIRECT($F$8),6+(O103-1)*3)),(VLOOKUP(B92,INDIRECT($F$8),6+(O103-1)*3)),SUM(VLOOKUP(B92,INDIRECT($F$8),6+(O103-1)*3),IF(W109,W103,0))))</f>
        <v>22</v>
      </c>
      <c r="Q103" s="1">
        <f ca="1">IF(ISERROR(F92),"",VLOOKUP(B92,INDIRECT($F$8),7+(O103-1)*3))</f>
        <v>23</v>
      </c>
      <c r="R103" s="1">
        <f ca="1">IF(ISERROR(F92),"",SUM(P103:Q103))</f>
        <v>45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5">
      <c r="A104" s="7" t="str">
        <f ca="1">IF(ISERROR(F92),"",VLOOKUP(C92,INDIRECT($F$8),6+(O104-1)*3,0))</f>
        <v>MEP 003</v>
      </c>
      <c r="B104" s="38" t="str">
        <f ca="1">IF(ISERROR(F92),"",VLOOKUP(D92,INDIRECT($F$8),6+(O104-1)*3-Z104,0))</f>
        <v>Workshop Practices Lab</v>
      </c>
      <c r="C104" s="38"/>
      <c r="D104" s="38"/>
      <c r="E104" s="38"/>
      <c r="F104" s="7">
        <f ca="1">IF(ISERROR(F92),"",VLOOKUP(E92,INDIRECT($F$8),6+(O104-1)*3,0))</f>
        <v>2</v>
      </c>
      <c r="G104" s="39" t="str">
        <f ca="1">IF(ISERROR(F92),"",_xlfn.TEXTJOIN("/",FALSE,P104,S104))</f>
        <v>42/50</v>
      </c>
      <c r="H104" s="39"/>
      <c r="I104" s="39" t="str">
        <f ca="1">IF(ISERROR(F92),"",_xlfn.TEXTJOIN("/",FALSE,Q104,T104))</f>
        <v>44/50</v>
      </c>
      <c r="J104" s="39"/>
      <c r="K104" s="39" t="str">
        <f ca="1">IF(ISERROR(F92),"",_xlfn.TEXTJOIN("/",FALSE,R104,U104))</f>
        <v>86/100</v>
      </c>
      <c r="L104" s="39"/>
      <c r="M104" s="7" t="str">
        <f t="shared" ca="1" si="13"/>
        <v>A</v>
      </c>
      <c r="N104" s="8">
        <f t="shared" ca="1" si="14"/>
        <v>9</v>
      </c>
      <c r="O104">
        <f t="shared" si="15"/>
        <v>8</v>
      </c>
      <c r="P104" s="1">
        <f ca="1">IF(ISERROR(F92),"",IF(ISTEXT(VLOOKUP(B92,INDIRECT($F$8),6+(O104-1)*3)),(VLOOKUP(B92,INDIRECT($F$8),6+(O104-1)*3)),SUM(VLOOKUP(B92,INDIRECT($F$8),6+(O104-1)*3),IF(W109,W104,0))))</f>
        <v>42</v>
      </c>
      <c r="Q104" s="1">
        <f ca="1">IF(ISERROR(F92),"",VLOOKUP(B92,INDIRECT($F$8),7+(O104-1)*3))</f>
        <v>44</v>
      </c>
      <c r="R104" s="1">
        <f ca="1">IF(ISERROR(F92),"",SUM(P104:Q104))</f>
        <v>86</v>
      </c>
      <c r="S104" s="1">
        <f ca="1">IF(ISERROR(F92),"",VLOOKUP(A92,INDIRECT($F$8),6+(O104-1)*3))</f>
        <v>50</v>
      </c>
      <c r="T104" s="1">
        <f ca="1">IF(ISERROR(F92),"",VLOOKUP(A92,INDIRECT($F$8),7+(O104-1)*3))</f>
        <v>50</v>
      </c>
      <c r="U104" s="1">
        <f ca="1">IF(ISERROR(F92),"",VLOOKUP(A92,INDIRECT($F$8),8+(O104-1)*3))</f>
        <v>100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5">
      <c r="A105" s="7" t="str">
        <f ca="1">IF(ISERROR(F92),"",VLOOKUP(C92,INDIRECT($F$8),6+(O105-1)*3,0))</f>
        <v>AHP 004</v>
      </c>
      <c r="B105" s="38" t="str">
        <f ca="1">IF(ISERROR(F92),"",VLOOKUP(D92,INDIRECT($F$8),6+(O105-1)*3-Z105,0))</f>
        <v>Emerging Technologies in Engineering Lab</v>
      </c>
      <c r="C105" s="38"/>
      <c r="D105" s="38"/>
      <c r="E105" s="38"/>
      <c r="F105" s="7">
        <f ca="1">IF(ISERROR(F92),"",VLOOKUP(E92,INDIRECT($F$8),6+(O105-1)*3,0))</f>
        <v>1</v>
      </c>
      <c r="G105" s="39" t="str">
        <f ca="1">IF(ISERROR(F92),"",_xlfn.TEXTJOIN("/",FALSE,P105,S105))</f>
        <v>23/25</v>
      </c>
      <c r="H105" s="39"/>
      <c r="I105" s="39" t="str">
        <f ca="1">IF(ISERROR(F92),"",_xlfn.TEXTJOIN("/",FALSE,Q105,T105))</f>
        <v>24/25</v>
      </c>
      <c r="J105" s="39"/>
      <c r="K105" s="39" t="str">
        <f ca="1">IF(ISERROR(F92),"",_xlfn.TEXTJOIN("/",FALSE,R105,U105))</f>
        <v>47/50</v>
      </c>
      <c r="L105" s="39"/>
      <c r="M105" s="7" t="str">
        <f t="shared" ca="1" si="13"/>
        <v>A+</v>
      </c>
      <c r="N105" s="8">
        <f t="shared" ca="1" si="14"/>
        <v>9.5</v>
      </c>
      <c r="O105">
        <f t="shared" si="15"/>
        <v>9</v>
      </c>
      <c r="P105" s="1">
        <f ca="1">IF(ISERROR(F92),"",IF(ISTEXT(VLOOKUP(B92,INDIRECT($F$8),6+(O105-1)*3)),(VLOOKUP(B92,INDIRECT($F$8),6+(O105-1)*3)),SUM(VLOOKUP(B92,INDIRECT($F$8),6+(O105-1)*3),IF(W109,W105,0))))</f>
        <v>23</v>
      </c>
      <c r="Q105" s="1">
        <f ca="1">IF(ISERROR(F92),"",VLOOKUP(B92,INDIRECT($F$8),7+(O105-1)*3))</f>
        <v>24</v>
      </c>
      <c r="R105" s="1">
        <f ca="1">IF(ISERROR(F92),"",SUM(P105:Q105))</f>
        <v>47</v>
      </c>
      <c r="S105" s="1">
        <f ca="1">IF(ISERROR(F92),"",VLOOKUP(A92,INDIRECT($F$8),6+(O105-1)*3))</f>
        <v>25</v>
      </c>
      <c r="T105" s="1">
        <f ca="1">IF(ISERROR(F92),"",VLOOKUP(A92,INDIRECT($F$8),7+(O105-1)*3))</f>
        <v>25</v>
      </c>
      <c r="U105" s="1">
        <f ca="1">IF(ISERROR(F92),"",VLOOKUP(A92,INDIRECT($F$8),8+(O105-1)*3))</f>
        <v>50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5">
      <c r="A106" s="7" t="str">
        <f ca="1">IF(ISERROR(F92),"",VLOOKUP(C92,INDIRECT($F$8),6+(O106-1)*3,0))</f>
        <v>CSP 002</v>
      </c>
      <c r="B106" s="38" t="str">
        <f ca="1">IF(ISERROR(F92),"",VLOOKUP(D92,INDIRECT($F$8),6+(O106-1)*3,0))</f>
        <v>Computer Applications and IOT</v>
      </c>
      <c r="C106" s="38"/>
      <c r="D106" s="38"/>
      <c r="E106" s="38"/>
      <c r="F106" s="7">
        <f ca="1">IF(ISERROR(F92),"",VLOOKUP(E92,INDIRECT($F$8),6+(O106-1)*3,0))</f>
        <v>1</v>
      </c>
      <c r="G106" s="39" t="str">
        <f ca="1">IF(ISERROR(F92),"",_xlfn.TEXTJOIN("/",FALSE,P106,S106))</f>
        <v>21/25</v>
      </c>
      <c r="H106" s="39"/>
      <c r="I106" s="39" t="str">
        <f ca="1">IF(ISERROR(F92),"",_xlfn.TEXTJOIN("/",FALSE,Q106,T106))</f>
        <v>23/25</v>
      </c>
      <c r="J106" s="39"/>
      <c r="K106" s="39" t="str">
        <f ca="1">IF(ISERROR(F92),"",_xlfn.TEXTJOIN("/",FALSE,R106,U106))</f>
        <v>44/50</v>
      </c>
      <c r="L106" s="39"/>
      <c r="M106" s="7" t="str">
        <f t="shared" ca="1" si="13"/>
        <v>A</v>
      </c>
      <c r="N106" s="8">
        <f t="shared" ca="1" si="14"/>
        <v>9</v>
      </c>
      <c r="O106">
        <f t="shared" si="15"/>
        <v>10</v>
      </c>
      <c r="P106" s="1">
        <f ca="1">IF(ISERROR(F92),"",IF(ISTEXT(VLOOKUP(B92,INDIRECT($F$8),6+(O106-1)*3)),(VLOOKUP(B92,INDIRECT($F$8),6+(O106-1)*3)),SUM(VLOOKUP(B92,INDIRECT($F$8),6+(O106-1)*3),IF(W109,W106,0))))</f>
        <v>21</v>
      </c>
      <c r="Q106" s="1">
        <f ca="1">IF(ISERROR(F92),"",VLOOKUP(B92,INDIRECT($F$8),7+(O106-1)*3))</f>
        <v>23</v>
      </c>
      <c r="R106" s="1">
        <f ca="1">IF(ISERROR(F92),"",SUM(P106:Q106))</f>
        <v>44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5">
      <c r="A107" s="7" t="str">
        <f ca="1">IF(ISERROR(F92),"",VLOOKUP(C92,INDIRECT($F$8),6+(O107-1)*3,0))</f>
        <v>AHP 006</v>
      </c>
      <c r="B107" s="38" t="str">
        <f ca="1">IF(ISERROR(F92),"",VLOOKUP(D92,INDIRECT($F$8),6+(O107-1)*3,0))</f>
        <v>English Language Lab ($)</v>
      </c>
      <c r="C107" s="38"/>
      <c r="D107" s="38"/>
      <c r="E107" s="38"/>
      <c r="F107" s="7">
        <f ca="1">IF(ISERROR(F92),"",VLOOKUP(E92,INDIRECT($F$8),6+(O107-1)*3,0))</f>
        <v>0</v>
      </c>
      <c r="G107" s="39" t="str">
        <f ca="1">IF(ISERROR(F92),"",_xlfn.TEXTJOIN("/",FALSE,P107,S107))</f>
        <v>19/25</v>
      </c>
      <c r="H107" s="39"/>
      <c r="I107" s="39" t="str">
        <f ca="1">IF(ISERROR(F92),"",_xlfn.TEXTJOIN("/",FALSE,Q107,T107))</f>
        <v>37/50</v>
      </c>
      <c r="J107" s="39"/>
      <c r="K107" s="39" t="str">
        <f ca="1">IF(ISERROR(F92),"",_xlfn.TEXTJOIN("/",FALSE,R107,U107))</f>
        <v>56/75</v>
      </c>
      <c r="L107" s="39"/>
      <c r="M107" s="7" t="str">
        <f t="shared" ca="1" si="13"/>
        <v>C+</v>
      </c>
      <c r="N107" s="8">
        <f t="shared" ca="1" si="14"/>
        <v>7.5</v>
      </c>
      <c r="O107">
        <f t="shared" si="15"/>
        <v>11</v>
      </c>
      <c r="P107" s="1">
        <f ca="1">IF(ISERROR(F92),"",IF(ISTEXT(VLOOKUP(B92,INDIRECT($F$8),6+(O107-1)*3)),(VLOOKUP(B92,INDIRECT($F$8),6+(O107-1)*3)),SUM(VLOOKUP(B92,INDIRECT($F$8),6+(O107-1)*3),IF(W109,W107,0))))</f>
        <v>19</v>
      </c>
      <c r="Q107" s="1">
        <f ca="1">IF(ISERROR(F92),"",VLOOKUP(B92,INDIRECT($F$8),7+(O107-1)*3))</f>
        <v>37</v>
      </c>
      <c r="R107" s="1">
        <f ca="1">IF(ISERROR(F92),"",SUM(P107:Q107))</f>
        <v>56</v>
      </c>
      <c r="S107" s="1">
        <f ca="1">IF(ISERROR(F92),"",VLOOKUP(A92,INDIRECT($F$8),6+(O107-1)*3))</f>
        <v>25</v>
      </c>
      <c r="T107" s="1">
        <f ca="1">IF(ISERROR(F92),"",VLOOKUP(A92,INDIRECT($F$8),7+(O107-1)*3))</f>
        <v>50</v>
      </c>
      <c r="U107" s="1">
        <f ca="1">IF(ISERROR(F92),"",VLOOKUP(A92,INDIRECT($F$8),8+(O107-1)*3))</f>
        <v>75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5">
      <c r="A108" s="7" t="str">
        <f ca="1">IF(ISERROR(F92),"",VLOOKUP(C92,INDIRECT($F$8),6+(O108-1)*3-Y108,0))</f>
        <v>GP 01</v>
      </c>
      <c r="B108" s="38" t="str">
        <f ca="1">IF(ISERROR(F92),"",VLOOKUP(D92,INDIRECT($F$8),6+(O108-1)*3-Z108,0))</f>
        <v>General Proficiency ($)</v>
      </c>
      <c r="C108" s="38"/>
      <c r="D108" s="38"/>
      <c r="E108" s="38"/>
      <c r="F108" s="7">
        <f ca="1">IF(ISERROR(F92),"",VLOOKUP(E92,INDIRECT($F$8),6+(O108-1)*3-AA108,0))</f>
        <v>0</v>
      </c>
      <c r="G108" s="39" t="str">
        <f ca="1">IF(ISERROR(F92),"","-")</f>
        <v>-</v>
      </c>
      <c r="H108" s="39"/>
      <c r="I108" s="39" t="str">
        <f ca="1">IF(ISERROR(F92),"",_xlfn.TEXTJOIN("/",FALSE,Q108,T108))</f>
        <v>47/50</v>
      </c>
      <c r="J108" s="39"/>
      <c r="K108" s="39" t="str">
        <f ca="1">IF(ISERROR(F92),"",_xlfn.TEXTJOIN("/",FALSE,R108,U108))</f>
        <v>47/50</v>
      </c>
      <c r="L108" s="39"/>
      <c r="M108" s="39" t="str">
        <f ca="1">IF(ISBLANK(R108),"",IF(ISTEXT(R108),R108,IF(R108&gt;=0.8*U108,"Excellent",IF(R108&gt;=0.6*U108,"Very Good",IF(R108&gt;=0.4*U108,"Good",IF(R108&gt;=0.2*U108,"Satisfactory","Average"))))))</f>
        <v>Excellent</v>
      </c>
      <c r="N108" s="39"/>
      <c r="O108">
        <f t="shared" si="15"/>
        <v>12</v>
      </c>
      <c r="P108" s="1">
        <f ca="1">IF(ISERROR(F92),"",IF(ISTEXT(VLOOKUP(B\28,INDIRECT($F$8),6+(O108-1)*3)),(VLOOKUP(B92,INDIRECT($F$8),6+(O108-1)*3)),SUM(VLOOKUP(B92,INDIRECT($F$8),6+(O108-1)*3),IF(W109,W108,0))))</f>
        <v>0</v>
      </c>
      <c r="Q108" s="1">
        <f ca="1">IF(ISERROR(F92),"",VLOOKUP(B92,INDIRECT($F$8),7+(O108-1)*3))</f>
        <v>47</v>
      </c>
      <c r="R108" s="1">
        <f ca="1">IF(ISERROR(F92),"",SUM(P108:Q108))</f>
        <v>47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5">
      <c r="A109" s="40" t="str">
        <f ca="1">IF(ISERROR(F92),"",A88)</f>
        <v>Total Credits/ Marks/ Total Grade Points</v>
      </c>
      <c r="B109" s="40"/>
      <c r="C109" s="40"/>
      <c r="D109" s="40"/>
      <c r="E109" s="40"/>
      <c r="F109" s="10">
        <f ca="1">IF(ISERROR(F92),"",SUM(F97:F107))</f>
        <v>23</v>
      </c>
      <c r="G109" s="41" t="str">
        <f ca="1">IF(ISERROR(F92),"",_xlfn.TEXTJOIN("/",TRUE,SUMIF(F97:F108,"&gt;0",P97:P108),SUMIF(F97:F108,"&gt;0",S97:S108)))</f>
        <v>366/575</v>
      </c>
      <c r="H109" s="41"/>
      <c r="I109" s="41" t="str">
        <f ca="1">IF(ISERROR(F92),"",_xlfn.TEXTJOIN("/",TRUE,SUMIF(F97:F108,"&gt;0",Q97:Q108),SUMIF(F97:F108,"&gt;0",T97:T108)))</f>
        <v>300/375</v>
      </c>
      <c r="J109" s="41"/>
      <c r="K109" s="41" t="str">
        <f ca="1">IF(ISERROR(F92),"",_xlfn.TEXTJOIN("/",TRUE,SUMIF(F97:F108,"&gt;0",R97:R108),SUMIF(F97:F108,"&gt;0",U97:U108)))</f>
        <v>666/950</v>
      </c>
      <c r="L109" s="41"/>
      <c r="M109" s="40">
        <f ca="1">IF(ISERROR(F92),"",SUMPRODUCT(N97:N107,F97:F107))</f>
        <v>164</v>
      </c>
      <c r="N109" s="40"/>
      <c r="V109" s="1" t="str">
        <f ca="1">IF(ISERROR(F92),"",_xlfn.TEXTJOIN(", ",TRUE,V97:V108))</f>
        <v/>
      </c>
      <c r="W109" t="b">
        <f ca="1">IF(ISERROR(F92),"",IF(SUM(W97:W108)&lt;=W96,TRUE,FALSE))</f>
        <v>1</v>
      </c>
      <c r="X109" s="1" t="str">
        <f ca="1">IF(ISERROR(F92),"",_xlfn.TEXTJOIN(",",TRUE,X97:X108))</f>
        <v/>
      </c>
    </row>
    <row r="110" spans="1:24" ht="12" customHeight="1" x14ac:dyDescent="0.25">
      <c r="A110" s="40" t="str">
        <f ca="1">IF(ISERROR(F92),"",A89)</f>
        <v>Result:</v>
      </c>
      <c r="B110" s="42" t="str" cm="1">
        <f t="array" aca="1" ref="B110" ca="1">IF(SUM(COUNTIF(M97:M107,{"Ab","Dt"}))=11, "Not Promoted to IInd Semester", IF(V109="", "PASS", "CARRY OVER"))</f>
        <v>PASS</v>
      </c>
      <c r="C110" s="42"/>
      <c r="D110" s="40" t="str">
        <f ca="1">IF(ISERROR(F92),"",D89)</f>
        <v>Remark:</v>
      </c>
      <c r="E110" s="42" t="str">
        <f ca="1">IF(ISERROR(F92),"",IF(V109="",IF(X109="","",X109),_xlfn.TEXTJOIN(" ",TRUE,"BACK IN",V109)))</f>
        <v/>
      </c>
      <c r="F110" s="42"/>
      <c r="G110" s="40" t="str">
        <f ca="1">IF(ISERROR(F92),"",G89)</f>
        <v>SGPA:</v>
      </c>
      <c r="H110" s="43">
        <f ca="1">IF(ISERROR(F92),"",M109/F109)</f>
        <v>7.1304347826086953</v>
      </c>
      <c r="I110" s="40" t="str">
        <f ca="1">IF(ISERROR(F92),"",I89)</f>
        <v>CGPA:</v>
      </c>
      <c r="J110" s="43">
        <f ca="1">IF(ISERROR(F92),"",VLOOKUP(B92,INDIRECT($F$8),12+(O108-1)*3,0))</f>
        <v>7.1304347826086953</v>
      </c>
      <c r="K110" s="42" t="str">
        <f ca="1">IF(ISERROR(F92),"",K89)</f>
        <v>Earned Credits:</v>
      </c>
      <c r="L110" s="40">
        <f ca="1">IF(ISERROR(F92),"",SUMIF(N97:N107,"&gt;0",F97:F107))</f>
        <v>23</v>
      </c>
      <c r="M110" s="42" t="str">
        <f ca="1">IF(ISERROR(F92),"",M89)</f>
        <v>Cuml. Earned Credits:</v>
      </c>
      <c r="N110" s="40">
        <f ca="1">IF(ISERROR(F92),"",VLOOKUP(B92,INDIRECT($F$8),10+(O108-1)*3,0))</f>
        <v>23</v>
      </c>
    </row>
    <row r="111" spans="1:24" ht="12" customHeight="1" x14ac:dyDescent="0.25">
      <c r="A111" s="40"/>
      <c r="B111" s="42"/>
      <c r="C111" s="42"/>
      <c r="D111" s="40"/>
      <c r="E111" s="42"/>
      <c r="F111" s="42"/>
      <c r="G111" s="40"/>
      <c r="H111" s="43"/>
      <c r="I111" s="40"/>
      <c r="J111" s="43"/>
      <c r="K111" s="42"/>
      <c r="L111" s="40"/>
      <c r="M111" s="42"/>
      <c r="N111" s="40"/>
    </row>
    <row r="112" spans="1:24" ht="12" customHeight="1" x14ac:dyDescent="0.25">
      <c r="A112" s="40"/>
      <c r="B112" s="42"/>
      <c r="C112" s="42"/>
      <c r="D112" s="40"/>
      <c r="E112" s="42"/>
      <c r="F112" s="42"/>
      <c r="G112" s="40"/>
      <c r="H112" s="43"/>
      <c r="I112" s="40"/>
      <c r="J112" s="43"/>
      <c r="K112" s="42"/>
      <c r="L112" s="40"/>
      <c r="M112" s="42"/>
      <c r="N112" s="40"/>
    </row>
    <row r="113" spans="1:24" ht="12" customHeight="1" x14ac:dyDescent="0.25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Abhishek Kumar</v>
      </c>
    </row>
    <row r="114" spans="1:24" ht="12" customHeight="1" x14ac:dyDescent="0.25">
      <c r="A114" s="44" t="str">
        <f ca="1">IF(ISERROR(F113),"",A93)</f>
        <v>Name:</v>
      </c>
      <c r="B114" s="44" t="str">
        <f ca="1">IFERROR(VLOOKUP(B113,INDIRECT($F$8),4,0),"")</f>
        <v>Abhishek Kumar</v>
      </c>
      <c r="C114" s="44"/>
      <c r="D114" s="44" t="str">
        <f ca="1">IF(ISERROR(F113),"",D93)</f>
        <v>Father's Name:</v>
      </c>
      <c r="E114" s="44" t="str">
        <f ca="1">IFERROR(VLOOKUP(B113,INDIRECT($F$8),5,0),"")</f>
        <v>Sunder Ram</v>
      </c>
      <c r="F114" s="44"/>
      <c r="G114" s="44" t="str">
        <f ca="1">IF(ISERROR(F113),"",G93)</f>
        <v>University Roll No:</v>
      </c>
      <c r="H114" s="44"/>
      <c r="I114" s="45">
        <f ca="1">IFERROR(VLOOKUP(B113,INDIRECT($F$8),2,0),"")</f>
        <v>250090101006</v>
      </c>
      <c r="J114" s="45"/>
      <c r="K114" s="44" t="str">
        <f ca="1">IF(ISERROR(F113),"",K93)</f>
        <v>University Enrol. No:</v>
      </c>
      <c r="L114" s="44"/>
      <c r="M114" s="45" t="str">
        <f ca="1">IFERROR(VLOOKUP(B113,INDIRECT($F$8),3,0),"")</f>
        <v>UTU/2501103717</v>
      </c>
      <c r="N114" s="45"/>
    </row>
    <row r="115" spans="1:24" ht="12" customHeight="1" x14ac:dyDescent="0.25">
      <c r="A115" s="44"/>
      <c r="B115" s="44"/>
      <c r="C115" s="44"/>
      <c r="D115" s="44"/>
      <c r="E115" s="44"/>
      <c r="F115" s="44"/>
      <c r="G115" s="44"/>
      <c r="H115" s="44"/>
      <c r="I115" s="45"/>
      <c r="J115" s="45"/>
      <c r="K115" s="44"/>
      <c r="L115" s="44"/>
      <c r="M115" s="45"/>
      <c r="N115" s="45"/>
    </row>
    <row r="116" spans="1:24" ht="12" customHeight="1" x14ac:dyDescent="0.25">
      <c r="A116" s="42" t="str">
        <f ca="1">IF(ISERROR(F113),"",A95)</f>
        <v>Subject Code</v>
      </c>
      <c r="B116" s="42" t="str">
        <f ca="1">IF(ISERROR(F113),"",B95)</f>
        <v>Subject Name</v>
      </c>
      <c r="C116" s="42"/>
      <c r="D116" s="42"/>
      <c r="E116" s="42"/>
      <c r="F116" s="42" t="str">
        <f ca="1">IF(ISERROR(F113),"",F95)</f>
        <v>Credits</v>
      </c>
      <c r="G116" s="42" t="str">
        <f ca="1">IF(ISERROR(F113),"",G95)</f>
        <v>External Marks</v>
      </c>
      <c r="H116" s="42"/>
      <c r="I116" s="42" t="str">
        <f ca="1">IF(ISERROR(F113),"",I95)</f>
        <v>Sessional Marks</v>
      </c>
      <c r="J116" s="42"/>
      <c r="K116" s="42" t="str">
        <f ca="1">IF(ISERROR(F113),"",K95)</f>
        <v>Total Marks</v>
      </c>
      <c r="L116" s="42"/>
      <c r="M116" s="42" t="str">
        <f ca="1">IF(ISERROR(F113),"",M95)</f>
        <v>Grade</v>
      </c>
      <c r="N116" s="42" t="str">
        <f ca="1">IF(ISERROR(F113),"",N95)</f>
        <v>Grade Points</v>
      </c>
    </row>
    <row r="117" spans="1:24" ht="12" customHeight="1" x14ac:dyDescent="0.2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5">
      <c r="A118" s="7" t="str">
        <f ca="1">IF(ISERROR(F113),"",VLOOKUP(C113,INDIRECT($F$8),6+(O118-1)*3,0))</f>
        <v>AHT 002</v>
      </c>
      <c r="B118" s="38" t="str">
        <f ca="1">IF(ISERROR(F113),"",VLOOKUP(D113,INDIRECT($F$8),6+(O118-1)*3,0))</f>
        <v>Engineering Chemistry</v>
      </c>
      <c r="C118" s="38"/>
      <c r="D118" s="38"/>
      <c r="E118" s="38"/>
      <c r="F118" s="7">
        <f ca="1">IF(ISERROR(F113),"",VLOOKUP(E113,INDIRECT($F$8),6+(O118-1)*3,0))</f>
        <v>4</v>
      </c>
      <c r="G118" s="39" t="str">
        <f ca="1">IF(ISERROR(F113),"",_xlfn.TEXTJOIN("/",FALSE,P118,S118))</f>
        <v>53/100</v>
      </c>
      <c r="H118" s="39"/>
      <c r="I118" s="39" t="str">
        <f ca="1">IF(ISERROR(F113),"",_xlfn.TEXTJOIN("/",FALSE,Q118,T118))</f>
        <v>27/50</v>
      </c>
      <c r="J118" s="39"/>
      <c r="K118" s="39" t="str">
        <f ca="1">IF(ISERROR(F113),"",_xlfn.TEXTJOIN("/",FALSE,R118,U118))</f>
        <v>80/150</v>
      </c>
      <c r="L118" s="39"/>
      <c r="M118" s="7" t="str">
        <f ca="1">IF(ISERROR(F113),"",IF(ISTEXT(P118),IF(P118="A","Ab",IF(P118="D","Dt",IF(P118="UFM","UFM",IF(P118="NA","")))),IF(AND(ISBLANK(P118),ISBLANK(R118)),"",IF(P118&lt;0.3*S118,"F",IF(ISBLANK(R118),"",IF(ISTEXT(R118),R118,IF(R118&gt;=0.95*U118,"O",IF(R118&gt;=0.9*U118,"A+",IF(R118&gt;=0.85*U118,"A",IF(R118&gt;=0.8*U118,"B+",IF(R118&gt;=0.75*U118,"B",IF(R118&gt;=0.7*U118,"C+",IF(R118&gt;=0.65*U118,"C",IF(R118&gt;=0.6*U118,"D+",IF(R118&gt;=0.55*U118,"D",IF(R118&gt;=0.5*U118,"E+",IF(R118&gt;=0.45*U118,"E",IF(R118&gt;=0.4*U118,"P",IF(R118&lt;0.4*U118,"F",R118)))))))))))))))))))</f>
        <v>E+</v>
      </c>
      <c r="N118" s="8">
        <f ca="1">INDEX($Z$2:$Z$17,MATCH(M118,$Y$2:$Y$17,0))</f>
        <v>5.5</v>
      </c>
      <c r="O118">
        <v>1</v>
      </c>
      <c r="P118" s="1">
        <f ca="1">IF(ISERROR(F113),"",IF(ISTEXT(VLOOKUP(B113,INDIRECT($F$8),6+(O118-1)*3)),(VLOOKUP(B113,INDIRECT($F$8),6+(O118-1)*3)),SUM(VLOOKUP(B113,INDIRECT($F$8),6+(O118-1)*3),IF(W130,W118,0))))</f>
        <v>53</v>
      </c>
      <c r="Q118" s="1">
        <f ca="1">IF(ISERROR(F113),"",VLOOKUP(B113,INDIRECT($F$8),7+(O118-1)*3))</f>
        <v>27</v>
      </c>
      <c r="R118" s="1">
        <f ca="1">IF(ISERROR(F113),"",SUM(P118:Q118))</f>
        <v>80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str">
        <f ca="1">IF(ISERROR(F113),"",IF(N118=0,A118,""))</f>
        <v/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0</v>
      </c>
      <c r="X118" s="1" t="str">
        <f ca="1">IF(ISERROR(F113),"",IF(W118=0,"",_xlfn.TEXTJOIN("",FALSE," G+",W118," in ",A118)))</f>
        <v/>
      </c>
    </row>
    <row r="119" spans="1:24" ht="12" customHeight="1" x14ac:dyDescent="0.25">
      <c r="A119" s="7" t="str">
        <f ca="1">IF(ISERROR(F113),"",VLOOKUP(C113,INDIRECT($F$8),6+(O119-1)*3,0))</f>
        <v>AHT 003</v>
      </c>
      <c r="B119" s="38" t="str">
        <f ca="1">IF(ISERROR(F113),"",VLOOKUP(D113,INDIRECT($F$8),6+(O119-1)*3,0))</f>
        <v>Introduction to Engineering Mathematics</v>
      </c>
      <c r="C119" s="38"/>
      <c r="D119" s="38"/>
      <c r="E119" s="38"/>
      <c r="F119" s="7">
        <f ca="1">IF(ISERROR(F113),"",VLOOKUP(E113,INDIRECT($F$8),6+(O119-1)*3,0))</f>
        <v>4</v>
      </c>
      <c r="G119" s="39" t="str">
        <f ca="1">IF(ISERROR(F113),"",_xlfn.TEXTJOIN("/",FALSE,P119,S119))</f>
        <v>53/100</v>
      </c>
      <c r="H119" s="39"/>
      <c r="I119" s="39" t="str">
        <f ca="1">IF(ISERROR(F113),"",_xlfn.TEXTJOIN("/",FALSE,Q119,T119))</f>
        <v>31/50</v>
      </c>
      <c r="J119" s="39"/>
      <c r="K119" s="39" t="str">
        <f ca="1">IF(ISERROR(F113),"",_xlfn.TEXTJOIN("/",FALSE,R119,U119))</f>
        <v>84/150</v>
      </c>
      <c r="L119" s="39"/>
      <c r="M119" s="7" t="str">
        <f t="shared" ref="M119:M128" ca="1" si="16">IF(ISERROR(F114),"",IF(ISTEXT(P119),IF(P119="A","Ab",IF(P119="D","Dt",IF(P119="UFM","UFM",IF(P119="NA","")))),IF(AND(ISBLANK(P119),ISBLANK(R119)),"",IF(P119&lt;0.3*S119,"F",IF(ISBLANK(R119),"",IF(ISTEXT(R119),R119,IF(R119&gt;=0.95*U119,"O",IF(R119&gt;=0.9*U119,"A+",IF(R119&gt;=0.85*U119,"A",IF(R119&gt;=0.8*U119,"B+",IF(R119&gt;=0.75*U119,"B",IF(R119&gt;=0.7*U119,"C+",IF(R119&gt;=0.65*U119,"C",IF(R119&gt;=0.6*U119,"D+",IF(R119&gt;=0.55*U119,"D",IF(R119&gt;=0.5*U119,"E+",IF(R119&gt;=0.45*U119,"E",IF(R119&gt;=0.4*U119,"P",IF(R119&lt;0.4*U119,"F",R119)))))))))))))))))))</f>
        <v>D</v>
      </c>
      <c r="N119" s="8">
        <f t="shared" ref="N119:N128" ca="1" si="17">INDEX($Z$2:$Z$17,MATCH(M119,$Y$2:$Y$17,0))</f>
        <v>6</v>
      </c>
      <c r="O119">
        <f>O118+1</f>
        <v>2</v>
      </c>
      <c r="P119" s="1">
        <f ca="1">IF(ISERROR(F113),"",IF(ISTEXT(VLOOKUP(B113,INDIRECT($F$8),6+(O119-1)*3)),(VLOOKUP(B113,INDIRECT($F$8),6+(O119-1)*3)),SUM(VLOOKUP(B113,INDIRECT($F$8),6+(O119-1)*3),IF(W130,W119,0))))</f>
        <v>53</v>
      </c>
      <c r="Q119" s="1">
        <f ca="1">IF(ISERROR(F113),"",VLOOKUP(B113,INDIRECT($F$8),7+(O119-1)*3))</f>
        <v>31</v>
      </c>
      <c r="R119" s="1">
        <f ca="1">IF(ISERROR(F113),"",SUM(P119:Q119))</f>
        <v>84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/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0</v>
      </c>
      <c r="X119" s="1" t="str">
        <f ca="1">IF(ISERROR(F113),"",IF(W119=0,"",_xlfn.TEXTJOIN("",FALSE," G+",W119," in ",A119)))</f>
        <v/>
      </c>
    </row>
    <row r="120" spans="1:24" ht="12" customHeight="1" x14ac:dyDescent="0.25">
      <c r="A120" s="7" t="str">
        <f ca="1">IF(ISERROR(F113),"",VLOOKUP(C113,INDIRECT($F$8),6+(O120-1)*3,0))</f>
        <v>ECT 001</v>
      </c>
      <c r="B120" s="38" t="str">
        <f ca="1">IF(ISERROR(F113),"",VLOOKUP(D113,INDIRECT($F$8),6+(O120-1)*3,0))</f>
        <v>Basic Electronics Engineering</v>
      </c>
      <c r="C120" s="38"/>
      <c r="D120" s="38"/>
      <c r="E120" s="38"/>
      <c r="F120" s="7">
        <f ca="1">IF(ISERROR(F113),"",VLOOKUP(E113,INDIRECT($F$8),6+(O120-1)*3,0))</f>
        <v>4</v>
      </c>
      <c r="G120" s="39" t="str">
        <f ca="1">IF(ISERROR(F113),"",_xlfn.TEXTJOIN("/",FALSE,P120,S120))</f>
        <v>D/100</v>
      </c>
      <c r="H120" s="39"/>
      <c r="I120" s="39" t="str">
        <f ca="1">IF(ISERROR(F113),"",_xlfn.TEXTJOIN("/",FALSE,Q120,T120))</f>
        <v>D/50</v>
      </c>
      <c r="J120" s="39"/>
      <c r="K120" s="39" t="str">
        <f ca="1">IF(ISERROR(F113),"",_xlfn.TEXTJOIN("/",FALSE,R120,U120))</f>
        <v>0/150</v>
      </c>
      <c r="L120" s="39"/>
      <c r="M120" s="7" t="str">
        <f t="shared" ca="1" si="16"/>
        <v>Dt</v>
      </c>
      <c r="N120" s="8">
        <f t="shared" ca="1" si="17"/>
        <v>0</v>
      </c>
      <c r="O120">
        <f>O119+1</f>
        <v>3</v>
      </c>
      <c r="P120" s="1" t="str">
        <f ca="1">IF(ISERROR(F113),"",IF(ISTEXT(VLOOKUP(B113,INDIRECT($F$8),6+(O120-1)*3)),(VLOOKUP(B113,INDIRECT($F$8),6+(O120-1)*3)),SUM(VLOOKUP(B113,INDIRECT($F$8),6+(O120-1)*3),IF(W130,W120,0))))</f>
        <v>D</v>
      </c>
      <c r="Q120" s="1" t="str">
        <f ca="1">IF(ISERROR(F113),"",VLOOKUP(B113,INDIRECT($F$8),7+(O120-1)*3))</f>
        <v>D</v>
      </c>
      <c r="R120" s="1">
        <f ca="1">IF(ISERROR(F113),"",SUM(P120:Q120))</f>
        <v>0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>ECT 001</v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11</v>
      </c>
      <c r="X120" s="1" t="str">
        <f ca="1">IF(ISERROR(F113),"",IF(W120=0,"",_xlfn.TEXTJOIN("",FALSE," G+",W120," in ",A120)))</f>
        <v xml:space="preserve"> G+11 in ECT 001</v>
      </c>
    </row>
    <row r="121" spans="1:24" ht="12" customHeight="1" x14ac:dyDescent="0.25">
      <c r="A121" s="7" t="str">
        <f ca="1">IF(ISERROR(F113),"",VLOOKUP(C113,INDIRECT($F$8),6+(O121-1)*3,0))</f>
        <v>MET 001</v>
      </c>
      <c r="B121" s="38" t="str">
        <f ca="1">IF(ISERROR(F113),"",VLOOKUP(D113,INDIRECT($F$8),6+(O121-1)*3,0))</f>
        <v>Basic Mechanical Engineering</v>
      </c>
      <c r="C121" s="38"/>
      <c r="D121" s="38"/>
      <c r="E121" s="38"/>
      <c r="F121" s="7">
        <f ca="1">IF(ISERROR(F113),"",VLOOKUP(E113,INDIRECT($F$8),6+(O121-1)*3,0))</f>
        <v>4</v>
      </c>
      <c r="G121" s="39" t="str">
        <f ca="1">IF(ISERROR(F113),"",_xlfn.TEXTJOIN("/",FALSE,P121,S121))</f>
        <v>31/100</v>
      </c>
      <c r="H121" s="39"/>
      <c r="I121" s="39" t="str">
        <f ca="1">IF(ISERROR(F113),"",_xlfn.TEXTJOIN("/",FALSE,Q121,T121))</f>
        <v>29/50</v>
      </c>
      <c r="J121" s="39"/>
      <c r="K121" s="39" t="str">
        <f ca="1">IF(ISERROR(F113),"",_xlfn.TEXTJOIN("/",FALSE,R121,U121))</f>
        <v>60/150</v>
      </c>
      <c r="L121" s="39"/>
      <c r="M121" s="7" t="str">
        <f t="shared" ca="1" si="16"/>
        <v>P</v>
      </c>
      <c r="N121" s="8">
        <f t="shared" ca="1" si="17"/>
        <v>4.5</v>
      </c>
      <c r="O121">
        <f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31</v>
      </c>
      <c r="Q121" s="1">
        <f ca="1">IF(ISERROR(F113),"",VLOOKUP(B113,INDIRECT($F$8),7+(O121-1)*3))</f>
        <v>29</v>
      </c>
      <c r="R121" s="1">
        <f ca="1">IF(ISERROR(F113),"",SUM(P121:Q121))</f>
        <v>60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/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0</v>
      </c>
      <c r="X121" s="1" t="str">
        <f ca="1">IF(ISERROR(F113),"",IF(W121=0,"",_xlfn.TEXTJOIN("",FALSE," G+",W121," in ",A121)))</f>
        <v/>
      </c>
    </row>
    <row r="122" spans="1:24" ht="12" customHeight="1" x14ac:dyDescent="0.25">
      <c r="A122" s="7" t="str">
        <f ca="1">IF(ISERROR(F113),"",VLOOKUP(C113,INDIRECT($F$8),6+(O122-1)*3,0))</f>
        <v>AHP 002</v>
      </c>
      <c r="B122" s="38" t="str">
        <f ca="1">IF(ISERROR(F113),"",VLOOKUP(D113,INDIRECT($F$8),6+(O122-1)*3,0))</f>
        <v>Engineering Chemistry Lab</v>
      </c>
      <c r="C122" s="38"/>
      <c r="D122" s="38"/>
      <c r="E122" s="38"/>
      <c r="F122" s="7">
        <f ca="1">IF(ISERROR(F113),"",VLOOKUP(E113,INDIRECT($F$8),6+(O122-1)*3,0))</f>
        <v>1</v>
      </c>
      <c r="G122" s="39" t="str">
        <f ca="1">IF(ISERROR(F113),"",_xlfn.TEXTJOIN("/",FALSE,P122,S122))</f>
        <v>17/25</v>
      </c>
      <c r="H122" s="39"/>
      <c r="I122" s="39" t="str">
        <f ca="1">IF(ISERROR(F113),"",_xlfn.TEXTJOIN("/",FALSE,Q122,T122))</f>
        <v>20/25</v>
      </c>
      <c r="J122" s="39"/>
      <c r="K122" s="39" t="str">
        <f ca="1">IF(ISERROR(F113),"",_xlfn.TEXTJOIN("/",FALSE,R122,U122))</f>
        <v>37/50</v>
      </c>
      <c r="L122" s="39"/>
      <c r="M122" s="7" t="str">
        <f t="shared" ca="1" si="16"/>
        <v>C+</v>
      </c>
      <c r="N122" s="8">
        <f t="shared" ca="1" si="17"/>
        <v>7.5</v>
      </c>
      <c r="O122">
        <f>O121+1</f>
        <v>5</v>
      </c>
      <c r="P122" s="1">
        <f ca="1">IF(ISERROR(F113),"",IF(ISTEXT(VLOOKUP(B113,INDIRECT($F$8),6+(O122-1)*3)),(VLOOKUP(B113,INDIRECT($F$8),6+(O122-1)*3)),SUM(VLOOKUP(B113,INDIRECT($F$8),6+(O122-1)*3),IF(W130,W122,0))))</f>
        <v>17</v>
      </c>
      <c r="Q122" s="1">
        <f ca="1">IF(ISERROR(F113),"",VLOOKUP(B113,INDIRECT($F$8),7+(O122-1)*3))</f>
        <v>20</v>
      </c>
      <c r="R122" s="1">
        <f ca="1">IF(ISERROR(F113),"",SUM(P122:Q122))</f>
        <v>37</v>
      </c>
      <c r="S122" s="1">
        <f ca="1">IF(ISERROR(F113),"",VLOOKUP(A113,INDIRECT($F$8),6+(O122-1)*3))</f>
        <v>25</v>
      </c>
      <c r="T122" s="1">
        <f ca="1">IF(ISERROR(F113),"",VLOOKUP(A113,INDIRECT($F$8),7+(O122-1)*3))</f>
        <v>25</v>
      </c>
      <c r="U122" s="1">
        <f ca="1">IF(ISERROR(F113),"",VLOOKUP(A113,INDIRECT($F$8),8+(O122-1)*3))</f>
        <v>50</v>
      </c>
      <c r="V122" s="1" t="str">
        <f ca="1">IF(ISERROR(F113),"",IF(N122=0,A122,""))</f>
        <v/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0</v>
      </c>
      <c r="X122" s="1" t="str">
        <f ca="1">IF(ISERROR(F113),"",IF(W122=0,"",_xlfn.TEXTJOIN("",FALSE," G+",W122," in ",A122)))</f>
        <v/>
      </c>
    </row>
    <row r="123" spans="1:24" ht="12" customHeight="1" x14ac:dyDescent="0.25">
      <c r="A123" s="7" t="str">
        <f ca="1">IF(ISERROR(F113),"",VLOOKUP(C113,INDIRECT($F$8),6+(O123-1)*3,0))</f>
        <v>ECP 001</v>
      </c>
      <c r="B123" s="38" t="str">
        <f ca="1">IF(ISERROR(F113),"",VLOOKUP(D113,INDIRECT($F$8),6+(O123-1)*3,0))</f>
        <v>Basic Electronics Engineering Lab</v>
      </c>
      <c r="C123" s="38"/>
      <c r="D123" s="38"/>
      <c r="E123" s="38"/>
      <c r="F123" s="7">
        <f ca="1">IF(ISERROR(F113),"",VLOOKUP(E113,INDIRECT($F$8),6+(O123-1)*3,0))</f>
        <v>1</v>
      </c>
      <c r="G123" s="39" t="str">
        <f ca="1">IF(ISERROR(F113),"",_xlfn.TEXTJOIN("/",FALSE,P123,S123))</f>
        <v>20/25</v>
      </c>
      <c r="H123" s="39"/>
      <c r="I123" s="39" t="str">
        <f ca="1">IF(ISERROR(F113),"",_xlfn.TEXTJOIN("/",FALSE,Q123,T123))</f>
        <v>18/25</v>
      </c>
      <c r="J123" s="39"/>
      <c r="K123" s="39" t="str">
        <f ca="1">IF(ISERROR(F113),"",_xlfn.TEXTJOIN("/",FALSE,R123,U123))</f>
        <v>38/50</v>
      </c>
      <c r="L123" s="39"/>
      <c r="M123" s="7" t="str">
        <f t="shared" ca="1" si="16"/>
        <v>B</v>
      </c>
      <c r="N123" s="8">
        <f t="shared" ca="1" si="17"/>
        <v>8</v>
      </c>
      <c r="O123">
        <f t="shared" ref="O123:O129" si="18">O122+1</f>
        <v>6</v>
      </c>
      <c r="P123" s="1">
        <f ca="1">IF(ISERROR(F113),"",IF(ISTEXT(VLOOKUP(B113,INDIRECT($F$8),6+(O123-1)*3)),(VLOOKUP(B113,INDIRECT($F$8),6+(O123-1)*3)),SUM(VLOOKUP(B113,INDIRECT($F$8),6+(O123-1)*3),IF(W130,W123,0))))</f>
        <v>20</v>
      </c>
      <c r="Q123" s="1">
        <f ca="1">IF(ISERROR(F113),"",VLOOKUP(B113,INDIRECT($F$8),7+(O123-1)*3))</f>
        <v>18</v>
      </c>
      <c r="R123" s="1">
        <f ca="1">IF(ISERROR(F113),"",SUM(P123:Q123))</f>
        <v>38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5">
      <c r="A124" s="7" t="str">
        <f ca="1">IF(ISERROR(F113),"",VLOOKUP(C113,INDIRECT($F$8),6+(O124-1)*3,0))</f>
        <v>MEP 001</v>
      </c>
      <c r="B124" s="38" t="str">
        <f ca="1">IF(ISERROR(F113),"",VLOOKUP(D113,INDIRECT($F$8),6+(O124-1)*3,0))</f>
        <v>Basic Mechanical Engineering Lab</v>
      </c>
      <c r="C124" s="38"/>
      <c r="D124" s="38"/>
      <c r="E124" s="38"/>
      <c r="F124" s="7">
        <f ca="1">IF(ISERROR(F113),"",VLOOKUP(E113,INDIRECT($F$8),6+(O124-1)*3,0))</f>
        <v>1</v>
      </c>
      <c r="G124" s="39" t="str">
        <f ca="1">IF(ISERROR(F113),"",_xlfn.TEXTJOIN("/",FALSE,P124,S124))</f>
        <v>21/25</v>
      </c>
      <c r="H124" s="39"/>
      <c r="I124" s="39" t="str">
        <f ca="1">IF(ISERROR(F113),"",_xlfn.TEXTJOIN("/",FALSE,Q124,T124))</f>
        <v>22/25</v>
      </c>
      <c r="J124" s="39"/>
      <c r="K124" s="39" t="str">
        <f ca="1">IF(ISERROR(F113),"",_xlfn.TEXTJOIN("/",FALSE,R124,U124))</f>
        <v>43/50</v>
      </c>
      <c r="L124" s="39"/>
      <c r="M124" s="7" t="str">
        <f t="shared" ca="1" si="16"/>
        <v>A</v>
      </c>
      <c r="N124" s="8">
        <f t="shared" ca="1" si="17"/>
        <v>9</v>
      </c>
      <c r="O124">
        <f t="shared" si="18"/>
        <v>7</v>
      </c>
      <c r="P124" s="1">
        <f ca="1">IF(ISERROR(F113),"",IF(ISTEXT(VLOOKUP(B113,INDIRECT($F$8),6+(O124-1)*3)),(VLOOKUP(B113,INDIRECT($F$8),6+(O124-1)*3)),SUM(VLOOKUP(B113,INDIRECT($F$8),6+(O124-1)*3),IF(W130,W124,0))))</f>
        <v>21</v>
      </c>
      <c r="Q124" s="1">
        <f ca="1">IF(ISERROR(F113),"",VLOOKUP(B113,INDIRECT($F$8),7+(O124-1)*3))</f>
        <v>22</v>
      </c>
      <c r="R124" s="1">
        <f ca="1">IF(ISERROR(F113),"",SUM(P124:Q124))</f>
        <v>43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5">
      <c r="A125" s="7" t="str">
        <f ca="1">IF(ISERROR(F113),"",VLOOKUP(C113,INDIRECT($F$8),6+(O125-1)*3,0))</f>
        <v>MEP 003</v>
      </c>
      <c r="B125" s="38" t="str">
        <f ca="1">IF(ISERROR(F113),"",VLOOKUP(D113,INDIRECT($F$8),6+(O125-1)*3-Z125,0))</f>
        <v>Workshop Practices Lab</v>
      </c>
      <c r="C125" s="38"/>
      <c r="D125" s="38"/>
      <c r="E125" s="38"/>
      <c r="F125" s="7">
        <f ca="1">IF(ISERROR(F113),"",VLOOKUP(E113,INDIRECT($F$8),6+(O125-1)*3,0))</f>
        <v>2</v>
      </c>
      <c r="G125" s="39" t="str">
        <f ca="1">IF(ISERROR(F113),"",_xlfn.TEXTJOIN("/",FALSE,P125,S125))</f>
        <v>42/50</v>
      </c>
      <c r="H125" s="39"/>
      <c r="I125" s="39" t="str">
        <f ca="1">IF(ISERROR(F113),"",_xlfn.TEXTJOIN("/",FALSE,Q125,T125))</f>
        <v>40/50</v>
      </c>
      <c r="J125" s="39"/>
      <c r="K125" s="39" t="str">
        <f ca="1">IF(ISERROR(F113),"",_xlfn.TEXTJOIN("/",FALSE,R125,U125))</f>
        <v>82/100</v>
      </c>
      <c r="L125" s="39"/>
      <c r="M125" s="7" t="str">
        <f t="shared" ca="1" si="16"/>
        <v>B+</v>
      </c>
      <c r="N125" s="8">
        <f t="shared" ca="1" si="17"/>
        <v>8.5</v>
      </c>
      <c r="O125">
        <f t="shared" si="18"/>
        <v>8</v>
      </c>
      <c r="P125" s="1">
        <f ca="1">IF(ISERROR(F113),"",IF(ISTEXT(VLOOKUP(B113,INDIRECT($F$8),6+(O125-1)*3)),(VLOOKUP(B113,INDIRECT($F$8),6+(O125-1)*3)),SUM(VLOOKUP(B113,INDIRECT($F$8),6+(O125-1)*3),IF(W130,W125,0))))</f>
        <v>42</v>
      </c>
      <c r="Q125" s="1">
        <f ca="1">IF(ISERROR(F113),"",VLOOKUP(B113,INDIRECT($F$8),7+(O125-1)*3))</f>
        <v>40</v>
      </c>
      <c r="R125" s="1">
        <f ca="1">IF(ISERROR(F113),"",SUM(P125:Q125))</f>
        <v>82</v>
      </c>
      <c r="S125" s="1">
        <f ca="1">IF(ISERROR(F113),"",VLOOKUP(A113,INDIRECT($F$8),6+(O125-1)*3))</f>
        <v>50</v>
      </c>
      <c r="T125" s="1">
        <f ca="1">IF(ISERROR(F113),"",VLOOKUP(A113,INDIRECT($F$8),7+(O125-1)*3))</f>
        <v>50</v>
      </c>
      <c r="U125" s="1">
        <f ca="1">IF(ISERROR(F113),"",VLOOKUP(A113,INDIRECT($F$8),8+(O125-1)*3))</f>
        <v>100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5">
      <c r="A126" s="7" t="str">
        <f ca="1">IF(ISERROR(F113),"",VLOOKUP(C113,INDIRECT($F$8),6+(O126-1)*3,0))</f>
        <v>AHP 004</v>
      </c>
      <c r="B126" s="38" t="str">
        <f ca="1">IF(ISERROR(F113),"",VLOOKUP(D113,INDIRECT($F$8),6+(O126-1)*3-Z126,0))</f>
        <v>Emerging Technologies in Engineering Lab</v>
      </c>
      <c r="C126" s="38"/>
      <c r="D126" s="38"/>
      <c r="E126" s="38"/>
      <c r="F126" s="7">
        <f ca="1">IF(ISERROR(F113),"",VLOOKUP(E113,INDIRECT($F$8),6+(O126-1)*3,0))</f>
        <v>1</v>
      </c>
      <c r="G126" s="39" t="str">
        <f ca="1">IF(ISERROR(F113),"",_xlfn.TEXTJOIN("/",FALSE,P126,S126))</f>
        <v>21/25</v>
      </c>
      <c r="H126" s="39"/>
      <c r="I126" s="39" t="str">
        <f ca="1">IF(ISERROR(F113),"",_xlfn.TEXTJOIN("/",FALSE,Q126,T126))</f>
        <v>21/25</v>
      </c>
      <c r="J126" s="39"/>
      <c r="K126" s="39" t="str">
        <f ca="1">IF(ISERROR(F113),"",_xlfn.TEXTJOIN("/",FALSE,R126,U126))</f>
        <v>42/50</v>
      </c>
      <c r="L126" s="39"/>
      <c r="M126" s="7" t="str">
        <f t="shared" ca="1" si="16"/>
        <v>B+</v>
      </c>
      <c r="N126" s="8">
        <f t="shared" ca="1" si="17"/>
        <v>8.5</v>
      </c>
      <c r="O126">
        <f t="shared" si="18"/>
        <v>9</v>
      </c>
      <c r="P126" s="1">
        <f ca="1">IF(ISERROR(F113),"",IF(ISTEXT(VLOOKUP(B113,INDIRECT($F$8),6+(O126-1)*3)),(VLOOKUP(B113,INDIRECT($F$8),6+(O126-1)*3)),SUM(VLOOKUP(B113,INDIRECT($F$8),6+(O126-1)*3),IF(W130,W126,0))))</f>
        <v>21</v>
      </c>
      <c r="Q126" s="1">
        <f ca="1">IF(ISERROR(F113),"",VLOOKUP(B113,INDIRECT($F$8),7+(O126-1)*3))</f>
        <v>21</v>
      </c>
      <c r="R126" s="1">
        <f ca="1">IF(ISERROR(F113),"",SUM(P126:Q126))</f>
        <v>42</v>
      </c>
      <c r="S126" s="1">
        <f ca="1">IF(ISERROR(F113),"",VLOOKUP(A113,INDIRECT($F$8),6+(O126-1)*3))</f>
        <v>25</v>
      </c>
      <c r="T126" s="1">
        <f ca="1">IF(ISERROR(F113),"",VLOOKUP(A113,INDIRECT($F$8),7+(O126-1)*3))</f>
        <v>25</v>
      </c>
      <c r="U126" s="1">
        <f ca="1">IF(ISERROR(F113),"",VLOOKUP(A113,INDIRECT($F$8),8+(O126-1)*3))</f>
        <v>50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5">
      <c r="A127" s="7" t="str">
        <f ca="1">IF(ISERROR(F113),"",VLOOKUP(C113,INDIRECT($F$8),6+(O127-1)*3,0))</f>
        <v>CSP 002</v>
      </c>
      <c r="B127" s="38" t="str">
        <f ca="1">IF(ISERROR(F113),"",VLOOKUP(D113,INDIRECT($F$8),6+(O127-1)*3,0))</f>
        <v>Computer Applications and IOT</v>
      </c>
      <c r="C127" s="38"/>
      <c r="D127" s="38"/>
      <c r="E127" s="38"/>
      <c r="F127" s="7">
        <f ca="1">IF(ISERROR(F113),"",VLOOKUP(E113,INDIRECT($F$8),6+(O127-1)*3,0))</f>
        <v>1</v>
      </c>
      <c r="G127" s="39" t="str">
        <f ca="1">IF(ISERROR(F113),"",_xlfn.TEXTJOIN("/",FALSE,P127,S127))</f>
        <v>20/25</v>
      </c>
      <c r="H127" s="39"/>
      <c r="I127" s="39" t="str">
        <f ca="1">IF(ISERROR(F113),"",_xlfn.TEXTJOIN("/",FALSE,Q127,T127))</f>
        <v>21/25</v>
      </c>
      <c r="J127" s="39"/>
      <c r="K127" s="39" t="str">
        <f ca="1">IF(ISERROR(F113),"",_xlfn.TEXTJOIN("/",FALSE,R127,U127))</f>
        <v>41/50</v>
      </c>
      <c r="L127" s="39"/>
      <c r="M127" s="7" t="str">
        <f t="shared" ca="1" si="16"/>
        <v>B+</v>
      </c>
      <c r="N127" s="8">
        <f t="shared" ca="1" si="17"/>
        <v>8.5</v>
      </c>
      <c r="O127">
        <f t="shared" si="18"/>
        <v>10</v>
      </c>
      <c r="P127" s="1">
        <f ca="1">IF(ISERROR(F113),"",IF(ISTEXT(VLOOKUP(B113,INDIRECT($F$8),6+(O127-1)*3)),(VLOOKUP(B113,INDIRECT($F$8),6+(O127-1)*3)),SUM(VLOOKUP(B113,INDIRECT($F$8),6+(O127-1)*3),IF(W130,W127,0))))</f>
        <v>20</v>
      </c>
      <c r="Q127" s="1">
        <f ca="1">IF(ISERROR(F113),"",VLOOKUP(B113,INDIRECT($F$8),7+(O127-1)*3))</f>
        <v>21</v>
      </c>
      <c r="R127" s="1">
        <f ca="1">IF(ISERROR(F113),"",SUM(P127:Q127))</f>
        <v>41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/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0</v>
      </c>
      <c r="X127" s="1" t="str">
        <f ca="1">IF(ISERROR(F113),"",IF(W127=0,"",_xlfn.TEXTJOIN("",FALSE," G+",W127," in ",A127)))</f>
        <v/>
      </c>
    </row>
    <row r="128" spans="1:24" ht="12" customHeight="1" x14ac:dyDescent="0.25">
      <c r="A128" s="7" t="str">
        <f ca="1">IF(ISERROR(F113),"",VLOOKUP(C113,INDIRECT($F$8),6+(O128-1)*3,0))</f>
        <v>AHP 006</v>
      </c>
      <c r="B128" s="38" t="str">
        <f ca="1">IF(ISERROR(F113),"",VLOOKUP(D113,INDIRECT($F$8),6+(O128-1)*3,0))</f>
        <v>English Language Lab ($)</v>
      </c>
      <c r="C128" s="38"/>
      <c r="D128" s="38"/>
      <c r="E128" s="38"/>
      <c r="F128" s="7">
        <f ca="1">IF(ISERROR(F113),"",VLOOKUP(E113,INDIRECT($F$8),6+(O128-1)*3,0))</f>
        <v>0</v>
      </c>
      <c r="G128" s="39" t="str">
        <f ca="1">IF(ISERROR(F113),"",_xlfn.TEXTJOIN("/",FALSE,P128,S128))</f>
        <v>19/25</v>
      </c>
      <c r="H128" s="39"/>
      <c r="I128" s="39" t="str">
        <f ca="1">IF(ISERROR(F113),"",_xlfn.TEXTJOIN("/",FALSE,Q128,T128))</f>
        <v>35/50</v>
      </c>
      <c r="J128" s="39"/>
      <c r="K128" s="39" t="str">
        <f ca="1">IF(ISERROR(F113),"",_xlfn.TEXTJOIN("/",FALSE,R128,U128))</f>
        <v>54/75</v>
      </c>
      <c r="L128" s="39"/>
      <c r="M128" s="7" t="str">
        <f t="shared" ca="1" si="16"/>
        <v>C+</v>
      </c>
      <c r="N128" s="8">
        <f t="shared" ca="1" si="17"/>
        <v>7.5</v>
      </c>
      <c r="O128">
        <f t="shared" si="18"/>
        <v>11</v>
      </c>
      <c r="P128" s="1">
        <f ca="1">IF(ISERROR(F113),"",IF(ISTEXT(VLOOKUP(B113,INDIRECT($F$8),6+(O128-1)*3)),(VLOOKUP(B113,INDIRECT($F$8),6+(O128-1)*3)),SUM(VLOOKUP(B113,INDIRECT($F$8),6+(O128-1)*3),IF(W130,W128,0))))</f>
        <v>19</v>
      </c>
      <c r="Q128" s="1">
        <f ca="1">IF(ISERROR(F113),"",VLOOKUP(B113,INDIRECT($F$8),7+(O128-1)*3))</f>
        <v>35</v>
      </c>
      <c r="R128" s="1">
        <f ca="1">IF(ISERROR(F113),"",SUM(P128:Q128))</f>
        <v>54</v>
      </c>
      <c r="S128" s="1">
        <f ca="1">IF(ISERROR(F113),"",VLOOKUP(A113,INDIRECT($F$8),6+(O128-1)*3))</f>
        <v>25</v>
      </c>
      <c r="T128" s="1">
        <f ca="1">IF(ISERROR(F113),"",VLOOKUP(A113,INDIRECT($F$8),7+(O128-1)*3))</f>
        <v>50</v>
      </c>
      <c r="U128" s="1">
        <f ca="1">IF(ISERROR(F113),"",VLOOKUP(A113,INDIRECT($F$8),8+(O128-1)*3))</f>
        <v>75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5">
      <c r="A129" s="7" t="str">
        <f ca="1">IF(ISERROR(F113),"",VLOOKUP(C113,INDIRECT($F$8),6+(O129-1)*3-Y129,0))</f>
        <v>GP 01</v>
      </c>
      <c r="B129" s="38" t="str">
        <f ca="1">IF(ISERROR(F113),"",VLOOKUP(D113,INDIRECT($F$8),6+(O129-1)*3-Z129,0))</f>
        <v>General Proficiency ($)</v>
      </c>
      <c r="C129" s="38"/>
      <c r="D129" s="38"/>
      <c r="E129" s="38"/>
      <c r="F129" s="7">
        <f ca="1">IF(ISERROR(F113),"",VLOOKUP(E113,INDIRECT($F$8),6+(O129-1)*3-AA129,0))</f>
        <v>0</v>
      </c>
      <c r="G129" s="39" t="str">
        <f ca="1">IF(ISERROR(F113),"","-")</f>
        <v>-</v>
      </c>
      <c r="H129" s="39"/>
      <c r="I129" s="39" t="str">
        <f ca="1">IF(ISERROR(F113),"",_xlfn.TEXTJOIN("/",FALSE,Q129,T129))</f>
        <v>47/50</v>
      </c>
      <c r="J129" s="39"/>
      <c r="K129" s="39" t="str">
        <f ca="1">IF(ISERROR(F113),"",_xlfn.TEXTJOIN("/",FALSE,R129,U129))</f>
        <v>47/50</v>
      </c>
      <c r="L129" s="39"/>
      <c r="M129" s="39" t="str">
        <f ca="1">IF(ISBLANK(R129),"",IF(ISTEXT(R129),R129,IF(R129&gt;=0.8*U129,"Excellent",IF(R129&gt;=0.6*U129,"Very Good",IF(R129&gt;=0.4*U129,"Good",IF(R129&gt;=0.2*U129,"Satisfactory","Average"))))))</f>
        <v>Excellent</v>
      </c>
      <c r="N129" s="39"/>
      <c r="O129">
        <f t="shared" si="18"/>
        <v>12</v>
      </c>
      <c r="P129" s="1">
        <f ca="1">IF(ISERROR(F113),"",IF(ISTEXT(VLOOKUP(B\28,INDIRECT($F$8),6+(O129-1)*3)),(VLOOKUP(B113,INDIRECT($F$8),6+(O129-1)*3)),SUM(VLOOKUP(B113,INDIRECT($F$8),6+(O129-1)*3),IF(W130,W129,0))))</f>
        <v>0</v>
      </c>
      <c r="Q129" s="1">
        <f ca="1">IF(ISERROR(F113),"",VLOOKUP(B113,INDIRECT($F$8),7+(O129-1)*3))</f>
        <v>47</v>
      </c>
      <c r="R129" s="1">
        <f ca="1">IF(ISERROR(F113),"",SUM(P129:Q129))</f>
        <v>47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5">
      <c r="A130" s="40" t="str">
        <f ca="1">IF(ISERROR(F113),"",A109)</f>
        <v>Total Credits/ Marks/ Total Grade Points</v>
      </c>
      <c r="B130" s="40"/>
      <c r="C130" s="40"/>
      <c r="D130" s="40"/>
      <c r="E130" s="40"/>
      <c r="F130" s="10">
        <f ca="1">IF(ISERROR(F113),"",SUM(F118:F128))</f>
        <v>23</v>
      </c>
      <c r="G130" s="41" t="str">
        <f ca="1">IF(ISERROR(F113),"",_xlfn.TEXTJOIN("/",TRUE,SUMIF(F118:F129,"&gt;0",P118:P129),SUMIF(F118:F129,"&gt;0",S118:S129)))</f>
        <v>278/575</v>
      </c>
      <c r="H130" s="41"/>
      <c r="I130" s="41" t="str">
        <f ca="1">IF(ISERROR(F113),"",_xlfn.TEXTJOIN("/",TRUE,SUMIF(F118:F129,"&gt;0",Q118:Q129),SUMIF(F118:F129,"&gt;0",T118:T129)))</f>
        <v>229/375</v>
      </c>
      <c r="J130" s="41"/>
      <c r="K130" s="41" t="str">
        <f ca="1">IF(ISERROR(F113),"",_xlfn.TEXTJOIN("/",TRUE,SUMIF(F118:F129,"&gt;0",R118:R129),SUMIF(F118:F129,"&gt;0",U118:U129)))</f>
        <v>507/950</v>
      </c>
      <c r="L130" s="41"/>
      <c r="M130" s="40">
        <f ca="1">IF(ISERROR(F113),"",SUMPRODUCT(N118:N128,F118:F128))</f>
        <v>122.5</v>
      </c>
      <c r="N130" s="40"/>
      <c r="V130" s="1" t="str">
        <f ca="1">IF(ISERROR(F113),"",_xlfn.TEXTJOIN(", ",TRUE,V118:V129))</f>
        <v>ECT 001</v>
      </c>
      <c r="W130" t="b">
        <f ca="1">IF(ISERROR(F113),"",IF(SUM(W118:W129)&lt;=W117,TRUE,FALSE))</f>
        <v>0</v>
      </c>
      <c r="X130" s="1" t="str">
        <f ca="1">IF(ISERROR(F113),"",_xlfn.TEXTJOIN(",",TRUE,X118:X129))</f>
        <v xml:space="preserve"> G+11 in ECT 001</v>
      </c>
    </row>
    <row r="131" spans="1:24" ht="12" customHeight="1" x14ac:dyDescent="0.25">
      <c r="A131" s="40" t="str">
        <f ca="1">IF(ISERROR(F113),"",A110)</f>
        <v>Result:</v>
      </c>
      <c r="B131" s="42" t="str" cm="1">
        <f t="array" aca="1" ref="B131" ca="1">IF(SUM(COUNTIF(M118:M128,{"Ab","Dt"}))=11, "Not Promoted to IInd Semester", IF(V130="", "PASS", "CARRY OVER"))</f>
        <v>CARRY OVER</v>
      </c>
      <c r="C131" s="42"/>
      <c r="D131" s="40" t="str">
        <f ca="1">IF(ISERROR(F113),"",D110)</f>
        <v>Remark:</v>
      </c>
      <c r="E131" s="42" t="str">
        <f ca="1">IF(ISERROR(F113),"",IF(V130="",IF(X130="","",X130),_xlfn.TEXTJOIN(" ",TRUE,"BACK IN",V130)))</f>
        <v>BACK IN ECT 001</v>
      </c>
      <c r="F131" s="42"/>
      <c r="G131" s="40" t="str">
        <f ca="1">IF(ISERROR(F113),"",G110)</f>
        <v>SGPA:</v>
      </c>
      <c r="H131" s="43">
        <f ca="1">IF(ISERROR(F113),"",M130/F130)</f>
        <v>5.3260869565217392</v>
      </c>
      <c r="I131" s="40" t="str">
        <f ca="1">IF(ISERROR(F113),"",I110)</f>
        <v>CGPA:</v>
      </c>
      <c r="J131" s="43">
        <f ca="1">IF(ISERROR(F113),"",VLOOKUP(B113,INDIRECT($F$8),12+(O129-1)*3,0))</f>
        <v>5.3260869565217392</v>
      </c>
      <c r="K131" s="42" t="str">
        <f ca="1">IF(ISERROR(F113),"",K110)</f>
        <v>Earned Credits:</v>
      </c>
      <c r="L131" s="40">
        <f ca="1">IF(ISERROR(F113),"",SUMIF(N118:N128,"&gt;0",F118:F128))</f>
        <v>19</v>
      </c>
      <c r="M131" s="42" t="str">
        <f ca="1">IF(ISERROR(F113),"",M110)</f>
        <v>Cuml. Earned Credits:</v>
      </c>
      <c r="N131" s="40">
        <f ca="1">IF(ISERROR(F113),"",VLOOKUP(B113,INDIRECT($F$8),10+(O129-1)*3,0))</f>
        <v>19</v>
      </c>
    </row>
    <row r="132" spans="1:24" ht="12" customHeight="1" x14ac:dyDescent="0.25">
      <c r="A132" s="40"/>
      <c r="B132" s="42"/>
      <c r="C132" s="42"/>
      <c r="D132" s="40"/>
      <c r="E132" s="42"/>
      <c r="F132" s="42"/>
      <c r="G132" s="40"/>
      <c r="H132" s="43"/>
      <c r="I132" s="40"/>
      <c r="J132" s="43"/>
      <c r="K132" s="42"/>
      <c r="L132" s="40"/>
      <c r="M132" s="42"/>
      <c r="N132" s="40"/>
    </row>
    <row r="133" spans="1:24" ht="12" customHeight="1" x14ac:dyDescent="0.25">
      <c r="A133" s="40"/>
      <c r="B133" s="42"/>
      <c r="C133" s="42"/>
      <c r="D133" s="40"/>
      <c r="E133" s="42"/>
      <c r="F133" s="42"/>
      <c r="G133" s="40"/>
      <c r="H133" s="43"/>
      <c r="I133" s="40"/>
      <c r="J133" s="43"/>
      <c r="K133" s="42"/>
      <c r="L133" s="40"/>
      <c r="M133" s="42"/>
      <c r="N133" s="40"/>
    </row>
    <row r="134" spans="1:24" ht="12" customHeight="1" x14ac:dyDescent="0.25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Ajay Bisht</v>
      </c>
    </row>
    <row r="135" spans="1:24" ht="12" customHeight="1" x14ac:dyDescent="0.25">
      <c r="A135" s="44" t="str">
        <f ca="1">IF(ISERROR(F134),"",A114)</f>
        <v>Name:</v>
      </c>
      <c r="B135" s="44" t="str">
        <f ca="1">IFERROR(VLOOKUP(B134,INDIRECT($F$8),4,0),"")</f>
        <v>Ajay Bisht</v>
      </c>
      <c r="C135" s="44"/>
      <c r="D135" s="44" t="str">
        <f ca="1">IF(ISERROR(F134),"",D114)</f>
        <v>Father's Name:</v>
      </c>
      <c r="E135" s="44" t="str">
        <f ca="1">IFERROR(VLOOKUP(B134,INDIRECT($F$8),5,0),"")</f>
        <v>Narendra Singh</v>
      </c>
      <c r="F135" s="44"/>
      <c r="G135" s="44" t="str">
        <f ca="1">IF(ISERROR(F134),"",G114)</f>
        <v>University Roll No:</v>
      </c>
      <c r="H135" s="44"/>
      <c r="I135" s="45">
        <f ca="1">IFERROR(VLOOKUP(B134,INDIRECT($F$8),2,0),"")</f>
        <v>250090101007</v>
      </c>
      <c r="J135" s="45"/>
      <c r="K135" s="44" t="str">
        <f ca="1">IF(ISERROR(F134),"",K114)</f>
        <v>University Enrol. No:</v>
      </c>
      <c r="L135" s="44"/>
      <c r="M135" s="45" t="str">
        <f ca="1">IFERROR(VLOOKUP(B134,INDIRECT($F$8),3,0),"")</f>
        <v>UTU/2501103715</v>
      </c>
      <c r="N135" s="45"/>
    </row>
    <row r="136" spans="1:24" ht="12" customHeight="1" x14ac:dyDescent="0.25">
      <c r="A136" s="44"/>
      <c r="B136" s="44"/>
      <c r="C136" s="44"/>
      <c r="D136" s="44"/>
      <c r="E136" s="44"/>
      <c r="F136" s="44"/>
      <c r="G136" s="44"/>
      <c r="H136" s="44"/>
      <c r="I136" s="45"/>
      <c r="J136" s="45"/>
      <c r="K136" s="44"/>
      <c r="L136" s="44"/>
      <c r="M136" s="45"/>
      <c r="N136" s="45"/>
    </row>
    <row r="137" spans="1:24" ht="12" customHeight="1" x14ac:dyDescent="0.25">
      <c r="A137" s="42" t="str">
        <f ca="1">IF(ISERROR(F134),"",A116)</f>
        <v>Subject Code</v>
      </c>
      <c r="B137" s="42" t="str">
        <f ca="1">IF(ISERROR(F134),"",B116)</f>
        <v>Subject Name</v>
      </c>
      <c r="C137" s="42"/>
      <c r="D137" s="42"/>
      <c r="E137" s="42"/>
      <c r="F137" s="42" t="str">
        <f ca="1">IF(ISERROR(F134),"",F116)</f>
        <v>Credits</v>
      </c>
      <c r="G137" s="42" t="str">
        <f ca="1">IF(ISERROR(F134),"",G116)</f>
        <v>External Marks</v>
      </c>
      <c r="H137" s="42"/>
      <c r="I137" s="42" t="str">
        <f ca="1">IF(ISERROR(F134),"",I116)</f>
        <v>Sessional Marks</v>
      </c>
      <c r="J137" s="42"/>
      <c r="K137" s="42" t="str">
        <f ca="1">IF(ISERROR(F134),"",K116)</f>
        <v>Total Marks</v>
      </c>
      <c r="L137" s="42"/>
      <c r="M137" s="42" t="str">
        <f ca="1">IF(ISERROR(F134),"",M116)</f>
        <v>Grade</v>
      </c>
      <c r="N137" s="42" t="str">
        <f ca="1">IF(ISERROR(F134),"",N116)</f>
        <v>Grade Points</v>
      </c>
    </row>
    <row r="138" spans="1:24" ht="12" customHeight="1" x14ac:dyDescent="0.2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5">
      <c r="A139" s="7" t="str">
        <f ca="1">IF(ISERROR(F134),"",VLOOKUP(C134,INDIRECT($F$8),6+(O139-1)*3,0))</f>
        <v>AHT 002</v>
      </c>
      <c r="B139" s="38" t="str">
        <f ca="1">IF(ISERROR(F134),"",VLOOKUP(D134,INDIRECT($F$8),6+(O139-1)*3,0))</f>
        <v>Engineering Chemistry</v>
      </c>
      <c r="C139" s="38"/>
      <c r="D139" s="38"/>
      <c r="E139" s="38"/>
      <c r="F139" s="7">
        <f ca="1">IF(ISERROR(F134),"",VLOOKUP(E134,INDIRECT($F$8),6+(O139-1)*3,0))</f>
        <v>4</v>
      </c>
      <c r="G139" s="39" t="str">
        <f ca="1">IF(ISERROR(F134),"",_xlfn.TEXTJOIN("/",FALSE,P139,S139))</f>
        <v>66/100</v>
      </c>
      <c r="H139" s="39"/>
      <c r="I139" s="39" t="str">
        <f ca="1">IF(ISERROR(F134),"",_xlfn.TEXTJOIN("/",FALSE,Q139,T139))</f>
        <v>37/50</v>
      </c>
      <c r="J139" s="39"/>
      <c r="K139" s="39" t="str">
        <f ca="1">IF(ISERROR(F134),"",_xlfn.TEXTJOIN("/",FALSE,R139,U139))</f>
        <v>103/150</v>
      </c>
      <c r="L139" s="39"/>
      <c r="M139" s="7" t="str">
        <f ca="1">IF(ISERROR(F134),"",IF(ISTEXT(P139),IF(P139="A","Ab",IF(P139="D","Dt",IF(P139="UFM","UFM",IF(P139="NA","")))),IF(AND(ISBLANK(P139),ISBLANK(R139)),"",IF(P139&lt;0.3*S139,"F",IF(ISBLANK(R139),"",IF(ISTEXT(R139),R139,IF(R139&gt;=0.95*U139,"O",IF(R139&gt;=0.9*U139,"A+",IF(R139&gt;=0.85*U139,"A",IF(R139&gt;=0.8*U139,"B+",IF(R139&gt;=0.75*U139,"B",IF(R139&gt;=0.7*U139,"C+",IF(R139&gt;=0.65*U139,"C",IF(R139&gt;=0.6*U139,"D+",IF(R139&gt;=0.55*U139,"D",IF(R139&gt;=0.5*U139,"E+",IF(R139&gt;=0.45*U139,"E",IF(R139&gt;=0.4*U139,"P",IF(R139&lt;0.4*U139,"F",R139)))))))))))))))))))</f>
        <v>C</v>
      </c>
      <c r="N139" s="8">
        <f ca="1">INDEX($Z$2:$Z$17,MATCH(M139,$Y$2:$Y$17,0))</f>
        <v>7</v>
      </c>
      <c r="O139">
        <v>1</v>
      </c>
      <c r="P139" s="1">
        <f ca="1">IF(ISERROR(F134),"",IF(ISTEXT(VLOOKUP(B134,INDIRECT($F$8),6+(O139-1)*3)),(VLOOKUP(B134,INDIRECT($F$8),6+(O139-1)*3)),SUM(VLOOKUP(B134,INDIRECT($F$8),6+(O139-1)*3),IF(W151,W139,0))))</f>
        <v>66</v>
      </c>
      <c r="Q139" s="1">
        <f ca="1">IF(ISERROR(F134),"",VLOOKUP(B134,INDIRECT($F$8),7+(O139-1)*3))</f>
        <v>37</v>
      </c>
      <c r="R139" s="1">
        <f ca="1">IF(ISERROR(F134),"",SUM(P139:Q139))</f>
        <v>103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str">
        <f ca="1">IF(ISERROR(F134),"",IF(N139=0,A139,""))</f>
        <v/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0</v>
      </c>
      <c r="X139" s="1" t="str">
        <f ca="1">IF(ISERROR(F134),"",IF(W139=0,"",_xlfn.TEXTJOIN("",FALSE," G+",W139," in ",A139)))</f>
        <v/>
      </c>
    </row>
    <row r="140" spans="1:24" ht="12" customHeight="1" x14ac:dyDescent="0.25">
      <c r="A140" s="7" t="str">
        <f ca="1">IF(ISERROR(F134),"",VLOOKUP(C134,INDIRECT($F$8),6+(O140-1)*3,0))</f>
        <v>AHT 003</v>
      </c>
      <c r="B140" s="38" t="str">
        <f ca="1">IF(ISERROR(F134),"",VLOOKUP(D134,INDIRECT($F$8),6+(O140-1)*3,0))</f>
        <v>Introduction to Engineering Mathematics</v>
      </c>
      <c r="C140" s="38"/>
      <c r="D140" s="38"/>
      <c r="E140" s="38"/>
      <c r="F140" s="7">
        <f ca="1">IF(ISERROR(F134),"",VLOOKUP(E134,INDIRECT($F$8),6+(O140-1)*3,0))</f>
        <v>4</v>
      </c>
      <c r="G140" s="39" t="str">
        <f ca="1">IF(ISERROR(F134),"",_xlfn.TEXTJOIN("/",FALSE,P140,S140))</f>
        <v>77/100</v>
      </c>
      <c r="H140" s="39"/>
      <c r="I140" s="39" t="str">
        <f ca="1">IF(ISERROR(F134),"",_xlfn.TEXTJOIN("/",FALSE,Q140,T140))</f>
        <v>35/50</v>
      </c>
      <c r="J140" s="39"/>
      <c r="K140" s="39" t="str">
        <f ca="1">IF(ISERROR(F134),"",_xlfn.TEXTJOIN("/",FALSE,R140,U140))</f>
        <v>112/150</v>
      </c>
      <c r="L140" s="39"/>
      <c r="M140" s="7" t="str">
        <f t="shared" ref="M140:M149" ca="1" si="19">IF(ISERROR(F135),"",IF(ISTEXT(P140),IF(P140="A","Ab",IF(P140="D","Dt",IF(P140="UFM","UFM",IF(P140="NA","")))),IF(AND(ISBLANK(P140),ISBLANK(R140)),"",IF(P140&lt;0.3*S140,"F",IF(ISBLANK(R140),"",IF(ISTEXT(R140),R140,IF(R140&gt;=0.95*U140,"O",IF(R140&gt;=0.9*U140,"A+",IF(R140&gt;=0.85*U140,"A",IF(R140&gt;=0.8*U140,"B+",IF(R140&gt;=0.75*U140,"B",IF(R140&gt;=0.7*U140,"C+",IF(R140&gt;=0.65*U140,"C",IF(R140&gt;=0.6*U140,"D+",IF(R140&gt;=0.55*U140,"D",IF(R140&gt;=0.5*U140,"E+",IF(R140&gt;=0.45*U140,"E",IF(R140&gt;=0.4*U140,"P",IF(R140&lt;0.4*U140,"F",R140)))))))))))))))))))</f>
        <v>C+</v>
      </c>
      <c r="N140" s="8">
        <f t="shared" ref="N140:N149" ca="1" si="20">INDEX($Z$2:$Z$17,MATCH(M140,$Y$2:$Y$17,0))</f>
        <v>7.5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77</v>
      </c>
      <c r="Q140" s="1">
        <f ca="1">IF(ISERROR(F134),"",VLOOKUP(B134,INDIRECT($F$8),7+(O140-1)*3))</f>
        <v>35</v>
      </c>
      <c r="R140" s="1">
        <f ca="1">IF(ISERROR(F134),"",SUM(P140:Q140))</f>
        <v>112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5">
      <c r="A141" s="7" t="str">
        <f ca="1">IF(ISERROR(F134),"",VLOOKUP(C134,INDIRECT($F$8),6+(O141-1)*3,0))</f>
        <v>ECT 001</v>
      </c>
      <c r="B141" s="38" t="str">
        <f ca="1">IF(ISERROR(F134),"",VLOOKUP(D134,INDIRECT($F$8),6+(O141-1)*3,0))</f>
        <v>Basic Electronics Engineering</v>
      </c>
      <c r="C141" s="38"/>
      <c r="D141" s="38"/>
      <c r="E141" s="38"/>
      <c r="F141" s="7">
        <f ca="1">IF(ISERROR(F134),"",VLOOKUP(E134,INDIRECT($F$8),6+(O141-1)*3,0))</f>
        <v>4</v>
      </c>
      <c r="G141" s="39" t="str">
        <f ca="1">IF(ISERROR(F134),"",_xlfn.TEXTJOIN("/",FALSE,P141,S141))</f>
        <v>45/100</v>
      </c>
      <c r="H141" s="39"/>
      <c r="I141" s="39" t="str">
        <f ca="1">IF(ISERROR(F134),"",_xlfn.TEXTJOIN("/",FALSE,Q141,T141))</f>
        <v>42/50</v>
      </c>
      <c r="J141" s="39"/>
      <c r="K141" s="39" t="str">
        <f ca="1">IF(ISERROR(F134),"",_xlfn.TEXTJOIN("/",FALSE,R141,U141))</f>
        <v>87/150</v>
      </c>
      <c r="L141" s="39"/>
      <c r="M141" s="7" t="str">
        <f t="shared" ca="1" si="19"/>
        <v>D</v>
      </c>
      <c r="N141" s="8">
        <f t="shared" ca="1" si="20"/>
        <v>6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45</v>
      </c>
      <c r="Q141" s="1">
        <f ca="1">IF(ISERROR(F134),"",VLOOKUP(B134,INDIRECT($F$8),7+(O141-1)*3))</f>
        <v>42</v>
      </c>
      <c r="R141" s="1">
        <f ca="1">IF(ISERROR(F134),"",SUM(P141:Q141))</f>
        <v>87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5">
      <c r="A142" s="7" t="str">
        <f ca="1">IF(ISERROR(F134),"",VLOOKUP(C134,INDIRECT($F$8),6+(O142-1)*3,0))</f>
        <v>MET 001</v>
      </c>
      <c r="B142" s="38" t="str">
        <f ca="1">IF(ISERROR(F134),"",VLOOKUP(D134,INDIRECT($F$8),6+(O142-1)*3,0))</f>
        <v>Basic Mechanical Engineering</v>
      </c>
      <c r="C142" s="38"/>
      <c r="D142" s="38"/>
      <c r="E142" s="38"/>
      <c r="F142" s="7">
        <f ca="1">IF(ISERROR(F134),"",VLOOKUP(E134,INDIRECT($F$8),6+(O142-1)*3,0))</f>
        <v>4</v>
      </c>
      <c r="G142" s="39" t="str">
        <f ca="1">IF(ISERROR(F134),"",_xlfn.TEXTJOIN("/",FALSE,P142,S142))</f>
        <v>57/100</v>
      </c>
      <c r="H142" s="39"/>
      <c r="I142" s="39" t="str">
        <f ca="1">IF(ISERROR(F134),"",_xlfn.TEXTJOIN("/",FALSE,Q142,T142))</f>
        <v>41/50</v>
      </c>
      <c r="J142" s="39"/>
      <c r="K142" s="39" t="str">
        <f ca="1">IF(ISERROR(F134),"",_xlfn.TEXTJOIN("/",FALSE,R142,U142))</f>
        <v>98/150</v>
      </c>
      <c r="L142" s="39"/>
      <c r="M142" s="7" t="str">
        <f t="shared" ca="1" si="19"/>
        <v>C</v>
      </c>
      <c r="N142" s="8">
        <f t="shared" ca="1" si="20"/>
        <v>7</v>
      </c>
      <c r="O142">
        <f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57</v>
      </c>
      <c r="Q142" s="1">
        <f ca="1">IF(ISERROR(F134),"",VLOOKUP(B134,INDIRECT($F$8),7+(O142-1)*3))</f>
        <v>41</v>
      </c>
      <c r="R142" s="1">
        <f ca="1">IF(ISERROR(F134),"",SUM(P142:Q142))</f>
        <v>98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5">
      <c r="A143" s="7" t="str">
        <f ca="1">IF(ISERROR(F134),"",VLOOKUP(C134,INDIRECT($F$8),6+(O143-1)*3,0))</f>
        <v>AHP 002</v>
      </c>
      <c r="B143" s="38" t="str">
        <f ca="1">IF(ISERROR(F134),"",VLOOKUP(D134,INDIRECT($F$8),6+(O143-1)*3,0))</f>
        <v>Engineering Chemistry Lab</v>
      </c>
      <c r="C143" s="38"/>
      <c r="D143" s="38"/>
      <c r="E143" s="38"/>
      <c r="F143" s="7">
        <f ca="1">IF(ISERROR(F134),"",VLOOKUP(E134,INDIRECT($F$8),6+(O143-1)*3,0))</f>
        <v>1</v>
      </c>
      <c r="G143" s="39" t="str">
        <f ca="1">IF(ISERROR(F134),"",_xlfn.TEXTJOIN("/",FALSE,P143,S143))</f>
        <v>17/25</v>
      </c>
      <c r="H143" s="39"/>
      <c r="I143" s="39" t="str">
        <f ca="1">IF(ISERROR(F134),"",_xlfn.TEXTJOIN("/",FALSE,Q143,T143))</f>
        <v>22/25</v>
      </c>
      <c r="J143" s="39"/>
      <c r="K143" s="39" t="str">
        <f ca="1">IF(ISERROR(F134),"",_xlfn.TEXTJOIN("/",FALSE,R143,U143))</f>
        <v>39/50</v>
      </c>
      <c r="L143" s="39"/>
      <c r="M143" s="7" t="str">
        <f t="shared" ca="1" si="19"/>
        <v>B</v>
      </c>
      <c r="N143" s="8">
        <f t="shared" ca="1" si="20"/>
        <v>8</v>
      </c>
      <c r="O143">
        <f>O142+1</f>
        <v>5</v>
      </c>
      <c r="P143" s="1">
        <f ca="1">IF(ISERROR(F134),"",IF(ISTEXT(VLOOKUP(B134,INDIRECT($F$8),6+(O143-1)*3)),(VLOOKUP(B134,INDIRECT($F$8),6+(O143-1)*3)),SUM(VLOOKUP(B134,INDIRECT($F$8),6+(O143-1)*3),IF(W151,W143,0))))</f>
        <v>17</v>
      </c>
      <c r="Q143" s="1">
        <f ca="1">IF(ISERROR(F134),"",VLOOKUP(B134,INDIRECT($F$8),7+(O143-1)*3))</f>
        <v>22</v>
      </c>
      <c r="R143" s="1">
        <f ca="1">IF(ISERROR(F134),"",SUM(P143:Q143))</f>
        <v>39</v>
      </c>
      <c r="S143" s="1">
        <f ca="1">IF(ISERROR(F134),"",VLOOKUP(A134,INDIRECT($F$8),6+(O143-1)*3))</f>
        <v>25</v>
      </c>
      <c r="T143" s="1">
        <f ca="1">IF(ISERROR(F134),"",VLOOKUP(A134,INDIRECT($F$8),7+(O143-1)*3))</f>
        <v>25</v>
      </c>
      <c r="U143" s="1">
        <f ca="1">IF(ISERROR(F134),"",VLOOKUP(A134,INDIRECT($F$8),8+(O143-1)*3))</f>
        <v>50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5">
      <c r="A144" s="7" t="str">
        <f ca="1">IF(ISERROR(F134),"",VLOOKUP(C134,INDIRECT($F$8),6+(O144-1)*3,0))</f>
        <v>ECP 001</v>
      </c>
      <c r="B144" s="38" t="str">
        <f ca="1">IF(ISERROR(F134),"",VLOOKUP(D134,INDIRECT($F$8),6+(O144-1)*3,0))</f>
        <v>Basic Electronics Engineering Lab</v>
      </c>
      <c r="C144" s="38"/>
      <c r="D144" s="38"/>
      <c r="E144" s="38"/>
      <c r="F144" s="7">
        <f ca="1">IF(ISERROR(F134),"",VLOOKUP(E134,INDIRECT($F$8),6+(O144-1)*3,0))</f>
        <v>1</v>
      </c>
      <c r="G144" s="39" t="str">
        <f ca="1">IF(ISERROR(F134),"",_xlfn.TEXTJOIN("/",FALSE,P144,S144))</f>
        <v>18/25</v>
      </c>
      <c r="H144" s="39"/>
      <c r="I144" s="39" t="str">
        <f ca="1">IF(ISERROR(F134),"",_xlfn.TEXTJOIN("/",FALSE,Q144,T144))</f>
        <v>23/25</v>
      </c>
      <c r="J144" s="39"/>
      <c r="K144" s="39" t="str">
        <f ca="1">IF(ISERROR(F134),"",_xlfn.TEXTJOIN("/",FALSE,R144,U144))</f>
        <v>41/50</v>
      </c>
      <c r="L144" s="39"/>
      <c r="M144" s="7" t="str">
        <f t="shared" ca="1" si="19"/>
        <v>B+</v>
      </c>
      <c r="N144" s="8">
        <f t="shared" ca="1" si="20"/>
        <v>8.5</v>
      </c>
      <c r="O144">
        <f t="shared" ref="O144:O150" si="21">O143+1</f>
        <v>6</v>
      </c>
      <c r="P144" s="1">
        <f ca="1">IF(ISERROR(F134),"",IF(ISTEXT(VLOOKUP(B134,INDIRECT($F$8),6+(O144-1)*3)),(VLOOKUP(B134,INDIRECT($F$8),6+(O144-1)*3)),SUM(VLOOKUP(B134,INDIRECT($F$8),6+(O144-1)*3),IF(W151,W144,0))))</f>
        <v>18</v>
      </c>
      <c r="Q144" s="1">
        <f ca="1">IF(ISERROR(F134),"",VLOOKUP(B134,INDIRECT($F$8),7+(O144-1)*3))</f>
        <v>23</v>
      </c>
      <c r="R144" s="1">
        <f ca="1">IF(ISERROR(F134),"",SUM(P144:Q144))</f>
        <v>41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5">
      <c r="A145" s="7" t="str">
        <f ca="1">IF(ISERROR(F134),"",VLOOKUP(C134,INDIRECT($F$8),6+(O145-1)*3,0))</f>
        <v>MEP 001</v>
      </c>
      <c r="B145" s="38" t="str">
        <f ca="1">IF(ISERROR(F134),"",VLOOKUP(D134,INDIRECT($F$8),6+(O145-1)*3,0))</f>
        <v>Basic Mechanical Engineering Lab</v>
      </c>
      <c r="C145" s="38"/>
      <c r="D145" s="38"/>
      <c r="E145" s="38"/>
      <c r="F145" s="7">
        <f ca="1">IF(ISERROR(F134),"",VLOOKUP(E134,INDIRECT($F$8),6+(O145-1)*3,0))</f>
        <v>1</v>
      </c>
      <c r="G145" s="39" t="str">
        <f ca="1">IF(ISERROR(F134),"",_xlfn.TEXTJOIN("/",FALSE,P145,S145))</f>
        <v>21/25</v>
      </c>
      <c r="H145" s="39"/>
      <c r="I145" s="39" t="str">
        <f ca="1">IF(ISERROR(F134),"",_xlfn.TEXTJOIN("/",FALSE,Q145,T145))</f>
        <v>23/25</v>
      </c>
      <c r="J145" s="39"/>
      <c r="K145" s="39" t="str">
        <f ca="1">IF(ISERROR(F134),"",_xlfn.TEXTJOIN("/",FALSE,R145,U145))</f>
        <v>44/50</v>
      </c>
      <c r="L145" s="39"/>
      <c r="M145" s="7" t="str">
        <f t="shared" ca="1" si="19"/>
        <v>A</v>
      </c>
      <c r="N145" s="8">
        <f t="shared" ca="1" si="20"/>
        <v>9</v>
      </c>
      <c r="O145">
        <f t="shared" si="21"/>
        <v>7</v>
      </c>
      <c r="P145" s="1">
        <f ca="1">IF(ISERROR(F134),"",IF(ISTEXT(VLOOKUP(B134,INDIRECT($F$8),6+(O145-1)*3)),(VLOOKUP(B134,INDIRECT($F$8),6+(O145-1)*3)),SUM(VLOOKUP(B134,INDIRECT($F$8),6+(O145-1)*3),IF(W151,W145,0))))</f>
        <v>21</v>
      </c>
      <c r="Q145" s="1">
        <f ca="1">IF(ISERROR(F134),"",VLOOKUP(B134,INDIRECT($F$8),7+(O145-1)*3))</f>
        <v>23</v>
      </c>
      <c r="R145" s="1">
        <f ca="1">IF(ISERROR(F134),"",SUM(P145:Q145))</f>
        <v>44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5">
      <c r="A146" s="7" t="str">
        <f ca="1">IF(ISERROR(F134),"",VLOOKUP(C134,INDIRECT($F$8),6+(O146-1)*3,0))</f>
        <v>MEP 003</v>
      </c>
      <c r="B146" s="38" t="str">
        <f ca="1">IF(ISERROR(F134),"",VLOOKUP(D134,INDIRECT($F$8),6+(O146-1)*3-Z146,0))</f>
        <v>Workshop Practices Lab</v>
      </c>
      <c r="C146" s="38"/>
      <c r="D146" s="38"/>
      <c r="E146" s="38"/>
      <c r="F146" s="7">
        <f ca="1">IF(ISERROR(F134),"",VLOOKUP(E134,INDIRECT($F$8),6+(O146-1)*3,0))</f>
        <v>2</v>
      </c>
      <c r="G146" s="39" t="str">
        <f ca="1">IF(ISERROR(F134),"",_xlfn.TEXTJOIN("/",FALSE,P146,S146))</f>
        <v>48/50</v>
      </c>
      <c r="H146" s="39"/>
      <c r="I146" s="39" t="str">
        <f ca="1">IF(ISERROR(F134),"",_xlfn.TEXTJOIN("/",FALSE,Q146,T146))</f>
        <v>46/50</v>
      </c>
      <c r="J146" s="39"/>
      <c r="K146" s="39" t="str">
        <f ca="1">IF(ISERROR(F134),"",_xlfn.TEXTJOIN("/",FALSE,R146,U146))</f>
        <v>94/100</v>
      </c>
      <c r="L146" s="39"/>
      <c r="M146" s="7" t="str">
        <f t="shared" ca="1" si="19"/>
        <v>A+</v>
      </c>
      <c r="N146" s="8">
        <f t="shared" ca="1" si="20"/>
        <v>9.5</v>
      </c>
      <c r="O146">
        <f t="shared" si="21"/>
        <v>8</v>
      </c>
      <c r="P146" s="1">
        <f ca="1">IF(ISERROR(F134),"",IF(ISTEXT(VLOOKUP(B134,INDIRECT($F$8),6+(O146-1)*3)),(VLOOKUP(B134,INDIRECT($F$8),6+(O146-1)*3)),SUM(VLOOKUP(B134,INDIRECT($F$8),6+(O146-1)*3),IF(W151,W146,0))))</f>
        <v>48</v>
      </c>
      <c r="Q146" s="1">
        <f ca="1">IF(ISERROR(F134),"",VLOOKUP(B134,INDIRECT($F$8),7+(O146-1)*3))</f>
        <v>46</v>
      </c>
      <c r="R146" s="1">
        <f ca="1">IF(ISERROR(F134),"",SUM(P146:Q146))</f>
        <v>94</v>
      </c>
      <c r="S146" s="1">
        <f ca="1">IF(ISERROR(F134),"",VLOOKUP(A134,INDIRECT($F$8),6+(O146-1)*3))</f>
        <v>50</v>
      </c>
      <c r="T146" s="1">
        <f ca="1">IF(ISERROR(F134),"",VLOOKUP(A134,INDIRECT($F$8),7+(O146-1)*3))</f>
        <v>50</v>
      </c>
      <c r="U146" s="1">
        <f ca="1">IF(ISERROR(F134),"",VLOOKUP(A134,INDIRECT($F$8),8+(O146-1)*3))</f>
        <v>100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5">
      <c r="A147" s="7" t="str">
        <f ca="1">IF(ISERROR(F134),"",VLOOKUP(C134,INDIRECT($F$8),6+(O147-1)*3,0))</f>
        <v>AHP 004</v>
      </c>
      <c r="B147" s="38" t="str">
        <f ca="1">IF(ISERROR(F134),"",VLOOKUP(D134,INDIRECT($F$8),6+(O147-1)*3-Z147,0))</f>
        <v>Emerging Technologies in Engineering Lab</v>
      </c>
      <c r="C147" s="38"/>
      <c r="D147" s="38"/>
      <c r="E147" s="38"/>
      <c r="F147" s="7">
        <f ca="1">IF(ISERROR(F134),"",VLOOKUP(E134,INDIRECT($F$8),6+(O147-1)*3,0))</f>
        <v>1</v>
      </c>
      <c r="G147" s="39" t="str">
        <f ca="1">IF(ISERROR(F134),"",_xlfn.TEXTJOIN("/",FALSE,P147,S147))</f>
        <v>22/25</v>
      </c>
      <c r="H147" s="39"/>
      <c r="I147" s="39" t="str">
        <f ca="1">IF(ISERROR(F134),"",_xlfn.TEXTJOIN("/",FALSE,Q147,T147))</f>
        <v>22/25</v>
      </c>
      <c r="J147" s="39"/>
      <c r="K147" s="39" t="str">
        <f ca="1">IF(ISERROR(F134),"",_xlfn.TEXTJOIN("/",FALSE,R147,U147))</f>
        <v>44/50</v>
      </c>
      <c r="L147" s="39"/>
      <c r="M147" s="7" t="str">
        <f t="shared" ca="1" si="19"/>
        <v>A</v>
      </c>
      <c r="N147" s="8">
        <f t="shared" ca="1" si="20"/>
        <v>9</v>
      </c>
      <c r="O147">
        <f t="shared" si="21"/>
        <v>9</v>
      </c>
      <c r="P147" s="1">
        <f ca="1">IF(ISERROR(F134),"",IF(ISTEXT(VLOOKUP(B134,INDIRECT($F$8),6+(O147-1)*3)),(VLOOKUP(B134,INDIRECT($F$8),6+(O147-1)*3)),SUM(VLOOKUP(B134,INDIRECT($F$8),6+(O147-1)*3),IF(W151,W147,0))))</f>
        <v>22</v>
      </c>
      <c r="Q147" s="1">
        <f ca="1">IF(ISERROR(F134),"",VLOOKUP(B134,INDIRECT($F$8),7+(O147-1)*3))</f>
        <v>22</v>
      </c>
      <c r="R147" s="1">
        <f ca="1">IF(ISERROR(F134),"",SUM(P147:Q147))</f>
        <v>44</v>
      </c>
      <c r="S147" s="1">
        <f ca="1">IF(ISERROR(F134),"",VLOOKUP(A134,INDIRECT($F$8),6+(O147-1)*3))</f>
        <v>25</v>
      </c>
      <c r="T147" s="1">
        <f ca="1">IF(ISERROR(F134),"",VLOOKUP(A134,INDIRECT($F$8),7+(O147-1)*3))</f>
        <v>25</v>
      </c>
      <c r="U147" s="1">
        <f ca="1">IF(ISERROR(F134),"",VLOOKUP(A134,INDIRECT($F$8),8+(O147-1)*3))</f>
        <v>50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5">
      <c r="A148" s="7" t="str">
        <f ca="1">IF(ISERROR(F134),"",VLOOKUP(C134,INDIRECT($F$8),6+(O148-1)*3,0))</f>
        <v>CSP 002</v>
      </c>
      <c r="B148" s="38" t="str">
        <f ca="1">IF(ISERROR(F134),"",VLOOKUP(D134,INDIRECT($F$8),6+(O148-1)*3,0))</f>
        <v>Computer Applications and IOT</v>
      </c>
      <c r="C148" s="38"/>
      <c r="D148" s="38"/>
      <c r="E148" s="38"/>
      <c r="F148" s="7">
        <f ca="1">IF(ISERROR(F134),"",VLOOKUP(E134,INDIRECT($F$8),6+(O148-1)*3,0))</f>
        <v>1</v>
      </c>
      <c r="G148" s="39" t="str">
        <f ca="1">IF(ISERROR(F134),"",_xlfn.TEXTJOIN("/",FALSE,P148,S148))</f>
        <v>22/25</v>
      </c>
      <c r="H148" s="39"/>
      <c r="I148" s="39" t="str">
        <f ca="1">IF(ISERROR(F134),"",_xlfn.TEXTJOIN("/",FALSE,Q148,T148))</f>
        <v>23/25</v>
      </c>
      <c r="J148" s="39"/>
      <c r="K148" s="39" t="str">
        <f ca="1">IF(ISERROR(F134),"",_xlfn.TEXTJOIN("/",FALSE,R148,U148))</f>
        <v>45/50</v>
      </c>
      <c r="L148" s="39"/>
      <c r="M148" s="7" t="str">
        <f t="shared" ca="1" si="19"/>
        <v>A+</v>
      </c>
      <c r="N148" s="8">
        <f t="shared" ca="1" si="20"/>
        <v>9.5</v>
      </c>
      <c r="O148">
        <f t="shared" si="21"/>
        <v>10</v>
      </c>
      <c r="P148" s="1">
        <f ca="1">IF(ISERROR(F134),"",IF(ISTEXT(VLOOKUP(B134,INDIRECT($F$8),6+(O148-1)*3)),(VLOOKUP(B134,INDIRECT($F$8),6+(O148-1)*3)),SUM(VLOOKUP(B134,INDIRECT($F$8),6+(O148-1)*3),IF(W151,W148,0))))</f>
        <v>22</v>
      </c>
      <c r="Q148" s="1">
        <f ca="1">IF(ISERROR(F134),"",VLOOKUP(B134,INDIRECT($F$8),7+(O148-1)*3))</f>
        <v>23</v>
      </c>
      <c r="R148" s="1">
        <f ca="1">IF(ISERROR(F134),"",SUM(P148:Q148))</f>
        <v>45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5">
      <c r="A149" s="7" t="str">
        <f ca="1">IF(ISERROR(F134),"",VLOOKUP(C134,INDIRECT($F$8),6+(O149-1)*3,0))</f>
        <v>AHP 006</v>
      </c>
      <c r="B149" s="38" t="str">
        <f ca="1">IF(ISERROR(F134),"",VLOOKUP(D134,INDIRECT($F$8),6+(O149-1)*3,0))</f>
        <v>English Language Lab ($)</v>
      </c>
      <c r="C149" s="38"/>
      <c r="D149" s="38"/>
      <c r="E149" s="38"/>
      <c r="F149" s="7">
        <f ca="1">IF(ISERROR(F134),"",VLOOKUP(E134,INDIRECT($F$8),6+(O149-1)*3,0))</f>
        <v>0</v>
      </c>
      <c r="G149" s="39" t="str">
        <f ca="1">IF(ISERROR(F134),"",_xlfn.TEXTJOIN("/",FALSE,P149,S149))</f>
        <v>19/25</v>
      </c>
      <c r="H149" s="39"/>
      <c r="I149" s="39" t="str">
        <f ca="1">IF(ISERROR(F134),"",_xlfn.TEXTJOIN("/",FALSE,Q149,T149))</f>
        <v>39/50</v>
      </c>
      <c r="J149" s="39"/>
      <c r="K149" s="39" t="str">
        <f ca="1">IF(ISERROR(F134),"",_xlfn.TEXTJOIN("/",FALSE,R149,U149))</f>
        <v>58/75</v>
      </c>
      <c r="L149" s="39"/>
      <c r="M149" s="7" t="str">
        <f t="shared" ca="1" si="19"/>
        <v>B</v>
      </c>
      <c r="N149" s="8">
        <f t="shared" ca="1" si="20"/>
        <v>8</v>
      </c>
      <c r="O149">
        <f t="shared" si="21"/>
        <v>11</v>
      </c>
      <c r="P149" s="1">
        <f ca="1">IF(ISERROR(F134),"",IF(ISTEXT(VLOOKUP(B134,INDIRECT($F$8),6+(O149-1)*3)),(VLOOKUP(B134,INDIRECT($F$8),6+(O149-1)*3)),SUM(VLOOKUP(B134,INDIRECT($F$8),6+(O149-1)*3),IF(W151,W149,0))))</f>
        <v>19</v>
      </c>
      <c r="Q149" s="1">
        <f ca="1">IF(ISERROR(F134),"",VLOOKUP(B134,INDIRECT($F$8),7+(O149-1)*3))</f>
        <v>39</v>
      </c>
      <c r="R149" s="1">
        <f ca="1">IF(ISERROR(F134),"",SUM(P149:Q149))</f>
        <v>58</v>
      </c>
      <c r="S149" s="1">
        <f ca="1">IF(ISERROR(F134),"",VLOOKUP(A134,INDIRECT($F$8),6+(O149-1)*3))</f>
        <v>25</v>
      </c>
      <c r="T149" s="1">
        <f ca="1">IF(ISERROR(F134),"",VLOOKUP(A134,INDIRECT($F$8),7+(O149-1)*3))</f>
        <v>50</v>
      </c>
      <c r="U149" s="1">
        <f ca="1">IF(ISERROR(F134),"",VLOOKUP(A134,INDIRECT($F$8),8+(O149-1)*3))</f>
        <v>75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5">
      <c r="A150" s="7" t="str">
        <f ca="1">IF(ISERROR(F134),"",VLOOKUP(C134,INDIRECT($F$8),6+(O150-1)*3-Y150,0))</f>
        <v>GP 01</v>
      </c>
      <c r="B150" s="38" t="str">
        <f ca="1">IF(ISERROR(F134),"",VLOOKUP(D134,INDIRECT($F$8),6+(O150-1)*3-Z150,0))</f>
        <v>General Proficiency ($)</v>
      </c>
      <c r="C150" s="38"/>
      <c r="D150" s="38"/>
      <c r="E150" s="38"/>
      <c r="F150" s="7">
        <f ca="1">IF(ISERROR(F134),"",VLOOKUP(E134,INDIRECT($F$8),6+(O150-1)*3-AA150,0))</f>
        <v>0</v>
      </c>
      <c r="G150" s="39" t="str">
        <f ca="1">IF(ISERROR(F134),"","-")</f>
        <v>-</v>
      </c>
      <c r="H150" s="39"/>
      <c r="I150" s="39" t="str">
        <f ca="1">IF(ISERROR(F134),"",_xlfn.TEXTJOIN("/",FALSE,Q150,T150))</f>
        <v>47/50</v>
      </c>
      <c r="J150" s="39"/>
      <c r="K150" s="39" t="str">
        <f ca="1">IF(ISERROR(F134),"",_xlfn.TEXTJOIN("/",FALSE,R150,U150))</f>
        <v>47/50</v>
      </c>
      <c r="L150" s="39"/>
      <c r="M150" s="39" t="str">
        <f ca="1">IF(ISBLANK(R150),"",IF(ISTEXT(R150),R150,IF(R150&gt;=0.8*U150,"Excellent",IF(R150&gt;=0.6*U150,"Very Good",IF(R150&gt;=0.4*U150,"Good",IF(R150&gt;=0.2*U150,"Satisfactory","Average"))))))</f>
        <v>Excellent</v>
      </c>
      <c r="N150" s="39"/>
      <c r="O150">
        <f t="shared" si="21"/>
        <v>12</v>
      </c>
      <c r="P150" s="1">
        <f ca="1">IF(ISERROR(F134),"",IF(ISTEXT(VLOOKUP(B\28,INDIRECT($F$8),6+(O150-1)*3)),(VLOOKUP(B134,INDIRECT($F$8),6+(O150-1)*3)),SUM(VLOOKUP(B134,INDIRECT($F$8),6+(O150-1)*3),IF(W151,W150,0))))</f>
        <v>0</v>
      </c>
      <c r="Q150" s="1">
        <f ca="1">IF(ISERROR(F134),"",VLOOKUP(B134,INDIRECT($F$8),7+(O150-1)*3))</f>
        <v>47</v>
      </c>
      <c r="R150" s="1">
        <f ca="1">IF(ISERROR(F134),"",SUM(P150:Q150))</f>
        <v>47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5">
      <c r="A151" s="40" t="str">
        <f ca="1">IF(ISERROR(F134),"",A130)</f>
        <v>Total Credits/ Marks/ Total Grade Points</v>
      </c>
      <c r="B151" s="40"/>
      <c r="C151" s="40"/>
      <c r="D151" s="40"/>
      <c r="E151" s="40"/>
      <c r="F151" s="10">
        <f ca="1">IF(ISERROR(F134),"",SUM(F139:F149))</f>
        <v>23</v>
      </c>
      <c r="G151" s="41" t="str">
        <f ca="1">IF(ISERROR(F134),"",_xlfn.TEXTJOIN("/",TRUE,SUMIF(F139:F150,"&gt;0",P139:P150),SUMIF(F139:F150,"&gt;0",S139:S150)))</f>
        <v>393/575</v>
      </c>
      <c r="H151" s="41"/>
      <c r="I151" s="41" t="str">
        <f ca="1">IF(ISERROR(F134),"",_xlfn.TEXTJOIN("/",TRUE,SUMIF(F139:F150,"&gt;0",Q139:Q150),SUMIF(F139:F150,"&gt;0",T139:T150)))</f>
        <v>314/375</v>
      </c>
      <c r="J151" s="41"/>
      <c r="K151" s="41" t="str">
        <f ca="1">IF(ISERROR(F134),"",_xlfn.TEXTJOIN("/",TRUE,SUMIF(F139:F150,"&gt;0",R139:R150),SUMIF(F139:F150,"&gt;0",U139:U150)))</f>
        <v>707/950</v>
      </c>
      <c r="L151" s="41"/>
      <c r="M151" s="40">
        <f ca="1">IF(ISERROR(F134),"",SUMPRODUCT(N139:N149,F139:F149))</f>
        <v>173</v>
      </c>
      <c r="N151" s="40"/>
      <c r="V151" s="1" t="str">
        <f ca="1">IF(ISERROR(F134),"",_xlfn.TEXTJOIN(", ",TRUE,V139:V150))</f>
        <v/>
      </c>
      <c r="W151" t="b">
        <f ca="1">IF(ISERROR(F134),"",IF(SUM(W139:W150)&lt;=W138,TRUE,FALSE))</f>
        <v>1</v>
      </c>
      <c r="X151" s="1" t="str">
        <f ca="1">IF(ISERROR(F134),"",_xlfn.TEXTJOIN(",",TRUE,X139:X150))</f>
        <v/>
      </c>
    </row>
    <row r="152" spans="1:24" ht="12" customHeight="1" x14ac:dyDescent="0.25">
      <c r="A152" s="40" t="str">
        <f ca="1">IF(ISERROR(F134),"",A131)</f>
        <v>Result:</v>
      </c>
      <c r="B152" s="42" t="str" cm="1">
        <f t="array" aca="1" ref="B152" ca="1">IF(SUM(COUNTIF(M139:M149,{"Ab","Dt"}))=11, "Not Promoted to IInd Semester", IF(V151="", "PASS", "CARRY OVER"))</f>
        <v>PASS</v>
      </c>
      <c r="C152" s="42"/>
      <c r="D152" s="40" t="str">
        <f ca="1">IF(ISERROR(F134),"",D131)</f>
        <v>Remark:</v>
      </c>
      <c r="E152" s="42" t="str">
        <f ca="1">IF(ISERROR(F134),"",IF(V151="",IF(X151="","",X151),_xlfn.TEXTJOIN(" ",TRUE,"BACK IN",V151)))</f>
        <v/>
      </c>
      <c r="F152" s="42"/>
      <c r="G152" s="40" t="str">
        <f ca="1">IF(ISERROR(F134),"",G131)</f>
        <v>SGPA:</v>
      </c>
      <c r="H152" s="43">
        <f ca="1">IF(ISERROR(F134),"",M151/F151)</f>
        <v>7.5217391304347823</v>
      </c>
      <c r="I152" s="40" t="str">
        <f ca="1">IF(ISERROR(F134),"",I131)</f>
        <v>CGPA:</v>
      </c>
      <c r="J152" s="43">
        <f ca="1">IF(ISERROR(F134),"",VLOOKUP(B134,INDIRECT($F$8),12+(O150-1)*3,0))</f>
        <v>7.5217391304347823</v>
      </c>
      <c r="K152" s="42" t="str">
        <f ca="1">IF(ISERROR(F134),"",K131)</f>
        <v>Earned Credits:</v>
      </c>
      <c r="L152" s="40">
        <f ca="1">IF(ISERROR(F134),"",SUMIF(N139:N149,"&gt;0",F139:F149))</f>
        <v>23</v>
      </c>
      <c r="M152" s="42" t="str">
        <f ca="1">IF(ISERROR(F134),"",M131)</f>
        <v>Cuml. Earned Credits:</v>
      </c>
      <c r="N152" s="40">
        <f ca="1">IF(ISERROR(F134),"",VLOOKUP(B134,INDIRECT($F$8),10+(O150-1)*3,0))</f>
        <v>23</v>
      </c>
    </row>
    <row r="153" spans="1:24" ht="12" customHeight="1" x14ac:dyDescent="0.25">
      <c r="A153" s="40"/>
      <c r="B153" s="42"/>
      <c r="C153" s="42"/>
      <c r="D153" s="40"/>
      <c r="E153" s="42"/>
      <c r="F153" s="42"/>
      <c r="G153" s="40"/>
      <c r="H153" s="43"/>
      <c r="I153" s="40"/>
      <c r="J153" s="43"/>
      <c r="K153" s="42"/>
      <c r="L153" s="40"/>
      <c r="M153" s="42"/>
      <c r="N153" s="40"/>
    </row>
    <row r="154" spans="1:24" ht="12" customHeight="1" x14ac:dyDescent="0.25">
      <c r="A154" s="40"/>
      <c r="B154" s="42"/>
      <c r="C154" s="42"/>
      <c r="D154" s="40"/>
      <c r="E154" s="42"/>
      <c r="F154" s="42"/>
      <c r="G154" s="40"/>
      <c r="H154" s="43"/>
      <c r="I154" s="40"/>
      <c r="J154" s="43"/>
      <c r="K154" s="42"/>
      <c r="L154" s="40"/>
      <c r="M154" s="42"/>
      <c r="N154" s="40"/>
    </row>
    <row r="155" spans="1:24" ht="12" customHeight="1" x14ac:dyDescent="0.25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Akhil Rawat</v>
      </c>
    </row>
    <row r="156" spans="1:24" ht="12" customHeight="1" x14ac:dyDescent="0.25">
      <c r="A156" s="44" t="str">
        <f ca="1">IF(ISERROR(F155),"",A135)</f>
        <v>Name:</v>
      </c>
      <c r="B156" s="44" t="str">
        <f ca="1">IFERROR(VLOOKUP(B155,INDIRECT($F$8),4,0),"")</f>
        <v>Akhil Rawat</v>
      </c>
      <c r="C156" s="44"/>
      <c r="D156" s="44" t="str">
        <f ca="1">IF(ISERROR(F155),"",D135)</f>
        <v>Father's Name:</v>
      </c>
      <c r="E156" s="44" t="str">
        <f ca="1">IFERROR(VLOOKUP(B155,INDIRECT($F$8),5,0),"")</f>
        <v>Dinesh Chandra Singh</v>
      </c>
      <c r="F156" s="44"/>
      <c r="G156" s="44" t="str">
        <f ca="1">IF(ISERROR(F155),"",G135)</f>
        <v>University Roll No:</v>
      </c>
      <c r="H156" s="44"/>
      <c r="I156" s="45">
        <f ca="1">IFERROR(VLOOKUP(B155,INDIRECT($F$8),2,0),"")</f>
        <v>250090101008</v>
      </c>
      <c r="J156" s="45"/>
      <c r="K156" s="44" t="str">
        <f ca="1">IF(ISERROR(F155),"",K135)</f>
        <v>University Enrol. No:</v>
      </c>
      <c r="L156" s="44"/>
      <c r="M156" s="45" t="str">
        <f ca="1">IFERROR(VLOOKUP(B155,INDIRECT($F$8),3,0),"")</f>
        <v>UTU/2501104202</v>
      </c>
      <c r="N156" s="45"/>
    </row>
    <row r="157" spans="1:24" ht="12" customHeight="1" x14ac:dyDescent="0.25">
      <c r="A157" s="44"/>
      <c r="B157" s="44"/>
      <c r="C157" s="44"/>
      <c r="D157" s="44"/>
      <c r="E157" s="44"/>
      <c r="F157" s="44"/>
      <c r="G157" s="44"/>
      <c r="H157" s="44"/>
      <c r="I157" s="45"/>
      <c r="J157" s="45"/>
      <c r="K157" s="44"/>
      <c r="L157" s="44"/>
      <c r="M157" s="45"/>
      <c r="N157" s="45"/>
    </row>
    <row r="158" spans="1:24" ht="12" customHeight="1" x14ac:dyDescent="0.25">
      <c r="A158" s="42" t="str">
        <f ca="1">IF(ISERROR(F155),"",A137)</f>
        <v>Subject Code</v>
      </c>
      <c r="B158" s="42" t="str">
        <f ca="1">IF(ISERROR(F155),"",B137)</f>
        <v>Subject Name</v>
      </c>
      <c r="C158" s="42"/>
      <c r="D158" s="42"/>
      <c r="E158" s="42"/>
      <c r="F158" s="42" t="str">
        <f ca="1">IF(ISERROR(F155),"",F137)</f>
        <v>Credits</v>
      </c>
      <c r="G158" s="42" t="str">
        <f ca="1">IF(ISERROR(F155),"",G137)</f>
        <v>External Marks</v>
      </c>
      <c r="H158" s="42"/>
      <c r="I158" s="42" t="str">
        <f ca="1">IF(ISERROR(F155),"",I137)</f>
        <v>Sessional Marks</v>
      </c>
      <c r="J158" s="42"/>
      <c r="K158" s="42" t="str">
        <f ca="1">IF(ISERROR(F155),"",K137)</f>
        <v>Total Marks</v>
      </c>
      <c r="L158" s="42"/>
      <c r="M158" s="42" t="str">
        <f ca="1">IF(ISERROR(F155),"",M137)</f>
        <v>Grade</v>
      </c>
      <c r="N158" s="42" t="str">
        <f ca="1">IF(ISERROR(F155),"",N137)</f>
        <v>Grade Points</v>
      </c>
    </row>
    <row r="159" spans="1:24" ht="12" customHeight="1" x14ac:dyDescent="0.2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5">
      <c r="A160" s="7" t="str">
        <f ca="1">IF(ISERROR(F155),"",VLOOKUP(C155,INDIRECT($F$8),6+(O160-1)*3,0))</f>
        <v>AHT 002</v>
      </c>
      <c r="B160" s="38" t="str">
        <f ca="1">IF(ISERROR(F155),"",VLOOKUP(D155,INDIRECT($F$8),6+(O160-1)*3,0))</f>
        <v>Engineering Chemistry</v>
      </c>
      <c r="C160" s="38"/>
      <c r="D160" s="38"/>
      <c r="E160" s="38"/>
      <c r="F160" s="7">
        <f ca="1">IF(ISERROR(F155),"",VLOOKUP(E155,INDIRECT($F$8),6+(O160-1)*3,0))</f>
        <v>4</v>
      </c>
      <c r="G160" s="39" t="str">
        <f ca="1">IF(ISERROR(F155),"",_xlfn.TEXTJOIN("/",FALSE,P160,S160))</f>
        <v>87/100</v>
      </c>
      <c r="H160" s="39"/>
      <c r="I160" s="39" t="str">
        <f ca="1">IF(ISERROR(F155),"",_xlfn.TEXTJOIN("/",FALSE,Q160,T160))</f>
        <v>42/50</v>
      </c>
      <c r="J160" s="39"/>
      <c r="K160" s="39" t="str">
        <f ca="1">IF(ISERROR(F155),"",_xlfn.TEXTJOIN("/",FALSE,R160,U160))</f>
        <v>129/150</v>
      </c>
      <c r="L160" s="39"/>
      <c r="M160" s="7" t="str">
        <f ca="1">IF(ISERROR(F155),"",IF(ISTEXT(P160),IF(P160="A","Ab",IF(P160="D","Dt",IF(P160="UFM","UFM",IF(P160="NA","")))),IF(AND(ISBLANK(P160),ISBLANK(R160)),"",IF(P160&lt;0.3*S160,"F",IF(ISBLANK(R160),"",IF(ISTEXT(R160),R160,IF(R160&gt;=0.95*U160,"O",IF(R160&gt;=0.9*U160,"A+",IF(R160&gt;=0.85*U160,"A",IF(R160&gt;=0.8*U160,"B+",IF(R160&gt;=0.75*U160,"B",IF(R160&gt;=0.7*U160,"C+",IF(R160&gt;=0.65*U160,"C",IF(R160&gt;=0.6*U160,"D+",IF(R160&gt;=0.55*U160,"D",IF(R160&gt;=0.5*U160,"E+",IF(R160&gt;=0.45*U160,"E",IF(R160&gt;=0.4*U160,"P",IF(R160&lt;0.4*U160,"F",R160)))))))))))))))))))</f>
        <v>A</v>
      </c>
      <c r="N160" s="8">
        <f ca="1">INDEX($Z$2:$Z$17,MATCH(M160,$Y$2:$Y$17,0))</f>
        <v>9</v>
      </c>
      <c r="O160">
        <v>1</v>
      </c>
      <c r="P160" s="1">
        <f ca="1">IF(ISERROR(F155),"",IF(ISTEXT(VLOOKUP(B155,INDIRECT($F$8),6+(O160-1)*3)),(VLOOKUP(B155,INDIRECT($F$8),6+(O160-1)*3)),SUM(VLOOKUP(B155,INDIRECT($F$8),6+(O160-1)*3),IF(W172,W160,0))))</f>
        <v>87</v>
      </c>
      <c r="Q160" s="1">
        <f ca="1">IF(ISERROR(F155),"",VLOOKUP(B155,INDIRECT($F$8),7+(O160-1)*3))</f>
        <v>42</v>
      </c>
      <c r="R160" s="1">
        <f ca="1">IF(ISERROR(F155),"",SUM(P160:Q160))</f>
        <v>129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str">
        <f ca="1">IF(ISERROR(F155),"",IF(N160=0,A160,""))</f>
        <v/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0</v>
      </c>
      <c r="X160" s="1" t="str">
        <f ca="1">IF(ISERROR(F155),"",IF(W160=0,"",_xlfn.TEXTJOIN("",FALSE," G+",W160," in ",A160)))</f>
        <v/>
      </c>
    </row>
    <row r="161" spans="1:24" ht="12" customHeight="1" x14ac:dyDescent="0.25">
      <c r="A161" s="7" t="str">
        <f ca="1">IF(ISERROR(F155),"",VLOOKUP(C155,INDIRECT($F$8),6+(O161-1)*3,0))</f>
        <v>AHT 003</v>
      </c>
      <c r="B161" s="38" t="str">
        <f ca="1">IF(ISERROR(F155),"",VLOOKUP(D155,INDIRECT($F$8),6+(O161-1)*3,0))</f>
        <v>Introduction to Engineering Mathematics</v>
      </c>
      <c r="C161" s="38"/>
      <c r="D161" s="38"/>
      <c r="E161" s="38"/>
      <c r="F161" s="7">
        <f ca="1">IF(ISERROR(F155),"",VLOOKUP(E155,INDIRECT($F$8),6+(O161-1)*3,0))</f>
        <v>4</v>
      </c>
      <c r="G161" s="39" t="str">
        <f ca="1">IF(ISERROR(F155),"",_xlfn.TEXTJOIN("/",FALSE,P161,S161))</f>
        <v>73/100</v>
      </c>
      <c r="H161" s="39"/>
      <c r="I161" s="39" t="str">
        <f ca="1">IF(ISERROR(F155),"",_xlfn.TEXTJOIN("/",FALSE,Q161,T161))</f>
        <v>42/50</v>
      </c>
      <c r="J161" s="39"/>
      <c r="K161" s="39" t="str">
        <f ca="1">IF(ISERROR(F155),"",_xlfn.TEXTJOIN("/",FALSE,R161,U161))</f>
        <v>115/150</v>
      </c>
      <c r="L161" s="39"/>
      <c r="M161" s="7" t="str">
        <f t="shared" ref="M161:M170" ca="1" si="22">IF(ISERROR(F156),"",IF(ISTEXT(P161),IF(P161="A","Ab",IF(P161="D","Dt",IF(P161="UFM","UFM",IF(P161="NA","")))),IF(AND(ISBLANK(P161),ISBLANK(R161)),"",IF(P161&lt;0.3*S161,"F",IF(ISBLANK(R161),"",IF(ISTEXT(R161),R161,IF(R161&gt;=0.95*U161,"O",IF(R161&gt;=0.9*U161,"A+",IF(R161&gt;=0.85*U161,"A",IF(R161&gt;=0.8*U161,"B+",IF(R161&gt;=0.75*U161,"B",IF(R161&gt;=0.7*U161,"C+",IF(R161&gt;=0.65*U161,"C",IF(R161&gt;=0.6*U161,"D+",IF(R161&gt;=0.55*U161,"D",IF(R161&gt;=0.5*U161,"E+",IF(R161&gt;=0.45*U161,"E",IF(R161&gt;=0.4*U161,"P",IF(R161&lt;0.4*U161,"F",R161)))))))))))))))))))</f>
        <v>B</v>
      </c>
      <c r="N161" s="8">
        <f t="shared" ref="N161:N170" ca="1" si="23">INDEX($Z$2:$Z$17,MATCH(M161,$Y$2:$Y$17,0))</f>
        <v>8</v>
      </c>
      <c r="O161">
        <f>O160+1</f>
        <v>2</v>
      </c>
      <c r="P161" s="1">
        <f ca="1">IF(ISERROR(F155),"",IF(ISTEXT(VLOOKUP(B155,INDIRECT($F$8),6+(O161-1)*3)),(VLOOKUP(B155,INDIRECT($F$8),6+(O161-1)*3)),SUM(VLOOKUP(B155,INDIRECT($F$8),6+(O161-1)*3),IF(W172,W161,0))))</f>
        <v>73</v>
      </c>
      <c r="Q161" s="1">
        <f ca="1">IF(ISERROR(F155),"",VLOOKUP(B155,INDIRECT($F$8),7+(O161-1)*3))</f>
        <v>42</v>
      </c>
      <c r="R161" s="1">
        <f ca="1">IF(ISERROR(F155),"",SUM(P161:Q161))</f>
        <v>115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/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0</v>
      </c>
      <c r="X161" s="1" t="str">
        <f ca="1">IF(ISERROR(F155),"",IF(W161=0,"",_xlfn.TEXTJOIN("",FALSE," G+",W161," in ",A161)))</f>
        <v/>
      </c>
    </row>
    <row r="162" spans="1:24" ht="12" customHeight="1" x14ac:dyDescent="0.25">
      <c r="A162" s="7" t="str">
        <f ca="1">IF(ISERROR(F155),"",VLOOKUP(C155,INDIRECT($F$8),6+(O162-1)*3,0))</f>
        <v>ECT 001</v>
      </c>
      <c r="B162" s="38" t="str">
        <f ca="1">IF(ISERROR(F155),"",VLOOKUP(D155,INDIRECT($F$8),6+(O162-1)*3,0))</f>
        <v>Basic Electronics Engineering</v>
      </c>
      <c r="C162" s="38"/>
      <c r="D162" s="38"/>
      <c r="E162" s="38"/>
      <c r="F162" s="7">
        <f ca="1">IF(ISERROR(F155),"",VLOOKUP(E155,INDIRECT($F$8),6+(O162-1)*3,0))</f>
        <v>4</v>
      </c>
      <c r="G162" s="39" t="str">
        <f ca="1">IF(ISERROR(F155),"",_xlfn.TEXTJOIN("/",FALSE,P162,S162))</f>
        <v>59/100</v>
      </c>
      <c r="H162" s="39"/>
      <c r="I162" s="39" t="str">
        <f ca="1">IF(ISERROR(F155),"",_xlfn.TEXTJOIN("/",FALSE,Q162,T162))</f>
        <v>45/50</v>
      </c>
      <c r="J162" s="39"/>
      <c r="K162" s="39" t="str">
        <f ca="1">IF(ISERROR(F155),"",_xlfn.TEXTJOIN("/",FALSE,R162,U162))</f>
        <v>104/150</v>
      </c>
      <c r="L162" s="39"/>
      <c r="M162" s="7" t="str">
        <f t="shared" ca="1" si="22"/>
        <v>C</v>
      </c>
      <c r="N162" s="8">
        <f t="shared" ca="1" si="23"/>
        <v>7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59</v>
      </c>
      <c r="Q162" s="1">
        <f ca="1">IF(ISERROR(F155),"",VLOOKUP(B155,INDIRECT($F$8),7+(O162-1)*3))</f>
        <v>45</v>
      </c>
      <c r="R162" s="1">
        <f ca="1">IF(ISERROR(F155),"",SUM(P162:Q162))</f>
        <v>104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/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0</v>
      </c>
      <c r="X162" s="1" t="str">
        <f ca="1">IF(ISERROR(F155),"",IF(W162=0,"",_xlfn.TEXTJOIN("",FALSE," G+",W162," in ",A162)))</f>
        <v/>
      </c>
    </row>
    <row r="163" spans="1:24" ht="12" customHeight="1" x14ac:dyDescent="0.25">
      <c r="A163" s="7" t="str">
        <f ca="1">IF(ISERROR(F155),"",VLOOKUP(C155,INDIRECT($F$8),6+(O163-1)*3,0))</f>
        <v>MET 001</v>
      </c>
      <c r="B163" s="38" t="str">
        <f ca="1">IF(ISERROR(F155),"",VLOOKUP(D155,INDIRECT($F$8),6+(O163-1)*3,0))</f>
        <v>Basic Mechanical Engineering</v>
      </c>
      <c r="C163" s="38"/>
      <c r="D163" s="38"/>
      <c r="E163" s="38"/>
      <c r="F163" s="7">
        <f ca="1">IF(ISERROR(F155),"",VLOOKUP(E155,INDIRECT($F$8),6+(O163-1)*3,0))</f>
        <v>4</v>
      </c>
      <c r="G163" s="39" t="str">
        <f ca="1">IF(ISERROR(F155),"",_xlfn.TEXTJOIN("/",FALSE,P163,S163))</f>
        <v>64/100</v>
      </c>
      <c r="H163" s="39"/>
      <c r="I163" s="39" t="str">
        <f ca="1">IF(ISERROR(F155),"",_xlfn.TEXTJOIN("/",FALSE,Q163,T163))</f>
        <v>37/50</v>
      </c>
      <c r="J163" s="39"/>
      <c r="K163" s="39" t="str">
        <f ca="1">IF(ISERROR(F155),"",_xlfn.TEXTJOIN("/",FALSE,R163,U163))</f>
        <v>101/150</v>
      </c>
      <c r="L163" s="39"/>
      <c r="M163" s="7" t="str">
        <f t="shared" ca="1" si="22"/>
        <v>C</v>
      </c>
      <c r="N163" s="8">
        <f t="shared" ca="1" si="23"/>
        <v>7</v>
      </c>
      <c r="O163">
        <f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64</v>
      </c>
      <c r="Q163" s="1">
        <f ca="1">IF(ISERROR(F155),"",VLOOKUP(B155,INDIRECT($F$8),7+(O163-1)*3))</f>
        <v>37</v>
      </c>
      <c r="R163" s="1">
        <f ca="1">IF(ISERROR(F155),"",SUM(P163:Q163))</f>
        <v>101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/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0</v>
      </c>
      <c r="X163" s="1" t="str">
        <f ca="1">IF(ISERROR(F155),"",IF(W163=0,"",_xlfn.TEXTJOIN("",FALSE," G+",W163," in ",A163)))</f>
        <v/>
      </c>
    </row>
    <row r="164" spans="1:24" ht="12" customHeight="1" x14ac:dyDescent="0.25">
      <c r="A164" s="7" t="str">
        <f ca="1">IF(ISERROR(F155),"",VLOOKUP(C155,INDIRECT($F$8),6+(O164-1)*3,0))</f>
        <v>AHP 002</v>
      </c>
      <c r="B164" s="38" t="str">
        <f ca="1">IF(ISERROR(F155),"",VLOOKUP(D155,INDIRECT($F$8),6+(O164-1)*3,0))</f>
        <v>Engineering Chemistry Lab</v>
      </c>
      <c r="C164" s="38"/>
      <c r="D164" s="38"/>
      <c r="E164" s="38"/>
      <c r="F164" s="7">
        <f ca="1">IF(ISERROR(F155),"",VLOOKUP(E155,INDIRECT($F$8),6+(O164-1)*3,0))</f>
        <v>1</v>
      </c>
      <c r="G164" s="39" t="str">
        <f ca="1">IF(ISERROR(F155),"",_xlfn.TEXTJOIN("/",FALSE,P164,S164))</f>
        <v>18/25</v>
      </c>
      <c r="H164" s="39"/>
      <c r="I164" s="39" t="str">
        <f ca="1">IF(ISERROR(F155),"",_xlfn.TEXTJOIN("/",FALSE,Q164,T164))</f>
        <v>25/25</v>
      </c>
      <c r="J164" s="39"/>
      <c r="K164" s="39" t="str">
        <f ca="1">IF(ISERROR(F155),"",_xlfn.TEXTJOIN("/",FALSE,R164,U164))</f>
        <v>43/50</v>
      </c>
      <c r="L164" s="39"/>
      <c r="M164" s="7" t="str">
        <f t="shared" ca="1" si="22"/>
        <v>A</v>
      </c>
      <c r="N164" s="8">
        <f t="shared" ca="1" si="23"/>
        <v>9</v>
      </c>
      <c r="O164">
        <f>O163+1</f>
        <v>5</v>
      </c>
      <c r="P164" s="1">
        <f ca="1">IF(ISERROR(F155),"",IF(ISTEXT(VLOOKUP(B155,INDIRECT($F$8),6+(O164-1)*3)),(VLOOKUP(B155,INDIRECT($F$8),6+(O164-1)*3)),SUM(VLOOKUP(B155,INDIRECT($F$8),6+(O164-1)*3),IF(W172,W164,0))))</f>
        <v>18</v>
      </c>
      <c r="Q164" s="1">
        <f ca="1">IF(ISERROR(F155),"",VLOOKUP(B155,INDIRECT($F$8),7+(O164-1)*3))</f>
        <v>25</v>
      </c>
      <c r="R164" s="1">
        <f ca="1">IF(ISERROR(F155),"",SUM(P164:Q164))</f>
        <v>43</v>
      </c>
      <c r="S164" s="1">
        <f ca="1">IF(ISERROR(F155),"",VLOOKUP(A155,INDIRECT($F$8),6+(O164-1)*3))</f>
        <v>25</v>
      </c>
      <c r="T164" s="1">
        <f ca="1">IF(ISERROR(F155),"",VLOOKUP(A155,INDIRECT($F$8),7+(O164-1)*3))</f>
        <v>25</v>
      </c>
      <c r="U164" s="1">
        <f ca="1">IF(ISERROR(F155),"",VLOOKUP(A155,INDIRECT($F$8),8+(O164-1)*3))</f>
        <v>50</v>
      </c>
      <c r="V164" s="1" t="str">
        <f ca="1">IF(ISERROR(F155),"",IF(N164=0,A164,""))</f>
        <v/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0</v>
      </c>
      <c r="X164" s="1" t="str">
        <f ca="1">IF(ISERROR(F155),"",IF(W164=0,"",_xlfn.TEXTJOIN("",FALSE," G+",W164," in ",A164)))</f>
        <v/>
      </c>
    </row>
    <row r="165" spans="1:24" ht="12" customHeight="1" x14ac:dyDescent="0.25">
      <c r="A165" s="7" t="str">
        <f ca="1">IF(ISERROR(F155),"",VLOOKUP(C155,INDIRECT($F$8),6+(O165-1)*3,0))</f>
        <v>ECP 001</v>
      </c>
      <c r="B165" s="38" t="str">
        <f ca="1">IF(ISERROR(F155),"",VLOOKUP(D155,INDIRECT($F$8),6+(O165-1)*3,0))</f>
        <v>Basic Electronics Engineering Lab</v>
      </c>
      <c r="C165" s="38"/>
      <c r="D165" s="38"/>
      <c r="E165" s="38"/>
      <c r="F165" s="7">
        <f ca="1">IF(ISERROR(F155),"",VLOOKUP(E155,INDIRECT($F$8),6+(O165-1)*3,0))</f>
        <v>1</v>
      </c>
      <c r="G165" s="39" t="str">
        <f ca="1">IF(ISERROR(F155),"",_xlfn.TEXTJOIN("/",FALSE,P165,S165))</f>
        <v>16/25</v>
      </c>
      <c r="H165" s="39"/>
      <c r="I165" s="39" t="str">
        <f ca="1">IF(ISERROR(F155),"",_xlfn.TEXTJOIN("/",FALSE,Q165,T165))</f>
        <v>21/25</v>
      </c>
      <c r="J165" s="39"/>
      <c r="K165" s="39" t="str">
        <f ca="1">IF(ISERROR(F155),"",_xlfn.TEXTJOIN("/",FALSE,R165,U165))</f>
        <v>37/50</v>
      </c>
      <c r="L165" s="39"/>
      <c r="M165" s="7" t="str">
        <f t="shared" ca="1" si="22"/>
        <v>C+</v>
      </c>
      <c r="N165" s="8">
        <f t="shared" ca="1" si="23"/>
        <v>7.5</v>
      </c>
      <c r="O165">
        <f t="shared" ref="O165:O171" si="24">O164+1</f>
        <v>6</v>
      </c>
      <c r="P165" s="1">
        <f ca="1">IF(ISERROR(F155),"",IF(ISTEXT(VLOOKUP(B155,INDIRECT($F$8),6+(O165-1)*3)),(VLOOKUP(B155,INDIRECT($F$8),6+(O165-1)*3)),SUM(VLOOKUP(B155,INDIRECT($F$8),6+(O165-1)*3),IF(W172,W165,0))))</f>
        <v>16</v>
      </c>
      <c r="Q165" s="1">
        <f ca="1">IF(ISERROR(F155),"",VLOOKUP(B155,INDIRECT($F$8),7+(O165-1)*3))</f>
        <v>21</v>
      </c>
      <c r="R165" s="1">
        <f ca="1">IF(ISERROR(F155),"",SUM(P165:Q165))</f>
        <v>37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5">
      <c r="A166" s="7" t="str">
        <f ca="1">IF(ISERROR(F155),"",VLOOKUP(C155,INDIRECT($F$8),6+(O166-1)*3,0))</f>
        <v>MEP 001</v>
      </c>
      <c r="B166" s="38" t="str">
        <f ca="1">IF(ISERROR(F155),"",VLOOKUP(D155,INDIRECT($F$8),6+(O166-1)*3,0))</f>
        <v>Basic Mechanical Engineering Lab</v>
      </c>
      <c r="C166" s="38"/>
      <c r="D166" s="38"/>
      <c r="E166" s="38"/>
      <c r="F166" s="7">
        <f ca="1">IF(ISERROR(F155),"",VLOOKUP(E155,INDIRECT($F$8),6+(O166-1)*3,0))</f>
        <v>1</v>
      </c>
      <c r="G166" s="39" t="str">
        <f ca="1">IF(ISERROR(F155),"",_xlfn.TEXTJOIN("/",FALSE,P166,S166))</f>
        <v>22/25</v>
      </c>
      <c r="H166" s="39"/>
      <c r="I166" s="39" t="str">
        <f ca="1">IF(ISERROR(F155),"",_xlfn.TEXTJOIN("/",FALSE,Q166,T166))</f>
        <v>24/25</v>
      </c>
      <c r="J166" s="39"/>
      <c r="K166" s="39" t="str">
        <f ca="1">IF(ISERROR(F155),"",_xlfn.TEXTJOIN("/",FALSE,R166,U166))</f>
        <v>46/50</v>
      </c>
      <c r="L166" s="39"/>
      <c r="M166" s="7" t="str">
        <f t="shared" ca="1" si="22"/>
        <v>A+</v>
      </c>
      <c r="N166" s="8">
        <f t="shared" ca="1" si="23"/>
        <v>9.5</v>
      </c>
      <c r="O166">
        <f t="shared" si="24"/>
        <v>7</v>
      </c>
      <c r="P166" s="1">
        <f ca="1">IF(ISERROR(F155),"",IF(ISTEXT(VLOOKUP(B155,INDIRECT($F$8),6+(O166-1)*3)),(VLOOKUP(B155,INDIRECT($F$8),6+(O166-1)*3)),SUM(VLOOKUP(B155,INDIRECT($F$8),6+(O166-1)*3),IF(W172,W166,0))))</f>
        <v>22</v>
      </c>
      <c r="Q166" s="1">
        <f ca="1">IF(ISERROR(F155),"",VLOOKUP(B155,INDIRECT($F$8),7+(O166-1)*3))</f>
        <v>24</v>
      </c>
      <c r="R166" s="1">
        <f ca="1">IF(ISERROR(F155),"",SUM(P166:Q166))</f>
        <v>46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/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0</v>
      </c>
      <c r="X166" s="1" t="str">
        <f ca="1">IF(ISERROR(F155),"",IF(W166=0,"",_xlfn.TEXTJOIN("",FALSE," G+",W166," in ",A166)))</f>
        <v/>
      </c>
    </row>
    <row r="167" spans="1:24" ht="12" customHeight="1" x14ac:dyDescent="0.25">
      <c r="A167" s="7" t="str">
        <f ca="1">IF(ISERROR(F155),"",VLOOKUP(C155,INDIRECT($F$8),6+(O167-1)*3,0))</f>
        <v>MEP 003</v>
      </c>
      <c r="B167" s="38" t="str">
        <f ca="1">IF(ISERROR(F155),"",VLOOKUP(D155,INDIRECT($F$8),6+(O167-1)*3-Z167,0))</f>
        <v>Workshop Practices Lab</v>
      </c>
      <c r="C167" s="38"/>
      <c r="D167" s="38"/>
      <c r="E167" s="38"/>
      <c r="F167" s="7">
        <f ca="1">IF(ISERROR(F155),"",VLOOKUP(E155,INDIRECT($F$8),6+(O167-1)*3,0))</f>
        <v>2</v>
      </c>
      <c r="G167" s="39" t="str">
        <f ca="1">IF(ISERROR(F155),"",_xlfn.TEXTJOIN("/",FALSE,P167,S167))</f>
        <v>46/50</v>
      </c>
      <c r="H167" s="39"/>
      <c r="I167" s="39" t="str">
        <f ca="1">IF(ISERROR(F155),"",_xlfn.TEXTJOIN("/",FALSE,Q167,T167))</f>
        <v>48/50</v>
      </c>
      <c r="J167" s="39"/>
      <c r="K167" s="39" t="str">
        <f ca="1">IF(ISERROR(F155),"",_xlfn.TEXTJOIN("/",FALSE,R167,U167))</f>
        <v>94/100</v>
      </c>
      <c r="L167" s="39"/>
      <c r="M167" s="7" t="str">
        <f t="shared" ca="1" si="22"/>
        <v>A+</v>
      </c>
      <c r="N167" s="8">
        <f t="shared" ca="1" si="23"/>
        <v>9.5</v>
      </c>
      <c r="O167">
        <f t="shared" si="24"/>
        <v>8</v>
      </c>
      <c r="P167" s="1">
        <f ca="1">IF(ISERROR(F155),"",IF(ISTEXT(VLOOKUP(B155,INDIRECT($F$8),6+(O167-1)*3)),(VLOOKUP(B155,INDIRECT($F$8),6+(O167-1)*3)),SUM(VLOOKUP(B155,INDIRECT($F$8),6+(O167-1)*3),IF(W172,W167,0))))</f>
        <v>46</v>
      </c>
      <c r="Q167" s="1">
        <f ca="1">IF(ISERROR(F155),"",VLOOKUP(B155,INDIRECT($F$8),7+(O167-1)*3))</f>
        <v>48</v>
      </c>
      <c r="R167" s="1">
        <f ca="1">IF(ISERROR(F155),"",SUM(P167:Q167))</f>
        <v>94</v>
      </c>
      <c r="S167" s="1">
        <f ca="1">IF(ISERROR(F155),"",VLOOKUP(A155,INDIRECT($F$8),6+(O167-1)*3))</f>
        <v>50</v>
      </c>
      <c r="T167" s="1">
        <f ca="1">IF(ISERROR(F155),"",VLOOKUP(A155,INDIRECT($F$8),7+(O167-1)*3))</f>
        <v>50</v>
      </c>
      <c r="U167" s="1">
        <f ca="1">IF(ISERROR(F155),"",VLOOKUP(A155,INDIRECT($F$8),8+(O167-1)*3))</f>
        <v>100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5">
      <c r="A168" s="7" t="str">
        <f ca="1">IF(ISERROR(F155),"",VLOOKUP(C155,INDIRECT($F$8),6+(O168-1)*3,0))</f>
        <v>AHP 004</v>
      </c>
      <c r="B168" s="38" t="str">
        <f ca="1">IF(ISERROR(F155),"",VLOOKUP(D155,INDIRECT($F$8),6+(O168-1)*3-Z168,0))</f>
        <v>Emerging Technologies in Engineering Lab</v>
      </c>
      <c r="C168" s="38"/>
      <c r="D168" s="38"/>
      <c r="E168" s="38"/>
      <c r="F168" s="7">
        <f ca="1">IF(ISERROR(F155),"",VLOOKUP(E155,INDIRECT($F$8),6+(O168-1)*3,0))</f>
        <v>1</v>
      </c>
      <c r="G168" s="39" t="str">
        <f ca="1">IF(ISERROR(F155),"",_xlfn.TEXTJOIN("/",FALSE,P168,S168))</f>
        <v>20/25</v>
      </c>
      <c r="H168" s="39"/>
      <c r="I168" s="39" t="str">
        <f ca="1">IF(ISERROR(F155),"",_xlfn.TEXTJOIN("/",FALSE,Q168,T168))</f>
        <v>23/25</v>
      </c>
      <c r="J168" s="39"/>
      <c r="K168" s="39" t="str">
        <f ca="1">IF(ISERROR(F155),"",_xlfn.TEXTJOIN("/",FALSE,R168,U168))</f>
        <v>43/50</v>
      </c>
      <c r="L168" s="39"/>
      <c r="M168" s="7" t="str">
        <f t="shared" ca="1" si="22"/>
        <v>A</v>
      </c>
      <c r="N168" s="8">
        <f t="shared" ca="1" si="23"/>
        <v>9</v>
      </c>
      <c r="O168">
        <f t="shared" si="24"/>
        <v>9</v>
      </c>
      <c r="P168" s="1">
        <f ca="1">IF(ISERROR(F155),"",IF(ISTEXT(VLOOKUP(B155,INDIRECT($F$8),6+(O168-1)*3)),(VLOOKUP(B155,INDIRECT($F$8),6+(O168-1)*3)),SUM(VLOOKUP(B155,INDIRECT($F$8),6+(O168-1)*3),IF(W172,W168,0))))</f>
        <v>20</v>
      </c>
      <c r="Q168" s="1">
        <f ca="1">IF(ISERROR(F155),"",VLOOKUP(B155,INDIRECT($F$8),7+(O168-1)*3))</f>
        <v>23</v>
      </c>
      <c r="R168" s="1">
        <f ca="1">IF(ISERROR(F155),"",SUM(P168:Q168))</f>
        <v>43</v>
      </c>
      <c r="S168" s="1">
        <f ca="1">IF(ISERROR(F155),"",VLOOKUP(A155,INDIRECT($F$8),6+(O168-1)*3))</f>
        <v>25</v>
      </c>
      <c r="T168" s="1">
        <f ca="1">IF(ISERROR(F155),"",VLOOKUP(A155,INDIRECT($F$8),7+(O168-1)*3))</f>
        <v>25</v>
      </c>
      <c r="U168" s="1">
        <f ca="1">IF(ISERROR(F155),"",VLOOKUP(A155,INDIRECT($F$8),8+(O168-1)*3))</f>
        <v>50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5">
      <c r="A169" s="7" t="str">
        <f ca="1">IF(ISERROR(F155),"",VLOOKUP(C155,INDIRECT($F$8),6+(O169-1)*3,0))</f>
        <v>CSP 002</v>
      </c>
      <c r="B169" s="38" t="str">
        <f ca="1">IF(ISERROR(F155),"",VLOOKUP(D155,INDIRECT($F$8),6+(O169-1)*3,0))</f>
        <v>Computer Applications and IOT</v>
      </c>
      <c r="C169" s="38"/>
      <c r="D169" s="38"/>
      <c r="E169" s="38"/>
      <c r="F169" s="7">
        <f ca="1">IF(ISERROR(F155),"",VLOOKUP(E155,INDIRECT($F$8),6+(O169-1)*3,0))</f>
        <v>1</v>
      </c>
      <c r="G169" s="39" t="str">
        <f ca="1">IF(ISERROR(F155),"",_xlfn.TEXTJOIN("/",FALSE,P169,S169))</f>
        <v>22/25</v>
      </c>
      <c r="H169" s="39"/>
      <c r="I169" s="39" t="str">
        <f ca="1">IF(ISERROR(F155),"",_xlfn.TEXTJOIN("/",FALSE,Q169,T169))</f>
        <v>24/25</v>
      </c>
      <c r="J169" s="39"/>
      <c r="K169" s="39" t="str">
        <f ca="1">IF(ISERROR(F155),"",_xlfn.TEXTJOIN("/",FALSE,R169,U169))</f>
        <v>46/50</v>
      </c>
      <c r="L169" s="39"/>
      <c r="M169" s="7" t="str">
        <f t="shared" ca="1" si="22"/>
        <v>A+</v>
      </c>
      <c r="N169" s="8">
        <f t="shared" ca="1" si="23"/>
        <v>9.5</v>
      </c>
      <c r="O169">
        <f t="shared" si="24"/>
        <v>10</v>
      </c>
      <c r="P169" s="1">
        <f ca="1">IF(ISERROR(F155),"",IF(ISTEXT(VLOOKUP(B155,INDIRECT($F$8),6+(O169-1)*3)),(VLOOKUP(B155,INDIRECT($F$8),6+(O169-1)*3)),SUM(VLOOKUP(B155,INDIRECT($F$8),6+(O169-1)*3),IF(W172,W169,0))))</f>
        <v>22</v>
      </c>
      <c r="Q169" s="1">
        <f ca="1">IF(ISERROR(F155),"",VLOOKUP(B155,INDIRECT($F$8),7+(O169-1)*3))</f>
        <v>24</v>
      </c>
      <c r="R169" s="1">
        <f ca="1">IF(ISERROR(F155),"",SUM(P169:Q169))</f>
        <v>46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5">
      <c r="A170" s="7" t="str">
        <f ca="1">IF(ISERROR(F155),"",VLOOKUP(C155,INDIRECT($F$8),6+(O170-1)*3,0))</f>
        <v>AHP 006</v>
      </c>
      <c r="B170" s="38" t="str">
        <f ca="1">IF(ISERROR(F155),"",VLOOKUP(D155,INDIRECT($F$8),6+(O170-1)*3,0))</f>
        <v>English Language Lab ($)</v>
      </c>
      <c r="C170" s="38"/>
      <c r="D170" s="38"/>
      <c r="E170" s="38"/>
      <c r="F170" s="7">
        <f ca="1">IF(ISERROR(F155),"",VLOOKUP(E155,INDIRECT($F$8),6+(O170-1)*3,0))</f>
        <v>0</v>
      </c>
      <c r="G170" s="39" t="str">
        <f ca="1">IF(ISERROR(F155),"",_xlfn.TEXTJOIN("/",FALSE,P170,S170))</f>
        <v>17/25</v>
      </c>
      <c r="H170" s="39"/>
      <c r="I170" s="39" t="str">
        <f ca="1">IF(ISERROR(F155),"",_xlfn.TEXTJOIN("/",FALSE,Q170,T170))</f>
        <v>37/50</v>
      </c>
      <c r="J170" s="39"/>
      <c r="K170" s="39" t="str">
        <f ca="1">IF(ISERROR(F155),"",_xlfn.TEXTJOIN("/",FALSE,R170,U170))</f>
        <v>54/75</v>
      </c>
      <c r="L170" s="39"/>
      <c r="M170" s="7" t="str">
        <f t="shared" ca="1" si="22"/>
        <v>C+</v>
      </c>
      <c r="N170" s="8">
        <f t="shared" ca="1" si="23"/>
        <v>7.5</v>
      </c>
      <c r="O170">
        <f t="shared" si="24"/>
        <v>11</v>
      </c>
      <c r="P170" s="1">
        <f ca="1">IF(ISERROR(F155),"",IF(ISTEXT(VLOOKUP(B155,INDIRECT($F$8),6+(O170-1)*3)),(VLOOKUP(B155,INDIRECT($F$8),6+(O170-1)*3)),SUM(VLOOKUP(B155,INDIRECT($F$8),6+(O170-1)*3),IF(W172,W170,0))))</f>
        <v>17</v>
      </c>
      <c r="Q170" s="1">
        <f ca="1">IF(ISERROR(F155),"",VLOOKUP(B155,INDIRECT($F$8),7+(O170-1)*3))</f>
        <v>37</v>
      </c>
      <c r="R170" s="1">
        <f ca="1">IF(ISERROR(F155),"",SUM(P170:Q170))</f>
        <v>54</v>
      </c>
      <c r="S170" s="1">
        <f ca="1">IF(ISERROR(F155),"",VLOOKUP(A155,INDIRECT($F$8),6+(O170-1)*3))</f>
        <v>25</v>
      </c>
      <c r="T170" s="1">
        <f ca="1">IF(ISERROR(F155),"",VLOOKUP(A155,INDIRECT($F$8),7+(O170-1)*3))</f>
        <v>50</v>
      </c>
      <c r="U170" s="1">
        <f ca="1">IF(ISERROR(F155),"",VLOOKUP(A155,INDIRECT($F$8),8+(O170-1)*3))</f>
        <v>75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5">
      <c r="A171" s="7" t="str">
        <f ca="1">IF(ISERROR(F155),"",VLOOKUP(C155,INDIRECT($F$8),6+(O171-1)*3-Y171,0))</f>
        <v>GP 01</v>
      </c>
      <c r="B171" s="38" t="str">
        <f ca="1">IF(ISERROR(F155),"",VLOOKUP(D155,INDIRECT($F$8),6+(O171-1)*3-Z171,0))</f>
        <v>General Proficiency ($)</v>
      </c>
      <c r="C171" s="38"/>
      <c r="D171" s="38"/>
      <c r="E171" s="38"/>
      <c r="F171" s="7">
        <f ca="1">IF(ISERROR(F155),"",VLOOKUP(E155,INDIRECT($F$8),6+(O171-1)*3-AA171,0))</f>
        <v>0</v>
      </c>
      <c r="G171" s="39" t="str">
        <f ca="1">IF(ISERROR(F155),"","-")</f>
        <v>-</v>
      </c>
      <c r="H171" s="39"/>
      <c r="I171" s="39" t="str">
        <f ca="1">IF(ISERROR(F155),"",_xlfn.TEXTJOIN("/",FALSE,Q171,T171))</f>
        <v>47/50</v>
      </c>
      <c r="J171" s="39"/>
      <c r="K171" s="39" t="str">
        <f ca="1">IF(ISERROR(F155),"",_xlfn.TEXTJOIN("/",FALSE,R171,U171))</f>
        <v>47/50</v>
      </c>
      <c r="L171" s="39"/>
      <c r="M171" s="39" t="str">
        <f ca="1">IF(ISBLANK(R171),"",IF(ISTEXT(R171),R171,IF(R171&gt;=0.8*U171,"Excellent",IF(R171&gt;=0.6*U171,"Very Good",IF(R171&gt;=0.4*U171,"Good",IF(R171&gt;=0.2*U171,"Satisfactory","Average"))))))</f>
        <v>Excellent</v>
      </c>
      <c r="N171" s="39"/>
      <c r="O171">
        <f t="shared" si="24"/>
        <v>12</v>
      </c>
      <c r="P171" s="1">
        <f ca="1">IF(ISERROR(F155),"",IF(ISTEXT(VLOOKUP(B\28,INDIRECT($F$8),6+(O171-1)*3)),(VLOOKUP(B155,INDIRECT($F$8),6+(O171-1)*3)),SUM(VLOOKUP(B155,INDIRECT($F$8),6+(O171-1)*3),IF(W172,W171,0))))</f>
        <v>0</v>
      </c>
      <c r="Q171" s="1">
        <f ca="1">IF(ISERROR(F155),"",VLOOKUP(B155,INDIRECT($F$8),7+(O171-1)*3))</f>
        <v>47</v>
      </c>
      <c r="R171" s="1">
        <f ca="1">IF(ISERROR(F155),"",SUM(P171:Q171))</f>
        <v>47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5">
      <c r="A172" s="40" t="str">
        <f ca="1">IF(ISERROR(F155),"",A151)</f>
        <v>Total Credits/ Marks/ Total Grade Points</v>
      </c>
      <c r="B172" s="40"/>
      <c r="C172" s="40"/>
      <c r="D172" s="40"/>
      <c r="E172" s="40"/>
      <c r="F172" s="10">
        <f ca="1">IF(ISERROR(F155),"",SUM(F160:F170))</f>
        <v>23</v>
      </c>
      <c r="G172" s="41" t="str">
        <f ca="1">IF(ISERROR(F155),"",_xlfn.TEXTJOIN("/",TRUE,SUMIF(F160:F171,"&gt;0",P160:P171),SUMIF(F160:F171,"&gt;0",S160:S171)))</f>
        <v>427/575</v>
      </c>
      <c r="H172" s="41"/>
      <c r="I172" s="41" t="str">
        <f ca="1">IF(ISERROR(F155),"",_xlfn.TEXTJOIN("/",TRUE,SUMIF(F160:F171,"&gt;0",Q160:Q171),SUMIF(F160:F171,"&gt;0",T160:T171)))</f>
        <v>331/375</v>
      </c>
      <c r="J172" s="41"/>
      <c r="K172" s="41" t="str">
        <f ca="1">IF(ISERROR(F155),"",_xlfn.TEXTJOIN("/",TRUE,SUMIF(F160:F171,"&gt;0",R160:R171),SUMIF(F160:F171,"&gt;0",U160:U171)))</f>
        <v>758/950</v>
      </c>
      <c r="L172" s="41"/>
      <c r="M172" s="40">
        <f ca="1">IF(ISERROR(F155),"",SUMPRODUCT(N160:N170,F160:F170))</f>
        <v>187.5</v>
      </c>
      <c r="N172" s="40"/>
      <c r="V172" s="1" t="str">
        <f ca="1">IF(ISERROR(F155),"",_xlfn.TEXTJOIN(", ",TRUE,V160:V171))</f>
        <v/>
      </c>
      <c r="W172" t="b">
        <f ca="1">IF(ISERROR(F155),"",IF(SUM(W160:W171)&lt;=W159,TRUE,FALSE))</f>
        <v>1</v>
      </c>
      <c r="X172" s="1" t="str">
        <f ca="1">IF(ISERROR(F155),"",_xlfn.TEXTJOIN(",",TRUE,X160:X171))</f>
        <v/>
      </c>
    </row>
    <row r="173" spans="1:24" ht="12" customHeight="1" x14ac:dyDescent="0.25">
      <c r="A173" s="40" t="str">
        <f ca="1">IF(ISERROR(F155),"",A152)</f>
        <v>Result:</v>
      </c>
      <c r="B173" s="42" t="str" cm="1">
        <f t="array" aca="1" ref="B173" ca="1">IF(SUM(COUNTIF(M160:M170,{"Ab","Dt"}))=11, "Not Promoted to IInd Semester", IF(V172="", "PASS", "CARRY OVER"))</f>
        <v>PASS</v>
      </c>
      <c r="C173" s="42"/>
      <c r="D173" s="40" t="str">
        <f ca="1">IF(ISERROR(F155),"",D152)</f>
        <v>Remark:</v>
      </c>
      <c r="E173" s="42" t="str">
        <f ca="1">IF(ISERROR(F155),"",IF(V172="",IF(X172="","",X172),_xlfn.TEXTJOIN(" ",TRUE,"BACK IN",V172)))</f>
        <v/>
      </c>
      <c r="F173" s="42"/>
      <c r="G173" s="40" t="str">
        <f ca="1">IF(ISERROR(F155),"",G152)</f>
        <v>SGPA:</v>
      </c>
      <c r="H173" s="43">
        <f ca="1">IF(ISERROR(F155),"",M172/F172)</f>
        <v>8.1521739130434785</v>
      </c>
      <c r="I173" s="40" t="str">
        <f ca="1">IF(ISERROR(F155),"",I152)</f>
        <v>CGPA:</v>
      </c>
      <c r="J173" s="43">
        <f ca="1">IF(ISERROR(F155),"",VLOOKUP(B155,INDIRECT($F$8),12+(O171-1)*3,0))</f>
        <v>8.1521739130434785</v>
      </c>
      <c r="K173" s="42" t="str">
        <f ca="1">IF(ISERROR(F155),"",K152)</f>
        <v>Earned Credits:</v>
      </c>
      <c r="L173" s="40">
        <f ca="1">IF(ISERROR(F155),"",SUMIF(N160:N170,"&gt;0",F160:F170))</f>
        <v>23</v>
      </c>
      <c r="M173" s="42" t="str">
        <f ca="1">IF(ISERROR(F155),"",M152)</f>
        <v>Cuml. Earned Credits:</v>
      </c>
      <c r="N173" s="40">
        <f ca="1">IF(ISERROR(F155),"",VLOOKUP(B155,INDIRECT($F$8),10+(O171-1)*3,0))</f>
        <v>23</v>
      </c>
    </row>
    <row r="174" spans="1:24" ht="12" customHeight="1" x14ac:dyDescent="0.25">
      <c r="A174" s="40"/>
      <c r="B174" s="42"/>
      <c r="C174" s="42"/>
      <c r="D174" s="40"/>
      <c r="E174" s="42"/>
      <c r="F174" s="42"/>
      <c r="G174" s="40"/>
      <c r="H174" s="43"/>
      <c r="I174" s="40"/>
      <c r="J174" s="43"/>
      <c r="K174" s="42"/>
      <c r="L174" s="40"/>
      <c r="M174" s="42"/>
      <c r="N174" s="40"/>
    </row>
    <row r="175" spans="1:24" ht="12" customHeight="1" x14ac:dyDescent="0.25">
      <c r="A175" s="40"/>
      <c r="B175" s="42"/>
      <c r="C175" s="42"/>
      <c r="D175" s="40"/>
      <c r="E175" s="42"/>
      <c r="F175" s="42"/>
      <c r="G175" s="40"/>
      <c r="H175" s="43"/>
      <c r="I175" s="40"/>
      <c r="J175" s="43"/>
      <c r="K175" s="42"/>
      <c r="L175" s="40"/>
      <c r="M175" s="42"/>
      <c r="N175" s="40"/>
    </row>
    <row r="176" spans="1:24" ht="12" customHeight="1" x14ac:dyDescent="0.25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Akshara Chauhan</v>
      </c>
    </row>
    <row r="177" spans="1:24" ht="12" customHeight="1" x14ac:dyDescent="0.25">
      <c r="A177" s="44" t="str">
        <f ca="1">IF(ISERROR(F176),"",A156)</f>
        <v>Name:</v>
      </c>
      <c r="B177" s="44" t="str">
        <f ca="1">IFERROR(VLOOKUP(B176,INDIRECT($F$8),4,0),"")</f>
        <v>Akshara Chauhan</v>
      </c>
      <c r="C177" s="44"/>
      <c r="D177" s="44" t="str">
        <f ca="1">IF(ISERROR(F176),"",D156)</f>
        <v>Father's Name:</v>
      </c>
      <c r="E177" s="44" t="str">
        <f ca="1">IFERROR(VLOOKUP(B176,INDIRECT($F$8),5,0),"")</f>
        <v>Ajab Singh Chauhan</v>
      </c>
      <c r="F177" s="44"/>
      <c r="G177" s="44" t="str">
        <f ca="1">IF(ISERROR(F176),"",G156)</f>
        <v>University Roll No:</v>
      </c>
      <c r="H177" s="44"/>
      <c r="I177" s="45">
        <f ca="1">IFERROR(VLOOKUP(B176,INDIRECT($F$8),2,0),"")</f>
        <v>250090101009</v>
      </c>
      <c r="J177" s="45"/>
      <c r="K177" s="44" t="str">
        <f ca="1">IF(ISERROR(F176),"",K156)</f>
        <v>University Enrol. No:</v>
      </c>
      <c r="L177" s="44"/>
      <c r="M177" s="45" t="str">
        <f ca="1">IFERROR(VLOOKUP(B176,INDIRECT($F$8),3,0),"")</f>
        <v>UTU/2501104244</v>
      </c>
      <c r="N177" s="45"/>
    </row>
    <row r="178" spans="1:24" ht="12" customHeight="1" x14ac:dyDescent="0.25">
      <c r="A178" s="44"/>
      <c r="B178" s="44"/>
      <c r="C178" s="44"/>
      <c r="D178" s="44"/>
      <c r="E178" s="44"/>
      <c r="F178" s="44"/>
      <c r="G178" s="44"/>
      <c r="H178" s="44"/>
      <c r="I178" s="45"/>
      <c r="J178" s="45"/>
      <c r="K178" s="44"/>
      <c r="L178" s="44"/>
      <c r="M178" s="45"/>
      <c r="N178" s="45"/>
    </row>
    <row r="179" spans="1:24" ht="12" customHeight="1" x14ac:dyDescent="0.25">
      <c r="A179" s="42" t="str">
        <f ca="1">IF(ISERROR(F176),"",A158)</f>
        <v>Subject Code</v>
      </c>
      <c r="B179" s="42" t="str">
        <f ca="1">IF(ISERROR(F176),"",B158)</f>
        <v>Subject Name</v>
      </c>
      <c r="C179" s="42"/>
      <c r="D179" s="42"/>
      <c r="E179" s="42"/>
      <c r="F179" s="42" t="str">
        <f ca="1">IF(ISERROR(F176),"",F158)</f>
        <v>Credits</v>
      </c>
      <c r="G179" s="42" t="str">
        <f ca="1">IF(ISERROR(F176),"",G158)</f>
        <v>External Marks</v>
      </c>
      <c r="H179" s="42"/>
      <c r="I179" s="42" t="str">
        <f ca="1">IF(ISERROR(F176),"",I158)</f>
        <v>Sessional Marks</v>
      </c>
      <c r="J179" s="42"/>
      <c r="K179" s="42" t="str">
        <f ca="1">IF(ISERROR(F176),"",K158)</f>
        <v>Total Marks</v>
      </c>
      <c r="L179" s="42"/>
      <c r="M179" s="42" t="str">
        <f ca="1">IF(ISERROR(F176),"",M158)</f>
        <v>Grade</v>
      </c>
      <c r="N179" s="42" t="str">
        <f ca="1">IF(ISERROR(F176),"",N158)</f>
        <v>Grade Points</v>
      </c>
    </row>
    <row r="180" spans="1:24" ht="12" customHeight="1" x14ac:dyDescent="0.2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5">
      <c r="A181" s="7" t="str">
        <f ca="1">IF(ISERROR(F176),"",VLOOKUP(C176,INDIRECT($F$8),6+(O181-1)*3,0))</f>
        <v>AHT 002</v>
      </c>
      <c r="B181" s="38" t="str">
        <f ca="1">IF(ISERROR(F176),"",VLOOKUP(D176,INDIRECT($F$8),6+(O181-1)*3,0))</f>
        <v>Engineering Chemistry</v>
      </c>
      <c r="C181" s="38"/>
      <c r="D181" s="38"/>
      <c r="E181" s="38"/>
      <c r="F181" s="7">
        <f ca="1">IF(ISERROR(F176),"",VLOOKUP(E176,INDIRECT($F$8),6+(O181-1)*3,0))</f>
        <v>4</v>
      </c>
      <c r="G181" s="39" t="str">
        <f ca="1">IF(ISERROR(F176),"",_xlfn.TEXTJOIN("/",FALSE,P181,S181))</f>
        <v>65/100</v>
      </c>
      <c r="H181" s="39"/>
      <c r="I181" s="39" t="str">
        <f ca="1">IF(ISERROR(F176),"",_xlfn.TEXTJOIN("/",FALSE,Q181,T181))</f>
        <v>46/50</v>
      </c>
      <c r="J181" s="39"/>
      <c r="K181" s="39" t="str">
        <f ca="1">IF(ISERROR(F176),"",_xlfn.TEXTJOIN("/",FALSE,R181,U181))</f>
        <v>111/150</v>
      </c>
      <c r="L181" s="39"/>
      <c r="M181" s="7" t="str">
        <f ca="1">IF(ISERROR(F176),"",IF(ISTEXT(P181),IF(P181="A","Ab",IF(P181="D","Dt",IF(P181="UFM","UFM",IF(P181="NA","")))),IF(AND(ISBLANK(P181),ISBLANK(R181)),"",IF(P181&lt;0.3*S181,"F",IF(ISBLANK(R181),"",IF(ISTEXT(R181),R181,IF(R181&gt;=0.95*U181,"O",IF(R181&gt;=0.9*U181,"A+",IF(R181&gt;=0.85*U181,"A",IF(R181&gt;=0.8*U181,"B+",IF(R181&gt;=0.75*U181,"B",IF(R181&gt;=0.7*U181,"C+",IF(R181&gt;=0.65*U181,"C",IF(R181&gt;=0.6*U181,"D+",IF(R181&gt;=0.55*U181,"D",IF(R181&gt;=0.5*U181,"E+",IF(R181&gt;=0.45*U181,"E",IF(R181&gt;=0.4*U181,"P",IF(R181&lt;0.4*U181,"F",R181)))))))))))))))))))</f>
        <v>C+</v>
      </c>
      <c r="N181" s="8">
        <f ca="1">INDEX($Z$2:$Z$17,MATCH(M181,$Y$2:$Y$17,0))</f>
        <v>7.5</v>
      </c>
      <c r="O181">
        <v>1</v>
      </c>
      <c r="P181" s="1">
        <f ca="1">IF(ISERROR(F176),"",IF(ISTEXT(VLOOKUP(B176,INDIRECT($F$8),6+(O181-1)*3)),(VLOOKUP(B176,INDIRECT($F$8),6+(O181-1)*3)),SUM(VLOOKUP(B176,INDIRECT($F$8),6+(O181-1)*3),IF(W193,W181,0))))</f>
        <v>65</v>
      </c>
      <c r="Q181" s="1">
        <f ca="1">IF(ISERROR(F176),"",VLOOKUP(B176,INDIRECT($F$8),7+(O181-1)*3))</f>
        <v>46</v>
      </c>
      <c r="R181" s="1">
        <f ca="1">IF(ISERROR(F176),"",SUM(P181:Q181))</f>
        <v>111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str">
        <f ca="1">IF(ISERROR(F176),"",IF(N181=0,A181,""))</f>
        <v/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0</v>
      </c>
      <c r="X181" s="1" t="str">
        <f ca="1">IF(ISERROR(F176),"",IF(W181=0,"",_xlfn.TEXTJOIN("",FALSE," G+",W181," in ",A181)))</f>
        <v/>
      </c>
    </row>
    <row r="182" spans="1:24" ht="12" customHeight="1" x14ac:dyDescent="0.25">
      <c r="A182" s="7" t="str">
        <f ca="1">IF(ISERROR(F176),"",VLOOKUP(C176,INDIRECT($F$8),6+(O182-1)*3,0))</f>
        <v>AHT 003</v>
      </c>
      <c r="B182" s="38" t="str">
        <f ca="1">IF(ISERROR(F176),"",VLOOKUP(D176,INDIRECT($F$8),6+(O182-1)*3,0))</f>
        <v>Introduction to Engineering Mathematics</v>
      </c>
      <c r="C182" s="38"/>
      <c r="D182" s="38"/>
      <c r="E182" s="38"/>
      <c r="F182" s="7">
        <f ca="1">IF(ISERROR(F176),"",VLOOKUP(E176,INDIRECT($F$8),6+(O182-1)*3,0))</f>
        <v>4</v>
      </c>
      <c r="G182" s="39" t="str">
        <f ca="1">IF(ISERROR(F176),"",_xlfn.TEXTJOIN("/",FALSE,P182,S182))</f>
        <v>68/100</v>
      </c>
      <c r="H182" s="39"/>
      <c r="I182" s="39" t="str">
        <f ca="1">IF(ISERROR(F176),"",_xlfn.TEXTJOIN("/",FALSE,Q182,T182))</f>
        <v>34/50</v>
      </c>
      <c r="J182" s="39"/>
      <c r="K182" s="39" t="str">
        <f ca="1">IF(ISERROR(F176),"",_xlfn.TEXTJOIN("/",FALSE,R182,U182))</f>
        <v>102/150</v>
      </c>
      <c r="L182" s="39"/>
      <c r="M182" s="7" t="str">
        <f t="shared" ref="M182:M191" ca="1" si="25">IF(ISERROR(F177),"",IF(ISTEXT(P182),IF(P182="A","Ab",IF(P182="D","Dt",IF(P182="UFM","UFM",IF(P182="NA","")))),IF(AND(ISBLANK(P182),ISBLANK(R182)),"",IF(P182&lt;0.3*S182,"F",IF(ISBLANK(R182),"",IF(ISTEXT(R182),R182,IF(R182&gt;=0.95*U182,"O",IF(R182&gt;=0.9*U182,"A+",IF(R182&gt;=0.85*U182,"A",IF(R182&gt;=0.8*U182,"B+",IF(R182&gt;=0.75*U182,"B",IF(R182&gt;=0.7*U182,"C+",IF(R182&gt;=0.65*U182,"C",IF(R182&gt;=0.6*U182,"D+",IF(R182&gt;=0.55*U182,"D",IF(R182&gt;=0.5*U182,"E+",IF(R182&gt;=0.45*U182,"E",IF(R182&gt;=0.4*U182,"P",IF(R182&lt;0.4*U182,"F",R182)))))))))))))))))))</f>
        <v>C</v>
      </c>
      <c r="N182" s="8">
        <f t="shared" ref="N182:N191" ca="1" si="26">INDEX($Z$2:$Z$17,MATCH(M182,$Y$2:$Y$17,0))</f>
        <v>7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68</v>
      </c>
      <c r="Q182" s="1">
        <f ca="1">IF(ISERROR(F176),"",VLOOKUP(B176,INDIRECT($F$8),7+(O182-1)*3))</f>
        <v>34</v>
      </c>
      <c r="R182" s="1">
        <f ca="1">IF(ISERROR(F176),"",SUM(P182:Q182))</f>
        <v>102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/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0</v>
      </c>
      <c r="X182" s="1" t="str">
        <f ca="1">IF(ISERROR(F176),"",IF(W182=0,"",_xlfn.TEXTJOIN("",FALSE," G+",W182," in ",A182)))</f>
        <v/>
      </c>
    </row>
    <row r="183" spans="1:24" ht="12" customHeight="1" x14ac:dyDescent="0.25">
      <c r="A183" s="7" t="str">
        <f ca="1">IF(ISERROR(F176),"",VLOOKUP(C176,INDIRECT($F$8),6+(O183-1)*3,0))</f>
        <v>ECT 001</v>
      </c>
      <c r="B183" s="38" t="str">
        <f ca="1">IF(ISERROR(F176),"",VLOOKUP(D176,INDIRECT($F$8),6+(O183-1)*3,0))</f>
        <v>Basic Electronics Engineering</v>
      </c>
      <c r="C183" s="38"/>
      <c r="D183" s="38"/>
      <c r="E183" s="38"/>
      <c r="F183" s="7">
        <f ca="1">IF(ISERROR(F176),"",VLOOKUP(E176,INDIRECT($F$8),6+(O183-1)*3,0))</f>
        <v>4</v>
      </c>
      <c r="G183" s="39" t="str">
        <f ca="1">IF(ISERROR(F176),"",_xlfn.TEXTJOIN("/",FALSE,P183,S183))</f>
        <v>41/100</v>
      </c>
      <c r="H183" s="39"/>
      <c r="I183" s="39" t="str">
        <f ca="1">IF(ISERROR(F176),"",_xlfn.TEXTJOIN("/",FALSE,Q183,T183))</f>
        <v>36/50</v>
      </c>
      <c r="J183" s="39"/>
      <c r="K183" s="39" t="str">
        <f ca="1">IF(ISERROR(F176),"",_xlfn.TEXTJOIN("/",FALSE,R183,U183))</f>
        <v>77/150</v>
      </c>
      <c r="L183" s="39"/>
      <c r="M183" s="7" t="str">
        <f t="shared" ca="1" si="25"/>
        <v>E+</v>
      </c>
      <c r="N183" s="8">
        <f t="shared" ca="1" si="26"/>
        <v>5.5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41</v>
      </c>
      <c r="Q183" s="1">
        <f ca="1">IF(ISERROR(F176),"",VLOOKUP(B176,INDIRECT($F$8),7+(O183-1)*3))</f>
        <v>36</v>
      </c>
      <c r="R183" s="1">
        <f ca="1">IF(ISERROR(F176),"",SUM(P183:Q183))</f>
        <v>77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/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0</v>
      </c>
      <c r="X183" s="1" t="str">
        <f ca="1">IF(ISERROR(F176),"",IF(W183=0,"",_xlfn.TEXTJOIN("",FALSE," G+",W183," in ",A183)))</f>
        <v/>
      </c>
    </row>
    <row r="184" spans="1:24" ht="12" customHeight="1" x14ac:dyDescent="0.25">
      <c r="A184" s="7" t="str">
        <f ca="1">IF(ISERROR(F176),"",VLOOKUP(C176,INDIRECT($F$8),6+(O184-1)*3,0))</f>
        <v>MET 001</v>
      </c>
      <c r="B184" s="38" t="str">
        <f ca="1">IF(ISERROR(F176),"",VLOOKUP(D176,INDIRECT($F$8),6+(O184-1)*3,0))</f>
        <v>Basic Mechanical Engineering</v>
      </c>
      <c r="C184" s="38"/>
      <c r="D184" s="38"/>
      <c r="E184" s="38"/>
      <c r="F184" s="7">
        <f ca="1">IF(ISERROR(F176),"",VLOOKUP(E176,INDIRECT($F$8),6+(O184-1)*3,0))</f>
        <v>4</v>
      </c>
      <c r="G184" s="39" t="str">
        <f ca="1">IF(ISERROR(F176),"",_xlfn.TEXTJOIN("/",FALSE,P184,S184))</f>
        <v>53/100</v>
      </c>
      <c r="H184" s="39"/>
      <c r="I184" s="39" t="str">
        <f ca="1">IF(ISERROR(F176),"",_xlfn.TEXTJOIN("/",FALSE,Q184,T184))</f>
        <v>27/50</v>
      </c>
      <c r="J184" s="39"/>
      <c r="K184" s="39" t="str">
        <f ca="1">IF(ISERROR(F176),"",_xlfn.TEXTJOIN("/",FALSE,R184,U184))</f>
        <v>80/150</v>
      </c>
      <c r="L184" s="39"/>
      <c r="M184" s="7" t="str">
        <f t="shared" ca="1" si="25"/>
        <v>E+</v>
      </c>
      <c r="N184" s="8">
        <f t="shared" ca="1" si="26"/>
        <v>5.5</v>
      </c>
      <c r="O184">
        <f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53</v>
      </c>
      <c r="Q184" s="1">
        <f ca="1">IF(ISERROR(F176),"",VLOOKUP(B176,INDIRECT($F$8),7+(O184-1)*3))</f>
        <v>27</v>
      </c>
      <c r="R184" s="1">
        <f ca="1">IF(ISERROR(F176),"",SUM(P184:Q184))</f>
        <v>80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/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0</v>
      </c>
      <c r="X184" s="1" t="str">
        <f ca="1">IF(ISERROR(F176),"",IF(W184=0,"",_xlfn.TEXTJOIN("",FALSE," G+",W184," in ",A184)))</f>
        <v/>
      </c>
    </row>
    <row r="185" spans="1:24" ht="12" customHeight="1" x14ac:dyDescent="0.25">
      <c r="A185" s="7" t="str">
        <f ca="1">IF(ISERROR(F176),"",VLOOKUP(C176,INDIRECT($F$8),6+(O185-1)*3,0))</f>
        <v>AHP 002</v>
      </c>
      <c r="B185" s="38" t="str">
        <f ca="1">IF(ISERROR(F176),"",VLOOKUP(D176,INDIRECT($F$8),6+(O185-1)*3,0))</f>
        <v>Engineering Chemistry Lab</v>
      </c>
      <c r="C185" s="38"/>
      <c r="D185" s="38"/>
      <c r="E185" s="38"/>
      <c r="F185" s="7">
        <f ca="1">IF(ISERROR(F176),"",VLOOKUP(E176,INDIRECT($F$8),6+(O185-1)*3,0))</f>
        <v>1</v>
      </c>
      <c r="G185" s="39" t="str">
        <f ca="1">IF(ISERROR(F176),"",_xlfn.TEXTJOIN("/",FALSE,P185,S185))</f>
        <v>21/25</v>
      </c>
      <c r="H185" s="39"/>
      <c r="I185" s="39" t="str">
        <f ca="1">IF(ISERROR(F176),"",_xlfn.TEXTJOIN("/",FALSE,Q185,T185))</f>
        <v>25/25</v>
      </c>
      <c r="J185" s="39"/>
      <c r="K185" s="39" t="str">
        <f ca="1">IF(ISERROR(F176),"",_xlfn.TEXTJOIN("/",FALSE,R185,U185))</f>
        <v>46/50</v>
      </c>
      <c r="L185" s="39"/>
      <c r="M185" s="7" t="str">
        <f t="shared" ca="1" si="25"/>
        <v>A+</v>
      </c>
      <c r="N185" s="8">
        <f t="shared" ca="1" si="26"/>
        <v>9.5</v>
      </c>
      <c r="O185">
        <f>O184+1</f>
        <v>5</v>
      </c>
      <c r="P185" s="1">
        <f ca="1">IF(ISERROR(F176),"",IF(ISTEXT(VLOOKUP(B176,INDIRECT($F$8),6+(O185-1)*3)),(VLOOKUP(B176,INDIRECT($F$8),6+(O185-1)*3)),SUM(VLOOKUP(B176,INDIRECT($F$8),6+(O185-1)*3),IF(W193,W185,0))))</f>
        <v>21</v>
      </c>
      <c r="Q185" s="1">
        <f ca="1">IF(ISERROR(F176),"",VLOOKUP(B176,INDIRECT($F$8),7+(O185-1)*3))</f>
        <v>25</v>
      </c>
      <c r="R185" s="1">
        <f ca="1">IF(ISERROR(F176),"",SUM(P185:Q185))</f>
        <v>46</v>
      </c>
      <c r="S185" s="1">
        <f ca="1">IF(ISERROR(F176),"",VLOOKUP(A176,INDIRECT($F$8),6+(O185-1)*3))</f>
        <v>25</v>
      </c>
      <c r="T185" s="1">
        <f ca="1">IF(ISERROR(F176),"",VLOOKUP(A176,INDIRECT($F$8),7+(O185-1)*3))</f>
        <v>25</v>
      </c>
      <c r="U185" s="1">
        <f ca="1">IF(ISERROR(F176),"",VLOOKUP(A176,INDIRECT($F$8),8+(O185-1)*3))</f>
        <v>50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5">
      <c r="A186" s="7" t="str">
        <f ca="1">IF(ISERROR(F176),"",VLOOKUP(C176,INDIRECT($F$8),6+(O186-1)*3,0))</f>
        <v>ECP 001</v>
      </c>
      <c r="B186" s="38" t="str">
        <f ca="1">IF(ISERROR(F176),"",VLOOKUP(D176,INDIRECT($F$8),6+(O186-1)*3,0))</f>
        <v>Basic Electronics Engineering Lab</v>
      </c>
      <c r="C186" s="38"/>
      <c r="D186" s="38"/>
      <c r="E186" s="38"/>
      <c r="F186" s="7">
        <f ca="1">IF(ISERROR(F176),"",VLOOKUP(E176,INDIRECT($F$8),6+(O186-1)*3,0))</f>
        <v>1</v>
      </c>
      <c r="G186" s="39" t="str">
        <f ca="1">IF(ISERROR(F176),"",_xlfn.TEXTJOIN("/",FALSE,P186,S186))</f>
        <v>17/25</v>
      </c>
      <c r="H186" s="39"/>
      <c r="I186" s="39" t="str">
        <f ca="1">IF(ISERROR(F176),"",_xlfn.TEXTJOIN("/",FALSE,Q186,T186))</f>
        <v>21/25</v>
      </c>
      <c r="J186" s="39"/>
      <c r="K186" s="39" t="str">
        <f ca="1">IF(ISERROR(F176),"",_xlfn.TEXTJOIN("/",FALSE,R186,U186))</f>
        <v>38/50</v>
      </c>
      <c r="L186" s="39"/>
      <c r="M186" s="7" t="str">
        <f t="shared" ca="1" si="25"/>
        <v>B</v>
      </c>
      <c r="N186" s="8">
        <f t="shared" ca="1" si="26"/>
        <v>8</v>
      </c>
      <c r="O186">
        <f t="shared" ref="O186:O192" si="27">O185+1</f>
        <v>6</v>
      </c>
      <c r="P186" s="1">
        <f ca="1">IF(ISERROR(F176),"",IF(ISTEXT(VLOOKUP(B176,INDIRECT($F$8),6+(O186-1)*3)),(VLOOKUP(B176,INDIRECT($F$8),6+(O186-1)*3)),SUM(VLOOKUP(B176,INDIRECT($F$8),6+(O186-1)*3),IF(W193,W186,0))))</f>
        <v>17</v>
      </c>
      <c r="Q186" s="1">
        <f ca="1">IF(ISERROR(F176),"",VLOOKUP(B176,INDIRECT($F$8),7+(O186-1)*3))</f>
        <v>21</v>
      </c>
      <c r="R186" s="1">
        <f ca="1">IF(ISERROR(F176),"",SUM(P186:Q186))</f>
        <v>38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5">
      <c r="A187" s="7" t="str">
        <f ca="1">IF(ISERROR(F176),"",VLOOKUP(C176,INDIRECT($F$8),6+(O187-1)*3,0))</f>
        <v>MEP 001</v>
      </c>
      <c r="B187" s="38" t="str">
        <f ca="1">IF(ISERROR(F176),"",VLOOKUP(D176,INDIRECT($F$8),6+(O187-1)*3,0))</f>
        <v>Basic Mechanical Engineering Lab</v>
      </c>
      <c r="C187" s="38"/>
      <c r="D187" s="38"/>
      <c r="E187" s="38"/>
      <c r="F187" s="7">
        <f ca="1">IF(ISERROR(F176),"",VLOOKUP(E176,INDIRECT($F$8),6+(O187-1)*3,0))</f>
        <v>1</v>
      </c>
      <c r="G187" s="39" t="str">
        <f ca="1">IF(ISERROR(F176),"",_xlfn.TEXTJOIN("/",FALSE,P187,S187))</f>
        <v>22/25</v>
      </c>
      <c r="H187" s="39"/>
      <c r="I187" s="39" t="str">
        <f ca="1">IF(ISERROR(F176),"",_xlfn.TEXTJOIN("/",FALSE,Q187,T187))</f>
        <v>22/25</v>
      </c>
      <c r="J187" s="39"/>
      <c r="K187" s="39" t="str">
        <f ca="1">IF(ISERROR(F176),"",_xlfn.TEXTJOIN("/",FALSE,R187,U187))</f>
        <v>44/50</v>
      </c>
      <c r="L187" s="39"/>
      <c r="M187" s="7" t="str">
        <f t="shared" ca="1" si="25"/>
        <v>A</v>
      </c>
      <c r="N187" s="8">
        <f t="shared" ca="1" si="26"/>
        <v>9</v>
      </c>
      <c r="O187">
        <f t="shared" si="27"/>
        <v>7</v>
      </c>
      <c r="P187" s="1">
        <f ca="1">IF(ISERROR(F176),"",IF(ISTEXT(VLOOKUP(B176,INDIRECT($F$8),6+(O187-1)*3)),(VLOOKUP(B176,INDIRECT($F$8),6+(O187-1)*3)),SUM(VLOOKUP(B176,INDIRECT($F$8),6+(O187-1)*3),IF(W193,W187,0))))</f>
        <v>22</v>
      </c>
      <c r="Q187" s="1">
        <f ca="1">IF(ISERROR(F176),"",VLOOKUP(B176,INDIRECT($F$8),7+(O187-1)*3))</f>
        <v>22</v>
      </c>
      <c r="R187" s="1">
        <f ca="1">IF(ISERROR(F176),"",SUM(P187:Q187))</f>
        <v>44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5">
      <c r="A188" s="7" t="str">
        <f ca="1">IF(ISERROR(F176),"",VLOOKUP(C176,INDIRECT($F$8),6+(O188-1)*3,0))</f>
        <v>MEP 003</v>
      </c>
      <c r="B188" s="38" t="str">
        <f ca="1">IF(ISERROR(F176),"",VLOOKUP(D176,INDIRECT($F$8),6+(O188-1)*3-Z188,0))</f>
        <v>Workshop Practices Lab</v>
      </c>
      <c r="C188" s="38"/>
      <c r="D188" s="38"/>
      <c r="E188" s="38"/>
      <c r="F188" s="7">
        <f ca="1">IF(ISERROR(F176),"",VLOOKUP(E176,INDIRECT($F$8),6+(O188-1)*3,0))</f>
        <v>2</v>
      </c>
      <c r="G188" s="39" t="str">
        <f ca="1">IF(ISERROR(F176),"",_xlfn.TEXTJOIN("/",FALSE,P188,S188))</f>
        <v>45/50</v>
      </c>
      <c r="H188" s="39"/>
      <c r="I188" s="39" t="str">
        <f ca="1">IF(ISERROR(F176),"",_xlfn.TEXTJOIN("/",FALSE,Q188,T188))</f>
        <v>47/50</v>
      </c>
      <c r="J188" s="39"/>
      <c r="K188" s="39" t="str">
        <f ca="1">IF(ISERROR(F176),"",_xlfn.TEXTJOIN("/",FALSE,R188,U188))</f>
        <v>92/100</v>
      </c>
      <c r="L188" s="39"/>
      <c r="M188" s="7" t="str">
        <f t="shared" ca="1" si="25"/>
        <v>A+</v>
      </c>
      <c r="N188" s="8">
        <f t="shared" ca="1" si="26"/>
        <v>9.5</v>
      </c>
      <c r="O188">
        <f t="shared" si="27"/>
        <v>8</v>
      </c>
      <c r="P188" s="1">
        <f ca="1">IF(ISERROR(F176),"",IF(ISTEXT(VLOOKUP(B176,INDIRECT($F$8),6+(O188-1)*3)),(VLOOKUP(B176,INDIRECT($F$8),6+(O188-1)*3)),SUM(VLOOKUP(B176,INDIRECT($F$8),6+(O188-1)*3),IF(W193,W188,0))))</f>
        <v>45</v>
      </c>
      <c r="Q188" s="1">
        <f ca="1">IF(ISERROR(F176),"",VLOOKUP(B176,INDIRECT($F$8),7+(O188-1)*3))</f>
        <v>47</v>
      </c>
      <c r="R188" s="1">
        <f ca="1">IF(ISERROR(F176),"",SUM(P188:Q188))</f>
        <v>92</v>
      </c>
      <c r="S188" s="1">
        <f ca="1">IF(ISERROR(F176),"",VLOOKUP(A176,INDIRECT($F$8),6+(O188-1)*3))</f>
        <v>50</v>
      </c>
      <c r="T188" s="1">
        <f ca="1">IF(ISERROR(F176),"",VLOOKUP(A176,INDIRECT($F$8),7+(O188-1)*3))</f>
        <v>50</v>
      </c>
      <c r="U188" s="1">
        <f ca="1">IF(ISERROR(F176),"",VLOOKUP(A176,INDIRECT($F$8),8+(O188-1)*3))</f>
        <v>100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5">
      <c r="A189" s="7" t="str">
        <f ca="1">IF(ISERROR(F176),"",VLOOKUP(C176,INDIRECT($F$8),6+(O189-1)*3,0))</f>
        <v>AHP 004</v>
      </c>
      <c r="B189" s="38" t="str">
        <f ca="1">IF(ISERROR(F176),"",VLOOKUP(D176,INDIRECT($F$8),6+(O189-1)*3-Z189,0))</f>
        <v>Emerging Technologies in Engineering Lab</v>
      </c>
      <c r="C189" s="38"/>
      <c r="D189" s="38"/>
      <c r="E189" s="38"/>
      <c r="F189" s="7">
        <f ca="1">IF(ISERROR(F176),"",VLOOKUP(E176,INDIRECT($F$8),6+(O189-1)*3,0))</f>
        <v>1</v>
      </c>
      <c r="G189" s="39" t="str">
        <f ca="1">IF(ISERROR(F176),"",_xlfn.TEXTJOIN("/",FALSE,P189,S189))</f>
        <v>22/25</v>
      </c>
      <c r="H189" s="39"/>
      <c r="I189" s="39" t="str">
        <f ca="1">IF(ISERROR(F176),"",_xlfn.TEXTJOIN("/",FALSE,Q189,T189))</f>
        <v>24/25</v>
      </c>
      <c r="J189" s="39"/>
      <c r="K189" s="39" t="str">
        <f ca="1">IF(ISERROR(F176),"",_xlfn.TEXTJOIN("/",FALSE,R189,U189))</f>
        <v>46/50</v>
      </c>
      <c r="L189" s="39"/>
      <c r="M189" s="7" t="str">
        <f t="shared" ca="1" si="25"/>
        <v>A+</v>
      </c>
      <c r="N189" s="8">
        <f t="shared" ca="1" si="26"/>
        <v>9.5</v>
      </c>
      <c r="O189">
        <f t="shared" si="27"/>
        <v>9</v>
      </c>
      <c r="P189" s="1">
        <f ca="1">IF(ISERROR(F176),"",IF(ISTEXT(VLOOKUP(B176,INDIRECT($F$8),6+(O189-1)*3)),(VLOOKUP(B176,INDIRECT($F$8),6+(O189-1)*3)),SUM(VLOOKUP(B176,INDIRECT($F$8),6+(O189-1)*3),IF(W193,W189,0))))</f>
        <v>22</v>
      </c>
      <c r="Q189" s="1">
        <f ca="1">IF(ISERROR(F176),"",VLOOKUP(B176,INDIRECT($F$8),7+(O189-1)*3))</f>
        <v>24</v>
      </c>
      <c r="R189" s="1">
        <f ca="1">IF(ISERROR(F176),"",SUM(P189:Q189))</f>
        <v>46</v>
      </c>
      <c r="S189" s="1">
        <f ca="1">IF(ISERROR(F176),"",VLOOKUP(A176,INDIRECT($F$8),6+(O189-1)*3))</f>
        <v>25</v>
      </c>
      <c r="T189" s="1">
        <f ca="1">IF(ISERROR(F176),"",VLOOKUP(A176,INDIRECT($F$8),7+(O189-1)*3))</f>
        <v>25</v>
      </c>
      <c r="U189" s="1">
        <f ca="1">IF(ISERROR(F176),"",VLOOKUP(A176,INDIRECT($F$8),8+(O189-1)*3))</f>
        <v>50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5">
      <c r="A190" s="7" t="str">
        <f ca="1">IF(ISERROR(F176),"",VLOOKUP(C176,INDIRECT($F$8),6+(O190-1)*3,0))</f>
        <v>CSP 002</v>
      </c>
      <c r="B190" s="38" t="str">
        <f ca="1">IF(ISERROR(F176),"",VLOOKUP(D176,INDIRECT($F$8),6+(O190-1)*3,0))</f>
        <v>Computer Applications and IOT</v>
      </c>
      <c r="C190" s="38"/>
      <c r="D190" s="38"/>
      <c r="E190" s="38"/>
      <c r="F190" s="7">
        <f ca="1">IF(ISERROR(F176),"",VLOOKUP(E176,INDIRECT($F$8),6+(O190-1)*3,0))</f>
        <v>1</v>
      </c>
      <c r="G190" s="39" t="str">
        <f ca="1">IF(ISERROR(F176),"",_xlfn.TEXTJOIN("/",FALSE,P190,S190))</f>
        <v>21/25</v>
      </c>
      <c r="H190" s="39"/>
      <c r="I190" s="39" t="str">
        <f ca="1">IF(ISERROR(F176),"",_xlfn.TEXTJOIN("/",FALSE,Q190,T190))</f>
        <v>23/25</v>
      </c>
      <c r="J190" s="39"/>
      <c r="K190" s="39" t="str">
        <f ca="1">IF(ISERROR(F176),"",_xlfn.TEXTJOIN("/",FALSE,R190,U190))</f>
        <v>44/50</v>
      </c>
      <c r="L190" s="39"/>
      <c r="M190" s="7" t="str">
        <f t="shared" ca="1" si="25"/>
        <v>A</v>
      </c>
      <c r="N190" s="8">
        <f t="shared" ca="1" si="26"/>
        <v>9</v>
      </c>
      <c r="O190">
        <f t="shared" si="27"/>
        <v>10</v>
      </c>
      <c r="P190" s="1">
        <f ca="1">IF(ISERROR(F176),"",IF(ISTEXT(VLOOKUP(B176,INDIRECT($F$8),6+(O190-1)*3)),(VLOOKUP(B176,INDIRECT($F$8),6+(O190-1)*3)),SUM(VLOOKUP(B176,INDIRECT($F$8),6+(O190-1)*3),IF(W193,W190,0))))</f>
        <v>21</v>
      </c>
      <c r="Q190" s="1">
        <f ca="1">IF(ISERROR(F176),"",VLOOKUP(B176,INDIRECT($F$8),7+(O190-1)*3))</f>
        <v>23</v>
      </c>
      <c r="R190" s="1">
        <f ca="1">IF(ISERROR(F176),"",SUM(P190:Q190))</f>
        <v>44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5">
      <c r="A191" s="7" t="str">
        <f ca="1">IF(ISERROR(F176),"",VLOOKUP(C176,INDIRECT($F$8),6+(O191-1)*3,0))</f>
        <v>AHP 006</v>
      </c>
      <c r="B191" s="38" t="str">
        <f ca="1">IF(ISERROR(F176),"",VLOOKUP(D176,INDIRECT($F$8),6+(O191-1)*3,0))</f>
        <v>English Language Lab ($)</v>
      </c>
      <c r="C191" s="38"/>
      <c r="D191" s="38"/>
      <c r="E191" s="38"/>
      <c r="F191" s="7">
        <f ca="1">IF(ISERROR(F176),"",VLOOKUP(E176,INDIRECT($F$8),6+(O191-1)*3,0))</f>
        <v>0</v>
      </c>
      <c r="G191" s="39" t="str">
        <f ca="1">IF(ISERROR(F176),"",_xlfn.TEXTJOIN("/",FALSE,P191,S191))</f>
        <v>19/25</v>
      </c>
      <c r="H191" s="39"/>
      <c r="I191" s="39" t="str">
        <f ca="1">IF(ISERROR(F176),"",_xlfn.TEXTJOIN("/",FALSE,Q191,T191))</f>
        <v>38/50</v>
      </c>
      <c r="J191" s="39"/>
      <c r="K191" s="39" t="str">
        <f ca="1">IF(ISERROR(F176),"",_xlfn.TEXTJOIN("/",FALSE,R191,U191))</f>
        <v>57/75</v>
      </c>
      <c r="L191" s="39"/>
      <c r="M191" s="7" t="str">
        <f t="shared" ca="1" si="25"/>
        <v>B</v>
      </c>
      <c r="N191" s="8">
        <f t="shared" ca="1" si="26"/>
        <v>8</v>
      </c>
      <c r="O191">
        <f t="shared" si="27"/>
        <v>11</v>
      </c>
      <c r="P191" s="1">
        <f ca="1">IF(ISERROR(F176),"",IF(ISTEXT(VLOOKUP(B176,INDIRECT($F$8),6+(O191-1)*3)),(VLOOKUP(B176,INDIRECT($F$8),6+(O191-1)*3)),SUM(VLOOKUP(B176,INDIRECT($F$8),6+(O191-1)*3),IF(W193,W191,0))))</f>
        <v>19</v>
      </c>
      <c r="Q191" s="1">
        <f ca="1">IF(ISERROR(F176),"",VLOOKUP(B176,INDIRECT($F$8),7+(O191-1)*3))</f>
        <v>38</v>
      </c>
      <c r="R191" s="1">
        <f ca="1">IF(ISERROR(F176),"",SUM(P191:Q191))</f>
        <v>57</v>
      </c>
      <c r="S191" s="1">
        <f ca="1">IF(ISERROR(F176),"",VLOOKUP(A176,INDIRECT($F$8),6+(O191-1)*3))</f>
        <v>25</v>
      </c>
      <c r="T191" s="1">
        <f ca="1">IF(ISERROR(F176),"",VLOOKUP(A176,INDIRECT($F$8),7+(O191-1)*3))</f>
        <v>50</v>
      </c>
      <c r="U191" s="1">
        <f ca="1">IF(ISERROR(F176),"",VLOOKUP(A176,INDIRECT($F$8),8+(O191-1)*3))</f>
        <v>75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5">
      <c r="A192" s="7" t="str">
        <f ca="1">IF(ISERROR(F176),"",VLOOKUP(C176,INDIRECT($F$8),6+(O192-1)*3-Y192,0))</f>
        <v>GP 01</v>
      </c>
      <c r="B192" s="38" t="str">
        <f ca="1">IF(ISERROR(F176),"",VLOOKUP(D176,INDIRECT($F$8),6+(O192-1)*3-Z192,0))</f>
        <v>General Proficiency ($)</v>
      </c>
      <c r="C192" s="38"/>
      <c r="D192" s="38"/>
      <c r="E192" s="38"/>
      <c r="F192" s="7">
        <f ca="1">IF(ISERROR(F176),"",VLOOKUP(E176,INDIRECT($F$8),6+(O192-1)*3-AA192,0))</f>
        <v>0</v>
      </c>
      <c r="G192" s="39" t="str">
        <f ca="1">IF(ISERROR(F176),"","-")</f>
        <v>-</v>
      </c>
      <c r="H192" s="39"/>
      <c r="I192" s="39" t="str">
        <f ca="1">IF(ISERROR(F176),"",_xlfn.TEXTJOIN("/",FALSE,Q192,T192))</f>
        <v>47/50</v>
      </c>
      <c r="J192" s="39"/>
      <c r="K192" s="39" t="str">
        <f ca="1">IF(ISERROR(F176),"",_xlfn.TEXTJOIN("/",FALSE,R192,U192))</f>
        <v>47/50</v>
      </c>
      <c r="L192" s="39"/>
      <c r="M192" s="39" t="str">
        <f ca="1">IF(ISBLANK(R192),"",IF(ISTEXT(R192),R192,IF(R192&gt;=0.8*U192,"Excellent",IF(R192&gt;=0.6*U192,"Very Good",IF(R192&gt;=0.4*U192,"Good",IF(R192&gt;=0.2*U192,"Satisfactory","Average"))))))</f>
        <v>Excellent</v>
      </c>
      <c r="N192" s="39"/>
      <c r="O192">
        <f t="shared" si="27"/>
        <v>12</v>
      </c>
      <c r="P192" s="1">
        <f ca="1">IF(ISERROR(F176),"",IF(ISTEXT(VLOOKUP(B\28,INDIRECT($F$8),6+(O192-1)*3)),(VLOOKUP(B176,INDIRECT($F$8),6+(O192-1)*3)),SUM(VLOOKUP(B176,INDIRECT($F$8),6+(O192-1)*3),IF(W193,W192,0))))</f>
        <v>0</v>
      </c>
      <c r="Q192" s="1">
        <f ca="1">IF(ISERROR(F176),"",VLOOKUP(B176,INDIRECT($F$8),7+(O192-1)*3))</f>
        <v>47</v>
      </c>
      <c r="R192" s="1">
        <f ca="1">IF(ISERROR(F176),"",SUM(P192:Q192))</f>
        <v>47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5">
      <c r="A193" s="40" t="str">
        <f ca="1">IF(ISERROR(F176),"",A172)</f>
        <v>Total Credits/ Marks/ Total Grade Points</v>
      </c>
      <c r="B193" s="40"/>
      <c r="C193" s="40"/>
      <c r="D193" s="40"/>
      <c r="E193" s="40"/>
      <c r="F193" s="10">
        <f ca="1">IF(ISERROR(F176),"",SUM(F181:F191))</f>
        <v>23</v>
      </c>
      <c r="G193" s="41" t="str">
        <f ca="1">IF(ISERROR(F176),"",_xlfn.TEXTJOIN("/",TRUE,SUMIF(F181:F192,"&gt;0",P181:P192),SUMIF(F181:F192,"&gt;0",S181:S192)))</f>
        <v>375/575</v>
      </c>
      <c r="H193" s="41"/>
      <c r="I193" s="41" t="str">
        <f ca="1">IF(ISERROR(F176),"",_xlfn.TEXTJOIN("/",TRUE,SUMIF(F181:F192,"&gt;0",Q181:Q192),SUMIF(F181:F192,"&gt;0",T181:T192)))</f>
        <v>305/375</v>
      </c>
      <c r="J193" s="41"/>
      <c r="K193" s="41" t="str">
        <f ca="1">IF(ISERROR(F176),"",_xlfn.TEXTJOIN("/",TRUE,SUMIF(F181:F192,"&gt;0",R181:R192),SUMIF(F181:F192,"&gt;0",U181:U192)))</f>
        <v>680/950</v>
      </c>
      <c r="L193" s="41"/>
      <c r="M193" s="40">
        <f ca="1">IF(ISERROR(F176),"",SUMPRODUCT(N181:N191,F181:F191))</f>
        <v>166</v>
      </c>
      <c r="N193" s="40"/>
      <c r="V193" s="1" t="str">
        <f ca="1">IF(ISERROR(F176),"",_xlfn.TEXTJOIN(", ",TRUE,V181:V192))</f>
        <v/>
      </c>
      <c r="W193" t="b">
        <f ca="1">IF(ISERROR(F176),"",IF(SUM(W181:W192)&lt;=W180,TRUE,FALSE))</f>
        <v>1</v>
      </c>
      <c r="X193" s="1" t="str">
        <f ca="1">IF(ISERROR(F176),"",_xlfn.TEXTJOIN(",",TRUE,X181:X192))</f>
        <v/>
      </c>
    </row>
    <row r="194" spans="1:24" ht="12" customHeight="1" x14ac:dyDescent="0.25">
      <c r="A194" s="40" t="str">
        <f ca="1">IF(ISERROR(F176),"",A173)</f>
        <v>Result:</v>
      </c>
      <c r="B194" s="42" t="str" cm="1">
        <f t="array" aca="1" ref="B194" ca="1">IF(SUM(COUNTIF(M181:M191,{"Ab","Dt"}))=11, "Not Promoted to IInd Semester", IF(V193="", "PASS", "CARRY OVER"))</f>
        <v>PASS</v>
      </c>
      <c r="C194" s="42"/>
      <c r="D194" s="40" t="str">
        <f ca="1">IF(ISERROR(F176),"",D173)</f>
        <v>Remark:</v>
      </c>
      <c r="E194" s="42" t="str">
        <f ca="1">IF(ISERROR(F176),"",IF(V193="",IF(X193="","",X193),_xlfn.TEXTJOIN(" ",TRUE,"BACK IN",V193)))</f>
        <v/>
      </c>
      <c r="F194" s="42"/>
      <c r="G194" s="40" t="str">
        <f ca="1">IF(ISERROR(F176),"",G173)</f>
        <v>SGPA:</v>
      </c>
      <c r="H194" s="43">
        <f ca="1">IF(ISERROR(F176),"",M193/F193)</f>
        <v>7.2173913043478262</v>
      </c>
      <c r="I194" s="40" t="str">
        <f ca="1">IF(ISERROR(F176),"",I173)</f>
        <v>CGPA:</v>
      </c>
      <c r="J194" s="43">
        <f ca="1">IF(ISERROR(F176),"",VLOOKUP(B176,INDIRECT($F$8),12+(O192-1)*3,0))</f>
        <v>7.2173913043478262</v>
      </c>
      <c r="K194" s="42" t="str">
        <f ca="1">IF(ISERROR(F176),"",K173)</f>
        <v>Earned Credits:</v>
      </c>
      <c r="L194" s="40">
        <f ca="1">IF(ISERROR(F176),"",SUMIF(N181:N191,"&gt;0",F181:F191))</f>
        <v>23</v>
      </c>
      <c r="M194" s="42" t="str">
        <f ca="1">IF(ISERROR(F176),"",M173)</f>
        <v>Cuml. Earned Credits:</v>
      </c>
      <c r="N194" s="40">
        <f ca="1">IF(ISERROR(F176),"",VLOOKUP(B176,INDIRECT($F$8),10+(O192-1)*3,0))</f>
        <v>23</v>
      </c>
    </row>
    <row r="195" spans="1:24" ht="12" customHeight="1" x14ac:dyDescent="0.25">
      <c r="A195" s="40"/>
      <c r="B195" s="42"/>
      <c r="C195" s="42"/>
      <c r="D195" s="40"/>
      <c r="E195" s="42"/>
      <c r="F195" s="42"/>
      <c r="G195" s="40"/>
      <c r="H195" s="43"/>
      <c r="I195" s="40"/>
      <c r="J195" s="43"/>
      <c r="K195" s="42"/>
      <c r="L195" s="40"/>
      <c r="M195" s="42"/>
      <c r="N195" s="40"/>
    </row>
    <row r="196" spans="1:24" ht="12" customHeight="1" x14ac:dyDescent="0.25">
      <c r="A196" s="40"/>
      <c r="B196" s="42"/>
      <c r="C196" s="42"/>
      <c r="D196" s="40"/>
      <c r="E196" s="42"/>
      <c r="F196" s="42"/>
      <c r="G196" s="40"/>
      <c r="H196" s="43"/>
      <c r="I196" s="40"/>
      <c r="J196" s="43"/>
      <c r="K196" s="42"/>
      <c r="L196" s="40"/>
      <c r="M196" s="42"/>
      <c r="N196" s="40"/>
    </row>
    <row r="197" spans="1:24" ht="12" customHeight="1" x14ac:dyDescent="0.25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Akshita Rawat</v>
      </c>
    </row>
    <row r="198" spans="1:24" ht="12" customHeight="1" x14ac:dyDescent="0.25">
      <c r="A198" s="44" t="str">
        <f ca="1">IF(ISERROR(F197),"",A177)</f>
        <v>Name:</v>
      </c>
      <c r="B198" s="44" t="str">
        <f ca="1">IFERROR(VLOOKUP(B197,INDIRECT($F$8),4,0),"")</f>
        <v>Akshita Rawat</v>
      </c>
      <c r="C198" s="44"/>
      <c r="D198" s="44" t="str">
        <f ca="1">IF(ISERROR(F197),"",D177)</f>
        <v>Father's Name:</v>
      </c>
      <c r="E198" s="44" t="str">
        <f ca="1">IFERROR(VLOOKUP(B197,INDIRECT($F$8),5,0),"")</f>
        <v>Arvind Rawat</v>
      </c>
      <c r="F198" s="44"/>
      <c r="G198" s="44" t="str">
        <f ca="1">IF(ISERROR(F197),"",G177)</f>
        <v>University Roll No:</v>
      </c>
      <c r="H198" s="44"/>
      <c r="I198" s="45">
        <f ca="1">IFERROR(VLOOKUP(B197,INDIRECT($F$8),2,0),"")</f>
        <v>250090101010</v>
      </c>
      <c r="J198" s="45"/>
      <c r="K198" s="44" t="str">
        <f ca="1">IF(ISERROR(F197),"",K177)</f>
        <v>University Enrol. No:</v>
      </c>
      <c r="L198" s="44"/>
      <c r="M198" s="45" t="str">
        <f ca="1">IFERROR(VLOOKUP(B197,INDIRECT($F$8),3,0),"")</f>
        <v>UTU/2501104129</v>
      </c>
      <c r="N198" s="45"/>
    </row>
    <row r="199" spans="1:24" ht="12" customHeight="1" x14ac:dyDescent="0.25">
      <c r="A199" s="44"/>
      <c r="B199" s="44"/>
      <c r="C199" s="44"/>
      <c r="D199" s="44"/>
      <c r="E199" s="44"/>
      <c r="F199" s="44"/>
      <c r="G199" s="44"/>
      <c r="H199" s="44"/>
      <c r="I199" s="45"/>
      <c r="J199" s="45"/>
      <c r="K199" s="44"/>
      <c r="L199" s="44"/>
      <c r="M199" s="45"/>
      <c r="N199" s="45"/>
    </row>
    <row r="200" spans="1:24" ht="12" customHeight="1" x14ac:dyDescent="0.25">
      <c r="A200" s="42" t="str">
        <f ca="1">IF(ISERROR(F197),"",A179)</f>
        <v>Subject Code</v>
      </c>
      <c r="B200" s="42" t="str">
        <f ca="1">IF(ISERROR(F197),"",B179)</f>
        <v>Subject Name</v>
      </c>
      <c r="C200" s="42"/>
      <c r="D200" s="42"/>
      <c r="E200" s="42"/>
      <c r="F200" s="42" t="str">
        <f ca="1">IF(ISERROR(F197),"",F179)</f>
        <v>Credits</v>
      </c>
      <c r="G200" s="42" t="str">
        <f ca="1">IF(ISERROR(F197),"",G179)</f>
        <v>External Marks</v>
      </c>
      <c r="H200" s="42"/>
      <c r="I200" s="42" t="str">
        <f ca="1">IF(ISERROR(F197),"",I179)</f>
        <v>Sessional Marks</v>
      </c>
      <c r="J200" s="42"/>
      <c r="K200" s="42" t="str">
        <f ca="1">IF(ISERROR(F197),"",K179)</f>
        <v>Total Marks</v>
      </c>
      <c r="L200" s="42"/>
      <c r="M200" s="42" t="str">
        <f ca="1">IF(ISERROR(F197),"",M179)</f>
        <v>Grade</v>
      </c>
      <c r="N200" s="42" t="str">
        <f ca="1">IF(ISERROR(F197),"",N179)</f>
        <v>Grade Points</v>
      </c>
    </row>
    <row r="201" spans="1:24" ht="12" customHeight="1" x14ac:dyDescent="0.2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5">
      <c r="A202" s="7" t="str">
        <f ca="1">IF(ISERROR(F197),"",VLOOKUP(C197,INDIRECT($F$8),6+(O202-1)*3,0))</f>
        <v>AHT 002</v>
      </c>
      <c r="B202" s="38" t="str">
        <f ca="1">IF(ISERROR(F197),"",VLOOKUP(D197,INDIRECT($F$8),6+(O202-1)*3,0))</f>
        <v>Engineering Chemistry</v>
      </c>
      <c r="C202" s="38"/>
      <c r="D202" s="38"/>
      <c r="E202" s="38"/>
      <c r="F202" s="7">
        <f ca="1">IF(ISERROR(F197),"",VLOOKUP(E197,INDIRECT($F$8),6+(O202-1)*3,0))</f>
        <v>4</v>
      </c>
      <c r="G202" s="39" t="str">
        <f ca="1">IF(ISERROR(F197),"",_xlfn.TEXTJOIN("/",FALSE,P202,S202))</f>
        <v>72/100</v>
      </c>
      <c r="H202" s="39"/>
      <c r="I202" s="39" t="str">
        <f ca="1">IF(ISERROR(F197),"",_xlfn.TEXTJOIN("/",FALSE,Q202,T202))</f>
        <v>47/50</v>
      </c>
      <c r="J202" s="39"/>
      <c r="K202" s="39" t="str">
        <f ca="1">IF(ISERROR(F197),"",_xlfn.TEXTJOIN("/",FALSE,R202,U202))</f>
        <v>119/150</v>
      </c>
      <c r="L202" s="39"/>
      <c r="M202" s="7" t="str">
        <f ca="1">IF(ISERROR(F197),"",IF(ISTEXT(P202),IF(P202="A","Ab",IF(P202="D","Dt",IF(P202="UFM","UFM",IF(P202="NA","")))),IF(AND(ISBLANK(P202),ISBLANK(R202)),"",IF(P202&lt;0.3*S202,"F",IF(ISBLANK(R202),"",IF(ISTEXT(R202),R202,IF(R202&gt;=0.95*U202,"O",IF(R202&gt;=0.9*U202,"A+",IF(R202&gt;=0.85*U202,"A",IF(R202&gt;=0.8*U202,"B+",IF(R202&gt;=0.75*U202,"B",IF(R202&gt;=0.7*U202,"C+",IF(R202&gt;=0.65*U202,"C",IF(R202&gt;=0.6*U202,"D+",IF(R202&gt;=0.55*U202,"D",IF(R202&gt;=0.5*U202,"E+",IF(R202&gt;=0.45*U202,"E",IF(R202&gt;=0.4*U202,"P",IF(R202&lt;0.4*U202,"F",R202)))))))))))))))))))</f>
        <v>B</v>
      </c>
      <c r="N202" s="8">
        <f ca="1">INDEX($Z$2:$Z$17,MATCH(M202,$Y$2:$Y$17,0))</f>
        <v>8</v>
      </c>
      <c r="O202">
        <v>1</v>
      </c>
      <c r="P202" s="1">
        <f ca="1">IF(ISERROR(F197),"",IF(ISTEXT(VLOOKUP(B197,INDIRECT($F$8),6+(O202-1)*3)),(VLOOKUP(B197,INDIRECT($F$8),6+(O202-1)*3)),SUM(VLOOKUP(B197,INDIRECT($F$8),6+(O202-1)*3),IF(W214,W202,0))))</f>
        <v>72</v>
      </c>
      <c r="Q202" s="1">
        <f ca="1">IF(ISERROR(F197),"",VLOOKUP(B197,INDIRECT($F$8),7+(O202-1)*3))</f>
        <v>47</v>
      </c>
      <c r="R202" s="1">
        <f ca="1">IF(ISERROR(F197),"",SUM(P202:Q202))</f>
        <v>119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str">
        <f ca="1">IF(ISERROR(F197),"",IF(N202=0,A202,""))</f>
        <v/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0</v>
      </c>
      <c r="X202" s="1" t="str">
        <f ca="1">IF(ISERROR(F197),"",IF(W202=0,"",_xlfn.TEXTJOIN("",FALSE," G+",W202," in ",A202)))</f>
        <v/>
      </c>
    </row>
    <row r="203" spans="1:24" ht="12" customHeight="1" x14ac:dyDescent="0.25">
      <c r="A203" s="7" t="str">
        <f ca="1">IF(ISERROR(F197),"",VLOOKUP(C197,INDIRECT($F$8),6+(O203-1)*3,0))</f>
        <v>AHT 003</v>
      </c>
      <c r="B203" s="38" t="str">
        <f ca="1">IF(ISERROR(F197),"",VLOOKUP(D197,INDIRECT($F$8),6+(O203-1)*3,0))</f>
        <v>Introduction to Engineering Mathematics</v>
      </c>
      <c r="C203" s="38"/>
      <c r="D203" s="38"/>
      <c r="E203" s="38"/>
      <c r="F203" s="7">
        <f ca="1">IF(ISERROR(F197),"",VLOOKUP(E197,INDIRECT($F$8),6+(O203-1)*3,0))</f>
        <v>4</v>
      </c>
      <c r="G203" s="39" t="str">
        <f ca="1">IF(ISERROR(F197),"",_xlfn.TEXTJOIN("/",FALSE,P203,S203))</f>
        <v>68/100</v>
      </c>
      <c r="H203" s="39"/>
      <c r="I203" s="39" t="str">
        <f ca="1">IF(ISERROR(F197),"",_xlfn.TEXTJOIN("/",FALSE,Q203,T203))</f>
        <v>34/50</v>
      </c>
      <c r="J203" s="39"/>
      <c r="K203" s="39" t="str">
        <f ca="1">IF(ISERROR(F197),"",_xlfn.TEXTJOIN("/",FALSE,R203,U203))</f>
        <v>102/150</v>
      </c>
      <c r="L203" s="39"/>
      <c r="M203" s="7" t="str">
        <f t="shared" ref="M203:M212" ca="1" si="28">IF(ISERROR(F198),"",IF(ISTEXT(P203),IF(P203="A","Ab",IF(P203="D","Dt",IF(P203="UFM","UFM",IF(P203="NA","")))),IF(AND(ISBLANK(P203),ISBLANK(R203)),"",IF(P203&lt;0.3*S203,"F",IF(ISBLANK(R203),"",IF(ISTEXT(R203),R203,IF(R203&gt;=0.95*U203,"O",IF(R203&gt;=0.9*U203,"A+",IF(R203&gt;=0.85*U203,"A",IF(R203&gt;=0.8*U203,"B+",IF(R203&gt;=0.75*U203,"B",IF(R203&gt;=0.7*U203,"C+",IF(R203&gt;=0.65*U203,"C",IF(R203&gt;=0.6*U203,"D+",IF(R203&gt;=0.55*U203,"D",IF(R203&gt;=0.5*U203,"E+",IF(R203&gt;=0.45*U203,"E",IF(R203&gt;=0.4*U203,"P",IF(R203&lt;0.4*U203,"F",R203)))))))))))))))))))</f>
        <v>C</v>
      </c>
      <c r="N203" s="8">
        <f t="shared" ref="N203:N212" ca="1" si="29">INDEX($Z$2:$Z$17,MATCH(M203,$Y$2:$Y$17,0))</f>
        <v>7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68</v>
      </c>
      <c r="Q203" s="1">
        <f ca="1">IF(ISERROR(F197),"",VLOOKUP(B197,INDIRECT($F$8),7+(O203-1)*3))</f>
        <v>34</v>
      </c>
      <c r="R203" s="1">
        <f ca="1">IF(ISERROR(F197),"",SUM(P203:Q203))</f>
        <v>102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/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0</v>
      </c>
      <c r="X203" s="1" t="str">
        <f ca="1">IF(ISERROR(F197),"",IF(W203=0,"",_xlfn.TEXTJOIN("",FALSE," G+",W203," in ",A203)))</f>
        <v/>
      </c>
    </row>
    <row r="204" spans="1:24" ht="12" customHeight="1" x14ac:dyDescent="0.25">
      <c r="A204" s="7" t="str">
        <f ca="1">IF(ISERROR(F197),"",VLOOKUP(C197,INDIRECT($F$8),6+(O204-1)*3,0))</f>
        <v>ECT 001</v>
      </c>
      <c r="B204" s="38" t="str">
        <f ca="1">IF(ISERROR(F197),"",VLOOKUP(D197,INDIRECT($F$8),6+(O204-1)*3,0))</f>
        <v>Basic Electronics Engineering</v>
      </c>
      <c r="C204" s="38"/>
      <c r="D204" s="38"/>
      <c r="E204" s="38"/>
      <c r="F204" s="7">
        <f ca="1">IF(ISERROR(F197),"",VLOOKUP(E197,INDIRECT($F$8),6+(O204-1)*3,0))</f>
        <v>4</v>
      </c>
      <c r="G204" s="39" t="str">
        <f ca="1">IF(ISERROR(F197),"",_xlfn.TEXTJOIN("/",FALSE,P204,S204))</f>
        <v>63/100</v>
      </c>
      <c r="H204" s="39"/>
      <c r="I204" s="39" t="str">
        <f ca="1">IF(ISERROR(F197),"",_xlfn.TEXTJOIN("/",FALSE,Q204,T204))</f>
        <v>44/50</v>
      </c>
      <c r="J204" s="39"/>
      <c r="K204" s="39" t="str">
        <f ca="1">IF(ISERROR(F197),"",_xlfn.TEXTJOIN("/",FALSE,R204,U204))</f>
        <v>107/150</v>
      </c>
      <c r="L204" s="39"/>
      <c r="M204" s="7" t="str">
        <f t="shared" ca="1" si="28"/>
        <v>C+</v>
      </c>
      <c r="N204" s="8">
        <f t="shared" ca="1" si="29"/>
        <v>7.5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63</v>
      </c>
      <c r="Q204" s="1">
        <f ca="1">IF(ISERROR(F197),"",VLOOKUP(B197,INDIRECT($F$8),7+(O204-1)*3))</f>
        <v>44</v>
      </c>
      <c r="R204" s="1">
        <f ca="1">IF(ISERROR(F197),"",SUM(P204:Q204))</f>
        <v>107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/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0</v>
      </c>
      <c r="X204" s="1" t="str">
        <f ca="1">IF(ISERROR(F197),"",IF(W204=0,"",_xlfn.TEXTJOIN("",FALSE," G+",W204," in ",A204)))</f>
        <v/>
      </c>
    </row>
    <row r="205" spans="1:24" ht="12" customHeight="1" x14ac:dyDescent="0.25">
      <c r="A205" s="7" t="str">
        <f ca="1">IF(ISERROR(F197),"",VLOOKUP(C197,INDIRECT($F$8),6+(O205-1)*3,0))</f>
        <v>MET 001</v>
      </c>
      <c r="B205" s="38" t="str">
        <f ca="1">IF(ISERROR(F197),"",VLOOKUP(D197,INDIRECT($F$8),6+(O205-1)*3,0))</f>
        <v>Basic Mechanical Engineering</v>
      </c>
      <c r="C205" s="38"/>
      <c r="D205" s="38"/>
      <c r="E205" s="38"/>
      <c r="F205" s="7">
        <f ca="1">IF(ISERROR(F197),"",VLOOKUP(E197,INDIRECT($F$8),6+(O205-1)*3,0))</f>
        <v>4</v>
      </c>
      <c r="G205" s="39" t="str">
        <f ca="1">IF(ISERROR(F197),"",_xlfn.TEXTJOIN("/",FALSE,P205,S205))</f>
        <v>69/100</v>
      </c>
      <c r="H205" s="39"/>
      <c r="I205" s="39" t="str">
        <f ca="1">IF(ISERROR(F197),"",_xlfn.TEXTJOIN("/",FALSE,Q205,T205))</f>
        <v>41/50</v>
      </c>
      <c r="J205" s="39"/>
      <c r="K205" s="39" t="str">
        <f ca="1">IF(ISERROR(F197),"",_xlfn.TEXTJOIN("/",FALSE,R205,U205))</f>
        <v>110/150</v>
      </c>
      <c r="L205" s="39"/>
      <c r="M205" s="7" t="str">
        <f t="shared" ca="1" si="28"/>
        <v>C+</v>
      </c>
      <c r="N205" s="8">
        <f t="shared" ca="1" si="29"/>
        <v>7.5</v>
      </c>
      <c r="O205">
        <f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69</v>
      </c>
      <c r="Q205" s="1">
        <f ca="1">IF(ISERROR(F197),"",VLOOKUP(B197,INDIRECT($F$8),7+(O205-1)*3))</f>
        <v>41</v>
      </c>
      <c r="R205" s="1">
        <f ca="1">IF(ISERROR(F197),"",SUM(P205:Q205))</f>
        <v>110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/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0</v>
      </c>
      <c r="X205" s="1" t="str">
        <f ca="1">IF(ISERROR(F197),"",IF(W205=0,"",_xlfn.TEXTJOIN("",FALSE," G+",W205," in ",A205)))</f>
        <v/>
      </c>
    </row>
    <row r="206" spans="1:24" ht="12" customHeight="1" x14ac:dyDescent="0.25">
      <c r="A206" s="7" t="str">
        <f ca="1">IF(ISERROR(F197),"",VLOOKUP(C197,INDIRECT($F$8),6+(O206-1)*3,0))</f>
        <v>AHP 002</v>
      </c>
      <c r="B206" s="38" t="str">
        <f ca="1">IF(ISERROR(F197),"",VLOOKUP(D197,INDIRECT($F$8),6+(O206-1)*3,0))</f>
        <v>Engineering Chemistry Lab</v>
      </c>
      <c r="C206" s="38"/>
      <c r="D206" s="38"/>
      <c r="E206" s="38"/>
      <c r="F206" s="7">
        <f ca="1">IF(ISERROR(F197),"",VLOOKUP(E197,INDIRECT($F$8),6+(O206-1)*3,0))</f>
        <v>1</v>
      </c>
      <c r="G206" s="39" t="str">
        <f ca="1">IF(ISERROR(F197),"",_xlfn.TEXTJOIN("/",FALSE,P206,S206))</f>
        <v>21/25</v>
      </c>
      <c r="H206" s="39"/>
      <c r="I206" s="39" t="str">
        <f ca="1">IF(ISERROR(F197),"",_xlfn.TEXTJOIN("/",FALSE,Q206,T206))</f>
        <v>25/25</v>
      </c>
      <c r="J206" s="39"/>
      <c r="K206" s="39" t="str">
        <f ca="1">IF(ISERROR(F197),"",_xlfn.TEXTJOIN("/",FALSE,R206,U206))</f>
        <v>46/50</v>
      </c>
      <c r="L206" s="39"/>
      <c r="M206" s="7" t="str">
        <f t="shared" ca="1" si="28"/>
        <v>A+</v>
      </c>
      <c r="N206" s="8">
        <f t="shared" ca="1" si="29"/>
        <v>9.5</v>
      </c>
      <c r="O206">
        <f>O205+1</f>
        <v>5</v>
      </c>
      <c r="P206" s="1">
        <f ca="1">IF(ISERROR(F197),"",IF(ISTEXT(VLOOKUP(B197,INDIRECT($F$8),6+(O206-1)*3)),(VLOOKUP(B197,INDIRECT($F$8),6+(O206-1)*3)),SUM(VLOOKUP(B197,INDIRECT($F$8),6+(O206-1)*3),IF(W214,W206,0))))</f>
        <v>21</v>
      </c>
      <c r="Q206" s="1">
        <f ca="1">IF(ISERROR(F197),"",VLOOKUP(B197,INDIRECT($F$8),7+(O206-1)*3))</f>
        <v>25</v>
      </c>
      <c r="R206" s="1">
        <f ca="1">IF(ISERROR(F197),"",SUM(P206:Q206))</f>
        <v>46</v>
      </c>
      <c r="S206" s="1">
        <f ca="1">IF(ISERROR(F197),"",VLOOKUP(A197,INDIRECT($F$8),6+(O206-1)*3))</f>
        <v>25</v>
      </c>
      <c r="T206" s="1">
        <f ca="1">IF(ISERROR(F197),"",VLOOKUP(A197,INDIRECT($F$8),7+(O206-1)*3))</f>
        <v>25</v>
      </c>
      <c r="U206" s="1">
        <f ca="1">IF(ISERROR(F197),"",VLOOKUP(A197,INDIRECT($F$8),8+(O206-1)*3))</f>
        <v>50</v>
      </c>
      <c r="V206" s="1" t="str">
        <f ca="1">IF(ISERROR(F197),"",IF(N206=0,A206,""))</f>
        <v/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0</v>
      </c>
      <c r="X206" s="1" t="str">
        <f ca="1">IF(ISERROR(F197),"",IF(W206=0,"",_xlfn.TEXTJOIN("",FALSE," G+",W206," in ",A206)))</f>
        <v/>
      </c>
    </row>
    <row r="207" spans="1:24" ht="12" customHeight="1" x14ac:dyDescent="0.25">
      <c r="A207" s="7" t="str">
        <f ca="1">IF(ISERROR(F197),"",VLOOKUP(C197,INDIRECT($F$8),6+(O207-1)*3,0))</f>
        <v>ECP 001</v>
      </c>
      <c r="B207" s="38" t="str">
        <f ca="1">IF(ISERROR(F197),"",VLOOKUP(D197,INDIRECT($F$8),6+(O207-1)*3,0))</f>
        <v>Basic Electronics Engineering Lab</v>
      </c>
      <c r="C207" s="38"/>
      <c r="D207" s="38"/>
      <c r="E207" s="38"/>
      <c r="F207" s="7">
        <f ca="1">IF(ISERROR(F197),"",VLOOKUP(E197,INDIRECT($F$8),6+(O207-1)*3,0))</f>
        <v>1</v>
      </c>
      <c r="G207" s="39" t="str">
        <f ca="1">IF(ISERROR(F197),"",_xlfn.TEXTJOIN("/",FALSE,P207,S207))</f>
        <v>24/25</v>
      </c>
      <c r="H207" s="39"/>
      <c r="I207" s="39" t="str">
        <f ca="1">IF(ISERROR(F197),"",_xlfn.TEXTJOIN("/",FALSE,Q207,T207))</f>
        <v>25/25</v>
      </c>
      <c r="J207" s="39"/>
      <c r="K207" s="39" t="str">
        <f ca="1">IF(ISERROR(F197),"",_xlfn.TEXTJOIN("/",FALSE,R207,U207))</f>
        <v>49/50</v>
      </c>
      <c r="L207" s="39"/>
      <c r="M207" s="7" t="str">
        <f t="shared" ca="1" si="28"/>
        <v>O</v>
      </c>
      <c r="N207" s="8">
        <f t="shared" ca="1" si="29"/>
        <v>10</v>
      </c>
      <c r="O207">
        <f t="shared" ref="O207:O213" si="30">O206+1</f>
        <v>6</v>
      </c>
      <c r="P207" s="1">
        <f ca="1">IF(ISERROR(F197),"",IF(ISTEXT(VLOOKUP(B197,INDIRECT($F$8),6+(O207-1)*3)),(VLOOKUP(B197,INDIRECT($F$8),6+(O207-1)*3)),SUM(VLOOKUP(B197,INDIRECT($F$8),6+(O207-1)*3),IF(W214,W207,0))))</f>
        <v>24</v>
      </c>
      <c r="Q207" s="1">
        <f ca="1">IF(ISERROR(F197),"",VLOOKUP(B197,INDIRECT($F$8),7+(O207-1)*3))</f>
        <v>25</v>
      </c>
      <c r="R207" s="1">
        <f ca="1">IF(ISERROR(F197),"",SUM(P207:Q207))</f>
        <v>49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5">
      <c r="A208" s="7" t="str">
        <f ca="1">IF(ISERROR(F197),"",VLOOKUP(C197,INDIRECT($F$8),6+(O208-1)*3,0))</f>
        <v>MEP 001</v>
      </c>
      <c r="B208" s="38" t="str">
        <f ca="1">IF(ISERROR(F197),"",VLOOKUP(D197,INDIRECT($F$8),6+(O208-1)*3,0))</f>
        <v>Basic Mechanical Engineering Lab</v>
      </c>
      <c r="C208" s="38"/>
      <c r="D208" s="38"/>
      <c r="E208" s="38"/>
      <c r="F208" s="7">
        <f ca="1">IF(ISERROR(F197),"",VLOOKUP(E197,INDIRECT($F$8),6+(O208-1)*3,0))</f>
        <v>1</v>
      </c>
      <c r="G208" s="39" t="str">
        <f ca="1">IF(ISERROR(F197),"",_xlfn.TEXTJOIN("/",FALSE,P208,S208))</f>
        <v>24/25</v>
      </c>
      <c r="H208" s="39"/>
      <c r="I208" s="39" t="str">
        <f ca="1">IF(ISERROR(F197),"",_xlfn.TEXTJOIN("/",FALSE,Q208,T208))</f>
        <v>24/25</v>
      </c>
      <c r="J208" s="39"/>
      <c r="K208" s="39" t="str">
        <f ca="1">IF(ISERROR(F197),"",_xlfn.TEXTJOIN("/",FALSE,R208,U208))</f>
        <v>48/50</v>
      </c>
      <c r="L208" s="39"/>
      <c r="M208" s="7" t="str">
        <f t="shared" ca="1" si="28"/>
        <v>O</v>
      </c>
      <c r="N208" s="8">
        <f t="shared" ca="1" si="29"/>
        <v>10</v>
      </c>
      <c r="O208">
        <f t="shared" si="30"/>
        <v>7</v>
      </c>
      <c r="P208" s="1">
        <f ca="1">IF(ISERROR(F197),"",IF(ISTEXT(VLOOKUP(B197,INDIRECT($F$8),6+(O208-1)*3)),(VLOOKUP(B197,INDIRECT($F$8),6+(O208-1)*3)),SUM(VLOOKUP(B197,INDIRECT($F$8),6+(O208-1)*3),IF(W214,W208,0))))</f>
        <v>24</v>
      </c>
      <c r="Q208" s="1">
        <f ca="1">IF(ISERROR(F197),"",VLOOKUP(B197,INDIRECT($F$8),7+(O208-1)*3))</f>
        <v>24</v>
      </c>
      <c r="R208" s="1">
        <f ca="1">IF(ISERROR(F197),"",SUM(P208:Q208))</f>
        <v>48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5">
      <c r="A209" s="7" t="str">
        <f ca="1">IF(ISERROR(F197),"",VLOOKUP(C197,INDIRECT($F$8),6+(O209-1)*3,0))</f>
        <v>MEP 003</v>
      </c>
      <c r="B209" s="38" t="str">
        <f ca="1">IF(ISERROR(F197),"",VLOOKUP(D197,INDIRECT($F$8),6+(O209-1)*3-Z209,0))</f>
        <v>Workshop Practices Lab</v>
      </c>
      <c r="C209" s="38"/>
      <c r="D209" s="38"/>
      <c r="E209" s="38"/>
      <c r="F209" s="7">
        <f ca="1">IF(ISERROR(F197),"",VLOOKUP(E197,INDIRECT($F$8),6+(O209-1)*3,0))</f>
        <v>2</v>
      </c>
      <c r="G209" s="39" t="str">
        <f ca="1">IF(ISERROR(F197),"",_xlfn.TEXTJOIN("/",FALSE,P209,S209))</f>
        <v>46/50</v>
      </c>
      <c r="H209" s="39"/>
      <c r="I209" s="39" t="str">
        <f ca="1">IF(ISERROR(F197),"",_xlfn.TEXTJOIN("/",FALSE,Q209,T209))</f>
        <v>44/50</v>
      </c>
      <c r="J209" s="39"/>
      <c r="K209" s="39" t="str">
        <f ca="1">IF(ISERROR(F197),"",_xlfn.TEXTJOIN("/",FALSE,R209,U209))</f>
        <v>90/100</v>
      </c>
      <c r="L209" s="39"/>
      <c r="M209" s="7" t="str">
        <f t="shared" ca="1" si="28"/>
        <v>A+</v>
      </c>
      <c r="N209" s="8">
        <f t="shared" ca="1" si="29"/>
        <v>9.5</v>
      </c>
      <c r="O209">
        <f t="shared" si="30"/>
        <v>8</v>
      </c>
      <c r="P209" s="1">
        <f ca="1">IF(ISERROR(F197),"",IF(ISTEXT(VLOOKUP(B197,INDIRECT($F$8),6+(O209-1)*3)),(VLOOKUP(B197,INDIRECT($F$8),6+(O209-1)*3)),SUM(VLOOKUP(B197,INDIRECT($F$8),6+(O209-1)*3),IF(W214,W209,0))))</f>
        <v>46</v>
      </c>
      <c r="Q209" s="1">
        <f ca="1">IF(ISERROR(F197),"",VLOOKUP(B197,INDIRECT($F$8),7+(O209-1)*3))</f>
        <v>44</v>
      </c>
      <c r="R209" s="1">
        <f ca="1">IF(ISERROR(F197),"",SUM(P209:Q209))</f>
        <v>90</v>
      </c>
      <c r="S209" s="1">
        <f ca="1">IF(ISERROR(F197),"",VLOOKUP(A197,INDIRECT($F$8),6+(O209-1)*3))</f>
        <v>50</v>
      </c>
      <c r="T209" s="1">
        <f ca="1">IF(ISERROR(F197),"",VLOOKUP(A197,INDIRECT($F$8),7+(O209-1)*3))</f>
        <v>50</v>
      </c>
      <c r="U209" s="1">
        <f ca="1">IF(ISERROR(F197),"",VLOOKUP(A197,INDIRECT($F$8),8+(O209-1)*3))</f>
        <v>100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5">
      <c r="A210" s="7" t="str">
        <f ca="1">IF(ISERROR(F197),"",VLOOKUP(C197,INDIRECT($F$8),6+(O210-1)*3,0))</f>
        <v>AHP 004</v>
      </c>
      <c r="B210" s="38" t="str">
        <f ca="1">IF(ISERROR(F197),"",VLOOKUP(D197,INDIRECT($F$8),6+(O210-1)*3-Z210,0))</f>
        <v>Emerging Technologies in Engineering Lab</v>
      </c>
      <c r="C210" s="38"/>
      <c r="D210" s="38"/>
      <c r="E210" s="38"/>
      <c r="F210" s="7">
        <f ca="1">IF(ISERROR(F197),"",VLOOKUP(E197,INDIRECT($F$8),6+(O210-1)*3,0))</f>
        <v>1</v>
      </c>
      <c r="G210" s="39" t="str">
        <f ca="1">IF(ISERROR(F197),"",_xlfn.TEXTJOIN("/",FALSE,P210,S210))</f>
        <v>22/25</v>
      </c>
      <c r="H210" s="39"/>
      <c r="I210" s="39" t="str">
        <f ca="1">IF(ISERROR(F197),"",_xlfn.TEXTJOIN("/",FALSE,Q210,T210))</f>
        <v>24/25</v>
      </c>
      <c r="J210" s="39"/>
      <c r="K210" s="39" t="str">
        <f ca="1">IF(ISERROR(F197),"",_xlfn.TEXTJOIN("/",FALSE,R210,U210))</f>
        <v>46/50</v>
      </c>
      <c r="L210" s="39"/>
      <c r="M210" s="7" t="str">
        <f t="shared" ca="1" si="28"/>
        <v>A+</v>
      </c>
      <c r="N210" s="8">
        <f t="shared" ca="1" si="29"/>
        <v>9.5</v>
      </c>
      <c r="O210">
        <f t="shared" si="30"/>
        <v>9</v>
      </c>
      <c r="P210" s="1">
        <f ca="1">IF(ISERROR(F197),"",IF(ISTEXT(VLOOKUP(B197,INDIRECT($F$8),6+(O210-1)*3)),(VLOOKUP(B197,INDIRECT($F$8),6+(O210-1)*3)),SUM(VLOOKUP(B197,INDIRECT($F$8),6+(O210-1)*3),IF(W214,W210,0))))</f>
        <v>22</v>
      </c>
      <c r="Q210" s="1">
        <f ca="1">IF(ISERROR(F197),"",VLOOKUP(B197,INDIRECT($F$8),7+(O210-1)*3))</f>
        <v>24</v>
      </c>
      <c r="R210" s="1">
        <f ca="1">IF(ISERROR(F197),"",SUM(P210:Q210))</f>
        <v>46</v>
      </c>
      <c r="S210" s="1">
        <f ca="1">IF(ISERROR(F197),"",VLOOKUP(A197,INDIRECT($F$8),6+(O210-1)*3))</f>
        <v>25</v>
      </c>
      <c r="T210" s="1">
        <f ca="1">IF(ISERROR(F197),"",VLOOKUP(A197,INDIRECT($F$8),7+(O210-1)*3))</f>
        <v>25</v>
      </c>
      <c r="U210" s="1">
        <f ca="1">IF(ISERROR(F197),"",VLOOKUP(A197,INDIRECT($F$8),8+(O210-1)*3))</f>
        <v>50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5">
      <c r="A211" s="7" t="str">
        <f ca="1">IF(ISERROR(F197),"",VLOOKUP(C197,INDIRECT($F$8),6+(O211-1)*3,0))</f>
        <v>CSP 002</v>
      </c>
      <c r="B211" s="38" t="str">
        <f ca="1">IF(ISERROR(F197),"",VLOOKUP(D197,INDIRECT($F$8),6+(O211-1)*3,0))</f>
        <v>Computer Applications and IOT</v>
      </c>
      <c r="C211" s="38"/>
      <c r="D211" s="38"/>
      <c r="E211" s="38"/>
      <c r="F211" s="7">
        <f ca="1">IF(ISERROR(F197),"",VLOOKUP(E197,INDIRECT($F$8),6+(O211-1)*3,0))</f>
        <v>1</v>
      </c>
      <c r="G211" s="39" t="str">
        <f ca="1">IF(ISERROR(F197),"",_xlfn.TEXTJOIN("/",FALSE,P211,S211))</f>
        <v>20/25</v>
      </c>
      <c r="H211" s="39"/>
      <c r="I211" s="39" t="str">
        <f ca="1">IF(ISERROR(F197),"",_xlfn.TEXTJOIN("/",FALSE,Q211,T211))</f>
        <v>23/25</v>
      </c>
      <c r="J211" s="39"/>
      <c r="K211" s="39" t="str">
        <f ca="1">IF(ISERROR(F197),"",_xlfn.TEXTJOIN("/",FALSE,R211,U211))</f>
        <v>43/50</v>
      </c>
      <c r="L211" s="39"/>
      <c r="M211" s="7" t="str">
        <f t="shared" ca="1" si="28"/>
        <v>A</v>
      </c>
      <c r="N211" s="8">
        <f t="shared" ca="1" si="29"/>
        <v>9</v>
      </c>
      <c r="O211">
        <f t="shared" si="30"/>
        <v>10</v>
      </c>
      <c r="P211" s="1">
        <f ca="1">IF(ISERROR(F197),"",IF(ISTEXT(VLOOKUP(B197,INDIRECT($F$8),6+(O211-1)*3)),(VLOOKUP(B197,INDIRECT($F$8),6+(O211-1)*3)),SUM(VLOOKUP(B197,INDIRECT($F$8),6+(O211-1)*3),IF(W214,W211,0))))</f>
        <v>20</v>
      </c>
      <c r="Q211" s="1">
        <f ca="1">IF(ISERROR(F197),"",VLOOKUP(B197,INDIRECT($F$8),7+(O211-1)*3))</f>
        <v>23</v>
      </c>
      <c r="R211" s="1">
        <f ca="1">IF(ISERROR(F197),"",SUM(P211:Q211))</f>
        <v>43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5">
      <c r="A212" s="7" t="str">
        <f ca="1">IF(ISERROR(F197),"",VLOOKUP(C197,INDIRECT($F$8),6+(O212-1)*3,0))</f>
        <v>AHP 006</v>
      </c>
      <c r="B212" s="38" t="str">
        <f ca="1">IF(ISERROR(F197),"",VLOOKUP(D197,INDIRECT($F$8),6+(O212-1)*3,0))</f>
        <v>English Language Lab ($)</v>
      </c>
      <c r="C212" s="38"/>
      <c r="D212" s="38"/>
      <c r="E212" s="38"/>
      <c r="F212" s="7">
        <f ca="1">IF(ISERROR(F197),"",VLOOKUP(E197,INDIRECT($F$8),6+(O212-1)*3,0))</f>
        <v>0</v>
      </c>
      <c r="G212" s="39" t="str">
        <f ca="1">IF(ISERROR(F197),"",_xlfn.TEXTJOIN("/",FALSE,P212,S212))</f>
        <v>19/25</v>
      </c>
      <c r="H212" s="39"/>
      <c r="I212" s="39" t="str">
        <f ca="1">IF(ISERROR(F197),"",_xlfn.TEXTJOIN("/",FALSE,Q212,T212))</f>
        <v>45/50</v>
      </c>
      <c r="J212" s="39"/>
      <c r="K212" s="39" t="str">
        <f ca="1">IF(ISERROR(F197),"",_xlfn.TEXTJOIN("/",FALSE,R212,U212))</f>
        <v>64/75</v>
      </c>
      <c r="L212" s="39"/>
      <c r="M212" s="7" t="str">
        <f t="shared" ca="1" si="28"/>
        <v>A</v>
      </c>
      <c r="N212" s="8">
        <f t="shared" ca="1" si="29"/>
        <v>9</v>
      </c>
      <c r="O212">
        <f t="shared" si="30"/>
        <v>11</v>
      </c>
      <c r="P212" s="1">
        <f ca="1">IF(ISERROR(F197),"",IF(ISTEXT(VLOOKUP(B197,INDIRECT($F$8),6+(O212-1)*3)),(VLOOKUP(B197,INDIRECT($F$8),6+(O212-1)*3)),SUM(VLOOKUP(B197,INDIRECT($F$8),6+(O212-1)*3),IF(W214,W212,0))))</f>
        <v>19</v>
      </c>
      <c r="Q212" s="1">
        <f ca="1">IF(ISERROR(F197),"",VLOOKUP(B197,INDIRECT($F$8),7+(O212-1)*3))</f>
        <v>45</v>
      </c>
      <c r="R212" s="1">
        <f ca="1">IF(ISERROR(F197),"",SUM(P212:Q212))</f>
        <v>64</v>
      </c>
      <c r="S212" s="1">
        <f ca="1">IF(ISERROR(F197),"",VLOOKUP(A197,INDIRECT($F$8),6+(O212-1)*3))</f>
        <v>25</v>
      </c>
      <c r="T212" s="1">
        <f ca="1">IF(ISERROR(F197),"",VLOOKUP(A197,INDIRECT($F$8),7+(O212-1)*3))</f>
        <v>50</v>
      </c>
      <c r="U212" s="1">
        <f ca="1">IF(ISERROR(F197),"",VLOOKUP(A197,INDIRECT($F$8),8+(O212-1)*3))</f>
        <v>75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5">
      <c r="A213" s="7" t="str">
        <f ca="1">IF(ISERROR(F197),"",VLOOKUP(C197,INDIRECT($F$8),6+(O213-1)*3-Y213,0))</f>
        <v>GP 01</v>
      </c>
      <c r="B213" s="38" t="str">
        <f ca="1">IF(ISERROR(F197),"",VLOOKUP(D197,INDIRECT($F$8),6+(O213-1)*3-Z213,0))</f>
        <v>General Proficiency ($)</v>
      </c>
      <c r="C213" s="38"/>
      <c r="D213" s="38"/>
      <c r="E213" s="38"/>
      <c r="F213" s="7">
        <f ca="1">IF(ISERROR(F197),"",VLOOKUP(E197,INDIRECT($F$8),6+(O213-1)*3-AA213,0))</f>
        <v>0</v>
      </c>
      <c r="G213" s="39" t="str">
        <f ca="1">IF(ISERROR(F197),"","-")</f>
        <v>-</v>
      </c>
      <c r="H213" s="39"/>
      <c r="I213" s="39" t="str">
        <f ca="1">IF(ISERROR(F197),"",_xlfn.TEXTJOIN("/",FALSE,Q213,T213))</f>
        <v>47/50</v>
      </c>
      <c r="J213" s="39"/>
      <c r="K213" s="39" t="str">
        <f ca="1">IF(ISERROR(F197),"",_xlfn.TEXTJOIN("/",FALSE,R213,U213))</f>
        <v>47/50</v>
      </c>
      <c r="L213" s="39"/>
      <c r="M213" s="39" t="str">
        <f ca="1">IF(ISBLANK(R213),"",IF(ISTEXT(R213),R213,IF(R213&gt;=0.8*U213,"Excellent",IF(R213&gt;=0.6*U213,"Very Good",IF(R213&gt;=0.4*U213,"Good",IF(R213&gt;=0.2*U213,"Satisfactory","Average"))))))</f>
        <v>Excellent</v>
      </c>
      <c r="N213" s="39"/>
      <c r="O213">
        <f t="shared" si="30"/>
        <v>12</v>
      </c>
      <c r="P213" s="1">
        <f ca="1">IF(ISERROR(F197),"",IF(ISTEXT(VLOOKUP(B\28,INDIRECT($F$8),6+(O213-1)*3)),(VLOOKUP(B197,INDIRECT($F$8),6+(O213-1)*3)),SUM(VLOOKUP(B197,INDIRECT($F$8),6+(O213-1)*3),IF(W214,W213,0))))</f>
        <v>0</v>
      </c>
      <c r="Q213" s="1">
        <f ca="1">IF(ISERROR(F197),"",VLOOKUP(B197,INDIRECT($F$8),7+(O213-1)*3))</f>
        <v>47</v>
      </c>
      <c r="R213" s="1">
        <f ca="1">IF(ISERROR(F197),"",SUM(P213:Q213))</f>
        <v>47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5">
      <c r="A214" s="40" t="str">
        <f ca="1">IF(ISERROR(F197),"",A193)</f>
        <v>Total Credits/ Marks/ Total Grade Points</v>
      </c>
      <c r="B214" s="40"/>
      <c r="C214" s="40"/>
      <c r="D214" s="40"/>
      <c r="E214" s="40"/>
      <c r="F214" s="10">
        <f ca="1">IF(ISERROR(F197),"",SUM(F202:F212))</f>
        <v>23</v>
      </c>
      <c r="G214" s="41" t="str">
        <f ca="1">IF(ISERROR(F197),"",_xlfn.TEXTJOIN("/",TRUE,SUMIF(F202:F213,"&gt;0",P202:P213),SUMIF(F202:F213,"&gt;0",S202:S213)))</f>
        <v>429/575</v>
      </c>
      <c r="H214" s="41"/>
      <c r="I214" s="41" t="str">
        <f ca="1">IF(ISERROR(F197),"",_xlfn.TEXTJOIN("/",TRUE,SUMIF(F202:F213,"&gt;0",Q202:Q213),SUMIF(F202:F213,"&gt;0",T202:T213)))</f>
        <v>331/375</v>
      </c>
      <c r="J214" s="41"/>
      <c r="K214" s="41" t="str">
        <f ca="1">IF(ISERROR(F197),"",_xlfn.TEXTJOIN("/",TRUE,SUMIF(F202:F213,"&gt;0",R202:R213),SUMIF(F202:F213,"&gt;0",U202:U213)))</f>
        <v>760/950</v>
      </c>
      <c r="L214" s="41"/>
      <c r="M214" s="40">
        <f ca="1">IF(ISERROR(F197),"",SUMPRODUCT(N202:N212,F202:F212))</f>
        <v>187</v>
      </c>
      <c r="N214" s="40"/>
      <c r="V214" s="1" t="str">
        <f ca="1">IF(ISERROR(F197),"",_xlfn.TEXTJOIN(", ",TRUE,V202:V213))</f>
        <v/>
      </c>
      <c r="W214" t="b">
        <f ca="1">IF(ISERROR(F197),"",IF(SUM(W202:W213)&lt;=W201,TRUE,FALSE))</f>
        <v>1</v>
      </c>
      <c r="X214" s="1" t="str">
        <f ca="1">IF(ISERROR(F197),"",_xlfn.TEXTJOIN(",",TRUE,X202:X213))</f>
        <v/>
      </c>
    </row>
    <row r="215" spans="1:24" ht="12" customHeight="1" x14ac:dyDescent="0.25">
      <c r="A215" s="40" t="str">
        <f ca="1">IF(ISERROR(F197),"",A194)</f>
        <v>Result:</v>
      </c>
      <c r="B215" s="42" t="str" cm="1">
        <f t="array" aca="1" ref="B215" ca="1">IF(SUM(COUNTIF(M202:M212,{"Ab","Dt"}))=11, "Not Promoted to IInd Semester", IF(V214="", "PASS", "CARRY OVER"))</f>
        <v>PASS</v>
      </c>
      <c r="C215" s="42"/>
      <c r="D215" s="40" t="str">
        <f ca="1">IF(ISERROR(F197),"",D194)</f>
        <v>Remark:</v>
      </c>
      <c r="E215" s="42" t="str">
        <f ca="1">IF(ISERROR(F197),"",IF(V214="",IF(X214="","",X214),_xlfn.TEXTJOIN(" ",TRUE,"BACK IN",V214)))</f>
        <v/>
      </c>
      <c r="F215" s="42"/>
      <c r="G215" s="40" t="str">
        <f ca="1">IF(ISERROR(F197),"",G194)</f>
        <v>SGPA:</v>
      </c>
      <c r="H215" s="43">
        <f ca="1">IF(ISERROR(F197),"",M214/F214)</f>
        <v>8.1304347826086953</v>
      </c>
      <c r="I215" s="40" t="str">
        <f ca="1">IF(ISERROR(F197),"",I194)</f>
        <v>CGPA:</v>
      </c>
      <c r="J215" s="43">
        <f ca="1">IF(ISERROR(F197),"",VLOOKUP(B197,INDIRECT($F$8),12+(O213-1)*3,0))</f>
        <v>8.1304347826086953</v>
      </c>
      <c r="K215" s="42" t="str">
        <f ca="1">IF(ISERROR(F197),"",K194)</f>
        <v>Earned Credits:</v>
      </c>
      <c r="L215" s="40">
        <f ca="1">IF(ISERROR(F197),"",SUMIF(N202:N212,"&gt;0",F202:F212))</f>
        <v>23</v>
      </c>
      <c r="M215" s="42" t="str">
        <f ca="1">IF(ISERROR(F197),"",M194)</f>
        <v>Cuml. Earned Credits:</v>
      </c>
      <c r="N215" s="40">
        <f ca="1">IF(ISERROR(F197),"",VLOOKUP(B197,INDIRECT($F$8),10+(O213-1)*3,0))</f>
        <v>23</v>
      </c>
    </row>
    <row r="216" spans="1:24" ht="12" customHeight="1" x14ac:dyDescent="0.25">
      <c r="A216" s="40"/>
      <c r="B216" s="42"/>
      <c r="C216" s="42"/>
      <c r="D216" s="40"/>
      <c r="E216" s="42"/>
      <c r="F216" s="42"/>
      <c r="G216" s="40"/>
      <c r="H216" s="43"/>
      <c r="I216" s="40"/>
      <c r="J216" s="43"/>
      <c r="K216" s="42"/>
      <c r="L216" s="40"/>
      <c r="M216" s="42"/>
      <c r="N216" s="40"/>
    </row>
    <row r="217" spans="1:24" ht="12" customHeight="1" x14ac:dyDescent="0.25">
      <c r="A217" s="40"/>
      <c r="B217" s="42"/>
      <c r="C217" s="42"/>
      <c r="D217" s="40"/>
      <c r="E217" s="42"/>
      <c r="F217" s="42"/>
      <c r="G217" s="40"/>
      <c r="H217" s="43"/>
      <c r="I217" s="40"/>
      <c r="J217" s="43"/>
      <c r="K217" s="42"/>
      <c r="L217" s="40"/>
      <c r="M217" s="42"/>
      <c r="N217" s="40"/>
    </row>
    <row r="218" spans="1:24" ht="12" customHeight="1" x14ac:dyDescent="0.25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Aman Rawat</v>
      </c>
    </row>
    <row r="219" spans="1:24" ht="12" customHeight="1" x14ac:dyDescent="0.25">
      <c r="A219" s="44" t="str">
        <f ca="1">IF(ISERROR(F218),"",A198)</f>
        <v>Name:</v>
      </c>
      <c r="B219" s="44" t="str">
        <f ca="1">IFERROR(VLOOKUP(B218,INDIRECT($F$8),4,0),"")</f>
        <v>Aman Rawat</v>
      </c>
      <c r="C219" s="44"/>
      <c r="D219" s="44" t="str">
        <f ca="1">IF(ISERROR(F218),"",D198)</f>
        <v>Father's Name:</v>
      </c>
      <c r="E219" s="44" t="str">
        <f ca="1">IFERROR(VLOOKUP(B218,INDIRECT($F$8),5,0),"")</f>
        <v>Dharam Singh</v>
      </c>
      <c r="F219" s="44"/>
      <c r="G219" s="44" t="str">
        <f ca="1">IF(ISERROR(F218),"",G198)</f>
        <v>University Roll No:</v>
      </c>
      <c r="H219" s="44"/>
      <c r="I219" s="45">
        <f ca="1">IFERROR(VLOOKUP(B218,INDIRECT($F$8),2,0),"")</f>
        <v>250090101011</v>
      </c>
      <c r="J219" s="45"/>
      <c r="K219" s="44" t="str">
        <f ca="1">IF(ISERROR(F218),"",K198)</f>
        <v>University Enrol. No:</v>
      </c>
      <c r="L219" s="44"/>
      <c r="M219" s="45" t="str">
        <f ca="1">IFERROR(VLOOKUP(B218,INDIRECT($F$8),3,0),"")</f>
        <v>UTU/2501104303</v>
      </c>
      <c r="N219" s="45"/>
    </row>
    <row r="220" spans="1:24" ht="12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5"/>
      <c r="J220" s="45"/>
      <c r="K220" s="44"/>
      <c r="L220" s="44"/>
      <c r="M220" s="45"/>
      <c r="N220" s="45"/>
    </row>
    <row r="221" spans="1:24" ht="12" customHeight="1" x14ac:dyDescent="0.25">
      <c r="A221" s="42" t="str">
        <f ca="1">IF(ISERROR(F218),"",A200)</f>
        <v>Subject Code</v>
      </c>
      <c r="B221" s="42" t="str">
        <f ca="1">IF(ISERROR(F218),"",B200)</f>
        <v>Subject Name</v>
      </c>
      <c r="C221" s="42"/>
      <c r="D221" s="42"/>
      <c r="E221" s="42"/>
      <c r="F221" s="42" t="str">
        <f ca="1">IF(ISERROR(F218),"",F200)</f>
        <v>Credits</v>
      </c>
      <c r="G221" s="42" t="str">
        <f ca="1">IF(ISERROR(F218),"",G200)</f>
        <v>External Marks</v>
      </c>
      <c r="H221" s="42"/>
      <c r="I221" s="42" t="str">
        <f ca="1">IF(ISERROR(F218),"",I200)</f>
        <v>Sessional Marks</v>
      </c>
      <c r="J221" s="42"/>
      <c r="K221" s="42" t="str">
        <f ca="1">IF(ISERROR(F218),"",K200)</f>
        <v>Total Marks</v>
      </c>
      <c r="L221" s="42"/>
      <c r="M221" s="42" t="str">
        <f ca="1">IF(ISERROR(F218),"",M200)</f>
        <v>Grade</v>
      </c>
      <c r="N221" s="42" t="str">
        <f ca="1">IF(ISERROR(F218),"",N200)</f>
        <v>Grade Points</v>
      </c>
    </row>
    <row r="222" spans="1:24" ht="12" customHeight="1" x14ac:dyDescent="0.2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5">
      <c r="A223" s="7" t="str">
        <f ca="1">IF(ISERROR(F218),"",VLOOKUP(C218,INDIRECT($F$8),6+(O223-1)*3,0))</f>
        <v>AHT 002</v>
      </c>
      <c r="B223" s="38" t="str">
        <f ca="1">IF(ISERROR(F218),"",VLOOKUP(D218,INDIRECT($F$8),6+(O223-1)*3,0))</f>
        <v>Engineering Chemistry</v>
      </c>
      <c r="C223" s="38"/>
      <c r="D223" s="38"/>
      <c r="E223" s="38"/>
      <c r="F223" s="7">
        <f ca="1">IF(ISERROR(F218),"",VLOOKUP(E218,INDIRECT($F$8),6+(O223-1)*3,0))</f>
        <v>4</v>
      </c>
      <c r="G223" s="39" t="str">
        <f ca="1">IF(ISERROR(F218),"",_xlfn.TEXTJOIN("/",FALSE,P223,S223))</f>
        <v>39/100</v>
      </c>
      <c r="H223" s="39"/>
      <c r="I223" s="39" t="str">
        <f ca="1">IF(ISERROR(F218),"",_xlfn.TEXTJOIN("/",FALSE,Q223,T223))</f>
        <v>36/50</v>
      </c>
      <c r="J223" s="39"/>
      <c r="K223" s="39" t="str">
        <f ca="1">IF(ISERROR(F218),"",_xlfn.TEXTJOIN("/",FALSE,R223,U223))</f>
        <v>75/150</v>
      </c>
      <c r="L223" s="39"/>
      <c r="M223" s="7" t="str">
        <f ca="1">IF(ISERROR(F218),"",IF(ISTEXT(P223),IF(P223="A","Ab",IF(P223="D","Dt",IF(P223="UFM","UFM",IF(P223="NA","")))),IF(AND(ISBLANK(P223),ISBLANK(R223)),"",IF(P223&lt;0.3*S223,"F",IF(ISBLANK(R223),"",IF(ISTEXT(R223),R223,IF(R223&gt;=0.95*U223,"O",IF(R223&gt;=0.9*U223,"A+",IF(R223&gt;=0.85*U223,"A",IF(R223&gt;=0.8*U223,"B+",IF(R223&gt;=0.75*U223,"B",IF(R223&gt;=0.7*U223,"C+",IF(R223&gt;=0.65*U223,"C",IF(R223&gt;=0.6*U223,"D+",IF(R223&gt;=0.55*U223,"D",IF(R223&gt;=0.5*U223,"E+",IF(R223&gt;=0.45*U223,"E",IF(R223&gt;=0.4*U223,"P",IF(R223&lt;0.4*U223,"F",R223)))))))))))))))))))</f>
        <v>E+</v>
      </c>
      <c r="N223" s="8">
        <f ca="1">INDEX($Z$2:$Z$17,MATCH(M223,$Y$2:$Y$17,0))</f>
        <v>5.5</v>
      </c>
      <c r="O223">
        <v>1</v>
      </c>
      <c r="P223" s="1">
        <f ca="1">IF(ISERROR(F218),"",IF(ISTEXT(VLOOKUP(B218,INDIRECT($F$8),6+(O223-1)*3)),(VLOOKUP(B218,INDIRECT($F$8),6+(O223-1)*3)),SUM(VLOOKUP(B218,INDIRECT($F$8),6+(O223-1)*3),IF(W235,W223,0))))</f>
        <v>39</v>
      </c>
      <c r="Q223" s="1">
        <f ca="1">IF(ISERROR(F218),"",VLOOKUP(B218,INDIRECT($F$8),7+(O223-1)*3))</f>
        <v>36</v>
      </c>
      <c r="R223" s="1">
        <f ca="1">IF(ISERROR(F218),"",SUM(P223:Q223))</f>
        <v>75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str">
        <f ca="1">IF(ISERROR(F218),"",IF(N223=0,A223,""))</f>
        <v/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0</v>
      </c>
      <c r="X223" s="1" t="str">
        <f ca="1">IF(ISERROR(F218),"",IF(W223=0,"",_xlfn.TEXTJOIN("",FALSE," G+",W223," in ",A223)))</f>
        <v/>
      </c>
    </row>
    <row r="224" spans="1:24" ht="12" customHeight="1" x14ac:dyDescent="0.25">
      <c r="A224" s="7" t="str">
        <f ca="1">IF(ISERROR(F218),"",VLOOKUP(C218,INDIRECT($F$8),6+(O224-1)*3,0))</f>
        <v>AHT 003</v>
      </c>
      <c r="B224" s="38" t="str">
        <f ca="1">IF(ISERROR(F218),"",VLOOKUP(D218,INDIRECT($F$8),6+(O224-1)*3,0))</f>
        <v>Introduction to Engineering Mathematics</v>
      </c>
      <c r="C224" s="38"/>
      <c r="D224" s="38"/>
      <c r="E224" s="38"/>
      <c r="F224" s="7">
        <f ca="1">IF(ISERROR(F218),"",VLOOKUP(E218,INDIRECT($F$8),6+(O224-1)*3,0))</f>
        <v>4</v>
      </c>
      <c r="G224" s="39" t="str">
        <f ca="1">IF(ISERROR(F218),"",_xlfn.TEXTJOIN("/",FALSE,P224,S224))</f>
        <v>68/100</v>
      </c>
      <c r="H224" s="39"/>
      <c r="I224" s="39" t="str">
        <f ca="1">IF(ISERROR(F218),"",_xlfn.TEXTJOIN("/",FALSE,Q224,T224))</f>
        <v>30/50</v>
      </c>
      <c r="J224" s="39"/>
      <c r="K224" s="39" t="str">
        <f ca="1">IF(ISERROR(F218),"",_xlfn.TEXTJOIN("/",FALSE,R224,U224))</f>
        <v>98/150</v>
      </c>
      <c r="L224" s="39"/>
      <c r="M224" s="7" t="str">
        <f t="shared" ref="M224:M233" ca="1" si="31">IF(ISERROR(F219),"",IF(ISTEXT(P224),IF(P224="A","Ab",IF(P224="D","Dt",IF(P224="UFM","UFM",IF(P224="NA","")))),IF(AND(ISBLANK(P224),ISBLANK(R224)),"",IF(P224&lt;0.3*S224,"F",IF(ISBLANK(R224),"",IF(ISTEXT(R224),R224,IF(R224&gt;=0.95*U224,"O",IF(R224&gt;=0.9*U224,"A+",IF(R224&gt;=0.85*U224,"A",IF(R224&gt;=0.8*U224,"B+",IF(R224&gt;=0.75*U224,"B",IF(R224&gt;=0.7*U224,"C+",IF(R224&gt;=0.65*U224,"C",IF(R224&gt;=0.6*U224,"D+",IF(R224&gt;=0.55*U224,"D",IF(R224&gt;=0.5*U224,"E+",IF(R224&gt;=0.45*U224,"E",IF(R224&gt;=0.4*U224,"P",IF(R224&lt;0.4*U224,"F",R224)))))))))))))))))))</f>
        <v>C</v>
      </c>
      <c r="N224" s="8">
        <f t="shared" ref="N224:N233" ca="1" si="32">INDEX($Z$2:$Z$17,MATCH(M224,$Y$2:$Y$17,0))</f>
        <v>7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68</v>
      </c>
      <c r="Q224" s="1">
        <f ca="1">IF(ISERROR(F218),"",VLOOKUP(B218,INDIRECT($F$8),7+(O224-1)*3))</f>
        <v>30</v>
      </c>
      <c r="R224" s="1">
        <f ca="1">IF(ISERROR(F218),"",SUM(P224:Q224))</f>
        <v>98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/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0</v>
      </c>
      <c r="X224" s="1" t="str">
        <f ca="1">IF(ISERROR(F218),"",IF(W224=0,"",_xlfn.TEXTJOIN("",FALSE," G+",W224," in ",A224)))</f>
        <v/>
      </c>
    </row>
    <row r="225" spans="1:24" ht="12" customHeight="1" x14ac:dyDescent="0.25">
      <c r="A225" s="7" t="str">
        <f ca="1">IF(ISERROR(F218),"",VLOOKUP(C218,INDIRECT($F$8),6+(O225-1)*3,0))</f>
        <v>ECT 001</v>
      </c>
      <c r="B225" s="38" t="str">
        <f ca="1">IF(ISERROR(F218),"",VLOOKUP(D218,INDIRECT($F$8),6+(O225-1)*3,0))</f>
        <v>Basic Electronics Engineering</v>
      </c>
      <c r="C225" s="38"/>
      <c r="D225" s="38"/>
      <c r="E225" s="38"/>
      <c r="F225" s="7">
        <f ca="1">IF(ISERROR(F218),"",VLOOKUP(E218,INDIRECT($F$8),6+(O225-1)*3,0))</f>
        <v>4</v>
      </c>
      <c r="G225" s="39" t="str">
        <f ca="1">IF(ISERROR(F218),"",_xlfn.TEXTJOIN("/",FALSE,P225,S225))</f>
        <v>42/100</v>
      </c>
      <c r="H225" s="39"/>
      <c r="I225" s="39" t="str">
        <f ca="1">IF(ISERROR(F218),"",_xlfn.TEXTJOIN("/",FALSE,Q225,T225))</f>
        <v>34/50</v>
      </c>
      <c r="J225" s="39"/>
      <c r="K225" s="39" t="str">
        <f ca="1">IF(ISERROR(F218),"",_xlfn.TEXTJOIN("/",FALSE,R225,U225))</f>
        <v>76/150</v>
      </c>
      <c r="L225" s="39"/>
      <c r="M225" s="7" t="str">
        <f t="shared" ca="1" si="31"/>
        <v>E+</v>
      </c>
      <c r="N225" s="8">
        <f t="shared" ca="1" si="32"/>
        <v>5.5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42</v>
      </c>
      <c r="Q225" s="1">
        <f ca="1">IF(ISERROR(F218),"",VLOOKUP(B218,INDIRECT($F$8),7+(O225-1)*3))</f>
        <v>34</v>
      </c>
      <c r="R225" s="1">
        <f ca="1">IF(ISERROR(F218),"",SUM(P225:Q225))</f>
        <v>76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/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0</v>
      </c>
      <c r="X225" s="1" t="str">
        <f ca="1">IF(ISERROR(F218),"",IF(W225=0,"",_xlfn.TEXTJOIN("",FALSE," G+",W225," in ",A225)))</f>
        <v/>
      </c>
    </row>
    <row r="226" spans="1:24" ht="12" customHeight="1" x14ac:dyDescent="0.25">
      <c r="A226" s="7" t="str">
        <f ca="1">IF(ISERROR(F218),"",VLOOKUP(C218,INDIRECT($F$8),6+(O226-1)*3,0))</f>
        <v>MET 001</v>
      </c>
      <c r="B226" s="38" t="str">
        <f ca="1">IF(ISERROR(F218),"",VLOOKUP(D218,INDIRECT($F$8),6+(O226-1)*3,0))</f>
        <v>Basic Mechanical Engineering</v>
      </c>
      <c r="C226" s="38"/>
      <c r="D226" s="38"/>
      <c r="E226" s="38"/>
      <c r="F226" s="7">
        <f ca="1">IF(ISERROR(F218),"",VLOOKUP(E218,INDIRECT($F$8),6+(O226-1)*3,0))</f>
        <v>4</v>
      </c>
      <c r="G226" s="39" t="str">
        <f ca="1">IF(ISERROR(F218),"",_xlfn.TEXTJOIN("/",FALSE,P226,S226))</f>
        <v>57/100</v>
      </c>
      <c r="H226" s="39"/>
      <c r="I226" s="39" t="str">
        <f ca="1">IF(ISERROR(F218),"",_xlfn.TEXTJOIN("/",FALSE,Q226,T226))</f>
        <v>32/50</v>
      </c>
      <c r="J226" s="39"/>
      <c r="K226" s="39" t="str">
        <f ca="1">IF(ISERROR(F218),"",_xlfn.TEXTJOIN("/",FALSE,R226,U226))</f>
        <v>89/150</v>
      </c>
      <c r="L226" s="39"/>
      <c r="M226" s="7" t="str">
        <f t="shared" ca="1" si="31"/>
        <v>D</v>
      </c>
      <c r="N226" s="8">
        <f t="shared" ca="1" si="32"/>
        <v>6</v>
      </c>
      <c r="O226">
        <f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57</v>
      </c>
      <c r="Q226" s="1">
        <f ca="1">IF(ISERROR(F218),"",VLOOKUP(B218,INDIRECT($F$8),7+(O226-1)*3))</f>
        <v>32</v>
      </c>
      <c r="R226" s="1">
        <f ca="1">IF(ISERROR(F218),"",SUM(P226:Q226))</f>
        <v>89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/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0</v>
      </c>
      <c r="X226" s="1" t="str">
        <f ca="1">IF(ISERROR(F218),"",IF(W226=0,"",_xlfn.TEXTJOIN("",FALSE," G+",W226," in ",A226)))</f>
        <v/>
      </c>
    </row>
    <row r="227" spans="1:24" ht="12" customHeight="1" x14ac:dyDescent="0.25">
      <c r="A227" s="7" t="str">
        <f ca="1">IF(ISERROR(F218),"",VLOOKUP(C218,INDIRECT($F$8),6+(O227-1)*3,0))</f>
        <v>AHP 002</v>
      </c>
      <c r="B227" s="38" t="str">
        <f ca="1">IF(ISERROR(F218),"",VLOOKUP(D218,INDIRECT($F$8),6+(O227-1)*3,0))</f>
        <v>Engineering Chemistry Lab</v>
      </c>
      <c r="C227" s="38"/>
      <c r="D227" s="38"/>
      <c r="E227" s="38"/>
      <c r="F227" s="7">
        <f ca="1">IF(ISERROR(F218),"",VLOOKUP(E218,INDIRECT($F$8),6+(O227-1)*3,0))</f>
        <v>1</v>
      </c>
      <c r="G227" s="39" t="str">
        <f ca="1">IF(ISERROR(F218),"",_xlfn.TEXTJOIN("/",FALSE,P227,S227))</f>
        <v>15/25</v>
      </c>
      <c r="H227" s="39"/>
      <c r="I227" s="39" t="str">
        <f ca="1">IF(ISERROR(F218),"",_xlfn.TEXTJOIN("/",FALSE,Q227,T227))</f>
        <v>20/25</v>
      </c>
      <c r="J227" s="39"/>
      <c r="K227" s="39" t="str">
        <f ca="1">IF(ISERROR(F218),"",_xlfn.TEXTJOIN("/",FALSE,R227,U227))</f>
        <v>35/50</v>
      </c>
      <c r="L227" s="39"/>
      <c r="M227" s="7" t="str">
        <f t="shared" ca="1" si="31"/>
        <v>C+</v>
      </c>
      <c r="N227" s="8">
        <f t="shared" ca="1" si="32"/>
        <v>7.5</v>
      </c>
      <c r="O227">
        <f>O226+1</f>
        <v>5</v>
      </c>
      <c r="P227" s="1">
        <f ca="1">IF(ISERROR(F218),"",IF(ISTEXT(VLOOKUP(B218,INDIRECT($F$8),6+(O227-1)*3)),(VLOOKUP(B218,INDIRECT($F$8),6+(O227-1)*3)),SUM(VLOOKUP(B218,INDIRECT($F$8),6+(O227-1)*3),IF(W235,W227,0))))</f>
        <v>15</v>
      </c>
      <c r="Q227" s="1">
        <f ca="1">IF(ISERROR(F218),"",VLOOKUP(B218,INDIRECT($F$8),7+(O227-1)*3))</f>
        <v>20</v>
      </c>
      <c r="R227" s="1">
        <f ca="1">IF(ISERROR(F218),"",SUM(P227:Q227))</f>
        <v>35</v>
      </c>
      <c r="S227" s="1">
        <f ca="1">IF(ISERROR(F218),"",VLOOKUP(A218,INDIRECT($F$8),6+(O227-1)*3))</f>
        <v>25</v>
      </c>
      <c r="T227" s="1">
        <f ca="1">IF(ISERROR(F218),"",VLOOKUP(A218,INDIRECT($F$8),7+(O227-1)*3))</f>
        <v>25</v>
      </c>
      <c r="U227" s="1">
        <f ca="1">IF(ISERROR(F218),"",VLOOKUP(A218,INDIRECT($F$8),8+(O227-1)*3))</f>
        <v>50</v>
      </c>
      <c r="V227" s="1" t="str">
        <f ca="1">IF(ISERROR(F218),"",IF(N227=0,A227,""))</f>
        <v/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0</v>
      </c>
      <c r="X227" s="1" t="str">
        <f ca="1">IF(ISERROR(F218),"",IF(W227=0,"",_xlfn.TEXTJOIN("",FALSE," G+",W227," in ",A227)))</f>
        <v/>
      </c>
    </row>
    <row r="228" spans="1:24" ht="12" customHeight="1" x14ac:dyDescent="0.25">
      <c r="A228" s="7" t="str">
        <f ca="1">IF(ISERROR(F218),"",VLOOKUP(C218,INDIRECT($F$8),6+(O228-1)*3,0))</f>
        <v>ECP 001</v>
      </c>
      <c r="B228" s="38" t="str">
        <f ca="1">IF(ISERROR(F218),"",VLOOKUP(D218,INDIRECT($F$8),6+(O228-1)*3,0))</f>
        <v>Basic Electronics Engineering Lab</v>
      </c>
      <c r="C228" s="38"/>
      <c r="D228" s="38"/>
      <c r="E228" s="38"/>
      <c r="F228" s="7">
        <f ca="1">IF(ISERROR(F218),"",VLOOKUP(E218,INDIRECT($F$8),6+(O228-1)*3,0))</f>
        <v>1</v>
      </c>
      <c r="G228" s="39" t="str">
        <f ca="1">IF(ISERROR(F218),"",_xlfn.TEXTJOIN("/",FALSE,P228,S228))</f>
        <v>15/25</v>
      </c>
      <c r="H228" s="39"/>
      <c r="I228" s="39" t="str">
        <f ca="1">IF(ISERROR(F218),"",_xlfn.TEXTJOIN("/",FALSE,Q228,T228))</f>
        <v>21/25</v>
      </c>
      <c r="J228" s="39"/>
      <c r="K228" s="39" t="str">
        <f ca="1">IF(ISERROR(F218),"",_xlfn.TEXTJOIN("/",FALSE,R228,U228))</f>
        <v>36/50</v>
      </c>
      <c r="L228" s="39"/>
      <c r="M228" s="7" t="str">
        <f t="shared" ca="1" si="31"/>
        <v>C+</v>
      </c>
      <c r="N228" s="8">
        <f t="shared" ca="1" si="32"/>
        <v>7.5</v>
      </c>
      <c r="O228">
        <f t="shared" ref="O228:O234" si="33">O227+1</f>
        <v>6</v>
      </c>
      <c r="P228" s="1">
        <f ca="1">IF(ISERROR(F218),"",IF(ISTEXT(VLOOKUP(B218,INDIRECT($F$8),6+(O228-1)*3)),(VLOOKUP(B218,INDIRECT($F$8),6+(O228-1)*3)),SUM(VLOOKUP(B218,INDIRECT($F$8),6+(O228-1)*3),IF(W235,W228,0))))</f>
        <v>15</v>
      </c>
      <c r="Q228" s="1">
        <f ca="1">IF(ISERROR(F218),"",VLOOKUP(B218,INDIRECT($F$8),7+(O228-1)*3))</f>
        <v>21</v>
      </c>
      <c r="R228" s="1">
        <f ca="1">IF(ISERROR(F218),"",SUM(P228:Q228))</f>
        <v>36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5">
      <c r="A229" s="7" t="str">
        <f ca="1">IF(ISERROR(F218),"",VLOOKUP(C218,INDIRECT($F$8),6+(O229-1)*3,0))</f>
        <v>MEP 001</v>
      </c>
      <c r="B229" s="38" t="str">
        <f ca="1">IF(ISERROR(F218),"",VLOOKUP(D218,INDIRECT($F$8),6+(O229-1)*3,0))</f>
        <v>Basic Mechanical Engineering Lab</v>
      </c>
      <c r="C229" s="38"/>
      <c r="D229" s="38"/>
      <c r="E229" s="38"/>
      <c r="F229" s="7">
        <f ca="1">IF(ISERROR(F218),"",VLOOKUP(E218,INDIRECT($F$8),6+(O229-1)*3,0))</f>
        <v>1</v>
      </c>
      <c r="G229" s="39" t="str">
        <f ca="1">IF(ISERROR(F218),"",_xlfn.TEXTJOIN("/",FALSE,P229,S229))</f>
        <v>21/25</v>
      </c>
      <c r="H229" s="39"/>
      <c r="I229" s="39" t="str">
        <f ca="1">IF(ISERROR(F218),"",_xlfn.TEXTJOIN("/",FALSE,Q229,T229))</f>
        <v>23/25</v>
      </c>
      <c r="J229" s="39"/>
      <c r="K229" s="39" t="str">
        <f ca="1">IF(ISERROR(F218),"",_xlfn.TEXTJOIN("/",FALSE,R229,U229))</f>
        <v>44/50</v>
      </c>
      <c r="L229" s="39"/>
      <c r="M229" s="7" t="str">
        <f t="shared" ca="1" si="31"/>
        <v>A</v>
      </c>
      <c r="N229" s="8">
        <f t="shared" ca="1" si="32"/>
        <v>9</v>
      </c>
      <c r="O229">
        <f t="shared" si="33"/>
        <v>7</v>
      </c>
      <c r="P229" s="1">
        <f ca="1">IF(ISERROR(F218),"",IF(ISTEXT(VLOOKUP(B218,INDIRECT($F$8),6+(O229-1)*3)),(VLOOKUP(B218,INDIRECT($F$8),6+(O229-1)*3)),SUM(VLOOKUP(B218,INDIRECT($F$8),6+(O229-1)*3),IF(W235,W229,0))))</f>
        <v>21</v>
      </c>
      <c r="Q229" s="1">
        <f ca="1">IF(ISERROR(F218),"",VLOOKUP(B218,INDIRECT($F$8),7+(O229-1)*3))</f>
        <v>23</v>
      </c>
      <c r="R229" s="1">
        <f ca="1">IF(ISERROR(F218),"",SUM(P229:Q229))</f>
        <v>44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5">
      <c r="A230" s="7" t="str">
        <f ca="1">IF(ISERROR(F218),"",VLOOKUP(C218,INDIRECT($F$8),6+(O230-1)*3,0))</f>
        <v>MEP 003</v>
      </c>
      <c r="B230" s="38" t="str">
        <f ca="1">IF(ISERROR(F218),"",VLOOKUP(D218,INDIRECT($F$8),6+(O230-1)*3-Z230,0))</f>
        <v>Workshop Practices Lab</v>
      </c>
      <c r="C230" s="38"/>
      <c r="D230" s="38"/>
      <c r="E230" s="38"/>
      <c r="F230" s="7">
        <f ca="1">IF(ISERROR(F218),"",VLOOKUP(E218,INDIRECT($F$8),6+(O230-1)*3,0))</f>
        <v>2</v>
      </c>
      <c r="G230" s="39" t="str">
        <f ca="1">IF(ISERROR(F218),"",_xlfn.TEXTJOIN("/",FALSE,P230,S230))</f>
        <v>46/50</v>
      </c>
      <c r="H230" s="39"/>
      <c r="I230" s="39" t="str">
        <f ca="1">IF(ISERROR(F218),"",_xlfn.TEXTJOIN("/",FALSE,Q230,T230))</f>
        <v>45/50</v>
      </c>
      <c r="J230" s="39"/>
      <c r="K230" s="39" t="str">
        <f ca="1">IF(ISERROR(F218),"",_xlfn.TEXTJOIN("/",FALSE,R230,U230))</f>
        <v>91/100</v>
      </c>
      <c r="L230" s="39"/>
      <c r="M230" s="7" t="str">
        <f t="shared" ca="1" si="31"/>
        <v>A+</v>
      </c>
      <c r="N230" s="8">
        <f t="shared" ca="1" si="32"/>
        <v>9.5</v>
      </c>
      <c r="O230">
        <f t="shared" si="33"/>
        <v>8</v>
      </c>
      <c r="P230" s="1">
        <f ca="1">IF(ISERROR(F218),"",IF(ISTEXT(VLOOKUP(B218,INDIRECT($F$8),6+(O230-1)*3)),(VLOOKUP(B218,INDIRECT($F$8),6+(O230-1)*3)),SUM(VLOOKUP(B218,INDIRECT($F$8),6+(O230-1)*3),IF(W235,W230,0))))</f>
        <v>46</v>
      </c>
      <c r="Q230" s="1">
        <f ca="1">IF(ISERROR(F218),"",VLOOKUP(B218,INDIRECT($F$8),7+(O230-1)*3))</f>
        <v>45</v>
      </c>
      <c r="R230" s="1">
        <f ca="1">IF(ISERROR(F218),"",SUM(P230:Q230))</f>
        <v>91</v>
      </c>
      <c r="S230" s="1">
        <f ca="1">IF(ISERROR(F218),"",VLOOKUP(A218,INDIRECT($F$8),6+(O230-1)*3))</f>
        <v>50</v>
      </c>
      <c r="T230" s="1">
        <f ca="1">IF(ISERROR(F218),"",VLOOKUP(A218,INDIRECT($F$8),7+(O230-1)*3))</f>
        <v>50</v>
      </c>
      <c r="U230" s="1">
        <f ca="1">IF(ISERROR(F218),"",VLOOKUP(A218,INDIRECT($F$8),8+(O230-1)*3))</f>
        <v>100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5">
      <c r="A231" s="7" t="str">
        <f ca="1">IF(ISERROR(F218),"",VLOOKUP(C218,INDIRECT($F$8),6+(O231-1)*3,0))</f>
        <v>AHP 004</v>
      </c>
      <c r="B231" s="38" t="str">
        <f ca="1">IF(ISERROR(F218),"",VLOOKUP(D218,INDIRECT($F$8),6+(O231-1)*3-Z231,0))</f>
        <v>Emerging Technologies in Engineering Lab</v>
      </c>
      <c r="C231" s="38"/>
      <c r="D231" s="38"/>
      <c r="E231" s="38"/>
      <c r="F231" s="7">
        <f ca="1">IF(ISERROR(F218),"",VLOOKUP(E218,INDIRECT($F$8),6+(O231-1)*3,0))</f>
        <v>1</v>
      </c>
      <c r="G231" s="39" t="str">
        <f ca="1">IF(ISERROR(F218),"",_xlfn.TEXTJOIN("/",FALSE,P231,S231))</f>
        <v>23/25</v>
      </c>
      <c r="H231" s="39"/>
      <c r="I231" s="39" t="str">
        <f ca="1">IF(ISERROR(F218),"",_xlfn.TEXTJOIN("/",FALSE,Q231,T231))</f>
        <v>21/25</v>
      </c>
      <c r="J231" s="39"/>
      <c r="K231" s="39" t="str">
        <f ca="1">IF(ISERROR(F218),"",_xlfn.TEXTJOIN("/",FALSE,R231,U231))</f>
        <v>44/50</v>
      </c>
      <c r="L231" s="39"/>
      <c r="M231" s="7" t="str">
        <f t="shared" ca="1" si="31"/>
        <v>A</v>
      </c>
      <c r="N231" s="8">
        <f t="shared" ca="1" si="32"/>
        <v>9</v>
      </c>
      <c r="O231">
        <f t="shared" si="33"/>
        <v>9</v>
      </c>
      <c r="P231" s="1">
        <f ca="1">IF(ISERROR(F218),"",IF(ISTEXT(VLOOKUP(B218,INDIRECT($F$8),6+(O231-1)*3)),(VLOOKUP(B218,INDIRECT($F$8),6+(O231-1)*3)),SUM(VLOOKUP(B218,INDIRECT($F$8),6+(O231-1)*3),IF(W235,W231,0))))</f>
        <v>23</v>
      </c>
      <c r="Q231" s="1">
        <f ca="1">IF(ISERROR(F218),"",VLOOKUP(B218,INDIRECT($F$8),7+(O231-1)*3))</f>
        <v>21</v>
      </c>
      <c r="R231" s="1">
        <f ca="1">IF(ISERROR(F218),"",SUM(P231:Q231))</f>
        <v>44</v>
      </c>
      <c r="S231" s="1">
        <f ca="1">IF(ISERROR(F218),"",VLOOKUP(A218,INDIRECT($F$8),6+(O231-1)*3))</f>
        <v>25</v>
      </c>
      <c r="T231" s="1">
        <f ca="1">IF(ISERROR(F218),"",VLOOKUP(A218,INDIRECT($F$8),7+(O231-1)*3))</f>
        <v>25</v>
      </c>
      <c r="U231" s="1">
        <f ca="1">IF(ISERROR(F218),"",VLOOKUP(A218,INDIRECT($F$8),8+(O231-1)*3))</f>
        <v>50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5">
      <c r="A232" s="7" t="str">
        <f ca="1">IF(ISERROR(F218),"",VLOOKUP(C218,INDIRECT($F$8),6+(O232-1)*3,0))</f>
        <v>CSP 002</v>
      </c>
      <c r="B232" s="38" t="str">
        <f ca="1">IF(ISERROR(F218),"",VLOOKUP(D218,INDIRECT($F$8),6+(O232-1)*3,0))</f>
        <v>Computer Applications and IOT</v>
      </c>
      <c r="C232" s="38"/>
      <c r="D232" s="38"/>
      <c r="E232" s="38"/>
      <c r="F232" s="7">
        <f ca="1">IF(ISERROR(F218),"",VLOOKUP(E218,INDIRECT($F$8),6+(O232-1)*3,0))</f>
        <v>1</v>
      </c>
      <c r="G232" s="39" t="str">
        <f ca="1">IF(ISERROR(F218),"",_xlfn.TEXTJOIN("/",FALSE,P232,S232))</f>
        <v>21/25</v>
      </c>
      <c r="H232" s="39"/>
      <c r="I232" s="39" t="str">
        <f ca="1">IF(ISERROR(F218),"",_xlfn.TEXTJOIN("/",FALSE,Q232,T232))</f>
        <v>23/25</v>
      </c>
      <c r="J232" s="39"/>
      <c r="K232" s="39" t="str">
        <f ca="1">IF(ISERROR(F218),"",_xlfn.TEXTJOIN("/",FALSE,R232,U232))</f>
        <v>44/50</v>
      </c>
      <c r="L232" s="39"/>
      <c r="M232" s="7" t="str">
        <f t="shared" ca="1" si="31"/>
        <v>A</v>
      </c>
      <c r="N232" s="8">
        <f t="shared" ca="1" si="32"/>
        <v>9</v>
      </c>
      <c r="O232">
        <f t="shared" si="33"/>
        <v>10</v>
      </c>
      <c r="P232" s="1">
        <f ca="1">IF(ISERROR(F218),"",IF(ISTEXT(VLOOKUP(B218,INDIRECT($F$8),6+(O232-1)*3)),(VLOOKUP(B218,INDIRECT($F$8),6+(O232-1)*3)),SUM(VLOOKUP(B218,INDIRECT($F$8),6+(O232-1)*3),IF(W235,W232,0))))</f>
        <v>21</v>
      </c>
      <c r="Q232" s="1">
        <f ca="1">IF(ISERROR(F218),"",VLOOKUP(B218,INDIRECT($F$8),7+(O232-1)*3))</f>
        <v>23</v>
      </c>
      <c r="R232" s="1">
        <f ca="1">IF(ISERROR(F218),"",SUM(P232:Q232))</f>
        <v>44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5">
      <c r="A233" s="7" t="str">
        <f ca="1">IF(ISERROR(F218),"",VLOOKUP(C218,INDIRECT($F$8),6+(O233-1)*3,0))</f>
        <v>AHP 006</v>
      </c>
      <c r="B233" s="38" t="str">
        <f ca="1">IF(ISERROR(F218),"",VLOOKUP(D218,INDIRECT($F$8),6+(O233-1)*3,0))</f>
        <v>English Language Lab ($)</v>
      </c>
      <c r="C233" s="38"/>
      <c r="D233" s="38"/>
      <c r="E233" s="38"/>
      <c r="F233" s="7">
        <f ca="1">IF(ISERROR(F218),"",VLOOKUP(E218,INDIRECT($F$8),6+(O233-1)*3,0))</f>
        <v>0</v>
      </c>
      <c r="G233" s="39" t="str">
        <f ca="1">IF(ISERROR(F218),"",_xlfn.TEXTJOIN("/",FALSE,P233,S233))</f>
        <v>17/25</v>
      </c>
      <c r="H233" s="39"/>
      <c r="I233" s="39" t="str">
        <f ca="1">IF(ISERROR(F218),"",_xlfn.TEXTJOIN("/",FALSE,Q233,T233))</f>
        <v>35/50</v>
      </c>
      <c r="J233" s="39"/>
      <c r="K233" s="39" t="str">
        <f ca="1">IF(ISERROR(F218),"",_xlfn.TEXTJOIN("/",FALSE,R233,U233))</f>
        <v>52/75</v>
      </c>
      <c r="L233" s="39"/>
      <c r="M233" s="7" t="str">
        <f t="shared" ca="1" si="31"/>
        <v>C</v>
      </c>
      <c r="N233" s="8">
        <f t="shared" ca="1" si="32"/>
        <v>7</v>
      </c>
      <c r="O233">
        <f t="shared" si="33"/>
        <v>11</v>
      </c>
      <c r="P233" s="1">
        <f ca="1">IF(ISERROR(F218),"",IF(ISTEXT(VLOOKUP(B218,INDIRECT($F$8),6+(O233-1)*3)),(VLOOKUP(B218,INDIRECT($F$8),6+(O233-1)*3)),SUM(VLOOKUP(B218,INDIRECT($F$8),6+(O233-1)*3),IF(W235,W233,0))))</f>
        <v>17</v>
      </c>
      <c r="Q233" s="1">
        <f ca="1">IF(ISERROR(F218),"",VLOOKUP(B218,INDIRECT($F$8),7+(O233-1)*3))</f>
        <v>35</v>
      </c>
      <c r="R233" s="1">
        <f ca="1">IF(ISERROR(F218),"",SUM(P233:Q233))</f>
        <v>52</v>
      </c>
      <c r="S233" s="1">
        <f ca="1">IF(ISERROR(F218),"",VLOOKUP(A218,INDIRECT($F$8),6+(O233-1)*3))</f>
        <v>25</v>
      </c>
      <c r="T233" s="1">
        <f ca="1">IF(ISERROR(F218),"",VLOOKUP(A218,INDIRECT($F$8),7+(O233-1)*3))</f>
        <v>50</v>
      </c>
      <c r="U233" s="1">
        <f ca="1">IF(ISERROR(F218),"",VLOOKUP(A218,INDIRECT($F$8),8+(O233-1)*3))</f>
        <v>75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5">
      <c r="A234" s="7" t="str">
        <f ca="1">IF(ISERROR(F218),"",VLOOKUP(C218,INDIRECT($F$8),6+(O234-1)*3-Y234,0))</f>
        <v>GP 01</v>
      </c>
      <c r="B234" s="38" t="str">
        <f ca="1">IF(ISERROR(F218),"",VLOOKUP(D218,INDIRECT($F$8),6+(O234-1)*3-Z234,0))</f>
        <v>General Proficiency ($)</v>
      </c>
      <c r="C234" s="38"/>
      <c r="D234" s="38"/>
      <c r="E234" s="38"/>
      <c r="F234" s="7">
        <f ca="1">IF(ISERROR(F218),"",VLOOKUP(E218,INDIRECT($F$8),6+(O234-1)*3-AA234,0))</f>
        <v>0</v>
      </c>
      <c r="G234" s="39" t="str">
        <f ca="1">IF(ISERROR(F218),"","-")</f>
        <v>-</v>
      </c>
      <c r="H234" s="39"/>
      <c r="I234" s="39" t="str">
        <f ca="1">IF(ISERROR(F218),"",_xlfn.TEXTJOIN("/",FALSE,Q234,T234))</f>
        <v>47/50</v>
      </c>
      <c r="J234" s="39"/>
      <c r="K234" s="39" t="str">
        <f ca="1">IF(ISERROR(F218),"",_xlfn.TEXTJOIN("/",FALSE,R234,U234))</f>
        <v>47/50</v>
      </c>
      <c r="L234" s="39"/>
      <c r="M234" s="39" t="str">
        <f ca="1">IF(ISBLANK(R234),"",IF(ISTEXT(R234),R234,IF(R234&gt;=0.8*U234,"Excellent",IF(R234&gt;=0.6*U234,"Very Good",IF(R234&gt;=0.4*U234,"Good",IF(R234&gt;=0.2*U234,"Satisfactory","Average"))))))</f>
        <v>Excellent</v>
      </c>
      <c r="N234" s="39"/>
      <c r="O234">
        <f t="shared" si="33"/>
        <v>12</v>
      </c>
      <c r="P234" s="1">
        <f ca="1">IF(ISERROR(F218),"",IF(ISTEXT(VLOOKUP(B\28,INDIRECT($F$8),6+(O234-1)*3)),(VLOOKUP(B218,INDIRECT($F$8),6+(O234-1)*3)),SUM(VLOOKUP(B218,INDIRECT($F$8),6+(O234-1)*3),IF(W235,W234,0))))</f>
        <v>0</v>
      </c>
      <c r="Q234" s="1">
        <f ca="1">IF(ISERROR(F218),"",VLOOKUP(B218,INDIRECT($F$8),7+(O234-1)*3))</f>
        <v>47</v>
      </c>
      <c r="R234" s="1">
        <f ca="1">IF(ISERROR(F218),"",SUM(P234:Q234))</f>
        <v>47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5">
      <c r="A235" s="40" t="str">
        <f ca="1">IF(ISERROR(F218),"",A214)</f>
        <v>Total Credits/ Marks/ Total Grade Points</v>
      </c>
      <c r="B235" s="40"/>
      <c r="C235" s="40"/>
      <c r="D235" s="40"/>
      <c r="E235" s="40"/>
      <c r="F235" s="10">
        <f ca="1">IF(ISERROR(F218),"",SUM(F223:F233))</f>
        <v>23</v>
      </c>
      <c r="G235" s="41" t="str">
        <f ca="1">IF(ISERROR(F218),"",_xlfn.TEXTJOIN("/",TRUE,SUMIF(F223:F234,"&gt;0",P223:P234),SUMIF(F223:F234,"&gt;0",S223:S234)))</f>
        <v>347/575</v>
      </c>
      <c r="H235" s="41"/>
      <c r="I235" s="41" t="str">
        <f ca="1">IF(ISERROR(F218),"",_xlfn.TEXTJOIN("/",TRUE,SUMIF(F223:F234,"&gt;0",Q223:Q234),SUMIF(F223:F234,"&gt;0",T223:T234)))</f>
        <v>285/375</v>
      </c>
      <c r="J235" s="41"/>
      <c r="K235" s="41" t="str">
        <f ca="1">IF(ISERROR(F218),"",_xlfn.TEXTJOIN("/",TRUE,SUMIF(F223:F234,"&gt;0",R223:R234),SUMIF(F223:F234,"&gt;0",U223:U234)))</f>
        <v>632/950</v>
      </c>
      <c r="L235" s="41"/>
      <c r="M235" s="40">
        <f ca="1">IF(ISERROR(F218),"",SUMPRODUCT(N223:N233,F223:F233))</f>
        <v>157</v>
      </c>
      <c r="N235" s="40"/>
      <c r="V235" s="1" t="str">
        <f ca="1">IF(ISERROR(F218),"",_xlfn.TEXTJOIN(", ",TRUE,V223:V234))</f>
        <v/>
      </c>
      <c r="W235" t="b">
        <f ca="1">IF(ISERROR(F218),"",IF(SUM(W223:W234)&lt;=W222,TRUE,FALSE))</f>
        <v>1</v>
      </c>
      <c r="X235" s="1" t="str">
        <f ca="1">IF(ISERROR(F218),"",_xlfn.TEXTJOIN(",",TRUE,X223:X234))</f>
        <v/>
      </c>
    </row>
    <row r="236" spans="1:24" ht="12" customHeight="1" x14ac:dyDescent="0.25">
      <c r="A236" s="40" t="str">
        <f ca="1">IF(ISERROR(F218),"",A215)</f>
        <v>Result:</v>
      </c>
      <c r="B236" s="42" t="str" cm="1">
        <f t="array" aca="1" ref="B236" ca="1">IF(SUM(COUNTIF(M223:M233,{"Ab","Dt"}))=11, "Not Promoted to IInd Semester", IF(V235="", "PASS", "CARRY OVER"))</f>
        <v>PASS</v>
      </c>
      <c r="C236" s="42"/>
      <c r="D236" s="40" t="str">
        <f ca="1">IF(ISERROR(F218),"",D215)</f>
        <v>Remark:</v>
      </c>
      <c r="E236" s="42" t="str">
        <f ca="1">IF(ISERROR(F218),"",IF(V235="",IF(X235="","",X235),_xlfn.TEXTJOIN(" ",TRUE,"BACK IN",V235)))</f>
        <v/>
      </c>
      <c r="F236" s="42"/>
      <c r="G236" s="40" t="str">
        <f ca="1">IF(ISERROR(F218),"",G215)</f>
        <v>SGPA:</v>
      </c>
      <c r="H236" s="43">
        <f ca="1">IF(ISERROR(F218),"",M235/F235)</f>
        <v>6.8260869565217392</v>
      </c>
      <c r="I236" s="40" t="str">
        <f ca="1">IF(ISERROR(F218),"",I215)</f>
        <v>CGPA:</v>
      </c>
      <c r="J236" s="43">
        <f ca="1">IF(ISERROR(F218),"",VLOOKUP(B218,INDIRECT($F$8),12+(O234-1)*3,0))</f>
        <v>6.8260869565217392</v>
      </c>
      <c r="K236" s="42" t="str">
        <f ca="1">IF(ISERROR(F218),"",K215)</f>
        <v>Earned Credits:</v>
      </c>
      <c r="L236" s="40">
        <f ca="1">IF(ISERROR(F218),"",SUMIF(N223:N233,"&gt;0",F223:F233))</f>
        <v>23</v>
      </c>
      <c r="M236" s="42" t="str">
        <f ca="1">IF(ISERROR(F218),"",M215)</f>
        <v>Cuml. Earned Credits:</v>
      </c>
      <c r="N236" s="40">
        <f ca="1">IF(ISERROR(F218),"",VLOOKUP(B218,INDIRECT($F$8),10+(O234-1)*3,0))</f>
        <v>23</v>
      </c>
    </row>
    <row r="237" spans="1:24" ht="12" customHeight="1" x14ac:dyDescent="0.25">
      <c r="A237" s="40"/>
      <c r="B237" s="42"/>
      <c r="C237" s="42"/>
      <c r="D237" s="40"/>
      <c r="E237" s="42"/>
      <c r="F237" s="42"/>
      <c r="G237" s="40"/>
      <c r="H237" s="43"/>
      <c r="I237" s="40"/>
      <c r="J237" s="43"/>
      <c r="K237" s="42"/>
      <c r="L237" s="40"/>
      <c r="M237" s="42"/>
      <c r="N237" s="40"/>
    </row>
    <row r="238" spans="1:24" ht="12" customHeight="1" x14ac:dyDescent="0.25">
      <c r="A238" s="40"/>
      <c r="B238" s="42"/>
      <c r="C238" s="42"/>
      <c r="D238" s="40"/>
      <c r="E238" s="42"/>
      <c r="F238" s="42"/>
      <c r="G238" s="40"/>
      <c r="H238" s="43"/>
      <c r="I238" s="40"/>
      <c r="J238" s="43"/>
      <c r="K238" s="42"/>
      <c r="L238" s="40"/>
      <c r="M238" s="42"/>
      <c r="N238" s="40"/>
    </row>
    <row r="239" spans="1:24" ht="12" customHeight="1" x14ac:dyDescent="0.25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Amit Naithani</v>
      </c>
    </row>
    <row r="240" spans="1:24" ht="12" customHeight="1" x14ac:dyDescent="0.25">
      <c r="A240" s="44" t="str">
        <f ca="1">IF(ISERROR(F239),"",A219)</f>
        <v>Name:</v>
      </c>
      <c r="B240" s="44" t="str">
        <f ca="1">IFERROR(VLOOKUP(B239,INDIRECT($F$8),4,0),"")</f>
        <v>Amit Naithani</v>
      </c>
      <c r="C240" s="44"/>
      <c r="D240" s="44" t="str">
        <f ca="1">IF(ISERROR(F239),"",D219)</f>
        <v>Father's Name:</v>
      </c>
      <c r="E240" s="44" t="str">
        <f ca="1">IFERROR(VLOOKUP(B239,INDIRECT($F$8),5,0),"")</f>
        <v>Deepak Naithani</v>
      </c>
      <c r="F240" s="44"/>
      <c r="G240" s="44" t="str">
        <f ca="1">IF(ISERROR(F239),"",G219)</f>
        <v>University Roll No:</v>
      </c>
      <c r="H240" s="44"/>
      <c r="I240" s="45">
        <f ca="1">IFERROR(VLOOKUP(B239,INDIRECT($F$8),2,0),"")</f>
        <v>250090101012</v>
      </c>
      <c r="J240" s="45"/>
      <c r="K240" s="44" t="str">
        <f ca="1">IF(ISERROR(F239),"",K219)</f>
        <v>University Enrol. No:</v>
      </c>
      <c r="L240" s="44"/>
      <c r="M240" s="45" t="str">
        <f ca="1">IFERROR(VLOOKUP(B239,INDIRECT($F$8),3,0),"")</f>
        <v>UTU/2501103887</v>
      </c>
      <c r="N240" s="45"/>
    </row>
    <row r="241" spans="1:24" ht="12" customHeight="1" x14ac:dyDescent="0.25">
      <c r="A241" s="44"/>
      <c r="B241" s="44"/>
      <c r="C241" s="44"/>
      <c r="D241" s="44"/>
      <c r="E241" s="44"/>
      <c r="F241" s="44"/>
      <c r="G241" s="44"/>
      <c r="H241" s="44"/>
      <c r="I241" s="45"/>
      <c r="J241" s="45"/>
      <c r="K241" s="44"/>
      <c r="L241" s="44"/>
      <c r="M241" s="45"/>
      <c r="N241" s="45"/>
    </row>
    <row r="242" spans="1:24" ht="12" customHeight="1" x14ac:dyDescent="0.25">
      <c r="A242" s="42" t="str">
        <f ca="1">IF(ISERROR(F239),"",A221)</f>
        <v>Subject Code</v>
      </c>
      <c r="B242" s="42" t="str">
        <f ca="1">IF(ISERROR(F239),"",B221)</f>
        <v>Subject Name</v>
      </c>
      <c r="C242" s="42"/>
      <c r="D242" s="42"/>
      <c r="E242" s="42"/>
      <c r="F242" s="42" t="str">
        <f ca="1">IF(ISERROR(F239),"",F221)</f>
        <v>Credits</v>
      </c>
      <c r="G242" s="42" t="str">
        <f ca="1">IF(ISERROR(F239),"",G221)</f>
        <v>External Marks</v>
      </c>
      <c r="H242" s="42"/>
      <c r="I242" s="42" t="str">
        <f ca="1">IF(ISERROR(F239),"",I221)</f>
        <v>Sessional Marks</v>
      </c>
      <c r="J242" s="42"/>
      <c r="K242" s="42" t="str">
        <f ca="1">IF(ISERROR(F239),"",K221)</f>
        <v>Total Marks</v>
      </c>
      <c r="L242" s="42"/>
      <c r="M242" s="42" t="str">
        <f ca="1">IF(ISERROR(F239),"",M221)</f>
        <v>Grade</v>
      </c>
      <c r="N242" s="42" t="str">
        <f ca="1">IF(ISERROR(F239),"",N221)</f>
        <v>Grade Points</v>
      </c>
    </row>
    <row r="243" spans="1:24" ht="12" customHeight="1" x14ac:dyDescent="0.2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5">
      <c r="A244" s="7" t="str">
        <f ca="1">IF(ISERROR(F239),"",VLOOKUP(C239,INDIRECT($F$8),6+(O244-1)*3,0))</f>
        <v>AHT 002</v>
      </c>
      <c r="B244" s="38" t="str">
        <f ca="1">IF(ISERROR(F239),"",VLOOKUP(D239,INDIRECT($F$8),6+(O244-1)*3,0))</f>
        <v>Engineering Chemistry</v>
      </c>
      <c r="C244" s="38"/>
      <c r="D244" s="38"/>
      <c r="E244" s="38"/>
      <c r="F244" s="7">
        <f ca="1">IF(ISERROR(F239),"",VLOOKUP(E239,INDIRECT($F$8),6+(O244-1)*3,0))</f>
        <v>4</v>
      </c>
      <c r="G244" s="39" t="str">
        <f ca="1">IF(ISERROR(F239),"",_xlfn.TEXTJOIN("/",FALSE,P244,S244))</f>
        <v>80/100</v>
      </c>
      <c r="H244" s="39"/>
      <c r="I244" s="39" t="str">
        <f ca="1">IF(ISERROR(F239),"",_xlfn.TEXTJOIN("/",FALSE,Q244,T244))</f>
        <v>41/50</v>
      </c>
      <c r="J244" s="39"/>
      <c r="K244" s="39" t="str">
        <f ca="1">IF(ISERROR(F239),"",_xlfn.TEXTJOIN("/",FALSE,R244,U244))</f>
        <v>121/150</v>
      </c>
      <c r="L244" s="39"/>
      <c r="M244" s="7" t="str">
        <f ca="1">IF(ISERROR(F239),"",IF(ISTEXT(P244),IF(P244="A","Ab",IF(P244="D","Dt",IF(P244="UFM","UFM",IF(P244="NA","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B+</v>
      </c>
      <c r="N244" s="8">
        <f ca="1">INDEX($Z$2:$Z$17,MATCH(M244,$Y$2:$Y$17,0))</f>
        <v>8.5</v>
      </c>
      <c r="O244">
        <v>1</v>
      </c>
      <c r="P244" s="1">
        <f ca="1">IF(ISERROR(F239),"",IF(ISTEXT(VLOOKUP(B239,INDIRECT($F$8),6+(O244-1)*3)),(VLOOKUP(B239,INDIRECT($F$8),6+(O244-1)*3)),SUM(VLOOKUP(B239,INDIRECT($F$8),6+(O244-1)*3),IF(W256,W244,0))))</f>
        <v>80</v>
      </c>
      <c r="Q244" s="1">
        <f ca="1">IF(ISERROR(F239),"",VLOOKUP(B239,INDIRECT($F$8),7+(O244-1)*3))</f>
        <v>41</v>
      </c>
      <c r="R244" s="1">
        <f ca="1">IF(ISERROR(F239),"",SUM(P244:Q244))</f>
        <v>121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str">
        <f ca="1">IF(ISERROR(F239),"",IF(N244=0,A244,""))</f>
        <v/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0</v>
      </c>
      <c r="X244" s="1" t="str">
        <f ca="1">IF(ISERROR(F239),"",IF(W244=0,"",_xlfn.TEXTJOIN("",FALSE," G+",W244," in ",A244)))</f>
        <v/>
      </c>
    </row>
    <row r="245" spans="1:24" ht="12" customHeight="1" x14ac:dyDescent="0.25">
      <c r="A245" s="7" t="str">
        <f ca="1">IF(ISERROR(F239),"",VLOOKUP(C239,INDIRECT($F$8),6+(O245-1)*3,0))</f>
        <v>AHT 003</v>
      </c>
      <c r="B245" s="38" t="str">
        <f ca="1">IF(ISERROR(F239),"",VLOOKUP(D239,INDIRECT($F$8),6+(O245-1)*3,0))</f>
        <v>Introduction to Engineering Mathematics</v>
      </c>
      <c r="C245" s="38"/>
      <c r="D245" s="38"/>
      <c r="E245" s="38"/>
      <c r="F245" s="7">
        <f ca="1">IF(ISERROR(F239),"",VLOOKUP(E239,INDIRECT($F$8),6+(O245-1)*3,0))</f>
        <v>4</v>
      </c>
      <c r="G245" s="39" t="str">
        <f ca="1">IF(ISERROR(F239),"",_xlfn.TEXTJOIN("/",FALSE,P245,S245))</f>
        <v>72/100</v>
      </c>
      <c r="H245" s="39"/>
      <c r="I245" s="39" t="str">
        <f ca="1">IF(ISERROR(F239),"",_xlfn.TEXTJOIN("/",FALSE,Q245,T245))</f>
        <v>36/50</v>
      </c>
      <c r="J245" s="39"/>
      <c r="K245" s="39" t="str">
        <f ca="1">IF(ISERROR(F239),"",_xlfn.TEXTJOIN("/",FALSE,R245,U245))</f>
        <v>108/150</v>
      </c>
      <c r="L245" s="39"/>
      <c r="M245" s="7" t="str">
        <f t="shared" ref="M245:M254" ca="1" si="34">IF(ISERROR(F240),"",IF(ISTEXT(P245),IF(P245="A","Ab",IF(P245="D","Dt",IF(P245="UFM","UFM",IF(P245="NA","")))),IF(AND(ISBLANK(P245),ISBLANK(R245)),"",IF(P245&lt;0.3*S245,"F",IF(ISBLANK(R245),"",IF(ISTEXT(R245),R245,IF(R245&gt;=0.95*U245,"O",IF(R245&gt;=0.9*U245,"A+",IF(R245&gt;=0.85*U245,"A",IF(R245&gt;=0.8*U245,"B+",IF(R245&gt;=0.75*U245,"B",IF(R245&gt;=0.7*U245,"C+",IF(R245&gt;=0.65*U245,"C",IF(R245&gt;=0.6*U245,"D+",IF(R245&gt;=0.55*U245,"D",IF(R245&gt;=0.5*U245,"E+",IF(R245&gt;=0.45*U245,"E",IF(R245&gt;=0.4*U245,"P",IF(R245&lt;0.4*U245,"F",R245)))))))))))))))))))</f>
        <v>C+</v>
      </c>
      <c r="N245" s="8">
        <f t="shared" ref="N245:N254" ca="1" si="35">INDEX($Z$2:$Z$17,MATCH(M245,$Y$2:$Y$17,0))</f>
        <v>7.5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72</v>
      </c>
      <c r="Q245" s="1">
        <f ca="1">IF(ISERROR(F239),"",VLOOKUP(B239,INDIRECT($F$8),7+(O245-1)*3))</f>
        <v>36</v>
      </c>
      <c r="R245" s="1">
        <f ca="1">IF(ISERROR(F239),"",SUM(P245:Q245))</f>
        <v>108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/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0</v>
      </c>
      <c r="X245" s="1" t="str">
        <f ca="1">IF(ISERROR(F239),"",IF(W245=0,"",_xlfn.TEXTJOIN("",FALSE," G+",W245," in ",A245)))</f>
        <v/>
      </c>
    </row>
    <row r="246" spans="1:24" ht="12" customHeight="1" x14ac:dyDescent="0.25">
      <c r="A246" s="7" t="str">
        <f ca="1">IF(ISERROR(F239),"",VLOOKUP(C239,INDIRECT($F$8),6+(O246-1)*3,0))</f>
        <v>ECT 001</v>
      </c>
      <c r="B246" s="38" t="str">
        <f ca="1">IF(ISERROR(F239),"",VLOOKUP(D239,INDIRECT($F$8),6+(O246-1)*3,0))</f>
        <v>Basic Electronics Engineering</v>
      </c>
      <c r="C246" s="38"/>
      <c r="D246" s="38"/>
      <c r="E246" s="38"/>
      <c r="F246" s="7">
        <f ca="1">IF(ISERROR(F239),"",VLOOKUP(E239,INDIRECT($F$8),6+(O246-1)*3,0))</f>
        <v>4</v>
      </c>
      <c r="G246" s="39" t="str">
        <f ca="1">IF(ISERROR(F239),"",_xlfn.TEXTJOIN("/",FALSE,P246,S246))</f>
        <v>46/100</v>
      </c>
      <c r="H246" s="39"/>
      <c r="I246" s="39" t="str">
        <f ca="1">IF(ISERROR(F239),"",_xlfn.TEXTJOIN("/",FALSE,Q246,T246))</f>
        <v>40/50</v>
      </c>
      <c r="J246" s="39"/>
      <c r="K246" s="39" t="str">
        <f ca="1">IF(ISERROR(F239),"",_xlfn.TEXTJOIN("/",FALSE,R246,U246))</f>
        <v>86/150</v>
      </c>
      <c r="L246" s="39"/>
      <c r="M246" s="7" t="str">
        <f t="shared" ca="1" si="34"/>
        <v>D</v>
      </c>
      <c r="N246" s="8">
        <f t="shared" ca="1" si="35"/>
        <v>6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46</v>
      </c>
      <c r="Q246" s="1">
        <f ca="1">IF(ISERROR(F239),"",VLOOKUP(B239,INDIRECT($F$8),7+(O246-1)*3))</f>
        <v>40</v>
      </c>
      <c r="R246" s="1">
        <f ca="1">IF(ISERROR(F239),"",SUM(P246:Q246))</f>
        <v>86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/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0</v>
      </c>
      <c r="X246" s="1" t="str">
        <f ca="1">IF(ISERROR(F239),"",IF(W246=0,"",_xlfn.TEXTJOIN("",FALSE," G+",W246," in ",A246)))</f>
        <v/>
      </c>
    </row>
    <row r="247" spans="1:24" ht="12" customHeight="1" x14ac:dyDescent="0.25">
      <c r="A247" s="7" t="str">
        <f ca="1">IF(ISERROR(F239),"",VLOOKUP(C239,INDIRECT($F$8),6+(O247-1)*3,0))</f>
        <v>MET 001</v>
      </c>
      <c r="B247" s="38" t="str">
        <f ca="1">IF(ISERROR(F239),"",VLOOKUP(D239,INDIRECT($F$8),6+(O247-1)*3,0))</f>
        <v>Basic Mechanical Engineering</v>
      </c>
      <c r="C247" s="38"/>
      <c r="D247" s="38"/>
      <c r="E247" s="38"/>
      <c r="F247" s="7">
        <f ca="1">IF(ISERROR(F239),"",VLOOKUP(E239,INDIRECT($F$8),6+(O247-1)*3,0))</f>
        <v>4</v>
      </c>
      <c r="G247" s="39" t="str">
        <f ca="1">IF(ISERROR(F239),"",_xlfn.TEXTJOIN("/",FALSE,P247,S247))</f>
        <v>66/100</v>
      </c>
      <c r="H247" s="39"/>
      <c r="I247" s="39" t="str">
        <f ca="1">IF(ISERROR(F239),"",_xlfn.TEXTJOIN("/",FALSE,Q247,T247))</f>
        <v>39/50</v>
      </c>
      <c r="J247" s="39"/>
      <c r="K247" s="39" t="str">
        <f ca="1">IF(ISERROR(F239),"",_xlfn.TEXTJOIN("/",FALSE,R247,U247))</f>
        <v>105/150</v>
      </c>
      <c r="L247" s="39"/>
      <c r="M247" s="7" t="str">
        <f t="shared" ca="1" si="34"/>
        <v>C+</v>
      </c>
      <c r="N247" s="8">
        <f t="shared" ca="1" si="35"/>
        <v>7.5</v>
      </c>
      <c r="O247">
        <f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66</v>
      </c>
      <c r="Q247" s="1">
        <f ca="1">IF(ISERROR(F239),"",VLOOKUP(B239,INDIRECT($F$8),7+(O247-1)*3))</f>
        <v>39</v>
      </c>
      <c r="R247" s="1">
        <f ca="1">IF(ISERROR(F239),"",SUM(P247:Q247))</f>
        <v>105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/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0</v>
      </c>
      <c r="X247" s="1" t="str">
        <f ca="1">IF(ISERROR(F239),"",IF(W247=0,"",_xlfn.TEXTJOIN("",FALSE," G+",W247," in ",A247)))</f>
        <v/>
      </c>
    </row>
    <row r="248" spans="1:24" ht="12" customHeight="1" x14ac:dyDescent="0.25">
      <c r="A248" s="7" t="str">
        <f ca="1">IF(ISERROR(F239),"",VLOOKUP(C239,INDIRECT($F$8),6+(O248-1)*3,0))</f>
        <v>AHP 002</v>
      </c>
      <c r="B248" s="38" t="str">
        <f ca="1">IF(ISERROR(F239),"",VLOOKUP(D239,INDIRECT($F$8),6+(O248-1)*3,0))</f>
        <v>Engineering Chemistry Lab</v>
      </c>
      <c r="C248" s="38"/>
      <c r="D248" s="38"/>
      <c r="E248" s="38"/>
      <c r="F248" s="7">
        <f ca="1">IF(ISERROR(F239),"",VLOOKUP(E239,INDIRECT($F$8),6+(O248-1)*3,0))</f>
        <v>1</v>
      </c>
      <c r="G248" s="39" t="str">
        <f ca="1">IF(ISERROR(F239),"",_xlfn.TEXTJOIN("/",FALSE,P248,S248))</f>
        <v>17/25</v>
      </c>
      <c r="H248" s="39"/>
      <c r="I248" s="39" t="str">
        <f ca="1">IF(ISERROR(F239),"",_xlfn.TEXTJOIN("/",FALSE,Q248,T248))</f>
        <v>23/25</v>
      </c>
      <c r="J248" s="39"/>
      <c r="K248" s="39" t="str">
        <f ca="1">IF(ISERROR(F239),"",_xlfn.TEXTJOIN("/",FALSE,R248,U248))</f>
        <v>40/50</v>
      </c>
      <c r="L248" s="39"/>
      <c r="M248" s="7" t="str">
        <f t="shared" ca="1" si="34"/>
        <v>B+</v>
      </c>
      <c r="N248" s="8">
        <f t="shared" ca="1" si="35"/>
        <v>8.5</v>
      </c>
      <c r="O248">
        <f>O247+1</f>
        <v>5</v>
      </c>
      <c r="P248" s="1">
        <f ca="1">IF(ISERROR(F239),"",IF(ISTEXT(VLOOKUP(B239,INDIRECT($F$8),6+(O248-1)*3)),(VLOOKUP(B239,INDIRECT($F$8),6+(O248-1)*3)),SUM(VLOOKUP(B239,INDIRECT($F$8),6+(O248-1)*3),IF(W256,W248,0))))</f>
        <v>17</v>
      </c>
      <c r="Q248" s="1">
        <f ca="1">IF(ISERROR(F239),"",VLOOKUP(B239,INDIRECT($F$8),7+(O248-1)*3))</f>
        <v>23</v>
      </c>
      <c r="R248" s="1">
        <f ca="1">IF(ISERROR(F239),"",SUM(P248:Q248))</f>
        <v>40</v>
      </c>
      <c r="S248" s="1">
        <f ca="1">IF(ISERROR(F239),"",VLOOKUP(A239,INDIRECT($F$8),6+(O248-1)*3))</f>
        <v>25</v>
      </c>
      <c r="T248" s="1">
        <f ca="1">IF(ISERROR(F239),"",VLOOKUP(A239,INDIRECT($F$8),7+(O248-1)*3))</f>
        <v>25</v>
      </c>
      <c r="U248" s="1">
        <f ca="1">IF(ISERROR(F239),"",VLOOKUP(A239,INDIRECT($F$8),8+(O248-1)*3))</f>
        <v>50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5">
      <c r="A249" s="7" t="str">
        <f ca="1">IF(ISERROR(F239),"",VLOOKUP(C239,INDIRECT($F$8),6+(O249-1)*3,0))</f>
        <v>ECP 001</v>
      </c>
      <c r="B249" s="38" t="str">
        <f ca="1">IF(ISERROR(F239),"",VLOOKUP(D239,INDIRECT($F$8),6+(O249-1)*3,0))</f>
        <v>Basic Electronics Engineering Lab</v>
      </c>
      <c r="C249" s="38"/>
      <c r="D249" s="38"/>
      <c r="E249" s="38"/>
      <c r="F249" s="7">
        <f ca="1">IF(ISERROR(F239),"",VLOOKUP(E239,INDIRECT($F$8),6+(O249-1)*3,0))</f>
        <v>1</v>
      </c>
      <c r="G249" s="39" t="str">
        <f ca="1">IF(ISERROR(F239),"",_xlfn.TEXTJOIN("/",FALSE,P249,S249))</f>
        <v>16/25</v>
      </c>
      <c r="H249" s="39"/>
      <c r="I249" s="39" t="str">
        <f ca="1">IF(ISERROR(F239),"",_xlfn.TEXTJOIN("/",FALSE,Q249,T249))</f>
        <v>19/25</v>
      </c>
      <c r="J249" s="39"/>
      <c r="K249" s="39" t="str">
        <f ca="1">IF(ISERROR(F239),"",_xlfn.TEXTJOIN("/",FALSE,R249,U249))</f>
        <v>35/50</v>
      </c>
      <c r="L249" s="39"/>
      <c r="M249" s="7" t="str">
        <f t="shared" ca="1" si="34"/>
        <v>C+</v>
      </c>
      <c r="N249" s="8">
        <f t="shared" ca="1" si="35"/>
        <v>7.5</v>
      </c>
      <c r="O249">
        <f t="shared" ref="O249:O255" si="36">O248+1</f>
        <v>6</v>
      </c>
      <c r="P249" s="1">
        <f ca="1">IF(ISERROR(F239),"",IF(ISTEXT(VLOOKUP(B239,INDIRECT($F$8),6+(O249-1)*3)),(VLOOKUP(B239,INDIRECT($F$8),6+(O249-1)*3)),SUM(VLOOKUP(B239,INDIRECT($F$8),6+(O249-1)*3),IF(W256,W249,0))))</f>
        <v>16</v>
      </c>
      <c r="Q249" s="1">
        <f ca="1">IF(ISERROR(F239),"",VLOOKUP(B239,INDIRECT($F$8),7+(O249-1)*3))</f>
        <v>19</v>
      </c>
      <c r="R249" s="1">
        <f ca="1">IF(ISERROR(F239),"",SUM(P249:Q249))</f>
        <v>35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5">
      <c r="A250" s="7" t="str">
        <f ca="1">IF(ISERROR(F239),"",VLOOKUP(C239,INDIRECT($F$8),6+(O250-1)*3,0))</f>
        <v>MEP 001</v>
      </c>
      <c r="B250" s="38" t="str">
        <f ca="1">IF(ISERROR(F239),"",VLOOKUP(D239,INDIRECT($F$8),6+(O250-1)*3,0))</f>
        <v>Basic Mechanical Engineering Lab</v>
      </c>
      <c r="C250" s="38"/>
      <c r="D250" s="38"/>
      <c r="E250" s="38"/>
      <c r="F250" s="7">
        <f ca="1">IF(ISERROR(F239),"",VLOOKUP(E239,INDIRECT($F$8),6+(O250-1)*3,0))</f>
        <v>1</v>
      </c>
      <c r="G250" s="39" t="str">
        <f ca="1">IF(ISERROR(F239),"",_xlfn.TEXTJOIN("/",FALSE,P250,S250))</f>
        <v>23/25</v>
      </c>
      <c r="H250" s="39"/>
      <c r="I250" s="39" t="str">
        <f ca="1">IF(ISERROR(F239),"",_xlfn.TEXTJOIN("/",FALSE,Q250,T250))</f>
        <v>23/25</v>
      </c>
      <c r="J250" s="39"/>
      <c r="K250" s="39" t="str">
        <f ca="1">IF(ISERROR(F239),"",_xlfn.TEXTJOIN("/",FALSE,R250,U250))</f>
        <v>46/50</v>
      </c>
      <c r="L250" s="39"/>
      <c r="M250" s="7" t="str">
        <f t="shared" ca="1" si="34"/>
        <v>A+</v>
      </c>
      <c r="N250" s="8">
        <f t="shared" ca="1" si="35"/>
        <v>9.5</v>
      </c>
      <c r="O250">
        <f t="shared" si="36"/>
        <v>7</v>
      </c>
      <c r="P250" s="1">
        <f ca="1">IF(ISERROR(F239),"",IF(ISTEXT(VLOOKUP(B239,INDIRECT($F$8),6+(O250-1)*3)),(VLOOKUP(B239,INDIRECT($F$8),6+(O250-1)*3)),SUM(VLOOKUP(B239,INDIRECT($F$8),6+(O250-1)*3),IF(W256,W250,0))))</f>
        <v>23</v>
      </c>
      <c r="Q250" s="1">
        <f ca="1">IF(ISERROR(F239),"",VLOOKUP(B239,INDIRECT($F$8),7+(O250-1)*3))</f>
        <v>23</v>
      </c>
      <c r="R250" s="1">
        <f ca="1">IF(ISERROR(F239),"",SUM(P250:Q250))</f>
        <v>46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5">
      <c r="A251" s="7" t="str">
        <f ca="1">IF(ISERROR(F239),"",VLOOKUP(C239,INDIRECT($F$8),6+(O251-1)*3,0))</f>
        <v>MEP 003</v>
      </c>
      <c r="B251" s="38" t="str">
        <f ca="1">IF(ISERROR(F239),"",VLOOKUP(D239,INDIRECT($F$8),6+(O251-1)*3-Z251,0))</f>
        <v>Workshop Practices Lab</v>
      </c>
      <c r="C251" s="38"/>
      <c r="D251" s="38"/>
      <c r="E251" s="38"/>
      <c r="F251" s="7">
        <f ca="1">IF(ISERROR(F239),"",VLOOKUP(E239,INDIRECT($F$8),6+(O251-1)*3,0))</f>
        <v>2</v>
      </c>
      <c r="G251" s="39" t="str">
        <f ca="1">IF(ISERROR(F239),"",_xlfn.TEXTJOIN("/",FALSE,P251,S251))</f>
        <v>46/50</v>
      </c>
      <c r="H251" s="39"/>
      <c r="I251" s="39" t="str">
        <f ca="1">IF(ISERROR(F239),"",_xlfn.TEXTJOIN("/",FALSE,Q251,T251))</f>
        <v>48/50</v>
      </c>
      <c r="J251" s="39"/>
      <c r="K251" s="39" t="str">
        <f ca="1">IF(ISERROR(F239),"",_xlfn.TEXTJOIN("/",FALSE,R251,U251))</f>
        <v>94/100</v>
      </c>
      <c r="L251" s="39"/>
      <c r="M251" s="7" t="str">
        <f t="shared" ca="1" si="34"/>
        <v>A+</v>
      </c>
      <c r="N251" s="8">
        <f t="shared" ca="1" si="35"/>
        <v>9.5</v>
      </c>
      <c r="O251">
        <f t="shared" si="36"/>
        <v>8</v>
      </c>
      <c r="P251" s="1">
        <f ca="1">IF(ISERROR(F239),"",IF(ISTEXT(VLOOKUP(B239,INDIRECT($F$8),6+(O251-1)*3)),(VLOOKUP(B239,INDIRECT($F$8),6+(O251-1)*3)),SUM(VLOOKUP(B239,INDIRECT($F$8),6+(O251-1)*3),IF(W256,W251,0))))</f>
        <v>46</v>
      </c>
      <c r="Q251" s="1">
        <f ca="1">IF(ISERROR(F239),"",VLOOKUP(B239,INDIRECT($F$8),7+(O251-1)*3))</f>
        <v>48</v>
      </c>
      <c r="R251" s="1">
        <f ca="1">IF(ISERROR(F239),"",SUM(P251:Q251))</f>
        <v>94</v>
      </c>
      <c r="S251" s="1">
        <f ca="1">IF(ISERROR(F239),"",VLOOKUP(A239,INDIRECT($F$8),6+(O251-1)*3))</f>
        <v>50</v>
      </c>
      <c r="T251" s="1">
        <f ca="1">IF(ISERROR(F239),"",VLOOKUP(A239,INDIRECT($F$8),7+(O251-1)*3))</f>
        <v>50</v>
      </c>
      <c r="U251" s="1">
        <f ca="1">IF(ISERROR(F239),"",VLOOKUP(A239,INDIRECT($F$8),8+(O251-1)*3))</f>
        <v>100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5">
      <c r="A252" s="7" t="str">
        <f ca="1">IF(ISERROR(F239),"",VLOOKUP(C239,INDIRECT($F$8),6+(O252-1)*3,0))</f>
        <v>AHP 004</v>
      </c>
      <c r="B252" s="38" t="str">
        <f ca="1">IF(ISERROR(F239),"",VLOOKUP(D239,INDIRECT($F$8),6+(O252-1)*3-Z252,0))</f>
        <v>Emerging Technologies in Engineering Lab</v>
      </c>
      <c r="C252" s="38"/>
      <c r="D252" s="38"/>
      <c r="E252" s="38"/>
      <c r="F252" s="7">
        <f ca="1">IF(ISERROR(F239),"",VLOOKUP(E239,INDIRECT($F$8),6+(O252-1)*3,0))</f>
        <v>1</v>
      </c>
      <c r="G252" s="39" t="str">
        <f ca="1">IF(ISERROR(F239),"",_xlfn.TEXTJOIN("/",FALSE,P252,S252))</f>
        <v>21/25</v>
      </c>
      <c r="H252" s="39"/>
      <c r="I252" s="39" t="str">
        <f ca="1">IF(ISERROR(F239),"",_xlfn.TEXTJOIN("/",FALSE,Q252,T252))</f>
        <v>21/25</v>
      </c>
      <c r="J252" s="39"/>
      <c r="K252" s="39" t="str">
        <f ca="1">IF(ISERROR(F239),"",_xlfn.TEXTJOIN("/",FALSE,R252,U252))</f>
        <v>42/50</v>
      </c>
      <c r="L252" s="39"/>
      <c r="M252" s="7" t="str">
        <f t="shared" ca="1" si="34"/>
        <v>B+</v>
      </c>
      <c r="N252" s="8">
        <f t="shared" ca="1" si="35"/>
        <v>8.5</v>
      </c>
      <c r="O252">
        <f t="shared" si="36"/>
        <v>9</v>
      </c>
      <c r="P252" s="1">
        <f ca="1">IF(ISERROR(F239),"",IF(ISTEXT(VLOOKUP(B239,INDIRECT($F$8),6+(O252-1)*3)),(VLOOKUP(B239,INDIRECT($F$8),6+(O252-1)*3)),SUM(VLOOKUP(B239,INDIRECT($F$8),6+(O252-1)*3),IF(W256,W252,0))))</f>
        <v>21</v>
      </c>
      <c r="Q252" s="1">
        <f ca="1">IF(ISERROR(F239),"",VLOOKUP(B239,INDIRECT($F$8),7+(O252-1)*3))</f>
        <v>21</v>
      </c>
      <c r="R252" s="1">
        <f ca="1">IF(ISERROR(F239),"",SUM(P252:Q252))</f>
        <v>42</v>
      </c>
      <c r="S252" s="1">
        <f ca="1">IF(ISERROR(F239),"",VLOOKUP(A239,INDIRECT($F$8),6+(O252-1)*3))</f>
        <v>25</v>
      </c>
      <c r="T252" s="1">
        <f ca="1">IF(ISERROR(F239),"",VLOOKUP(A239,INDIRECT($F$8),7+(O252-1)*3))</f>
        <v>25</v>
      </c>
      <c r="U252" s="1">
        <f ca="1">IF(ISERROR(F239),"",VLOOKUP(A239,INDIRECT($F$8),8+(O252-1)*3))</f>
        <v>50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5">
      <c r="A253" s="7" t="str">
        <f ca="1">IF(ISERROR(F239),"",VLOOKUP(C239,INDIRECT($F$8),6+(O253-1)*3,0))</f>
        <v>CSP 002</v>
      </c>
      <c r="B253" s="38" t="str">
        <f ca="1">IF(ISERROR(F239),"",VLOOKUP(D239,INDIRECT($F$8),6+(O253-1)*3,0))</f>
        <v>Computer Applications and IOT</v>
      </c>
      <c r="C253" s="38"/>
      <c r="D253" s="38"/>
      <c r="E253" s="38"/>
      <c r="F253" s="7">
        <f ca="1">IF(ISERROR(F239),"",VLOOKUP(E239,INDIRECT($F$8),6+(O253-1)*3,0))</f>
        <v>1</v>
      </c>
      <c r="G253" s="39" t="str">
        <f ca="1">IF(ISERROR(F239),"",_xlfn.TEXTJOIN("/",FALSE,P253,S253))</f>
        <v>22/25</v>
      </c>
      <c r="H253" s="39"/>
      <c r="I253" s="39" t="str">
        <f ca="1">IF(ISERROR(F239),"",_xlfn.TEXTJOIN("/",FALSE,Q253,T253))</f>
        <v>24/25</v>
      </c>
      <c r="J253" s="39"/>
      <c r="K253" s="39" t="str">
        <f ca="1">IF(ISERROR(F239),"",_xlfn.TEXTJOIN("/",FALSE,R253,U253))</f>
        <v>46/50</v>
      </c>
      <c r="L253" s="39"/>
      <c r="M253" s="7" t="str">
        <f t="shared" ca="1" si="34"/>
        <v>A+</v>
      </c>
      <c r="N253" s="8">
        <f t="shared" ca="1" si="35"/>
        <v>9.5</v>
      </c>
      <c r="O253">
        <f t="shared" si="36"/>
        <v>10</v>
      </c>
      <c r="P253" s="1">
        <f ca="1">IF(ISERROR(F239),"",IF(ISTEXT(VLOOKUP(B239,INDIRECT($F$8),6+(O253-1)*3)),(VLOOKUP(B239,INDIRECT($F$8),6+(O253-1)*3)),SUM(VLOOKUP(B239,INDIRECT($F$8),6+(O253-1)*3),IF(W256,W253,0))))</f>
        <v>22</v>
      </c>
      <c r="Q253" s="1">
        <f ca="1">IF(ISERROR(F239),"",VLOOKUP(B239,INDIRECT($F$8),7+(O253-1)*3))</f>
        <v>24</v>
      </c>
      <c r="R253" s="1">
        <f ca="1">IF(ISERROR(F239),"",SUM(P253:Q253))</f>
        <v>46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5">
      <c r="A254" s="7" t="str">
        <f ca="1">IF(ISERROR(F239),"",VLOOKUP(C239,INDIRECT($F$8),6+(O254-1)*3,0))</f>
        <v>AHP 006</v>
      </c>
      <c r="B254" s="38" t="str">
        <f ca="1">IF(ISERROR(F239),"",VLOOKUP(D239,INDIRECT($F$8),6+(O254-1)*3,0))</f>
        <v>English Language Lab ($)</v>
      </c>
      <c r="C254" s="38"/>
      <c r="D254" s="38"/>
      <c r="E254" s="38"/>
      <c r="F254" s="7">
        <f ca="1">IF(ISERROR(F239),"",VLOOKUP(E239,INDIRECT($F$8),6+(O254-1)*3,0))</f>
        <v>0</v>
      </c>
      <c r="G254" s="39" t="str">
        <f ca="1">IF(ISERROR(F239),"",_xlfn.TEXTJOIN("/",FALSE,P254,S254))</f>
        <v>19/25</v>
      </c>
      <c r="H254" s="39"/>
      <c r="I254" s="39" t="str">
        <f ca="1">IF(ISERROR(F239),"",_xlfn.TEXTJOIN("/",FALSE,Q254,T254))</f>
        <v>38/50</v>
      </c>
      <c r="J254" s="39"/>
      <c r="K254" s="39" t="str">
        <f ca="1">IF(ISERROR(F239),"",_xlfn.TEXTJOIN("/",FALSE,R254,U254))</f>
        <v>57/75</v>
      </c>
      <c r="L254" s="39"/>
      <c r="M254" s="7" t="str">
        <f t="shared" ca="1" si="34"/>
        <v>B</v>
      </c>
      <c r="N254" s="8">
        <f t="shared" ca="1" si="35"/>
        <v>8</v>
      </c>
      <c r="O254">
        <f t="shared" si="36"/>
        <v>11</v>
      </c>
      <c r="P254" s="1">
        <f ca="1">IF(ISERROR(F239),"",IF(ISTEXT(VLOOKUP(B239,INDIRECT($F$8),6+(O254-1)*3)),(VLOOKUP(B239,INDIRECT($F$8),6+(O254-1)*3)),SUM(VLOOKUP(B239,INDIRECT($F$8),6+(O254-1)*3),IF(W256,W254,0))))</f>
        <v>19</v>
      </c>
      <c r="Q254" s="1">
        <f ca="1">IF(ISERROR(F239),"",VLOOKUP(B239,INDIRECT($F$8),7+(O254-1)*3))</f>
        <v>38</v>
      </c>
      <c r="R254" s="1">
        <f ca="1">IF(ISERROR(F239),"",SUM(P254:Q254))</f>
        <v>57</v>
      </c>
      <c r="S254" s="1">
        <f ca="1">IF(ISERROR(F239),"",VLOOKUP(A239,INDIRECT($F$8),6+(O254-1)*3))</f>
        <v>25</v>
      </c>
      <c r="T254" s="1">
        <f ca="1">IF(ISERROR(F239),"",VLOOKUP(A239,INDIRECT($F$8),7+(O254-1)*3))</f>
        <v>50</v>
      </c>
      <c r="U254" s="1">
        <f ca="1">IF(ISERROR(F239),"",VLOOKUP(A239,INDIRECT($F$8),8+(O254-1)*3))</f>
        <v>75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5">
      <c r="A255" s="7" t="str">
        <f ca="1">IF(ISERROR(F239),"",VLOOKUP(C239,INDIRECT($F$8),6+(O255-1)*3-Y255,0))</f>
        <v>GP 01</v>
      </c>
      <c r="B255" s="38" t="str">
        <f ca="1">IF(ISERROR(F239),"",VLOOKUP(D239,INDIRECT($F$8),6+(O255-1)*3-Z255,0))</f>
        <v>General Proficiency ($)</v>
      </c>
      <c r="C255" s="38"/>
      <c r="D255" s="38"/>
      <c r="E255" s="38"/>
      <c r="F255" s="7">
        <f ca="1">IF(ISERROR(F239),"",VLOOKUP(E239,INDIRECT($F$8),6+(O255-1)*3-AA255,0))</f>
        <v>0</v>
      </c>
      <c r="G255" s="39" t="str">
        <f ca="1">IF(ISERROR(F239),"","-")</f>
        <v>-</v>
      </c>
      <c r="H255" s="39"/>
      <c r="I255" s="39" t="str">
        <f ca="1">IF(ISERROR(F239),"",_xlfn.TEXTJOIN("/",FALSE,Q255,T255))</f>
        <v>47/50</v>
      </c>
      <c r="J255" s="39"/>
      <c r="K255" s="39" t="str">
        <f ca="1">IF(ISERROR(F239),"",_xlfn.TEXTJOIN("/",FALSE,R255,U255))</f>
        <v>47/50</v>
      </c>
      <c r="L255" s="39"/>
      <c r="M255" s="39" t="str">
        <f ca="1">IF(ISBLANK(R255),"",IF(ISTEXT(R255),R255,IF(R255&gt;=0.8*U255,"Excellent",IF(R255&gt;=0.6*U255,"Very Good",IF(R255&gt;=0.4*U255,"Good",IF(R255&gt;=0.2*U255,"Satisfactory","Average"))))))</f>
        <v>Excellent</v>
      </c>
      <c r="N255" s="39"/>
      <c r="O255">
        <f t="shared" si="36"/>
        <v>12</v>
      </c>
      <c r="P255" s="1">
        <f ca="1">IF(ISERROR(F239),"",IF(ISTEXT(VLOOKUP(B\28,INDIRECT($F$8),6+(O255-1)*3)),(VLOOKUP(B239,INDIRECT($F$8),6+(O255-1)*3)),SUM(VLOOKUP(B239,INDIRECT($F$8),6+(O255-1)*3),IF(W256,W255,0))))</f>
        <v>0</v>
      </c>
      <c r="Q255" s="1">
        <f ca="1">IF(ISERROR(F239),"",VLOOKUP(B239,INDIRECT($F$8),7+(O255-1)*3))</f>
        <v>47</v>
      </c>
      <c r="R255" s="1">
        <f ca="1">IF(ISERROR(F239),"",SUM(P255:Q255))</f>
        <v>47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5">
      <c r="A256" s="40" t="str">
        <f ca="1">IF(ISERROR(F239),"",A235)</f>
        <v>Total Credits/ Marks/ Total Grade Points</v>
      </c>
      <c r="B256" s="40"/>
      <c r="C256" s="40"/>
      <c r="D256" s="40"/>
      <c r="E256" s="40"/>
      <c r="F256" s="10">
        <f ca="1">IF(ISERROR(F239),"",SUM(F244:F254))</f>
        <v>23</v>
      </c>
      <c r="G256" s="41" t="str">
        <f ca="1">IF(ISERROR(F239),"",_xlfn.TEXTJOIN("/",TRUE,SUMIF(F244:F255,"&gt;0",P244:P255),SUMIF(F244:F255,"&gt;0",S244:S255)))</f>
        <v>409/575</v>
      </c>
      <c r="H256" s="41"/>
      <c r="I256" s="41" t="str">
        <f ca="1">IF(ISERROR(F239),"",_xlfn.TEXTJOIN("/",TRUE,SUMIF(F244:F255,"&gt;0",Q244:Q255),SUMIF(F244:F255,"&gt;0",T244:T255)))</f>
        <v>314/375</v>
      </c>
      <c r="J256" s="41"/>
      <c r="K256" s="41" t="str">
        <f ca="1">IF(ISERROR(F239),"",_xlfn.TEXTJOIN("/",TRUE,SUMIF(F244:F255,"&gt;0",R244:R255),SUMIF(F244:F255,"&gt;0",U244:U255)))</f>
        <v>723/950</v>
      </c>
      <c r="L256" s="41"/>
      <c r="M256" s="40">
        <f ca="1">IF(ISERROR(F239),"",SUMPRODUCT(N244:N254,F244:F254))</f>
        <v>180.5</v>
      </c>
      <c r="N256" s="40"/>
      <c r="V256" s="1" t="str">
        <f ca="1">IF(ISERROR(F239),"",_xlfn.TEXTJOIN(", ",TRUE,V244:V255))</f>
        <v/>
      </c>
      <c r="W256" t="b">
        <f ca="1">IF(ISERROR(F239),"",IF(SUM(W244:W255)&lt;=W243,TRUE,FALSE))</f>
        <v>1</v>
      </c>
      <c r="X256" s="1" t="str">
        <f ca="1">IF(ISERROR(F239),"",_xlfn.TEXTJOIN(",",TRUE,X244:X255))</f>
        <v/>
      </c>
    </row>
    <row r="257" spans="1:24" ht="12" customHeight="1" x14ac:dyDescent="0.25">
      <c r="A257" s="40" t="str">
        <f ca="1">IF(ISERROR(F239),"",A236)</f>
        <v>Result:</v>
      </c>
      <c r="B257" s="42" t="str" cm="1">
        <f t="array" aca="1" ref="B257" ca="1">IF(SUM(COUNTIF(M244:M254,{"Ab","Dt"}))=11, "Not Promoted to IInd Semester", IF(V256="", "PASS", "CARRY OVER"))</f>
        <v>PASS</v>
      </c>
      <c r="C257" s="42"/>
      <c r="D257" s="40" t="str">
        <f ca="1">IF(ISERROR(F239),"",D236)</f>
        <v>Remark:</v>
      </c>
      <c r="E257" s="42" t="str">
        <f ca="1">IF(ISERROR(F239),"",IF(V256="",IF(X256="","",X256),_xlfn.TEXTJOIN(" ",TRUE,"BACK IN",V256)))</f>
        <v/>
      </c>
      <c r="F257" s="42"/>
      <c r="G257" s="40" t="str">
        <f ca="1">IF(ISERROR(F239),"",G236)</f>
        <v>SGPA:</v>
      </c>
      <c r="H257" s="43">
        <f ca="1">IF(ISERROR(F239),"",M256/F256)</f>
        <v>7.8478260869565215</v>
      </c>
      <c r="I257" s="40" t="str">
        <f ca="1">IF(ISERROR(F239),"",I236)</f>
        <v>CGPA:</v>
      </c>
      <c r="J257" s="43">
        <f ca="1">IF(ISERROR(F239),"",VLOOKUP(B239,INDIRECT($F$8),12+(O255-1)*3,0))</f>
        <v>7.8478260869565215</v>
      </c>
      <c r="K257" s="42" t="str">
        <f ca="1">IF(ISERROR(F239),"",K236)</f>
        <v>Earned Credits:</v>
      </c>
      <c r="L257" s="40">
        <f ca="1">IF(ISERROR(F239),"",SUMIF(N244:N254,"&gt;0",F244:F254))</f>
        <v>23</v>
      </c>
      <c r="M257" s="42" t="str">
        <f ca="1">IF(ISERROR(F239),"",M236)</f>
        <v>Cuml. Earned Credits:</v>
      </c>
      <c r="N257" s="40">
        <f ca="1">IF(ISERROR(F239),"",VLOOKUP(B239,INDIRECT($F$8),10+(O255-1)*3,0))</f>
        <v>23</v>
      </c>
    </row>
    <row r="258" spans="1:24" ht="12" customHeight="1" x14ac:dyDescent="0.25">
      <c r="A258" s="40"/>
      <c r="B258" s="42"/>
      <c r="C258" s="42"/>
      <c r="D258" s="40"/>
      <c r="E258" s="42"/>
      <c r="F258" s="42"/>
      <c r="G258" s="40"/>
      <c r="H258" s="43"/>
      <c r="I258" s="40"/>
      <c r="J258" s="43"/>
      <c r="K258" s="42"/>
      <c r="L258" s="40"/>
      <c r="M258" s="42"/>
      <c r="N258" s="40"/>
    </row>
    <row r="259" spans="1:24" ht="12" customHeight="1" x14ac:dyDescent="0.25">
      <c r="A259" s="40"/>
      <c r="B259" s="42"/>
      <c r="C259" s="42"/>
      <c r="D259" s="40"/>
      <c r="E259" s="42"/>
      <c r="F259" s="42"/>
      <c r="G259" s="40"/>
      <c r="H259" s="43"/>
      <c r="I259" s="40"/>
      <c r="J259" s="43"/>
      <c r="K259" s="42"/>
      <c r="L259" s="40"/>
      <c r="M259" s="42"/>
      <c r="N259" s="40"/>
    </row>
    <row r="260" spans="1:24" ht="12" customHeight="1" x14ac:dyDescent="0.25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Anurag Katariya</v>
      </c>
    </row>
    <row r="261" spans="1:24" ht="12" customHeight="1" x14ac:dyDescent="0.25">
      <c r="A261" s="44" t="str">
        <f ca="1">IF(ISERROR(F260),"",A240)</f>
        <v>Name:</v>
      </c>
      <c r="B261" s="44" t="str">
        <f ca="1">IFERROR(VLOOKUP(B260,INDIRECT($F$8),4,0),"")</f>
        <v>Anurag Katariya</v>
      </c>
      <c r="C261" s="44"/>
      <c r="D261" s="44" t="str">
        <f ca="1">IF(ISERROR(F260),"",D240)</f>
        <v>Father's Name:</v>
      </c>
      <c r="E261" s="44" t="str">
        <f ca="1">IFERROR(VLOOKUP(B260,INDIRECT($F$8),5,0),"")</f>
        <v>Ramesh Kumar</v>
      </c>
      <c r="F261" s="44"/>
      <c r="G261" s="44" t="str">
        <f ca="1">IF(ISERROR(F260),"",G240)</f>
        <v>University Roll No:</v>
      </c>
      <c r="H261" s="44"/>
      <c r="I261" s="45">
        <f ca="1">IFERROR(VLOOKUP(B260,INDIRECT($F$8),2,0),"")</f>
        <v>250090101013</v>
      </c>
      <c r="J261" s="45"/>
      <c r="K261" s="44" t="str">
        <f ca="1">IF(ISERROR(F260),"",K240)</f>
        <v>University Enrol. No:</v>
      </c>
      <c r="L261" s="44"/>
      <c r="M261" s="45" t="str">
        <f ca="1">IFERROR(VLOOKUP(B260,INDIRECT($F$8),3,0),"")</f>
        <v>UTU/2501104040</v>
      </c>
      <c r="N261" s="45"/>
    </row>
    <row r="262" spans="1:24" ht="12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5"/>
      <c r="J262" s="45"/>
      <c r="K262" s="44"/>
      <c r="L262" s="44"/>
      <c r="M262" s="45"/>
      <c r="N262" s="45"/>
    </row>
    <row r="263" spans="1:24" ht="12" customHeight="1" x14ac:dyDescent="0.25">
      <c r="A263" s="42" t="str">
        <f ca="1">IF(ISERROR(F260),"",A242)</f>
        <v>Subject Code</v>
      </c>
      <c r="B263" s="42" t="str">
        <f ca="1">IF(ISERROR(F260),"",B242)</f>
        <v>Subject Name</v>
      </c>
      <c r="C263" s="42"/>
      <c r="D263" s="42"/>
      <c r="E263" s="42"/>
      <c r="F263" s="42" t="str">
        <f ca="1">IF(ISERROR(F260),"",F242)</f>
        <v>Credits</v>
      </c>
      <c r="G263" s="42" t="str">
        <f ca="1">IF(ISERROR(F260),"",G242)</f>
        <v>External Marks</v>
      </c>
      <c r="H263" s="42"/>
      <c r="I263" s="42" t="str">
        <f ca="1">IF(ISERROR(F260),"",I242)</f>
        <v>Sessional Marks</v>
      </c>
      <c r="J263" s="42"/>
      <c r="K263" s="42" t="str">
        <f ca="1">IF(ISERROR(F260),"",K242)</f>
        <v>Total Marks</v>
      </c>
      <c r="L263" s="42"/>
      <c r="M263" s="42" t="str">
        <f ca="1">IF(ISERROR(F260),"",M242)</f>
        <v>Grade</v>
      </c>
      <c r="N263" s="42" t="str">
        <f ca="1">IF(ISERROR(F260),"",N242)</f>
        <v>Grade Points</v>
      </c>
    </row>
    <row r="264" spans="1:24" ht="12" customHeight="1" x14ac:dyDescent="0.2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5">
      <c r="A265" s="7" t="str">
        <f ca="1">IF(ISERROR(F260),"",VLOOKUP(C260,INDIRECT($F$8),6+(O265-1)*3,0))</f>
        <v>AHT 002</v>
      </c>
      <c r="B265" s="38" t="str">
        <f ca="1">IF(ISERROR(F260),"",VLOOKUP(D260,INDIRECT($F$8),6+(O265-1)*3,0))</f>
        <v>Engineering Chemistry</v>
      </c>
      <c r="C265" s="38"/>
      <c r="D265" s="38"/>
      <c r="E265" s="38"/>
      <c r="F265" s="7">
        <f ca="1">IF(ISERROR(F260),"",VLOOKUP(E260,INDIRECT($F$8),6+(O265-1)*3,0))</f>
        <v>4</v>
      </c>
      <c r="G265" s="39" t="str">
        <f ca="1">IF(ISERROR(F260),"",_xlfn.TEXTJOIN("/",FALSE,P265,S265))</f>
        <v>47/100</v>
      </c>
      <c r="H265" s="39"/>
      <c r="I265" s="39" t="str">
        <f ca="1">IF(ISERROR(F260),"",_xlfn.TEXTJOIN("/",FALSE,Q265,T265))</f>
        <v>26/50</v>
      </c>
      <c r="J265" s="39"/>
      <c r="K265" s="39" t="str">
        <f ca="1">IF(ISERROR(F260),"",_xlfn.TEXTJOIN("/",FALSE,R265,U265))</f>
        <v>73/150</v>
      </c>
      <c r="L265" s="39"/>
      <c r="M265" s="7" t="str">
        <f ca="1">IF(ISERROR(F260),"",IF(ISTEXT(P265),IF(P265="A","Ab",IF(P265="D","Dt",IF(P265="UFM","UFM",IF(P265="NA","")))),IF(AND(ISBLANK(P265),ISBLANK(R265)),"",IF(P265&lt;0.3*S265,"F",IF(ISBLANK(R265),"",IF(ISTEXT(R265),R265,IF(R265&gt;=0.95*U265,"O",IF(R265&gt;=0.9*U265,"A+",IF(R265&gt;=0.85*U265,"A",IF(R265&gt;=0.8*U265,"B+",IF(R265&gt;=0.75*U265,"B",IF(R265&gt;=0.7*U265,"C+",IF(R265&gt;=0.65*U265,"C",IF(R265&gt;=0.6*U265,"D+",IF(R265&gt;=0.55*U265,"D",IF(R265&gt;=0.5*U265,"E+",IF(R265&gt;=0.45*U265,"E",IF(R265&gt;=0.4*U265,"P",IF(R265&lt;0.4*U265,"F",R265)))))))))))))))))))</f>
        <v>E</v>
      </c>
      <c r="N265" s="8">
        <f ca="1">INDEX($Z$2:$Z$17,MATCH(M265,$Y$2:$Y$17,0))</f>
        <v>5</v>
      </c>
      <c r="O265">
        <v>1</v>
      </c>
      <c r="P265" s="1">
        <f ca="1">IF(ISERROR(F260),"",IF(ISTEXT(VLOOKUP(B260,INDIRECT($F$8),6+(O265-1)*3)),(VLOOKUP(B260,INDIRECT($F$8),6+(O265-1)*3)),SUM(VLOOKUP(B260,INDIRECT($F$8),6+(O265-1)*3),IF(W277,W265,0))))</f>
        <v>47</v>
      </c>
      <c r="Q265" s="1">
        <f ca="1">IF(ISERROR(F260),"",VLOOKUP(B260,INDIRECT($F$8),7+(O265-1)*3))</f>
        <v>26</v>
      </c>
      <c r="R265" s="1">
        <f ca="1">IF(ISERROR(F260),"",SUM(P265:Q265))</f>
        <v>73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str">
        <f ca="1">IF(ISERROR(F260),"",IF(N265=0,A265,""))</f>
        <v/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0</v>
      </c>
      <c r="X265" s="1" t="str">
        <f ca="1">IF(ISERROR(F260),"",IF(W265=0,"",_xlfn.TEXTJOIN("",FALSE," G+",W265," in ",A265)))</f>
        <v/>
      </c>
    </row>
    <row r="266" spans="1:24" ht="12" customHeight="1" x14ac:dyDescent="0.25">
      <c r="A266" s="7" t="str">
        <f ca="1">IF(ISERROR(F260),"",VLOOKUP(C260,INDIRECT($F$8),6+(O266-1)*3,0))</f>
        <v>AHT 003</v>
      </c>
      <c r="B266" s="38" t="str">
        <f ca="1">IF(ISERROR(F260),"",VLOOKUP(D260,INDIRECT($F$8),6+(O266-1)*3,0))</f>
        <v>Introduction to Engineering Mathematics</v>
      </c>
      <c r="C266" s="38"/>
      <c r="D266" s="38"/>
      <c r="E266" s="38"/>
      <c r="F266" s="7">
        <f ca="1">IF(ISERROR(F260),"",VLOOKUP(E260,INDIRECT($F$8),6+(O266-1)*3,0))</f>
        <v>4</v>
      </c>
      <c r="G266" s="39" t="str">
        <f ca="1">IF(ISERROR(F260),"",_xlfn.TEXTJOIN("/",FALSE,P266,S266))</f>
        <v>63/100</v>
      </c>
      <c r="H266" s="39"/>
      <c r="I266" s="39" t="str">
        <f ca="1">IF(ISERROR(F260),"",_xlfn.TEXTJOIN("/",FALSE,Q266,T266))</f>
        <v>27/50</v>
      </c>
      <c r="J266" s="39"/>
      <c r="K266" s="39" t="str">
        <f ca="1">IF(ISERROR(F260),"",_xlfn.TEXTJOIN("/",FALSE,R266,U266))</f>
        <v>90/150</v>
      </c>
      <c r="L266" s="39"/>
      <c r="M266" s="7" t="str">
        <f t="shared" ref="M266:M275" ca="1" si="37">IF(ISERROR(F261),"",IF(ISTEXT(P266),IF(P266="A","Ab",IF(P266="D","Dt",IF(P266="UFM","UFM",IF(P266="NA","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D+</v>
      </c>
      <c r="N266" s="8">
        <f t="shared" ref="N266:N275" ca="1" si="38">INDEX($Z$2:$Z$17,MATCH(M266,$Y$2:$Y$17,0))</f>
        <v>6.5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63</v>
      </c>
      <c r="Q266" s="1">
        <f ca="1">IF(ISERROR(F260),"",VLOOKUP(B260,INDIRECT($F$8),7+(O266-1)*3))</f>
        <v>27</v>
      </c>
      <c r="R266" s="1">
        <f ca="1">IF(ISERROR(F260),"",SUM(P266:Q266))</f>
        <v>90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/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0</v>
      </c>
      <c r="X266" s="1" t="str">
        <f ca="1">IF(ISERROR(F260),"",IF(W266=0,"",_xlfn.TEXTJOIN("",FALSE," G+",W266," in ",A266)))</f>
        <v/>
      </c>
    </row>
    <row r="267" spans="1:24" ht="12" customHeight="1" x14ac:dyDescent="0.25">
      <c r="A267" s="7" t="str">
        <f ca="1">IF(ISERROR(F260),"",VLOOKUP(C260,INDIRECT($F$8),6+(O267-1)*3,0))</f>
        <v>ECT 001</v>
      </c>
      <c r="B267" s="38" t="str">
        <f ca="1">IF(ISERROR(F260),"",VLOOKUP(D260,INDIRECT($F$8),6+(O267-1)*3,0))</f>
        <v>Basic Electronics Engineering</v>
      </c>
      <c r="C267" s="38"/>
      <c r="D267" s="38"/>
      <c r="E267" s="38"/>
      <c r="F267" s="7">
        <f ca="1">IF(ISERROR(F260),"",VLOOKUP(E260,INDIRECT($F$8),6+(O267-1)*3,0))</f>
        <v>4</v>
      </c>
      <c r="G267" s="39" t="str">
        <f ca="1">IF(ISERROR(F260),"",_xlfn.TEXTJOIN("/",FALSE,P267,S267))</f>
        <v>16/100</v>
      </c>
      <c r="H267" s="39"/>
      <c r="I267" s="39" t="str">
        <f ca="1">IF(ISERROR(F260),"",_xlfn.TEXTJOIN("/",FALSE,Q267,T267))</f>
        <v>32/50</v>
      </c>
      <c r="J267" s="39"/>
      <c r="K267" s="39" t="str">
        <f ca="1">IF(ISERROR(F260),"",_xlfn.TEXTJOIN("/",FALSE,R267,U267))</f>
        <v>48/150</v>
      </c>
      <c r="L267" s="39"/>
      <c r="M267" s="7" t="str">
        <f t="shared" ca="1" si="37"/>
        <v>F</v>
      </c>
      <c r="N267" s="8">
        <f t="shared" ca="1" si="38"/>
        <v>0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16</v>
      </c>
      <c r="Q267" s="1">
        <f ca="1">IF(ISERROR(F260),"",VLOOKUP(B260,INDIRECT($F$8),7+(O267-1)*3))</f>
        <v>32</v>
      </c>
      <c r="R267" s="1">
        <f ca="1">IF(ISERROR(F260),"",SUM(P267:Q267))</f>
        <v>48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>ECT 001</v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11</v>
      </c>
      <c r="X267" s="1" t="str">
        <f ca="1">IF(ISERROR(F260),"",IF(W267=0,"",_xlfn.TEXTJOIN("",FALSE," G+",W267," in ",A267)))</f>
        <v xml:space="preserve"> G+11 in ECT 001</v>
      </c>
    </row>
    <row r="268" spans="1:24" ht="12" customHeight="1" x14ac:dyDescent="0.25">
      <c r="A268" s="7" t="str">
        <f ca="1">IF(ISERROR(F260),"",VLOOKUP(C260,INDIRECT($F$8),6+(O268-1)*3,0))</f>
        <v>MET 001</v>
      </c>
      <c r="B268" s="38" t="str">
        <f ca="1">IF(ISERROR(F260),"",VLOOKUP(D260,INDIRECT($F$8),6+(O268-1)*3,0))</f>
        <v>Basic Mechanical Engineering</v>
      </c>
      <c r="C268" s="38"/>
      <c r="D268" s="38"/>
      <c r="E268" s="38"/>
      <c r="F268" s="7">
        <f ca="1">IF(ISERROR(F260),"",VLOOKUP(E260,INDIRECT($F$8),6+(O268-1)*3,0))</f>
        <v>4</v>
      </c>
      <c r="G268" s="39" t="str">
        <f ca="1">IF(ISERROR(F260),"",_xlfn.TEXTJOIN("/",FALSE,P268,S268))</f>
        <v>37/100</v>
      </c>
      <c r="H268" s="39"/>
      <c r="I268" s="39" t="str">
        <f ca="1">IF(ISERROR(F260),"",_xlfn.TEXTJOIN("/",FALSE,Q268,T268))</f>
        <v>29/50</v>
      </c>
      <c r="J268" s="39"/>
      <c r="K268" s="39" t="str">
        <f ca="1">IF(ISERROR(F260),"",_xlfn.TEXTJOIN("/",FALSE,R268,U268))</f>
        <v>66/150</v>
      </c>
      <c r="L268" s="39"/>
      <c r="M268" s="7" t="str">
        <f t="shared" ca="1" si="37"/>
        <v>P</v>
      </c>
      <c r="N268" s="8">
        <f t="shared" ca="1" si="38"/>
        <v>4.5</v>
      </c>
      <c r="O268">
        <f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37</v>
      </c>
      <c r="Q268" s="1">
        <f ca="1">IF(ISERROR(F260),"",VLOOKUP(B260,INDIRECT($F$8),7+(O268-1)*3))</f>
        <v>29</v>
      </c>
      <c r="R268" s="1">
        <f ca="1">IF(ISERROR(F260),"",SUM(P268:Q268))</f>
        <v>66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/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0</v>
      </c>
      <c r="X268" s="1" t="str">
        <f ca="1">IF(ISERROR(F260),"",IF(W268=0,"",_xlfn.TEXTJOIN("",FALSE," G+",W268," in ",A268)))</f>
        <v/>
      </c>
    </row>
    <row r="269" spans="1:24" ht="12" customHeight="1" x14ac:dyDescent="0.25">
      <c r="A269" s="7" t="str">
        <f ca="1">IF(ISERROR(F260),"",VLOOKUP(C260,INDIRECT($F$8),6+(O269-1)*3,0))</f>
        <v>AHP 002</v>
      </c>
      <c r="B269" s="38" t="str">
        <f ca="1">IF(ISERROR(F260),"",VLOOKUP(D260,INDIRECT($F$8),6+(O269-1)*3,0))</f>
        <v>Engineering Chemistry Lab</v>
      </c>
      <c r="C269" s="38"/>
      <c r="D269" s="38"/>
      <c r="E269" s="38"/>
      <c r="F269" s="7">
        <f ca="1">IF(ISERROR(F260),"",VLOOKUP(E260,INDIRECT($F$8),6+(O269-1)*3,0))</f>
        <v>1</v>
      </c>
      <c r="G269" s="39" t="str">
        <f ca="1">IF(ISERROR(F260),"",_xlfn.TEXTJOIN("/",FALSE,P269,S269))</f>
        <v>16/25</v>
      </c>
      <c r="H269" s="39"/>
      <c r="I269" s="39" t="str">
        <f ca="1">IF(ISERROR(F260),"",_xlfn.TEXTJOIN("/",FALSE,Q269,T269))</f>
        <v>22/25</v>
      </c>
      <c r="J269" s="39"/>
      <c r="K269" s="39" t="str">
        <f ca="1">IF(ISERROR(F260),"",_xlfn.TEXTJOIN("/",FALSE,R269,U269))</f>
        <v>38/50</v>
      </c>
      <c r="L269" s="39"/>
      <c r="M269" s="7" t="str">
        <f t="shared" ca="1" si="37"/>
        <v>B</v>
      </c>
      <c r="N269" s="8">
        <f t="shared" ca="1" si="38"/>
        <v>8</v>
      </c>
      <c r="O269">
        <f>O268+1</f>
        <v>5</v>
      </c>
      <c r="P269" s="1">
        <f ca="1">IF(ISERROR(F260),"",IF(ISTEXT(VLOOKUP(B260,INDIRECT($F$8),6+(O269-1)*3)),(VLOOKUP(B260,INDIRECT($F$8),6+(O269-1)*3)),SUM(VLOOKUP(B260,INDIRECT($F$8),6+(O269-1)*3),IF(W277,W269,0))))</f>
        <v>16</v>
      </c>
      <c r="Q269" s="1">
        <f ca="1">IF(ISERROR(F260),"",VLOOKUP(B260,INDIRECT($F$8),7+(O269-1)*3))</f>
        <v>22</v>
      </c>
      <c r="R269" s="1">
        <f ca="1">IF(ISERROR(F260),"",SUM(P269:Q269))</f>
        <v>38</v>
      </c>
      <c r="S269" s="1">
        <f ca="1">IF(ISERROR(F260),"",VLOOKUP(A260,INDIRECT($F$8),6+(O269-1)*3))</f>
        <v>25</v>
      </c>
      <c r="T269" s="1">
        <f ca="1">IF(ISERROR(F260),"",VLOOKUP(A260,INDIRECT($F$8),7+(O269-1)*3))</f>
        <v>25</v>
      </c>
      <c r="U269" s="1">
        <f ca="1">IF(ISERROR(F260),"",VLOOKUP(A260,INDIRECT($F$8),8+(O269-1)*3))</f>
        <v>50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5">
      <c r="A270" s="7" t="str">
        <f ca="1">IF(ISERROR(F260),"",VLOOKUP(C260,INDIRECT($F$8),6+(O270-1)*3,0))</f>
        <v>ECP 001</v>
      </c>
      <c r="B270" s="38" t="str">
        <f ca="1">IF(ISERROR(F260),"",VLOOKUP(D260,INDIRECT($F$8),6+(O270-1)*3,0))</f>
        <v>Basic Electronics Engineering Lab</v>
      </c>
      <c r="C270" s="38"/>
      <c r="D270" s="38"/>
      <c r="E270" s="38"/>
      <c r="F270" s="7">
        <f ca="1">IF(ISERROR(F260),"",VLOOKUP(E260,INDIRECT($F$8),6+(O270-1)*3,0))</f>
        <v>1</v>
      </c>
      <c r="G270" s="39" t="str">
        <f ca="1">IF(ISERROR(F260),"",_xlfn.TEXTJOIN("/",FALSE,P270,S270))</f>
        <v>10/25</v>
      </c>
      <c r="H270" s="39"/>
      <c r="I270" s="39" t="str">
        <f ca="1">IF(ISERROR(F260),"",_xlfn.TEXTJOIN("/",FALSE,Q270,T270))</f>
        <v>16/25</v>
      </c>
      <c r="J270" s="39"/>
      <c r="K270" s="39" t="str">
        <f ca="1">IF(ISERROR(F260),"",_xlfn.TEXTJOIN("/",FALSE,R270,U270))</f>
        <v>26/50</v>
      </c>
      <c r="L270" s="39"/>
      <c r="M270" s="7" t="str">
        <f t="shared" ca="1" si="37"/>
        <v>E+</v>
      </c>
      <c r="N270" s="8">
        <f t="shared" ca="1" si="38"/>
        <v>5.5</v>
      </c>
      <c r="O270">
        <f t="shared" ref="O270:O276" si="39">O269+1</f>
        <v>6</v>
      </c>
      <c r="P270" s="1">
        <f ca="1">IF(ISERROR(F260),"",IF(ISTEXT(VLOOKUP(B260,INDIRECT($F$8),6+(O270-1)*3)),(VLOOKUP(B260,INDIRECT($F$8),6+(O270-1)*3)),SUM(VLOOKUP(B260,INDIRECT($F$8),6+(O270-1)*3),IF(W277,W270,0))))</f>
        <v>10</v>
      </c>
      <c r="Q270" s="1">
        <f ca="1">IF(ISERROR(F260),"",VLOOKUP(B260,INDIRECT($F$8),7+(O270-1)*3))</f>
        <v>16</v>
      </c>
      <c r="R270" s="1">
        <f ca="1">IF(ISERROR(F260),"",SUM(P270:Q270))</f>
        <v>26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5">
      <c r="A271" s="7" t="str">
        <f ca="1">IF(ISERROR(F260),"",VLOOKUP(C260,INDIRECT($F$8),6+(O271-1)*3,0))</f>
        <v>MEP 001</v>
      </c>
      <c r="B271" s="38" t="str">
        <f ca="1">IF(ISERROR(F260),"",VLOOKUP(D260,INDIRECT($F$8),6+(O271-1)*3,0))</f>
        <v>Basic Mechanical Engineering Lab</v>
      </c>
      <c r="C271" s="38"/>
      <c r="D271" s="38"/>
      <c r="E271" s="38"/>
      <c r="F271" s="7">
        <f ca="1">IF(ISERROR(F260),"",VLOOKUP(E260,INDIRECT($F$8),6+(O271-1)*3,0))</f>
        <v>1</v>
      </c>
      <c r="G271" s="39" t="str">
        <f ca="1">IF(ISERROR(F260),"",_xlfn.TEXTJOIN("/",FALSE,P271,S271))</f>
        <v>21/25</v>
      </c>
      <c r="H271" s="39"/>
      <c r="I271" s="39" t="str">
        <f ca="1">IF(ISERROR(F260),"",_xlfn.TEXTJOIN("/",FALSE,Q271,T271))</f>
        <v>24/25</v>
      </c>
      <c r="J271" s="39"/>
      <c r="K271" s="39" t="str">
        <f ca="1">IF(ISERROR(F260),"",_xlfn.TEXTJOIN("/",FALSE,R271,U271))</f>
        <v>45/50</v>
      </c>
      <c r="L271" s="39"/>
      <c r="M271" s="7" t="str">
        <f t="shared" ca="1" si="37"/>
        <v>A+</v>
      </c>
      <c r="N271" s="8">
        <f t="shared" ca="1" si="38"/>
        <v>9.5</v>
      </c>
      <c r="O271">
        <f t="shared" si="39"/>
        <v>7</v>
      </c>
      <c r="P271" s="1">
        <f ca="1">IF(ISERROR(F260),"",IF(ISTEXT(VLOOKUP(B260,INDIRECT($F$8),6+(O271-1)*3)),(VLOOKUP(B260,INDIRECT($F$8),6+(O271-1)*3)),SUM(VLOOKUP(B260,INDIRECT($F$8),6+(O271-1)*3),IF(W277,W271,0))))</f>
        <v>21</v>
      </c>
      <c r="Q271" s="1">
        <f ca="1">IF(ISERROR(F260),"",VLOOKUP(B260,INDIRECT($F$8),7+(O271-1)*3))</f>
        <v>24</v>
      </c>
      <c r="R271" s="1">
        <f ca="1">IF(ISERROR(F260),"",SUM(P271:Q271))</f>
        <v>45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5">
      <c r="A272" s="7" t="str">
        <f ca="1">IF(ISERROR(F260),"",VLOOKUP(C260,INDIRECT($F$8),6+(O272-1)*3,0))</f>
        <v>MEP 003</v>
      </c>
      <c r="B272" s="38" t="str">
        <f ca="1">IF(ISERROR(F260),"",VLOOKUP(D260,INDIRECT($F$8),6+(O272-1)*3-Z272,0))</f>
        <v>Workshop Practices Lab</v>
      </c>
      <c r="C272" s="38"/>
      <c r="D272" s="38"/>
      <c r="E272" s="38"/>
      <c r="F272" s="7">
        <f ca="1">IF(ISERROR(F260),"",VLOOKUP(E260,INDIRECT($F$8),6+(O272-1)*3,0))</f>
        <v>2</v>
      </c>
      <c r="G272" s="39" t="str">
        <f ca="1">IF(ISERROR(F260),"",_xlfn.TEXTJOIN("/",FALSE,P272,S272))</f>
        <v>47/50</v>
      </c>
      <c r="H272" s="39"/>
      <c r="I272" s="39" t="str">
        <f ca="1">IF(ISERROR(F260),"",_xlfn.TEXTJOIN("/",FALSE,Q272,T272))</f>
        <v>48/50</v>
      </c>
      <c r="J272" s="39"/>
      <c r="K272" s="39" t="str">
        <f ca="1">IF(ISERROR(F260),"",_xlfn.TEXTJOIN("/",FALSE,R272,U272))</f>
        <v>95/100</v>
      </c>
      <c r="L272" s="39"/>
      <c r="M272" s="7" t="str">
        <f t="shared" ca="1" si="37"/>
        <v>O</v>
      </c>
      <c r="N272" s="8">
        <f t="shared" ca="1" si="38"/>
        <v>10</v>
      </c>
      <c r="O272">
        <f t="shared" si="39"/>
        <v>8</v>
      </c>
      <c r="P272" s="1">
        <f ca="1">IF(ISERROR(F260),"",IF(ISTEXT(VLOOKUP(B260,INDIRECT($F$8),6+(O272-1)*3)),(VLOOKUP(B260,INDIRECT($F$8),6+(O272-1)*3)),SUM(VLOOKUP(B260,INDIRECT($F$8),6+(O272-1)*3),IF(W277,W272,0))))</f>
        <v>47</v>
      </c>
      <c r="Q272" s="1">
        <f ca="1">IF(ISERROR(F260),"",VLOOKUP(B260,INDIRECT($F$8),7+(O272-1)*3))</f>
        <v>48</v>
      </c>
      <c r="R272" s="1">
        <f ca="1">IF(ISERROR(F260),"",SUM(P272:Q272))</f>
        <v>95</v>
      </c>
      <c r="S272" s="1">
        <f ca="1">IF(ISERROR(F260),"",VLOOKUP(A260,INDIRECT($F$8),6+(O272-1)*3))</f>
        <v>50</v>
      </c>
      <c r="T272" s="1">
        <f ca="1">IF(ISERROR(F260),"",VLOOKUP(A260,INDIRECT($F$8),7+(O272-1)*3))</f>
        <v>50</v>
      </c>
      <c r="U272" s="1">
        <f ca="1">IF(ISERROR(F260),"",VLOOKUP(A260,INDIRECT($F$8),8+(O272-1)*3))</f>
        <v>100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5">
      <c r="A273" s="7" t="str">
        <f ca="1">IF(ISERROR(F260),"",VLOOKUP(C260,INDIRECT($F$8),6+(O273-1)*3,0))</f>
        <v>AHP 004</v>
      </c>
      <c r="B273" s="38" t="str">
        <f ca="1">IF(ISERROR(F260),"",VLOOKUP(D260,INDIRECT($F$8),6+(O273-1)*3-Z273,0))</f>
        <v>Emerging Technologies in Engineering Lab</v>
      </c>
      <c r="C273" s="38"/>
      <c r="D273" s="38"/>
      <c r="E273" s="38"/>
      <c r="F273" s="7">
        <f ca="1">IF(ISERROR(F260),"",VLOOKUP(E260,INDIRECT($F$8),6+(O273-1)*3,0))</f>
        <v>1</v>
      </c>
      <c r="G273" s="39" t="str">
        <f ca="1">IF(ISERROR(F260),"",_xlfn.TEXTJOIN("/",FALSE,P273,S273))</f>
        <v>22/25</v>
      </c>
      <c r="H273" s="39"/>
      <c r="I273" s="39" t="str">
        <f ca="1">IF(ISERROR(F260),"",_xlfn.TEXTJOIN("/",FALSE,Q273,T273))</f>
        <v>23/25</v>
      </c>
      <c r="J273" s="39"/>
      <c r="K273" s="39" t="str">
        <f ca="1">IF(ISERROR(F260),"",_xlfn.TEXTJOIN("/",FALSE,R273,U273))</f>
        <v>45/50</v>
      </c>
      <c r="L273" s="39"/>
      <c r="M273" s="7" t="str">
        <f t="shared" ca="1" si="37"/>
        <v>A+</v>
      </c>
      <c r="N273" s="8">
        <f t="shared" ca="1" si="38"/>
        <v>9.5</v>
      </c>
      <c r="O273">
        <f t="shared" si="39"/>
        <v>9</v>
      </c>
      <c r="P273" s="1">
        <f ca="1">IF(ISERROR(F260),"",IF(ISTEXT(VLOOKUP(B260,INDIRECT($F$8),6+(O273-1)*3)),(VLOOKUP(B260,INDIRECT($F$8),6+(O273-1)*3)),SUM(VLOOKUP(B260,INDIRECT($F$8),6+(O273-1)*3),IF(W277,W273,0))))</f>
        <v>22</v>
      </c>
      <c r="Q273" s="1">
        <f ca="1">IF(ISERROR(F260),"",VLOOKUP(B260,INDIRECT($F$8),7+(O273-1)*3))</f>
        <v>23</v>
      </c>
      <c r="R273" s="1">
        <f ca="1">IF(ISERROR(F260),"",SUM(P273:Q273))</f>
        <v>45</v>
      </c>
      <c r="S273" s="1">
        <f ca="1">IF(ISERROR(F260),"",VLOOKUP(A260,INDIRECT($F$8),6+(O273-1)*3))</f>
        <v>25</v>
      </c>
      <c r="T273" s="1">
        <f ca="1">IF(ISERROR(F260),"",VLOOKUP(A260,INDIRECT($F$8),7+(O273-1)*3))</f>
        <v>25</v>
      </c>
      <c r="U273" s="1">
        <f ca="1">IF(ISERROR(F260),"",VLOOKUP(A260,INDIRECT($F$8),8+(O273-1)*3))</f>
        <v>50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5">
      <c r="A274" s="7" t="str">
        <f ca="1">IF(ISERROR(F260),"",VLOOKUP(C260,INDIRECT($F$8),6+(O274-1)*3,0))</f>
        <v>CSP 002</v>
      </c>
      <c r="B274" s="38" t="str">
        <f ca="1">IF(ISERROR(F260),"",VLOOKUP(D260,INDIRECT($F$8),6+(O274-1)*3,0))</f>
        <v>Computer Applications and IOT</v>
      </c>
      <c r="C274" s="38"/>
      <c r="D274" s="38"/>
      <c r="E274" s="38"/>
      <c r="F274" s="7">
        <f ca="1">IF(ISERROR(F260),"",VLOOKUP(E260,INDIRECT($F$8),6+(O274-1)*3,0))</f>
        <v>1</v>
      </c>
      <c r="G274" s="39" t="str">
        <f ca="1">IF(ISERROR(F260),"",_xlfn.TEXTJOIN("/",FALSE,P274,S274))</f>
        <v>21/25</v>
      </c>
      <c r="H274" s="39"/>
      <c r="I274" s="39" t="str">
        <f ca="1">IF(ISERROR(F260),"",_xlfn.TEXTJOIN("/",FALSE,Q274,T274))</f>
        <v>24/25</v>
      </c>
      <c r="J274" s="39"/>
      <c r="K274" s="39" t="str">
        <f ca="1">IF(ISERROR(F260),"",_xlfn.TEXTJOIN("/",FALSE,R274,U274))</f>
        <v>45/50</v>
      </c>
      <c r="L274" s="39"/>
      <c r="M274" s="7" t="str">
        <f t="shared" ca="1" si="37"/>
        <v>A+</v>
      </c>
      <c r="N274" s="8">
        <f t="shared" ca="1" si="38"/>
        <v>9.5</v>
      </c>
      <c r="O274">
        <f t="shared" si="39"/>
        <v>10</v>
      </c>
      <c r="P274" s="1">
        <f ca="1">IF(ISERROR(F260),"",IF(ISTEXT(VLOOKUP(B260,INDIRECT($F$8),6+(O274-1)*3)),(VLOOKUP(B260,INDIRECT($F$8),6+(O274-1)*3)),SUM(VLOOKUP(B260,INDIRECT($F$8),6+(O274-1)*3),IF(W277,W274,0))))</f>
        <v>21</v>
      </c>
      <c r="Q274" s="1">
        <f ca="1">IF(ISERROR(F260),"",VLOOKUP(B260,INDIRECT($F$8),7+(O274-1)*3))</f>
        <v>24</v>
      </c>
      <c r="R274" s="1">
        <f ca="1">IF(ISERROR(F260),"",SUM(P274:Q274))</f>
        <v>45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5">
      <c r="A275" s="7" t="str">
        <f ca="1">IF(ISERROR(F260),"",VLOOKUP(C260,INDIRECT($F$8),6+(O275-1)*3,0))</f>
        <v>AHP 006</v>
      </c>
      <c r="B275" s="38" t="str">
        <f ca="1">IF(ISERROR(F260),"",VLOOKUP(D260,INDIRECT($F$8),6+(O275-1)*3,0))</f>
        <v>English Language Lab ($)</v>
      </c>
      <c r="C275" s="38"/>
      <c r="D275" s="38"/>
      <c r="E275" s="38"/>
      <c r="F275" s="7">
        <f ca="1">IF(ISERROR(F260),"",VLOOKUP(E260,INDIRECT($F$8),6+(O275-1)*3,0))</f>
        <v>0</v>
      </c>
      <c r="G275" s="39" t="str">
        <f ca="1">IF(ISERROR(F260),"",_xlfn.TEXTJOIN("/",FALSE,P275,S275))</f>
        <v>14/25</v>
      </c>
      <c r="H275" s="39"/>
      <c r="I275" s="39" t="str">
        <f ca="1">IF(ISERROR(F260),"",_xlfn.TEXTJOIN("/",FALSE,Q275,T275))</f>
        <v>33/50</v>
      </c>
      <c r="J275" s="39"/>
      <c r="K275" s="39" t="str">
        <f ca="1">IF(ISERROR(F260),"",_xlfn.TEXTJOIN("/",FALSE,R275,U275))</f>
        <v>47/75</v>
      </c>
      <c r="L275" s="39"/>
      <c r="M275" s="7" t="str">
        <f t="shared" ca="1" si="37"/>
        <v>D+</v>
      </c>
      <c r="N275" s="8">
        <f t="shared" ca="1" si="38"/>
        <v>6.5</v>
      </c>
      <c r="O275">
        <f t="shared" si="39"/>
        <v>11</v>
      </c>
      <c r="P275" s="1">
        <f ca="1">IF(ISERROR(F260),"",IF(ISTEXT(VLOOKUP(B260,INDIRECT($F$8),6+(O275-1)*3)),(VLOOKUP(B260,INDIRECT($F$8),6+(O275-1)*3)),SUM(VLOOKUP(B260,INDIRECT($F$8),6+(O275-1)*3),IF(W277,W275,0))))</f>
        <v>14</v>
      </c>
      <c r="Q275" s="1">
        <f ca="1">IF(ISERROR(F260),"",VLOOKUP(B260,INDIRECT($F$8),7+(O275-1)*3))</f>
        <v>33</v>
      </c>
      <c r="R275" s="1">
        <f ca="1">IF(ISERROR(F260),"",SUM(P275:Q275))</f>
        <v>47</v>
      </c>
      <c r="S275" s="1">
        <f ca="1">IF(ISERROR(F260),"",VLOOKUP(A260,INDIRECT($F$8),6+(O275-1)*3))</f>
        <v>25</v>
      </c>
      <c r="T275" s="1">
        <f ca="1">IF(ISERROR(F260),"",VLOOKUP(A260,INDIRECT($F$8),7+(O275-1)*3))</f>
        <v>50</v>
      </c>
      <c r="U275" s="1">
        <f ca="1">IF(ISERROR(F260),"",VLOOKUP(A260,INDIRECT($F$8),8+(O275-1)*3))</f>
        <v>75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5">
      <c r="A276" s="7" t="str">
        <f ca="1">IF(ISERROR(F260),"",VLOOKUP(C260,INDIRECT($F$8),6+(O276-1)*3-Y276,0))</f>
        <v>GP 01</v>
      </c>
      <c r="B276" s="38" t="str">
        <f ca="1">IF(ISERROR(F260),"",VLOOKUP(D260,INDIRECT($F$8),6+(O276-1)*3-Z276,0))</f>
        <v>General Proficiency ($)</v>
      </c>
      <c r="C276" s="38"/>
      <c r="D276" s="38"/>
      <c r="E276" s="38"/>
      <c r="F276" s="7">
        <f ca="1">IF(ISERROR(F260),"",VLOOKUP(E260,INDIRECT($F$8),6+(O276-1)*3-AA276,0))</f>
        <v>0</v>
      </c>
      <c r="G276" s="39" t="str">
        <f ca="1">IF(ISERROR(F260),"","-")</f>
        <v>-</v>
      </c>
      <c r="H276" s="39"/>
      <c r="I276" s="39" t="str">
        <f ca="1">IF(ISERROR(F260),"",_xlfn.TEXTJOIN("/",FALSE,Q276,T276))</f>
        <v>47/50</v>
      </c>
      <c r="J276" s="39"/>
      <c r="K276" s="39" t="str">
        <f ca="1">IF(ISERROR(F260),"",_xlfn.TEXTJOIN("/",FALSE,R276,U276))</f>
        <v>47/50</v>
      </c>
      <c r="L276" s="39"/>
      <c r="M276" s="39" t="str">
        <f ca="1">IF(ISBLANK(R276),"",IF(ISTEXT(R276),R276,IF(R276&gt;=0.8*U276,"Excellent",IF(R276&gt;=0.6*U276,"Very Good",IF(R276&gt;=0.4*U276,"Good",IF(R276&gt;=0.2*U276,"Satisfactory","Average"))))))</f>
        <v>Excellent</v>
      </c>
      <c r="N276" s="39"/>
      <c r="O276">
        <f t="shared" si="39"/>
        <v>12</v>
      </c>
      <c r="P276" s="1">
        <f ca="1">IF(ISERROR(F260),"",IF(ISTEXT(VLOOKUP(B\28,INDIRECT($F$8),6+(O276-1)*3)),(VLOOKUP(B260,INDIRECT($F$8),6+(O276-1)*3)),SUM(VLOOKUP(B260,INDIRECT($F$8),6+(O276-1)*3),IF(W277,W276,0))))</f>
        <v>0</v>
      </c>
      <c r="Q276" s="1">
        <f ca="1">IF(ISERROR(F260),"",VLOOKUP(B260,INDIRECT($F$8),7+(O276-1)*3))</f>
        <v>47</v>
      </c>
      <c r="R276" s="1">
        <f ca="1">IF(ISERROR(F260),"",SUM(P276:Q276))</f>
        <v>47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5">
      <c r="A277" s="40" t="str">
        <f ca="1">IF(ISERROR(F260),"",A256)</f>
        <v>Total Credits/ Marks/ Total Grade Points</v>
      </c>
      <c r="B277" s="40"/>
      <c r="C277" s="40"/>
      <c r="D277" s="40"/>
      <c r="E277" s="40"/>
      <c r="F277" s="10">
        <f ca="1">IF(ISERROR(F260),"",SUM(F265:F275))</f>
        <v>23</v>
      </c>
      <c r="G277" s="41" t="str">
        <f ca="1">IF(ISERROR(F260),"",_xlfn.TEXTJOIN("/",TRUE,SUMIF(F265:F276,"&gt;0",P265:P276),SUMIF(F265:F276,"&gt;0",S265:S276)))</f>
        <v>300/575</v>
      </c>
      <c r="H277" s="41"/>
      <c r="I277" s="41" t="str">
        <f ca="1">IF(ISERROR(F260),"",_xlfn.TEXTJOIN("/",TRUE,SUMIF(F265:F276,"&gt;0",Q265:Q276),SUMIF(F265:F276,"&gt;0",T265:T276)))</f>
        <v>271/375</v>
      </c>
      <c r="J277" s="41"/>
      <c r="K277" s="41" t="str">
        <f ca="1">IF(ISERROR(F260),"",_xlfn.TEXTJOIN("/",TRUE,SUMIF(F265:F276,"&gt;0",R265:R276),SUMIF(F265:F276,"&gt;0",U265:U276)))</f>
        <v>571/950</v>
      </c>
      <c r="L277" s="41"/>
      <c r="M277" s="40">
        <f ca="1">IF(ISERROR(F260),"",SUMPRODUCT(N265:N275,F265:F275))</f>
        <v>126</v>
      </c>
      <c r="N277" s="40"/>
      <c r="V277" s="1" t="str">
        <f ca="1">IF(ISERROR(F260),"",_xlfn.TEXTJOIN(", ",TRUE,V265:V276))</f>
        <v>ECT 001</v>
      </c>
      <c r="W277" t="b">
        <f ca="1">IF(ISERROR(F260),"",IF(SUM(W265:W276)&lt;=W264,TRUE,FALSE))</f>
        <v>0</v>
      </c>
      <c r="X277" s="1" t="str">
        <f ca="1">IF(ISERROR(F260),"",_xlfn.TEXTJOIN(",",TRUE,X265:X276))</f>
        <v xml:space="preserve"> G+11 in ECT 001</v>
      </c>
    </row>
    <row r="278" spans="1:24" ht="12" customHeight="1" x14ac:dyDescent="0.25">
      <c r="A278" s="40" t="str">
        <f ca="1">IF(ISERROR(F260),"",A257)</f>
        <v>Result:</v>
      </c>
      <c r="B278" s="42" t="str" cm="1">
        <f t="array" aca="1" ref="B278" ca="1">IF(SUM(COUNTIF(M265:M275,{"Ab","Dt"}))=11, "Not Promoted to IInd Semester", IF(V277="", "PASS", "CARRY OVER"))</f>
        <v>CARRY OVER</v>
      </c>
      <c r="C278" s="42"/>
      <c r="D278" s="40" t="str">
        <f ca="1">IF(ISERROR(F260),"",D257)</f>
        <v>Remark:</v>
      </c>
      <c r="E278" s="42" t="str">
        <f ca="1">IF(ISERROR(F260),"",IF(V277="",IF(X277="","",X277),_xlfn.TEXTJOIN(" ",TRUE,"BACK IN",V277)))</f>
        <v>BACK IN ECT 001</v>
      </c>
      <c r="F278" s="42"/>
      <c r="G278" s="40" t="str">
        <f ca="1">IF(ISERROR(F260),"",G257)</f>
        <v>SGPA:</v>
      </c>
      <c r="H278" s="43">
        <f ca="1">IF(ISERROR(F260),"",M277/F277)</f>
        <v>5.4782608695652177</v>
      </c>
      <c r="I278" s="40" t="str">
        <f ca="1">IF(ISERROR(F260),"",I257)</f>
        <v>CGPA:</v>
      </c>
      <c r="J278" s="43">
        <f ca="1">IF(ISERROR(F260),"",VLOOKUP(B260,INDIRECT($F$8),12+(O276-1)*3,0))</f>
        <v>5.4782608695652177</v>
      </c>
      <c r="K278" s="42" t="str">
        <f ca="1">IF(ISERROR(F260),"",K257)</f>
        <v>Earned Credits:</v>
      </c>
      <c r="L278" s="40">
        <f ca="1">IF(ISERROR(F260),"",SUMIF(N265:N275,"&gt;0",F265:F275))</f>
        <v>19</v>
      </c>
      <c r="M278" s="42" t="str">
        <f ca="1">IF(ISERROR(F260),"",M257)</f>
        <v>Cuml. Earned Credits:</v>
      </c>
      <c r="N278" s="40">
        <f ca="1">IF(ISERROR(F260),"",VLOOKUP(B260,INDIRECT($F$8),10+(O276-1)*3,0))</f>
        <v>19</v>
      </c>
    </row>
    <row r="279" spans="1:24" ht="12" customHeight="1" x14ac:dyDescent="0.25">
      <c r="A279" s="40"/>
      <c r="B279" s="42"/>
      <c r="C279" s="42"/>
      <c r="D279" s="40"/>
      <c r="E279" s="42"/>
      <c r="F279" s="42"/>
      <c r="G279" s="40"/>
      <c r="H279" s="43"/>
      <c r="I279" s="40"/>
      <c r="J279" s="43"/>
      <c r="K279" s="42"/>
      <c r="L279" s="40"/>
      <c r="M279" s="42"/>
      <c r="N279" s="40"/>
    </row>
    <row r="280" spans="1:24" ht="12" customHeight="1" x14ac:dyDescent="0.25">
      <c r="A280" s="40"/>
      <c r="B280" s="42"/>
      <c r="C280" s="42"/>
      <c r="D280" s="40"/>
      <c r="E280" s="42"/>
      <c r="F280" s="42"/>
      <c r="G280" s="40"/>
      <c r="H280" s="43"/>
      <c r="I280" s="40"/>
      <c r="J280" s="43"/>
      <c r="K280" s="42"/>
      <c r="L280" s="40"/>
      <c r="M280" s="42"/>
      <c r="N280" s="40"/>
    </row>
    <row r="281" spans="1:24" ht="12" customHeight="1" x14ac:dyDescent="0.25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Aparana Saun</v>
      </c>
    </row>
    <row r="282" spans="1:24" ht="12" customHeight="1" x14ac:dyDescent="0.25">
      <c r="A282" s="44" t="str">
        <f ca="1">IF(ISERROR(F281),"",A261)</f>
        <v>Name:</v>
      </c>
      <c r="B282" s="44" t="str">
        <f ca="1">IFERROR(VLOOKUP(B281,INDIRECT($F$8),4,0),"")</f>
        <v>Aparana Saun</v>
      </c>
      <c r="C282" s="44"/>
      <c r="D282" s="44" t="str">
        <f ca="1">IF(ISERROR(F281),"",D261)</f>
        <v>Father's Name:</v>
      </c>
      <c r="E282" s="44" t="str">
        <f ca="1">IFERROR(VLOOKUP(B281,INDIRECT($F$8),5,0),"")</f>
        <v>Prakash Singh</v>
      </c>
      <c r="F282" s="44"/>
      <c r="G282" s="44" t="str">
        <f ca="1">IF(ISERROR(F281),"",G261)</f>
        <v>University Roll No:</v>
      </c>
      <c r="H282" s="44"/>
      <c r="I282" s="45">
        <f ca="1">IFERROR(VLOOKUP(B281,INDIRECT($F$8),2,0),"")</f>
        <v>250090101014</v>
      </c>
      <c r="J282" s="45"/>
      <c r="K282" s="44" t="str">
        <f ca="1">IF(ISERROR(F281),"",K261)</f>
        <v>University Enrol. No:</v>
      </c>
      <c r="L282" s="44"/>
      <c r="M282" s="45" t="str">
        <f ca="1">IFERROR(VLOOKUP(B281,INDIRECT($F$8),3,0),"")</f>
        <v>PUTU/2501103639</v>
      </c>
      <c r="N282" s="45"/>
    </row>
    <row r="283" spans="1:24" ht="12" customHeight="1" x14ac:dyDescent="0.25">
      <c r="A283" s="44"/>
      <c r="B283" s="44"/>
      <c r="C283" s="44"/>
      <c r="D283" s="44"/>
      <c r="E283" s="44"/>
      <c r="F283" s="44"/>
      <c r="G283" s="44"/>
      <c r="H283" s="44"/>
      <c r="I283" s="45"/>
      <c r="J283" s="45"/>
      <c r="K283" s="44"/>
      <c r="L283" s="44"/>
      <c r="M283" s="45"/>
      <c r="N283" s="45"/>
    </row>
    <row r="284" spans="1:24" ht="12" customHeight="1" x14ac:dyDescent="0.25">
      <c r="A284" s="42" t="str">
        <f ca="1">IF(ISERROR(F281),"",A263)</f>
        <v>Subject Code</v>
      </c>
      <c r="B284" s="42" t="str">
        <f ca="1">IF(ISERROR(F281),"",B263)</f>
        <v>Subject Name</v>
      </c>
      <c r="C284" s="42"/>
      <c r="D284" s="42"/>
      <c r="E284" s="42"/>
      <c r="F284" s="42" t="str">
        <f ca="1">IF(ISERROR(F281),"",F263)</f>
        <v>Credits</v>
      </c>
      <c r="G284" s="42" t="str">
        <f ca="1">IF(ISERROR(F281),"",G263)</f>
        <v>External Marks</v>
      </c>
      <c r="H284" s="42"/>
      <c r="I284" s="42" t="str">
        <f ca="1">IF(ISERROR(F281),"",I263)</f>
        <v>Sessional Marks</v>
      </c>
      <c r="J284" s="42"/>
      <c r="K284" s="42" t="str">
        <f ca="1">IF(ISERROR(F281),"",K263)</f>
        <v>Total Marks</v>
      </c>
      <c r="L284" s="42"/>
      <c r="M284" s="42" t="str">
        <f ca="1">IF(ISERROR(F281),"",M263)</f>
        <v>Grade</v>
      </c>
      <c r="N284" s="42" t="str">
        <f ca="1">IF(ISERROR(F281),"",N263)</f>
        <v>Grade Points</v>
      </c>
    </row>
    <row r="285" spans="1:24" ht="12" customHeight="1" x14ac:dyDescent="0.2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5">
      <c r="A286" s="7" t="str">
        <f ca="1">IF(ISERROR(F281),"",VLOOKUP(C281,INDIRECT($F$8),6+(O286-1)*3,0))</f>
        <v>AHT 002</v>
      </c>
      <c r="B286" s="38" t="str">
        <f ca="1">IF(ISERROR(F281),"",VLOOKUP(D281,INDIRECT($F$8),6+(O286-1)*3,0))</f>
        <v>Engineering Chemistry</v>
      </c>
      <c r="C286" s="38"/>
      <c r="D286" s="38"/>
      <c r="E286" s="38"/>
      <c r="F286" s="7">
        <f ca="1">IF(ISERROR(F281),"",VLOOKUP(E281,INDIRECT($F$8),6+(O286-1)*3,0))</f>
        <v>4</v>
      </c>
      <c r="G286" s="39" t="str">
        <f ca="1">IF(ISERROR(F281),"",_xlfn.TEXTJOIN("/",FALSE,P286,S286))</f>
        <v>71/100</v>
      </c>
      <c r="H286" s="39"/>
      <c r="I286" s="39" t="str">
        <f ca="1">IF(ISERROR(F281),"",_xlfn.TEXTJOIN("/",FALSE,Q286,T286))</f>
        <v>44/50</v>
      </c>
      <c r="J286" s="39"/>
      <c r="K286" s="39" t="str">
        <f ca="1">IF(ISERROR(F281),"",_xlfn.TEXTJOIN("/",FALSE,R286,U286))</f>
        <v>115/150</v>
      </c>
      <c r="L286" s="39"/>
      <c r="M286" s="7" t="str">
        <f ca="1">IF(ISERROR(F281),"",IF(ISTEXT(P286),IF(P286="A","Ab",IF(P286="D","Dt",IF(P286="UFM","UFM",IF(P286="NA","")))),IF(AND(ISBLANK(P286),ISBLANK(R286)),"",IF(P286&lt;0.3*S286,"F",IF(ISBLANK(R286),"",IF(ISTEXT(R286),R286,IF(R286&gt;=0.95*U286,"O",IF(R286&gt;=0.9*U286,"A+",IF(R286&gt;=0.85*U286,"A",IF(R286&gt;=0.8*U286,"B+",IF(R286&gt;=0.75*U286,"B",IF(R286&gt;=0.7*U286,"C+",IF(R286&gt;=0.65*U286,"C",IF(R286&gt;=0.6*U286,"D+",IF(R286&gt;=0.55*U286,"D",IF(R286&gt;=0.5*U286,"E+",IF(R286&gt;=0.45*U286,"E",IF(R286&gt;=0.4*U286,"P",IF(R286&lt;0.4*U286,"F",R286)))))))))))))))))))</f>
        <v>B</v>
      </c>
      <c r="N286" s="8">
        <f ca="1">INDEX($Z$2:$Z$17,MATCH(M286,$Y$2:$Y$17,0))</f>
        <v>8</v>
      </c>
      <c r="O286">
        <v>1</v>
      </c>
      <c r="P286" s="1">
        <f ca="1">IF(ISERROR(F281),"",IF(ISTEXT(VLOOKUP(B281,INDIRECT($F$8),6+(O286-1)*3)),(VLOOKUP(B281,INDIRECT($F$8),6+(O286-1)*3)),SUM(VLOOKUP(B281,INDIRECT($F$8),6+(O286-1)*3),IF(W298,W286,0))))</f>
        <v>71</v>
      </c>
      <c r="Q286" s="1">
        <f ca="1">IF(ISERROR(F281),"",VLOOKUP(B281,INDIRECT($F$8),7+(O286-1)*3))</f>
        <v>44</v>
      </c>
      <c r="R286" s="1">
        <f ca="1">IF(ISERROR(F281),"",SUM(P286:Q286))</f>
        <v>115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str">
        <f ca="1">IF(ISERROR(F281),"",IF(N286=0,A286,""))</f>
        <v/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0</v>
      </c>
      <c r="X286" s="1" t="str">
        <f ca="1">IF(ISERROR(F281),"",IF(W286=0,"",_xlfn.TEXTJOIN("",FALSE," G+",W286," in ",A286)))</f>
        <v/>
      </c>
    </row>
    <row r="287" spans="1:24" ht="12" customHeight="1" x14ac:dyDescent="0.25">
      <c r="A287" s="7" t="str">
        <f ca="1">IF(ISERROR(F281),"",VLOOKUP(C281,INDIRECT($F$8),6+(O287-1)*3,0))</f>
        <v>AHT 003</v>
      </c>
      <c r="B287" s="38" t="str">
        <f ca="1">IF(ISERROR(F281),"",VLOOKUP(D281,INDIRECT($F$8),6+(O287-1)*3,0))</f>
        <v>Introduction to Engineering Mathematics</v>
      </c>
      <c r="C287" s="38"/>
      <c r="D287" s="38"/>
      <c r="E287" s="38"/>
      <c r="F287" s="7">
        <f ca="1">IF(ISERROR(F281),"",VLOOKUP(E281,INDIRECT($F$8),6+(O287-1)*3,0))</f>
        <v>4</v>
      </c>
      <c r="G287" s="39" t="str">
        <f ca="1">IF(ISERROR(F281),"",_xlfn.TEXTJOIN("/",FALSE,P287,S287))</f>
        <v>81/100</v>
      </c>
      <c r="H287" s="39"/>
      <c r="I287" s="39" t="str">
        <f ca="1">IF(ISERROR(F281),"",_xlfn.TEXTJOIN("/",FALSE,Q287,T287))</f>
        <v>41/50</v>
      </c>
      <c r="J287" s="39"/>
      <c r="K287" s="39" t="str">
        <f ca="1">IF(ISERROR(F281),"",_xlfn.TEXTJOIN("/",FALSE,R287,U287))</f>
        <v>122/150</v>
      </c>
      <c r="L287" s="39"/>
      <c r="M287" s="7" t="str">
        <f t="shared" ref="M287:M296" ca="1" si="40">IF(ISERROR(F282),"",IF(ISTEXT(P287),IF(P287="A","Ab",IF(P287="D","Dt",IF(P287="UFM","UFM",IF(P287="NA","")))),IF(AND(ISBLANK(P287),ISBLANK(R287)),"",IF(P287&lt;0.3*S287,"F",IF(ISBLANK(R287),"",IF(ISTEXT(R287),R287,IF(R287&gt;=0.95*U287,"O",IF(R287&gt;=0.9*U287,"A+",IF(R287&gt;=0.85*U287,"A",IF(R287&gt;=0.8*U287,"B+",IF(R287&gt;=0.75*U287,"B",IF(R287&gt;=0.7*U287,"C+",IF(R287&gt;=0.65*U287,"C",IF(R287&gt;=0.6*U287,"D+",IF(R287&gt;=0.55*U287,"D",IF(R287&gt;=0.5*U287,"E+",IF(R287&gt;=0.45*U287,"E",IF(R287&gt;=0.4*U287,"P",IF(R287&lt;0.4*U287,"F",R287)))))))))))))))))))</f>
        <v>B+</v>
      </c>
      <c r="N287" s="8">
        <f t="shared" ref="N287:N296" ca="1" si="41">INDEX($Z$2:$Z$17,MATCH(M287,$Y$2:$Y$17,0))</f>
        <v>8.5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81</v>
      </c>
      <c r="Q287" s="1">
        <f ca="1">IF(ISERROR(F281),"",VLOOKUP(B281,INDIRECT($F$8),7+(O287-1)*3))</f>
        <v>41</v>
      </c>
      <c r="R287" s="1">
        <f ca="1">IF(ISERROR(F281),"",SUM(P287:Q287))</f>
        <v>122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/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0</v>
      </c>
      <c r="X287" s="1" t="str">
        <f ca="1">IF(ISERROR(F281),"",IF(W287=0,"",_xlfn.TEXTJOIN("",FALSE," G+",W287," in ",A287)))</f>
        <v/>
      </c>
    </row>
    <row r="288" spans="1:24" ht="12" customHeight="1" x14ac:dyDescent="0.25">
      <c r="A288" s="7" t="str">
        <f ca="1">IF(ISERROR(F281),"",VLOOKUP(C281,INDIRECT($F$8),6+(O288-1)*3,0))</f>
        <v>ECT 001</v>
      </c>
      <c r="B288" s="38" t="str">
        <f ca="1">IF(ISERROR(F281),"",VLOOKUP(D281,INDIRECT($F$8),6+(O288-1)*3,0))</f>
        <v>Basic Electronics Engineering</v>
      </c>
      <c r="C288" s="38"/>
      <c r="D288" s="38"/>
      <c r="E288" s="38"/>
      <c r="F288" s="7">
        <f ca="1">IF(ISERROR(F281),"",VLOOKUP(E281,INDIRECT($F$8),6+(O288-1)*3,0))</f>
        <v>4</v>
      </c>
      <c r="G288" s="39" t="str">
        <f ca="1">IF(ISERROR(F281),"",_xlfn.TEXTJOIN("/",FALSE,P288,S288))</f>
        <v>51/100</v>
      </c>
      <c r="H288" s="39"/>
      <c r="I288" s="39" t="str">
        <f ca="1">IF(ISERROR(F281),"",_xlfn.TEXTJOIN("/",FALSE,Q288,T288))</f>
        <v>44/50</v>
      </c>
      <c r="J288" s="39"/>
      <c r="K288" s="39" t="str">
        <f ca="1">IF(ISERROR(F281),"",_xlfn.TEXTJOIN("/",FALSE,R288,U288))</f>
        <v>95/150</v>
      </c>
      <c r="L288" s="39"/>
      <c r="M288" s="7" t="str">
        <f t="shared" ca="1" si="40"/>
        <v>D+</v>
      </c>
      <c r="N288" s="8">
        <f t="shared" ca="1" si="41"/>
        <v>6.5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51</v>
      </c>
      <c r="Q288" s="1">
        <f ca="1">IF(ISERROR(F281),"",VLOOKUP(B281,INDIRECT($F$8),7+(O288-1)*3))</f>
        <v>44</v>
      </c>
      <c r="R288" s="1">
        <f ca="1">IF(ISERROR(F281),"",SUM(P288:Q288))</f>
        <v>95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/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0</v>
      </c>
      <c r="X288" s="1" t="str">
        <f ca="1">IF(ISERROR(F281),"",IF(W288=0,"",_xlfn.TEXTJOIN("",FALSE," G+",W288," in ",A288)))</f>
        <v/>
      </c>
    </row>
    <row r="289" spans="1:24" ht="12" customHeight="1" x14ac:dyDescent="0.25">
      <c r="A289" s="7" t="str">
        <f ca="1">IF(ISERROR(F281),"",VLOOKUP(C281,INDIRECT($F$8),6+(O289-1)*3,0))</f>
        <v>MET 001</v>
      </c>
      <c r="B289" s="38" t="str">
        <f ca="1">IF(ISERROR(F281),"",VLOOKUP(D281,INDIRECT($F$8),6+(O289-1)*3,0))</f>
        <v>Basic Mechanical Engineering</v>
      </c>
      <c r="C289" s="38"/>
      <c r="D289" s="38"/>
      <c r="E289" s="38"/>
      <c r="F289" s="7">
        <f ca="1">IF(ISERROR(F281),"",VLOOKUP(E281,INDIRECT($F$8),6+(O289-1)*3,0))</f>
        <v>4</v>
      </c>
      <c r="G289" s="39" t="str">
        <f ca="1">IF(ISERROR(F281),"",_xlfn.TEXTJOIN("/",FALSE,P289,S289))</f>
        <v>62/100</v>
      </c>
      <c r="H289" s="39"/>
      <c r="I289" s="39" t="str">
        <f ca="1">IF(ISERROR(F281),"",_xlfn.TEXTJOIN("/",FALSE,Q289,T289))</f>
        <v>45/50</v>
      </c>
      <c r="J289" s="39"/>
      <c r="K289" s="39" t="str">
        <f ca="1">IF(ISERROR(F281),"",_xlfn.TEXTJOIN("/",FALSE,R289,U289))</f>
        <v>107/150</v>
      </c>
      <c r="L289" s="39"/>
      <c r="M289" s="7" t="str">
        <f t="shared" ca="1" si="40"/>
        <v>C+</v>
      </c>
      <c r="N289" s="8">
        <f t="shared" ca="1" si="41"/>
        <v>7.5</v>
      </c>
      <c r="O289">
        <f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62</v>
      </c>
      <c r="Q289" s="1">
        <f ca="1">IF(ISERROR(F281),"",VLOOKUP(B281,INDIRECT($F$8),7+(O289-1)*3))</f>
        <v>45</v>
      </c>
      <c r="R289" s="1">
        <f ca="1">IF(ISERROR(F281),"",SUM(P289:Q289))</f>
        <v>107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/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0</v>
      </c>
      <c r="X289" s="1" t="str">
        <f ca="1">IF(ISERROR(F281),"",IF(W289=0,"",_xlfn.TEXTJOIN("",FALSE," G+",W289," in ",A289)))</f>
        <v/>
      </c>
    </row>
    <row r="290" spans="1:24" ht="12" customHeight="1" x14ac:dyDescent="0.25">
      <c r="A290" s="7" t="str">
        <f ca="1">IF(ISERROR(F281),"",VLOOKUP(C281,INDIRECT($F$8),6+(O290-1)*3,0))</f>
        <v>AHP 002</v>
      </c>
      <c r="B290" s="38" t="str">
        <f ca="1">IF(ISERROR(F281),"",VLOOKUP(D281,INDIRECT($F$8),6+(O290-1)*3,0))</f>
        <v>Engineering Chemistry Lab</v>
      </c>
      <c r="C290" s="38"/>
      <c r="D290" s="38"/>
      <c r="E290" s="38"/>
      <c r="F290" s="7">
        <f ca="1">IF(ISERROR(F281),"",VLOOKUP(E281,INDIRECT($F$8),6+(O290-1)*3,0))</f>
        <v>1</v>
      </c>
      <c r="G290" s="39" t="str">
        <f ca="1">IF(ISERROR(F281),"",_xlfn.TEXTJOIN("/",FALSE,P290,S290))</f>
        <v>21/25</v>
      </c>
      <c r="H290" s="39"/>
      <c r="I290" s="39" t="str">
        <f ca="1">IF(ISERROR(F281),"",_xlfn.TEXTJOIN("/",FALSE,Q290,T290))</f>
        <v>25/25</v>
      </c>
      <c r="J290" s="39"/>
      <c r="K290" s="39" t="str">
        <f ca="1">IF(ISERROR(F281),"",_xlfn.TEXTJOIN("/",FALSE,R290,U290))</f>
        <v>46/50</v>
      </c>
      <c r="L290" s="39"/>
      <c r="M290" s="7" t="str">
        <f t="shared" ca="1" si="40"/>
        <v>A+</v>
      </c>
      <c r="N290" s="8">
        <f t="shared" ca="1" si="41"/>
        <v>9.5</v>
      </c>
      <c r="O290">
        <f>O289+1</f>
        <v>5</v>
      </c>
      <c r="P290" s="1">
        <f ca="1">IF(ISERROR(F281),"",IF(ISTEXT(VLOOKUP(B281,INDIRECT($F$8),6+(O290-1)*3)),(VLOOKUP(B281,INDIRECT($F$8),6+(O290-1)*3)),SUM(VLOOKUP(B281,INDIRECT($F$8),6+(O290-1)*3),IF(W298,W290,0))))</f>
        <v>21</v>
      </c>
      <c r="Q290" s="1">
        <f ca="1">IF(ISERROR(F281),"",VLOOKUP(B281,INDIRECT($F$8),7+(O290-1)*3))</f>
        <v>25</v>
      </c>
      <c r="R290" s="1">
        <f ca="1">IF(ISERROR(F281),"",SUM(P290:Q290))</f>
        <v>46</v>
      </c>
      <c r="S290" s="1">
        <f ca="1">IF(ISERROR(F281),"",VLOOKUP(A281,INDIRECT($F$8),6+(O290-1)*3))</f>
        <v>25</v>
      </c>
      <c r="T290" s="1">
        <f ca="1">IF(ISERROR(F281),"",VLOOKUP(A281,INDIRECT($F$8),7+(O290-1)*3))</f>
        <v>25</v>
      </c>
      <c r="U290" s="1">
        <f ca="1">IF(ISERROR(F281),"",VLOOKUP(A281,INDIRECT($F$8),8+(O290-1)*3))</f>
        <v>50</v>
      </c>
      <c r="V290" s="1" t="str">
        <f ca="1">IF(ISERROR(F281),"",IF(N290=0,A290,""))</f>
        <v/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0</v>
      </c>
      <c r="X290" s="1" t="str">
        <f ca="1">IF(ISERROR(F281),"",IF(W290=0,"",_xlfn.TEXTJOIN("",FALSE," G+",W290," in ",A290)))</f>
        <v/>
      </c>
    </row>
    <row r="291" spans="1:24" ht="12" customHeight="1" x14ac:dyDescent="0.25">
      <c r="A291" s="7" t="str">
        <f ca="1">IF(ISERROR(F281),"",VLOOKUP(C281,INDIRECT($F$8),6+(O291-1)*3,0))</f>
        <v>ECP 001</v>
      </c>
      <c r="B291" s="38" t="str">
        <f ca="1">IF(ISERROR(F281),"",VLOOKUP(D281,INDIRECT($F$8),6+(O291-1)*3,0))</f>
        <v>Basic Electronics Engineering Lab</v>
      </c>
      <c r="C291" s="38"/>
      <c r="D291" s="38"/>
      <c r="E291" s="38"/>
      <c r="F291" s="7">
        <f ca="1">IF(ISERROR(F281),"",VLOOKUP(E281,INDIRECT($F$8),6+(O291-1)*3,0))</f>
        <v>1</v>
      </c>
      <c r="G291" s="39" t="str">
        <f ca="1">IF(ISERROR(F281),"",_xlfn.TEXTJOIN("/",FALSE,P291,S291))</f>
        <v>17/25</v>
      </c>
      <c r="H291" s="39"/>
      <c r="I291" s="39" t="str">
        <f ca="1">IF(ISERROR(F281),"",_xlfn.TEXTJOIN("/",FALSE,Q291,T291))</f>
        <v>23/25</v>
      </c>
      <c r="J291" s="39"/>
      <c r="K291" s="39" t="str">
        <f ca="1">IF(ISERROR(F281),"",_xlfn.TEXTJOIN("/",FALSE,R291,U291))</f>
        <v>40/50</v>
      </c>
      <c r="L291" s="39"/>
      <c r="M291" s="7" t="str">
        <f t="shared" ca="1" si="40"/>
        <v>B+</v>
      </c>
      <c r="N291" s="8">
        <f t="shared" ca="1" si="41"/>
        <v>8.5</v>
      </c>
      <c r="O291">
        <f t="shared" ref="O291:O297" si="42">O290+1</f>
        <v>6</v>
      </c>
      <c r="P291" s="1">
        <f ca="1">IF(ISERROR(F281),"",IF(ISTEXT(VLOOKUP(B281,INDIRECT($F$8),6+(O291-1)*3)),(VLOOKUP(B281,INDIRECT($F$8),6+(O291-1)*3)),SUM(VLOOKUP(B281,INDIRECT($F$8),6+(O291-1)*3),IF(W298,W291,0))))</f>
        <v>17</v>
      </c>
      <c r="Q291" s="1">
        <f ca="1">IF(ISERROR(F281),"",VLOOKUP(B281,INDIRECT($F$8),7+(O291-1)*3))</f>
        <v>23</v>
      </c>
      <c r="R291" s="1">
        <f ca="1">IF(ISERROR(F281),"",SUM(P291:Q291))</f>
        <v>40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5">
      <c r="A292" s="7" t="str">
        <f ca="1">IF(ISERROR(F281),"",VLOOKUP(C281,INDIRECT($F$8),6+(O292-1)*3,0))</f>
        <v>MEP 001</v>
      </c>
      <c r="B292" s="38" t="str">
        <f ca="1">IF(ISERROR(F281),"",VLOOKUP(D281,INDIRECT($F$8),6+(O292-1)*3,0))</f>
        <v>Basic Mechanical Engineering Lab</v>
      </c>
      <c r="C292" s="38"/>
      <c r="D292" s="38"/>
      <c r="E292" s="38"/>
      <c r="F292" s="7">
        <f ca="1">IF(ISERROR(F281),"",VLOOKUP(E281,INDIRECT($F$8),6+(O292-1)*3,0))</f>
        <v>1</v>
      </c>
      <c r="G292" s="39" t="str">
        <f ca="1">IF(ISERROR(F281),"",_xlfn.TEXTJOIN("/",FALSE,P292,S292))</f>
        <v>22/25</v>
      </c>
      <c r="H292" s="39"/>
      <c r="I292" s="39" t="str">
        <f ca="1">IF(ISERROR(F281),"",_xlfn.TEXTJOIN("/",FALSE,Q292,T292))</f>
        <v>23/25</v>
      </c>
      <c r="J292" s="39"/>
      <c r="K292" s="39" t="str">
        <f ca="1">IF(ISERROR(F281),"",_xlfn.TEXTJOIN("/",FALSE,R292,U292))</f>
        <v>45/50</v>
      </c>
      <c r="L292" s="39"/>
      <c r="M292" s="7" t="str">
        <f t="shared" ca="1" si="40"/>
        <v>A+</v>
      </c>
      <c r="N292" s="8">
        <f t="shared" ca="1" si="41"/>
        <v>9.5</v>
      </c>
      <c r="O292">
        <f t="shared" si="42"/>
        <v>7</v>
      </c>
      <c r="P292" s="1">
        <f ca="1">IF(ISERROR(F281),"",IF(ISTEXT(VLOOKUP(B281,INDIRECT($F$8),6+(O292-1)*3)),(VLOOKUP(B281,INDIRECT($F$8),6+(O292-1)*3)),SUM(VLOOKUP(B281,INDIRECT($F$8),6+(O292-1)*3),IF(W298,W292,0))))</f>
        <v>22</v>
      </c>
      <c r="Q292" s="1">
        <f ca="1">IF(ISERROR(F281),"",VLOOKUP(B281,INDIRECT($F$8),7+(O292-1)*3))</f>
        <v>23</v>
      </c>
      <c r="R292" s="1">
        <f ca="1">IF(ISERROR(F281),"",SUM(P292:Q292))</f>
        <v>45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5">
      <c r="A293" s="7" t="str">
        <f ca="1">IF(ISERROR(F281),"",VLOOKUP(C281,INDIRECT($F$8),6+(O293-1)*3,0))</f>
        <v>MEP 003</v>
      </c>
      <c r="B293" s="38" t="str">
        <f ca="1">IF(ISERROR(F281),"",VLOOKUP(D281,INDIRECT($F$8),6+(O293-1)*3-Z293,0))</f>
        <v>Workshop Practices Lab</v>
      </c>
      <c r="C293" s="38"/>
      <c r="D293" s="38"/>
      <c r="E293" s="38"/>
      <c r="F293" s="7">
        <f ca="1">IF(ISERROR(F281),"",VLOOKUP(E281,INDIRECT($F$8),6+(O293-1)*3,0))</f>
        <v>2</v>
      </c>
      <c r="G293" s="39" t="str">
        <f ca="1">IF(ISERROR(F281),"",_xlfn.TEXTJOIN("/",FALSE,P293,S293))</f>
        <v>48/50</v>
      </c>
      <c r="H293" s="39"/>
      <c r="I293" s="39" t="str">
        <f ca="1">IF(ISERROR(F281),"",_xlfn.TEXTJOIN("/",FALSE,Q293,T293))</f>
        <v>47/50</v>
      </c>
      <c r="J293" s="39"/>
      <c r="K293" s="39" t="str">
        <f ca="1">IF(ISERROR(F281),"",_xlfn.TEXTJOIN("/",FALSE,R293,U293))</f>
        <v>95/100</v>
      </c>
      <c r="L293" s="39"/>
      <c r="M293" s="7" t="str">
        <f t="shared" ca="1" si="40"/>
        <v>O</v>
      </c>
      <c r="N293" s="8">
        <f t="shared" ca="1" si="41"/>
        <v>10</v>
      </c>
      <c r="O293">
        <f t="shared" si="42"/>
        <v>8</v>
      </c>
      <c r="P293" s="1">
        <f ca="1">IF(ISERROR(F281),"",IF(ISTEXT(VLOOKUP(B281,INDIRECT($F$8),6+(O293-1)*3)),(VLOOKUP(B281,INDIRECT($F$8),6+(O293-1)*3)),SUM(VLOOKUP(B281,INDIRECT($F$8),6+(O293-1)*3),IF(W298,W293,0))))</f>
        <v>48</v>
      </c>
      <c r="Q293" s="1">
        <f ca="1">IF(ISERROR(F281),"",VLOOKUP(B281,INDIRECT($F$8),7+(O293-1)*3))</f>
        <v>47</v>
      </c>
      <c r="R293" s="1">
        <f ca="1">IF(ISERROR(F281),"",SUM(P293:Q293))</f>
        <v>95</v>
      </c>
      <c r="S293" s="1">
        <f ca="1">IF(ISERROR(F281),"",VLOOKUP(A281,INDIRECT($F$8),6+(O293-1)*3))</f>
        <v>50</v>
      </c>
      <c r="T293" s="1">
        <f ca="1">IF(ISERROR(F281),"",VLOOKUP(A281,INDIRECT($F$8),7+(O293-1)*3))</f>
        <v>50</v>
      </c>
      <c r="U293" s="1">
        <f ca="1">IF(ISERROR(F281),"",VLOOKUP(A281,INDIRECT($F$8),8+(O293-1)*3))</f>
        <v>100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5">
      <c r="A294" s="7" t="str">
        <f ca="1">IF(ISERROR(F281),"",VLOOKUP(C281,INDIRECT($F$8),6+(O294-1)*3,0))</f>
        <v>AHP 004</v>
      </c>
      <c r="B294" s="38" t="str">
        <f ca="1">IF(ISERROR(F281),"",VLOOKUP(D281,INDIRECT($F$8),6+(O294-1)*3-Z294,0))</f>
        <v>Emerging Technologies in Engineering Lab</v>
      </c>
      <c r="C294" s="38"/>
      <c r="D294" s="38"/>
      <c r="E294" s="38"/>
      <c r="F294" s="7">
        <f ca="1">IF(ISERROR(F281),"",VLOOKUP(E281,INDIRECT($F$8),6+(O294-1)*3,0))</f>
        <v>1</v>
      </c>
      <c r="G294" s="39" t="str">
        <f ca="1">IF(ISERROR(F281),"",_xlfn.TEXTJOIN("/",FALSE,P294,S294))</f>
        <v>22/25</v>
      </c>
      <c r="H294" s="39"/>
      <c r="I294" s="39" t="str">
        <f ca="1">IF(ISERROR(F281),"",_xlfn.TEXTJOIN("/",FALSE,Q294,T294))</f>
        <v>24/25</v>
      </c>
      <c r="J294" s="39"/>
      <c r="K294" s="39" t="str">
        <f ca="1">IF(ISERROR(F281),"",_xlfn.TEXTJOIN("/",FALSE,R294,U294))</f>
        <v>46/50</v>
      </c>
      <c r="L294" s="39"/>
      <c r="M294" s="7" t="str">
        <f t="shared" ca="1" si="40"/>
        <v>A+</v>
      </c>
      <c r="N294" s="8">
        <f t="shared" ca="1" si="41"/>
        <v>9.5</v>
      </c>
      <c r="O294">
        <f t="shared" si="42"/>
        <v>9</v>
      </c>
      <c r="P294" s="1">
        <f ca="1">IF(ISERROR(F281),"",IF(ISTEXT(VLOOKUP(B281,INDIRECT($F$8),6+(O294-1)*3)),(VLOOKUP(B281,INDIRECT($F$8),6+(O294-1)*3)),SUM(VLOOKUP(B281,INDIRECT($F$8),6+(O294-1)*3),IF(W298,W294,0))))</f>
        <v>22</v>
      </c>
      <c r="Q294" s="1">
        <f ca="1">IF(ISERROR(F281),"",VLOOKUP(B281,INDIRECT($F$8),7+(O294-1)*3))</f>
        <v>24</v>
      </c>
      <c r="R294" s="1">
        <f ca="1">IF(ISERROR(F281),"",SUM(P294:Q294))</f>
        <v>46</v>
      </c>
      <c r="S294" s="1">
        <f ca="1">IF(ISERROR(F281),"",VLOOKUP(A281,INDIRECT($F$8),6+(O294-1)*3))</f>
        <v>25</v>
      </c>
      <c r="T294" s="1">
        <f ca="1">IF(ISERROR(F281),"",VLOOKUP(A281,INDIRECT($F$8),7+(O294-1)*3))</f>
        <v>25</v>
      </c>
      <c r="U294" s="1">
        <f ca="1">IF(ISERROR(F281),"",VLOOKUP(A281,INDIRECT($F$8),8+(O294-1)*3))</f>
        <v>50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5">
      <c r="A295" s="7" t="str">
        <f ca="1">IF(ISERROR(F281),"",VLOOKUP(C281,INDIRECT($F$8),6+(O295-1)*3,0))</f>
        <v>CSP 002</v>
      </c>
      <c r="B295" s="38" t="str">
        <f ca="1">IF(ISERROR(F281),"",VLOOKUP(D281,INDIRECT($F$8),6+(O295-1)*3,0))</f>
        <v>Computer Applications and IOT</v>
      </c>
      <c r="C295" s="38"/>
      <c r="D295" s="38"/>
      <c r="E295" s="38"/>
      <c r="F295" s="7">
        <f ca="1">IF(ISERROR(F281),"",VLOOKUP(E281,INDIRECT($F$8),6+(O295-1)*3,0))</f>
        <v>1</v>
      </c>
      <c r="G295" s="39" t="str">
        <f ca="1">IF(ISERROR(F281),"",_xlfn.TEXTJOIN("/",FALSE,P295,S295))</f>
        <v>22/25</v>
      </c>
      <c r="H295" s="39"/>
      <c r="I295" s="39" t="str">
        <f ca="1">IF(ISERROR(F281),"",_xlfn.TEXTJOIN("/",FALSE,Q295,T295))</f>
        <v>23/25</v>
      </c>
      <c r="J295" s="39"/>
      <c r="K295" s="39" t="str">
        <f ca="1">IF(ISERROR(F281),"",_xlfn.TEXTJOIN("/",FALSE,R295,U295))</f>
        <v>45/50</v>
      </c>
      <c r="L295" s="39"/>
      <c r="M295" s="7" t="str">
        <f t="shared" ca="1" si="40"/>
        <v>A+</v>
      </c>
      <c r="N295" s="8">
        <f t="shared" ca="1" si="41"/>
        <v>9.5</v>
      </c>
      <c r="O295">
        <f t="shared" si="42"/>
        <v>10</v>
      </c>
      <c r="P295" s="1">
        <f ca="1">IF(ISERROR(F281),"",IF(ISTEXT(VLOOKUP(B281,INDIRECT($F$8),6+(O295-1)*3)),(VLOOKUP(B281,INDIRECT($F$8),6+(O295-1)*3)),SUM(VLOOKUP(B281,INDIRECT($F$8),6+(O295-1)*3),IF(W298,W295,0))))</f>
        <v>22</v>
      </c>
      <c r="Q295" s="1">
        <f ca="1">IF(ISERROR(F281),"",VLOOKUP(B281,INDIRECT($F$8),7+(O295-1)*3))</f>
        <v>23</v>
      </c>
      <c r="R295" s="1">
        <f ca="1">IF(ISERROR(F281),"",SUM(P295:Q295))</f>
        <v>45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5">
      <c r="A296" s="7" t="str">
        <f ca="1">IF(ISERROR(F281),"",VLOOKUP(C281,INDIRECT($F$8),6+(O296-1)*3,0))</f>
        <v>AHP 006</v>
      </c>
      <c r="B296" s="38" t="str">
        <f ca="1">IF(ISERROR(F281),"",VLOOKUP(D281,INDIRECT($F$8),6+(O296-1)*3,0))</f>
        <v>English Language Lab ($)</v>
      </c>
      <c r="C296" s="38"/>
      <c r="D296" s="38"/>
      <c r="E296" s="38"/>
      <c r="F296" s="7">
        <f ca="1">IF(ISERROR(F281),"",VLOOKUP(E281,INDIRECT($F$8),6+(O296-1)*3,0))</f>
        <v>0</v>
      </c>
      <c r="G296" s="39" t="str">
        <f ca="1">IF(ISERROR(F281),"",_xlfn.TEXTJOIN("/",FALSE,P296,S296))</f>
        <v>20/25</v>
      </c>
      <c r="H296" s="39"/>
      <c r="I296" s="39" t="str">
        <f ca="1">IF(ISERROR(F281),"",_xlfn.TEXTJOIN("/",FALSE,Q296,T296))</f>
        <v>43/50</v>
      </c>
      <c r="J296" s="39"/>
      <c r="K296" s="39" t="str">
        <f ca="1">IF(ISERROR(F281),"",_xlfn.TEXTJOIN("/",FALSE,R296,U296))</f>
        <v>63/75</v>
      </c>
      <c r="L296" s="39"/>
      <c r="M296" s="7" t="str">
        <f t="shared" ca="1" si="40"/>
        <v>B+</v>
      </c>
      <c r="N296" s="8">
        <f t="shared" ca="1" si="41"/>
        <v>8.5</v>
      </c>
      <c r="O296">
        <f t="shared" si="42"/>
        <v>11</v>
      </c>
      <c r="P296" s="1">
        <f ca="1">IF(ISERROR(F281),"",IF(ISTEXT(VLOOKUP(B281,INDIRECT($F$8),6+(O296-1)*3)),(VLOOKUP(B281,INDIRECT($F$8),6+(O296-1)*3)),SUM(VLOOKUP(B281,INDIRECT($F$8),6+(O296-1)*3),IF(W298,W296,0))))</f>
        <v>20</v>
      </c>
      <c r="Q296" s="1">
        <f ca="1">IF(ISERROR(F281),"",VLOOKUP(B281,INDIRECT($F$8),7+(O296-1)*3))</f>
        <v>43</v>
      </c>
      <c r="R296" s="1">
        <f ca="1">IF(ISERROR(F281),"",SUM(P296:Q296))</f>
        <v>63</v>
      </c>
      <c r="S296" s="1">
        <f ca="1">IF(ISERROR(F281),"",VLOOKUP(A281,INDIRECT($F$8),6+(O296-1)*3))</f>
        <v>25</v>
      </c>
      <c r="T296" s="1">
        <f ca="1">IF(ISERROR(F281),"",VLOOKUP(A281,INDIRECT($F$8),7+(O296-1)*3))</f>
        <v>50</v>
      </c>
      <c r="U296" s="1">
        <f ca="1">IF(ISERROR(F281),"",VLOOKUP(A281,INDIRECT($F$8),8+(O296-1)*3))</f>
        <v>75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5">
      <c r="A297" s="7" t="str">
        <f ca="1">IF(ISERROR(F281),"",VLOOKUP(C281,INDIRECT($F$8),6+(O297-1)*3-Y297,0))</f>
        <v>GP 01</v>
      </c>
      <c r="B297" s="38" t="str">
        <f ca="1">IF(ISERROR(F281),"",VLOOKUP(D281,INDIRECT($F$8),6+(O297-1)*3-Z297,0))</f>
        <v>General Proficiency ($)</v>
      </c>
      <c r="C297" s="38"/>
      <c r="D297" s="38"/>
      <c r="E297" s="38"/>
      <c r="F297" s="7">
        <f ca="1">IF(ISERROR(F281),"",VLOOKUP(E281,INDIRECT($F$8),6+(O297-1)*3-AA297,0))</f>
        <v>0</v>
      </c>
      <c r="G297" s="39" t="str">
        <f ca="1">IF(ISERROR(F281),"","-")</f>
        <v>-</v>
      </c>
      <c r="H297" s="39"/>
      <c r="I297" s="39" t="str">
        <f ca="1">IF(ISERROR(F281),"",_xlfn.TEXTJOIN("/",FALSE,Q297,T297))</f>
        <v>47/50</v>
      </c>
      <c r="J297" s="39"/>
      <c r="K297" s="39" t="str">
        <f ca="1">IF(ISERROR(F281),"",_xlfn.TEXTJOIN("/",FALSE,R297,U297))</f>
        <v>47/50</v>
      </c>
      <c r="L297" s="39"/>
      <c r="M297" s="39" t="str">
        <f ca="1">IF(ISBLANK(R297),"",IF(ISTEXT(R297),R297,IF(R297&gt;=0.8*U297,"Excellent",IF(R297&gt;=0.6*U297,"Very Good",IF(R297&gt;=0.4*U297,"Good",IF(R297&gt;=0.2*U297,"Satisfactory","Average"))))))</f>
        <v>Excellent</v>
      </c>
      <c r="N297" s="39"/>
      <c r="O297">
        <f t="shared" si="42"/>
        <v>12</v>
      </c>
      <c r="P297" s="1">
        <f ca="1">IF(ISERROR(F281),"",IF(ISTEXT(VLOOKUP(B\28,INDIRECT($F$8),6+(O297-1)*3)),(VLOOKUP(B281,INDIRECT($F$8),6+(O297-1)*3)),SUM(VLOOKUP(B281,INDIRECT($F$8),6+(O297-1)*3),IF(W298,W297,0))))</f>
        <v>0</v>
      </c>
      <c r="Q297" s="1">
        <f ca="1">IF(ISERROR(F281),"",VLOOKUP(B281,INDIRECT($F$8),7+(O297-1)*3))</f>
        <v>47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5">
      <c r="A298" s="40" t="str">
        <f ca="1">IF(ISERROR(F281),"",A277)</f>
        <v>Total Credits/ Marks/ Total Grade Points</v>
      </c>
      <c r="B298" s="40"/>
      <c r="C298" s="40"/>
      <c r="D298" s="40"/>
      <c r="E298" s="40"/>
      <c r="F298" s="10">
        <f ca="1">IF(ISERROR(F281),"",SUM(F286:F296))</f>
        <v>23</v>
      </c>
      <c r="G298" s="41" t="str">
        <f ca="1">IF(ISERROR(F281),"",_xlfn.TEXTJOIN("/",TRUE,SUMIF(F286:F297,"&gt;0",P286:P297),SUMIF(F286:F297,"&gt;0",S286:S297)))</f>
        <v>417/575</v>
      </c>
      <c r="H298" s="41"/>
      <c r="I298" s="41" t="str">
        <f ca="1">IF(ISERROR(F281),"",_xlfn.TEXTJOIN("/",TRUE,SUMIF(F286:F297,"&gt;0",Q286:Q297),SUMIF(F286:F297,"&gt;0",T286:T297)))</f>
        <v>339/375</v>
      </c>
      <c r="J298" s="41"/>
      <c r="K298" s="41" t="str">
        <f ca="1">IF(ISERROR(F281),"",_xlfn.TEXTJOIN("/",TRUE,SUMIF(F286:F297,"&gt;0",R286:R297),SUMIF(F286:F297,"&gt;0",U286:U297)))</f>
        <v>756/950</v>
      </c>
      <c r="L298" s="41"/>
      <c r="M298" s="40">
        <f ca="1">IF(ISERROR(F281),"",SUMPRODUCT(N286:N296,F286:F296))</f>
        <v>188.5</v>
      </c>
      <c r="N298" s="40"/>
      <c r="V298" s="1" t="str">
        <f ca="1">IF(ISERROR(F281),"",_xlfn.TEXTJOIN(", ",TRUE,V286:V297))</f>
        <v/>
      </c>
      <c r="W298" t="b">
        <f ca="1">IF(ISERROR(F281),"",IF(SUM(W286:W297)&lt;=W285,TRUE,FALSE))</f>
        <v>1</v>
      </c>
      <c r="X298" s="1" t="str">
        <f ca="1">IF(ISERROR(F281),"",_xlfn.TEXTJOIN(",",TRUE,X286:X297))</f>
        <v/>
      </c>
    </row>
    <row r="299" spans="1:24" ht="12" customHeight="1" x14ac:dyDescent="0.25">
      <c r="A299" s="40" t="str">
        <f ca="1">IF(ISERROR(F281),"",A278)</f>
        <v>Result:</v>
      </c>
      <c r="B299" s="42" t="str" cm="1">
        <f t="array" aca="1" ref="B299" ca="1">IF(SUM(COUNTIF(M286:M296,{"Ab","Dt"}))=11, "Not Promoted to IInd Semester", IF(V298="", "PASS", "CARRY OVER"))</f>
        <v>PASS</v>
      </c>
      <c r="C299" s="42"/>
      <c r="D299" s="40" t="str">
        <f ca="1">IF(ISERROR(F281),"",D278)</f>
        <v>Remark:</v>
      </c>
      <c r="E299" s="42" t="str">
        <f ca="1">IF(ISERROR(F281),"",IF(V298="",IF(X298="","",X298),_xlfn.TEXTJOIN(" ",TRUE,"BACK IN",V298)))</f>
        <v/>
      </c>
      <c r="F299" s="42"/>
      <c r="G299" s="40" t="str">
        <f ca="1">IF(ISERROR(F281),"",G278)</f>
        <v>SGPA:</v>
      </c>
      <c r="H299" s="43">
        <f ca="1">IF(ISERROR(F281),"",M298/F298)</f>
        <v>8.195652173913043</v>
      </c>
      <c r="I299" s="40" t="str">
        <f ca="1">IF(ISERROR(F281),"",I278)</f>
        <v>CGPA:</v>
      </c>
      <c r="J299" s="43">
        <f ca="1">IF(ISERROR(F281),"",VLOOKUP(B281,INDIRECT($F$8),12+(O297-1)*3,0))</f>
        <v>8.195652173913043</v>
      </c>
      <c r="K299" s="42" t="str">
        <f ca="1">IF(ISERROR(F281),"",K278)</f>
        <v>Earned Credits:</v>
      </c>
      <c r="L299" s="40">
        <f ca="1">IF(ISERROR(F281),"",SUMIF(N286:N296,"&gt;0",F286:F296))</f>
        <v>23</v>
      </c>
      <c r="M299" s="42" t="str">
        <f ca="1">IF(ISERROR(F281),"",M278)</f>
        <v>Cuml. Earned Credits:</v>
      </c>
      <c r="N299" s="40">
        <f ca="1">IF(ISERROR(F281),"",VLOOKUP(B281,INDIRECT($F$8),10+(O297-1)*3,0))</f>
        <v>23</v>
      </c>
    </row>
    <row r="300" spans="1:24" ht="12" customHeight="1" x14ac:dyDescent="0.25">
      <c r="A300" s="40"/>
      <c r="B300" s="42"/>
      <c r="C300" s="42"/>
      <c r="D300" s="40"/>
      <c r="E300" s="42"/>
      <c r="F300" s="42"/>
      <c r="G300" s="40"/>
      <c r="H300" s="43"/>
      <c r="I300" s="40"/>
      <c r="J300" s="43"/>
      <c r="K300" s="42"/>
      <c r="L300" s="40"/>
      <c r="M300" s="42"/>
      <c r="N300" s="40"/>
    </row>
    <row r="301" spans="1:24" ht="12" customHeight="1" x14ac:dyDescent="0.25">
      <c r="A301" s="40"/>
      <c r="B301" s="42"/>
      <c r="C301" s="42"/>
      <c r="D301" s="40"/>
      <c r="E301" s="42"/>
      <c r="F301" s="42"/>
      <c r="G301" s="40"/>
      <c r="H301" s="43"/>
      <c r="I301" s="40"/>
      <c r="J301" s="43"/>
      <c r="K301" s="42"/>
      <c r="L301" s="40"/>
      <c r="M301" s="42"/>
      <c r="N301" s="40"/>
    </row>
    <row r="302" spans="1:24" ht="12" customHeight="1" x14ac:dyDescent="0.25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Ashutosh Semwal</v>
      </c>
    </row>
    <row r="303" spans="1:24" ht="12" customHeight="1" x14ac:dyDescent="0.25">
      <c r="A303" s="44" t="str">
        <f ca="1">IF(ISERROR(F302),"",A282)</f>
        <v>Name:</v>
      </c>
      <c r="B303" s="44" t="str">
        <f ca="1">IFERROR(VLOOKUP(B302,INDIRECT($F$8),4,0),"")</f>
        <v>Ashutosh Semwal</v>
      </c>
      <c r="C303" s="44"/>
      <c r="D303" s="44" t="str">
        <f ca="1">IF(ISERROR(F302),"",D282)</f>
        <v>Father's Name:</v>
      </c>
      <c r="E303" s="44" t="str">
        <f ca="1">IFERROR(VLOOKUP(B302,INDIRECT($F$8),5,0),"")</f>
        <v>Rakesh Semwal</v>
      </c>
      <c r="F303" s="44"/>
      <c r="G303" s="44" t="str">
        <f ca="1">IF(ISERROR(F302),"",G282)</f>
        <v>University Roll No:</v>
      </c>
      <c r="H303" s="44"/>
      <c r="I303" s="45">
        <f ca="1">IFERROR(VLOOKUP(B302,INDIRECT($F$8),2,0),"")</f>
        <v>250090101015</v>
      </c>
      <c r="J303" s="45"/>
      <c r="K303" s="44" t="str">
        <f ca="1">IF(ISERROR(F302),"",K282)</f>
        <v>University Enrol. No:</v>
      </c>
      <c r="L303" s="44"/>
      <c r="M303" s="45" t="str">
        <f ca="1">IFERROR(VLOOKUP(B302,INDIRECT($F$8),3,0),"")</f>
        <v>PUTU/2501103922</v>
      </c>
      <c r="N303" s="45"/>
    </row>
    <row r="304" spans="1:24" ht="12" customHeight="1" x14ac:dyDescent="0.25">
      <c r="A304" s="44"/>
      <c r="B304" s="44"/>
      <c r="C304" s="44"/>
      <c r="D304" s="44"/>
      <c r="E304" s="44"/>
      <c r="F304" s="44"/>
      <c r="G304" s="44"/>
      <c r="H304" s="44"/>
      <c r="I304" s="45"/>
      <c r="J304" s="45"/>
      <c r="K304" s="44"/>
      <c r="L304" s="44"/>
      <c r="M304" s="45"/>
      <c r="N304" s="45"/>
    </row>
    <row r="305" spans="1:24" ht="12" customHeight="1" x14ac:dyDescent="0.25">
      <c r="A305" s="42" t="str">
        <f ca="1">IF(ISERROR(F302),"",A284)</f>
        <v>Subject Code</v>
      </c>
      <c r="B305" s="42" t="str">
        <f ca="1">IF(ISERROR(F302),"",B284)</f>
        <v>Subject Name</v>
      </c>
      <c r="C305" s="42"/>
      <c r="D305" s="42"/>
      <c r="E305" s="42"/>
      <c r="F305" s="42" t="str">
        <f ca="1">IF(ISERROR(F302),"",F284)</f>
        <v>Credits</v>
      </c>
      <c r="G305" s="42" t="str">
        <f ca="1">IF(ISERROR(F302),"",G284)</f>
        <v>External Marks</v>
      </c>
      <c r="H305" s="42"/>
      <c r="I305" s="42" t="str">
        <f ca="1">IF(ISERROR(F302),"",I284)</f>
        <v>Sessional Marks</v>
      </c>
      <c r="J305" s="42"/>
      <c r="K305" s="42" t="str">
        <f ca="1">IF(ISERROR(F302),"",K284)</f>
        <v>Total Marks</v>
      </c>
      <c r="L305" s="42"/>
      <c r="M305" s="42" t="str">
        <f ca="1">IF(ISERROR(F302),"",M284)</f>
        <v>Grade</v>
      </c>
      <c r="N305" s="42" t="str">
        <f ca="1">IF(ISERROR(F302),"",N284)</f>
        <v>Grade Points</v>
      </c>
    </row>
    <row r="306" spans="1:24" ht="12" customHeight="1" x14ac:dyDescent="0.2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5">
      <c r="A307" s="7" t="str">
        <f ca="1">IF(ISERROR(F302),"",VLOOKUP(C302,INDIRECT($F$8),6+(O307-1)*3,0))</f>
        <v>AHT 002</v>
      </c>
      <c r="B307" s="38" t="str">
        <f ca="1">IF(ISERROR(F302),"",VLOOKUP(D302,INDIRECT($F$8),6+(O307-1)*3,0))</f>
        <v>Engineering Chemistry</v>
      </c>
      <c r="C307" s="38"/>
      <c r="D307" s="38"/>
      <c r="E307" s="38"/>
      <c r="F307" s="7">
        <f ca="1">IF(ISERROR(F302),"",VLOOKUP(E302,INDIRECT($F$8),6+(O307-1)*3,0))</f>
        <v>4</v>
      </c>
      <c r="G307" s="39" t="str">
        <f ca="1">IF(ISERROR(F302),"",_xlfn.TEXTJOIN("/",FALSE,P307,S307))</f>
        <v>59/100</v>
      </c>
      <c r="H307" s="39"/>
      <c r="I307" s="39" t="str">
        <f ca="1">IF(ISERROR(F302),"",_xlfn.TEXTJOIN("/",FALSE,Q307,T307))</f>
        <v>30/50</v>
      </c>
      <c r="J307" s="39"/>
      <c r="K307" s="39" t="str">
        <f ca="1">IF(ISERROR(F302),"",_xlfn.TEXTJOIN("/",FALSE,R307,U307))</f>
        <v>89/150</v>
      </c>
      <c r="L307" s="39"/>
      <c r="M307" s="7" t="str">
        <f ca="1">IF(ISERROR(F302),"",IF(ISTEXT(P307),IF(P307="A","Ab",IF(P307="D","Dt",IF(P307="UFM","UFM",IF(P307="NA","")))),IF(AND(ISBLANK(P307),ISBLANK(R307)),"",IF(P307&lt;0.3*S307,"F",IF(ISBLANK(R307),"",IF(ISTEXT(R307),R307,IF(R307&gt;=0.95*U307,"O",IF(R307&gt;=0.9*U307,"A+",IF(R307&gt;=0.85*U307,"A",IF(R307&gt;=0.8*U307,"B+",IF(R307&gt;=0.75*U307,"B",IF(R307&gt;=0.7*U307,"C+",IF(R307&gt;=0.65*U307,"C",IF(R307&gt;=0.6*U307,"D+",IF(R307&gt;=0.55*U307,"D",IF(R307&gt;=0.5*U307,"E+",IF(R307&gt;=0.45*U307,"E",IF(R307&gt;=0.4*U307,"P",IF(R307&lt;0.4*U307,"F",R307)))))))))))))))))))</f>
        <v>D</v>
      </c>
      <c r="N307" s="8">
        <f ca="1">INDEX($Z$2:$Z$17,MATCH(M307,$Y$2:$Y$17,0))</f>
        <v>6</v>
      </c>
      <c r="O307">
        <v>1</v>
      </c>
      <c r="P307" s="1">
        <f ca="1">IF(ISERROR(F302),"",IF(ISTEXT(VLOOKUP(B302,INDIRECT($F$8),6+(O307-1)*3)),(VLOOKUP(B302,INDIRECT($F$8),6+(O307-1)*3)),SUM(VLOOKUP(B302,INDIRECT($F$8),6+(O307-1)*3),IF(W319,W307,0))))</f>
        <v>59</v>
      </c>
      <c r="Q307" s="1">
        <f ca="1">IF(ISERROR(F302),"",VLOOKUP(B302,INDIRECT($F$8),7+(O307-1)*3))</f>
        <v>30</v>
      </c>
      <c r="R307" s="1">
        <f ca="1">IF(ISERROR(F302),"",SUM(P307:Q307))</f>
        <v>89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str">
        <f ca="1">IF(ISERROR(F302),"",IF(N307=0,A307,""))</f>
        <v/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0</v>
      </c>
      <c r="X307" s="1" t="str">
        <f ca="1">IF(ISERROR(F302),"",IF(W307=0,"",_xlfn.TEXTJOIN("",FALSE," G+",W307," in ",A307)))</f>
        <v/>
      </c>
    </row>
    <row r="308" spans="1:24" ht="12" customHeight="1" x14ac:dyDescent="0.25">
      <c r="A308" s="7" t="str">
        <f ca="1">IF(ISERROR(F302),"",VLOOKUP(C302,INDIRECT($F$8),6+(O308-1)*3,0))</f>
        <v>AHT 003</v>
      </c>
      <c r="B308" s="38" t="str">
        <f ca="1">IF(ISERROR(F302),"",VLOOKUP(D302,INDIRECT($F$8),6+(O308-1)*3,0))</f>
        <v>Introduction to Engineering Mathematics</v>
      </c>
      <c r="C308" s="38"/>
      <c r="D308" s="38"/>
      <c r="E308" s="38"/>
      <c r="F308" s="7">
        <f ca="1">IF(ISERROR(F302),"",VLOOKUP(E302,INDIRECT($F$8),6+(O308-1)*3,0))</f>
        <v>4</v>
      </c>
      <c r="G308" s="39" t="str">
        <f ca="1">IF(ISERROR(F302),"",_xlfn.TEXTJOIN("/",FALSE,P308,S308))</f>
        <v>46/100</v>
      </c>
      <c r="H308" s="39"/>
      <c r="I308" s="39" t="str">
        <f ca="1">IF(ISERROR(F302),"",_xlfn.TEXTJOIN("/",FALSE,Q308,T308))</f>
        <v>28/50</v>
      </c>
      <c r="J308" s="39"/>
      <c r="K308" s="39" t="str">
        <f ca="1">IF(ISERROR(F302),"",_xlfn.TEXTJOIN("/",FALSE,R308,U308))</f>
        <v>74/150</v>
      </c>
      <c r="L308" s="39"/>
      <c r="M308" s="7" t="str">
        <f t="shared" ref="M308:M317" ca="1" si="43">IF(ISERROR(F303),"",IF(ISTEXT(P308),IF(P308="A","Ab",IF(P308="D","Dt",IF(P308="UFM","UFM",IF(P308="NA","")))),IF(AND(ISBLANK(P308),ISBLANK(R308)),"",IF(P308&lt;0.3*S308,"F",IF(ISBLANK(R308),"",IF(ISTEXT(R308),R308,IF(R308&gt;=0.95*U308,"O",IF(R308&gt;=0.9*U308,"A+",IF(R308&gt;=0.85*U308,"A",IF(R308&gt;=0.8*U308,"B+",IF(R308&gt;=0.75*U308,"B",IF(R308&gt;=0.7*U308,"C+",IF(R308&gt;=0.65*U308,"C",IF(R308&gt;=0.6*U308,"D+",IF(R308&gt;=0.55*U308,"D",IF(R308&gt;=0.5*U308,"E+",IF(R308&gt;=0.45*U308,"E",IF(R308&gt;=0.4*U308,"P",IF(R308&lt;0.4*U308,"F",R308)))))))))))))))))))</f>
        <v>E</v>
      </c>
      <c r="N308" s="8">
        <f t="shared" ref="N308:N317" ca="1" si="44">INDEX($Z$2:$Z$17,MATCH(M308,$Y$2:$Y$17,0))</f>
        <v>5</v>
      </c>
      <c r="O308">
        <f>O307+1</f>
        <v>2</v>
      </c>
      <c r="P308" s="1">
        <f ca="1">IF(ISERROR(F302),"",IF(ISTEXT(VLOOKUP(B302,INDIRECT($F$8),6+(O308-1)*3)),(VLOOKUP(B302,INDIRECT($F$8),6+(O308-1)*3)),SUM(VLOOKUP(B302,INDIRECT($F$8),6+(O308-1)*3),IF(W319,W308,0))))</f>
        <v>46</v>
      </c>
      <c r="Q308" s="1">
        <f ca="1">IF(ISERROR(F302),"",VLOOKUP(B302,INDIRECT($F$8),7+(O308-1)*3))</f>
        <v>28</v>
      </c>
      <c r="R308" s="1">
        <f ca="1">IF(ISERROR(F302),"",SUM(P308:Q308))</f>
        <v>74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/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0</v>
      </c>
      <c r="X308" s="1" t="str">
        <f ca="1">IF(ISERROR(F302),"",IF(W308=0,"",_xlfn.TEXTJOIN("",FALSE," G+",W308," in ",A308)))</f>
        <v/>
      </c>
    </row>
    <row r="309" spans="1:24" ht="12" customHeight="1" x14ac:dyDescent="0.25">
      <c r="A309" s="7" t="str">
        <f ca="1">IF(ISERROR(F302),"",VLOOKUP(C302,INDIRECT($F$8),6+(O309-1)*3,0))</f>
        <v>ECT 001</v>
      </c>
      <c r="B309" s="38" t="str">
        <f ca="1">IF(ISERROR(F302),"",VLOOKUP(D302,INDIRECT($F$8),6+(O309-1)*3,0))</f>
        <v>Basic Electronics Engineering</v>
      </c>
      <c r="C309" s="38"/>
      <c r="D309" s="38"/>
      <c r="E309" s="38"/>
      <c r="F309" s="7">
        <f ca="1">IF(ISERROR(F302),"",VLOOKUP(E302,INDIRECT($F$8),6+(O309-1)*3,0))</f>
        <v>4</v>
      </c>
      <c r="G309" s="39" t="str">
        <f ca="1">IF(ISERROR(F302),"",_xlfn.TEXTJOIN("/",FALSE,P309,S309))</f>
        <v>22/100</v>
      </c>
      <c r="H309" s="39"/>
      <c r="I309" s="39" t="str">
        <f ca="1">IF(ISERROR(F302),"",_xlfn.TEXTJOIN("/",FALSE,Q309,T309))</f>
        <v>37/50</v>
      </c>
      <c r="J309" s="39"/>
      <c r="K309" s="39" t="str">
        <f ca="1">IF(ISERROR(F302),"",_xlfn.TEXTJOIN("/",FALSE,R309,U309))</f>
        <v>59/150</v>
      </c>
      <c r="L309" s="39"/>
      <c r="M309" s="7" t="str">
        <f t="shared" ca="1" si="43"/>
        <v>F</v>
      </c>
      <c r="N309" s="8">
        <f t="shared" ca="1" si="44"/>
        <v>0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22</v>
      </c>
      <c r="Q309" s="1">
        <f ca="1">IF(ISERROR(F302),"",VLOOKUP(B302,INDIRECT($F$8),7+(O309-1)*3))</f>
        <v>37</v>
      </c>
      <c r="R309" s="1">
        <f ca="1">IF(ISERROR(F302),"",SUM(P309:Q309))</f>
        <v>59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>ECT 001</v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11</v>
      </c>
      <c r="X309" s="1" t="str">
        <f ca="1">IF(ISERROR(F302),"",IF(W309=0,"",_xlfn.TEXTJOIN("",FALSE," G+",W309," in ",A309)))</f>
        <v xml:space="preserve"> G+11 in ECT 001</v>
      </c>
    </row>
    <row r="310" spans="1:24" ht="12" customHeight="1" x14ac:dyDescent="0.25">
      <c r="A310" s="7" t="str">
        <f ca="1">IF(ISERROR(F302),"",VLOOKUP(C302,INDIRECT($F$8),6+(O310-1)*3,0))</f>
        <v>MET 001</v>
      </c>
      <c r="B310" s="38" t="str">
        <f ca="1">IF(ISERROR(F302),"",VLOOKUP(D302,INDIRECT($F$8),6+(O310-1)*3,0))</f>
        <v>Basic Mechanical Engineering</v>
      </c>
      <c r="C310" s="38"/>
      <c r="D310" s="38"/>
      <c r="E310" s="38"/>
      <c r="F310" s="7">
        <f ca="1">IF(ISERROR(F302),"",VLOOKUP(E302,INDIRECT($F$8),6+(O310-1)*3,0))</f>
        <v>4</v>
      </c>
      <c r="G310" s="39" t="str">
        <f ca="1">IF(ISERROR(F302),"",_xlfn.TEXTJOIN("/",FALSE,P310,S310))</f>
        <v>30/100</v>
      </c>
      <c r="H310" s="39"/>
      <c r="I310" s="39" t="str">
        <f ca="1">IF(ISERROR(F302),"",_xlfn.TEXTJOIN("/",FALSE,Q310,T310))</f>
        <v>32/50</v>
      </c>
      <c r="J310" s="39"/>
      <c r="K310" s="39" t="str">
        <f ca="1">IF(ISERROR(F302),"",_xlfn.TEXTJOIN("/",FALSE,R310,U310))</f>
        <v>62/150</v>
      </c>
      <c r="L310" s="39"/>
      <c r="M310" s="7" t="str">
        <f t="shared" ca="1" si="43"/>
        <v>P</v>
      </c>
      <c r="N310" s="8">
        <f t="shared" ca="1" si="44"/>
        <v>4.5</v>
      </c>
      <c r="O310">
        <f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30</v>
      </c>
      <c r="Q310" s="1">
        <f ca="1">IF(ISERROR(F302),"",VLOOKUP(B302,INDIRECT($F$8),7+(O310-1)*3))</f>
        <v>32</v>
      </c>
      <c r="R310" s="1">
        <f ca="1">IF(ISERROR(F302),"",SUM(P310:Q310))</f>
        <v>62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5">
      <c r="A311" s="7" t="str">
        <f ca="1">IF(ISERROR(F302),"",VLOOKUP(C302,INDIRECT($F$8),6+(O311-1)*3,0))</f>
        <v>AHP 002</v>
      </c>
      <c r="B311" s="38" t="str">
        <f ca="1">IF(ISERROR(F302),"",VLOOKUP(D302,INDIRECT($F$8),6+(O311-1)*3,0))</f>
        <v>Engineering Chemistry Lab</v>
      </c>
      <c r="C311" s="38"/>
      <c r="D311" s="38"/>
      <c r="E311" s="38"/>
      <c r="F311" s="7">
        <f ca="1">IF(ISERROR(F302),"",VLOOKUP(E302,INDIRECT($F$8),6+(O311-1)*3,0))</f>
        <v>1</v>
      </c>
      <c r="G311" s="39" t="str">
        <f ca="1">IF(ISERROR(F302),"",_xlfn.TEXTJOIN("/",FALSE,P311,S311))</f>
        <v>19/25</v>
      </c>
      <c r="H311" s="39"/>
      <c r="I311" s="39" t="str">
        <f ca="1">IF(ISERROR(F302),"",_xlfn.TEXTJOIN("/",FALSE,Q311,T311))</f>
        <v>22/25</v>
      </c>
      <c r="J311" s="39"/>
      <c r="K311" s="39" t="str">
        <f ca="1">IF(ISERROR(F302),"",_xlfn.TEXTJOIN("/",FALSE,R311,U311))</f>
        <v>41/50</v>
      </c>
      <c r="L311" s="39"/>
      <c r="M311" s="7" t="str">
        <f t="shared" ca="1" si="43"/>
        <v>B+</v>
      </c>
      <c r="N311" s="8">
        <f t="shared" ca="1" si="44"/>
        <v>8.5</v>
      </c>
      <c r="O311">
        <f>O310+1</f>
        <v>5</v>
      </c>
      <c r="P311" s="1">
        <f ca="1">IF(ISERROR(F302),"",IF(ISTEXT(VLOOKUP(B302,INDIRECT($F$8),6+(O311-1)*3)),(VLOOKUP(B302,INDIRECT($F$8),6+(O311-1)*3)),SUM(VLOOKUP(B302,INDIRECT($F$8),6+(O311-1)*3),IF(W319,W311,0))))</f>
        <v>19</v>
      </c>
      <c r="Q311" s="1">
        <f ca="1">IF(ISERROR(F302),"",VLOOKUP(B302,INDIRECT($F$8),7+(O311-1)*3))</f>
        <v>22</v>
      </c>
      <c r="R311" s="1">
        <f ca="1">IF(ISERROR(F302),"",SUM(P311:Q311))</f>
        <v>41</v>
      </c>
      <c r="S311" s="1">
        <f ca="1">IF(ISERROR(F302),"",VLOOKUP(A302,INDIRECT($F$8),6+(O311-1)*3))</f>
        <v>25</v>
      </c>
      <c r="T311" s="1">
        <f ca="1">IF(ISERROR(F302),"",VLOOKUP(A302,INDIRECT($F$8),7+(O311-1)*3))</f>
        <v>25</v>
      </c>
      <c r="U311" s="1">
        <f ca="1">IF(ISERROR(F302),"",VLOOKUP(A302,INDIRECT($F$8),8+(O311-1)*3))</f>
        <v>50</v>
      </c>
      <c r="V311" s="1" t="str">
        <f ca="1">IF(ISERROR(F302),"",IF(N311=0,A311,""))</f>
        <v/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0</v>
      </c>
      <c r="X311" s="1" t="str">
        <f ca="1">IF(ISERROR(F302),"",IF(W311=0,"",_xlfn.TEXTJOIN("",FALSE," G+",W311," in ",A311)))</f>
        <v/>
      </c>
    </row>
    <row r="312" spans="1:24" ht="12" customHeight="1" x14ac:dyDescent="0.25">
      <c r="A312" s="7" t="str">
        <f ca="1">IF(ISERROR(F302),"",VLOOKUP(C302,INDIRECT($F$8),6+(O312-1)*3,0))</f>
        <v>ECP 001</v>
      </c>
      <c r="B312" s="38" t="str">
        <f ca="1">IF(ISERROR(F302),"",VLOOKUP(D302,INDIRECT($F$8),6+(O312-1)*3,0))</f>
        <v>Basic Electronics Engineering Lab</v>
      </c>
      <c r="C312" s="38"/>
      <c r="D312" s="38"/>
      <c r="E312" s="38"/>
      <c r="F312" s="7">
        <f ca="1">IF(ISERROR(F302),"",VLOOKUP(E302,INDIRECT($F$8),6+(O312-1)*3,0))</f>
        <v>1</v>
      </c>
      <c r="G312" s="39" t="str">
        <f ca="1">IF(ISERROR(F302),"",_xlfn.TEXTJOIN("/",FALSE,P312,S312))</f>
        <v>17/25</v>
      </c>
      <c r="H312" s="39"/>
      <c r="I312" s="39" t="str">
        <f ca="1">IF(ISERROR(F302),"",_xlfn.TEXTJOIN("/",FALSE,Q312,T312))</f>
        <v>18/25</v>
      </c>
      <c r="J312" s="39"/>
      <c r="K312" s="39" t="str">
        <f ca="1">IF(ISERROR(F302),"",_xlfn.TEXTJOIN("/",FALSE,R312,U312))</f>
        <v>35/50</v>
      </c>
      <c r="L312" s="39"/>
      <c r="M312" s="7" t="str">
        <f t="shared" ca="1" si="43"/>
        <v>C+</v>
      </c>
      <c r="N312" s="8">
        <f t="shared" ca="1" si="44"/>
        <v>7.5</v>
      </c>
      <c r="O312">
        <f t="shared" ref="O312:O318" si="45">O311+1</f>
        <v>6</v>
      </c>
      <c r="P312" s="1">
        <f ca="1">IF(ISERROR(F302),"",IF(ISTEXT(VLOOKUP(B302,INDIRECT($F$8),6+(O312-1)*3)),(VLOOKUP(B302,INDIRECT($F$8),6+(O312-1)*3)),SUM(VLOOKUP(B302,INDIRECT($F$8),6+(O312-1)*3),IF(W319,W312,0))))</f>
        <v>17</v>
      </c>
      <c r="Q312" s="1">
        <f ca="1">IF(ISERROR(F302),"",VLOOKUP(B302,INDIRECT($F$8),7+(O312-1)*3))</f>
        <v>18</v>
      </c>
      <c r="R312" s="1">
        <f ca="1">IF(ISERROR(F302),"",SUM(P312:Q312))</f>
        <v>35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5">
      <c r="A313" s="7" t="str">
        <f ca="1">IF(ISERROR(F302),"",VLOOKUP(C302,INDIRECT($F$8),6+(O313-1)*3,0))</f>
        <v>MEP 001</v>
      </c>
      <c r="B313" s="38" t="str">
        <f ca="1">IF(ISERROR(F302),"",VLOOKUP(D302,INDIRECT($F$8),6+(O313-1)*3,0))</f>
        <v>Basic Mechanical Engineering Lab</v>
      </c>
      <c r="C313" s="38"/>
      <c r="D313" s="38"/>
      <c r="E313" s="38"/>
      <c r="F313" s="7">
        <f ca="1">IF(ISERROR(F302),"",VLOOKUP(E302,INDIRECT($F$8),6+(O313-1)*3,0))</f>
        <v>1</v>
      </c>
      <c r="G313" s="39" t="str">
        <f ca="1">IF(ISERROR(F302),"",_xlfn.TEXTJOIN("/",FALSE,P313,S313))</f>
        <v>22/25</v>
      </c>
      <c r="H313" s="39"/>
      <c r="I313" s="39" t="str">
        <f ca="1">IF(ISERROR(F302),"",_xlfn.TEXTJOIN("/",FALSE,Q313,T313))</f>
        <v>24/25</v>
      </c>
      <c r="J313" s="39"/>
      <c r="K313" s="39" t="str">
        <f ca="1">IF(ISERROR(F302),"",_xlfn.TEXTJOIN("/",FALSE,R313,U313))</f>
        <v>46/50</v>
      </c>
      <c r="L313" s="39"/>
      <c r="M313" s="7" t="str">
        <f t="shared" ca="1" si="43"/>
        <v>A+</v>
      </c>
      <c r="N313" s="8">
        <f t="shared" ca="1" si="44"/>
        <v>9.5</v>
      </c>
      <c r="O313">
        <f t="shared" si="45"/>
        <v>7</v>
      </c>
      <c r="P313" s="1">
        <f ca="1">IF(ISERROR(F302),"",IF(ISTEXT(VLOOKUP(B302,INDIRECT($F$8),6+(O313-1)*3)),(VLOOKUP(B302,INDIRECT($F$8),6+(O313-1)*3)),SUM(VLOOKUP(B302,INDIRECT($F$8),6+(O313-1)*3),IF(W319,W313,0))))</f>
        <v>22</v>
      </c>
      <c r="Q313" s="1">
        <f ca="1">IF(ISERROR(F302),"",VLOOKUP(B302,INDIRECT($F$8),7+(O313-1)*3))</f>
        <v>24</v>
      </c>
      <c r="R313" s="1">
        <f ca="1">IF(ISERROR(F302),"",SUM(P313:Q313))</f>
        <v>46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5">
      <c r="A314" s="7" t="str">
        <f ca="1">IF(ISERROR(F302),"",VLOOKUP(C302,INDIRECT($F$8),6+(O314-1)*3,0))</f>
        <v>MEP 003</v>
      </c>
      <c r="B314" s="38" t="str">
        <f ca="1">IF(ISERROR(F302),"",VLOOKUP(D302,INDIRECT($F$8),6+(O314-1)*3-Z314,0))</f>
        <v>Workshop Practices Lab</v>
      </c>
      <c r="C314" s="38"/>
      <c r="D314" s="38"/>
      <c r="E314" s="38"/>
      <c r="F314" s="7">
        <f ca="1">IF(ISERROR(F302),"",VLOOKUP(E302,INDIRECT($F$8),6+(O314-1)*3,0))</f>
        <v>2</v>
      </c>
      <c r="G314" s="39" t="str">
        <f ca="1">IF(ISERROR(F302),"",_xlfn.TEXTJOIN("/",FALSE,P314,S314))</f>
        <v>46/50</v>
      </c>
      <c r="H314" s="39"/>
      <c r="I314" s="39" t="str">
        <f ca="1">IF(ISERROR(F302),"",_xlfn.TEXTJOIN("/",FALSE,Q314,T314))</f>
        <v>48/50</v>
      </c>
      <c r="J314" s="39"/>
      <c r="K314" s="39" t="str">
        <f ca="1">IF(ISERROR(F302),"",_xlfn.TEXTJOIN("/",FALSE,R314,U314))</f>
        <v>94/100</v>
      </c>
      <c r="L314" s="39"/>
      <c r="M314" s="7" t="str">
        <f t="shared" ca="1" si="43"/>
        <v>A+</v>
      </c>
      <c r="N314" s="8">
        <f t="shared" ca="1" si="44"/>
        <v>9.5</v>
      </c>
      <c r="O314">
        <f t="shared" si="45"/>
        <v>8</v>
      </c>
      <c r="P314" s="1">
        <f ca="1">IF(ISERROR(F302),"",IF(ISTEXT(VLOOKUP(B302,INDIRECT($F$8),6+(O314-1)*3)),(VLOOKUP(B302,INDIRECT($F$8),6+(O314-1)*3)),SUM(VLOOKUP(B302,INDIRECT($F$8),6+(O314-1)*3),IF(W319,W314,0))))</f>
        <v>46</v>
      </c>
      <c r="Q314" s="1">
        <f ca="1">IF(ISERROR(F302),"",VLOOKUP(B302,INDIRECT($F$8),7+(O314-1)*3))</f>
        <v>48</v>
      </c>
      <c r="R314" s="1">
        <f ca="1">IF(ISERROR(F302),"",SUM(P314:Q314))</f>
        <v>94</v>
      </c>
      <c r="S314" s="1">
        <f ca="1">IF(ISERROR(F302),"",VLOOKUP(A302,INDIRECT($F$8),6+(O314-1)*3))</f>
        <v>50</v>
      </c>
      <c r="T314" s="1">
        <f ca="1">IF(ISERROR(F302),"",VLOOKUP(A302,INDIRECT($F$8),7+(O314-1)*3))</f>
        <v>50</v>
      </c>
      <c r="U314" s="1">
        <f ca="1">IF(ISERROR(F302),"",VLOOKUP(A302,INDIRECT($F$8),8+(O314-1)*3))</f>
        <v>100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5">
      <c r="A315" s="7" t="str">
        <f ca="1">IF(ISERROR(F302),"",VLOOKUP(C302,INDIRECT($F$8),6+(O315-1)*3,0))</f>
        <v>AHP 004</v>
      </c>
      <c r="B315" s="38" t="str">
        <f ca="1">IF(ISERROR(F302),"",VLOOKUP(D302,INDIRECT($F$8),6+(O315-1)*3-Z315,0))</f>
        <v>Emerging Technologies in Engineering Lab</v>
      </c>
      <c r="C315" s="38"/>
      <c r="D315" s="38"/>
      <c r="E315" s="38"/>
      <c r="F315" s="7">
        <f ca="1">IF(ISERROR(F302),"",VLOOKUP(E302,INDIRECT($F$8),6+(O315-1)*3,0))</f>
        <v>1</v>
      </c>
      <c r="G315" s="39" t="str">
        <f ca="1">IF(ISERROR(F302),"",_xlfn.TEXTJOIN("/",FALSE,P315,S315))</f>
        <v>21/25</v>
      </c>
      <c r="H315" s="39"/>
      <c r="I315" s="39" t="str">
        <f ca="1">IF(ISERROR(F302),"",_xlfn.TEXTJOIN("/",FALSE,Q315,T315))</f>
        <v>24/25</v>
      </c>
      <c r="J315" s="39"/>
      <c r="K315" s="39" t="str">
        <f ca="1">IF(ISERROR(F302),"",_xlfn.TEXTJOIN("/",FALSE,R315,U315))</f>
        <v>45/50</v>
      </c>
      <c r="L315" s="39"/>
      <c r="M315" s="7" t="str">
        <f t="shared" ca="1" si="43"/>
        <v>A+</v>
      </c>
      <c r="N315" s="8">
        <f t="shared" ca="1" si="44"/>
        <v>9.5</v>
      </c>
      <c r="O315">
        <f t="shared" si="45"/>
        <v>9</v>
      </c>
      <c r="P315" s="1">
        <f ca="1">IF(ISERROR(F302),"",IF(ISTEXT(VLOOKUP(B302,INDIRECT($F$8),6+(O315-1)*3)),(VLOOKUP(B302,INDIRECT($F$8),6+(O315-1)*3)),SUM(VLOOKUP(B302,INDIRECT($F$8),6+(O315-1)*3),IF(W319,W315,0))))</f>
        <v>21</v>
      </c>
      <c r="Q315" s="1">
        <f ca="1">IF(ISERROR(F302),"",VLOOKUP(B302,INDIRECT($F$8),7+(O315-1)*3))</f>
        <v>24</v>
      </c>
      <c r="R315" s="1">
        <f ca="1">IF(ISERROR(F302),"",SUM(P315:Q315))</f>
        <v>45</v>
      </c>
      <c r="S315" s="1">
        <f ca="1">IF(ISERROR(F302),"",VLOOKUP(A302,INDIRECT($F$8),6+(O315-1)*3))</f>
        <v>25</v>
      </c>
      <c r="T315" s="1">
        <f ca="1">IF(ISERROR(F302),"",VLOOKUP(A302,INDIRECT($F$8),7+(O315-1)*3))</f>
        <v>25</v>
      </c>
      <c r="U315" s="1">
        <f ca="1">IF(ISERROR(F302),"",VLOOKUP(A302,INDIRECT($F$8),8+(O315-1)*3))</f>
        <v>50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5">
      <c r="A316" s="7" t="str">
        <f ca="1">IF(ISERROR(F302),"",VLOOKUP(C302,INDIRECT($F$8),6+(O316-1)*3,0))</f>
        <v>CSP 002</v>
      </c>
      <c r="B316" s="38" t="str">
        <f ca="1">IF(ISERROR(F302),"",VLOOKUP(D302,INDIRECT($F$8),6+(O316-1)*3,0))</f>
        <v>Computer Applications and IOT</v>
      </c>
      <c r="C316" s="38"/>
      <c r="D316" s="38"/>
      <c r="E316" s="38"/>
      <c r="F316" s="7">
        <f ca="1">IF(ISERROR(F302),"",VLOOKUP(E302,INDIRECT($F$8),6+(O316-1)*3,0))</f>
        <v>1</v>
      </c>
      <c r="G316" s="39" t="str">
        <f ca="1">IF(ISERROR(F302),"",_xlfn.TEXTJOIN("/",FALSE,P316,S316))</f>
        <v>21/25</v>
      </c>
      <c r="H316" s="39"/>
      <c r="I316" s="39" t="str">
        <f ca="1">IF(ISERROR(F302),"",_xlfn.TEXTJOIN("/",FALSE,Q316,T316))</f>
        <v>23/25</v>
      </c>
      <c r="J316" s="39"/>
      <c r="K316" s="39" t="str">
        <f ca="1">IF(ISERROR(F302),"",_xlfn.TEXTJOIN("/",FALSE,R316,U316))</f>
        <v>44/50</v>
      </c>
      <c r="L316" s="39"/>
      <c r="M316" s="7" t="str">
        <f t="shared" ca="1" si="43"/>
        <v>A</v>
      </c>
      <c r="N316" s="8">
        <f t="shared" ca="1" si="44"/>
        <v>9</v>
      </c>
      <c r="O316">
        <f t="shared" si="45"/>
        <v>10</v>
      </c>
      <c r="P316" s="1">
        <f ca="1">IF(ISERROR(F302),"",IF(ISTEXT(VLOOKUP(B302,INDIRECT($F$8),6+(O316-1)*3)),(VLOOKUP(B302,INDIRECT($F$8),6+(O316-1)*3)),SUM(VLOOKUP(B302,INDIRECT($F$8),6+(O316-1)*3),IF(W319,W316,0))))</f>
        <v>21</v>
      </c>
      <c r="Q316" s="1">
        <f ca="1">IF(ISERROR(F302),"",VLOOKUP(B302,INDIRECT($F$8),7+(O316-1)*3))</f>
        <v>23</v>
      </c>
      <c r="R316" s="1">
        <f ca="1">IF(ISERROR(F302),"",SUM(P316:Q316))</f>
        <v>44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5">
      <c r="A317" s="7" t="str">
        <f ca="1">IF(ISERROR(F302),"",VLOOKUP(C302,INDIRECT($F$8),6+(O317-1)*3,0))</f>
        <v>AHP 006</v>
      </c>
      <c r="B317" s="38" t="str">
        <f ca="1">IF(ISERROR(F302),"",VLOOKUP(D302,INDIRECT($F$8),6+(O317-1)*3,0))</f>
        <v>English Language Lab ($)</v>
      </c>
      <c r="C317" s="38"/>
      <c r="D317" s="38"/>
      <c r="E317" s="38"/>
      <c r="F317" s="7">
        <f ca="1">IF(ISERROR(F302),"",VLOOKUP(E302,INDIRECT($F$8),6+(O317-1)*3,0))</f>
        <v>0</v>
      </c>
      <c r="G317" s="39" t="str">
        <f ca="1">IF(ISERROR(F302),"",_xlfn.TEXTJOIN("/",FALSE,P317,S317))</f>
        <v>19/25</v>
      </c>
      <c r="H317" s="39"/>
      <c r="I317" s="39" t="str">
        <f ca="1">IF(ISERROR(F302),"",_xlfn.TEXTJOIN("/",FALSE,Q317,T317))</f>
        <v>44/50</v>
      </c>
      <c r="J317" s="39"/>
      <c r="K317" s="39" t="str">
        <f ca="1">IF(ISERROR(F302),"",_xlfn.TEXTJOIN("/",FALSE,R317,U317))</f>
        <v>63/75</v>
      </c>
      <c r="L317" s="39"/>
      <c r="M317" s="7" t="str">
        <f t="shared" ca="1" si="43"/>
        <v>B+</v>
      </c>
      <c r="N317" s="8">
        <f t="shared" ca="1" si="44"/>
        <v>8.5</v>
      </c>
      <c r="O317">
        <f t="shared" si="45"/>
        <v>11</v>
      </c>
      <c r="P317" s="1">
        <f ca="1">IF(ISERROR(F302),"",IF(ISTEXT(VLOOKUP(B302,INDIRECT($F$8),6+(O317-1)*3)),(VLOOKUP(B302,INDIRECT($F$8),6+(O317-1)*3)),SUM(VLOOKUP(B302,INDIRECT($F$8),6+(O317-1)*3),IF(W319,W317,0))))</f>
        <v>19</v>
      </c>
      <c r="Q317" s="1">
        <f ca="1">IF(ISERROR(F302),"",VLOOKUP(B302,INDIRECT($F$8),7+(O317-1)*3))</f>
        <v>44</v>
      </c>
      <c r="R317" s="1">
        <f ca="1">IF(ISERROR(F302),"",SUM(P317:Q317))</f>
        <v>63</v>
      </c>
      <c r="S317" s="1">
        <f ca="1">IF(ISERROR(F302),"",VLOOKUP(A302,INDIRECT($F$8),6+(O317-1)*3))</f>
        <v>25</v>
      </c>
      <c r="T317" s="1">
        <f ca="1">IF(ISERROR(F302),"",VLOOKUP(A302,INDIRECT($F$8),7+(O317-1)*3))</f>
        <v>50</v>
      </c>
      <c r="U317" s="1">
        <f ca="1">IF(ISERROR(F302),"",VLOOKUP(A302,INDIRECT($F$8),8+(O317-1)*3))</f>
        <v>75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5">
      <c r="A318" s="7" t="str">
        <f ca="1">IF(ISERROR(F302),"",VLOOKUP(C302,INDIRECT($F$8),6+(O318-1)*3-Y318,0))</f>
        <v>GP 01</v>
      </c>
      <c r="B318" s="38" t="str">
        <f ca="1">IF(ISERROR(F302),"",VLOOKUP(D302,INDIRECT($F$8),6+(O318-1)*3-Z318,0))</f>
        <v>General Proficiency ($)</v>
      </c>
      <c r="C318" s="38"/>
      <c r="D318" s="38"/>
      <c r="E318" s="38"/>
      <c r="F318" s="7">
        <f ca="1">IF(ISERROR(F302),"",VLOOKUP(E302,INDIRECT($F$8),6+(O318-1)*3-AA318,0))</f>
        <v>0</v>
      </c>
      <c r="G318" s="39" t="str">
        <f ca="1">IF(ISERROR(F302),"","-")</f>
        <v>-</v>
      </c>
      <c r="H318" s="39"/>
      <c r="I318" s="39" t="str">
        <f ca="1">IF(ISERROR(F302),"",_xlfn.TEXTJOIN("/",FALSE,Q318,T318))</f>
        <v>47/50</v>
      </c>
      <c r="J318" s="39"/>
      <c r="K318" s="39" t="str">
        <f ca="1">IF(ISERROR(F302),"",_xlfn.TEXTJOIN("/",FALSE,R318,U318))</f>
        <v>47/50</v>
      </c>
      <c r="L318" s="39"/>
      <c r="M318" s="39" t="str">
        <f ca="1">IF(ISBLANK(R318),"",IF(ISTEXT(R318),R318,IF(R318&gt;=0.8*U318,"Excellent",IF(R318&gt;=0.6*U318,"Very Good",IF(R318&gt;=0.4*U318,"Good",IF(R318&gt;=0.2*U318,"Satisfactory","Average"))))))</f>
        <v>Excellent</v>
      </c>
      <c r="N318" s="39"/>
      <c r="O318">
        <f t="shared" si="45"/>
        <v>12</v>
      </c>
      <c r="P318" s="1">
        <f ca="1">IF(ISERROR(F302),"",IF(ISTEXT(VLOOKUP(B\28,INDIRECT($F$8),6+(O318-1)*3)),(VLOOKUP(B302,INDIRECT($F$8),6+(O318-1)*3)),SUM(VLOOKUP(B302,INDIRECT($F$8),6+(O318-1)*3),IF(W319,W318,0))))</f>
        <v>0</v>
      </c>
      <c r="Q318" s="1">
        <f ca="1">IF(ISERROR(F302),"",VLOOKUP(B302,INDIRECT($F$8),7+(O318-1)*3))</f>
        <v>47</v>
      </c>
      <c r="R318" s="1">
        <f ca="1">IF(ISERROR(F302),"",SUM(P318:Q318))</f>
        <v>47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5">
      <c r="A319" s="40" t="str">
        <f ca="1">IF(ISERROR(F302),"",A298)</f>
        <v>Total Credits/ Marks/ Total Grade Points</v>
      </c>
      <c r="B319" s="40"/>
      <c r="C319" s="40"/>
      <c r="D319" s="40"/>
      <c r="E319" s="40"/>
      <c r="F319" s="10">
        <f ca="1">IF(ISERROR(F302),"",SUM(F307:F317))</f>
        <v>23</v>
      </c>
      <c r="G319" s="41" t="str">
        <f ca="1">IF(ISERROR(F302),"",_xlfn.TEXTJOIN("/",TRUE,SUMIF(F307:F318,"&gt;0",P307:P318),SUMIF(F307:F318,"&gt;0",S307:S318)))</f>
        <v>303/575</v>
      </c>
      <c r="H319" s="41"/>
      <c r="I319" s="41" t="str">
        <f ca="1">IF(ISERROR(F302),"",_xlfn.TEXTJOIN("/",TRUE,SUMIF(F307:F318,"&gt;0",Q307:Q318),SUMIF(F307:F318,"&gt;0",T307:T318)))</f>
        <v>286/375</v>
      </c>
      <c r="J319" s="41"/>
      <c r="K319" s="41" t="str">
        <f ca="1">IF(ISERROR(F302),"",_xlfn.TEXTJOIN("/",TRUE,SUMIF(F307:F318,"&gt;0",R307:R318),SUMIF(F307:F318,"&gt;0",U307:U318)))</f>
        <v>589/950</v>
      </c>
      <c r="L319" s="41"/>
      <c r="M319" s="40">
        <f ca="1">IF(ISERROR(F302),"",SUMPRODUCT(N307:N317,F307:F317))</f>
        <v>125</v>
      </c>
      <c r="N319" s="40"/>
      <c r="V319" s="1" t="str">
        <f ca="1">IF(ISERROR(F302),"",_xlfn.TEXTJOIN(", ",TRUE,V307:V318))</f>
        <v>ECT 001</v>
      </c>
      <c r="W319" t="b">
        <f ca="1">IF(ISERROR(F302),"",IF(SUM(W307:W318)&lt;=W306,TRUE,FALSE))</f>
        <v>0</v>
      </c>
      <c r="X319" s="1" t="str">
        <f ca="1">IF(ISERROR(F302),"",_xlfn.TEXTJOIN(",",TRUE,X307:X318))</f>
        <v xml:space="preserve"> G+11 in ECT 001</v>
      </c>
    </row>
    <row r="320" spans="1:24" ht="12" customHeight="1" x14ac:dyDescent="0.25">
      <c r="A320" s="40" t="str">
        <f ca="1">IF(ISERROR(F302),"",A299)</f>
        <v>Result:</v>
      </c>
      <c r="B320" s="42" t="str" cm="1">
        <f t="array" aca="1" ref="B320" ca="1">IF(SUM(COUNTIF(M307:M317,{"Ab","Dt"}))=11, "Not Promoted to IInd Semester", IF(V319="", "PASS", "CARRY OVER"))</f>
        <v>CARRY OVER</v>
      </c>
      <c r="C320" s="42"/>
      <c r="D320" s="40" t="str">
        <f ca="1">IF(ISERROR(F302),"",D299)</f>
        <v>Remark:</v>
      </c>
      <c r="E320" s="42" t="str">
        <f ca="1">IF(ISERROR(F302),"",IF(V319="",IF(X319="","",X319),_xlfn.TEXTJOIN(" ",TRUE,"BACK IN",V319)))</f>
        <v>BACK IN ECT 001</v>
      </c>
      <c r="F320" s="42"/>
      <c r="G320" s="40" t="str">
        <f ca="1">IF(ISERROR(F302),"",G299)</f>
        <v>SGPA:</v>
      </c>
      <c r="H320" s="43">
        <f ca="1">IF(ISERROR(F302),"",M319/F319)</f>
        <v>5.4347826086956523</v>
      </c>
      <c r="I320" s="40" t="str">
        <f ca="1">IF(ISERROR(F302),"",I299)</f>
        <v>CGPA:</v>
      </c>
      <c r="J320" s="43">
        <f ca="1">IF(ISERROR(F302),"",VLOOKUP(B302,INDIRECT($F$8),12+(O318-1)*3,0))</f>
        <v>5.4347826086956523</v>
      </c>
      <c r="K320" s="42" t="str">
        <f ca="1">IF(ISERROR(F302),"",K299)</f>
        <v>Earned Credits:</v>
      </c>
      <c r="L320" s="40">
        <f ca="1">IF(ISERROR(F302),"",SUMIF(N307:N317,"&gt;0",F307:F317))</f>
        <v>19</v>
      </c>
      <c r="M320" s="42" t="str">
        <f ca="1">IF(ISERROR(F302),"",M299)</f>
        <v>Cuml. Earned Credits:</v>
      </c>
      <c r="N320" s="40">
        <f ca="1">IF(ISERROR(F302),"",VLOOKUP(B302,INDIRECT($F$8),10+(O318-1)*3,0))</f>
        <v>19</v>
      </c>
    </row>
    <row r="321" spans="1:24" ht="12" customHeight="1" x14ac:dyDescent="0.25">
      <c r="A321" s="40"/>
      <c r="B321" s="42"/>
      <c r="C321" s="42"/>
      <c r="D321" s="40"/>
      <c r="E321" s="42"/>
      <c r="F321" s="42"/>
      <c r="G321" s="40"/>
      <c r="H321" s="43"/>
      <c r="I321" s="40"/>
      <c r="J321" s="43"/>
      <c r="K321" s="42"/>
      <c r="L321" s="40"/>
      <c r="M321" s="42"/>
      <c r="N321" s="40"/>
    </row>
    <row r="322" spans="1:24" ht="12" customHeight="1" x14ac:dyDescent="0.25">
      <c r="A322" s="40"/>
      <c r="B322" s="42"/>
      <c r="C322" s="42"/>
      <c r="D322" s="40"/>
      <c r="E322" s="42"/>
      <c r="F322" s="42"/>
      <c r="G322" s="40"/>
      <c r="H322" s="43"/>
      <c r="I322" s="40"/>
      <c r="J322" s="43"/>
      <c r="K322" s="42"/>
      <c r="L322" s="40"/>
      <c r="M322" s="42"/>
      <c r="N322" s="40"/>
    </row>
    <row r="323" spans="1:24" ht="12" customHeight="1" x14ac:dyDescent="0.25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Astha Dhuliya</v>
      </c>
    </row>
    <row r="324" spans="1:24" ht="12" customHeight="1" x14ac:dyDescent="0.25">
      <c r="A324" s="44" t="str">
        <f ca="1">IF(ISERROR(F323),"",A303)</f>
        <v>Name:</v>
      </c>
      <c r="B324" s="44" t="str">
        <f ca="1">IFERROR(VLOOKUP(B323,INDIRECT($F$8),4,0),"")</f>
        <v>Astha Dhuliya</v>
      </c>
      <c r="C324" s="44"/>
      <c r="D324" s="44" t="str">
        <f ca="1">IF(ISERROR(F323),"",D303)</f>
        <v>Father's Name:</v>
      </c>
      <c r="E324" s="44" t="str">
        <f ca="1">IFERROR(VLOOKUP(B323,INDIRECT($F$8),5,0),"")</f>
        <v>Manoj Dhuliya</v>
      </c>
      <c r="F324" s="44"/>
      <c r="G324" s="44" t="str">
        <f ca="1">IF(ISERROR(F323),"",G303)</f>
        <v>University Roll No:</v>
      </c>
      <c r="H324" s="44"/>
      <c r="I324" s="45">
        <f ca="1">IFERROR(VLOOKUP(B323,INDIRECT($F$8),2,0),"")</f>
        <v>250090101016</v>
      </c>
      <c r="J324" s="45"/>
      <c r="K324" s="44" t="str">
        <f ca="1">IF(ISERROR(F323),"",K303)</f>
        <v>University Enrol. No:</v>
      </c>
      <c r="L324" s="44"/>
      <c r="M324" s="45" t="str">
        <f ca="1">IFERROR(VLOOKUP(B323,INDIRECT($F$8),3,0),"")</f>
        <v>UTU/2501103655</v>
      </c>
      <c r="N324" s="45"/>
    </row>
    <row r="325" spans="1:24" ht="12" customHeight="1" x14ac:dyDescent="0.25">
      <c r="A325" s="44"/>
      <c r="B325" s="44"/>
      <c r="C325" s="44"/>
      <c r="D325" s="44"/>
      <c r="E325" s="44"/>
      <c r="F325" s="44"/>
      <c r="G325" s="44"/>
      <c r="H325" s="44"/>
      <c r="I325" s="45"/>
      <c r="J325" s="45"/>
      <c r="K325" s="44"/>
      <c r="L325" s="44"/>
      <c r="M325" s="45"/>
      <c r="N325" s="45"/>
    </row>
    <row r="326" spans="1:24" ht="12" customHeight="1" x14ac:dyDescent="0.25">
      <c r="A326" s="42" t="str">
        <f ca="1">IF(ISERROR(F323),"",A305)</f>
        <v>Subject Code</v>
      </c>
      <c r="B326" s="42" t="str">
        <f ca="1">IF(ISERROR(F323),"",B305)</f>
        <v>Subject Name</v>
      </c>
      <c r="C326" s="42"/>
      <c r="D326" s="42"/>
      <c r="E326" s="42"/>
      <c r="F326" s="42" t="str">
        <f ca="1">IF(ISERROR(F323),"",F305)</f>
        <v>Credits</v>
      </c>
      <c r="G326" s="42" t="str">
        <f ca="1">IF(ISERROR(F323),"",G305)</f>
        <v>External Marks</v>
      </c>
      <c r="H326" s="42"/>
      <c r="I326" s="42" t="str">
        <f ca="1">IF(ISERROR(F323),"",I305)</f>
        <v>Sessional Marks</v>
      </c>
      <c r="J326" s="42"/>
      <c r="K326" s="42" t="str">
        <f ca="1">IF(ISERROR(F323),"",K305)</f>
        <v>Total Marks</v>
      </c>
      <c r="L326" s="42"/>
      <c r="M326" s="42" t="str">
        <f ca="1">IF(ISERROR(F323),"",M305)</f>
        <v>Grade</v>
      </c>
      <c r="N326" s="42" t="str">
        <f ca="1">IF(ISERROR(F323),"",N305)</f>
        <v>Grade Points</v>
      </c>
    </row>
    <row r="327" spans="1:24" ht="12" customHeight="1" x14ac:dyDescent="0.2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5">
      <c r="A328" s="7" t="str">
        <f ca="1">IF(ISERROR(F323),"",VLOOKUP(C323,INDIRECT($F$8),6+(O328-1)*3,0))</f>
        <v>AHT 002</v>
      </c>
      <c r="B328" s="38" t="str">
        <f ca="1">IF(ISERROR(F323),"",VLOOKUP(D323,INDIRECT($F$8),6+(O328-1)*3,0))</f>
        <v>Engineering Chemistry</v>
      </c>
      <c r="C328" s="38"/>
      <c r="D328" s="38"/>
      <c r="E328" s="38"/>
      <c r="F328" s="7">
        <f ca="1">IF(ISERROR(F323),"",VLOOKUP(E323,INDIRECT($F$8),6+(O328-1)*3,0))</f>
        <v>4</v>
      </c>
      <c r="G328" s="39" t="str">
        <f ca="1">IF(ISERROR(F323),"",_xlfn.TEXTJOIN("/",FALSE,P328,S328))</f>
        <v>75/100</v>
      </c>
      <c r="H328" s="39"/>
      <c r="I328" s="39" t="str">
        <f ca="1">IF(ISERROR(F323),"",_xlfn.TEXTJOIN("/",FALSE,Q328,T328))</f>
        <v>46/50</v>
      </c>
      <c r="J328" s="39"/>
      <c r="K328" s="39" t="str">
        <f ca="1">IF(ISERROR(F323),"",_xlfn.TEXTJOIN("/",FALSE,R328,U328))</f>
        <v>121/150</v>
      </c>
      <c r="L328" s="39"/>
      <c r="M328" s="7" t="str">
        <f ca="1">IF(ISERROR(F323),"",IF(ISTEXT(P328),IF(P328="A","Ab",IF(P328="D","Dt",IF(P328="UFM","UFM",IF(P328="NA","")))),IF(AND(ISBLANK(P328),ISBLANK(R328)),"",IF(P328&lt;0.3*S328,"F",IF(ISBLANK(R328),"",IF(ISTEXT(R328),R328,IF(R328&gt;=0.95*U328,"O",IF(R328&gt;=0.9*U328,"A+",IF(R328&gt;=0.85*U328,"A",IF(R328&gt;=0.8*U328,"B+",IF(R328&gt;=0.75*U328,"B",IF(R328&gt;=0.7*U328,"C+",IF(R328&gt;=0.65*U328,"C",IF(R328&gt;=0.6*U328,"D+",IF(R328&gt;=0.55*U328,"D",IF(R328&gt;=0.5*U328,"E+",IF(R328&gt;=0.45*U328,"E",IF(R328&gt;=0.4*U328,"P",IF(R328&lt;0.4*U328,"F",R328)))))))))))))))))))</f>
        <v>B+</v>
      </c>
      <c r="N328" s="8">
        <f ca="1">INDEX($Z$2:$Z$17,MATCH(M328,$Y$2:$Y$17,0))</f>
        <v>8.5</v>
      </c>
      <c r="O328">
        <v>1</v>
      </c>
      <c r="P328" s="1">
        <f ca="1">IF(ISERROR(F323),"",IF(ISTEXT(VLOOKUP(B323,INDIRECT($F$8),6+(O328-1)*3)),(VLOOKUP(B323,INDIRECT($F$8),6+(O328-1)*3)),SUM(VLOOKUP(B323,INDIRECT($F$8),6+(O328-1)*3),IF(W340,W328,0))))</f>
        <v>75</v>
      </c>
      <c r="Q328" s="1">
        <f ca="1">IF(ISERROR(F323),"",VLOOKUP(B323,INDIRECT($F$8),7+(O328-1)*3))</f>
        <v>46</v>
      </c>
      <c r="R328" s="1">
        <f ca="1">IF(ISERROR(F323),"",SUM(P328:Q328))</f>
        <v>121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str">
        <f ca="1">IF(ISERROR(F323),"",IF(N328=0,A328,""))</f>
        <v/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0</v>
      </c>
      <c r="X328" s="1" t="str">
        <f ca="1">IF(ISERROR(F323),"",IF(W328=0,"",_xlfn.TEXTJOIN("",FALSE," G+",W328," in ",A328)))</f>
        <v/>
      </c>
    </row>
    <row r="329" spans="1:24" ht="12" customHeight="1" x14ac:dyDescent="0.25">
      <c r="A329" s="7" t="str">
        <f ca="1">IF(ISERROR(F323),"",VLOOKUP(C323,INDIRECT($F$8),6+(O329-1)*3,0))</f>
        <v>AHT 003</v>
      </c>
      <c r="B329" s="38" t="str">
        <f ca="1">IF(ISERROR(F323),"",VLOOKUP(D323,INDIRECT($F$8),6+(O329-1)*3,0))</f>
        <v>Introduction to Engineering Mathematics</v>
      </c>
      <c r="C329" s="38"/>
      <c r="D329" s="38"/>
      <c r="E329" s="38"/>
      <c r="F329" s="7">
        <f ca="1">IF(ISERROR(F323),"",VLOOKUP(E323,INDIRECT($F$8),6+(O329-1)*3,0))</f>
        <v>4</v>
      </c>
      <c r="G329" s="39" t="str">
        <f ca="1">IF(ISERROR(F323),"",_xlfn.TEXTJOIN("/",FALSE,P329,S329))</f>
        <v>78/100</v>
      </c>
      <c r="H329" s="39"/>
      <c r="I329" s="39" t="str">
        <f ca="1">IF(ISERROR(F323),"",_xlfn.TEXTJOIN("/",FALSE,Q329,T329))</f>
        <v>41/50</v>
      </c>
      <c r="J329" s="39"/>
      <c r="K329" s="39" t="str">
        <f ca="1">IF(ISERROR(F323),"",_xlfn.TEXTJOIN("/",FALSE,R329,U329))</f>
        <v>119/150</v>
      </c>
      <c r="L329" s="39"/>
      <c r="M329" s="7" t="str">
        <f t="shared" ref="M329:M338" ca="1" si="46">IF(ISERROR(F324),"",IF(ISTEXT(P329),IF(P329="A","Ab",IF(P329="D","Dt",IF(P329="UFM","UFM",IF(P329="NA","")))),IF(AND(ISBLANK(P329),ISBLANK(R329)),"",IF(P329&lt;0.3*S329,"F",IF(ISBLANK(R329),"",IF(ISTEXT(R329),R329,IF(R329&gt;=0.95*U329,"O",IF(R329&gt;=0.9*U329,"A+",IF(R329&gt;=0.85*U329,"A",IF(R329&gt;=0.8*U329,"B+",IF(R329&gt;=0.75*U329,"B",IF(R329&gt;=0.7*U329,"C+",IF(R329&gt;=0.65*U329,"C",IF(R329&gt;=0.6*U329,"D+",IF(R329&gt;=0.55*U329,"D",IF(R329&gt;=0.5*U329,"E+",IF(R329&gt;=0.45*U329,"E",IF(R329&gt;=0.4*U329,"P",IF(R329&lt;0.4*U329,"F",R329)))))))))))))))))))</f>
        <v>B</v>
      </c>
      <c r="N329" s="8">
        <f t="shared" ref="N329:N338" ca="1" si="47">INDEX($Z$2:$Z$17,MATCH(M329,$Y$2:$Y$17,0))</f>
        <v>8</v>
      </c>
      <c r="O329">
        <f>O328+1</f>
        <v>2</v>
      </c>
      <c r="P329" s="1">
        <f ca="1">IF(ISERROR(F323),"",IF(ISTEXT(VLOOKUP(B323,INDIRECT($F$8),6+(O329-1)*3)),(VLOOKUP(B323,INDIRECT($F$8),6+(O329-1)*3)),SUM(VLOOKUP(B323,INDIRECT($F$8),6+(O329-1)*3),IF(W340,W329,0))))</f>
        <v>78</v>
      </c>
      <c r="Q329" s="1">
        <f ca="1">IF(ISERROR(F323),"",VLOOKUP(B323,INDIRECT($F$8),7+(O329-1)*3))</f>
        <v>41</v>
      </c>
      <c r="R329" s="1">
        <f ca="1">IF(ISERROR(F323),"",SUM(P329:Q329))</f>
        <v>119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/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0</v>
      </c>
      <c r="X329" s="1" t="str">
        <f ca="1">IF(ISERROR(F323),"",IF(W329=0,"",_xlfn.TEXTJOIN("",FALSE," G+",W329," in ",A329)))</f>
        <v/>
      </c>
    </row>
    <row r="330" spans="1:24" ht="12" customHeight="1" x14ac:dyDescent="0.25">
      <c r="A330" s="7" t="str">
        <f ca="1">IF(ISERROR(F323),"",VLOOKUP(C323,INDIRECT($F$8),6+(O330-1)*3,0))</f>
        <v>ECT 001</v>
      </c>
      <c r="B330" s="38" t="str">
        <f ca="1">IF(ISERROR(F323),"",VLOOKUP(D323,INDIRECT($F$8),6+(O330-1)*3,0))</f>
        <v>Basic Electronics Engineering</v>
      </c>
      <c r="C330" s="38"/>
      <c r="D330" s="38"/>
      <c r="E330" s="38"/>
      <c r="F330" s="7">
        <f ca="1">IF(ISERROR(F323),"",VLOOKUP(E323,INDIRECT($F$8),6+(O330-1)*3,0))</f>
        <v>4</v>
      </c>
      <c r="G330" s="39" t="str">
        <f ca="1">IF(ISERROR(F323),"",_xlfn.TEXTJOIN("/",FALSE,P330,S330))</f>
        <v>56/100</v>
      </c>
      <c r="H330" s="39"/>
      <c r="I330" s="39" t="str">
        <f ca="1">IF(ISERROR(F323),"",_xlfn.TEXTJOIN("/",FALSE,Q330,T330))</f>
        <v>44/50</v>
      </c>
      <c r="J330" s="39"/>
      <c r="K330" s="39" t="str">
        <f ca="1">IF(ISERROR(F323),"",_xlfn.TEXTJOIN("/",FALSE,R330,U330))</f>
        <v>100/150</v>
      </c>
      <c r="L330" s="39"/>
      <c r="M330" s="7" t="str">
        <f t="shared" ca="1" si="46"/>
        <v>C</v>
      </c>
      <c r="N330" s="8">
        <f t="shared" ca="1" si="47"/>
        <v>7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56</v>
      </c>
      <c r="Q330" s="1">
        <f ca="1">IF(ISERROR(F323),"",VLOOKUP(B323,INDIRECT($F$8),7+(O330-1)*3))</f>
        <v>44</v>
      </c>
      <c r="R330" s="1">
        <f ca="1">IF(ISERROR(F323),"",SUM(P330:Q330))</f>
        <v>100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/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0</v>
      </c>
      <c r="X330" s="1" t="str">
        <f ca="1">IF(ISERROR(F323),"",IF(W330=0,"",_xlfn.TEXTJOIN("",FALSE," G+",W330," in ",A330)))</f>
        <v/>
      </c>
    </row>
    <row r="331" spans="1:24" ht="12" customHeight="1" x14ac:dyDescent="0.25">
      <c r="A331" s="7" t="str">
        <f ca="1">IF(ISERROR(F323),"",VLOOKUP(C323,INDIRECT($F$8),6+(O331-1)*3,0))</f>
        <v>MET 001</v>
      </c>
      <c r="B331" s="38" t="str">
        <f ca="1">IF(ISERROR(F323),"",VLOOKUP(D323,INDIRECT($F$8),6+(O331-1)*3,0))</f>
        <v>Basic Mechanical Engineering</v>
      </c>
      <c r="C331" s="38"/>
      <c r="D331" s="38"/>
      <c r="E331" s="38"/>
      <c r="F331" s="7">
        <f ca="1">IF(ISERROR(F323),"",VLOOKUP(E323,INDIRECT($F$8),6+(O331-1)*3,0))</f>
        <v>4</v>
      </c>
      <c r="G331" s="39" t="str">
        <f ca="1">IF(ISERROR(F323),"",_xlfn.TEXTJOIN("/",FALSE,P331,S331))</f>
        <v>65/100</v>
      </c>
      <c r="H331" s="39"/>
      <c r="I331" s="39" t="str">
        <f ca="1">IF(ISERROR(F323),"",_xlfn.TEXTJOIN("/",FALSE,Q331,T331))</f>
        <v>39/50</v>
      </c>
      <c r="J331" s="39"/>
      <c r="K331" s="39" t="str">
        <f ca="1">IF(ISERROR(F323),"",_xlfn.TEXTJOIN("/",FALSE,R331,U331))</f>
        <v>104/150</v>
      </c>
      <c r="L331" s="39"/>
      <c r="M331" s="7" t="str">
        <f t="shared" ca="1" si="46"/>
        <v>C</v>
      </c>
      <c r="N331" s="8">
        <f t="shared" ca="1" si="47"/>
        <v>7</v>
      </c>
      <c r="O331">
        <f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65</v>
      </c>
      <c r="Q331" s="1">
        <f ca="1">IF(ISERROR(F323),"",VLOOKUP(B323,INDIRECT($F$8),7+(O331-1)*3))</f>
        <v>39</v>
      </c>
      <c r="R331" s="1">
        <f ca="1">IF(ISERROR(F323),"",SUM(P331:Q331))</f>
        <v>104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/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0</v>
      </c>
      <c r="X331" s="1" t="str">
        <f ca="1">IF(ISERROR(F323),"",IF(W331=0,"",_xlfn.TEXTJOIN("",FALSE," G+",W331," in ",A331)))</f>
        <v/>
      </c>
    </row>
    <row r="332" spans="1:24" ht="12" customHeight="1" x14ac:dyDescent="0.25">
      <c r="A332" s="7" t="str">
        <f ca="1">IF(ISERROR(F323),"",VLOOKUP(C323,INDIRECT($F$8),6+(O332-1)*3,0))</f>
        <v>AHP 002</v>
      </c>
      <c r="B332" s="38" t="str">
        <f ca="1">IF(ISERROR(F323),"",VLOOKUP(D323,INDIRECT($F$8),6+(O332-1)*3,0))</f>
        <v>Engineering Chemistry Lab</v>
      </c>
      <c r="C332" s="38"/>
      <c r="D332" s="38"/>
      <c r="E332" s="38"/>
      <c r="F332" s="7">
        <f ca="1">IF(ISERROR(F323),"",VLOOKUP(E323,INDIRECT($F$8),6+(O332-1)*3,0))</f>
        <v>1</v>
      </c>
      <c r="G332" s="39" t="str">
        <f ca="1">IF(ISERROR(F323),"",_xlfn.TEXTJOIN("/",FALSE,P332,S332))</f>
        <v>19/25</v>
      </c>
      <c r="H332" s="39"/>
      <c r="I332" s="39" t="str">
        <f ca="1">IF(ISERROR(F323),"",_xlfn.TEXTJOIN("/",FALSE,Q332,T332))</f>
        <v>25/25</v>
      </c>
      <c r="J332" s="39"/>
      <c r="K332" s="39" t="str">
        <f ca="1">IF(ISERROR(F323),"",_xlfn.TEXTJOIN("/",FALSE,R332,U332))</f>
        <v>44/50</v>
      </c>
      <c r="L332" s="39"/>
      <c r="M332" s="7" t="str">
        <f t="shared" ca="1" si="46"/>
        <v>A</v>
      </c>
      <c r="N332" s="8">
        <f t="shared" ca="1" si="47"/>
        <v>9</v>
      </c>
      <c r="O332">
        <f>O331+1</f>
        <v>5</v>
      </c>
      <c r="P332" s="1">
        <f ca="1">IF(ISERROR(F323),"",IF(ISTEXT(VLOOKUP(B323,INDIRECT($F$8),6+(O332-1)*3)),(VLOOKUP(B323,INDIRECT($F$8),6+(O332-1)*3)),SUM(VLOOKUP(B323,INDIRECT($F$8),6+(O332-1)*3),IF(W340,W332,0))))</f>
        <v>19</v>
      </c>
      <c r="Q332" s="1">
        <f ca="1">IF(ISERROR(F323),"",VLOOKUP(B323,INDIRECT($F$8),7+(O332-1)*3))</f>
        <v>25</v>
      </c>
      <c r="R332" s="1">
        <f ca="1">IF(ISERROR(F323),"",SUM(P332:Q332))</f>
        <v>44</v>
      </c>
      <c r="S332" s="1">
        <f ca="1">IF(ISERROR(F323),"",VLOOKUP(A323,INDIRECT($F$8),6+(O332-1)*3))</f>
        <v>25</v>
      </c>
      <c r="T332" s="1">
        <f ca="1">IF(ISERROR(F323),"",VLOOKUP(A323,INDIRECT($F$8),7+(O332-1)*3))</f>
        <v>25</v>
      </c>
      <c r="U332" s="1">
        <f ca="1">IF(ISERROR(F323),"",VLOOKUP(A323,INDIRECT($F$8),8+(O332-1)*3))</f>
        <v>50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5">
      <c r="A333" s="7" t="str">
        <f ca="1">IF(ISERROR(F323),"",VLOOKUP(C323,INDIRECT($F$8),6+(O333-1)*3,0))</f>
        <v>ECP 001</v>
      </c>
      <c r="B333" s="38" t="str">
        <f ca="1">IF(ISERROR(F323),"",VLOOKUP(D323,INDIRECT($F$8),6+(O333-1)*3,0))</f>
        <v>Basic Electronics Engineering Lab</v>
      </c>
      <c r="C333" s="38"/>
      <c r="D333" s="38"/>
      <c r="E333" s="38"/>
      <c r="F333" s="7">
        <f ca="1">IF(ISERROR(F323),"",VLOOKUP(E323,INDIRECT($F$8),6+(O333-1)*3,0))</f>
        <v>1</v>
      </c>
      <c r="G333" s="39" t="str">
        <f ca="1">IF(ISERROR(F323),"",_xlfn.TEXTJOIN("/",FALSE,P333,S333))</f>
        <v>18/25</v>
      </c>
      <c r="H333" s="39"/>
      <c r="I333" s="39" t="str">
        <f ca="1">IF(ISERROR(F323),"",_xlfn.TEXTJOIN("/",FALSE,Q333,T333))</f>
        <v>23/25</v>
      </c>
      <c r="J333" s="39"/>
      <c r="K333" s="39" t="str">
        <f ca="1">IF(ISERROR(F323),"",_xlfn.TEXTJOIN("/",FALSE,R333,U333))</f>
        <v>41/50</v>
      </c>
      <c r="L333" s="39"/>
      <c r="M333" s="7" t="str">
        <f t="shared" ca="1" si="46"/>
        <v>B+</v>
      </c>
      <c r="N333" s="8">
        <f t="shared" ca="1" si="47"/>
        <v>8.5</v>
      </c>
      <c r="O333">
        <f t="shared" ref="O333:O339" si="48">O332+1</f>
        <v>6</v>
      </c>
      <c r="P333" s="1">
        <f ca="1">IF(ISERROR(F323),"",IF(ISTEXT(VLOOKUP(B323,INDIRECT($F$8),6+(O333-1)*3)),(VLOOKUP(B323,INDIRECT($F$8),6+(O333-1)*3)),SUM(VLOOKUP(B323,INDIRECT($F$8),6+(O333-1)*3),IF(W340,W333,0))))</f>
        <v>18</v>
      </c>
      <c r="Q333" s="1">
        <f ca="1">IF(ISERROR(F323),"",VLOOKUP(B323,INDIRECT($F$8),7+(O333-1)*3))</f>
        <v>23</v>
      </c>
      <c r="R333" s="1">
        <f ca="1">IF(ISERROR(F323),"",SUM(P333:Q333))</f>
        <v>41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5">
      <c r="A334" s="7" t="str">
        <f ca="1">IF(ISERROR(F323),"",VLOOKUP(C323,INDIRECT($F$8),6+(O334-1)*3,0))</f>
        <v>MEP 001</v>
      </c>
      <c r="B334" s="38" t="str">
        <f ca="1">IF(ISERROR(F323),"",VLOOKUP(D323,INDIRECT($F$8),6+(O334-1)*3,0))</f>
        <v>Basic Mechanical Engineering Lab</v>
      </c>
      <c r="C334" s="38"/>
      <c r="D334" s="38"/>
      <c r="E334" s="38"/>
      <c r="F334" s="7">
        <f ca="1">IF(ISERROR(F323),"",VLOOKUP(E323,INDIRECT($F$8),6+(O334-1)*3,0))</f>
        <v>1</v>
      </c>
      <c r="G334" s="39" t="str">
        <f ca="1">IF(ISERROR(F323),"",_xlfn.TEXTJOIN("/",FALSE,P334,S334))</f>
        <v>21/25</v>
      </c>
      <c r="H334" s="39"/>
      <c r="I334" s="39" t="str">
        <f ca="1">IF(ISERROR(F323),"",_xlfn.TEXTJOIN("/",FALSE,Q334,T334))</f>
        <v>22/25</v>
      </c>
      <c r="J334" s="39"/>
      <c r="K334" s="39" t="str">
        <f ca="1">IF(ISERROR(F323),"",_xlfn.TEXTJOIN("/",FALSE,R334,U334))</f>
        <v>43/50</v>
      </c>
      <c r="L334" s="39"/>
      <c r="M334" s="7" t="str">
        <f t="shared" ca="1" si="46"/>
        <v>A</v>
      </c>
      <c r="N334" s="8">
        <f t="shared" ca="1" si="47"/>
        <v>9</v>
      </c>
      <c r="O334">
        <f t="shared" si="48"/>
        <v>7</v>
      </c>
      <c r="P334" s="1">
        <f ca="1">IF(ISERROR(F323),"",IF(ISTEXT(VLOOKUP(B323,INDIRECT($F$8),6+(O334-1)*3)),(VLOOKUP(B323,INDIRECT($F$8),6+(O334-1)*3)),SUM(VLOOKUP(B323,INDIRECT($F$8),6+(O334-1)*3),IF(W340,W334,0))))</f>
        <v>21</v>
      </c>
      <c r="Q334" s="1">
        <f ca="1">IF(ISERROR(F323),"",VLOOKUP(B323,INDIRECT($F$8),7+(O334-1)*3))</f>
        <v>22</v>
      </c>
      <c r="R334" s="1">
        <f ca="1">IF(ISERROR(F323),"",SUM(P334:Q334))</f>
        <v>43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/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0</v>
      </c>
      <c r="X334" s="1" t="str">
        <f ca="1">IF(ISERROR(F323),"",IF(W334=0,"",_xlfn.TEXTJOIN("",FALSE," G+",W334," in ",A334)))</f>
        <v/>
      </c>
    </row>
    <row r="335" spans="1:24" ht="12" customHeight="1" x14ac:dyDescent="0.25">
      <c r="A335" s="7" t="str">
        <f ca="1">IF(ISERROR(F323),"",VLOOKUP(C323,INDIRECT($F$8),6+(O335-1)*3,0))</f>
        <v>MEP 003</v>
      </c>
      <c r="B335" s="38" t="str">
        <f ca="1">IF(ISERROR(F323),"",VLOOKUP(D323,INDIRECT($F$8),6+(O335-1)*3-Z335,0))</f>
        <v>Workshop Practices Lab</v>
      </c>
      <c r="C335" s="38"/>
      <c r="D335" s="38"/>
      <c r="E335" s="38"/>
      <c r="F335" s="7">
        <f ca="1">IF(ISERROR(F323),"",VLOOKUP(E323,INDIRECT($F$8),6+(O335-1)*3,0))</f>
        <v>2</v>
      </c>
      <c r="G335" s="39" t="str">
        <f ca="1">IF(ISERROR(F323),"",_xlfn.TEXTJOIN("/",FALSE,P335,S335))</f>
        <v>43/50</v>
      </c>
      <c r="H335" s="39"/>
      <c r="I335" s="39" t="str">
        <f ca="1">IF(ISERROR(F323),"",_xlfn.TEXTJOIN("/",FALSE,Q335,T335))</f>
        <v>46/50</v>
      </c>
      <c r="J335" s="39"/>
      <c r="K335" s="39" t="str">
        <f ca="1">IF(ISERROR(F323),"",_xlfn.TEXTJOIN("/",FALSE,R335,U335))</f>
        <v>89/100</v>
      </c>
      <c r="L335" s="39"/>
      <c r="M335" s="7" t="str">
        <f t="shared" ca="1" si="46"/>
        <v>A</v>
      </c>
      <c r="N335" s="8">
        <f t="shared" ca="1" si="47"/>
        <v>9</v>
      </c>
      <c r="O335">
        <f t="shared" si="48"/>
        <v>8</v>
      </c>
      <c r="P335" s="1">
        <f ca="1">IF(ISERROR(F323),"",IF(ISTEXT(VLOOKUP(B323,INDIRECT($F$8),6+(O335-1)*3)),(VLOOKUP(B323,INDIRECT($F$8),6+(O335-1)*3)),SUM(VLOOKUP(B323,INDIRECT($F$8),6+(O335-1)*3),IF(W340,W335,0))))</f>
        <v>43</v>
      </c>
      <c r="Q335" s="1">
        <f ca="1">IF(ISERROR(F323),"",VLOOKUP(B323,INDIRECT($F$8),7+(O335-1)*3))</f>
        <v>46</v>
      </c>
      <c r="R335" s="1">
        <f ca="1">IF(ISERROR(F323),"",SUM(P335:Q335))</f>
        <v>89</v>
      </c>
      <c r="S335" s="1">
        <f ca="1">IF(ISERROR(F323),"",VLOOKUP(A323,INDIRECT($F$8),6+(O335-1)*3))</f>
        <v>50</v>
      </c>
      <c r="T335" s="1">
        <f ca="1">IF(ISERROR(F323),"",VLOOKUP(A323,INDIRECT($F$8),7+(O335-1)*3))</f>
        <v>50</v>
      </c>
      <c r="U335" s="1">
        <f ca="1">IF(ISERROR(F323),"",VLOOKUP(A323,INDIRECT($F$8),8+(O335-1)*3))</f>
        <v>100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5">
      <c r="A336" s="7" t="str">
        <f ca="1">IF(ISERROR(F323),"",VLOOKUP(C323,INDIRECT($F$8),6+(O336-1)*3,0))</f>
        <v>AHP 004</v>
      </c>
      <c r="B336" s="38" t="str">
        <f ca="1">IF(ISERROR(F323),"",VLOOKUP(D323,INDIRECT($F$8),6+(O336-1)*3-Z336,0))</f>
        <v>Emerging Technologies in Engineering Lab</v>
      </c>
      <c r="C336" s="38"/>
      <c r="D336" s="38"/>
      <c r="E336" s="38"/>
      <c r="F336" s="7">
        <f ca="1">IF(ISERROR(F323),"",VLOOKUP(E323,INDIRECT($F$8),6+(O336-1)*3,0))</f>
        <v>1</v>
      </c>
      <c r="G336" s="39" t="str">
        <f ca="1">IF(ISERROR(F323),"",_xlfn.TEXTJOIN("/",FALSE,P336,S336))</f>
        <v>22/25</v>
      </c>
      <c r="H336" s="39"/>
      <c r="I336" s="39" t="str">
        <f ca="1">IF(ISERROR(F323),"",_xlfn.TEXTJOIN("/",FALSE,Q336,T336))</f>
        <v>24/25</v>
      </c>
      <c r="J336" s="39"/>
      <c r="K336" s="39" t="str">
        <f ca="1">IF(ISERROR(F323),"",_xlfn.TEXTJOIN("/",FALSE,R336,U336))</f>
        <v>46/50</v>
      </c>
      <c r="L336" s="39"/>
      <c r="M336" s="7" t="str">
        <f t="shared" ca="1" si="46"/>
        <v>A+</v>
      </c>
      <c r="N336" s="8">
        <f t="shared" ca="1" si="47"/>
        <v>9.5</v>
      </c>
      <c r="O336">
        <f t="shared" si="48"/>
        <v>9</v>
      </c>
      <c r="P336" s="1">
        <f ca="1">IF(ISERROR(F323),"",IF(ISTEXT(VLOOKUP(B323,INDIRECT($F$8),6+(O336-1)*3)),(VLOOKUP(B323,INDIRECT($F$8),6+(O336-1)*3)),SUM(VLOOKUP(B323,INDIRECT($F$8),6+(O336-1)*3),IF(W340,W336,0))))</f>
        <v>22</v>
      </c>
      <c r="Q336" s="1">
        <f ca="1">IF(ISERROR(F323),"",VLOOKUP(B323,INDIRECT($F$8),7+(O336-1)*3))</f>
        <v>24</v>
      </c>
      <c r="R336" s="1">
        <f ca="1">IF(ISERROR(F323),"",SUM(P336:Q336))</f>
        <v>46</v>
      </c>
      <c r="S336" s="1">
        <f ca="1">IF(ISERROR(F323),"",VLOOKUP(A323,INDIRECT($F$8),6+(O336-1)*3))</f>
        <v>25</v>
      </c>
      <c r="T336" s="1">
        <f ca="1">IF(ISERROR(F323),"",VLOOKUP(A323,INDIRECT($F$8),7+(O336-1)*3))</f>
        <v>25</v>
      </c>
      <c r="U336" s="1">
        <f ca="1">IF(ISERROR(F323),"",VLOOKUP(A323,INDIRECT($F$8),8+(O336-1)*3))</f>
        <v>50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5">
      <c r="A337" s="7" t="str">
        <f ca="1">IF(ISERROR(F323),"",VLOOKUP(C323,INDIRECT($F$8),6+(O337-1)*3,0))</f>
        <v>CSP 002</v>
      </c>
      <c r="B337" s="38" t="str">
        <f ca="1">IF(ISERROR(F323),"",VLOOKUP(D323,INDIRECT($F$8),6+(O337-1)*3,0))</f>
        <v>Computer Applications and IOT</v>
      </c>
      <c r="C337" s="38"/>
      <c r="D337" s="38"/>
      <c r="E337" s="38"/>
      <c r="F337" s="7">
        <f ca="1">IF(ISERROR(F323),"",VLOOKUP(E323,INDIRECT($F$8),6+(O337-1)*3,0))</f>
        <v>1</v>
      </c>
      <c r="G337" s="39" t="str">
        <f ca="1">IF(ISERROR(F323),"",_xlfn.TEXTJOIN("/",FALSE,P337,S337))</f>
        <v>22/25</v>
      </c>
      <c r="H337" s="39"/>
      <c r="I337" s="39" t="str">
        <f ca="1">IF(ISERROR(F323),"",_xlfn.TEXTJOIN("/",FALSE,Q337,T337))</f>
        <v>21/25</v>
      </c>
      <c r="J337" s="39"/>
      <c r="K337" s="39" t="str">
        <f ca="1">IF(ISERROR(F323),"",_xlfn.TEXTJOIN("/",FALSE,R337,U337))</f>
        <v>43/50</v>
      </c>
      <c r="L337" s="39"/>
      <c r="M337" s="7" t="str">
        <f t="shared" ca="1" si="46"/>
        <v>A</v>
      </c>
      <c r="N337" s="8">
        <f t="shared" ca="1" si="47"/>
        <v>9</v>
      </c>
      <c r="O337">
        <f t="shared" si="48"/>
        <v>10</v>
      </c>
      <c r="P337" s="1">
        <f ca="1">IF(ISERROR(F323),"",IF(ISTEXT(VLOOKUP(B323,INDIRECT($F$8),6+(O337-1)*3)),(VLOOKUP(B323,INDIRECT($F$8),6+(O337-1)*3)),SUM(VLOOKUP(B323,INDIRECT($F$8),6+(O337-1)*3),IF(W340,W337,0))))</f>
        <v>22</v>
      </c>
      <c r="Q337" s="1">
        <f ca="1">IF(ISERROR(F323),"",VLOOKUP(B323,INDIRECT($F$8),7+(O337-1)*3))</f>
        <v>21</v>
      </c>
      <c r="R337" s="1">
        <f ca="1">IF(ISERROR(F323),"",SUM(P337:Q337))</f>
        <v>43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5">
      <c r="A338" s="7" t="str">
        <f ca="1">IF(ISERROR(F323),"",VLOOKUP(C323,INDIRECT($F$8),6+(O338-1)*3,0))</f>
        <v>AHP 006</v>
      </c>
      <c r="B338" s="38" t="str">
        <f ca="1">IF(ISERROR(F323),"",VLOOKUP(D323,INDIRECT($F$8),6+(O338-1)*3,0))</f>
        <v>English Language Lab ($)</v>
      </c>
      <c r="C338" s="38"/>
      <c r="D338" s="38"/>
      <c r="E338" s="38"/>
      <c r="F338" s="7">
        <f ca="1">IF(ISERROR(F323),"",VLOOKUP(E323,INDIRECT($F$8),6+(O338-1)*3,0))</f>
        <v>0</v>
      </c>
      <c r="G338" s="39" t="str">
        <f ca="1">IF(ISERROR(F323),"",_xlfn.TEXTJOIN("/",FALSE,P338,S338))</f>
        <v>19/25</v>
      </c>
      <c r="H338" s="39"/>
      <c r="I338" s="39" t="str">
        <f ca="1">IF(ISERROR(F323),"",_xlfn.TEXTJOIN("/",FALSE,Q338,T338))</f>
        <v>42/50</v>
      </c>
      <c r="J338" s="39"/>
      <c r="K338" s="39" t="str">
        <f ca="1">IF(ISERROR(F323),"",_xlfn.TEXTJOIN("/",FALSE,R338,U338))</f>
        <v>61/75</v>
      </c>
      <c r="L338" s="39"/>
      <c r="M338" s="7" t="str">
        <f t="shared" ca="1" si="46"/>
        <v>B+</v>
      </c>
      <c r="N338" s="8">
        <f t="shared" ca="1" si="47"/>
        <v>8.5</v>
      </c>
      <c r="O338">
        <f t="shared" si="48"/>
        <v>11</v>
      </c>
      <c r="P338" s="1">
        <f ca="1">IF(ISERROR(F323),"",IF(ISTEXT(VLOOKUP(B323,INDIRECT($F$8),6+(O338-1)*3)),(VLOOKUP(B323,INDIRECT($F$8),6+(O338-1)*3)),SUM(VLOOKUP(B323,INDIRECT($F$8),6+(O338-1)*3),IF(W340,W338,0))))</f>
        <v>19</v>
      </c>
      <c r="Q338" s="1">
        <f ca="1">IF(ISERROR(F323),"",VLOOKUP(B323,INDIRECT($F$8),7+(O338-1)*3))</f>
        <v>42</v>
      </c>
      <c r="R338" s="1">
        <f ca="1">IF(ISERROR(F323),"",SUM(P338:Q338))</f>
        <v>61</v>
      </c>
      <c r="S338" s="1">
        <f ca="1">IF(ISERROR(F323),"",VLOOKUP(A323,INDIRECT($F$8),6+(O338-1)*3))</f>
        <v>25</v>
      </c>
      <c r="T338" s="1">
        <f ca="1">IF(ISERROR(F323),"",VLOOKUP(A323,INDIRECT($F$8),7+(O338-1)*3))</f>
        <v>50</v>
      </c>
      <c r="U338" s="1">
        <f ca="1">IF(ISERROR(F323),"",VLOOKUP(A323,INDIRECT($F$8),8+(O338-1)*3))</f>
        <v>75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5">
      <c r="A339" s="7" t="str">
        <f ca="1">IF(ISERROR(F323),"",VLOOKUP(C323,INDIRECT($F$8),6+(O339-1)*3-Y339,0))</f>
        <v>GP 01</v>
      </c>
      <c r="B339" s="38" t="str">
        <f ca="1">IF(ISERROR(F323),"",VLOOKUP(D323,INDIRECT($F$8),6+(O339-1)*3-Z339,0))</f>
        <v>General Proficiency ($)</v>
      </c>
      <c r="C339" s="38"/>
      <c r="D339" s="38"/>
      <c r="E339" s="38"/>
      <c r="F339" s="7">
        <f ca="1">IF(ISERROR(F323),"",VLOOKUP(E323,INDIRECT($F$8),6+(O339-1)*3-AA339,0))</f>
        <v>0</v>
      </c>
      <c r="G339" s="39" t="str">
        <f ca="1">IF(ISERROR(F323),"","-")</f>
        <v>-</v>
      </c>
      <c r="H339" s="39"/>
      <c r="I339" s="39" t="str">
        <f ca="1">IF(ISERROR(F323),"",_xlfn.TEXTJOIN("/",FALSE,Q339,T339))</f>
        <v>49/50</v>
      </c>
      <c r="J339" s="39"/>
      <c r="K339" s="39" t="str">
        <f ca="1">IF(ISERROR(F323),"",_xlfn.TEXTJOIN("/",FALSE,R339,U339))</f>
        <v>49/50</v>
      </c>
      <c r="L339" s="39"/>
      <c r="M339" s="39" t="str">
        <f ca="1">IF(ISBLANK(R339),"",IF(ISTEXT(R339),R339,IF(R339&gt;=0.8*U339,"Excellent",IF(R339&gt;=0.6*U339,"Very Good",IF(R339&gt;=0.4*U339,"Good",IF(R339&gt;=0.2*U339,"Satisfactory","Average"))))))</f>
        <v>Excellent</v>
      </c>
      <c r="N339" s="39"/>
      <c r="O339">
        <f t="shared" si="48"/>
        <v>12</v>
      </c>
      <c r="P339" s="1">
        <f ca="1">IF(ISERROR(F323),"",IF(ISTEXT(VLOOKUP(B\28,INDIRECT($F$8),6+(O339-1)*3)),(VLOOKUP(B323,INDIRECT($F$8),6+(O339-1)*3)),SUM(VLOOKUP(B323,INDIRECT($F$8),6+(O339-1)*3),IF(W340,W339,0))))</f>
        <v>0</v>
      </c>
      <c r="Q339" s="1">
        <f ca="1">IF(ISERROR(F323),"",VLOOKUP(B323,INDIRECT($F$8),7+(O339-1)*3))</f>
        <v>49</v>
      </c>
      <c r="R339" s="1">
        <f ca="1">IF(ISERROR(F323),"",SUM(P339:Q339))</f>
        <v>49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5">
      <c r="A340" s="40" t="str">
        <f ca="1">IF(ISERROR(F323),"",A319)</f>
        <v>Total Credits/ Marks/ Total Grade Points</v>
      </c>
      <c r="B340" s="40"/>
      <c r="C340" s="40"/>
      <c r="D340" s="40"/>
      <c r="E340" s="40"/>
      <c r="F340" s="10">
        <f ca="1">IF(ISERROR(F323),"",SUM(F328:F338))</f>
        <v>23</v>
      </c>
      <c r="G340" s="41" t="str">
        <f ca="1">IF(ISERROR(F323),"",_xlfn.TEXTJOIN("/",TRUE,SUMIF(F328:F339,"&gt;0",P328:P339),SUMIF(F328:F339,"&gt;0",S328:S339)))</f>
        <v>419/575</v>
      </c>
      <c r="H340" s="41"/>
      <c r="I340" s="41" t="str">
        <f ca="1">IF(ISERROR(F323),"",_xlfn.TEXTJOIN("/",TRUE,SUMIF(F328:F339,"&gt;0",Q328:Q339),SUMIF(F328:F339,"&gt;0",T328:T339)))</f>
        <v>331/375</v>
      </c>
      <c r="J340" s="41"/>
      <c r="K340" s="41" t="str">
        <f ca="1">IF(ISERROR(F323),"",_xlfn.TEXTJOIN("/",TRUE,SUMIF(F328:F339,"&gt;0",R328:R339),SUMIF(F328:F339,"&gt;0",U328:U339)))</f>
        <v>750/950</v>
      </c>
      <c r="L340" s="41"/>
      <c r="M340" s="40">
        <f ca="1">IF(ISERROR(F323),"",SUMPRODUCT(N328:N338,F328:F338))</f>
        <v>185</v>
      </c>
      <c r="N340" s="40"/>
      <c r="V340" s="1" t="str">
        <f ca="1">IF(ISERROR(F323),"",_xlfn.TEXTJOIN(", ",TRUE,V328:V339))</f>
        <v/>
      </c>
      <c r="W340" t="b">
        <f ca="1">IF(ISERROR(F323),"",IF(SUM(W328:W339)&lt;=W327,TRUE,FALSE))</f>
        <v>1</v>
      </c>
      <c r="X340" s="1" t="str">
        <f ca="1">IF(ISERROR(F323),"",_xlfn.TEXTJOIN(",",TRUE,X328:X339))</f>
        <v/>
      </c>
    </row>
    <row r="341" spans="1:24" ht="12" customHeight="1" x14ac:dyDescent="0.25">
      <c r="A341" s="40" t="str">
        <f ca="1">IF(ISERROR(F323),"",A320)</f>
        <v>Result:</v>
      </c>
      <c r="B341" s="42" t="str" cm="1">
        <f t="array" aca="1" ref="B341" ca="1">IF(SUM(COUNTIF(M328:M338,{"Ab","Dt"}))=11, "Not Promoted to IInd Semester", IF(V340="", "PASS", "CARRY OVER"))</f>
        <v>PASS</v>
      </c>
      <c r="C341" s="42"/>
      <c r="D341" s="40" t="str">
        <f ca="1">IF(ISERROR(F323),"",D320)</f>
        <v>Remark:</v>
      </c>
      <c r="E341" s="42" t="str">
        <f ca="1">IF(ISERROR(F323),"",IF(V340="",IF(X340="","",X340),_xlfn.TEXTJOIN(" ",TRUE,"BACK IN",V340)))</f>
        <v/>
      </c>
      <c r="F341" s="42"/>
      <c r="G341" s="40" t="str">
        <f ca="1">IF(ISERROR(F323),"",G320)</f>
        <v>SGPA:</v>
      </c>
      <c r="H341" s="43">
        <f ca="1">IF(ISERROR(F323),"",M340/F340)</f>
        <v>8.0434782608695645</v>
      </c>
      <c r="I341" s="40" t="str">
        <f ca="1">IF(ISERROR(F323),"",I320)</f>
        <v>CGPA:</v>
      </c>
      <c r="J341" s="43">
        <f ca="1">IF(ISERROR(F323),"",VLOOKUP(B323,INDIRECT($F$8),12+(O339-1)*3,0))</f>
        <v>8.0434782608695645</v>
      </c>
      <c r="K341" s="42" t="str">
        <f ca="1">IF(ISERROR(F323),"",K320)</f>
        <v>Earned Credits:</v>
      </c>
      <c r="L341" s="40">
        <f ca="1">IF(ISERROR(F323),"",SUMIF(N328:N338,"&gt;0",F328:F338))</f>
        <v>23</v>
      </c>
      <c r="M341" s="42" t="str">
        <f ca="1">IF(ISERROR(F323),"",M320)</f>
        <v>Cuml. Earned Credits:</v>
      </c>
      <c r="N341" s="40">
        <f ca="1">IF(ISERROR(F323),"",VLOOKUP(B323,INDIRECT($F$8),10+(O339-1)*3,0))</f>
        <v>23</v>
      </c>
    </row>
    <row r="342" spans="1:24" ht="12" customHeight="1" x14ac:dyDescent="0.25">
      <c r="A342" s="40"/>
      <c r="B342" s="42"/>
      <c r="C342" s="42"/>
      <c r="D342" s="40"/>
      <c r="E342" s="42"/>
      <c r="F342" s="42"/>
      <c r="G342" s="40"/>
      <c r="H342" s="43"/>
      <c r="I342" s="40"/>
      <c r="J342" s="43"/>
      <c r="K342" s="42"/>
      <c r="L342" s="40"/>
      <c r="M342" s="42"/>
      <c r="N342" s="40"/>
    </row>
    <row r="343" spans="1:24" ht="12" customHeight="1" x14ac:dyDescent="0.25">
      <c r="A343" s="40"/>
      <c r="B343" s="42"/>
      <c r="C343" s="42"/>
      <c r="D343" s="40"/>
      <c r="E343" s="42"/>
      <c r="F343" s="42"/>
      <c r="G343" s="40"/>
      <c r="H343" s="43"/>
      <c r="I343" s="40"/>
      <c r="J343" s="43"/>
      <c r="K343" s="42"/>
      <c r="L343" s="40"/>
      <c r="M343" s="42"/>
      <c r="N343" s="40"/>
    </row>
    <row r="344" spans="1:24" ht="12" customHeight="1" x14ac:dyDescent="0.25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Avnish Rawat</v>
      </c>
    </row>
    <row r="345" spans="1:24" ht="12" customHeight="1" x14ac:dyDescent="0.25">
      <c r="A345" s="44" t="str">
        <f ca="1">IF(ISERROR(F344),"",A324)</f>
        <v>Name:</v>
      </c>
      <c r="B345" s="44" t="str">
        <f ca="1">IFERROR(VLOOKUP(B344,INDIRECT($F$8),4,0),"")</f>
        <v>Avnish Rawat</v>
      </c>
      <c r="C345" s="44"/>
      <c r="D345" s="44" t="str">
        <f ca="1">IF(ISERROR(F344),"",D324)</f>
        <v>Father's Name:</v>
      </c>
      <c r="E345" s="44" t="str">
        <f ca="1">IFERROR(VLOOKUP(B344,INDIRECT($F$8),5,0),"")</f>
        <v>Ram Singh Rawat</v>
      </c>
      <c r="F345" s="44"/>
      <c r="G345" s="44" t="str">
        <f ca="1">IF(ISERROR(F344),"",G324)</f>
        <v>University Roll No:</v>
      </c>
      <c r="H345" s="44"/>
      <c r="I345" s="45">
        <f ca="1">IFERROR(VLOOKUP(B344,INDIRECT($F$8),2,0),"")</f>
        <v>250090101017</v>
      </c>
      <c r="J345" s="45"/>
      <c r="K345" s="44" t="str">
        <f ca="1">IF(ISERROR(F344),"",K324)</f>
        <v>University Enrol. No:</v>
      </c>
      <c r="L345" s="44"/>
      <c r="M345" s="45" t="str">
        <f ca="1">IFERROR(VLOOKUP(B344,INDIRECT($F$8),3,0),"")</f>
        <v>UTU/2501104006</v>
      </c>
      <c r="N345" s="45"/>
    </row>
    <row r="346" spans="1:24" ht="12" customHeight="1" x14ac:dyDescent="0.25">
      <c r="A346" s="44"/>
      <c r="B346" s="44"/>
      <c r="C346" s="44"/>
      <c r="D346" s="44"/>
      <c r="E346" s="44"/>
      <c r="F346" s="44"/>
      <c r="G346" s="44"/>
      <c r="H346" s="44"/>
      <c r="I346" s="45"/>
      <c r="J346" s="45"/>
      <c r="K346" s="44"/>
      <c r="L346" s="44"/>
      <c r="M346" s="45"/>
      <c r="N346" s="45"/>
    </row>
    <row r="347" spans="1:24" ht="12" customHeight="1" x14ac:dyDescent="0.25">
      <c r="A347" s="42" t="str">
        <f ca="1">IF(ISERROR(F344),"",A326)</f>
        <v>Subject Code</v>
      </c>
      <c r="B347" s="42" t="str">
        <f ca="1">IF(ISERROR(F344),"",B326)</f>
        <v>Subject Name</v>
      </c>
      <c r="C347" s="42"/>
      <c r="D347" s="42"/>
      <c r="E347" s="42"/>
      <c r="F347" s="42" t="str">
        <f ca="1">IF(ISERROR(F344),"",F326)</f>
        <v>Credits</v>
      </c>
      <c r="G347" s="42" t="str">
        <f ca="1">IF(ISERROR(F344),"",G326)</f>
        <v>External Marks</v>
      </c>
      <c r="H347" s="42"/>
      <c r="I347" s="42" t="str">
        <f ca="1">IF(ISERROR(F344),"",I326)</f>
        <v>Sessional Marks</v>
      </c>
      <c r="J347" s="42"/>
      <c r="K347" s="42" t="str">
        <f ca="1">IF(ISERROR(F344),"",K326)</f>
        <v>Total Marks</v>
      </c>
      <c r="L347" s="42"/>
      <c r="M347" s="42" t="str">
        <f ca="1">IF(ISERROR(F344),"",M326)</f>
        <v>Grade</v>
      </c>
      <c r="N347" s="42" t="str">
        <f ca="1">IF(ISERROR(F344),"",N326)</f>
        <v>Grade Points</v>
      </c>
    </row>
    <row r="348" spans="1:24" ht="12" customHeight="1" x14ac:dyDescent="0.2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5">
      <c r="A349" s="7" t="str">
        <f ca="1">IF(ISERROR(F344),"",VLOOKUP(C344,INDIRECT($F$8),6+(O349-1)*3,0))</f>
        <v>AHT 002</v>
      </c>
      <c r="B349" s="38" t="str">
        <f ca="1">IF(ISERROR(F344),"",VLOOKUP(D344,INDIRECT($F$8),6+(O349-1)*3,0))</f>
        <v>Engineering Chemistry</v>
      </c>
      <c r="C349" s="38"/>
      <c r="D349" s="38"/>
      <c r="E349" s="38"/>
      <c r="F349" s="7">
        <f ca="1">IF(ISERROR(F344),"",VLOOKUP(E344,INDIRECT($F$8),6+(O349-1)*3,0))</f>
        <v>4</v>
      </c>
      <c r="G349" s="39" t="str">
        <f ca="1">IF(ISERROR(F344),"",_xlfn.TEXTJOIN("/",FALSE,P349,S349))</f>
        <v>49/100</v>
      </c>
      <c r="H349" s="39"/>
      <c r="I349" s="39" t="str">
        <f ca="1">IF(ISERROR(F344),"",_xlfn.TEXTJOIN("/",FALSE,Q349,T349))</f>
        <v>39/50</v>
      </c>
      <c r="J349" s="39"/>
      <c r="K349" s="39" t="str">
        <f ca="1">IF(ISERROR(F344),"",_xlfn.TEXTJOIN("/",FALSE,R349,U349))</f>
        <v>88/150</v>
      </c>
      <c r="L349" s="39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0.95*U349,"O",IF(R349&gt;=0.9*U349,"A+",IF(R349&gt;=0.85*U349,"A",IF(R349&gt;=0.8*U349,"B+",IF(R349&gt;=0.75*U349,"B",IF(R349&gt;=0.7*U349,"C+",IF(R349&gt;=0.65*U349,"C",IF(R349&gt;=0.6*U349,"D+",IF(R349&gt;=0.55*U349,"D",IF(R349&gt;=0.5*U349,"E+",IF(R349&gt;=0.45*U349,"E",IF(R349&gt;=0.4*U349,"P",IF(R349&lt;0.4*U349,"F",R349)))))))))))))))))))</f>
        <v>D</v>
      </c>
      <c r="N349" s="8">
        <f ca="1">INDEX($Z$2:$Z$17,MATCH(M349,$Y$2:$Y$17,0))</f>
        <v>6</v>
      </c>
      <c r="O349">
        <v>1</v>
      </c>
      <c r="P349" s="1">
        <f ca="1">IF(ISERROR(F344),"",IF(ISTEXT(VLOOKUP(B344,INDIRECT($F$8),6+(O349-1)*3)),(VLOOKUP(B344,INDIRECT($F$8),6+(O349-1)*3)),SUM(VLOOKUP(B344,INDIRECT($F$8),6+(O349-1)*3),IF(W361,W349,0))))</f>
        <v>49</v>
      </c>
      <c r="Q349" s="1">
        <f ca="1">IF(ISERROR(F344),"",VLOOKUP(B344,INDIRECT($F$8),7+(O349-1)*3))</f>
        <v>39</v>
      </c>
      <c r="R349" s="1">
        <f ca="1">IF(ISERROR(F344),"",SUM(P349:Q349))</f>
        <v>88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/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0</v>
      </c>
      <c r="X349" s="1" t="str">
        <f ca="1">IF(ISERROR(F344),"",IF(W349=0,"",_xlfn.TEXTJOIN("",FALSE," G+",W349," in ",A349)))</f>
        <v/>
      </c>
    </row>
    <row r="350" spans="1:24" ht="12" customHeight="1" x14ac:dyDescent="0.25">
      <c r="A350" s="7" t="str">
        <f ca="1">IF(ISERROR(F344),"",VLOOKUP(C344,INDIRECT($F$8),6+(O350-1)*3,0))</f>
        <v>AHT 003</v>
      </c>
      <c r="B350" s="38" t="str">
        <f ca="1">IF(ISERROR(F344),"",VLOOKUP(D344,INDIRECT($F$8),6+(O350-1)*3,0))</f>
        <v>Introduction to Engineering Mathematics</v>
      </c>
      <c r="C350" s="38"/>
      <c r="D350" s="38"/>
      <c r="E350" s="38"/>
      <c r="F350" s="7">
        <f ca="1">IF(ISERROR(F344),"",VLOOKUP(E344,INDIRECT($F$8),6+(O350-1)*3,0))</f>
        <v>4</v>
      </c>
      <c r="G350" s="39" t="str">
        <f ca="1">IF(ISERROR(F344),"",_xlfn.TEXTJOIN("/",FALSE,P350,S350))</f>
        <v>65/100</v>
      </c>
      <c r="H350" s="39"/>
      <c r="I350" s="39" t="str">
        <f ca="1">IF(ISERROR(F344),"",_xlfn.TEXTJOIN("/",FALSE,Q350,T350))</f>
        <v>30/50</v>
      </c>
      <c r="J350" s="39"/>
      <c r="K350" s="39" t="str">
        <f ca="1">IF(ISERROR(F344),"",_xlfn.TEXTJOIN("/",FALSE,R350,U350))</f>
        <v>95/150</v>
      </c>
      <c r="L350" s="39"/>
      <c r="M350" s="7" t="str">
        <f t="shared" ref="M350:M359" ca="1" si="49">IF(ISERROR(F345),"",IF(ISTEXT(P350),IF(P350="A","Ab",IF(P350="D","Dt",IF(P350="UFM","UFM",IF(P350="NA","")))),IF(AND(ISBLANK(P350),ISBLANK(R350)),"",IF(P350&lt;0.3*S350,"F",IF(ISBLANK(R350),"",IF(ISTEXT(R350),R350,IF(R350&gt;=0.95*U350,"O",IF(R350&gt;=0.9*U350,"A+",IF(R350&gt;=0.85*U350,"A",IF(R350&gt;=0.8*U350,"B+",IF(R350&gt;=0.75*U350,"B",IF(R350&gt;=0.7*U350,"C+",IF(R350&gt;=0.65*U350,"C",IF(R350&gt;=0.6*U350,"D+",IF(R350&gt;=0.55*U350,"D",IF(R350&gt;=0.5*U350,"E+",IF(R350&gt;=0.45*U350,"E",IF(R350&gt;=0.4*U350,"P",IF(R350&lt;0.4*U350,"F",R350)))))))))))))))))))</f>
        <v>D+</v>
      </c>
      <c r="N350" s="8">
        <f t="shared" ref="N350:N359" ca="1" si="50">INDEX($Z$2:$Z$17,MATCH(M350,$Y$2:$Y$17,0))</f>
        <v>6.5</v>
      </c>
      <c r="O350">
        <f>O349+1</f>
        <v>2</v>
      </c>
      <c r="P350" s="1">
        <f ca="1">IF(ISERROR(F344),"",IF(ISTEXT(VLOOKUP(B344,INDIRECT($F$8),6+(O350-1)*3)),(VLOOKUP(B344,INDIRECT($F$8),6+(O350-1)*3)),SUM(VLOOKUP(B344,INDIRECT($F$8),6+(O350-1)*3),IF(W361,W350,0))))</f>
        <v>65</v>
      </c>
      <c r="Q350" s="1">
        <f ca="1">IF(ISERROR(F344),"",VLOOKUP(B344,INDIRECT($F$8),7+(O350-1)*3))</f>
        <v>30</v>
      </c>
      <c r="R350" s="1">
        <f ca="1">IF(ISERROR(F344),"",SUM(P350:Q350))</f>
        <v>95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/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0</v>
      </c>
      <c r="X350" s="1" t="str">
        <f ca="1">IF(ISERROR(F344),"",IF(W350=0,"",_xlfn.TEXTJOIN("",FALSE," G+",W350," in ",A350)))</f>
        <v/>
      </c>
    </row>
    <row r="351" spans="1:24" ht="12" customHeight="1" x14ac:dyDescent="0.25">
      <c r="A351" s="7" t="str">
        <f ca="1">IF(ISERROR(F344),"",VLOOKUP(C344,INDIRECT($F$8),6+(O351-1)*3,0))</f>
        <v>ECT 001</v>
      </c>
      <c r="B351" s="38" t="str">
        <f ca="1">IF(ISERROR(F344),"",VLOOKUP(D344,INDIRECT($F$8),6+(O351-1)*3,0))</f>
        <v>Basic Electronics Engineering</v>
      </c>
      <c r="C351" s="38"/>
      <c r="D351" s="38"/>
      <c r="E351" s="38"/>
      <c r="F351" s="7">
        <f ca="1">IF(ISERROR(F344),"",VLOOKUP(E344,INDIRECT($F$8),6+(O351-1)*3,0))</f>
        <v>4</v>
      </c>
      <c r="G351" s="39" t="str">
        <f ca="1">IF(ISERROR(F344),"",_xlfn.TEXTJOIN("/",FALSE,P351,S351))</f>
        <v>39/100</v>
      </c>
      <c r="H351" s="39"/>
      <c r="I351" s="39" t="str">
        <f ca="1">IF(ISERROR(F344),"",_xlfn.TEXTJOIN("/",FALSE,Q351,T351))</f>
        <v>31/50</v>
      </c>
      <c r="J351" s="39"/>
      <c r="K351" s="39" t="str">
        <f ca="1">IF(ISERROR(F344),"",_xlfn.TEXTJOIN("/",FALSE,R351,U351))</f>
        <v>70/150</v>
      </c>
      <c r="L351" s="39"/>
      <c r="M351" s="7" t="str">
        <f t="shared" ca="1" si="49"/>
        <v>E</v>
      </c>
      <c r="N351" s="8">
        <f t="shared" ca="1" si="50"/>
        <v>5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39</v>
      </c>
      <c r="Q351" s="1">
        <f ca="1">IF(ISERROR(F344),"",VLOOKUP(B344,INDIRECT($F$8),7+(O351-1)*3))</f>
        <v>31</v>
      </c>
      <c r="R351" s="1">
        <f ca="1">IF(ISERROR(F344),"",SUM(P351:Q351))</f>
        <v>70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/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0</v>
      </c>
      <c r="X351" s="1" t="str">
        <f ca="1">IF(ISERROR(F344),"",IF(W351=0,"",_xlfn.TEXTJOIN("",FALSE," G+",W351," in ",A351)))</f>
        <v/>
      </c>
    </row>
    <row r="352" spans="1:24" ht="12" customHeight="1" x14ac:dyDescent="0.25">
      <c r="A352" s="7" t="str">
        <f ca="1">IF(ISERROR(F344),"",VLOOKUP(C344,INDIRECT($F$8),6+(O352-1)*3,0))</f>
        <v>MET 001</v>
      </c>
      <c r="B352" s="38" t="str">
        <f ca="1">IF(ISERROR(F344),"",VLOOKUP(D344,INDIRECT($F$8),6+(O352-1)*3,0))</f>
        <v>Basic Mechanical Engineering</v>
      </c>
      <c r="C352" s="38"/>
      <c r="D352" s="38"/>
      <c r="E352" s="38"/>
      <c r="F352" s="7">
        <f ca="1">IF(ISERROR(F344),"",VLOOKUP(E344,INDIRECT($F$8),6+(O352-1)*3,0))</f>
        <v>4</v>
      </c>
      <c r="G352" s="39" t="str">
        <f ca="1">IF(ISERROR(F344),"",_xlfn.TEXTJOIN("/",FALSE,P352,S352))</f>
        <v>53/100</v>
      </c>
      <c r="H352" s="39"/>
      <c r="I352" s="39" t="str">
        <f ca="1">IF(ISERROR(F344),"",_xlfn.TEXTJOIN("/",FALSE,Q352,T352))</f>
        <v>30/50</v>
      </c>
      <c r="J352" s="39"/>
      <c r="K352" s="39" t="str">
        <f ca="1">IF(ISERROR(F344),"",_xlfn.TEXTJOIN("/",FALSE,R352,U352))</f>
        <v>83/150</v>
      </c>
      <c r="L352" s="39"/>
      <c r="M352" s="7" t="str">
        <f t="shared" ca="1" si="49"/>
        <v>D</v>
      </c>
      <c r="N352" s="8">
        <f t="shared" ca="1" si="50"/>
        <v>6</v>
      </c>
      <c r="O352">
        <f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53</v>
      </c>
      <c r="Q352" s="1">
        <f ca="1">IF(ISERROR(F344),"",VLOOKUP(B344,INDIRECT($F$8),7+(O352-1)*3))</f>
        <v>30</v>
      </c>
      <c r="R352" s="1">
        <f ca="1">IF(ISERROR(F344),"",SUM(P352:Q352))</f>
        <v>83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/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0</v>
      </c>
      <c r="X352" s="1" t="str">
        <f ca="1">IF(ISERROR(F344),"",IF(W352=0,"",_xlfn.TEXTJOIN("",FALSE," G+",W352," in ",A352)))</f>
        <v/>
      </c>
    </row>
    <row r="353" spans="1:24" ht="12" customHeight="1" x14ac:dyDescent="0.25">
      <c r="A353" s="7" t="str">
        <f ca="1">IF(ISERROR(F344),"",VLOOKUP(C344,INDIRECT($F$8),6+(O353-1)*3,0))</f>
        <v>AHP 002</v>
      </c>
      <c r="B353" s="38" t="str">
        <f ca="1">IF(ISERROR(F344),"",VLOOKUP(D344,INDIRECT($F$8),6+(O353-1)*3,0))</f>
        <v>Engineering Chemistry Lab</v>
      </c>
      <c r="C353" s="38"/>
      <c r="D353" s="38"/>
      <c r="E353" s="38"/>
      <c r="F353" s="7">
        <f ca="1">IF(ISERROR(F344),"",VLOOKUP(E344,INDIRECT($F$8),6+(O353-1)*3,0))</f>
        <v>1</v>
      </c>
      <c r="G353" s="39" t="str">
        <f ca="1">IF(ISERROR(F344),"",_xlfn.TEXTJOIN("/",FALSE,P353,S353))</f>
        <v>18/25</v>
      </c>
      <c r="H353" s="39"/>
      <c r="I353" s="39" t="str">
        <f ca="1">IF(ISERROR(F344),"",_xlfn.TEXTJOIN("/",FALSE,Q353,T353))</f>
        <v>22/25</v>
      </c>
      <c r="J353" s="39"/>
      <c r="K353" s="39" t="str">
        <f ca="1">IF(ISERROR(F344),"",_xlfn.TEXTJOIN("/",FALSE,R353,U353))</f>
        <v>40/50</v>
      </c>
      <c r="L353" s="39"/>
      <c r="M353" s="7" t="str">
        <f t="shared" ca="1" si="49"/>
        <v>B+</v>
      </c>
      <c r="N353" s="8">
        <f t="shared" ca="1" si="50"/>
        <v>8.5</v>
      </c>
      <c r="O353">
        <f>O352+1</f>
        <v>5</v>
      </c>
      <c r="P353" s="1">
        <f ca="1">IF(ISERROR(F344),"",IF(ISTEXT(VLOOKUP(B344,INDIRECT($F$8),6+(O353-1)*3)),(VLOOKUP(B344,INDIRECT($F$8),6+(O353-1)*3)),SUM(VLOOKUP(B344,INDIRECT($F$8),6+(O353-1)*3),IF(W361,W353,0))))</f>
        <v>18</v>
      </c>
      <c r="Q353" s="1">
        <f ca="1">IF(ISERROR(F344),"",VLOOKUP(B344,INDIRECT($F$8),7+(O353-1)*3))</f>
        <v>22</v>
      </c>
      <c r="R353" s="1">
        <f ca="1">IF(ISERROR(F344),"",SUM(P353:Q353))</f>
        <v>40</v>
      </c>
      <c r="S353" s="1">
        <f ca="1">IF(ISERROR(F344),"",VLOOKUP(A344,INDIRECT($F$8),6+(O353-1)*3))</f>
        <v>25</v>
      </c>
      <c r="T353" s="1">
        <f ca="1">IF(ISERROR(F344),"",VLOOKUP(A344,INDIRECT($F$8),7+(O353-1)*3))</f>
        <v>25</v>
      </c>
      <c r="U353" s="1">
        <f ca="1">IF(ISERROR(F344),"",VLOOKUP(A344,INDIRECT($F$8),8+(O353-1)*3))</f>
        <v>50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5">
      <c r="A354" s="7" t="str">
        <f ca="1">IF(ISERROR(F344),"",VLOOKUP(C344,INDIRECT($F$8),6+(O354-1)*3,0))</f>
        <v>ECP 001</v>
      </c>
      <c r="B354" s="38" t="str">
        <f ca="1">IF(ISERROR(F344),"",VLOOKUP(D344,INDIRECT($F$8),6+(O354-1)*3,0))</f>
        <v>Basic Electronics Engineering Lab</v>
      </c>
      <c r="C354" s="38"/>
      <c r="D354" s="38"/>
      <c r="E354" s="38"/>
      <c r="F354" s="7">
        <f ca="1">IF(ISERROR(F344),"",VLOOKUP(E344,INDIRECT($F$8),6+(O354-1)*3,0))</f>
        <v>1</v>
      </c>
      <c r="G354" s="39" t="str">
        <f ca="1">IF(ISERROR(F344),"",_xlfn.TEXTJOIN("/",FALSE,P354,S354))</f>
        <v>20/25</v>
      </c>
      <c r="H354" s="39"/>
      <c r="I354" s="39" t="str">
        <f ca="1">IF(ISERROR(F344),"",_xlfn.TEXTJOIN("/",FALSE,Q354,T354))</f>
        <v>19/25</v>
      </c>
      <c r="J354" s="39"/>
      <c r="K354" s="39" t="str">
        <f ca="1">IF(ISERROR(F344),"",_xlfn.TEXTJOIN("/",FALSE,R354,U354))</f>
        <v>39/50</v>
      </c>
      <c r="L354" s="39"/>
      <c r="M354" s="7" t="str">
        <f t="shared" ca="1" si="49"/>
        <v>B</v>
      </c>
      <c r="N354" s="8">
        <f t="shared" ca="1" si="50"/>
        <v>8</v>
      </c>
      <c r="O354">
        <f t="shared" ref="O354:O360" si="51">O353+1</f>
        <v>6</v>
      </c>
      <c r="P354" s="1">
        <f ca="1">IF(ISERROR(F344),"",IF(ISTEXT(VLOOKUP(B344,INDIRECT($F$8),6+(O354-1)*3)),(VLOOKUP(B344,INDIRECT($F$8),6+(O354-1)*3)),SUM(VLOOKUP(B344,INDIRECT($F$8),6+(O354-1)*3),IF(W361,W354,0))))</f>
        <v>20</v>
      </c>
      <c r="Q354" s="1">
        <f ca="1">IF(ISERROR(F344),"",VLOOKUP(B344,INDIRECT($F$8),7+(O354-1)*3))</f>
        <v>19</v>
      </c>
      <c r="R354" s="1">
        <f ca="1">IF(ISERROR(F344),"",SUM(P354:Q354))</f>
        <v>39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5">
      <c r="A355" s="7" t="str">
        <f ca="1">IF(ISERROR(F344),"",VLOOKUP(C344,INDIRECT($F$8),6+(O355-1)*3,0))</f>
        <v>MEP 001</v>
      </c>
      <c r="B355" s="38" t="str">
        <f ca="1">IF(ISERROR(F344),"",VLOOKUP(D344,INDIRECT($F$8),6+(O355-1)*3,0))</f>
        <v>Basic Mechanical Engineering Lab</v>
      </c>
      <c r="C355" s="38"/>
      <c r="D355" s="38"/>
      <c r="E355" s="38"/>
      <c r="F355" s="7">
        <f ca="1">IF(ISERROR(F344),"",VLOOKUP(E344,INDIRECT($F$8),6+(O355-1)*3,0))</f>
        <v>1</v>
      </c>
      <c r="G355" s="39" t="str">
        <f ca="1">IF(ISERROR(F344),"",_xlfn.TEXTJOIN("/",FALSE,P355,S355))</f>
        <v>23/25</v>
      </c>
      <c r="H355" s="39"/>
      <c r="I355" s="39" t="str">
        <f ca="1">IF(ISERROR(F344),"",_xlfn.TEXTJOIN("/",FALSE,Q355,T355))</f>
        <v>22/25</v>
      </c>
      <c r="J355" s="39"/>
      <c r="K355" s="39" t="str">
        <f ca="1">IF(ISERROR(F344),"",_xlfn.TEXTJOIN("/",FALSE,R355,U355))</f>
        <v>45/50</v>
      </c>
      <c r="L355" s="39"/>
      <c r="M355" s="7" t="str">
        <f t="shared" ca="1" si="49"/>
        <v>A+</v>
      </c>
      <c r="N355" s="8">
        <f t="shared" ca="1" si="50"/>
        <v>9.5</v>
      </c>
      <c r="O355">
        <f t="shared" si="51"/>
        <v>7</v>
      </c>
      <c r="P355" s="1">
        <f ca="1">IF(ISERROR(F344),"",IF(ISTEXT(VLOOKUP(B344,INDIRECT($F$8),6+(O355-1)*3)),(VLOOKUP(B344,INDIRECT($F$8),6+(O355-1)*3)),SUM(VLOOKUP(B344,INDIRECT($F$8),6+(O355-1)*3),IF(W361,W355,0))))</f>
        <v>23</v>
      </c>
      <c r="Q355" s="1">
        <f ca="1">IF(ISERROR(F344),"",VLOOKUP(B344,INDIRECT($F$8),7+(O355-1)*3))</f>
        <v>22</v>
      </c>
      <c r="R355" s="1">
        <f ca="1">IF(ISERROR(F344),"",SUM(P355:Q355))</f>
        <v>45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5">
      <c r="A356" s="7" t="str">
        <f ca="1">IF(ISERROR(F344),"",VLOOKUP(C344,INDIRECT($F$8),6+(O356-1)*3,0))</f>
        <v>MEP 003</v>
      </c>
      <c r="B356" s="38" t="str">
        <f ca="1">IF(ISERROR(F344),"",VLOOKUP(D344,INDIRECT($F$8),6+(O356-1)*3-Z356,0))</f>
        <v>Workshop Practices Lab</v>
      </c>
      <c r="C356" s="38"/>
      <c r="D356" s="38"/>
      <c r="E356" s="38"/>
      <c r="F356" s="7">
        <f ca="1">IF(ISERROR(F344),"",VLOOKUP(E344,INDIRECT($F$8),6+(O356-1)*3,0))</f>
        <v>2</v>
      </c>
      <c r="G356" s="39" t="str">
        <f ca="1">IF(ISERROR(F344),"",_xlfn.TEXTJOIN("/",FALSE,P356,S356))</f>
        <v>44/50</v>
      </c>
      <c r="H356" s="39"/>
      <c r="I356" s="39" t="str">
        <f ca="1">IF(ISERROR(F344),"",_xlfn.TEXTJOIN("/",FALSE,Q356,T356))</f>
        <v>47/50</v>
      </c>
      <c r="J356" s="39"/>
      <c r="K356" s="39" t="str">
        <f ca="1">IF(ISERROR(F344),"",_xlfn.TEXTJOIN("/",FALSE,R356,U356))</f>
        <v>91/100</v>
      </c>
      <c r="L356" s="39"/>
      <c r="M356" s="7" t="str">
        <f t="shared" ca="1" si="49"/>
        <v>A+</v>
      </c>
      <c r="N356" s="8">
        <f t="shared" ca="1" si="50"/>
        <v>9.5</v>
      </c>
      <c r="O356">
        <f t="shared" si="51"/>
        <v>8</v>
      </c>
      <c r="P356" s="1">
        <f ca="1">IF(ISERROR(F344),"",IF(ISTEXT(VLOOKUP(B344,INDIRECT($F$8),6+(O356-1)*3)),(VLOOKUP(B344,INDIRECT($F$8),6+(O356-1)*3)),SUM(VLOOKUP(B344,INDIRECT($F$8),6+(O356-1)*3),IF(W361,W356,0))))</f>
        <v>44</v>
      </c>
      <c r="Q356" s="1">
        <f ca="1">IF(ISERROR(F344),"",VLOOKUP(B344,INDIRECT($F$8),7+(O356-1)*3))</f>
        <v>47</v>
      </c>
      <c r="R356" s="1">
        <f ca="1">IF(ISERROR(F344),"",SUM(P356:Q356))</f>
        <v>91</v>
      </c>
      <c r="S356" s="1">
        <f ca="1">IF(ISERROR(F344),"",VLOOKUP(A344,INDIRECT($F$8),6+(O356-1)*3))</f>
        <v>50</v>
      </c>
      <c r="T356" s="1">
        <f ca="1">IF(ISERROR(F344),"",VLOOKUP(A344,INDIRECT($F$8),7+(O356-1)*3))</f>
        <v>50</v>
      </c>
      <c r="U356" s="1">
        <f ca="1">IF(ISERROR(F344),"",VLOOKUP(A344,INDIRECT($F$8),8+(O356-1)*3))</f>
        <v>100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5">
      <c r="A357" s="7" t="str">
        <f ca="1">IF(ISERROR(F344),"",VLOOKUP(C344,INDIRECT($F$8),6+(O357-1)*3,0))</f>
        <v>AHP 004</v>
      </c>
      <c r="B357" s="38" t="str">
        <f ca="1">IF(ISERROR(F344),"",VLOOKUP(D344,INDIRECT($F$8),6+(O357-1)*3-Z357,0))</f>
        <v>Emerging Technologies in Engineering Lab</v>
      </c>
      <c r="C357" s="38"/>
      <c r="D357" s="38"/>
      <c r="E357" s="38"/>
      <c r="F357" s="7">
        <f ca="1">IF(ISERROR(F344),"",VLOOKUP(E344,INDIRECT($F$8),6+(O357-1)*3,0))</f>
        <v>1</v>
      </c>
      <c r="G357" s="39" t="str">
        <f ca="1">IF(ISERROR(F344),"",_xlfn.TEXTJOIN("/",FALSE,P357,S357))</f>
        <v>22/25</v>
      </c>
      <c r="H357" s="39"/>
      <c r="I357" s="39" t="str">
        <f ca="1">IF(ISERROR(F344),"",_xlfn.TEXTJOIN("/",FALSE,Q357,T357))</f>
        <v>24/25</v>
      </c>
      <c r="J357" s="39"/>
      <c r="K357" s="39" t="str">
        <f ca="1">IF(ISERROR(F344),"",_xlfn.TEXTJOIN("/",FALSE,R357,U357))</f>
        <v>46/50</v>
      </c>
      <c r="L357" s="39"/>
      <c r="M357" s="7" t="str">
        <f t="shared" ca="1" si="49"/>
        <v>A+</v>
      </c>
      <c r="N357" s="8">
        <f t="shared" ca="1" si="50"/>
        <v>9.5</v>
      </c>
      <c r="O357">
        <f t="shared" si="51"/>
        <v>9</v>
      </c>
      <c r="P357" s="1">
        <f ca="1">IF(ISERROR(F344),"",IF(ISTEXT(VLOOKUP(B344,INDIRECT($F$8),6+(O357-1)*3)),(VLOOKUP(B344,INDIRECT($F$8),6+(O357-1)*3)),SUM(VLOOKUP(B344,INDIRECT($F$8),6+(O357-1)*3),IF(W361,W357,0))))</f>
        <v>22</v>
      </c>
      <c r="Q357" s="1">
        <f ca="1">IF(ISERROR(F344),"",VLOOKUP(B344,INDIRECT($F$8),7+(O357-1)*3))</f>
        <v>24</v>
      </c>
      <c r="R357" s="1">
        <f ca="1">IF(ISERROR(F344),"",SUM(P357:Q357))</f>
        <v>46</v>
      </c>
      <c r="S357" s="1">
        <f ca="1">IF(ISERROR(F344),"",VLOOKUP(A344,INDIRECT($F$8),6+(O357-1)*3))</f>
        <v>25</v>
      </c>
      <c r="T357" s="1">
        <f ca="1">IF(ISERROR(F344),"",VLOOKUP(A344,INDIRECT($F$8),7+(O357-1)*3))</f>
        <v>25</v>
      </c>
      <c r="U357" s="1">
        <f ca="1">IF(ISERROR(F344),"",VLOOKUP(A344,INDIRECT($F$8),8+(O357-1)*3))</f>
        <v>50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5">
      <c r="A358" s="7" t="str">
        <f ca="1">IF(ISERROR(F344),"",VLOOKUP(C344,INDIRECT($F$8),6+(O358-1)*3,0))</f>
        <v>CSP 002</v>
      </c>
      <c r="B358" s="38" t="str">
        <f ca="1">IF(ISERROR(F344),"",VLOOKUP(D344,INDIRECT($F$8),6+(O358-1)*3,0))</f>
        <v>Computer Applications and IOT</v>
      </c>
      <c r="C358" s="38"/>
      <c r="D358" s="38"/>
      <c r="E358" s="38"/>
      <c r="F358" s="7">
        <f ca="1">IF(ISERROR(F344),"",VLOOKUP(E344,INDIRECT($F$8),6+(O358-1)*3,0))</f>
        <v>1</v>
      </c>
      <c r="G358" s="39" t="str">
        <f ca="1">IF(ISERROR(F344),"",_xlfn.TEXTJOIN("/",FALSE,P358,S358))</f>
        <v>22/25</v>
      </c>
      <c r="H358" s="39"/>
      <c r="I358" s="39" t="str">
        <f ca="1">IF(ISERROR(F344),"",_xlfn.TEXTJOIN("/",FALSE,Q358,T358))</f>
        <v>21/25</v>
      </c>
      <c r="J358" s="39"/>
      <c r="K358" s="39" t="str">
        <f ca="1">IF(ISERROR(F344),"",_xlfn.TEXTJOIN("/",FALSE,R358,U358))</f>
        <v>43/50</v>
      </c>
      <c r="L358" s="39"/>
      <c r="M358" s="7" t="str">
        <f t="shared" ca="1" si="49"/>
        <v>A</v>
      </c>
      <c r="N358" s="8">
        <f t="shared" ca="1" si="50"/>
        <v>9</v>
      </c>
      <c r="O358">
        <f t="shared" si="51"/>
        <v>10</v>
      </c>
      <c r="P358" s="1">
        <f ca="1">IF(ISERROR(F344),"",IF(ISTEXT(VLOOKUP(B344,INDIRECT($F$8),6+(O358-1)*3)),(VLOOKUP(B344,INDIRECT($F$8),6+(O358-1)*3)),SUM(VLOOKUP(B344,INDIRECT($F$8),6+(O358-1)*3),IF(W361,W358,0))))</f>
        <v>22</v>
      </c>
      <c r="Q358" s="1">
        <f ca="1">IF(ISERROR(F344),"",VLOOKUP(B344,INDIRECT($F$8),7+(O358-1)*3))</f>
        <v>21</v>
      </c>
      <c r="R358" s="1">
        <f ca="1">IF(ISERROR(F344),"",SUM(P358:Q358))</f>
        <v>43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5">
      <c r="A359" s="7" t="str">
        <f ca="1">IF(ISERROR(F344),"",VLOOKUP(C344,INDIRECT($F$8),6+(O359-1)*3,0))</f>
        <v>AHP 006</v>
      </c>
      <c r="B359" s="38" t="str">
        <f ca="1">IF(ISERROR(F344),"",VLOOKUP(D344,INDIRECT($F$8),6+(O359-1)*3,0))</f>
        <v>English Language Lab ($)</v>
      </c>
      <c r="C359" s="38"/>
      <c r="D359" s="38"/>
      <c r="E359" s="38"/>
      <c r="F359" s="7">
        <f ca="1">IF(ISERROR(F344),"",VLOOKUP(E344,INDIRECT($F$8),6+(O359-1)*3,0))</f>
        <v>0</v>
      </c>
      <c r="G359" s="39" t="str">
        <f ca="1">IF(ISERROR(F344),"",_xlfn.TEXTJOIN("/",FALSE,P359,S359))</f>
        <v>19/25</v>
      </c>
      <c r="H359" s="39"/>
      <c r="I359" s="39" t="str">
        <f ca="1">IF(ISERROR(F344),"",_xlfn.TEXTJOIN("/",FALSE,Q359,T359))</f>
        <v>35/50</v>
      </c>
      <c r="J359" s="39"/>
      <c r="K359" s="39" t="str">
        <f ca="1">IF(ISERROR(F344),"",_xlfn.TEXTJOIN("/",FALSE,R359,U359))</f>
        <v>54/75</v>
      </c>
      <c r="L359" s="39"/>
      <c r="M359" s="7" t="str">
        <f t="shared" ca="1" si="49"/>
        <v>C+</v>
      </c>
      <c r="N359" s="8">
        <f t="shared" ca="1" si="50"/>
        <v>7.5</v>
      </c>
      <c r="O359">
        <f t="shared" si="51"/>
        <v>11</v>
      </c>
      <c r="P359" s="1">
        <f ca="1">IF(ISERROR(F344),"",IF(ISTEXT(VLOOKUP(B344,INDIRECT($F$8),6+(O359-1)*3)),(VLOOKUP(B344,INDIRECT($F$8),6+(O359-1)*3)),SUM(VLOOKUP(B344,INDIRECT($F$8),6+(O359-1)*3),IF(W361,W359,0))))</f>
        <v>19</v>
      </c>
      <c r="Q359" s="1">
        <f ca="1">IF(ISERROR(F344),"",VLOOKUP(B344,INDIRECT($F$8),7+(O359-1)*3))</f>
        <v>35</v>
      </c>
      <c r="R359" s="1">
        <f ca="1">IF(ISERROR(F344),"",SUM(P359:Q359))</f>
        <v>54</v>
      </c>
      <c r="S359" s="1">
        <f ca="1">IF(ISERROR(F344),"",VLOOKUP(A344,INDIRECT($F$8),6+(O359-1)*3))</f>
        <v>25</v>
      </c>
      <c r="T359" s="1">
        <f ca="1">IF(ISERROR(F344),"",VLOOKUP(A344,INDIRECT($F$8),7+(O359-1)*3))</f>
        <v>50</v>
      </c>
      <c r="U359" s="1">
        <f ca="1">IF(ISERROR(F344),"",VLOOKUP(A344,INDIRECT($F$8),8+(O359-1)*3))</f>
        <v>75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5">
      <c r="A360" s="7" t="str">
        <f ca="1">IF(ISERROR(F344),"",VLOOKUP(C344,INDIRECT($F$8),6+(O360-1)*3-Y360,0))</f>
        <v>GP 01</v>
      </c>
      <c r="B360" s="38" t="str">
        <f ca="1">IF(ISERROR(F344),"",VLOOKUP(D344,INDIRECT($F$8),6+(O360-1)*3-Z360,0))</f>
        <v>General Proficiency ($)</v>
      </c>
      <c r="C360" s="38"/>
      <c r="D360" s="38"/>
      <c r="E360" s="38"/>
      <c r="F360" s="7">
        <f ca="1">IF(ISERROR(F344),"",VLOOKUP(E344,INDIRECT($F$8),6+(O360-1)*3-AA360,0))</f>
        <v>0</v>
      </c>
      <c r="G360" s="39" t="str">
        <f ca="1">IF(ISERROR(F344),"","-")</f>
        <v>-</v>
      </c>
      <c r="H360" s="39"/>
      <c r="I360" s="39" t="str">
        <f ca="1">IF(ISERROR(F344),"",_xlfn.TEXTJOIN("/",FALSE,Q360,T360))</f>
        <v>47/50</v>
      </c>
      <c r="J360" s="39"/>
      <c r="K360" s="39" t="str">
        <f ca="1">IF(ISERROR(F344),"",_xlfn.TEXTJOIN("/",FALSE,R360,U360))</f>
        <v>47/50</v>
      </c>
      <c r="L360" s="39"/>
      <c r="M360" s="39" t="str">
        <f ca="1">IF(ISBLANK(R360),"",IF(ISTEXT(R360),R360,IF(R360&gt;=0.8*U360,"Excellent",IF(R360&gt;=0.6*U360,"Very Good",IF(R360&gt;=0.4*U360,"Good",IF(R360&gt;=0.2*U360,"Satisfactory","Average"))))))</f>
        <v>Excellent</v>
      </c>
      <c r="N360" s="39"/>
      <c r="O360">
        <f t="shared" si="51"/>
        <v>12</v>
      </c>
      <c r="P360" s="1">
        <f ca="1">IF(ISERROR(F344),"",IF(ISTEXT(VLOOKUP(B\28,INDIRECT($F$8),6+(O360-1)*3)),(VLOOKUP(B344,INDIRECT($F$8),6+(O360-1)*3)),SUM(VLOOKUP(B344,INDIRECT($F$8),6+(O360-1)*3),IF(W361,W360,0))))</f>
        <v>0</v>
      </c>
      <c r="Q360" s="1">
        <f ca="1">IF(ISERROR(F344),"",VLOOKUP(B344,INDIRECT($F$8),7+(O360-1)*3))</f>
        <v>47</v>
      </c>
      <c r="R360" s="1">
        <f ca="1">IF(ISERROR(F344),"",SUM(P360:Q360))</f>
        <v>47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5">
      <c r="A361" s="40" t="str">
        <f ca="1">IF(ISERROR(F344),"",A340)</f>
        <v>Total Credits/ Marks/ Total Grade Points</v>
      </c>
      <c r="B361" s="40"/>
      <c r="C361" s="40"/>
      <c r="D361" s="40"/>
      <c r="E361" s="40"/>
      <c r="F361" s="10">
        <f ca="1">IF(ISERROR(F344),"",SUM(F349:F359))</f>
        <v>23</v>
      </c>
      <c r="G361" s="41" t="str">
        <f ca="1">IF(ISERROR(F344),"",_xlfn.TEXTJOIN("/",TRUE,SUMIF(F349:F360,"&gt;0",P349:P360),SUMIF(F349:F360,"&gt;0",S349:S360)))</f>
        <v>355/575</v>
      </c>
      <c r="H361" s="41"/>
      <c r="I361" s="41" t="str">
        <f ca="1">IF(ISERROR(F344),"",_xlfn.TEXTJOIN("/",TRUE,SUMIF(F349:F360,"&gt;0",Q349:Q360),SUMIF(F349:F360,"&gt;0",T349:T360)))</f>
        <v>285/375</v>
      </c>
      <c r="J361" s="41"/>
      <c r="K361" s="41" t="str">
        <f ca="1">IF(ISERROR(F344),"",_xlfn.TEXTJOIN("/",TRUE,SUMIF(F349:F360,"&gt;0",R349:R360),SUMIF(F349:F360,"&gt;0",U349:U360)))</f>
        <v>640/950</v>
      </c>
      <c r="L361" s="41"/>
      <c r="M361" s="40">
        <f ca="1">IF(ISERROR(F344),"",SUMPRODUCT(N349:N359,F349:F359))</f>
        <v>157.5</v>
      </c>
      <c r="N361" s="40"/>
      <c r="V361" s="1" t="str">
        <f ca="1">IF(ISERROR(F344),"",_xlfn.TEXTJOIN(", ",TRUE,V349:V360))</f>
        <v/>
      </c>
      <c r="W361" t="b">
        <f ca="1">IF(ISERROR(F344),"",IF(SUM(W349:W360)&lt;=W348,TRUE,FALSE))</f>
        <v>1</v>
      </c>
      <c r="X361" s="1" t="str">
        <f ca="1">IF(ISERROR(F344),"",_xlfn.TEXTJOIN(",",TRUE,X349:X360))</f>
        <v/>
      </c>
    </row>
    <row r="362" spans="1:24" ht="12" customHeight="1" x14ac:dyDescent="0.25">
      <c r="A362" s="40" t="str">
        <f ca="1">IF(ISERROR(F344),"",A341)</f>
        <v>Result:</v>
      </c>
      <c r="B362" s="42" t="str" cm="1">
        <f t="array" aca="1" ref="B362" ca="1">IF(SUM(COUNTIF(M349:M359,{"Ab","Dt"}))=11, "Not Promoted to IInd Semester", IF(V361="", "PASS", "CARRY OVER"))</f>
        <v>PASS</v>
      </c>
      <c r="C362" s="42"/>
      <c r="D362" s="40" t="str">
        <f ca="1">IF(ISERROR(F344),"",D341)</f>
        <v>Remark:</v>
      </c>
      <c r="E362" s="42" t="str">
        <f ca="1">IF(ISERROR(F344),"",IF(V361="",IF(X361="","",X361),_xlfn.TEXTJOIN(" ",TRUE,"BACK IN",V361)))</f>
        <v/>
      </c>
      <c r="F362" s="42"/>
      <c r="G362" s="40" t="str">
        <f ca="1">IF(ISERROR(F344),"",G341)</f>
        <v>SGPA:</v>
      </c>
      <c r="H362" s="43">
        <f ca="1">IF(ISERROR(F344),"",M361/F361)</f>
        <v>6.8478260869565215</v>
      </c>
      <c r="I362" s="40" t="str">
        <f ca="1">IF(ISERROR(F344),"",I341)</f>
        <v>CGPA:</v>
      </c>
      <c r="J362" s="43">
        <f ca="1">IF(ISERROR(F344),"",VLOOKUP(B344,INDIRECT($F$8),12+(O360-1)*3,0))</f>
        <v>6.8478260869565215</v>
      </c>
      <c r="K362" s="42" t="str">
        <f ca="1">IF(ISERROR(F344),"",K341)</f>
        <v>Earned Credits:</v>
      </c>
      <c r="L362" s="40">
        <f ca="1">IF(ISERROR(F344),"",SUMIF(N349:N359,"&gt;0",F349:F359))</f>
        <v>23</v>
      </c>
      <c r="M362" s="42" t="str">
        <f ca="1">IF(ISERROR(F344),"",M341)</f>
        <v>Cuml. Earned Credits:</v>
      </c>
      <c r="N362" s="40">
        <f ca="1">IF(ISERROR(F344),"",VLOOKUP(B344,INDIRECT($F$8),10+(O360-1)*3,0))</f>
        <v>23</v>
      </c>
    </row>
    <row r="363" spans="1:24" ht="12" customHeight="1" x14ac:dyDescent="0.25">
      <c r="A363" s="40"/>
      <c r="B363" s="42"/>
      <c r="C363" s="42"/>
      <c r="D363" s="40"/>
      <c r="E363" s="42"/>
      <c r="F363" s="42"/>
      <c r="G363" s="40"/>
      <c r="H363" s="43"/>
      <c r="I363" s="40"/>
      <c r="J363" s="43"/>
      <c r="K363" s="42"/>
      <c r="L363" s="40"/>
      <c r="M363" s="42"/>
      <c r="N363" s="40"/>
    </row>
    <row r="364" spans="1:24" ht="12" customHeight="1" x14ac:dyDescent="0.25">
      <c r="A364" s="40"/>
      <c r="B364" s="42"/>
      <c r="C364" s="42"/>
      <c r="D364" s="40"/>
      <c r="E364" s="42"/>
      <c r="F364" s="42"/>
      <c r="G364" s="40"/>
      <c r="H364" s="43"/>
      <c r="I364" s="40"/>
      <c r="J364" s="43"/>
      <c r="K364" s="42"/>
      <c r="L364" s="40"/>
      <c r="M364" s="42"/>
      <c r="N364" s="40"/>
    </row>
    <row r="365" spans="1:24" ht="12" customHeight="1" x14ac:dyDescent="0.25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Ayushi Khanshili</v>
      </c>
    </row>
    <row r="366" spans="1:24" ht="12" customHeight="1" x14ac:dyDescent="0.25">
      <c r="A366" s="44" t="str">
        <f ca="1">IF(ISERROR(F365),"",A345)</f>
        <v>Name:</v>
      </c>
      <c r="B366" s="44" t="str">
        <f ca="1">IFERROR(VLOOKUP(B365,INDIRECT($F$8),4,0),"")</f>
        <v>Ayushi Khanshili</v>
      </c>
      <c r="C366" s="44"/>
      <c r="D366" s="44" t="str">
        <f ca="1">IF(ISERROR(F365),"",D345)</f>
        <v>Father's Name:</v>
      </c>
      <c r="E366" s="44" t="str">
        <f ca="1">IFERROR(VLOOKUP(B365,INDIRECT($F$8),5,0),"")</f>
        <v>Pawan Khanshili</v>
      </c>
      <c r="F366" s="44"/>
      <c r="G366" s="44" t="str">
        <f ca="1">IF(ISERROR(F365),"",G345)</f>
        <v>University Roll No:</v>
      </c>
      <c r="H366" s="44"/>
      <c r="I366" s="45">
        <f ca="1">IFERROR(VLOOKUP(B365,INDIRECT($F$8),2,0),"")</f>
        <v>250090101018</v>
      </c>
      <c r="J366" s="45"/>
      <c r="K366" s="44" t="str">
        <f ca="1">IF(ISERROR(F365),"",K345)</f>
        <v>University Enrol. No:</v>
      </c>
      <c r="L366" s="44"/>
      <c r="M366" s="45" t="str">
        <f ca="1">IFERROR(VLOOKUP(B365,INDIRECT($F$8),3,0),"")</f>
        <v>UTU/2501103967</v>
      </c>
      <c r="N366" s="45"/>
    </row>
    <row r="367" spans="1:24" ht="12" customHeight="1" x14ac:dyDescent="0.25">
      <c r="A367" s="44"/>
      <c r="B367" s="44"/>
      <c r="C367" s="44"/>
      <c r="D367" s="44"/>
      <c r="E367" s="44"/>
      <c r="F367" s="44"/>
      <c r="G367" s="44"/>
      <c r="H367" s="44"/>
      <c r="I367" s="45"/>
      <c r="J367" s="45"/>
      <c r="K367" s="44"/>
      <c r="L367" s="44"/>
      <c r="M367" s="45"/>
      <c r="N367" s="45"/>
    </row>
    <row r="368" spans="1:24" ht="12" customHeight="1" x14ac:dyDescent="0.25">
      <c r="A368" s="42" t="str">
        <f ca="1">IF(ISERROR(F365),"",A347)</f>
        <v>Subject Code</v>
      </c>
      <c r="B368" s="42" t="str">
        <f ca="1">IF(ISERROR(F365),"",B347)</f>
        <v>Subject Name</v>
      </c>
      <c r="C368" s="42"/>
      <c r="D368" s="42"/>
      <c r="E368" s="42"/>
      <c r="F368" s="42" t="str">
        <f ca="1">IF(ISERROR(F365),"",F347)</f>
        <v>Credits</v>
      </c>
      <c r="G368" s="42" t="str">
        <f ca="1">IF(ISERROR(F365),"",G347)</f>
        <v>External Marks</v>
      </c>
      <c r="H368" s="42"/>
      <c r="I368" s="42" t="str">
        <f ca="1">IF(ISERROR(F365),"",I347)</f>
        <v>Sessional Marks</v>
      </c>
      <c r="J368" s="42"/>
      <c r="K368" s="42" t="str">
        <f ca="1">IF(ISERROR(F365),"",K347)</f>
        <v>Total Marks</v>
      </c>
      <c r="L368" s="42"/>
      <c r="M368" s="42" t="str">
        <f ca="1">IF(ISERROR(F365),"",M347)</f>
        <v>Grade</v>
      </c>
      <c r="N368" s="42" t="str">
        <f ca="1">IF(ISERROR(F365),"",N347)</f>
        <v>Grade Points</v>
      </c>
    </row>
    <row r="369" spans="1:24" ht="12" customHeight="1" x14ac:dyDescent="0.2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5">
      <c r="A370" s="7" t="str">
        <f ca="1">IF(ISERROR(F365),"",VLOOKUP(C365,INDIRECT($F$8),6+(O370-1)*3,0))</f>
        <v>AHT 002</v>
      </c>
      <c r="B370" s="38" t="str">
        <f ca="1">IF(ISERROR(F365),"",VLOOKUP(D365,INDIRECT($F$8),6+(O370-1)*3,0))</f>
        <v>Engineering Chemistry</v>
      </c>
      <c r="C370" s="38"/>
      <c r="D370" s="38"/>
      <c r="E370" s="38"/>
      <c r="F370" s="7">
        <f ca="1">IF(ISERROR(F365),"",VLOOKUP(E365,INDIRECT($F$8),6+(O370-1)*3,0))</f>
        <v>4</v>
      </c>
      <c r="G370" s="39" t="str">
        <f ca="1">IF(ISERROR(F365),"",_xlfn.TEXTJOIN("/",FALSE,P370,S370))</f>
        <v>74/100</v>
      </c>
      <c r="H370" s="39"/>
      <c r="I370" s="39" t="str">
        <f ca="1">IF(ISERROR(F365),"",_xlfn.TEXTJOIN("/",FALSE,Q370,T370))</f>
        <v>44/50</v>
      </c>
      <c r="J370" s="39"/>
      <c r="K370" s="39" t="str">
        <f ca="1">IF(ISERROR(F365),"",_xlfn.TEXTJOIN("/",FALSE,R370,U370))</f>
        <v>118/150</v>
      </c>
      <c r="L370" s="39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B</v>
      </c>
      <c r="N370" s="8">
        <f ca="1">INDEX($Z$2:$Z$17,MATCH(M370,$Y$2:$Y$17,0))</f>
        <v>8</v>
      </c>
      <c r="O370">
        <v>1</v>
      </c>
      <c r="P370" s="1">
        <f ca="1">IF(ISERROR(F365),"",IF(ISTEXT(VLOOKUP(B365,INDIRECT($F$8),6+(O370-1)*3)),(VLOOKUP(B365,INDIRECT($F$8),6+(O370-1)*3)),SUM(VLOOKUP(B365,INDIRECT($F$8),6+(O370-1)*3),IF(W382,W370,0))))</f>
        <v>74</v>
      </c>
      <c r="Q370" s="1">
        <f ca="1">IF(ISERROR(F365),"",VLOOKUP(B365,INDIRECT($F$8),7+(O370-1)*3))</f>
        <v>44</v>
      </c>
      <c r="R370" s="1">
        <f ca="1">IF(ISERROR(F365),"",SUM(P370:Q370))</f>
        <v>118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/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0</v>
      </c>
      <c r="X370" s="1" t="str">
        <f ca="1">IF(ISERROR(F365),"",IF(W370=0,"",_xlfn.TEXTJOIN("",FALSE," G+",W370," in ",A370)))</f>
        <v/>
      </c>
    </row>
    <row r="371" spans="1:24" ht="12" customHeight="1" x14ac:dyDescent="0.25">
      <c r="A371" s="7" t="str">
        <f ca="1">IF(ISERROR(F365),"",VLOOKUP(C365,INDIRECT($F$8),6+(O371-1)*3,0))</f>
        <v>AHT 003</v>
      </c>
      <c r="B371" s="38" t="str">
        <f ca="1">IF(ISERROR(F365),"",VLOOKUP(D365,INDIRECT($F$8),6+(O371-1)*3,0))</f>
        <v>Introduction to Engineering Mathematics</v>
      </c>
      <c r="C371" s="38"/>
      <c r="D371" s="38"/>
      <c r="E371" s="38"/>
      <c r="F371" s="7">
        <f ca="1">IF(ISERROR(F365),"",VLOOKUP(E365,INDIRECT($F$8),6+(O371-1)*3,0))</f>
        <v>4</v>
      </c>
      <c r="G371" s="39" t="str">
        <f ca="1">IF(ISERROR(F365),"",_xlfn.TEXTJOIN("/",FALSE,P371,S371))</f>
        <v>84/100</v>
      </c>
      <c r="H371" s="39"/>
      <c r="I371" s="39" t="str">
        <f ca="1">IF(ISERROR(F365),"",_xlfn.TEXTJOIN("/",FALSE,Q371,T371))</f>
        <v>37/50</v>
      </c>
      <c r="J371" s="39"/>
      <c r="K371" s="39" t="str">
        <f ca="1">IF(ISERROR(F365),"",_xlfn.TEXTJOIN("/",FALSE,R371,U371))</f>
        <v>121/150</v>
      </c>
      <c r="L371" s="39"/>
      <c r="M371" s="7" t="str">
        <f t="shared" ref="M371:M380" ca="1" si="52">IF(ISERROR(F366),"",IF(ISTEXT(P371),IF(P371="A","Ab",IF(P371="D","Dt",IF(P371="UFM","UFM",IF(P371="NA","")))),IF(AND(ISBLANK(P371),ISBLANK(R371)),"",IF(P371&lt;0.3*S371,"F",IF(ISBLANK(R371),"",IF(ISTEXT(R371),R371,IF(R371&gt;=0.95*U371,"O",IF(R371&gt;=0.9*U371,"A+",IF(R371&gt;=0.85*U371,"A",IF(R371&gt;=0.8*U371,"B+",IF(R371&gt;=0.75*U371,"B",IF(R371&gt;=0.7*U371,"C+",IF(R371&gt;=0.65*U371,"C",IF(R371&gt;=0.6*U371,"D+",IF(R371&gt;=0.55*U371,"D",IF(R371&gt;=0.5*U371,"E+",IF(R371&gt;=0.45*U371,"E",IF(R371&gt;=0.4*U371,"P",IF(R371&lt;0.4*U371,"F",R371)))))))))))))))))))</f>
        <v>B+</v>
      </c>
      <c r="N371" s="8">
        <f t="shared" ref="N371:N380" ca="1" si="53">INDEX($Z$2:$Z$17,MATCH(M371,$Y$2:$Y$17,0))</f>
        <v>8.5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84</v>
      </c>
      <c r="Q371" s="1">
        <f ca="1">IF(ISERROR(F365),"",VLOOKUP(B365,INDIRECT($F$8),7+(O371-1)*3))</f>
        <v>37</v>
      </c>
      <c r="R371" s="1">
        <f ca="1">IF(ISERROR(F365),"",SUM(P371:Q371))</f>
        <v>121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/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0</v>
      </c>
      <c r="X371" s="1" t="str">
        <f ca="1">IF(ISERROR(F365),"",IF(W371=0,"",_xlfn.TEXTJOIN("",FALSE," G+",W371," in ",A371)))</f>
        <v/>
      </c>
    </row>
    <row r="372" spans="1:24" ht="12" customHeight="1" x14ac:dyDescent="0.25">
      <c r="A372" s="7" t="str">
        <f ca="1">IF(ISERROR(F365),"",VLOOKUP(C365,INDIRECT($F$8),6+(O372-1)*3,0))</f>
        <v>ECT 001</v>
      </c>
      <c r="B372" s="38" t="str">
        <f ca="1">IF(ISERROR(F365),"",VLOOKUP(D365,INDIRECT($F$8),6+(O372-1)*3,0))</f>
        <v>Basic Electronics Engineering</v>
      </c>
      <c r="C372" s="38"/>
      <c r="D372" s="38"/>
      <c r="E372" s="38"/>
      <c r="F372" s="7">
        <f ca="1">IF(ISERROR(F365),"",VLOOKUP(E365,INDIRECT($F$8),6+(O372-1)*3,0))</f>
        <v>4</v>
      </c>
      <c r="G372" s="39" t="str">
        <f ca="1">IF(ISERROR(F365),"",_xlfn.TEXTJOIN("/",FALSE,P372,S372))</f>
        <v>54/100</v>
      </c>
      <c r="H372" s="39"/>
      <c r="I372" s="39" t="str">
        <f ca="1">IF(ISERROR(F365),"",_xlfn.TEXTJOIN("/",FALSE,Q372,T372))</f>
        <v>43/50</v>
      </c>
      <c r="J372" s="39"/>
      <c r="K372" s="39" t="str">
        <f ca="1">IF(ISERROR(F365),"",_xlfn.TEXTJOIN("/",FALSE,R372,U372))</f>
        <v>97/150</v>
      </c>
      <c r="L372" s="39"/>
      <c r="M372" s="7" t="str">
        <f t="shared" ca="1" si="52"/>
        <v>D+</v>
      </c>
      <c r="N372" s="8">
        <f t="shared" ca="1" si="53"/>
        <v>6.5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54</v>
      </c>
      <c r="Q372" s="1">
        <f ca="1">IF(ISERROR(F365),"",VLOOKUP(B365,INDIRECT($F$8),7+(O372-1)*3))</f>
        <v>43</v>
      </c>
      <c r="R372" s="1">
        <f ca="1">IF(ISERROR(F365),"",SUM(P372:Q372))</f>
        <v>97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/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0</v>
      </c>
      <c r="X372" s="1" t="str">
        <f ca="1">IF(ISERROR(F365),"",IF(W372=0,"",_xlfn.TEXTJOIN("",FALSE," G+",W372," in ",A372)))</f>
        <v/>
      </c>
    </row>
    <row r="373" spans="1:24" ht="12" customHeight="1" x14ac:dyDescent="0.25">
      <c r="A373" s="7" t="str">
        <f ca="1">IF(ISERROR(F365),"",VLOOKUP(C365,INDIRECT($F$8),6+(O373-1)*3,0))</f>
        <v>MET 001</v>
      </c>
      <c r="B373" s="38" t="str">
        <f ca="1">IF(ISERROR(F365),"",VLOOKUP(D365,INDIRECT($F$8),6+(O373-1)*3,0))</f>
        <v>Basic Mechanical Engineering</v>
      </c>
      <c r="C373" s="38"/>
      <c r="D373" s="38"/>
      <c r="E373" s="38"/>
      <c r="F373" s="7">
        <f ca="1">IF(ISERROR(F365),"",VLOOKUP(E365,INDIRECT($F$8),6+(O373-1)*3,0))</f>
        <v>4</v>
      </c>
      <c r="G373" s="39" t="str">
        <f ca="1">IF(ISERROR(F365),"",_xlfn.TEXTJOIN("/",FALSE,P373,S373))</f>
        <v>62/100</v>
      </c>
      <c r="H373" s="39"/>
      <c r="I373" s="39" t="str">
        <f ca="1">IF(ISERROR(F365),"",_xlfn.TEXTJOIN("/",FALSE,Q373,T373))</f>
        <v>43/50</v>
      </c>
      <c r="J373" s="39"/>
      <c r="K373" s="39" t="str">
        <f ca="1">IF(ISERROR(F365),"",_xlfn.TEXTJOIN("/",FALSE,R373,U373))</f>
        <v>105/150</v>
      </c>
      <c r="L373" s="39"/>
      <c r="M373" s="7" t="str">
        <f t="shared" ca="1" si="52"/>
        <v>C+</v>
      </c>
      <c r="N373" s="8">
        <f t="shared" ca="1" si="53"/>
        <v>7.5</v>
      </c>
      <c r="O373">
        <f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62</v>
      </c>
      <c r="Q373" s="1">
        <f ca="1">IF(ISERROR(F365),"",VLOOKUP(B365,INDIRECT($F$8),7+(O373-1)*3))</f>
        <v>43</v>
      </c>
      <c r="R373" s="1">
        <f ca="1">IF(ISERROR(F365),"",SUM(P373:Q373))</f>
        <v>105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/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0</v>
      </c>
      <c r="X373" s="1" t="str">
        <f ca="1">IF(ISERROR(F365),"",IF(W373=0,"",_xlfn.TEXTJOIN("",FALSE," G+",W373," in ",A373)))</f>
        <v/>
      </c>
    </row>
    <row r="374" spans="1:24" ht="12" customHeight="1" x14ac:dyDescent="0.25">
      <c r="A374" s="7" t="str">
        <f ca="1">IF(ISERROR(F365),"",VLOOKUP(C365,INDIRECT($F$8),6+(O374-1)*3,0))</f>
        <v>AHP 002</v>
      </c>
      <c r="B374" s="38" t="str">
        <f ca="1">IF(ISERROR(F365),"",VLOOKUP(D365,INDIRECT($F$8),6+(O374-1)*3,0))</f>
        <v>Engineering Chemistry Lab</v>
      </c>
      <c r="C374" s="38"/>
      <c r="D374" s="38"/>
      <c r="E374" s="38"/>
      <c r="F374" s="7">
        <f ca="1">IF(ISERROR(F365),"",VLOOKUP(E365,INDIRECT($F$8),6+(O374-1)*3,0))</f>
        <v>1</v>
      </c>
      <c r="G374" s="39" t="str">
        <f ca="1">IF(ISERROR(F365),"",_xlfn.TEXTJOIN("/",FALSE,P374,S374))</f>
        <v>18/25</v>
      </c>
      <c r="H374" s="39"/>
      <c r="I374" s="39" t="str">
        <f ca="1">IF(ISERROR(F365),"",_xlfn.TEXTJOIN("/",FALSE,Q374,T374))</f>
        <v>22/25</v>
      </c>
      <c r="J374" s="39"/>
      <c r="K374" s="39" t="str">
        <f ca="1">IF(ISERROR(F365),"",_xlfn.TEXTJOIN("/",FALSE,R374,U374))</f>
        <v>40/50</v>
      </c>
      <c r="L374" s="39"/>
      <c r="M374" s="7" t="str">
        <f t="shared" ca="1" si="52"/>
        <v>B+</v>
      </c>
      <c r="N374" s="8">
        <f t="shared" ca="1" si="53"/>
        <v>8.5</v>
      </c>
      <c r="O374">
        <f>O373+1</f>
        <v>5</v>
      </c>
      <c r="P374" s="1">
        <f ca="1">IF(ISERROR(F365),"",IF(ISTEXT(VLOOKUP(B365,INDIRECT($F$8),6+(O374-1)*3)),(VLOOKUP(B365,INDIRECT($F$8),6+(O374-1)*3)),SUM(VLOOKUP(B365,INDIRECT($F$8),6+(O374-1)*3),IF(W382,W374,0))))</f>
        <v>18</v>
      </c>
      <c r="Q374" s="1">
        <f ca="1">IF(ISERROR(F365),"",VLOOKUP(B365,INDIRECT($F$8),7+(O374-1)*3))</f>
        <v>22</v>
      </c>
      <c r="R374" s="1">
        <f ca="1">IF(ISERROR(F365),"",SUM(P374:Q374))</f>
        <v>40</v>
      </c>
      <c r="S374" s="1">
        <f ca="1">IF(ISERROR(F365),"",VLOOKUP(A365,INDIRECT($F$8),6+(O374-1)*3))</f>
        <v>25</v>
      </c>
      <c r="T374" s="1">
        <f ca="1">IF(ISERROR(F365),"",VLOOKUP(A365,INDIRECT($F$8),7+(O374-1)*3))</f>
        <v>25</v>
      </c>
      <c r="U374" s="1">
        <f ca="1">IF(ISERROR(F365),"",VLOOKUP(A365,INDIRECT($F$8),8+(O374-1)*3))</f>
        <v>50</v>
      </c>
      <c r="V374" s="1" t="str">
        <f ca="1">IF(ISERROR(F365),"",IF(N374=0,A374,""))</f>
        <v/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0</v>
      </c>
      <c r="X374" s="1" t="str">
        <f ca="1">IF(ISERROR(F365),"",IF(W374=0,"",_xlfn.TEXTJOIN("",FALSE," G+",W374," in ",A374)))</f>
        <v/>
      </c>
    </row>
    <row r="375" spans="1:24" ht="12" customHeight="1" x14ac:dyDescent="0.25">
      <c r="A375" s="7" t="str">
        <f ca="1">IF(ISERROR(F365),"",VLOOKUP(C365,INDIRECT($F$8),6+(O375-1)*3,0))</f>
        <v>ECP 001</v>
      </c>
      <c r="B375" s="38" t="str">
        <f ca="1">IF(ISERROR(F365),"",VLOOKUP(D365,INDIRECT($F$8),6+(O375-1)*3,0))</f>
        <v>Basic Electronics Engineering Lab</v>
      </c>
      <c r="C375" s="38"/>
      <c r="D375" s="38"/>
      <c r="E375" s="38"/>
      <c r="F375" s="7">
        <f ca="1">IF(ISERROR(F365),"",VLOOKUP(E365,INDIRECT($F$8),6+(O375-1)*3,0))</f>
        <v>1</v>
      </c>
      <c r="G375" s="39" t="str">
        <f ca="1">IF(ISERROR(F365),"",_xlfn.TEXTJOIN("/",FALSE,P375,S375))</f>
        <v>22/25</v>
      </c>
      <c r="H375" s="39"/>
      <c r="I375" s="39" t="str">
        <f ca="1">IF(ISERROR(F365),"",_xlfn.TEXTJOIN("/",FALSE,Q375,T375))</f>
        <v>21/25</v>
      </c>
      <c r="J375" s="39"/>
      <c r="K375" s="39" t="str">
        <f ca="1">IF(ISERROR(F365),"",_xlfn.TEXTJOIN("/",FALSE,R375,U375))</f>
        <v>43/50</v>
      </c>
      <c r="L375" s="39"/>
      <c r="M375" s="7" t="str">
        <f t="shared" ca="1" si="52"/>
        <v>A</v>
      </c>
      <c r="N375" s="8">
        <f t="shared" ca="1" si="53"/>
        <v>9</v>
      </c>
      <c r="O375">
        <f t="shared" ref="O375:O381" si="54">O374+1</f>
        <v>6</v>
      </c>
      <c r="P375" s="1">
        <f ca="1">IF(ISERROR(F365),"",IF(ISTEXT(VLOOKUP(B365,INDIRECT($F$8),6+(O375-1)*3)),(VLOOKUP(B365,INDIRECT($F$8),6+(O375-1)*3)),SUM(VLOOKUP(B365,INDIRECT($F$8),6+(O375-1)*3),IF(W382,W375,0))))</f>
        <v>22</v>
      </c>
      <c r="Q375" s="1">
        <f ca="1">IF(ISERROR(F365),"",VLOOKUP(B365,INDIRECT($F$8),7+(O375-1)*3))</f>
        <v>21</v>
      </c>
      <c r="R375" s="1">
        <f ca="1">IF(ISERROR(F365),"",SUM(P375:Q375))</f>
        <v>43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/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0</v>
      </c>
      <c r="X375" s="1" t="str">
        <f ca="1">IF(ISERROR(F365),"",IF(W375=0,"",_xlfn.TEXTJOIN("",FALSE," G+",W375," in ",A375)))</f>
        <v/>
      </c>
    </row>
    <row r="376" spans="1:24" ht="12" customHeight="1" x14ac:dyDescent="0.25">
      <c r="A376" s="7" t="str">
        <f ca="1">IF(ISERROR(F365),"",VLOOKUP(C365,INDIRECT($F$8),6+(O376-1)*3,0))</f>
        <v>MEP 001</v>
      </c>
      <c r="B376" s="38" t="str">
        <f ca="1">IF(ISERROR(F365),"",VLOOKUP(D365,INDIRECT($F$8),6+(O376-1)*3,0))</f>
        <v>Basic Mechanical Engineering Lab</v>
      </c>
      <c r="C376" s="38"/>
      <c r="D376" s="38"/>
      <c r="E376" s="38"/>
      <c r="F376" s="7">
        <f ca="1">IF(ISERROR(F365),"",VLOOKUP(E365,INDIRECT($F$8),6+(O376-1)*3,0))</f>
        <v>1</v>
      </c>
      <c r="G376" s="39" t="str">
        <f ca="1">IF(ISERROR(F365),"",_xlfn.TEXTJOIN("/",FALSE,P376,S376))</f>
        <v>23/25</v>
      </c>
      <c r="H376" s="39"/>
      <c r="I376" s="39" t="str">
        <f ca="1">IF(ISERROR(F365),"",_xlfn.TEXTJOIN("/",FALSE,Q376,T376))</f>
        <v>23/25</v>
      </c>
      <c r="J376" s="39"/>
      <c r="K376" s="39" t="str">
        <f ca="1">IF(ISERROR(F365),"",_xlfn.TEXTJOIN("/",FALSE,R376,U376))</f>
        <v>46/50</v>
      </c>
      <c r="L376" s="39"/>
      <c r="M376" s="7" t="str">
        <f t="shared" ca="1" si="52"/>
        <v>A+</v>
      </c>
      <c r="N376" s="8">
        <f t="shared" ca="1" si="53"/>
        <v>9.5</v>
      </c>
      <c r="O376">
        <f t="shared" si="54"/>
        <v>7</v>
      </c>
      <c r="P376" s="1">
        <f ca="1">IF(ISERROR(F365),"",IF(ISTEXT(VLOOKUP(B365,INDIRECT($F$8),6+(O376-1)*3)),(VLOOKUP(B365,INDIRECT($F$8),6+(O376-1)*3)),SUM(VLOOKUP(B365,INDIRECT($F$8),6+(O376-1)*3),IF(W382,W376,0))))</f>
        <v>23</v>
      </c>
      <c r="Q376" s="1">
        <f ca="1">IF(ISERROR(F365),"",VLOOKUP(B365,INDIRECT($F$8),7+(O376-1)*3))</f>
        <v>23</v>
      </c>
      <c r="R376" s="1">
        <f ca="1">IF(ISERROR(F365),"",SUM(P376:Q376))</f>
        <v>46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/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0</v>
      </c>
      <c r="X376" s="1" t="str">
        <f ca="1">IF(ISERROR(F365),"",IF(W376=0,"",_xlfn.TEXTJOIN("",FALSE," G+",W376," in ",A376)))</f>
        <v/>
      </c>
    </row>
    <row r="377" spans="1:24" ht="12" customHeight="1" x14ac:dyDescent="0.25">
      <c r="A377" s="7" t="str">
        <f ca="1">IF(ISERROR(F365),"",VLOOKUP(C365,INDIRECT($F$8),6+(O377-1)*3,0))</f>
        <v>MEP 003</v>
      </c>
      <c r="B377" s="38" t="str">
        <f ca="1">IF(ISERROR(F365),"",VLOOKUP(D365,INDIRECT($F$8),6+(O377-1)*3-Z377,0))</f>
        <v>Workshop Practices Lab</v>
      </c>
      <c r="C377" s="38"/>
      <c r="D377" s="38"/>
      <c r="E377" s="38"/>
      <c r="F377" s="7">
        <f ca="1">IF(ISERROR(F365),"",VLOOKUP(E365,INDIRECT($F$8),6+(O377-1)*3,0))</f>
        <v>2</v>
      </c>
      <c r="G377" s="39" t="str">
        <f ca="1">IF(ISERROR(F365),"",_xlfn.TEXTJOIN("/",FALSE,P377,S377))</f>
        <v>45/50</v>
      </c>
      <c r="H377" s="39"/>
      <c r="I377" s="39" t="str">
        <f ca="1">IF(ISERROR(F365),"",_xlfn.TEXTJOIN("/",FALSE,Q377,T377))</f>
        <v>43/50</v>
      </c>
      <c r="J377" s="39"/>
      <c r="K377" s="39" t="str">
        <f ca="1">IF(ISERROR(F365),"",_xlfn.TEXTJOIN("/",FALSE,R377,U377))</f>
        <v>88/100</v>
      </c>
      <c r="L377" s="39"/>
      <c r="M377" s="7" t="str">
        <f t="shared" ca="1" si="52"/>
        <v>A</v>
      </c>
      <c r="N377" s="8">
        <f t="shared" ca="1" si="53"/>
        <v>9</v>
      </c>
      <c r="O377">
        <f t="shared" si="54"/>
        <v>8</v>
      </c>
      <c r="P377" s="1">
        <f ca="1">IF(ISERROR(F365),"",IF(ISTEXT(VLOOKUP(B365,INDIRECT($F$8),6+(O377-1)*3)),(VLOOKUP(B365,INDIRECT($F$8),6+(O377-1)*3)),SUM(VLOOKUP(B365,INDIRECT($F$8),6+(O377-1)*3),IF(W382,W377,0))))</f>
        <v>45</v>
      </c>
      <c r="Q377" s="1">
        <f ca="1">IF(ISERROR(F365),"",VLOOKUP(B365,INDIRECT($F$8),7+(O377-1)*3))</f>
        <v>43</v>
      </c>
      <c r="R377" s="1">
        <f ca="1">IF(ISERROR(F365),"",SUM(P377:Q377))</f>
        <v>88</v>
      </c>
      <c r="S377" s="1">
        <f ca="1">IF(ISERROR(F365),"",VLOOKUP(A365,INDIRECT($F$8),6+(O377-1)*3))</f>
        <v>50</v>
      </c>
      <c r="T377" s="1">
        <f ca="1">IF(ISERROR(F365),"",VLOOKUP(A365,INDIRECT($F$8),7+(O377-1)*3))</f>
        <v>50</v>
      </c>
      <c r="U377" s="1">
        <f ca="1">IF(ISERROR(F365),"",VLOOKUP(A365,INDIRECT($F$8),8+(O377-1)*3))</f>
        <v>100</v>
      </c>
      <c r="V377" s="1" t="str">
        <f ca="1">IF(ISERROR(F365),"",IF(N377=0,A377,""))</f>
        <v/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0</v>
      </c>
      <c r="X377" s="1" t="str">
        <f ca="1">IF(ISERROR(F365),"",IF(W377=0,"",_xlfn.TEXTJOIN("",FALSE," G+",W377," in ",A377)))</f>
        <v/>
      </c>
    </row>
    <row r="378" spans="1:24" ht="12" customHeight="1" x14ac:dyDescent="0.25">
      <c r="A378" s="7" t="str">
        <f ca="1">IF(ISERROR(F365),"",VLOOKUP(C365,INDIRECT($F$8),6+(O378-1)*3,0))</f>
        <v>AHP 004</v>
      </c>
      <c r="B378" s="38" t="str">
        <f ca="1">IF(ISERROR(F365),"",VLOOKUP(D365,INDIRECT($F$8),6+(O378-1)*3-Z378,0))</f>
        <v>Emerging Technologies in Engineering Lab</v>
      </c>
      <c r="C378" s="38"/>
      <c r="D378" s="38"/>
      <c r="E378" s="38"/>
      <c r="F378" s="7">
        <f ca="1">IF(ISERROR(F365),"",VLOOKUP(E365,INDIRECT($F$8),6+(O378-1)*3,0))</f>
        <v>1</v>
      </c>
      <c r="G378" s="39" t="str">
        <f ca="1">IF(ISERROR(F365),"",_xlfn.TEXTJOIN("/",FALSE,P378,S378))</f>
        <v>20/25</v>
      </c>
      <c r="H378" s="39"/>
      <c r="I378" s="39" t="str">
        <f ca="1">IF(ISERROR(F365),"",_xlfn.TEXTJOIN("/",FALSE,Q378,T378))</f>
        <v>24/25</v>
      </c>
      <c r="J378" s="39"/>
      <c r="K378" s="39" t="str">
        <f ca="1">IF(ISERROR(F365),"",_xlfn.TEXTJOIN("/",FALSE,R378,U378))</f>
        <v>44/50</v>
      </c>
      <c r="L378" s="39"/>
      <c r="M378" s="7" t="str">
        <f t="shared" ca="1" si="52"/>
        <v>A</v>
      </c>
      <c r="N378" s="8">
        <f t="shared" ca="1" si="53"/>
        <v>9</v>
      </c>
      <c r="O378">
        <f t="shared" si="54"/>
        <v>9</v>
      </c>
      <c r="P378" s="1">
        <f ca="1">IF(ISERROR(F365),"",IF(ISTEXT(VLOOKUP(B365,INDIRECT($F$8),6+(O378-1)*3)),(VLOOKUP(B365,INDIRECT($F$8),6+(O378-1)*3)),SUM(VLOOKUP(B365,INDIRECT($F$8),6+(O378-1)*3),IF(W382,W378,0))))</f>
        <v>20</v>
      </c>
      <c r="Q378" s="1">
        <f ca="1">IF(ISERROR(F365),"",VLOOKUP(B365,INDIRECT($F$8),7+(O378-1)*3))</f>
        <v>24</v>
      </c>
      <c r="R378" s="1">
        <f ca="1">IF(ISERROR(F365),"",SUM(P378:Q378))</f>
        <v>44</v>
      </c>
      <c r="S378" s="1">
        <f ca="1">IF(ISERROR(F365),"",VLOOKUP(A365,INDIRECT($F$8),6+(O378-1)*3))</f>
        <v>25</v>
      </c>
      <c r="T378" s="1">
        <f ca="1">IF(ISERROR(F365),"",VLOOKUP(A365,INDIRECT($F$8),7+(O378-1)*3))</f>
        <v>25</v>
      </c>
      <c r="U378" s="1">
        <f ca="1">IF(ISERROR(F365),"",VLOOKUP(A365,INDIRECT($F$8),8+(O378-1)*3))</f>
        <v>50</v>
      </c>
      <c r="V378" s="1" t="str">
        <f ca="1">IF(ISERROR(F365),"",IF(N378=0,A378,""))</f>
        <v/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0</v>
      </c>
      <c r="X378" s="1" t="str">
        <f ca="1">IF(ISERROR(F365),"",IF(W378=0,"",_xlfn.TEXTJOIN("",FALSE," G+",W378," in ",A378)))</f>
        <v/>
      </c>
    </row>
    <row r="379" spans="1:24" ht="12" customHeight="1" x14ac:dyDescent="0.25">
      <c r="A379" s="7" t="str">
        <f ca="1">IF(ISERROR(F365),"",VLOOKUP(C365,INDIRECT($F$8),6+(O379-1)*3,0))</f>
        <v>CSP 002</v>
      </c>
      <c r="B379" s="38" t="str">
        <f ca="1">IF(ISERROR(F365),"",VLOOKUP(D365,INDIRECT($F$8),6+(O379-1)*3,0))</f>
        <v>Computer Applications and IOT</v>
      </c>
      <c r="C379" s="38"/>
      <c r="D379" s="38"/>
      <c r="E379" s="38"/>
      <c r="F379" s="7">
        <f ca="1">IF(ISERROR(F365),"",VLOOKUP(E365,INDIRECT($F$8),6+(O379-1)*3,0))</f>
        <v>1</v>
      </c>
      <c r="G379" s="39" t="str">
        <f ca="1">IF(ISERROR(F365),"",_xlfn.TEXTJOIN("/",FALSE,P379,S379))</f>
        <v>20/25</v>
      </c>
      <c r="H379" s="39"/>
      <c r="I379" s="39" t="str">
        <f ca="1">IF(ISERROR(F365),"",_xlfn.TEXTJOIN("/",FALSE,Q379,T379))</f>
        <v>23/25</v>
      </c>
      <c r="J379" s="39"/>
      <c r="K379" s="39" t="str">
        <f ca="1">IF(ISERROR(F365),"",_xlfn.TEXTJOIN("/",FALSE,R379,U379))</f>
        <v>43/50</v>
      </c>
      <c r="L379" s="39"/>
      <c r="M379" s="7" t="str">
        <f t="shared" ca="1" si="52"/>
        <v>A</v>
      </c>
      <c r="N379" s="8">
        <f t="shared" ca="1" si="53"/>
        <v>9</v>
      </c>
      <c r="O379">
        <f t="shared" si="54"/>
        <v>10</v>
      </c>
      <c r="P379" s="1">
        <f ca="1">IF(ISERROR(F365),"",IF(ISTEXT(VLOOKUP(B365,INDIRECT($F$8),6+(O379-1)*3)),(VLOOKUP(B365,INDIRECT($F$8),6+(O379-1)*3)),SUM(VLOOKUP(B365,INDIRECT($F$8),6+(O379-1)*3),IF(W382,W379,0))))</f>
        <v>20</v>
      </c>
      <c r="Q379" s="1">
        <f ca="1">IF(ISERROR(F365),"",VLOOKUP(B365,INDIRECT($F$8),7+(O379-1)*3))</f>
        <v>23</v>
      </c>
      <c r="R379" s="1">
        <f ca="1">IF(ISERROR(F365),"",SUM(P379:Q379))</f>
        <v>43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/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0</v>
      </c>
      <c r="X379" s="1" t="str">
        <f ca="1">IF(ISERROR(F365),"",IF(W379=0,"",_xlfn.TEXTJOIN("",FALSE," G+",W379," in ",A379)))</f>
        <v/>
      </c>
    </row>
    <row r="380" spans="1:24" ht="12" customHeight="1" x14ac:dyDescent="0.25">
      <c r="A380" s="7" t="str">
        <f ca="1">IF(ISERROR(F365),"",VLOOKUP(C365,INDIRECT($F$8),6+(O380-1)*3,0))</f>
        <v>AHP 006</v>
      </c>
      <c r="B380" s="38" t="str">
        <f ca="1">IF(ISERROR(F365),"",VLOOKUP(D365,INDIRECT($F$8),6+(O380-1)*3,0))</f>
        <v>English Language Lab ($)</v>
      </c>
      <c r="C380" s="38"/>
      <c r="D380" s="38"/>
      <c r="E380" s="38"/>
      <c r="F380" s="7">
        <f ca="1">IF(ISERROR(F365),"",VLOOKUP(E365,INDIRECT($F$8),6+(O380-1)*3,0))</f>
        <v>0</v>
      </c>
      <c r="G380" s="39" t="str">
        <f ca="1">IF(ISERROR(F365),"",_xlfn.TEXTJOIN("/",FALSE,P380,S380))</f>
        <v>20/25</v>
      </c>
      <c r="H380" s="39"/>
      <c r="I380" s="39" t="str">
        <f ca="1">IF(ISERROR(F365),"",_xlfn.TEXTJOIN("/",FALSE,Q380,T380))</f>
        <v>43/50</v>
      </c>
      <c r="J380" s="39"/>
      <c r="K380" s="39" t="str">
        <f ca="1">IF(ISERROR(F365),"",_xlfn.TEXTJOIN("/",FALSE,R380,U380))</f>
        <v>63/75</v>
      </c>
      <c r="L380" s="39"/>
      <c r="M380" s="7" t="str">
        <f t="shared" ca="1" si="52"/>
        <v>B+</v>
      </c>
      <c r="N380" s="8">
        <f t="shared" ca="1" si="53"/>
        <v>8.5</v>
      </c>
      <c r="O380">
        <f t="shared" si="54"/>
        <v>11</v>
      </c>
      <c r="P380" s="1">
        <f ca="1">IF(ISERROR(F365),"",IF(ISTEXT(VLOOKUP(B365,INDIRECT($F$8),6+(O380-1)*3)),(VLOOKUP(B365,INDIRECT($F$8),6+(O380-1)*3)),SUM(VLOOKUP(B365,INDIRECT($F$8),6+(O380-1)*3),IF(W382,W380,0))))</f>
        <v>20</v>
      </c>
      <c r="Q380" s="1">
        <f ca="1">IF(ISERROR(F365),"",VLOOKUP(B365,INDIRECT($F$8),7+(O380-1)*3))</f>
        <v>43</v>
      </c>
      <c r="R380" s="1">
        <f ca="1">IF(ISERROR(F365),"",SUM(P380:Q380))</f>
        <v>63</v>
      </c>
      <c r="S380" s="1">
        <f ca="1">IF(ISERROR(F365),"",VLOOKUP(A365,INDIRECT($F$8),6+(O380-1)*3))</f>
        <v>25</v>
      </c>
      <c r="T380" s="1">
        <f ca="1">IF(ISERROR(F365),"",VLOOKUP(A365,INDIRECT($F$8),7+(O380-1)*3))</f>
        <v>50</v>
      </c>
      <c r="U380" s="1">
        <f ca="1">IF(ISERROR(F365),"",VLOOKUP(A365,INDIRECT($F$8),8+(O380-1)*3))</f>
        <v>75</v>
      </c>
      <c r="V380" s="1" t="str">
        <f ca="1">IF(ISERROR(F365),"",IF(N380=0,A380,""))</f>
        <v/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0</v>
      </c>
      <c r="X380" s="1" t="str">
        <f ca="1">IF(ISERROR(F365),"",IF(W380=0,"",_xlfn.TEXTJOIN("",FALSE," G+",W380," in ",A380)))</f>
        <v/>
      </c>
    </row>
    <row r="381" spans="1:24" ht="12" customHeight="1" x14ac:dyDescent="0.25">
      <c r="A381" s="7" t="str">
        <f ca="1">IF(ISERROR(F365),"",VLOOKUP(C365,INDIRECT($F$8),6+(O381-1)*3-Y381,0))</f>
        <v>GP 01</v>
      </c>
      <c r="B381" s="38" t="str">
        <f ca="1">IF(ISERROR(F365),"",VLOOKUP(D365,INDIRECT($F$8),6+(O381-1)*3-Z381,0))</f>
        <v>General Proficiency ($)</v>
      </c>
      <c r="C381" s="38"/>
      <c r="D381" s="38"/>
      <c r="E381" s="38"/>
      <c r="F381" s="7">
        <f ca="1">IF(ISERROR(F365),"",VLOOKUP(E365,INDIRECT($F$8),6+(O381-1)*3-AA381,0))</f>
        <v>0</v>
      </c>
      <c r="G381" s="39" t="str">
        <f ca="1">IF(ISERROR(F365),"","-")</f>
        <v>-</v>
      </c>
      <c r="H381" s="39"/>
      <c r="I381" s="39" t="str">
        <f ca="1">IF(ISERROR(F365),"",_xlfn.TEXTJOIN("/",FALSE,Q381,T381))</f>
        <v>47/50</v>
      </c>
      <c r="J381" s="39"/>
      <c r="K381" s="39" t="str">
        <f ca="1">IF(ISERROR(F365),"",_xlfn.TEXTJOIN("/",FALSE,R381,U381))</f>
        <v>47/50</v>
      </c>
      <c r="L381" s="39"/>
      <c r="M381" s="39" t="str">
        <f ca="1">IF(ISBLANK(R381),"",IF(ISTEXT(R381),R381,IF(R381&gt;=0.8*U381,"Excellent",IF(R381&gt;=0.6*U381,"Very Good",IF(R381&gt;=0.4*U381,"Good",IF(R381&gt;=0.2*U381,"Satisfactory","Average"))))))</f>
        <v>Excellent</v>
      </c>
      <c r="N381" s="39"/>
      <c r="O381">
        <f t="shared" si="54"/>
        <v>12</v>
      </c>
      <c r="P381" s="1">
        <f ca="1">IF(ISERROR(F365),"",IF(ISTEXT(VLOOKUP(B\28,INDIRECT($F$8),6+(O381-1)*3)),(VLOOKUP(B365,INDIRECT($F$8),6+(O381-1)*3)),SUM(VLOOKUP(B365,INDIRECT($F$8),6+(O381-1)*3),IF(W382,W381,0))))</f>
        <v>0</v>
      </c>
      <c r="Q381" s="1">
        <f ca="1">IF(ISERROR(F365),"",VLOOKUP(B365,INDIRECT($F$8),7+(O381-1)*3))</f>
        <v>47</v>
      </c>
      <c r="R381" s="1">
        <f ca="1">IF(ISERROR(F365),"",SUM(P381:Q381))</f>
        <v>47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5">
      <c r="A382" s="40" t="str">
        <f ca="1">IF(ISERROR(F365),"",A361)</f>
        <v>Total Credits/ Marks/ Total Grade Points</v>
      </c>
      <c r="B382" s="40"/>
      <c r="C382" s="40"/>
      <c r="D382" s="40"/>
      <c r="E382" s="40"/>
      <c r="F382" s="10">
        <f ca="1">IF(ISERROR(F365),"",SUM(F370:F380))</f>
        <v>23</v>
      </c>
      <c r="G382" s="41" t="str">
        <f ca="1">IF(ISERROR(F365),"",_xlfn.TEXTJOIN("/",TRUE,SUMIF(F370:F381,"&gt;0",P370:P381),SUMIF(F370:F381,"&gt;0",S370:S381)))</f>
        <v>422/575</v>
      </c>
      <c r="H382" s="41"/>
      <c r="I382" s="41" t="str">
        <f ca="1">IF(ISERROR(F365),"",_xlfn.TEXTJOIN("/",TRUE,SUMIF(F370:F381,"&gt;0",Q370:Q381),SUMIF(F370:F381,"&gt;0",T370:T381)))</f>
        <v>323/375</v>
      </c>
      <c r="J382" s="41"/>
      <c r="K382" s="41" t="str">
        <f ca="1">IF(ISERROR(F365),"",_xlfn.TEXTJOIN("/",TRUE,SUMIF(F370:F381,"&gt;0",R370:R381),SUMIF(F370:F381,"&gt;0",U370:U381)))</f>
        <v>745/950</v>
      </c>
      <c r="L382" s="41"/>
      <c r="M382" s="40">
        <f ca="1">IF(ISERROR(F365),"",SUMPRODUCT(N370:N380,F370:F380))</f>
        <v>185</v>
      </c>
      <c r="N382" s="40"/>
      <c r="V382" s="1" t="str">
        <f ca="1">IF(ISERROR(F365),"",_xlfn.TEXTJOIN(", ",TRUE,V370:V381))</f>
        <v/>
      </c>
      <c r="W382" t="b">
        <f ca="1">IF(ISERROR(F365),"",IF(SUM(W370:W381)&lt;=W369,TRUE,FALSE))</f>
        <v>1</v>
      </c>
      <c r="X382" s="1" t="str">
        <f ca="1">IF(ISERROR(F365),"",_xlfn.TEXTJOIN(",",TRUE,X370:X381))</f>
        <v/>
      </c>
    </row>
    <row r="383" spans="1:24" ht="12" customHeight="1" x14ac:dyDescent="0.25">
      <c r="A383" s="40" t="str">
        <f ca="1">IF(ISERROR(F365),"",A362)</f>
        <v>Result:</v>
      </c>
      <c r="B383" s="42" t="str" cm="1">
        <f t="array" aca="1" ref="B383" ca="1">IF(SUM(COUNTIF(M370:M380,{"Ab","Dt"}))=11, "Not Promoted to IInd Semester", IF(V382="", "PASS", "CARRY OVER"))</f>
        <v>PASS</v>
      </c>
      <c r="C383" s="42"/>
      <c r="D383" s="40" t="str">
        <f ca="1">IF(ISERROR(F365),"",D362)</f>
        <v>Remark:</v>
      </c>
      <c r="E383" s="42" t="str">
        <f ca="1">IF(ISERROR(F365),"",IF(V382="",IF(X382="","",X382),_xlfn.TEXTJOIN(" ",TRUE,"BACK IN",V382)))</f>
        <v/>
      </c>
      <c r="F383" s="42"/>
      <c r="G383" s="40" t="str">
        <f ca="1">IF(ISERROR(F365),"",G362)</f>
        <v>SGPA:</v>
      </c>
      <c r="H383" s="43">
        <f ca="1">IF(ISERROR(F365),"",M382/F382)</f>
        <v>8.0434782608695645</v>
      </c>
      <c r="I383" s="40" t="str">
        <f ca="1">IF(ISERROR(F365),"",I362)</f>
        <v>CGPA:</v>
      </c>
      <c r="J383" s="43">
        <f ca="1">IF(ISERROR(F365),"",VLOOKUP(B365,INDIRECT($F$8),12+(O381-1)*3,0))</f>
        <v>8.0434782608695645</v>
      </c>
      <c r="K383" s="42" t="str">
        <f ca="1">IF(ISERROR(F365),"",K362)</f>
        <v>Earned Credits:</v>
      </c>
      <c r="L383" s="40">
        <f ca="1">IF(ISERROR(F365),"",SUMIF(N370:N380,"&gt;0",F370:F380))</f>
        <v>23</v>
      </c>
      <c r="M383" s="42" t="str">
        <f ca="1">IF(ISERROR(F365),"",M362)</f>
        <v>Cuml. Earned Credits:</v>
      </c>
      <c r="N383" s="40">
        <f ca="1">IF(ISERROR(F365),"",VLOOKUP(B365,INDIRECT($F$8),10+(O381-1)*3,0))</f>
        <v>23</v>
      </c>
    </row>
    <row r="384" spans="1:24" ht="12" customHeight="1" x14ac:dyDescent="0.25">
      <c r="A384" s="40"/>
      <c r="B384" s="42"/>
      <c r="C384" s="42"/>
      <c r="D384" s="40"/>
      <c r="E384" s="42"/>
      <c r="F384" s="42"/>
      <c r="G384" s="40"/>
      <c r="H384" s="43"/>
      <c r="I384" s="40"/>
      <c r="J384" s="43"/>
      <c r="K384" s="42"/>
      <c r="L384" s="40"/>
      <c r="M384" s="42"/>
      <c r="N384" s="40"/>
    </row>
    <row r="385" spans="1:24" ht="54" customHeight="1" x14ac:dyDescent="0.25">
      <c r="A385" s="40"/>
      <c r="B385" s="42"/>
      <c r="C385" s="42"/>
      <c r="D385" s="40"/>
      <c r="E385" s="42"/>
      <c r="F385" s="42"/>
      <c r="G385" s="40"/>
      <c r="H385" s="43"/>
      <c r="I385" s="40"/>
      <c r="J385" s="43"/>
      <c r="K385" s="42"/>
      <c r="L385" s="40"/>
      <c r="M385" s="42"/>
      <c r="N385" s="40"/>
    </row>
    <row r="386" spans="1:24" ht="12" customHeight="1" x14ac:dyDescent="0.25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Chandan Singh Koranga</v>
      </c>
    </row>
    <row r="387" spans="1:24" ht="12" customHeight="1" x14ac:dyDescent="0.25">
      <c r="A387" s="44" t="str">
        <f ca="1">IF(ISERROR(F386),"",A366)</f>
        <v>Name:</v>
      </c>
      <c r="B387" s="44" t="str">
        <f ca="1">IFERROR(VLOOKUP(B386,INDIRECT($F$8),4,0),"")</f>
        <v>Chandan Singh Koranga</v>
      </c>
      <c r="C387" s="44"/>
      <c r="D387" s="44" t="str">
        <f ca="1">IF(ISERROR(F386),"",D366)</f>
        <v>Father's Name:</v>
      </c>
      <c r="E387" s="44" t="str">
        <f ca="1">IFERROR(VLOOKUP(B386,INDIRECT($F$8),5,0),"")</f>
        <v>Prem Singh Koranga</v>
      </c>
      <c r="F387" s="44"/>
      <c r="G387" s="44" t="str">
        <f ca="1">IF(ISERROR(F386),"",G366)</f>
        <v>University Roll No:</v>
      </c>
      <c r="H387" s="44"/>
      <c r="I387" s="45">
        <f ca="1">IFERROR(VLOOKUP(B386,INDIRECT($F$8),2,0),"")</f>
        <v>250090101019</v>
      </c>
      <c r="J387" s="45"/>
      <c r="K387" s="44" t="str">
        <f ca="1">IF(ISERROR(F386),"",K366)</f>
        <v>University Enrol. No:</v>
      </c>
      <c r="L387" s="44"/>
      <c r="M387" s="45" t="str">
        <f ca="1">IFERROR(VLOOKUP(B386,INDIRECT($F$8),3,0),"")</f>
        <v>UTU/2501103682</v>
      </c>
      <c r="N387" s="45"/>
    </row>
    <row r="388" spans="1:24" ht="12" customHeight="1" x14ac:dyDescent="0.25">
      <c r="A388" s="44"/>
      <c r="B388" s="44"/>
      <c r="C388" s="44"/>
      <c r="D388" s="44"/>
      <c r="E388" s="44"/>
      <c r="F388" s="44"/>
      <c r="G388" s="44"/>
      <c r="H388" s="44"/>
      <c r="I388" s="45"/>
      <c r="J388" s="45"/>
      <c r="K388" s="44"/>
      <c r="L388" s="44"/>
      <c r="M388" s="45"/>
      <c r="N388" s="45"/>
    </row>
    <row r="389" spans="1:24" ht="12" customHeight="1" x14ac:dyDescent="0.25">
      <c r="A389" s="42" t="str">
        <f ca="1">IF(ISERROR(F386),"",A368)</f>
        <v>Subject Code</v>
      </c>
      <c r="B389" s="42" t="str">
        <f ca="1">IF(ISERROR(F386),"",B368)</f>
        <v>Subject Name</v>
      </c>
      <c r="C389" s="42"/>
      <c r="D389" s="42"/>
      <c r="E389" s="42"/>
      <c r="F389" s="42" t="str">
        <f ca="1">IF(ISERROR(F386),"",F368)</f>
        <v>Credits</v>
      </c>
      <c r="G389" s="42" t="str">
        <f ca="1">IF(ISERROR(F386),"",G368)</f>
        <v>External Marks</v>
      </c>
      <c r="H389" s="42"/>
      <c r="I389" s="42" t="str">
        <f ca="1">IF(ISERROR(F386),"",I368)</f>
        <v>Sessional Marks</v>
      </c>
      <c r="J389" s="42"/>
      <c r="K389" s="42" t="str">
        <f ca="1">IF(ISERROR(F386),"",K368)</f>
        <v>Total Marks</v>
      </c>
      <c r="L389" s="42"/>
      <c r="M389" s="42" t="str">
        <f ca="1">IF(ISERROR(F386),"",M368)</f>
        <v>Grade</v>
      </c>
      <c r="N389" s="42" t="str">
        <f ca="1">IF(ISERROR(F386),"",N368)</f>
        <v>Grade Points</v>
      </c>
    </row>
    <row r="390" spans="1:24" ht="12" customHeight="1" x14ac:dyDescent="0.2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10</v>
      </c>
    </row>
    <row r="391" spans="1:24" ht="12" customHeight="1" x14ac:dyDescent="0.25">
      <c r="A391" s="7" t="str">
        <f ca="1">IF(ISERROR(F386),"",VLOOKUP(C386,INDIRECT($F$8),6+(O391-1)*3,0))</f>
        <v>AHT 002</v>
      </c>
      <c r="B391" s="38" t="str">
        <f ca="1">IF(ISERROR(F386),"",VLOOKUP(D386,INDIRECT($F$8),6+(O391-1)*3,0))</f>
        <v>Engineering Chemistry</v>
      </c>
      <c r="C391" s="38"/>
      <c r="D391" s="38"/>
      <c r="E391" s="38"/>
      <c r="F391" s="7">
        <f ca="1">IF(ISERROR(F386),"",VLOOKUP(E386,INDIRECT($F$8),6+(O391-1)*3,0))</f>
        <v>4</v>
      </c>
      <c r="G391" s="39" t="str">
        <f ca="1">IF(ISERROR(F386),"",_xlfn.TEXTJOIN("/",FALSE,P391,S391))</f>
        <v>59/100</v>
      </c>
      <c r="H391" s="39"/>
      <c r="I391" s="39" t="str">
        <f ca="1">IF(ISERROR(F386),"",_xlfn.TEXTJOIN("/",FALSE,Q391,T391))</f>
        <v>27/50</v>
      </c>
      <c r="J391" s="39"/>
      <c r="K391" s="39" t="str">
        <f ca="1">IF(ISERROR(F386),"",_xlfn.TEXTJOIN("/",FALSE,R391,U391))</f>
        <v>86/150</v>
      </c>
      <c r="L391" s="39"/>
      <c r="M391" s="7" t="str">
        <f ca="1">IF(ISERROR(F386),"",IF(ISTEXT(P391),IF(P391="A","Ab",IF(P391="D","Dt",IF(P391="UFM","UFM",IF(P391="NA","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D</v>
      </c>
      <c r="N391" s="8">
        <f ca="1">INDEX($Z$2:$Z$17,MATCH(M391,$Y$2:$Y$17,0))</f>
        <v>6</v>
      </c>
      <c r="O391">
        <v>1</v>
      </c>
      <c r="P391" s="1">
        <f ca="1">IF(ISERROR(F386),"",IF(ISTEXT(VLOOKUP(B386,INDIRECT($F$8),6+(O391-1)*3)),(VLOOKUP(B386,INDIRECT($F$8),6+(O391-1)*3)),SUM(VLOOKUP(B386,INDIRECT($F$8),6+(O391-1)*3),IF(W403,W391,0))))</f>
        <v>59</v>
      </c>
      <c r="Q391" s="1">
        <f ca="1">IF(ISERROR(F386),"",VLOOKUP(B386,INDIRECT($F$8),7+(O391-1)*3))</f>
        <v>27</v>
      </c>
      <c r="R391" s="1">
        <f ca="1">IF(ISERROR(F386),"",SUM(P391:Q391))</f>
        <v>86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str">
        <f ca="1">IF(ISERROR(F386),"",IF(N391=0,A391,""))</f>
        <v/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0</v>
      </c>
      <c r="X391" s="1" t="str">
        <f ca="1">IF(ISERROR(F386),"",IF(W391=0,"",_xlfn.TEXTJOIN("",FALSE," G+",W391," in ",A391)))</f>
        <v/>
      </c>
    </row>
    <row r="392" spans="1:24" ht="12" customHeight="1" x14ac:dyDescent="0.25">
      <c r="A392" s="7" t="str">
        <f ca="1">IF(ISERROR(F386),"",VLOOKUP(C386,INDIRECT($F$8),6+(O392-1)*3,0))</f>
        <v>AHT 003</v>
      </c>
      <c r="B392" s="38" t="str">
        <f ca="1">IF(ISERROR(F386),"",VLOOKUP(D386,INDIRECT($F$8),6+(O392-1)*3,0))</f>
        <v>Introduction to Engineering Mathematics</v>
      </c>
      <c r="C392" s="38"/>
      <c r="D392" s="38"/>
      <c r="E392" s="38"/>
      <c r="F392" s="7">
        <f ca="1">IF(ISERROR(F386),"",VLOOKUP(E386,INDIRECT($F$8),6+(O392-1)*3,0))</f>
        <v>4</v>
      </c>
      <c r="G392" s="39" t="str">
        <f ca="1">IF(ISERROR(F386),"",_xlfn.TEXTJOIN("/",FALSE,P392,S392))</f>
        <v>61/100</v>
      </c>
      <c r="H392" s="39"/>
      <c r="I392" s="39" t="str">
        <f ca="1">IF(ISERROR(F386),"",_xlfn.TEXTJOIN("/",FALSE,Q392,T392))</f>
        <v>30/50</v>
      </c>
      <c r="J392" s="39"/>
      <c r="K392" s="39" t="str">
        <f ca="1">IF(ISERROR(F386),"",_xlfn.TEXTJOIN("/",FALSE,R392,U392))</f>
        <v>91/150</v>
      </c>
      <c r="L392" s="39"/>
      <c r="M392" s="7" t="str">
        <f t="shared" ref="M392:M401" ca="1" si="55">IF(ISERROR(F387),"",IF(ISTEXT(P392),IF(P392="A","Ab",IF(P392="D","Dt",IF(P392="UFM","UFM",IF(P392="NA","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D+</v>
      </c>
      <c r="N392" s="8">
        <f t="shared" ref="N392:N401" ca="1" si="56">INDEX($Z$2:$Z$17,MATCH(M392,$Y$2:$Y$17,0))</f>
        <v>6.5</v>
      </c>
      <c r="O392">
        <f>O391+1</f>
        <v>2</v>
      </c>
      <c r="P392" s="1">
        <f ca="1">IF(ISERROR(F386),"",IF(ISTEXT(VLOOKUP(B386,INDIRECT($F$8),6+(O392-1)*3)),(VLOOKUP(B386,INDIRECT($F$8),6+(O392-1)*3)),SUM(VLOOKUP(B386,INDIRECT($F$8),6+(O392-1)*3),IF(W403,W392,0))))</f>
        <v>61</v>
      </c>
      <c r="Q392" s="1">
        <f ca="1">IF(ISERROR(F386),"",VLOOKUP(B386,INDIRECT($F$8),7+(O392-1)*3))</f>
        <v>30</v>
      </c>
      <c r="R392" s="1">
        <f ca="1">IF(ISERROR(F386),"",SUM(P392:Q392))</f>
        <v>91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/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0</v>
      </c>
      <c r="X392" s="1" t="str">
        <f ca="1">IF(ISERROR(F386),"",IF(W392=0,"",_xlfn.TEXTJOIN("",FALSE," G+",W392," in ",A392)))</f>
        <v/>
      </c>
    </row>
    <row r="393" spans="1:24" ht="12" customHeight="1" x14ac:dyDescent="0.25">
      <c r="A393" s="7" t="str">
        <f ca="1">IF(ISERROR(F386),"",VLOOKUP(C386,INDIRECT($F$8),6+(O393-1)*3,0))</f>
        <v>ECT 001</v>
      </c>
      <c r="B393" s="38" t="str">
        <f ca="1">IF(ISERROR(F386),"",VLOOKUP(D386,INDIRECT($F$8),6+(O393-1)*3,0))</f>
        <v>Basic Electronics Engineering</v>
      </c>
      <c r="C393" s="38"/>
      <c r="D393" s="38"/>
      <c r="E393" s="38"/>
      <c r="F393" s="7">
        <f ca="1">IF(ISERROR(F386),"",VLOOKUP(E386,INDIRECT($F$8),6+(O393-1)*3,0))</f>
        <v>4</v>
      </c>
      <c r="G393" s="39" t="str">
        <f ca="1">IF(ISERROR(F386),"",_xlfn.TEXTJOIN("/",FALSE,P393,S393))</f>
        <v>30/100</v>
      </c>
      <c r="H393" s="39"/>
      <c r="I393" s="39" t="str">
        <f ca="1">IF(ISERROR(F386),"",_xlfn.TEXTJOIN("/",FALSE,Q393,T393))</f>
        <v>37/50</v>
      </c>
      <c r="J393" s="39"/>
      <c r="K393" s="39" t="str">
        <f ca="1">IF(ISERROR(F386),"",_xlfn.TEXTJOIN("/",FALSE,R393,U393))</f>
        <v>67/150</v>
      </c>
      <c r="L393" s="39"/>
      <c r="M393" s="7" t="str">
        <f t="shared" ca="1" si="55"/>
        <v>P</v>
      </c>
      <c r="N393" s="8">
        <f t="shared" ca="1" si="56"/>
        <v>4.5</v>
      </c>
      <c r="O393">
        <f>O392+1</f>
        <v>3</v>
      </c>
      <c r="P393" s="1">
        <f ca="1">IF(ISERROR(F386),"",IF(ISTEXT(VLOOKUP(B386,INDIRECT($F$8),6+(O393-1)*3)),(VLOOKUP(B386,INDIRECT($F$8),6+(O393-1)*3)),SUM(VLOOKUP(B386,INDIRECT($F$8),6+(O393-1)*3),IF(W403,W393,0))))</f>
        <v>30</v>
      </c>
      <c r="Q393" s="1">
        <f ca="1">IF(ISERROR(F386),"",VLOOKUP(B386,INDIRECT($F$8),7+(O393-1)*3))</f>
        <v>37</v>
      </c>
      <c r="R393" s="1">
        <f ca="1">IF(ISERROR(F386),"",SUM(P393:Q393))</f>
        <v>67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/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4</v>
      </c>
      <c r="X393" s="1" t="str">
        <f ca="1">IF(ISERROR(F386),"",IF(W393=0,"",_xlfn.TEXTJOIN("",FALSE," G+",W393," in ",A393)))</f>
        <v xml:space="preserve"> G+4 in ECT 001</v>
      </c>
    </row>
    <row r="394" spans="1:24" ht="12" customHeight="1" x14ac:dyDescent="0.25">
      <c r="A394" s="7" t="str">
        <f ca="1">IF(ISERROR(F386),"",VLOOKUP(C386,INDIRECT($F$8),6+(O394-1)*3,0))</f>
        <v>MET 001</v>
      </c>
      <c r="B394" s="38" t="str">
        <f ca="1">IF(ISERROR(F386),"",VLOOKUP(D386,INDIRECT($F$8),6+(O394-1)*3,0))</f>
        <v>Basic Mechanical Engineering</v>
      </c>
      <c r="C394" s="38"/>
      <c r="D394" s="38"/>
      <c r="E394" s="38"/>
      <c r="F394" s="7">
        <f ca="1">IF(ISERROR(F386),"",VLOOKUP(E386,INDIRECT($F$8),6+(O394-1)*3,0))</f>
        <v>4</v>
      </c>
      <c r="G394" s="39" t="str">
        <f ca="1">IF(ISERROR(F386),"",_xlfn.TEXTJOIN("/",FALSE,P394,S394))</f>
        <v>47/100</v>
      </c>
      <c r="H394" s="39"/>
      <c r="I394" s="39" t="str">
        <f ca="1">IF(ISERROR(F386),"",_xlfn.TEXTJOIN("/",FALSE,Q394,T394))</f>
        <v>30/50</v>
      </c>
      <c r="J394" s="39"/>
      <c r="K394" s="39" t="str">
        <f ca="1">IF(ISERROR(F386),"",_xlfn.TEXTJOIN("/",FALSE,R394,U394))</f>
        <v>77/150</v>
      </c>
      <c r="L394" s="39"/>
      <c r="M394" s="7" t="str">
        <f t="shared" ca="1" si="55"/>
        <v>E+</v>
      </c>
      <c r="N394" s="8">
        <f t="shared" ca="1" si="56"/>
        <v>5.5</v>
      </c>
      <c r="O394">
        <f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47</v>
      </c>
      <c r="Q394" s="1">
        <f ca="1">IF(ISERROR(F386),"",VLOOKUP(B386,INDIRECT($F$8),7+(O394-1)*3))</f>
        <v>30</v>
      </c>
      <c r="R394" s="1">
        <f ca="1">IF(ISERROR(F386),"",SUM(P394:Q394))</f>
        <v>77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5">
      <c r="A395" s="7" t="str">
        <f ca="1">IF(ISERROR(F386),"",VLOOKUP(C386,INDIRECT($F$8),6+(O395-1)*3,0))</f>
        <v>AHP 002</v>
      </c>
      <c r="B395" s="38" t="str">
        <f ca="1">IF(ISERROR(F386),"",VLOOKUP(D386,INDIRECT($F$8),6+(O395-1)*3,0))</f>
        <v>Engineering Chemistry Lab</v>
      </c>
      <c r="C395" s="38"/>
      <c r="D395" s="38"/>
      <c r="E395" s="38"/>
      <c r="F395" s="7">
        <f ca="1">IF(ISERROR(F386),"",VLOOKUP(E386,INDIRECT($F$8),6+(O395-1)*3,0))</f>
        <v>1</v>
      </c>
      <c r="G395" s="39" t="str">
        <f ca="1">IF(ISERROR(F386),"",_xlfn.TEXTJOIN("/",FALSE,P395,S395))</f>
        <v>18/25</v>
      </c>
      <c r="H395" s="39"/>
      <c r="I395" s="39" t="str">
        <f ca="1">IF(ISERROR(F386),"",_xlfn.TEXTJOIN("/",FALSE,Q395,T395))</f>
        <v>25/25</v>
      </c>
      <c r="J395" s="39"/>
      <c r="K395" s="39" t="str">
        <f ca="1">IF(ISERROR(F386),"",_xlfn.TEXTJOIN("/",FALSE,R395,U395))</f>
        <v>43/50</v>
      </c>
      <c r="L395" s="39"/>
      <c r="M395" s="7" t="str">
        <f t="shared" ca="1" si="55"/>
        <v>A</v>
      </c>
      <c r="N395" s="8">
        <f t="shared" ca="1" si="56"/>
        <v>9</v>
      </c>
      <c r="O395">
        <f>O394+1</f>
        <v>5</v>
      </c>
      <c r="P395" s="1">
        <f ca="1">IF(ISERROR(F386),"",IF(ISTEXT(VLOOKUP(B386,INDIRECT($F$8),6+(O395-1)*3)),(VLOOKUP(B386,INDIRECT($F$8),6+(O395-1)*3)),SUM(VLOOKUP(B386,INDIRECT($F$8),6+(O395-1)*3),IF(W403,W395,0))))</f>
        <v>18</v>
      </c>
      <c r="Q395" s="1">
        <f ca="1">IF(ISERROR(F386),"",VLOOKUP(B386,INDIRECT($F$8),7+(O395-1)*3))</f>
        <v>25</v>
      </c>
      <c r="R395" s="1">
        <f ca="1">IF(ISERROR(F386),"",SUM(P395:Q395))</f>
        <v>43</v>
      </c>
      <c r="S395" s="1">
        <f ca="1">IF(ISERROR(F386),"",VLOOKUP(A386,INDIRECT($F$8),6+(O395-1)*3))</f>
        <v>25</v>
      </c>
      <c r="T395" s="1">
        <f ca="1">IF(ISERROR(F386),"",VLOOKUP(A386,INDIRECT($F$8),7+(O395-1)*3))</f>
        <v>25</v>
      </c>
      <c r="U395" s="1">
        <f ca="1">IF(ISERROR(F386),"",VLOOKUP(A386,INDIRECT($F$8),8+(O395-1)*3))</f>
        <v>50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5">
      <c r="A396" s="7" t="str">
        <f ca="1">IF(ISERROR(F386),"",VLOOKUP(C386,INDIRECT($F$8),6+(O396-1)*3,0))</f>
        <v>ECP 001</v>
      </c>
      <c r="B396" s="38" t="str">
        <f ca="1">IF(ISERROR(F386),"",VLOOKUP(D386,INDIRECT($F$8),6+(O396-1)*3,0))</f>
        <v>Basic Electronics Engineering Lab</v>
      </c>
      <c r="C396" s="38"/>
      <c r="D396" s="38"/>
      <c r="E396" s="38"/>
      <c r="F396" s="7">
        <f ca="1">IF(ISERROR(F386),"",VLOOKUP(E386,INDIRECT($F$8),6+(O396-1)*3,0))</f>
        <v>1</v>
      </c>
      <c r="G396" s="39" t="str">
        <f ca="1">IF(ISERROR(F386),"",_xlfn.TEXTJOIN("/",FALSE,P396,S396))</f>
        <v>17/25</v>
      </c>
      <c r="H396" s="39"/>
      <c r="I396" s="39" t="str">
        <f ca="1">IF(ISERROR(F386),"",_xlfn.TEXTJOIN("/",FALSE,Q396,T396))</f>
        <v>18/25</v>
      </c>
      <c r="J396" s="39"/>
      <c r="K396" s="39" t="str">
        <f ca="1">IF(ISERROR(F386),"",_xlfn.TEXTJOIN("/",FALSE,R396,U396))</f>
        <v>35/50</v>
      </c>
      <c r="L396" s="39"/>
      <c r="M396" s="7" t="str">
        <f t="shared" ca="1" si="55"/>
        <v>C+</v>
      </c>
      <c r="N396" s="8">
        <f t="shared" ca="1" si="56"/>
        <v>7.5</v>
      </c>
      <c r="O396">
        <f t="shared" ref="O396:O402" si="57">O395+1</f>
        <v>6</v>
      </c>
      <c r="P396" s="1">
        <f ca="1">IF(ISERROR(F386),"",IF(ISTEXT(VLOOKUP(B386,INDIRECT($F$8),6+(O396-1)*3)),(VLOOKUP(B386,INDIRECT($F$8),6+(O396-1)*3)),SUM(VLOOKUP(B386,INDIRECT($F$8),6+(O396-1)*3),IF(W403,W396,0))))</f>
        <v>17</v>
      </c>
      <c r="Q396" s="1">
        <f ca="1">IF(ISERROR(F386),"",VLOOKUP(B386,INDIRECT($F$8),7+(O396-1)*3))</f>
        <v>18</v>
      </c>
      <c r="R396" s="1">
        <f ca="1">IF(ISERROR(F386),"",SUM(P396:Q396))</f>
        <v>35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5">
      <c r="A397" s="7" t="str">
        <f ca="1">IF(ISERROR(F386),"",VLOOKUP(C386,INDIRECT($F$8),6+(O397-1)*3,0))</f>
        <v>MEP 001</v>
      </c>
      <c r="B397" s="38" t="str">
        <f ca="1">IF(ISERROR(F386),"",VLOOKUP(D386,INDIRECT($F$8),6+(O397-1)*3,0))</f>
        <v>Basic Mechanical Engineering Lab</v>
      </c>
      <c r="C397" s="38"/>
      <c r="D397" s="38"/>
      <c r="E397" s="38"/>
      <c r="F397" s="7">
        <f ca="1">IF(ISERROR(F386),"",VLOOKUP(E386,INDIRECT($F$8),6+(O397-1)*3,0))</f>
        <v>1</v>
      </c>
      <c r="G397" s="39" t="str">
        <f ca="1">IF(ISERROR(F386),"",_xlfn.TEXTJOIN("/",FALSE,P397,S397))</f>
        <v>23/25</v>
      </c>
      <c r="H397" s="39"/>
      <c r="I397" s="39" t="str">
        <f ca="1">IF(ISERROR(F386),"",_xlfn.TEXTJOIN("/",FALSE,Q397,T397))</f>
        <v>22/25</v>
      </c>
      <c r="J397" s="39"/>
      <c r="K397" s="39" t="str">
        <f ca="1">IF(ISERROR(F386),"",_xlfn.TEXTJOIN("/",FALSE,R397,U397))</f>
        <v>45/50</v>
      </c>
      <c r="L397" s="39"/>
      <c r="M397" s="7" t="str">
        <f t="shared" ca="1" si="55"/>
        <v>A+</v>
      </c>
      <c r="N397" s="8">
        <f t="shared" ca="1" si="56"/>
        <v>9.5</v>
      </c>
      <c r="O397">
        <f t="shared" si="57"/>
        <v>7</v>
      </c>
      <c r="P397" s="1">
        <f ca="1">IF(ISERROR(F386),"",IF(ISTEXT(VLOOKUP(B386,INDIRECT($F$8),6+(O397-1)*3)),(VLOOKUP(B386,INDIRECT($F$8),6+(O397-1)*3)),SUM(VLOOKUP(B386,INDIRECT($F$8),6+(O397-1)*3),IF(W403,W397,0))))</f>
        <v>23</v>
      </c>
      <c r="Q397" s="1">
        <f ca="1">IF(ISERROR(F386),"",VLOOKUP(B386,INDIRECT($F$8),7+(O397-1)*3))</f>
        <v>22</v>
      </c>
      <c r="R397" s="1">
        <f ca="1">IF(ISERROR(F386),"",SUM(P397:Q397))</f>
        <v>45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5">
      <c r="A398" s="7" t="str">
        <f ca="1">IF(ISERROR(F386),"",VLOOKUP(C386,INDIRECT($F$8),6+(O398-1)*3,0))</f>
        <v>MEP 003</v>
      </c>
      <c r="B398" s="38" t="str">
        <f ca="1">IF(ISERROR(F386),"",VLOOKUP(D386,INDIRECT($F$8),6+(O398-1)*3-Z398,0))</f>
        <v>Workshop Practices Lab</v>
      </c>
      <c r="C398" s="38"/>
      <c r="D398" s="38"/>
      <c r="E398" s="38"/>
      <c r="F398" s="7">
        <f ca="1">IF(ISERROR(F386),"",VLOOKUP(E386,INDIRECT($F$8),6+(O398-1)*3,0))</f>
        <v>2</v>
      </c>
      <c r="G398" s="39" t="str">
        <f ca="1">IF(ISERROR(F386),"",_xlfn.TEXTJOIN("/",FALSE,P398,S398))</f>
        <v>46/50</v>
      </c>
      <c r="H398" s="39"/>
      <c r="I398" s="39" t="str">
        <f ca="1">IF(ISERROR(F386),"",_xlfn.TEXTJOIN("/",FALSE,Q398,T398))</f>
        <v>47/50</v>
      </c>
      <c r="J398" s="39"/>
      <c r="K398" s="39" t="str">
        <f ca="1">IF(ISERROR(F386),"",_xlfn.TEXTJOIN("/",FALSE,R398,U398))</f>
        <v>93/100</v>
      </c>
      <c r="L398" s="39"/>
      <c r="M398" s="7" t="str">
        <f t="shared" ca="1" si="55"/>
        <v>A+</v>
      </c>
      <c r="N398" s="8">
        <f t="shared" ca="1" si="56"/>
        <v>9.5</v>
      </c>
      <c r="O398">
        <f t="shared" si="57"/>
        <v>8</v>
      </c>
      <c r="P398" s="1">
        <f ca="1">IF(ISERROR(F386),"",IF(ISTEXT(VLOOKUP(B386,INDIRECT($F$8),6+(O398-1)*3)),(VLOOKUP(B386,INDIRECT($F$8),6+(O398-1)*3)),SUM(VLOOKUP(B386,INDIRECT($F$8),6+(O398-1)*3),IF(W403,W398,0))))</f>
        <v>46</v>
      </c>
      <c r="Q398" s="1">
        <f ca="1">IF(ISERROR(F386),"",VLOOKUP(B386,INDIRECT($F$8),7+(O398-1)*3))</f>
        <v>47</v>
      </c>
      <c r="R398" s="1">
        <f ca="1">IF(ISERROR(F386),"",SUM(P398:Q398))</f>
        <v>93</v>
      </c>
      <c r="S398" s="1">
        <f ca="1">IF(ISERROR(F386),"",VLOOKUP(A386,INDIRECT($F$8),6+(O398-1)*3))</f>
        <v>50</v>
      </c>
      <c r="T398" s="1">
        <f ca="1">IF(ISERROR(F386),"",VLOOKUP(A386,INDIRECT($F$8),7+(O398-1)*3))</f>
        <v>50</v>
      </c>
      <c r="U398" s="1">
        <f ca="1">IF(ISERROR(F386),"",VLOOKUP(A386,INDIRECT($F$8),8+(O398-1)*3))</f>
        <v>100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5">
      <c r="A399" s="7" t="str">
        <f ca="1">IF(ISERROR(F386),"",VLOOKUP(C386,INDIRECT($F$8),6+(O399-1)*3,0))</f>
        <v>AHP 004</v>
      </c>
      <c r="B399" s="38" t="str">
        <f ca="1">IF(ISERROR(F386),"",VLOOKUP(D386,INDIRECT($F$8),6+(O399-1)*3-Z399,0))</f>
        <v>Emerging Technologies in Engineering Lab</v>
      </c>
      <c r="C399" s="38"/>
      <c r="D399" s="38"/>
      <c r="E399" s="38"/>
      <c r="F399" s="7">
        <f ca="1">IF(ISERROR(F386),"",VLOOKUP(E386,INDIRECT($F$8),6+(O399-1)*3,0))</f>
        <v>1</v>
      </c>
      <c r="G399" s="39" t="str">
        <f ca="1">IF(ISERROR(F386),"",_xlfn.TEXTJOIN("/",FALSE,P399,S399))</f>
        <v>20/25</v>
      </c>
      <c r="H399" s="39"/>
      <c r="I399" s="39" t="str">
        <f ca="1">IF(ISERROR(F386),"",_xlfn.TEXTJOIN("/",FALSE,Q399,T399))</f>
        <v>24/25</v>
      </c>
      <c r="J399" s="39"/>
      <c r="K399" s="39" t="str">
        <f ca="1">IF(ISERROR(F386),"",_xlfn.TEXTJOIN("/",FALSE,R399,U399))</f>
        <v>44/50</v>
      </c>
      <c r="L399" s="39"/>
      <c r="M399" s="7" t="str">
        <f t="shared" ca="1" si="55"/>
        <v>A</v>
      </c>
      <c r="N399" s="8">
        <f t="shared" ca="1" si="56"/>
        <v>9</v>
      </c>
      <c r="O399">
        <f t="shared" si="57"/>
        <v>9</v>
      </c>
      <c r="P399" s="1">
        <f ca="1">IF(ISERROR(F386),"",IF(ISTEXT(VLOOKUP(B386,INDIRECT($F$8),6+(O399-1)*3)),(VLOOKUP(B386,INDIRECT($F$8),6+(O399-1)*3)),SUM(VLOOKUP(B386,INDIRECT($F$8),6+(O399-1)*3),IF(W403,W399,0))))</f>
        <v>20</v>
      </c>
      <c r="Q399" s="1">
        <f ca="1">IF(ISERROR(F386),"",VLOOKUP(B386,INDIRECT($F$8),7+(O399-1)*3))</f>
        <v>24</v>
      </c>
      <c r="R399" s="1">
        <f ca="1">IF(ISERROR(F386),"",SUM(P399:Q399))</f>
        <v>44</v>
      </c>
      <c r="S399" s="1">
        <f ca="1">IF(ISERROR(F386),"",VLOOKUP(A386,INDIRECT($F$8),6+(O399-1)*3))</f>
        <v>25</v>
      </c>
      <c r="T399" s="1">
        <f ca="1">IF(ISERROR(F386),"",VLOOKUP(A386,INDIRECT($F$8),7+(O399-1)*3))</f>
        <v>25</v>
      </c>
      <c r="U399" s="1">
        <f ca="1">IF(ISERROR(F386),"",VLOOKUP(A386,INDIRECT($F$8),8+(O399-1)*3))</f>
        <v>50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5">
      <c r="A400" s="7" t="str">
        <f ca="1">IF(ISERROR(F386),"",VLOOKUP(C386,INDIRECT($F$8),6+(O400-1)*3,0))</f>
        <v>CSP 002</v>
      </c>
      <c r="B400" s="38" t="str">
        <f ca="1">IF(ISERROR(F386),"",VLOOKUP(D386,INDIRECT($F$8),6+(O400-1)*3,0))</f>
        <v>Computer Applications and IOT</v>
      </c>
      <c r="C400" s="38"/>
      <c r="D400" s="38"/>
      <c r="E400" s="38"/>
      <c r="F400" s="7">
        <f ca="1">IF(ISERROR(F386),"",VLOOKUP(E386,INDIRECT($F$8),6+(O400-1)*3,0))</f>
        <v>1</v>
      </c>
      <c r="G400" s="39" t="str">
        <f ca="1">IF(ISERROR(F386),"",_xlfn.TEXTJOIN("/",FALSE,P400,S400))</f>
        <v>22/25</v>
      </c>
      <c r="H400" s="39"/>
      <c r="I400" s="39" t="str">
        <f ca="1">IF(ISERROR(F386),"",_xlfn.TEXTJOIN("/",FALSE,Q400,T400))</f>
        <v>23/25</v>
      </c>
      <c r="J400" s="39"/>
      <c r="K400" s="39" t="str">
        <f ca="1">IF(ISERROR(F386),"",_xlfn.TEXTJOIN("/",FALSE,R400,U400))</f>
        <v>45/50</v>
      </c>
      <c r="L400" s="39"/>
      <c r="M400" s="7" t="str">
        <f t="shared" ca="1" si="55"/>
        <v>A+</v>
      </c>
      <c r="N400" s="8">
        <f t="shared" ca="1" si="56"/>
        <v>9.5</v>
      </c>
      <c r="O400">
        <f t="shared" si="57"/>
        <v>10</v>
      </c>
      <c r="P400" s="1">
        <f ca="1">IF(ISERROR(F386),"",IF(ISTEXT(VLOOKUP(B386,INDIRECT($F$8),6+(O400-1)*3)),(VLOOKUP(B386,INDIRECT($F$8),6+(O400-1)*3)),SUM(VLOOKUP(B386,INDIRECT($F$8),6+(O400-1)*3),IF(W403,W400,0))))</f>
        <v>22</v>
      </c>
      <c r="Q400" s="1">
        <f ca="1">IF(ISERROR(F386),"",VLOOKUP(B386,INDIRECT($F$8),7+(O400-1)*3))</f>
        <v>23</v>
      </c>
      <c r="R400" s="1">
        <f ca="1">IF(ISERROR(F386),"",SUM(P400:Q400))</f>
        <v>45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5">
      <c r="A401" s="7" t="str">
        <f ca="1">IF(ISERROR(F386),"",VLOOKUP(C386,INDIRECT($F$8),6+(O401-1)*3,0))</f>
        <v>AHP 006</v>
      </c>
      <c r="B401" s="38" t="str">
        <f ca="1">IF(ISERROR(F386),"",VLOOKUP(D386,INDIRECT($F$8),6+(O401-1)*3,0))</f>
        <v>English Language Lab ($)</v>
      </c>
      <c r="C401" s="38"/>
      <c r="D401" s="38"/>
      <c r="E401" s="38"/>
      <c r="F401" s="7">
        <f ca="1">IF(ISERROR(F386),"",VLOOKUP(E386,INDIRECT($F$8),6+(O401-1)*3,0))</f>
        <v>0</v>
      </c>
      <c r="G401" s="39" t="str">
        <f ca="1">IF(ISERROR(F386),"",_xlfn.TEXTJOIN("/",FALSE,P401,S401))</f>
        <v>19/25</v>
      </c>
      <c r="H401" s="39"/>
      <c r="I401" s="39" t="str">
        <f ca="1">IF(ISERROR(F386),"",_xlfn.TEXTJOIN("/",FALSE,Q401,T401))</f>
        <v>45/50</v>
      </c>
      <c r="J401" s="39"/>
      <c r="K401" s="39" t="str">
        <f ca="1">IF(ISERROR(F386),"",_xlfn.TEXTJOIN("/",FALSE,R401,U401))</f>
        <v>64/75</v>
      </c>
      <c r="L401" s="39"/>
      <c r="M401" s="7" t="str">
        <f t="shared" ca="1" si="55"/>
        <v>A</v>
      </c>
      <c r="N401" s="8">
        <f t="shared" ca="1" si="56"/>
        <v>9</v>
      </c>
      <c r="O401">
        <f t="shared" si="57"/>
        <v>11</v>
      </c>
      <c r="P401" s="1">
        <f ca="1">IF(ISERROR(F386),"",IF(ISTEXT(VLOOKUP(B386,INDIRECT($F$8),6+(O401-1)*3)),(VLOOKUP(B386,INDIRECT($F$8),6+(O401-1)*3)),SUM(VLOOKUP(B386,INDIRECT($F$8),6+(O401-1)*3),IF(W403,W401,0))))</f>
        <v>19</v>
      </c>
      <c r="Q401" s="1">
        <f ca="1">IF(ISERROR(F386),"",VLOOKUP(B386,INDIRECT($F$8),7+(O401-1)*3))</f>
        <v>45</v>
      </c>
      <c r="R401" s="1">
        <f ca="1">IF(ISERROR(F386),"",SUM(P401:Q401))</f>
        <v>64</v>
      </c>
      <c r="S401" s="1">
        <f ca="1">IF(ISERROR(F386),"",VLOOKUP(A386,INDIRECT($F$8),6+(O401-1)*3))</f>
        <v>25</v>
      </c>
      <c r="T401" s="1">
        <f ca="1">IF(ISERROR(F386),"",VLOOKUP(A386,INDIRECT($F$8),7+(O401-1)*3))</f>
        <v>50</v>
      </c>
      <c r="U401" s="1">
        <f ca="1">IF(ISERROR(F386),"",VLOOKUP(A386,INDIRECT($F$8),8+(O401-1)*3))</f>
        <v>75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5">
      <c r="A402" s="7" t="str">
        <f ca="1">IF(ISERROR(F386),"",VLOOKUP(C386,INDIRECT($F$8),6+(O402-1)*3-Y402,0))</f>
        <v>GP 01</v>
      </c>
      <c r="B402" s="38" t="str">
        <f ca="1">IF(ISERROR(F386),"",VLOOKUP(D386,INDIRECT($F$8),6+(O402-1)*3-Z402,0))</f>
        <v>General Proficiency ($)</v>
      </c>
      <c r="C402" s="38"/>
      <c r="D402" s="38"/>
      <c r="E402" s="38"/>
      <c r="F402" s="7">
        <f ca="1">IF(ISERROR(F386),"",VLOOKUP(E386,INDIRECT($F$8),6+(O402-1)*3-AA402,0))</f>
        <v>0</v>
      </c>
      <c r="G402" s="39" t="str">
        <f ca="1">IF(ISERROR(F386),"","-")</f>
        <v>-</v>
      </c>
      <c r="H402" s="39"/>
      <c r="I402" s="39" t="str">
        <f ca="1">IF(ISERROR(F386),"",_xlfn.TEXTJOIN("/",FALSE,Q402,T402))</f>
        <v>47/50</v>
      </c>
      <c r="J402" s="39"/>
      <c r="K402" s="39" t="str">
        <f ca="1">IF(ISERROR(F386),"",_xlfn.TEXTJOIN("/",FALSE,R402,U402))</f>
        <v>47/50</v>
      </c>
      <c r="L402" s="39"/>
      <c r="M402" s="39" t="str">
        <f ca="1">IF(ISBLANK(R402),"",IF(ISTEXT(R402),R402,IF(R402&gt;=0.8*U402,"Excellent",IF(R402&gt;=0.6*U402,"Very Good",IF(R402&gt;=0.4*U402,"Good",IF(R402&gt;=0.2*U402,"Satisfactory","Average"))))))</f>
        <v>Excellent</v>
      </c>
      <c r="N402" s="39"/>
      <c r="O402">
        <f t="shared" si="57"/>
        <v>12</v>
      </c>
      <c r="P402" s="1">
        <f ca="1">IF(ISERROR(F386),"",IF(ISTEXT(VLOOKUP(B\28,INDIRECT($F$8),6+(O402-1)*3)),(VLOOKUP(B386,INDIRECT($F$8),6+(O402-1)*3)),SUM(VLOOKUP(B386,INDIRECT($F$8),6+(O402-1)*3),IF(W403,W402,0))))</f>
        <v>0</v>
      </c>
      <c r="Q402" s="1">
        <f ca="1">IF(ISERROR(F386),"",VLOOKUP(B386,INDIRECT($F$8),7+(O402-1)*3))</f>
        <v>47</v>
      </c>
      <c r="R402" s="1">
        <f ca="1">IF(ISERROR(F386),"",SUM(P402:Q402))</f>
        <v>47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5">
      <c r="A403" s="40" t="str">
        <f ca="1">IF(ISERROR(F386),"",A382)</f>
        <v>Total Credits/ Marks/ Total Grade Points</v>
      </c>
      <c r="B403" s="40"/>
      <c r="C403" s="40"/>
      <c r="D403" s="40"/>
      <c r="E403" s="40"/>
      <c r="F403" s="10">
        <f ca="1">IF(ISERROR(F386),"",SUM(F391:F401))</f>
        <v>23</v>
      </c>
      <c r="G403" s="41" t="str">
        <f ca="1">IF(ISERROR(F386),"",_xlfn.TEXTJOIN("/",TRUE,SUMIF(F391:F402,"&gt;0",P391:P402),SUMIF(F391:F402,"&gt;0",S391:S402)))</f>
        <v>343/575</v>
      </c>
      <c r="H403" s="41"/>
      <c r="I403" s="41" t="str">
        <f ca="1">IF(ISERROR(F386),"",_xlfn.TEXTJOIN("/",TRUE,SUMIF(F391:F402,"&gt;0",Q391:Q402),SUMIF(F391:F402,"&gt;0",T391:T402)))</f>
        <v>283/375</v>
      </c>
      <c r="J403" s="41"/>
      <c r="K403" s="41" t="str">
        <f ca="1">IF(ISERROR(F386),"",_xlfn.TEXTJOIN("/",TRUE,SUMIF(F391:F402,"&gt;0",R391:R402),SUMIF(F391:F402,"&gt;0",U391:U402)))</f>
        <v>626/950</v>
      </c>
      <c r="L403" s="41"/>
      <c r="M403" s="40">
        <f ca="1">IF(ISERROR(F386),"",SUMPRODUCT(N391:N401,F391:F401))</f>
        <v>153.5</v>
      </c>
      <c r="N403" s="40"/>
      <c r="V403" s="1" t="str">
        <f ca="1">IF(ISERROR(F386),"",_xlfn.TEXTJOIN(", ",TRUE,V391:V402))</f>
        <v/>
      </c>
      <c r="W403" t="b">
        <f ca="1">IF(ISERROR(F386),"",IF(SUM(W391:W402)&lt;=W390,TRUE,FALSE))</f>
        <v>1</v>
      </c>
      <c r="X403" s="1" t="str">
        <f ca="1">IF(ISERROR(F386),"",_xlfn.TEXTJOIN(",",TRUE,X391:X402))</f>
        <v xml:space="preserve"> G+4 in ECT 001</v>
      </c>
    </row>
    <row r="404" spans="1:24" ht="12" customHeight="1" x14ac:dyDescent="0.25">
      <c r="A404" s="40" t="str">
        <f ca="1">IF(ISERROR(F386),"",A383)</f>
        <v>Result:</v>
      </c>
      <c r="B404" s="42" t="str" cm="1">
        <f t="array" aca="1" ref="B404" ca="1">IF(SUM(COUNTIF(M391:M401,{"Ab","Dt"}))=11, "Not Promoted to IInd Semester", IF(V403="", "PASS", "CARRY OVER"))</f>
        <v>PASS</v>
      </c>
      <c r="C404" s="42"/>
      <c r="D404" s="40" t="str">
        <f ca="1">IF(ISERROR(F386),"",D383)</f>
        <v>Remark:</v>
      </c>
      <c r="E404" s="42" t="str">
        <f ca="1">IF(ISERROR(F386),"",IF(V403="",IF(X403="","",X403),_xlfn.TEXTJOIN(" ",TRUE,"BACK IN",V403)))</f>
        <v xml:space="preserve"> G+4 in ECT 001</v>
      </c>
      <c r="F404" s="42"/>
      <c r="G404" s="40" t="str">
        <f ca="1">IF(ISERROR(F386),"",G383)</f>
        <v>SGPA:</v>
      </c>
      <c r="H404" s="43">
        <f ca="1">IF(ISERROR(F386),"",M403/F403)</f>
        <v>6.6739130434782608</v>
      </c>
      <c r="I404" s="40" t="str">
        <f ca="1">IF(ISERROR(F386),"",I383)</f>
        <v>CGPA:</v>
      </c>
      <c r="J404" s="43">
        <f ca="1">IF(ISERROR(F386),"",VLOOKUP(B386,INDIRECT($F$8),12+(O402-1)*3,0))</f>
        <v>6.6739130434782608</v>
      </c>
      <c r="K404" s="42" t="str">
        <f ca="1">IF(ISERROR(F386),"",K383)</f>
        <v>Earned Credits:</v>
      </c>
      <c r="L404" s="40">
        <f ca="1">IF(ISERROR(F386),"",SUMIF(N391:N401,"&gt;0",F391:F401))</f>
        <v>23</v>
      </c>
      <c r="M404" s="42" t="str">
        <f ca="1">IF(ISERROR(F386),"",M383)</f>
        <v>Cuml. Earned Credits:</v>
      </c>
      <c r="N404" s="40">
        <f ca="1">IF(ISERROR(F386),"",VLOOKUP(B386,INDIRECT($F$8),10+(O402-1)*3,0))</f>
        <v>23</v>
      </c>
    </row>
    <row r="405" spans="1:24" ht="12" customHeight="1" x14ac:dyDescent="0.25">
      <c r="A405" s="40"/>
      <c r="B405" s="42"/>
      <c r="C405" s="42"/>
      <c r="D405" s="40"/>
      <c r="E405" s="42"/>
      <c r="F405" s="42"/>
      <c r="G405" s="40"/>
      <c r="H405" s="43"/>
      <c r="I405" s="40"/>
      <c r="J405" s="43"/>
      <c r="K405" s="42"/>
      <c r="L405" s="40"/>
      <c r="M405" s="42"/>
      <c r="N405" s="40"/>
    </row>
    <row r="406" spans="1:24" ht="12" customHeight="1" x14ac:dyDescent="0.25">
      <c r="A406" s="40"/>
      <c r="B406" s="42"/>
      <c r="C406" s="42"/>
      <c r="D406" s="40"/>
      <c r="E406" s="42"/>
      <c r="F406" s="42"/>
      <c r="G406" s="40"/>
      <c r="H406" s="43"/>
      <c r="I406" s="40"/>
      <c r="J406" s="43"/>
      <c r="K406" s="42"/>
      <c r="L406" s="40"/>
      <c r="M406" s="42"/>
      <c r="N406" s="40"/>
    </row>
    <row r="407" spans="1:24" ht="12" customHeight="1" x14ac:dyDescent="0.25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Charvi Sainswan</v>
      </c>
    </row>
    <row r="408" spans="1:24" ht="12" customHeight="1" x14ac:dyDescent="0.25">
      <c r="A408" s="44" t="str">
        <f ca="1">IF(ISERROR(F407),"",A387)</f>
        <v>Name:</v>
      </c>
      <c r="B408" s="44" t="str">
        <f ca="1">IFERROR(VLOOKUP(B407,INDIRECT($F$8),4,0),"")</f>
        <v>Charvi Sainswan</v>
      </c>
      <c r="C408" s="44"/>
      <c r="D408" s="44" t="str">
        <f ca="1">IF(ISERROR(F407),"",D387)</f>
        <v>Father's Name:</v>
      </c>
      <c r="E408" s="44" t="str">
        <f ca="1">IFERROR(VLOOKUP(B407,INDIRECT($F$8),5,0),"")</f>
        <v>Purushotam Singh Sainswan</v>
      </c>
      <c r="F408" s="44"/>
      <c r="G408" s="44" t="str">
        <f ca="1">IF(ISERROR(F407),"",G387)</f>
        <v>University Roll No:</v>
      </c>
      <c r="H408" s="44"/>
      <c r="I408" s="45">
        <f ca="1">IFERROR(VLOOKUP(B407,INDIRECT($F$8),2,0),"")</f>
        <v>250090101020</v>
      </c>
      <c r="J408" s="45"/>
      <c r="K408" s="44" t="str">
        <f ca="1">IF(ISERROR(F407),"",K387)</f>
        <v>University Enrol. No:</v>
      </c>
      <c r="L408" s="44"/>
      <c r="M408" s="45" t="str">
        <f ca="1">IFERROR(VLOOKUP(B407,INDIRECT($F$8),3,0),"")</f>
        <v>UTU/2501104241</v>
      </c>
      <c r="N408" s="45"/>
    </row>
    <row r="409" spans="1:24" ht="12" customHeight="1" x14ac:dyDescent="0.25">
      <c r="A409" s="44"/>
      <c r="B409" s="44"/>
      <c r="C409" s="44"/>
      <c r="D409" s="44"/>
      <c r="E409" s="44"/>
      <c r="F409" s="44"/>
      <c r="G409" s="44"/>
      <c r="H409" s="44"/>
      <c r="I409" s="45"/>
      <c r="J409" s="45"/>
      <c r="K409" s="44"/>
      <c r="L409" s="44"/>
      <c r="M409" s="45"/>
      <c r="N409" s="45"/>
    </row>
    <row r="410" spans="1:24" ht="12" customHeight="1" x14ac:dyDescent="0.25">
      <c r="A410" s="42" t="str">
        <f ca="1">IF(ISERROR(F407),"",A389)</f>
        <v>Subject Code</v>
      </c>
      <c r="B410" s="42" t="str">
        <f ca="1">IF(ISERROR(F407),"",B389)</f>
        <v>Subject Name</v>
      </c>
      <c r="C410" s="42"/>
      <c r="D410" s="42"/>
      <c r="E410" s="42"/>
      <c r="F410" s="42" t="str">
        <f ca="1">IF(ISERROR(F407),"",F389)</f>
        <v>Credits</v>
      </c>
      <c r="G410" s="42" t="str">
        <f ca="1">IF(ISERROR(F407),"",G389)</f>
        <v>External Marks</v>
      </c>
      <c r="H410" s="42"/>
      <c r="I410" s="42" t="str">
        <f ca="1">IF(ISERROR(F407),"",I389)</f>
        <v>Sessional Marks</v>
      </c>
      <c r="J410" s="42"/>
      <c r="K410" s="42" t="str">
        <f ca="1">IF(ISERROR(F407),"",K389)</f>
        <v>Total Marks</v>
      </c>
      <c r="L410" s="42"/>
      <c r="M410" s="42" t="str">
        <f ca="1">IF(ISERROR(F407),"",M389)</f>
        <v>Grade</v>
      </c>
      <c r="N410" s="42" t="str">
        <f ca="1">IF(ISERROR(F407),"",N389)</f>
        <v>Grade Points</v>
      </c>
    </row>
    <row r="411" spans="1:24" ht="12" customHeight="1" x14ac:dyDescent="0.2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5">
      <c r="A412" s="7" t="str">
        <f ca="1">IF(ISERROR(F407),"",VLOOKUP(C407,INDIRECT($F$8),6+(O412-1)*3,0))</f>
        <v>AHT 002</v>
      </c>
      <c r="B412" s="38" t="str">
        <f ca="1">IF(ISERROR(F407),"",VLOOKUP(D407,INDIRECT($F$8),6+(O412-1)*3,0))</f>
        <v>Engineering Chemistry</v>
      </c>
      <c r="C412" s="38"/>
      <c r="D412" s="38"/>
      <c r="E412" s="38"/>
      <c r="F412" s="7">
        <f ca="1">IF(ISERROR(F407),"",VLOOKUP(E407,INDIRECT($F$8),6+(O412-1)*3,0))</f>
        <v>4</v>
      </c>
      <c r="G412" s="39" t="str">
        <f ca="1">IF(ISERROR(F407),"",_xlfn.TEXTJOIN("/",FALSE,P412,S412))</f>
        <v>41/100</v>
      </c>
      <c r="H412" s="39"/>
      <c r="I412" s="39" t="str">
        <f ca="1">IF(ISERROR(F407),"",_xlfn.TEXTJOIN("/",FALSE,Q412,T412))</f>
        <v>36/50</v>
      </c>
      <c r="J412" s="39"/>
      <c r="K412" s="39" t="str">
        <f ca="1">IF(ISERROR(F407),"",_xlfn.TEXTJOIN("/",FALSE,R412,U412))</f>
        <v>77/150</v>
      </c>
      <c r="L412" s="39"/>
      <c r="M412" s="7" t="str">
        <f ca="1">IF(ISERROR(F407),"",IF(ISTEXT(P412),IF(P412="A","Ab",IF(P412="D","Dt",IF(P412="UFM","UFM",IF(P412="NA","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E+</v>
      </c>
      <c r="N412" s="8">
        <f ca="1">INDEX($Z$2:$Z$17,MATCH(M412,$Y$2:$Y$17,0))</f>
        <v>5.5</v>
      </c>
      <c r="O412">
        <v>1</v>
      </c>
      <c r="P412" s="1">
        <f ca="1">IF(ISERROR(F407),"",IF(ISTEXT(VLOOKUP(B407,INDIRECT($F$8),6+(O412-1)*3)),(VLOOKUP(B407,INDIRECT($F$8),6+(O412-1)*3)),SUM(VLOOKUP(B407,INDIRECT($F$8),6+(O412-1)*3),IF(W424,W412,0))))</f>
        <v>41</v>
      </c>
      <c r="Q412" s="1">
        <f ca="1">IF(ISERROR(F407),"",VLOOKUP(B407,INDIRECT($F$8),7+(O412-1)*3))</f>
        <v>36</v>
      </c>
      <c r="R412" s="1">
        <f ca="1">IF(ISERROR(F407),"",SUM(P412:Q412))</f>
        <v>77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str">
        <f ca="1">IF(ISERROR(F407),"",IF(N412=0,A412,""))</f>
        <v/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0</v>
      </c>
      <c r="X412" s="1" t="str">
        <f ca="1">IF(ISERROR(F407),"",IF(W412=0,"",_xlfn.TEXTJOIN("",FALSE," G+",W412," in ",A412)))</f>
        <v/>
      </c>
    </row>
    <row r="413" spans="1:24" ht="12" customHeight="1" x14ac:dyDescent="0.25">
      <c r="A413" s="7" t="str">
        <f ca="1">IF(ISERROR(F407),"",VLOOKUP(C407,INDIRECT($F$8),6+(O413-1)*3,0))</f>
        <v>AHT 003</v>
      </c>
      <c r="B413" s="38" t="str">
        <f ca="1">IF(ISERROR(F407),"",VLOOKUP(D407,INDIRECT($F$8),6+(O413-1)*3,0))</f>
        <v>Introduction to Engineering Mathematics</v>
      </c>
      <c r="C413" s="38"/>
      <c r="D413" s="38"/>
      <c r="E413" s="38"/>
      <c r="F413" s="7">
        <f ca="1">IF(ISERROR(F407),"",VLOOKUP(E407,INDIRECT($F$8),6+(O413-1)*3,0))</f>
        <v>4</v>
      </c>
      <c r="G413" s="39" t="str">
        <f ca="1">IF(ISERROR(F407),"",_xlfn.TEXTJOIN("/",FALSE,P413,S413))</f>
        <v>56/100</v>
      </c>
      <c r="H413" s="39"/>
      <c r="I413" s="39" t="str">
        <f ca="1">IF(ISERROR(F407),"",_xlfn.TEXTJOIN("/",FALSE,Q413,T413))</f>
        <v>32/50</v>
      </c>
      <c r="J413" s="39"/>
      <c r="K413" s="39" t="str">
        <f ca="1">IF(ISERROR(F407),"",_xlfn.TEXTJOIN("/",FALSE,R413,U413))</f>
        <v>88/150</v>
      </c>
      <c r="L413" s="39"/>
      <c r="M413" s="7" t="str">
        <f t="shared" ref="M413:M422" ca="1" si="58">IF(ISERROR(F408),"",IF(ISTEXT(P413),IF(P413="A","Ab",IF(P413="D","Dt",IF(P413="UFM","UFM",IF(P413="NA","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D</v>
      </c>
      <c r="N413" s="8">
        <f t="shared" ref="N413:N422" ca="1" si="59">INDEX($Z$2:$Z$17,MATCH(M413,$Y$2:$Y$17,0))</f>
        <v>6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56</v>
      </c>
      <c r="Q413" s="1">
        <f ca="1">IF(ISERROR(F407),"",VLOOKUP(B407,INDIRECT($F$8),7+(O413-1)*3))</f>
        <v>32</v>
      </c>
      <c r="R413" s="1">
        <f ca="1">IF(ISERROR(F407),"",SUM(P413:Q413))</f>
        <v>88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5">
      <c r="A414" s="7" t="str">
        <f ca="1">IF(ISERROR(F407),"",VLOOKUP(C407,INDIRECT($F$8),6+(O414-1)*3,0))</f>
        <v>ECT 001</v>
      </c>
      <c r="B414" s="38" t="str">
        <f ca="1">IF(ISERROR(F407),"",VLOOKUP(D407,INDIRECT($F$8),6+(O414-1)*3,0))</f>
        <v>Basic Electronics Engineering</v>
      </c>
      <c r="C414" s="38"/>
      <c r="D414" s="38"/>
      <c r="E414" s="38"/>
      <c r="F414" s="7">
        <f ca="1">IF(ISERROR(F407),"",VLOOKUP(E407,INDIRECT($F$8),6+(O414-1)*3,0))</f>
        <v>4</v>
      </c>
      <c r="G414" s="39" t="str">
        <f ca="1">IF(ISERROR(F407),"",_xlfn.TEXTJOIN("/",FALSE,P414,S414))</f>
        <v>55/100</v>
      </c>
      <c r="H414" s="39"/>
      <c r="I414" s="39" t="str">
        <f ca="1">IF(ISERROR(F407),"",_xlfn.TEXTJOIN("/",FALSE,Q414,T414))</f>
        <v>38/50</v>
      </c>
      <c r="J414" s="39"/>
      <c r="K414" s="39" t="str">
        <f ca="1">IF(ISERROR(F407),"",_xlfn.TEXTJOIN("/",FALSE,R414,U414))</f>
        <v>93/150</v>
      </c>
      <c r="L414" s="39"/>
      <c r="M414" s="7" t="str">
        <f t="shared" ca="1" si="58"/>
        <v>D+</v>
      </c>
      <c r="N414" s="8">
        <f t="shared" ca="1" si="59"/>
        <v>6.5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55</v>
      </c>
      <c r="Q414" s="1">
        <f ca="1">IF(ISERROR(F407),"",VLOOKUP(B407,INDIRECT($F$8),7+(O414-1)*3))</f>
        <v>38</v>
      </c>
      <c r="R414" s="1">
        <f ca="1">IF(ISERROR(F407),"",SUM(P414:Q414))</f>
        <v>93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5">
      <c r="A415" s="7" t="str">
        <f ca="1">IF(ISERROR(F407),"",VLOOKUP(C407,INDIRECT($F$8),6+(O415-1)*3,0))</f>
        <v>MET 001</v>
      </c>
      <c r="B415" s="38" t="str">
        <f ca="1">IF(ISERROR(F407),"",VLOOKUP(D407,INDIRECT($F$8),6+(O415-1)*3,0))</f>
        <v>Basic Mechanical Engineering</v>
      </c>
      <c r="C415" s="38"/>
      <c r="D415" s="38"/>
      <c r="E415" s="38"/>
      <c r="F415" s="7">
        <f ca="1">IF(ISERROR(F407),"",VLOOKUP(E407,INDIRECT($F$8),6+(O415-1)*3,0))</f>
        <v>4</v>
      </c>
      <c r="G415" s="39" t="str">
        <f ca="1">IF(ISERROR(F407),"",_xlfn.TEXTJOIN("/",FALSE,P415,S415))</f>
        <v>38/100</v>
      </c>
      <c r="H415" s="39"/>
      <c r="I415" s="39" t="str">
        <f ca="1">IF(ISERROR(F407),"",_xlfn.TEXTJOIN("/",FALSE,Q415,T415))</f>
        <v>32/50</v>
      </c>
      <c r="J415" s="39"/>
      <c r="K415" s="39" t="str">
        <f ca="1">IF(ISERROR(F407),"",_xlfn.TEXTJOIN("/",FALSE,R415,U415))</f>
        <v>70/150</v>
      </c>
      <c r="L415" s="39"/>
      <c r="M415" s="7" t="str">
        <f t="shared" ca="1" si="58"/>
        <v>E</v>
      </c>
      <c r="N415" s="8">
        <f t="shared" ca="1" si="59"/>
        <v>5</v>
      </c>
      <c r="O415">
        <f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38</v>
      </c>
      <c r="Q415" s="1">
        <f ca="1">IF(ISERROR(F407),"",VLOOKUP(B407,INDIRECT($F$8),7+(O415-1)*3))</f>
        <v>32</v>
      </c>
      <c r="R415" s="1">
        <f ca="1">IF(ISERROR(F407),"",SUM(P415:Q415))</f>
        <v>70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5">
      <c r="A416" s="7" t="str">
        <f ca="1">IF(ISERROR(F407),"",VLOOKUP(C407,INDIRECT($F$8),6+(O416-1)*3,0))</f>
        <v>AHP 002</v>
      </c>
      <c r="B416" s="38" t="str">
        <f ca="1">IF(ISERROR(F407),"",VLOOKUP(D407,INDIRECT($F$8),6+(O416-1)*3,0))</f>
        <v>Engineering Chemistry Lab</v>
      </c>
      <c r="C416" s="38"/>
      <c r="D416" s="38"/>
      <c r="E416" s="38"/>
      <c r="F416" s="7">
        <f ca="1">IF(ISERROR(F407),"",VLOOKUP(E407,INDIRECT($F$8),6+(O416-1)*3,0))</f>
        <v>1</v>
      </c>
      <c r="G416" s="39" t="str">
        <f ca="1">IF(ISERROR(F407),"",_xlfn.TEXTJOIN("/",FALSE,P416,S416))</f>
        <v>17/25</v>
      </c>
      <c r="H416" s="39"/>
      <c r="I416" s="39" t="str">
        <f ca="1">IF(ISERROR(F407),"",_xlfn.TEXTJOIN("/",FALSE,Q416,T416))</f>
        <v>22/25</v>
      </c>
      <c r="J416" s="39"/>
      <c r="K416" s="39" t="str">
        <f ca="1">IF(ISERROR(F407),"",_xlfn.TEXTJOIN("/",FALSE,R416,U416))</f>
        <v>39/50</v>
      </c>
      <c r="L416" s="39"/>
      <c r="M416" s="7" t="str">
        <f t="shared" ca="1" si="58"/>
        <v>B</v>
      </c>
      <c r="N416" s="8">
        <f t="shared" ca="1" si="59"/>
        <v>8</v>
      </c>
      <c r="O416">
        <f>O415+1</f>
        <v>5</v>
      </c>
      <c r="P416" s="1">
        <f ca="1">IF(ISERROR(F407),"",IF(ISTEXT(VLOOKUP(B407,INDIRECT($F$8),6+(O416-1)*3)),(VLOOKUP(B407,INDIRECT($F$8),6+(O416-1)*3)),SUM(VLOOKUP(B407,INDIRECT($F$8),6+(O416-1)*3),IF(W424,W416,0))))</f>
        <v>17</v>
      </c>
      <c r="Q416" s="1">
        <f ca="1">IF(ISERROR(F407),"",VLOOKUP(B407,INDIRECT($F$8),7+(O416-1)*3))</f>
        <v>22</v>
      </c>
      <c r="R416" s="1">
        <f ca="1">IF(ISERROR(F407),"",SUM(P416:Q416))</f>
        <v>39</v>
      </c>
      <c r="S416" s="1">
        <f ca="1">IF(ISERROR(F407),"",VLOOKUP(A407,INDIRECT($F$8),6+(O416-1)*3))</f>
        <v>25</v>
      </c>
      <c r="T416" s="1">
        <f ca="1">IF(ISERROR(F407),"",VLOOKUP(A407,INDIRECT($F$8),7+(O416-1)*3))</f>
        <v>25</v>
      </c>
      <c r="U416" s="1">
        <f ca="1">IF(ISERROR(F407),"",VLOOKUP(A407,INDIRECT($F$8),8+(O416-1)*3))</f>
        <v>50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5">
      <c r="A417" s="7" t="str">
        <f ca="1">IF(ISERROR(F407),"",VLOOKUP(C407,INDIRECT($F$8),6+(O417-1)*3,0))</f>
        <v>ECP 001</v>
      </c>
      <c r="B417" s="38" t="str">
        <f ca="1">IF(ISERROR(F407),"",VLOOKUP(D407,INDIRECT($F$8),6+(O417-1)*3,0))</f>
        <v>Basic Electronics Engineering Lab</v>
      </c>
      <c r="C417" s="38"/>
      <c r="D417" s="38"/>
      <c r="E417" s="38"/>
      <c r="F417" s="7">
        <f ca="1">IF(ISERROR(F407),"",VLOOKUP(E407,INDIRECT($F$8),6+(O417-1)*3,0))</f>
        <v>1</v>
      </c>
      <c r="G417" s="39" t="str">
        <f ca="1">IF(ISERROR(F407),"",_xlfn.TEXTJOIN("/",FALSE,P417,S417))</f>
        <v>16/25</v>
      </c>
      <c r="H417" s="39"/>
      <c r="I417" s="39" t="str">
        <f ca="1">IF(ISERROR(F407),"",_xlfn.TEXTJOIN("/",FALSE,Q417,T417))</f>
        <v>17/25</v>
      </c>
      <c r="J417" s="39"/>
      <c r="K417" s="39" t="str">
        <f ca="1">IF(ISERROR(F407),"",_xlfn.TEXTJOIN("/",FALSE,R417,U417))</f>
        <v>33/50</v>
      </c>
      <c r="L417" s="39"/>
      <c r="M417" s="7" t="str">
        <f t="shared" ca="1" si="58"/>
        <v>C</v>
      </c>
      <c r="N417" s="8">
        <f t="shared" ca="1" si="59"/>
        <v>7</v>
      </c>
      <c r="O417">
        <f t="shared" ref="O417:O423" si="60">O416+1</f>
        <v>6</v>
      </c>
      <c r="P417" s="1">
        <f ca="1">IF(ISERROR(F407),"",IF(ISTEXT(VLOOKUP(B407,INDIRECT($F$8),6+(O417-1)*3)),(VLOOKUP(B407,INDIRECT($F$8),6+(O417-1)*3)),SUM(VLOOKUP(B407,INDIRECT($F$8),6+(O417-1)*3),IF(W424,W417,0))))</f>
        <v>16</v>
      </c>
      <c r="Q417" s="1">
        <f ca="1">IF(ISERROR(F407),"",VLOOKUP(B407,INDIRECT($F$8),7+(O417-1)*3))</f>
        <v>17</v>
      </c>
      <c r="R417" s="1">
        <f ca="1">IF(ISERROR(F407),"",SUM(P417:Q417))</f>
        <v>33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5">
      <c r="A418" s="7" t="str">
        <f ca="1">IF(ISERROR(F407),"",VLOOKUP(C407,INDIRECT($F$8),6+(O418-1)*3,0))</f>
        <v>MEP 001</v>
      </c>
      <c r="B418" s="38" t="str">
        <f ca="1">IF(ISERROR(F407),"",VLOOKUP(D407,INDIRECT($F$8),6+(O418-1)*3,0))</f>
        <v>Basic Mechanical Engineering Lab</v>
      </c>
      <c r="C418" s="38"/>
      <c r="D418" s="38"/>
      <c r="E418" s="38"/>
      <c r="F418" s="7">
        <f ca="1">IF(ISERROR(F407),"",VLOOKUP(E407,INDIRECT($F$8),6+(O418-1)*3,0))</f>
        <v>1</v>
      </c>
      <c r="G418" s="39" t="str">
        <f ca="1">IF(ISERROR(F407),"",_xlfn.TEXTJOIN("/",FALSE,P418,S418))</f>
        <v>22/25</v>
      </c>
      <c r="H418" s="39"/>
      <c r="I418" s="39" t="str">
        <f ca="1">IF(ISERROR(F407),"",_xlfn.TEXTJOIN("/",FALSE,Q418,T418))</f>
        <v>21/25</v>
      </c>
      <c r="J418" s="39"/>
      <c r="K418" s="39" t="str">
        <f ca="1">IF(ISERROR(F407),"",_xlfn.TEXTJOIN("/",FALSE,R418,U418))</f>
        <v>43/50</v>
      </c>
      <c r="L418" s="39"/>
      <c r="M418" s="7" t="str">
        <f t="shared" ca="1" si="58"/>
        <v>A</v>
      </c>
      <c r="N418" s="8">
        <f t="shared" ca="1" si="59"/>
        <v>9</v>
      </c>
      <c r="O418">
        <f t="shared" si="60"/>
        <v>7</v>
      </c>
      <c r="P418" s="1">
        <f ca="1">IF(ISERROR(F407),"",IF(ISTEXT(VLOOKUP(B407,INDIRECT($F$8),6+(O418-1)*3)),(VLOOKUP(B407,INDIRECT($F$8),6+(O418-1)*3)),SUM(VLOOKUP(B407,INDIRECT($F$8),6+(O418-1)*3),IF(W424,W418,0))))</f>
        <v>22</v>
      </c>
      <c r="Q418" s="1">
        <f ca="1">IF(ISERROR(F407),"",VLOOKUP(B407,INDIRECT($F$8),7+(O418-1)*3))</f>
        <v>21</v>
      </c>
      <c r="R418" s="1">
        <f ca="1">IF(ISERROR(F407),"",SUM(P418:Q418))</f>
        <v>43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5">
      <c r="A419" s="7" t="str">
        <f ca="1">IF(ISERROR(F407),"",VLOOKUP(C407,INDIRECT($F$8),6+(O419-1)*3,0))</f>
        <v>MEP 003</v>
      </c>
      <c r="B419" s="38" t="str">
        <f ca="1">IF(ISERROR(F407),"",VLOOKUP(D407,INDIRECT($F$8),6+(O419-1)*3-Z419,0))</f>
        <v>Workshop Practices Lab</v>
      </c>
      <c r="C419" s="38"/>
      <c r="D419" s="38"/>
      <c r="E419" s="38"/>
      <c r="F419" s="7">
        <f ca="1">IF(ISERROR(F407),"",VLOOKUP(E407,INDIRECT($F$8),6+(O419-1)*3,0))</f>
        <v>2</v>
      </c>
      <c r="G419" s="39" t="str">
        <f ca="1">IF(ISERROR(F407),"",_xlfn.TEXTJOIN("/",FALSE,P419,S419))</f>
        <v>48/50</v>
      </c>
      <c r="H419" s="39"/>
      <c r="I419" s="39" t="str">
        <f ca="1">IF(ISERROR(F407),"",_xlfn.TEXTJOIN("/",FALSE,Q419,T419))</f>
        <v>46/50</v>
      </c>
      <c r="J419" s="39"/>
      <c r="K419" s="39" t="str">
        <f ca="1">IF(ISERROR(F407),"",_xlfn.TEXTJOIN("/",FALSE,R419,U419))</f>
        <v>94/100</v>
      </c>
      <c r="L419" s="39"/>
      <c r="M419" s="7" t="str">
        <f t="shared" ca="1" si="58"/>
        <v>A+</v>
      </c>
      <c r="N419" s="8">
        <f t="shared" ca="1" si="59"/>
        <v>9.5</v>
      </c>
      <c r="O419">
        <f t="shared" si="60"/>
        <v>8</v>
      </c>
      <c r="P419" s="1">
        <f ca="1">IF(ISERROR(F407),"",IF(ISTEXT(VLOOKUP(B407,INDIRECT($F$8),6+(O419-1)*3)),(VLOOKUP(B407,INDIRECT($F$8),6+(O419-1)*3)),SUM(VLOOKUP(B407,INDIRECT($F$8),6+(O419-1)*3),IF(W424,W419,0))))</f>
        <v>48</v>
      </c>
      <c r="Q419" s="1">
        <f ca="1">IF(ISERROR(F407),"",VLOOKUP(B407,INDIRECT($F$8),7+(O419-1)*3))</f>
        <v>46</v>
      </c>
      <c r="R419" s="1">
        <f ca="1">IF(ISERROR(F407),"",SUM(P419:Q419))</f>
        <v>94</v>
      </c>
      <c r="S419" s="1">
        <f ca="1">IF(ISERROR(F407),"",VLOOKUP(A407,INDIRECT($F$8),6+(O419-1)*3))</f>
        <v>50</v>
      </c>
      <c r="T419" s="1">
        <f ca="1">IF(ISERROR(F407),"",VLOOKUP(A407,INDIRECT($F$8),7+(O419-1)*3))</f>
        <v>50</v>
      </c>
      <c r="U419" s="1">
        <f ca="1">IF(ISERROR(F407),"",VLOOKUP(A407,INDIRECT($F$8),8+(O419-1)*3))</f>
        <v>100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5">
      <c r="A420" s="7" t="str">
        <f ca="1">IF(ISERROR(F407),"",VLOOKUP(C407,INDIRECT($F$8),6+(O420-1)*3,0))</f>
        <v>AHP 004</v>
      </c>
      <c r="B420" s="38" t="str">
        <f ca="1">IF(ISERROR(F407),"",VLOOKUP(D407,INDIRECT($F$8),6+(O420-1)*3-Z420,0))</f>
        <v>Emerging Technologies in Engineering Lab</v>
      </c>
      <c r="C420" s="38"/>
      <c r="D420" s="38"/>
      <c r="E420" s="38"/>
      <c r="F420" s="7">
        <f ca="1">IF(ISERROR(F407),"",VLOOKUP(E407,INDIRECT($F$8),6+(O420-1)*3,0))</f>
        <v>1</v>
      </c>
      <c r="G420" s="39" t="str">
        <f ca="1">IF(ISERROR(F407),"",_xlfn.TEXTJOIN("/",FALSE,P420,S420))</f>
        <v>21/25</v>
      </c>
      <c r="H420" s="39"/>
      <c r="I420" s="39" t="str">
        <f ca="1">IF(ISERROR(F407),"",_xlfn.TEXTJOIN("/",FALSE,Q420,T420))</f>
        <v>24/25</v>
      </c>
      <c r="J420" s="39"/>
      <c r="K420" s="39" t="str">
        <f ca="1">IF(ISERROR(F407),"",_xlfn.TEXTJOIN("/",FALSE,R420,U420))</f>
        <v>45/50</v>
      </c>
      <c r="L420" s="39"/>
      <c r="M420" s="7" t="str">
        <f t="shared" ca="1" si="58"/>
        <v>A+</v>
      </c>
      <c r="N420" s="8">
        <f t="shared" ca="1" si="59"/>
        <v>9.5</v>
      </c>
      <c r="O420">
        <f t="shared" si="60"/>
        <v>9</v>
      </c>
      <c r="P420" s="1">
        <f ca="1">IF(ISERROR(F407),"",IF(ISTEXT(VLOOKUP(B407,INDIRECT($F$8),6+(O420-1)*3)),(VLOOKUP(B407,INDIRECT($F$8),6+(O420-1)*3)),SUM(VLOOKUP(B407,INDIRECT($F$8),6+(O420-1)*3),IF(W424,W420,0))))</f>
        <v>21</v>
      </c>
      <c r="Q420" s="1">
        <f ca="1">IF(ISERROR(F407),"",VLOOKUP(B407,INDIRECT($F$8),7+(O420-1)*3))</f>
        <v>24</v>
      </c>
      <c r="R420" s="1">
        <f ca="1">IF(ISERROR(F407),"",SUM(P420:Q420))</f>
        <v>45</v>
      </c>
      <c r="S420" s="1">
        <f ca="1">IF(ISERROR(F407),"",VLOOKUP(A407,INDIRECT($F$8),6+(O420-1)*3))</f>
        <v>25</v>
      </c>
      <c r="T420" s="1">
        <f ca="1">IF(ISERROR(F407),"",VLOOKUP(A407,INDIRECT($F$8),7+(O420-1)*3))</f>
        <v>25</v>
      </c>
      <c r="U420" s="1">
        <f ca="1">IF(ISERROR(F407),"",VLOOKUP(A407,INDIRECT($F$8),8+(O420-1)*3))</f>
        <v>50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5">
      <c r="A421" s="7" t="str">
        <f ca="1">IF(ISERROR(F407),"",VLOOKUP(C407,INDIRECT($F$8),6+(O421-1)*3,0))</f>
        <v>CSP 002</v>
      </c>
      <c r="B421" s="38" t="str">
        <f ca="1">IF(ISERROR(F407),"",VLOOKUP(D407,INDIRECT($F$8),6+(O421-1)*3,0))</f>
        <v>Computer Applications and IOT</v>
      </c>
      <c r="C421" s="38"/>
      <c r="D421" s="38"/>
      <c r="E421" s="38"/>
      <c r="F421" s="7">
        <f ca="1">IF(ISERROR(F407),"",VLOOKUP(E407,INDIRECT($F$8),6+(O421-1)*3,0))</f>
        <v>1</v>
      </c>
      <c r="G421" s="39" t="str">
        <f ca="1">IF(ISERROR(F407),"",_xlfn.TEXTJOIN("/",FALSE,P421,S421))</f>
        <v>22/25</v>
      </c>
      <c r="H421" s="39"/>
      <c r="I421" s="39" t="str">
        <f ca="1">IF(ISERROR(F407),"",_xlfn.TEXTJOIN("/",FALSE,Q421,T421))</f>
        <v>23/25</v>
      </c>
      <c r="J421" s="39"/>
      <c r="K421" s="39" t="str">
        <f ca="1">IF(ISERROR(F407),"",_xlfn.TEXTJOIN("/",FALSE,R421,U421))</f>
        <v>45/50</v>
      </c>
      <c r="L421" s="39"/>
      <c r="M421" s="7" t="str">
        <f t="shared" ca="1" si="58"/>
        <v>A+</v>
      </c>
      <c r="N421" s="8">
        <f t="shared" ca="1" si="59"/>
        <v>9.5</v>
      </c>
      <c r="O421">
        <f t="shared" si="60"/>
        <v>10</v>
      </c>
      <c r="P421" s="1">
        <f ca="1">IF(ISERROR(F407),"",IF(ISTEXT(VLOOKUP(B407,INDIRECT($F$8),6+(O421-1)*3)),(VLOOKUP(B407,INDIRECT($F$8),6+(O421-1)*3)),SUM(VLOOKUP(B407,INDIRECT($F$8),6+(O421-1)*3),IF(W424,W421,0))))</f>
        <v>22</v>
      </c>
      <c r="Q421" s="1">
        <f ca="1">IF(ISERROR(F407),"",VLOOKUP(B407,INDIRECT($F$8),7+(O421-1)*3))</f>
        <v>23</v>
      </c>
      <c r="R421" s="1">
        <f ca="1">IF(ISERROR(F407),"",SUM(P421:Q421))</f>
        <v>45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5">
      <c r="A422" s="7" t="str">
        <f ca="1">IF(ISERROR(F407),"",VLOOKUP(C407,INDIRECT($F$8),6+(O422-1)*3,0))</f>
        <v>AHP 006</v>
      </c>
      <c r="B422" s="38" t="str">
        <f ca="1">IF(ISERROR(F407),"",VLOOKUP(D407,INDIRECT($F$8),6+(O422-1)*3,0))</f>
        <v>English Language Lab ($)</v>
      </c>
      <c r="C422" s="38"/>
      <c r="D422" s="38"/>
      <c r="E422" s="38"/>
      <c r="F422" s="7">
        <f ca="1">IF(ISERROR(F407),"",VLOOKUP(E407,INDIRECT($F$8),6+(O422-1)*3,0))</f>
        <v>0</v>
      </c>
      <c r="G422" s="39" t="str">
        <f ca="1">IF(ISERROR(F407),"",_xlfn.TEXTJOIN("/",FALSE,P422,S422))</f>
        <v>20/25</v>
      </c>
      <c r="H422" s="39"/>
      <c r="I422" s="39" t="str">
        <f ca="1">IF(ISERROR(F407),"",_xlfn.TEXTJOIN("/",FALSE,Q422,T422))</f>
        <v>40/50</v>
      </c>
      <c r="J422" s="39"/>
      <c r="K422" s="39" t="str">
        <f ca="1">IF(ISERROR(F407),"",_xlfn.TEXTJOIN("/",FALSE,R422,U422))</f>
        <v>60/75</v>
      </c>
      <c r="L422" s="39"/>
      <c r="M422" s="7" t="str">
        <f t="shared" ca="1" si="58"/>
        <v>B+</v>
      </c>
      <c r="N422" s="8">
        <f t="shared" ca="1" si="59"/>
        <v>8.5</v>
      </c>
      <c r="O422">
        <f t="shared" si="60"/>
        <v>11</v>
      </c>
      <c r="P422" s="1">
        <f ca="1">IF(ISERROR(F407),"",IF(ISTEXT(VLOOKUP(B407,INDIRECT($F$8),6+(O422-1)*3)),(VLOOKUP(B407,INDIRECT($F$8),6+(O422-1)*3)),SUM(VLOOKUP(B407,INDIRECT($F$8),6+(O422-1)*3),IF(W424,W422,0))))</f>
        <v>20</v>
      </c>
      <c r="Q422" s="1">
        <f ca="1">IF(ISERROR(F407),"",VLOOKUP(B407,INDIRECT($F$8),7+(O422-1)*3))</f>
        <v>40</v>
      </c>
      <c r="R422" s="1">
        <f ca="1">IF(ISERROR(F407),"",SUM(P422:Q422))</f>
        <v>60</v>
      </c>
      <c r="S422" s="1">
        <f ca="1">IF(ISERROR(F407),"",VLOOKUP(A407,INDIRECT($F$8),6+(O422-1)*3))</f>
        <v>25</v>
      </c>
      <c r="T422" s="1">
        <f ca="1">IF(ISERROR(F407),"",VLOOKUP(A407,INDIRECT($F$8),7+(O422-1)*3))</f>
        <v>50</v>
      </c>
      <c r="U422" s="1">
        <f ca="1">IF(ISERROR(F407),"",VLOOKUP(A407,INDIRECT($F$8),8+(O422-1)*3))</f>
        <v>75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5">
      <c r="A423" s="7" t="str">
        <f ca="1">IF(ISERROR(F407),"",VLOOKUP(C407,INDIRECT($F$8),6+(O423-1)*3-Y423,0))</f>
        <v>GP 01</v>
      </c>
      <c r="B423" s="38" t="str">
        <f ca="1">IF(ISERROR(F407),"",VLOOKUP(D407,INDIRECT($F$8),6+(O423-1)*3-Z423,0))</f>
        <v>General Proficiency ($)</v>
      </c>
      <c r="C423" s="38"/>
      <c r="D423" s="38"/>
      <c r="E423" s="38"/>
      <c r="F423" s="7">
        <f ca="1">IF(ISERROR(F407),"",VLOOKUP(E407,INDIRECT($F$8),6+(O423-1)*3-AA423,0))</f>
        <v>0</v>
      </c>
      <c r="G423" s="39" t="str">
        <f ca="1">IF(ISERROR(F407),"","-")</f>
        <v>-</v>
      </c>
      <c r="H423" s="39"/>
      <c r="I423" s="39" t="str">
        <f ca="1">IF(ISERROR(F407),"",_xlfn.TEXTJOIN("/",FALSE,Q423,T423))</f>
        <v>47/50</v>
      </c>
      <c r="J423" s="39"/>
      <c r="K423" s="39" t="str">
        <f ca="1">IF(ISERROR(F407),"",_xlfn.TEXTJOIN("/",FALSE,R423,U423))</f>
        <v>47/50</v>
      </c>
      <c r="L423" s="39"/>
      <c r="M423" s="39" t="str">
        <f ca="1">IF(ISBLANK(R423),"",IF(ISTEXT(R423),R423,IF(R423&gt;=0.8*U423,"Excellent",IF(R423&gt;=0.6*U423,"Very Good",IF(R423&gt;=0.4*U423,"Good",IF(R423&gt;=0.2*U423,"Satisfactory","Average"))))))</f>
        <v>Excellent</v>
      </c>
      <c r="N423" s="39"/>
      <c r="O423">
        <f t="shared" si="60"/>
        <v>12</v>
      </c>
      <c r="P423" s="1">
        <f ca="1">IF(ISERROR(F407),"",IF(ISTEXT(VLOOKUP(B\28,INDIRECT($F$8),6+(O423-1)*3)),(VLOOKUP(B407,INDIRECT($F$8),6+(O423-1)*3)),SUM(VLOOKUP(B407,INDIRECT($F$8),6+(O423-1)*3),IF(W424,W423,0))))</f>
        <v>0</v>
      </c>
      <c r="Q423" s="1">
        <f ca="1">IF(ISERROR(F407),"",VLOOKUP(B407,INDIRECT($F$8),7+(O423-1)*3))</f>
        <v>47</v>
      </c>
      <c r="R423" s="1">
        <f ca="1">IF(ISERROR(F407),"",SUM(P423:Q423))</f>
        <v>47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5">
      <c r="A424" s="40" t="str">
        <f ca="1">IF(ISERROR(F407),"",A403)</f>
        <v>Total Credits/ Marks/ Total Grade Points</v>
      </c>
      <c r="B424" s="40"/>
      <c r="C424" s="40"/>
      <c r="D424" s="40"/>
      <c r="E424" s="40"/>
      <c r="F424" s="10">
        <f ca="1">IF(ISERROR(F407),"",SUM(F412:F422))</f>
        <v>23</v>
      </c>
      <c r="G424" s="41" t="str">
        <f ca="1">IF(ISERROR(F407),"",_xlfn.TEXTJOIN("/",TRUE,SUMIF(F412:F423,"&gt;0",P412:P423),SUMIF(F412:F423,"&gt;0",S412:S423)))</f>
        <v>336/575</v>
      </c>
      <c r="H424" s="41"/>
      <c r="I424" s="41" t="str">
        <f ca="1">IF(ISERROR(F407),"",_xlfn.TEXTJOIN("/",TRUE,SUMIF(F412:F423,"&gt;0",Q412:Q423),SUMIF(F412:F423,"&gt;0",T412:T423)))</f>
        <v>291/375</v>
      </c>
      <c r="J424" s="41"/>
      <c r="K424" s="41" t="str">
        <f ca="1">IF(ISERROR(F407),"",_xlfn.TEXTJOIN("/",TRUE,SUMIF(F412:F423,"&gt;0",R412:R423),SUMIF(F412:F423,"&gt;0",U412:U423)))</f>
        <v>627/950</v>
      </c>
      <c r="L424" s="41"/>
      <c r="M424" s="40">
        <f ca="1">IF(ISERROR(F407),"",SUMPRODUCT(N412:N422,F412:F422))</f>
        <v>154</v>
      </c>
      <c r="N424" s="40"/>
      <c r="V424" s="1" t="str">
        <f ca="1">IF(ISERROR(F407),"",_xlfn.TEXTJOIN(", ",TRUE,V412:V423))</f>
        <v/>
      </c>
      <c r="W424" t="b">
        <f ca="1">IF(ISERROR(F407),"",IF(SUM(W412:W423)&lt;=W411,TRUE,FALSE))</f>
        <v>1</v>
      </c>
      <c r="X424" s="1" t="str">
        <f ca="1">IF(ISERROR(F407),"",_xlfn.TEXTJOIN(",",TRUE,X412:X423))</f>
        <v/>
      </c>
    </row>
    <row r="425" spans="1:24" ht="12" customHeight="1" x14ac:dyDescent="0.25">
      <c r="A425" s="40" t="str">
        <f ca="1">IF(ISERROR(F407),"",A404)</f>
        <v>Result:</v>
      </c>
      <c r="B425" s="42" t="str" cm="1">
        <f t="array" aca="1" ref="B425" ca="1">IF(SUM(COUNTIF(M412:M422,{"Ab","Dt"}))=11, "Not Promoted to IInd Semester", IF(V424="", "PASS", "CARRY OVER"))</f>
        <v>PASS</v>
      </c>
      <c r="C425" s="42"/>
      <c r="D425" s="40" t="str">
        <f ca="1">IF(ISERROR(F407),"",D404)</f>
        <v>Remark:</v>
      </c>
      <c r="E425" s="42" t="str">
        <f ca="1">IF(ISERROR(F407),"",IF(V424="",IF(X424="","",X424),_xlfn.TEXTJOIN(" ",TRUE,"BACK IN",V424)))</f>
        <v/>
      </c>
      <c r="F425" s="42"/>
      <c r="G425" s="40" t="str">
        <f ca="1">IF(ISERROR(F407),"",G404)</f>
        <v>SGPA:</v>
      </c>
      <c r="H425" s="43">
        <f ca="1">IF(ISERROR(F407),"",M424/F424)</f>
        <v>6.6956521739130439</v>
      </c>
      <c r="I425" s="40" t="str">
        <f ca="1">IF(ISERROR(F407),"",I404)</f>
        <v>CGPA:</v>
      </c>
      <c r="J425" s="43">
        <f ca="1">IF(ISERROR(F407),"",VLOOKUP(B407,INDIRECT($F$8),12+(O423-1)*3,0))</f>
        <v>6.6956521739130439</v>
      </c>
      <c r="K425" s="42" t="str">
        <f ca="1">IF(ISERROR(F407),"",K404)</f>
        <v>Earned Credits:</v>
      </c>
      <c r="L425" s="40">
        <f ca="1">IF(ISERROR(F407),"",SUMIF(N412:N422,"&gt;0",F412:F422))</f>
        <v>23</v>
      </c>
      <c r="M425" s="42" t="str">
        <f ca="1">IF(ISERROR(F407),"",M404)</f>
        <v>Cuml. Earned Credits:</v>
      </c>
      <c r="N425" s="40">
        <f ca="1">IF(ISERROR(F407),"",VLOOKUP(B407,INDIRECT($F$8),10+(O423-1)*3,0))</f>
        <v>23</v>
      </c>
    </row>
    <row r="426" spans="1:24" ht="12" customHeight="1" x14ac:dyDescent="0.25">
      <c r="A426" s="40"/>
      <c r="B426" s="42"/>
      <c r="C426" s="42"/>
      <c r="D426" s="40"/>
      <c r="E426" s="42"/>
      <c r="F426" s="42"/>
      <c r="G426" s="40"/>
      <c r="H426" s="43"/>
      <c r="I426" s="40"/>
      <c r="J426" s="43"/>
      <c r="K426" s="42"/>
      <c r="L426" s="40"/>
      <c r="M426" s="42"/>
      <c r="N426" s="40"/>
    </row>
    <row r="427" spans="1:24" ht="12" customHeight="1" x14ac:dyDescent="0.25">
      <c r="A427" s="40"/>
      <c r="B427" s="42"/>
      <c r="C427" s="42"/>
      <c r="D427" s="40"/>
      <c r="E427" s="42"/>
      <c r="F427" s="42"/>
      <c r="G427" s="40"/>
      <c r="H427" s="43"/>
      <c r="I427" s="40"/>
      <c r="J427" s="43"/>
      <c r="K427" s="42"/>
      <c r="L427" s="40"/>
      <c r="M427" s="42"/>
      <c r="N427" s="40"/>
    </row>
    <row r="428" spans="1:24" ht="12" customHeight="1" x14ac:dyDescent="0.25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str">
        <f ca="1">VLOOKUP(B428,INDIRECT($F$8),4,0)</f>
        <v>Dipanshu Rautela</v>
      </c>
    </row>
    <row r="429" spans="1:24" ht="12" customHeight="1" x14ac:dyDescent="0.25">
      <c r="A429" s="44" t="str">
        <f ca="1">IF(ISERROR(F428),"",A408)</f>
        <v>Name:</v>
      </c>
      <c r="B429" s="44" t="str">
        <f ca="1">IFERROR(VLOOKUP(B428,INDIRECT($F$8),4,0),"")</f>
        <v>Dipanshu Rautela</v>
      </c>
      <c r="C429" s="44"/>
      <c r="D429" s="44" t="str">
        <f ca="1">IF(ISERROR(F428),"",D408)</f>
        <v>Father's Name:</v>
      </c>
      <c r="E429" s="44" t="str">
        <f ca="1">IFERROR(VLOOKUP(B428,INDIRECT($F$8),5,0),"")</f>
        <v>Bagambar Singh Rautela</v>
      </c>
      <c r="F429" s="44"/>
      <c r="G429" s="44" t="str">
        <f ca="1">IF(ISERROR(F428),"",G408)</f>
        <v>University Roll No:</v>
      </c>
      <c r="H429" s="44"/>
      <c r="I429" s="45">
        <f ca="1">IFERROR(VLOOKUP(B428,INDIRECT($F$8),2,0),"")</f>
        <v>250090101021</v>
      </c>
      <c r="J429" s="45"/>
      <c r="K429" s="44" t="str">
        <f ca="1">IF(ISERROR(F428),"",K408)</f>
        <v>University Enrol. No:</v>
      </c>
      <c r="L429" s="44"/>
      <c r="M429" s="45" t="str">
        <f ca="1">IFERROR(VLOOKUP(B428,INDIRECT($F$8),3,0),"")</f>
        <v>UTU/2501103945</v>
      </c>
      <c r="N429" s="45"/>
    </row>
    <row r="430" spans="1:24" ht="12" customHeight="1" x14ac:dyDescent="0.25">
      <c r="A430" s="44"/>
      <c r="B430" s="44"/>
      <c r="C430" s="44"/>
      <c r="D430" s="44"/>
      <c r="E430" s="44"/>
      <c r="F430" s="44"/>
      <c r="G430" s="44"/>
      <c r="H430" s="44"/>
      <c r="I430" s="45"/>
      <c r="J430" s="45"/>
      <c r="K430" s="44"/>
      <c r="L430" s="44"/>
      <c r="M430" s="45"/>
      <c r="N430" s="45"/>
    </row>
    <row r="431" spans="1:24" ht="12" customHeight="1" x14ac:dyDescent="0.25">
      <c r="A431" s="42" t="str">
        <f ca="1">IF(ISERROR(F428),"",A410)</f>
        <v>Subject Code</v>
      </c>
      <c r="B431" s="42" t="str">
        <f ca="1">IF(ISERROR(F428),"",B410)</f>
        <v>Subject Name</v>
      </c>
      <c r="C431" s="42"/>
      <c r="D431" s="42"/>
      <c r="E431" s="42"/>
      <c r="F431" s="42" t="str">
        <f ca="1">IF(ISERROR(F428),"",F410)</f>
        <v>Credits</v>
      </c>
      <c r="G431" s="42" t="str">
        <f ca="1">IF(ISERROR(F428),"",G410)</f>
        <v>External Marks</v>
      </c>
      <c r="H431" s="42"/>
      <c r="I431" s="42" t="str">
        <f ca="1">IF(ISERROR(F428),"",I410)</f>
        <v>Sessional Marks</v>
      </c>
      <c r="J431" s="42"/>
      <c r="K431" s="42" t="str">
        <f ca="1">IF(ISERROR(F428),"",K410)</f>
        <v>Total Marks</v>
      </c>
      <c r="L431" s="42"/>
      <c r="M431" s="42" t="str">
        <f ca="1">IF(ISERROR(F428),"",M410)</f>
        <v>Grade</v>
      </c>
      <c r="N431" s="42" t="str">
        <f ca="1">IF(ISERROR(F428),"",N410)</f>
        <v>Grade Points</v>
      </c>
    </row>
    <row r="432" spans="1:24" ht="12" customHeight="1" x14ac:dyDescent="0.2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24" ht="12" customHeight="1" x14ac:dyDescent="0.25">
      <c r="A433" s="7" t="str">
        <f ca="1">IF(ISERROR(F428),"",VLOOKUP(C428,INDIRECT($F$8),6+(O433-1)*3,0))</f>
        <v>AHT 002</v>
      </c>
      <c r="B433" s="38" t="str">
        <f ca="1">IF(ISERROR(F428),"",VLOOKUP(D428,INDIRECT($F$8),6+(O433-1)*3,0))</f>
        <v>Engineering Chemistry</v>
      </c>
      <c r="C433" s="38"/>
      <c r="D433" s="38"/>
      <c r="E433" s="38"/>
      <c r="F433" s="7">
        <f ca="1">IF(ISERROR(F428),"",VLOOKUP(E428,INDIRECT($F$8),6+(O433-1)*3,0))</f>
        <v>4</v>
      </c>
      <c r="G433" s="39" t="str">
        <f ca="1">IF(ISERROR(F428),"",_xlfn.TEXTJOIN("/",FALSE,P433,S433))</f>
        <v>70/100</v>
      </c>
      <c r="H433" s="39"/>
      <c r="I433" s="39" t="str">
        <f ca="1">IF(ISERROR(F428),"",_xlfn.TEXTJOIN("/",FALSE,Q433,T433))</f>
        <v>39/50</v>
      </c>
      <c r="J433" s="39"/>
      <c r="K433" s="39" t="str">
        <f ca="1">IF(ISERROR(F428),"",_xlfn.TEXTJOIN("/",FALSE,R433,U433))</f>
        <v>109/150</v>
      </c>
      <c r="L433" s="39"/>
      <c r="M433" s="7" t="str">
        <f ca="1">IF(ISERROR(F428),"",IF(ISTEXT(P433),IF(P433="A","Ab",IF(P433="D","Dt",IF(P433="UFM","UFM",IF(P433="NA","")))),IF(AND(ISBLANK(P433),ISBLANK(R433)),"",IF(P433&lt;0.3*S433,"F",IF(ISBLANK(R433),"",IF(ISTEXT(R433),R433,IF(R433&gt;=0.95*U433,"O",IF(R433&gt;=0.9*U433,"A+",IF(R433&gt;=0.85*U433,"A",IF(R433&gt;=0.8*U433,"B+",IF(R433&gt;=0.75*U433,"B",IF(R433&gt;=0.7*U433,"C+",IF(R433&gt;=0.65*U433,"C",IF(R433&gt;=0.6*U433,"D+",IF(R433&gt;=0.55*U433,"D",IF(R433&gt;=0.5*U433,"E+",IF(R433&gt;=0.45*U433,"E",IF(R433&gt;=0.4*U433,"P",IF(R433&lt;0.4*U433,"F",R433)))))))))))))))))))</f>
        <v>C+</v>
      </c>
      <c r="N433" s="8">
        <f ca="1">INDEX($Z$2:$Z$17,MATCH(M433,$Y$2:$Y$17,0))</f>
        <v>7.5</v>
      </c>
      <c r="O433">
        <v>1</v>
      </c>
      <c r="P433" s="1">
        <f ca="1">IF(ISERROR(F428),"",IF(ISTEXT(VLOOKUP(B428,INDIRECT($F$8),6+(O433-1)*3)),(VLOOKUP(B428,INDIRECT($F$8),6+(O433-1)*3)),SUM(VLOOKUP(B428,INDIRECT($F$8),6+(O433-1)*3),IF(W445,W433,0))))</f>
        <v>70</v>
      </c>
      <c r="Q433" s="1">
        <f ca="1">IF(ISERROR(F428),"",VLOOKUP(B428,INDIRECT($F$8),7+(O433-1)*3))</f>
        <v>39</v>
      </c>
      <c r="R433" s="1">
        <f ca="1">IF(ISERROR(F428),"",SUM(P433:Q433))</f>
        <v>109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str">
        <f ca="1">IF(ISERROR(F428),"",IF(N433=0,A433,""))</f>
        <v/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0</v>
      </c>
      <c r="X433" s="1" t="str">
        <f ca="1">IF(ISERROR(F428),"",IF(W433=0,"",_xlfn.TEXTJOIN("",FALSE," G+",W433," in ",A433)))</f>
        <v/>
      </c>
    </row>
    <row r="434" spans="1:24" ht="12" customHeight="1" x14ac:dyDescent="0.25">
      <c r="A434" s="7" t="str">
        <f ca="1">IF(ISERROR(F428),"",VLOOKUP(C428,INDIRECT($F$8),6+(O434-1)*3,0))</f>
        <v>AHT 003</v>
      </c>
      <c r="B434" s="38" t="str">
        <f ca="1">IF(ISERROR(F428),"",VLOOKUP(D428,INDIRECT($F$8),6+(O434-1)*3,0))</f>
        <v>Introduction to Engineering Mathematics</v>
      </c>
      <c r="C434" s="38"/>
      <c r="D434" s="38"/>
      <c r="E434" s="38"/>
      <c r="F434" s="7">
        <f ca="1">IF(ISERROR(F428),"",VLOOKUP(E428,INDIRECT($F$8),6+(O434-1)*3,0))</f>
        <v>4</v>
      </c>
      <c r="G434" s="39" t="str">
        <f ca="1">IF(ISERROR(F428),"",_xlfn.TEXTJOIN("/",FALSE,P434,S434))</f>
        <v>96/100</v>
      </c>
      <c r="H434" s="39"/>
      <c r="I434" s="39" t="str">
        <f ca="1">IF(ISERROR(F428),"",_xlfn.TEXTJOIN("/",FALSE,Q434,T434))</f>
        <v>40/50</v>
      </c>
      <c r="J434" s="39"/>
      <c r="K434" s="39" t="str">
        <f ca="1">IF(ISERROR(F428),"",_xlfn.TEXTJOIN("/",FALSE,R434,U434))</f>
        <v>136/150</v>
      </c>
      <c r="L434" s="39"/>
      <c r="M434" s="7" t="str">
        <f t="shared" ref="M434:M443" ca="1" si="61">IF(ISERROR(F429),"",IF(ISTEXT(P434),IF(P434="A","Ab",IF(P434="D","Dt",IF(P434="UFM","UFM",IF(P434="NA","")))),IF(AND(ISBLANK(P434),ISBLANK(R434)),"",IF(P434&lt;0.3*S434,"F",IF(ISBLANK(R434),"",IF(ISTEXT(R434),R434,IF(R434&gt;=0.95*U434,"O",IF(R434&gt;=0.9*U434,"A+",IF(R434&gt;=0.85*U434,"A",IF(R434&gt;=0.8*U434,"B+",IF(R434&gt;=0.75*U434,"B",IF(R434&gt;=0.7*U434,"C+",IF(R434&gt;=0.65*U434,"C",IF(R434&gt;=0.6*U434,"D+",IF(R434&gt;=0.55*U434,"D",IF(R434&gt;=0.5*U434,"E+",IF(R434&gt;=0.45*U434,"E",IF(R434&gt;=0.4*U434,"P",IF(R434&lt;0.4*U434,"F",R434)))))))))))))))))))</f>
        <v>A+</v>
      </c>
      <c r="N434" s="8">
        <f t="shared" ref="N434:N443" ca="1" si="62">INDEX($Z$2:$Z$17,MATCH(M434,$Y$2:$Y$17,0))</f>
        <v>9.5</v>
      </c>
      <c r="O434">
        <f>O433+1</f>
        <v>2</v>
      </c>
      <c r="P434" s="1">
        <f ca="1">IF(ISERROR(F428),"",IF(ISTEXT(VLOOKUP(B428,INDIRECT($F$8),6+(O434-1)*3)),(VLOOKUP(B428,INDIRECT($F$8),6+(O434-1)*3)),SUM(VLOOKUP(B428,INDIRECT($F$8),6+(O434-1)*3),IF(W445,W434,0))))</f>
        <v>96</v>
      </c>
      <c r="Q434" s="1">
        <f ca="1">IF(ISERROR(F428),"",VLOOKUP(B428,INDIRECT($F$8),7+(O434-1)*3))</f>
        <v>40</v>
      </c>
      <c r="R434" s="1">
        <f ca="1">IF(ISERROR(F428),"",SUM(P434:Q434))</f>
        <v>136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str">
        <f ca="1">IF(ISERROR(F428),"",IF(N434=0,A434,""))</f>
        <v/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0</v>
      </c>
      <c r="X434" s="1" t="str">
        <f ca="1">IF(ISERROR(F428),"",IF(W434=0,"",_xlfn.TEXTJOIN("",FALSE," G+",W434," in ",A434)))</f>
        <v/>
      </c>
    </row>
    <row r="435" spans="1:24" ht="12" customHeight="1" x14ac:dyDescent="0.25">
      <c r="A435" s="7" t="str">
        <f ca="1">IF(ISERROR(F428),"",VLOOKUP(C428,INDIRECT($F$8),6+(O435-1)*3,0))</f>
        <v>ECT 001</v>
      </c>
      <c r="B435" s="38" t="str">
        <f ca="1">IF(ISERROR(F428),"",VLOOKUP(D428,INDIRECT($F$8),6+(O435-1)*3,0))</f>
        <v>Basic Electronics Engineering</v>
      </c>
      <c r="C435" s="38"/>
      <c r="D435" s="38"/>
      <c r="E435" s="38"/>
      <c r="F435" s="7">
        <f ca="1">IF(ISERROR(F428),"",VLOOKUP(E428,INDIRECT($F$8),6+(O435-1)*3,0))</f>
        <v>4</v>
      </c>
      <c r="G435" s="39" t="str">
        <f ca="1">IF(ISERROR(F428),"",_xlfn.TEXTJOIN("/",FALSE,P435,S435))</f>
        <v>56/100</v>
      </c>
      <c r="H435" s="39"/>
      <c r="I435" s="39" t="str">
        <f ca="1">IF(ISERROR(F428),"",_xlfn.TEXTJOIN("/",FALSE,Q435,T435))</f>
        <v>45/50</v>
      </c>
      <c r="J435" s="39"/>
      <c r="K435" s="39" t="str">
        <f ca="1">IF(ISERROR(F428),"",_xlfn.TEXTJOIN("/",FALSE,R435,U435))</f>
        <v>101/150</v>
      </c>
      <c r="L435" s="39"/>
      <c r="M435" s="7" t="str">
        <f t="shared" ca="1" si="61"/>
        <v>C</v>
      </c>
      <c r="N435" s="8">
        <f t="shared" ca="1" si="62"/>
        <v>7</v>
      </c>
      <c r="O435">
        <f>O434+1</f>
        <v>3</v>
      </c>
      <c r="P435" s="1">
        <f ca="1">IF(ISERROR(F428),"",IF(ISTEXT(VLOOKUP(B428,INDIRECT($F$8),6+(O435-1)*3)),(VLOOKUP(B428,INDIRECT($F$8),6+(O435-1)*3)),SUM(VLOOKUP(B428,INDIRECT($F$8),6+(O435-1)*3),IF(W445,W435,0))))</f>
        <v>56</v>
      </c>
      <c r="Q435" s="1">
        <f ca="1">IF(ISERROR(F428),"",VLOOKUP(B428,INDIRECT($F$8),7+(O435-1)*3))</f>
        <v>45</v>
      </c>
      <c r="R435" s="1">
        <f ca="1">IF(ISERROR(F428),"",SUM(P435:Q435))</f>
        <v>101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str">
        <f ca="1">IF(ISERROR(F428),"",IF(N435=0,A435,""))</f>
        <v/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0</v>
      </c>
      <c r="X435" s="1" t="str">
        <f ca="1">IF(ISERROR(F428),"",IF(W435=0,"",_xlfn.TEXTJOIN("",FALSE," G+",W435," in ",A435)))</f>
        <v/>
      </c>
    </row>
    <row r="436" spans="1:24" ht="12" customHeight="1" x14ac:dyDescent="0.25">
      <c r="A436" s="7" t="str">
        <f ca="1">IF(ISERROR(F428),"",VLOOKUP(C428,INDIRECT($F$8),6+(O436-1)*3,0))</f>
        <v>MET 001</v>
      </c>
      <c r="B436" s="38" t="str">
        <f ca="1">IF(ISERROR(F428),"",VLOOKUP(D428,INDIRECT($F$8),6+(O436-1)*3,0))</f>
        <v>Basic Mechanical Engineering</v>
      </c>
      <c r="C436" s="38"/>
      <c r="D436" s="38"/>
      <c r="E436" s="38"/>
      <c r="F436" s="7">
        <f ca="1">IF(ISERROR(F428),"",VLOOKUP(E428,INDIRECT($F$8),6+(O436-1)*3,0))</f>
        <v>4</v>
      </c>
      <c r="G436" s="39" t="str">
        <f ca="1">IF(ISERROR(F428),"",_xlfn.TEXTJOIN("/",FALSE,P436,S436))</f>
        <v>74/100</v>
      </c>
      <c r="H436" s="39"/>
      <c r="I436" s="39" t="str">
        <f ca="1">IF(ISERROR(F428),"",_xlfn.TEXTJOIN("/",FALSE,Q436,T436))</f>
        <v>39/50</v>
      </c>
      <c r="J436" s="39"/>
      <c r="K436" s="39" t="str">
        <f ca="1">IF(ISERROR(F428),"",_xlfn.TEXTJOIN("/",FALSE,R436,U436))</f>
        <v>113/150</v>
      </c>
      <c r="L436" s="39"/>
      <c r="M436" s="7" t="str">
        <f t="shared" ca="1" si="61"/>
        <v>B</v>
      </c>
      <c r="N436" s="8">
        <f t="shared" ca="1" si="62"/>
        <v>8</v>
      </c>
      <c r="O436">
        <f>O435+1</f>
        <v>4</v>
      </c>
      <c r="P436" s="1">
        <f ca="1">IF(ISERROR(F428),"",IF(ISTEXT(VLOOKUP(B428,INDIRECT($F$8),6+(O436-1)*3)),(VLOOKUP(B428,INDIRECT($F$8),6+(O436-1)*3)),SUM(VLOOKUP(B428,INDIRECT($F$8),6+(O436-1)*3),IF(W445,W436,0))))</f>
        <v>74</v>
      </c>
      <c r="Q436" s="1">
        <f ca="1">IF(ISERROR(F428),"",VLOOKUP(B428,INDIRECT($F$8),7+(O436-1)*3))</f>
        <v>39</v>
      </c>
      <c r="R436" s="1">
        <f ca="1">IF(ISERROR(F428),"",SUM(P436:Q436))</f>
        <v>113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str">
        <f ca="1">IF(ISERROR(F428),"",IF(N436=0,A436,""))</f>
        <v/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0</v>
      </c>
      <c r="X436" s="1" t="str">
        <f ca="1">IF(ISERROR(F428),"",IF(W436=0,"",_xlfn.TEXTJOIN("",FALSE," G+",W436," in ",A436)))</f>
        <v/>
      </c>
    </row>
    <row r="437" spans="1:24" ht="12" customHeight="1" x14ac:dyDescent="0.25">
      <c r="A437" s="7" t="str">
        <f ca="1">IF(ISERROR(F428),"",VLOOKUP(C428,INDIRECT($F$8),6+(O437-1)*3,0))</f>
        <v>AHP 002</v>
      </c>
      <c r="B437" s="38" t="str">
        <f ca="1">IF(ISERROR(F428),"",VLOOKUP(D428,INDIRECT($F$8),6+(O437-1)*3,0))</f>
        <v>Engineering Chemistry Lab</v>
      </c>
      <c r="C437" s="38"/>
      <c r="D437" s="38"/>
      <c r="E437" s="38"/>
      <c r="F437" s="7">
        <f ca="1">IF(ISERROR(F428),"",VLOOKUP(E428,INDIRECT($F$8),6+(O437-1)*3,0))</f>
        <v>1</v>
      </c>
      <c r="G437" s="39" t="str">
        <f ca="1">IF(ISERROR(F428),"",_xlfn.TEXTJOIN("/",FALSE,P437,S437))</f>
        <v>17/25</v>
      </c>
      <c r="H437" s="39"/>
      <c r="I437" s="39" t="str">
        <f ca="1">IF(ISERROR(F428),"",_xlfn.TEXTJOIN("/",FALSE,Q437,T437))</f>
        <v>22/25</v>
      </c>
      <c r="J437" s="39"/>
      <c r="K437" s="39" t="str">
        <f ca="1">IF(ISERROR(F428),"",_xlfn.TEXTJOIN("/",FALSE,R437,U437))</f>
        <v>39/50</v>
      </c>
      <c r="L437" s="39"/>
      <c r="M437" s="7" t="str">
        <f t="shared" ca="1" si="61"/>
        <v>B</v>
      </c>
      <c r="N437" s="8">
        <f t="shared" ca="1" si="62"/>
        <v>8</v>
      </c>
      <c r="O437">
        <f>O436+1</f>
        <v>5</v>
      </c>
      <c r="P437" s="1">
        <f ca="1">IF(ISERROR(F428),"",IF(ISTEXT(VLOOKUP(B428,INDIRECT($F$8),6+(O437-1)*3)),(VLOOKUP(B428,INDIRECT($F$8),6+(O437-1)*3)),SUM(VLOOKUP(B428,INDIRECT($F$8),6+(O437-1)*3),IF(W445,W437,0))))</f>
        <v>17</v>
      </c>
      <c r="Q437" s="1">
        <f ca="1">IF(ISERROR(F428),"",VLOOKUP(B428,INDIRECT($F$8),7+(O437-1)*3))</f>
        <v>22</v>
      </c>
      <c r="R437" s="1">
        <f ca="1">IF(ISERROR(F428),"",SUM(P437:Q437))</f>
        <v>39</v>
      </c>
      <c r="S437" s="1">
        <f ca="1">IF(ISERROR(F428),"",VLOOKUP(A428,INDIRECT($F$8),6+(O437-1)*3))</f>
        <v>25</v>
      </c>
      <c r="T437" s="1">
        <f ca="1">IF(ISERROR(F428),"",VLOOKUP(A428,INDIRECT($F$8),7+(O437-1)*3))</f>
        <v>25</v>
      </c>
      <c r="U437" s="1">
        <f ca="1">IF(ISERROR(F428),"",VLOOKUP(A428,INDIRECT($F$8),8+(O437-1)*3))</f>
        <v>50</v>
      </c>
      <c r="V437" s="1" t="str">
        <f ca="1">IF(ISERROR(F428),"",IF(N437=0,A437,""))</f>
        <v/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0</v>
      </c>
      <c r="X437" s="1" t="str">
        <f ca="1">IF(ISERROR(F428),"",IF(W437=0,"",_xlfn.TEXTJOIN("",FALSE," G+",W437," in ",A437)))</f>
        <v/>
      </c>
    </row>
    <row r="438" spans="1:24" ht="12" customHeight="1" x14ac:dyDescent="0.25">
      <c r="A438" s="7" t="str">
        <f ca="1">IF(ISERROR(F428),"",VLOOKUP(C428,INDIRECT($F$8),6+(O438-1)*3,0))</f>
        <v>ECP 001</v>
      </c>
      <c r="B438" s="38" t="str">
        <f ca="1">IF(ISERROR(F428),"",VLOOKUP(D428,INDIRECT($F$8),6+(O438-1)*3,0))</f>
        <v>Basic Electronics Engineering Lab</v>
      </c>
      <c r="C438" s="38"/>
      <c r="D438" s="38"/>
      <c r="E438" s="38"/>
      <c r="F438" s="7">
        <f ca="1">IF(ISERROR(F428),"",VLOOKUP(E428,INDIRECT($F$8),6+(O438-1)*3,0))</f>
        <v>1</v>
      </c>
      <c r="G438" s="39" t="str">
        <f ca="1">IF(ISERROR(F428),"",_xlfn.TEXTJOIN("/",FALSE,P438,S438))</f>
        <v>15/25</v>
      </c>
      <c r="H438" s="39"/>
      <c r="I438" s="39" t="str">
        <f ca="1">IF(ISERROR(F428),"",_xlfn.TEXTJOIN("/",FALSE,Q438,T438))</f>
        <v>19/25</v>
      </c>
      <c r="J438" s="39"/>
      <c r="K438" s="39" t="str">
        <f ca="1">IF(ISERROR(F428),"",_xlfn.TEXTJOIN("/",FALSE,R438,U438))</f>
        <v>34/50</v>
      </c>
      <c r="L438" s="39"/>
      <c r="M438" s="7" t="str">
        <f t="shared" ca="1" si="61"/>
        <v>C</v>
      </c>
      <c r="N438" s="8">
        <f t="shared" ca="1" si="62"/>
        <v>7</v>
      </c>
      <c r="O438">
        <f t="shared" ref="O438:O444" si="63">O437+1</f>
        <v>6</v>
      </c>
      <c r="P438" s="1">
        <f ca="1">IF(ISERROR(F428),"",IF(ISTEXT(VLOOKUP(B428,INDIRECT($F$8),6+(O438-1)*3)),(VLOOKUP(B428,INDIRECT($F$8),6+(O438-1)*3)),SUM(VLOOKUP(B428,INDIRECT($F$8),6+(O438-1)*3),IF(W445,W438,0))))</f>
        <v>15</v>
      </c>
      <c r="Q438" s="1">
        <f ca="1">IF(ISERROR(F428),"",VLOOKUP(B428,INDIRECT($F$8),7+(O438-1)*3))</f>
        <v>19</v>
      </c>
      <c r="R438" s="1">
        <f ca="1">IF(ISERROR(F428),"",SUM(P438:Q438))</f>
        <v>34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str">
        <f ca="1">IF(ISERROR(F428),"",IF(N438=0,A438,""))</f>
        <v/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0</v>
      </c>
      <c r="X438" s="1" t="str">
        <f ca="1">IF(ISERROR(F428),"",IF(W438=0,"",_xlfn.TEXTJOIN("",FALSE," G+",W438," in ",A438)))</f>
        <v/>
      </c>
    </row>
    <row r="439" spans="1:24" ht="12" customHeight="1" x14ac:dyDescent="0.25">
      <c r="A439" s="7" t="str">
        <f ca="1">IF(ISERROR(F428),"",VLOOKUP(C428,INDIRECT($F$8),6+(O439-1)*3,0))</f>
        <v>MEP 001</v>
      </c>
      <c r="B439" s="38" t="str">
        <f ca="1">IF(ISERROR(F428),"",VLOOKUP(D428,INDIRECT($F$8),6+(O439-1)*3,0))</f>
        <v>Basic Mechanical Engineering Lab</v>
      </c>
      <c r="C439" s="38"/>
      <c r="D439" s="38"/>
      <c r="E439" s="38"/>
      <c r="F439" s="7">
        <f ca="1">IF(ISERROR(F428),"",VLOOKUP(E428,INDIRECT($F$8),6+(O439-1)*3,0))</f>
        <v>1</v>
      </c>
      <c r="G439" s="39" t="str">
        <f ca="1">IF(ISERROR(F428),"",_xlfn.TEXTJOIN("/",FALSE,P439,S439))</f>
        <v>21/25</v>
      </c>
      <c r="H439" s="39"/>
      <c r="I439" s="39" t="str">
        <f ca="1">IF(ISERROR(F428),"",_xlfn.TEXTJOIN("/",FALSE,Q439,T439))</f>
        <v>20/25</v>
      </c>
      <c r="J439" s="39"/>
      <c r="K439" s="39" t="str">
        <f ca="1">IF(ISERROR(F428),"",_xlfn.TEXTJOIN("/",FALSE,R439,U439))</f>
        <v>41/50</v>
      </c>
      <c r="L439" s="39"/>
      <c r="M439" s="7" t="str">
        <f t="shared" ca="1" si="61"/>
        <v>B+</v>
      </c>
      <c r="N439" s="8">
        <f t="shared" ca="1" si="62"/>
        <v>8.5</v>
      </c>
      <c r="O439">
        <f t="shared" si="63"/>
        <v>7</v>
      </c>
      <c r="P439" s="1">
        <f ca="1">IF(ISERROR(F428),"",IF(ISTEXT(VLOOKUP(B428,INDIRECT($F$8),6+(O439-1)*3)),(VLOOKUP(B428,INDIRECT($F$8),6+(O439-1)*3)),SUM(VLOOKUP(B428,INDIRECT($F$8),6+(O439-1)*3),IF(W445,W439,0))))</f>
        <v>21</v>
      </c>
      <c r="Q439" s="1">
        <f ca="1">IF(ISERROR(F428),"",VLOOKUP(B428,INDIRECT($F$8),7+(O439-1)*3))</f>
        <v>20</v>
      </c>
      <c r="R439" s="1">
        <f ca="1">IF(ISERROR(F428),"",SUM(P439:Q439))</f>
        <v>41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str">
        <f ca="1">IF(ISERROR(F428),"",IF(N439=0,A439,""))</f>
        <v/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0</v>
      </c>
      <c r="X439" s="1" t="str">
        <f ca="1">IF(ISERROR(F428),"",IF(W439=0,"",_xlfn.TEXTJOIN("",FALSE," G+",W439," in ",A439)))</f>
        <v/>
      </c>
    </row>
    <row r="440" spans="1:24" ht="12" customHeight="1" x14ac:dyDescent="0.25">
      <c r="A440" s="7" t="str">
        <f ca="1">IF(ISERROR(F428),"",VLOOKUP(C428,INDIRECT($F$8),6+(O440-1)*3,0))</f>
        <v>MEP 003</v>
      </c>
      <c r="B440" s="38" t="str">
        <f ca="1">IF(ISERROR(F428),"",VLOOKUP(D428,INDIRECT($F$8),6+(O440-1)*3-Z440,0))</f>
        <v>Workshop Practices Lab</v>
      </c>
      <c r="C440" s="38"/>
      <c r="D440" s="38"/>
      <c r="E440" s="38"/>
      <c r="F440" s="7">
        <f ca="1">IF(ISERROR(F428),"",VLOOKUP(E428,INDIRECT($F$8),6+(O440-1)*3,0))</f>
        <v>2</v>
      </c>
      <c r="G440" s="39" t="str">
        <f ca="1">IF(ISERROR(F428),"",_xlfn.TEXTJOIN("/",FALSE,P440,S440))</f>
        <v>40/50</v>
      </c>
      <c r="H440" s="39"/>
      <c r="I440" s="39" t="str">
        <f ca="1">IF(ISERROR(F428),"",_xlfn.TEXTJOIN("/",FALSE,Q440,T440))</f>
        <v>39/50</v>
      </c>
      <c r="J440" s="39"/>
      <c r="K440" s="39" t="str">
        <f ca="1">IF(ISERROR(F428),"",_xlfn.TEXTJOIN("/",FALSE,R440,U440))</f>
        <v>79/100</v>
      </c>
      <c r="L440" s="39"/>
      <c r="M440" s="7" t="str">
        <f t="shared" ca="1" si="61"/>
        <v>B</v>
      </c>
      <c r="N440" s="8">
        <f t="shared" ca="1" si="62"/>
        <v>8</v>
      </c>
      <c r="O440">
        <f t="shared" si="63"/>
        <v>8</v>
      </c>
      <c r="P440" s="1">
        <f ca="1">IF(ISERROR(F428),"",IF(ISTEXT(VLOOKUP(B428,INDIRECT($F$8),6+(O440-1)*3)),(VLOOKUP(B428,INDIRECT($F$8),6+(O440-1)*3)),SUM(VLOOKUP(B428,INDIRECT($F$8),6+(O440-1)*3),IF(W445,W440,0))))</f>
        <v>40</v>
      </c>
      <c r="Q440" s="1">
        <f ca="1">IF(ISERROR(F428),"",VLOOKUP(B428,INDIRECT($F$8),7+(O440-1)*3))</f>
        <v>39</v>
      </c>
      <c r="R440" s="1">
        <f ca="1">IF(ISERROR(F428),"",SUM(P440:Q440))</f>
        <v>79</v>
      </c>
      <c r="S440" s="1">
        <f ca="1">IF(ISERROR(F428),"",VLOOKUP(A428,INDIRECT($F$8),6+(O440-1)*3))</f>
        <v>50</v>
      </c>
      <c r="T440" s="1">
        <f ca="1">IF(ISERROR(F428),"",VLOOKUP(A428,INDIRECT($F$8),7+(O440-1)*3))</f>
        <v>50</v>
      </c>
      <c r="U440" s="1">
        <f ca="1">IF(ISERROR(F428),"",VLOOKUP(A428,INDIRECT($F$8),8+(O440-1)*3))</f>
        <v>100</v>
      </c>
      <c r="V440" s="1" t="str">
        <f ca="1">IF(ISERROR(F428),"",IF(N440=0,A440,""))</f>
        <v/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0</v>
      </c>
      <c r="X440" s="1" t="str">
        <f ca="1">IF(ISERROR(F428),"",IF(W440=0,"",_xlfn.TEXTJOIN("",FALSE," G+",W440," in ",A440)))</f>
        <v/>
      </c>
    </row>
    <row r="441" spans="1:24" ht="12" customHeight="1" x14ac:dyDescent="0.25">
      <c r="A441" s="7" t="str">
        <f ca="1">IF(ISERROR(F428),"",VLOOKUP(C428,INDIRECT($F$8),6+(O441-1)*3,0))</f>
        <v>AHP 004</v>
      </c>
      <c r="B441" s="38" t="str">
        <f ca="1">IF(ISERROR(F428),"",VLOOKUP(D428,INDIRECT($F$8),6+(O441-1)*3-Z441,0))</f>
        <v>Emerging Technologies in Engineering Lab</v>
      </c>
      <c r="C441" s="38"/>
      <c r="D441" s="38"/>
      <c r="E441" s="38"/>
      <c r="F441" s="7">
        <f ca="1">IF(ISERROR(F428),"",VLOOKUP(E428,INDIRECT($F$8),6+(O441-1)*3,0))</f>
        <v>1</v>
      </c>
      <c r="G441" s="39" t="str">
        <f ca="1">IF(ISERROR(F428),"",_xlfn.TEXTJOIN("/",FALSE,P441,S441))</f>
        <v>21/25</v>
      </c>
      <c r="H441" s="39"/>
      <c r="I441" s="39" t="str">
        <f ca="1">IF(ISERROR(F428),"",_xlfn.TEXTJOIN("/",FALSE,Q441,T441))</f>
        <v>21/25</v>
      </c>
      <c r="J441" s="39"/>
      <c r="K441" s="39" t="str">
        <f ca="1">IF(ISERROR(F428),"",_xlfn.TEXTJOIN("/",FALSE,R441,U441))</f>
        <v>42/50</v>
      </c>
      <c r="L441" s="39"/>
      <c r="M441" s="7" t="str">
        <f t="shared" ca="1" si="61"/>
        <v>B+</v>
      </c>
      <c r="N441" s="8">
        <f t="shared" ca="1" si="62"/>
        <v>8.5</v>
      </c>
      <c r="O441">
        <f t="shared" si="63"/>
        <v>9</v>
      </c>
      <c r="P441" s="1">
        <f ca="1">IF(ISERROR(F428),"",IF(ISTEXT(VLOOKUP(B428,INDIRECT($F$8),6+(O441-1)*3)),(VLOOKUP(B428,INDIRECT($F$8),6+(O441-1)*3)),SUM(VLOOKUP(B428,INDIRECT($F$8),6+(O441-1)*3),IF(W445,W441,0))))</f>
        <v>21</v>
      </c>
      <c r="Q441" s="1">
        <f ca="1">IF(ISERROR(F428),"",VLOOKUP(B428,INDIRECT($F$8),7+(O441-1)*3))</f>
        <v>21</v>
      </c>
      <c r="R441" s="1">
        <f ca="1">IF(ISERROR(F428),"",SUM(P441:Q441))</f>
        <v>42</v>
      </c>
      <c r="S441" s="1">
        <f ca="1">IF(ISERROR(F428),"",VLOOKUP(A428,INDIRECT($F$8),6+(O441-1)*3))</f>
        <v>25</v>
      </c>
      <c r="T441" s="1">
        <f ca="1">IF(ISERROR(F428),"",VLOOKUP(A428,INDIRECT($F$8),7+(O441-1)*3))</f>
        <v>25</v>
      </c>
      <c r="U441" s="1">
        <f ca="1">IF(ISERROR(F428),"",VLOOKUP(A428,INDIRECT($F$8),8+(O441-1)*3))</f>
        <v>50</v>
      </c>
      <c r="V441" s="1" t="str">
        <f ca="1">IF(ISERROR(F428),"",IF(N441=0,A441,""))</f>
        <v/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0</v>
      </c>
      <c r="X441" s="1" t="str">
        <f ca="1">IF(ISERROR(F428),"",IF(W441=0,"",_xlfn.TEXTJOIN("",FALSE," G+",W441," in ",A441)))</f>
        <v/>
      </c>
    </row>
    <row r="442" spans="1:24" ht="12" customHeight="1" x14ac:dyDescent="0.25">
      <c r="A442" s="7" t="str">
        <f ca="1">IF(ISERROR(F428),"",VLOOKUP(C428,INDIRECT($F$8),6+(O442-1)*3,0))</f>
        <v>CSP 002</v>
      </c>
      <c r="B442" s="38" t="str">
        <f ca="1">IF(ISERROR(F428),"",VLOOKUP(D428,INDIRECT($F$8),6+(O442-1)*3,0))</f>
        <v>Computer Applications and IOT</v>
      </c>
      <c r="C442" s="38"/>
      <c r="D442" s="38"/>
      <c r="E442" s="38"/>
      <c r="F442" s="7">
        <f ca="1">IF(ISERROR(F428),"",VLOOKUP(E428,INDIRECT($F$8),6+(O442-1)*3,0))</f>
        <v>1</v>
      </c>
      <c r="G442" s="39" t="str">
        <f ca="1">IF(ISERROR(F428),"",_xlfn.TEXTJOIN("/",FALSE,P442,S442))</f>
        <v>21/25</v>
      </c>
      <c r="H442" s="39"/>
      <c r="I442" s="39" t="str">
        <f ca="1">IF(ISERROR(F428),"",_xlfn.TEXTJOIN("/",FALSE,Q442,T442))</f>
        <v>21/25</v>
      </c>
      <c r="J442" s="39"/>
      <c r="K442" s="39" t="str">
        <f ca="1">IF(ISERROR(F428),"",_xlfn.TEXTJOIN("/",FALSE,R442,U442))</f>
        <v>42/50</v>
      </c>
      <c r="L442" s="39"/>
      <c r="M442" s="7" t="str">
        <f t="shared" ca="1" si="61"/>
        <v>B+</v>
      </c>
      <c r="N442" s="8">
        <f t="shared" ca="1" si="62"/>
        <v>8.5</v>
      </c>
      <c r="O442">
        <f t="shared" si="63"/>
        <v>10</v>
      </c>
      <c r="P442" s="1">
        <f ca="1">IF(ISERROR(F428),"",IF(ISTEXT(VLOOKUP(B428,INDIRECT($F$8),6+(O442-1)*3)),(VLOOKUP(B428,INDIRECT($F$8),6+(O442-1)*3)),SUM(VLOOKUP(B428,INDIRECT($F$8),6+(O442-1)*3),IF(W445,W442,0))))</f>
        <v>21</v>
      </c>
      <c r="Q442" s="1">
        <f ca="1">IF(ISERROR(F428),"",VLOOKUP(B428,INDIRECT($F$8),7+(O442-1)*3))</f>
        <v>21</v>
      </c>
      <c r="R442" s="1">
        <f ca="1">IF(ISERROR(F428),"",SUM(P442:Q442))</f>
        <v>42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str">
        <f ca="1">IF(ISERROR(F428),"",IF(N442=0,A442,""))</f>
        <v/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0</v>
      </c>
      <c r="X442" s="1" t="str">
        <f ca="1">IF(ISERROR(F428),"",IF(W442=0,"",_xlfn.TEXTJOIN("",FALSE," G+",W442," in ",A442)))</f>
        <v/>
      </c>
    </row>
    <row r="443" spans="1:24" ht="12" customHeight="1" x14ac:dyDescent="0.25">
      <c r="A443" s="7" t="str">
        <f ca="1">IF(ISERROR(F428),"",VLOOKUP(C428,INDIRECT($F$8),6+(O443-1)*3,0))</f>
        <v>AHP 006</v>
      </c>
      <c r="B443" s="38" t="str">
        <f ca="1">IF(ISERROR(F428),"",VLOOKUP(D428,INDIRECT($F$8),6+(O443-1)*3,0))</f>
        <v>English Language Lab ($)</v>
      </c>
      <c r="C443" s="38"/>
      <c r="D443" s="38"/>
      <c r="E443" s="38"/>
      <c r="F443" s="7">
        <f ca="1">IF(ISERROR(F428),"",VLOOKUP(E428,INDIRECT($F$8),6+(O443-1)*3,0))</f>
        <v>0</v>
      </c>
      <c r="G443" s="39" t="str">
        <f ca="1">IF(ISERROR(F428),"",_xlfn.TEXTJOIN("/",FALSE,P443,S443))</f>
        <v>17/25</v>
      </c>
      <c r="H443" s="39"/>
      <c r="I443" s="39" t="str">
        <f ca="1">IF(ISERROR(F428),"",_xlfn.TEXTJOIN("/",FALSE,Q443,T443))</f>
        <v>37/50</v>
      </c>
      <c r="J443" s="39"/>
      <c r="K443" s="39" t="str">
        <f ca="1">IF(ISERROR(F428),"",_xlfn.TEXTJOIN("/",FALSE,R443,U443))</f>
        <v>54/75</v>
      </c>
      <c r="L443" s="39"/>
      <c r="M443" s="7" t="str">
        <f t="shared" ca="1" si="61"/>
        <v>C+</v>
      </c>
      <c r="N443" s="8">
        <f t="shared" ca="1" si="62"/>
        <v>7.5</v>
      </c>
      <c r="O443">
        <f t="shared" si="63"/>
        <v>11</v>
      </c>
      <c r="P443" s="1">
        <f ca="1">IF(ISERROR(F428),"",IF(ISTEXT(VLOOKUP(B428,INDIRECT($F$8),6+(O443-1)*3)),(VLOOKUP(B428,INDIRECT($F$8),6+(O443-1)*3)),SUM(VLOOKUP(B428,INDIRECT($F$8),6+(O443-1)*3),IF(W445,W443,0))))</f>
        <v>17</v>
      </c>
      <c r="Q443" s="1">
        <f ca="1">IF(ISERROR(F428),"",VLOOKUP(B428,INDIRECT($F$8),7+(O443-1)*3))</f>
        <v>37</v>
      </c>
      <c r="R443" s="1">
        <f ca="1">IF(ISERROR(F428),"",SUM(P443:Q443))</f>
        <v>54</v>
      </c>
      <c r="S443" s="1">
        <f ca="1">IF(ISERROR(F428),"",VLOOKUP(A428,INDIRECT($F$8),6+(O443-1)*3))</f>
        <v>25</v>
      </c>
      <c r="T443" s="1">
        <f ca="1">IF(ISERROR(F428),"",VLOOKUP(A428,INDIRECT($F$8),7+(O443-1)*3))</f>
        <v>50</v>
      </c>
      <c r="U443" s="1">
        <f ca="1">IF(ISERROR(F428),"",VLOOKUP(A428,INDIRECT($F$8),8+(O443-1)*3))</f>
        <v>75</v>
      </c>
      <c r="V443" s="1" t="str">
        <f ca="1">IF(ISERROR(F428),"",IF(N443=0,A443,""))</f>
        <v/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0</v>
      </c>
      <c r="X443" s="1" t="str">
        <f ca="1">IF(ISERROR(F428),"",IF(W443=0,"",_xlfn.TEXTJOIN("",FALSE," G+",W443," in ",A443)))</f>
        <v/>
      </c>
    </row>
    <row r="444" spans="1:24" ht="12" customHeight="1" x14ac:dyDescent="0.25">
      <c r="A444" s="7" t="str">
        <f ca="1">IF(ISERROR(F428),"",VLOOKUP(C428,INDIRECT($F$8),6+(O444-1)*3-Y444,0))</f>
        <v>GP 01</v>
      </c>
      <c r="B444" s="38" t="str">
        <f ca="1">IF(ISERROR(F428),"",VLOOKUP(D428,INDIRECT($F$8),6+(O444-1)*3-Z444,0))</f>
        <v>General Proficiency ($)</v>
      </c>
      <c r="C444" s="38"/>
      <c r="D444" s="38"/>
      <c r="E444" s="38"/>
      <c r="F444" s="7">
        <f ca="1">IF(ISERROR(F428),"",VLOOKUP(E428,INDIRECT($F$8),6+(O444-1)*3-AA444,0))</f>
        <v>0</v>
      </c>
      <c r="G444" s="39" t="str">
        <f ca="1">IF(ISERROR(F428),"","-")</f>
        <v>-</v>
      </c>
      <c r="H444" s="39"/>
      <c r="I444" s="39" t="str">
        <f ca="1">IF(ISERROR(F428),"",_xlfn.TEXTJOIN("/",FALSE,Q444,T444))</f>
        <v>47/50</v>
      </c>
      <c r="J444" s="39"/>
      <c r="K444" s="39" t="str">
        <f ca="1">IF(ISERROR(F428),"",_xlfn.TEXTJOIN("/",FALSE,R444,U444))</f>
        <v>47/50</v>
      </c>
      <c r="L444" s="39"/>
      <c r="M444" s="39" t="str">
        <f ca="1">IF(ISBLANK(R444),"",IF(ISTEXT(R444),R444,IF(R444&gt;=0.8*U444,"Excellent",IF(R444&gt;=0.6*U444,"Very Good",IF(R444&gt;=0.4*U444,"Good",IF(R444&gt;=0.2*U444,"Satisfactory","Average"))))))</f>
        <v>Excellent</v>
      </c>
      <c r="N444" s="39"/>
      <c r="O444">
        <f t="shared" si="63"/>
        <v>12</v>
      </c>
      <c r="P444" s="1">
        <f ca="1">IF(ISERROR(F428),"",IF(ISTEXT(VLOOKUP(B\28,INDIRECT($F$8),6+(O444-1)*3)),(VLOOKUP(B428,INDIRECT($F$8),6+(O444-1)*3)),SUM(VLOOKUP(B428,INDIRECT($F$8),6+(O444-1)*3),IF(W445,W444,0))))</f>
        <v>0</v>
      </c>
      <c r="Q444" s="1">
        <f ca="1">IF(ISERROR(F428),"",VLOOKUP(B428,INDIRECT($F$8),7+(O444-1)*3))</f>
        <v>47</v>
      </c>
      <c r="R444" s="1">
        <f ca="1">IF(ISERROR(F428),"",SUM(P444:Q444))</f>
        <v>47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5">
      <c r="A445" s="40" t="str">
        <f ca="1">IF(ISERROR(F428),"",A424)</f>
        <v>Total Credits/ Marks/ Total Grade Points</v>
      </c>
      <c r="B445" s="40"/>
      <c r="C445" s="40"/>
      <c r="D445" s="40"/>
      <c r="E445" s="40"/>
      <c r="F445" s="10">
        <f ca="1">IF(ISERROR(F428),"",SUM(F433:F443))</f>
        <v>23</v>
      </c>
      <c r="G445" s="41" t="str">
        <f ca="1">IF(ISERROR(F428),"",_xlfn.TEXTJOIN("/",TRUE,SUMIF(F433:F444,"&gt;0",P433:P444),SUMIF(F433:F444,"&gt;0",S433:S444)))</f>
        <v>431/575</v>
      </c>
      <c r="H445" s="41"/>
      <c r="I445" s="41" t="str">
        <f ca="1">IF(ISERROR(F428),"",_xlfn.TEXTJOIN("/",TRUE,SUMIF(F433:F444,"&gt;0",Q433:Q444),SUMIF(F433:F444,"&gt;0",T433:T444)))</f>
        <v>305/375</v>
      </c>
      <c r="J445" s="41"/>
      <c r="K445" s="41" t="str">
        <f ca="1">IF(ISERROR(F428),"",_xlfn.TEXTJOIN("/",TRUE,SUMIF(F433:F444,"&gt;0",R433:R444),SUMIF(F433:F444,"&gt;0",U433:U444)))</f>
        <v>736/950</v>
      </c>
      <c r="L445" s="41"/>
      <c r="M445" s="40">
        <f ca="1">IF(ISERROR(F428),"",SUMPRODUCT(N433:N443,F433:F443))</f>
        <v>184.5</v>
      </c>
      <c r="N445" s="40"/>
      <c r="V445" s="1" t="str">
        <f ca="1">IF(ISERROR(F428),"",_xlfn.TEXTJOIN(", ",TRUE,V433:V444))</f>
        <v/>
      </c>
      <c r="W445" t="b">
        <f ca="1">IF(ISERROR(F428),"",IF(SUM(W433:W444)&lt;=W432,TRUE,FALSE))</f>
        <v>1</v>
      </c>
      <c r="X445" s="1" t="str">
        <f ca="1">IF(ISERROR(F428),"",_xlfn.TEXTJOIN(",",TRUE,X433:X444))</f>
        <v/>
      </c>
    </row>
    <row r="446" spans="1:24" ht="12" customHeight="1" x14ac:dyDescent="0.25">
      <c r="A446" s="40" t="str">
        <f ca="1">IF(ISERROR(F428),"",A425)</f>
        <v>Result:</v>
      </c>
      <c r="B446" s="42" t="str" cm="1">
        <f t="array" aca="1" ref="B446" ca="1">IF(SUM(COUNTIF(M433:M443,{"Ab","Dt"}))=11, "Not Promoted to IInd Semester", IF(V445="", "PASS", "CARRY OVER"))</f>
        <v>PASS</v>
      </c>
      <c r="C446" s="42"/>
      <c r="D446" s="40" t="str">
        <f ca="1">IF(ISERROR(F428),"",D425)</f>
        <v>Remark:</v>
      </c>
      <c r="E446" s="42" t="str">
        <f ca="1">IF(ISERROR(F428),"",IF(V445="",IF(X445="","",X445),_xlfn.TEXTJOIN(" ",TRUE,"BACK IN",V445)))</f>
        <v/>
      </c>
      <c r="F446" s="42"/>
      <c r="G446" s="40" t="str">
        <f ca="1">IF(ISERROR(F428),"",G425)</f>
        <v>SGPA:</v>
      </c>
      <c r="H446" s="43">
        <f ca="1">IF(ISERROR(F428),"",M445/F445)</f>
        <v>8.0217391304347831</v>
      </c>
      <c r="I446" s="40" t="str">
        <f ca="1">IF(ISERROR(F428),"",I425)</f>
        <v>CGPA:</v>
      </c>
      <c r="J446" s="43">
        <f ca="1">IF(ISERROR(F428),"",VLOOKUP(B428,INDIRECT($F$8),12+(O444-1)*3,0))</f>
        <v>8.0217391304347831</v>
      </c>
      <c r="K446" s="42" t="str">
        <f ca="1">IF(ISERROR(F428),"",K425)</f>
        <v>Earned Credits:</v>
      </c>
      <c r="L446" s="40">
        <f ca="1">IF(ISERROR(F428),"",SUMIF(N433:N443,"&gt;0",F433:F443))</f>
        <v>23</v>
      </c>
      <c r="M446" s="42" t="str">
        <f ca="1">IF(ISERROR(F428),"",M425)</f>
        <v>Cuml. Earned Credits:</v>
      </c>
      <c r="N446" s="40">
        <f ca="1">IF(ISERROR(F428),"",VLOOKUP(B428,INDIRECT($F$8),10+(O444-1)*3,0))</f>
        <v>23</v>
      </c>
    </row>
    <row r="447" spans="1:24" ht="12" customHeight="1" x14ac:dyDescent="0.25">
      <c r="A447" s="40"/>
      <c r="B447" s="42"/>
      <c r="C447" s="42"/>
      <c r="D447" s="40"/>
      <c r="E447" s="42"/>
      <c r="F447" s="42"/>
      <c r="G447" s="40"/>
      <c r="H447" s="43"/>
      <c r="I447" s="40"/>
      <c r="J447" s="43"/>
      <c r="K447" s="42"/>
      <c r="L447" s="40"/>
      <c r="M447" s="42"/>
      <c r="N447" s="40"/>
    </row>
    <row r="448" spans="1:24" ht="12" customHeight="1" x14ac:dyDescent="0.25">
      <c r="A448" s="40"/>
      <c r="B448" s="42"/>
      <c r="C448" s="42"/>
      <c r="D448" s="40"/>
      <c r="E448" s="42"/>
      <c r="F448" s="42"/>
      <c r="G448" s="40"/>
      <c r="H448" s="43"/>
      <c r="I448" s="40"/>
      <c r="J448" s="43"/>
      <c r="K448" s="42"/>
      <c r="L448" s="40"/>
      <c r="M448" s="42"/>
      <c r="N448" s="40"/>
    </row>
    <row r="449" spans="1:24" ht="12" customHeight="1" x14ac:dyDescent="0.25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 t="str">
        <f ca="1">VLOOKUP(B449,INDIRECT($F$8),4,0)</f>
        <v>Divyansh Nautiyal</v>
      </c>
    </row>
    <row r="450" spans="1:24" ht="12" customHeight="1" x14ac:dyDescent="0.25">
      <c r="A450" s="44" t="str">
        <f ca="1">IF(ISERROR(F449),"",A429)</f>
        <v>Name:</v>
      </c>
      <c r="B450" s="44" t="str">
        <f ca="1">IFERROR(VLOOKUP(B449,INDIRECT($F$8),4,0),"")</f>
        <v>Divyansh Nautiyal</v>
      </c>
      <c r="C450" s="44"/>
      <c r="D450" s="44" t="str">
        <f ca="1">IF(ISERROR(F449),"",D429)</f>
        <v>Father's Name:</v>
      </c>
      <c r="E450" s="44" t="str">
        <f ca="1">IFERROR(VLOOKUP(B449,INDIRECT($F$8),5,0),"")</f>
        <v>Sanjay Nautiyal</v>
      </c>
      <c r="F450" s="44"/>
      <c r="G450" s="44" t="str">
        <f ca="1">IF(ISERROR(F449),"",G429)</f>
        <v>University Roll No:</v>
      </c>
      <c r="H450" s="44"/>
      <c r="I450" s="45">
        <f ca="1">IFERROR(VLOOKUP(B449,INDIRECT($F$8),2,0),"")</f>
        <v>250090101022</v>
      </c>
      <c r="J450" s="45"/>
      <c r="K450" s="44" t="str">
        <f ca="1">IF(ISERROR(F449),"",K429)</f>
        <v>University Enrol. No:</v>
      </c>
      <c r="L450" s="44"/>
      <c r="M450" s="45" t="str">
        <f ca="1">IFERROR(VLOOKUP(B449,INDIRECT($F$8),3,0),"")</f>
        <v>UTU/2501103910</v>
      </c>
      <c r="N450" s="45"/>
    </row>
    <row r="451" spans="1:24" ht="12" customHeight="1" x14ac:dyDescent="0.25">
      <c r="A451" s="44"/>
      <c r="B451" s="44"/>
      <c r="C451" s="44"/>
      <c r="D451" s="44"/>
      <c r="E451" s="44"/>
      <c r="F451" s="44"/>
      <c r="G451" s="44"/>
      <c r="H451" s="44"/>
      <c r="I451" s="45"/>
      <c r="J451" s="45"/>
      <c r="K451" s="44"/>
      <c r="L451" s="44"/>
      <c r="M451" s="45"/>
      <c r="N451" s="45"/>
    </row>
    <row r="452" spans="1:24" ht="12" customHeight="1" x14ac:dyDescent="0.25">
      <c r="A452" s="42" t="str">
        <f ca="1">IF(ISERROR(F449),"",A431)</f>
        <v>Subject Code</v>
      </c>
      <c r="B452" s="42" t="str">
        <f ca="1">IF(ISERROR(F449),"",B431)</f>
        <v>Subject Name</v>
      </c>
      <c r="C452" s="42"/>
      <c r="D452" s="42"/>
      <c r="E452" s="42"/>
      <c r="F452" s="42" t="str">
        <f ca="1">IF(ISERROR(F449),"",F431)</f>
        <v>Credits</v>
      </c>
      <c r="G452" s="42" t="str">
        <f ca="1">IF(ISERROR(F449),"",G431)</f>
        <v>External Marks</v>
      </c>
      <c r="H452" s="42"/>
      <c r="I452" s="42" t="str">
        <f ca="1">IF(ISERROR(F449),"",I431)</f>
        <v>Sessional Marks</v>
      </c>
      <c r="J452" s="42"/>
      <c r="K452" s="42" t="str">
        <f ca="1">IF(ISERROR(F449),"",K431)</f>
        <v>Total Marks</v>
      </c>
      <c r="L452" s="42"/>
      <c r="M452" s="42" t="str">
        <f ca="1">IF(ISERROR(F449),"",M431)</f>
        <v>Grade</v>
      </c>
      <c r="N452" s="42" t="str">
        <f ca="1">IF(ISERROR(F449),"",N431)</f>
        <v>Grade Points</v>
      </c>
    </row>
    <row r="453" spans="1:24" ht="12" customHeight="1" x14ac:dyDescent="0.2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W453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10</v>
      </c>
    </row>
    <row r="454" spans="1:24" ht="12" customHeight="1" x14ac:dyDescent="0.25">
      <c r="A454" s="7" t="str">
        <f ca="1">IF(ISERROR(F449),"",VLOOKUP(C449,INDIRECT($F$8),6+(O454-1)*3,0))</f>
        <v>AHT 002</v>
      </c>
      <c r="B454" s="38" t="str">
        <f ca="1">IF(ISERROR(F449),"",VLOOKUP(D449,INDIRECT($F$8),6+(O454-1)*3,0))</f>
        <v>Engineering Chemistry</v>
      </c>
      <c r="C454" s="38"/>
      <c r="D454" s="38"/>
      <c r="E454" s="38"/>
      <c r="F454" s="7">
        <f ca="1">IF(ISERROR(F449),"",VLOOKUP(E449,INDIRECT($F$8),6+(O454-1)*3,0))</f>
        <v>4</v>
      </c>
      <c r="G454" s="39" t="str">
        <f ca="1">IF(ISERROR(F449),"",_xlfn.TEXTJOIN("/",FALSE,P454,S454))</f>
        <v>60/100</v>
      </c>
      <c r="H454" s="39"/>
      <c r="I454" s="39" t="str">
        <f ca="1">IF(ISERROR(F449),"",_xlfn.TEXTJOIN("/",FALSE,Q454,T454))</f>
        <v>31/50</v>
      </c>
      <c r="J454" s="39"/>
      <c r="K454" s="39" t="str">
        <f ca="1">IF(ISERROR(F449),"",_xlfn.TEXTJOIN("/",FALSE,R454,U454))</f>
        <v>91/150</v>
      </c>
      <c r="L454" s="39"/>
      <c r="M454" s="7" t="str">
        <f ca="1">IF(ISERROR(F449),"",IF(ISTEXT(P454),IF(P454="A","Ab",IF(P454="D","Dt",IF(P454="UFM","UFM",IF(P454="NA","")))),IF(AND(ISBLANK(P454),ISBLANK(R454)),"",IF(P454&lt;0.3*S454,"F",IF(ISBLANK(R454),"",IF(ISTEXT(R454),R454,IF(R454&gt;=0.95*U454,"O",IF(R454&gt;=0.9*U454,"A+",IF(R454&gt;=0.85*U454,"A",IF(R454&gt;=0.8*U454,"B+",IF(R454&gt;=0.75*U454,"B",IF(R454&gt;=0.7*U454,"C+",IF(R454&gt;=0.65*U454,"C",IF(R454&gt;=0.6*U454,"D+",IF(R454&gt;=0.55*U454,"D",IF(R454&gt;=0.5*U454,"E+",IF(R454&gt;=0.45*U454,"E",IF(R454&gt;=0.4*U454,"P",IF(R454&lt;0.4*U454,"F",R454)))))))))))))))))))</f>
        <v>D+</v>
      </c>
      <c r="N454" s="8">
        <f ca="1">INDEX($Z$2:$Z$17,MATCH(M454,$Y$2:$Y$17,0))</f>
        <v>6.5</v>
      </c>
      <c r="O454">
        <v>1</v>
      </c>
      <c r="P454" s="1">
        <f ca="1">IF(ISERROR(F449),"",IF(ISTEXT(VLOOKUP(B449,INDIRECT($F$8),6+(O454-1)*3)),(VLOOKUP(B449,INDIRECT($F$8),6+(O454-1)*3)),SUM(VLOOKUP(B449,INDIRECT($F$8),6+(O454-1)*3),IF(W466,W454,0))))</f>
        <v>60</v>
      </c>
      <c r="Q454" s="1">
        <f ca="1">IF(ISERROR(F449),"",VLOOKUP(B449,INDIRECT($F$8),7+(O454-1)*3))</f>
        <v>31</v>
      </c>
      <c r="R454" s="1">
        <f ca="1">IF(ISERROR(F449),"",SUM(P454:Q454))</f>
        <v>91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str">
        <f ca="1">IF(ISERROR(F449),"",IF(N454=0,A454,""))</f>
        <v/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0</v>
      </c>
      <c r="X454" s="1" t="str">
        <f ca="1">IF(ISERROR(F449),"",IF(W454=0,"",_xlfn.TEXTJOIN("",FALSE," G+",W454," in ",A454)))</f>
        <v/>
      </c>
    </row>
    <row r="455" spans="1:24" ht="12" customHeight="1" x14ac:dyDescent="0.25">
      <c r="A455" s="7" t="str">
        <f ca="1">IF(ISERROR(F449),"",VLOOKUP(C449,INDIRECT($F$8),6+(O455-1)*3,0))</f>
        <v>AHT 003</v>
      </c>
      <c r="B455" s="38" t="str">
        <f ca="1">IF(ISERROR(F449),"",VLOOKUP(D449,INDIRECT($F$8),6+(O455-1)*3,0))</f>
        <v>Introduction to Engineering Mathematics</v>
      </c>
      <c r="C455" s="38"/>
      <c r="D455" s="38"/>
      <c r="E455" s="38"/>
      <c r="F455" s="7">
        <f ca="1">IF(ISERROR(F449),"",VLOOKUP(E449,INDIRECT($F$8),6+(O455-1)*3,0))</f>
        <v>4</v>
      </c>
      <c r="G455" s="39" t="str">
        <f ca="1">IF(ISERROR(F449),"",_xlfn.TEXTJOIN("/",FALSE,P455,S455))</f>
        <v>63/100</v>
      </c>
      <c r="H455" s="39"/>
      <c r="I455" s="39" t="str">
        <f ca="1">IF(ISERROR(F449),"",_xlfn.TEXTJOIN("/",FALSE,Q455,T455))</f>
        <v>36/50</v>
      </c>
      <c r="J455" s="39"/>
      <c r="K455" s="39" t="str">
        <f ca="1">IF(ISERROR(F449),"",_xlfn.TEXTJOIN("/",FALSE,R455,U455))</f>
        <v>99/150</v>
      </c>
      <c r="L455" s="39"/>
      <c r="M455" s="7" t="str">
        <f t="shared" ref="M455:M464" ca="1" si="64">IF(ISERROR(F450),"",IF(ISTEXT(P455),IF(P455="A","Ab",IF(P455="D","Dt",IF(P455="UFM","UFM",IF(P455="NA","")))),IF(AND(ISBLANK(P455),ISBLANK(R455)),"",IF(P455&lt;0.3*S455,"F",IF(ISBLANK(R455),"",IF(ISTEXT(R455),R455,IF(R455&gt;=0.95*U455,"O",IF(R455&gt;=0.9*U455,"A+",IF(R455&gt;=0.85*U455,"A",IF(R455&gt;=0.8*U455,"B+",IF(R455&gt;=0.75*U455,"B",IF(R455&gt;=0.7*U455,"C+",IF(R455&gt;=0.65*U455,"C",IF(R455&gt;=0.6*U455,"D+",IF(R455&gt;=0.55*U455,"D",IF(R455&gt;=0.5*U455,"E+",IF(R455&gt;=0.45*U455,"E",IF(R455&gt;=0.4*U455,"P",IF(R455&lt;0.4*U455,"F",R455)))))))))))))))))))</f>
        <v>C</v>
      </c>
      <c r="N455" s="8">
        <f t="shared" ref="N455:N464" ca="1" si="65">INDEX($Z$2:$Z$17,MATCH(M455,$Y$2:$Y$17,0))</f>
        <v>7</v>
      </c>
      <c r="O455">
        <f>O454+1</f>
        <v>2</v>
      </c>
      <c r="P455" s="1">
        <f ca="1">IF(ISERROR(F449),"",IF(ISTEXT(VLOOKUP(B449,INDIRECT($F$8),6+(O455-1)*3)),(VLOOKUP(B449,INDIRECT($F$8),6+(O455-1)*3)),SUM(VLOOKUP(B449,INDIRECT($F$8),6+(O455-1)*3),IF(W466,W455,0))))</f>
        <v>63</v>
      </c>
      <c r="Q455" s="1">
        <f ca="1">IF(ISERROR(F449),"",VLOOKUP(B449,INDIRECT($F$8),7+(O455-1)*3))</f>
        <v>36</v>
      </c>
      <c r="R455" s="1">
        <f ca="1">IF(ISERROR(F449),"",SUM(P455:Q455))</f>
        <v>99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str">
        <f ca="1">IF(ISERROR(F449),"",IF(N455=0,A455,""))</f>
        <v/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0</v>
      </c>
      <c r="X455" s="1" t="str">
        <f ca="1">IF(ISERROR(F449),"",IF(W455=0,"",_xlfn.TEXTJOIN("",FALSE," G+",W455," in ",A455)))</f>
        <v/>
      </c>
    </row>
    <row r="456" spans="1:24" ht="12" customHeight="1" x14ac:dyDescent="0.25">
      <c r="A456" s="7" t="str">
        <f ca="1">IF(ISERROR(F449),"",VLOOKUP(C449,INDIRECT($F$8),6+(O456-1)*3,0))</f>
        <v>ECT 001</v>
      </c>
      <c r="B456" s="38" t="str">
        <f ca="1">IF(ISERROR(F449),"",VLOOKUP(D449,INDIRECT($F$8),6+(O456-1)*3,0))</f>
        <v>Basic Electronics Engineering</v>
      </c>
      <c r="C456" s="38"/>
      <c r="D456" s="38"/>
      <c r="E456" s="38"/>
      <c r="F456" s="7">
        <f ca="1">IF(ISERROR(F449),"",VLOOKUP(E449,INDIRECT($F$8),6+(O456-1)*3,0))</f>
        <v>4</v>
      </c>
      <c r="G456" s="39" t="str">
        <f ca="1">IF(ISERROR(F449),"",_xlfn.TEXTJOIN("/",FALSE,P456,S456))</f>
        <v>39/100</v>
      </c>
      <c r="H456" s="39"/>
      <c r="I456" s="39" t="str">
        <f ca="1">IF(ISERROR(F449),"",_xlfn.TEXTJOIN("/",FALSE,Q456,T456))</f>
        <v>39/50</v>
      </c>
      <c r="J456" s="39"/>
      <c r="K456" s="39" t="str">
        <f ca="1">IF(ISERROR(F449),"",_xlfn.TEXTJOIN("/",FALSE,R456,U456))</f>
        <v>78/150</v>
      </c>
      <c r="L456" s="39"/>
      <c r="M456" s="7" t="str">
        <f t="shared" ca="1" si="64"/>
        <v>E+</v>
      </c>
      <c r="N456" s="8">
        <f t="shared" ca="1" si="65"/>
        <v>5.5</v>
      </c>
      <c r="O456">
        <f>O455+1</f>
        <v>3</v>
      </c>
      <c r="P456" s="1">
        <f ca="1">IF(ISERROR(F449),"",IF(ISTEXT(VLOOKUP(B449,INDIRECT($F$8),6+(O456-1)*3)),(VLOOKUP(B449,INDIRECT($F$8),6+(O456-1)*3)),SUM(VLOOKUP(B449,INDIRECT($F$8),6+(O456-1)*3),IF(W466,W456,0))))</f>
        <v>39</v>
      </c>
      <c r="Q456" s="1">
        <f ca="1">IF(ISERROR(F449),"",VLOOKUP(B449,INDIRECT($F$8),7+(O456-1)*3))</f>
        <v>39</v>
      </c>
      <c r="R456" s="1">
        <f ca="1">IF(ISERROR(F449),"",SUM(P456:Q456))</f>
        <v>78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str">
        <f ca="1">IF(ISERROR(F449),"",IF(N456=0,A456,""))</f>
        <v/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0</v>
      </c>
      <c r="X456" s="1" t="str">
        <f ca="1">IF(ISERROR(F449),"",IF(W456=0,"",_xlfn.TEXTJOIN("",FALSE," G+",W456," in ",A456)))</f>
        <v/>
      </c>
    </row>
    <row r="457" spans="1:24" ht="12" customHeight="1" x14ac:dyDescent="0.25">
      <c r="A457" s="7" t="str">
        <f ca="1">IF(ISERROR(F449),"",VLOOKUP(C449,INDIRECT($F$8),6+(O457-1)*3,0))</f>
        <v>MET 001</v>
      </c>
      <c r="B457" s="38" t="str">
        <f ca="1">IF(ISERROR(F449),"",VLOOKUP(D449,INDIRECT($F$8),6+(O457-1)*3,0))</f>
        <v>Basic Mechanical Engineering</v>
      </c>
      <c r="C457" s="38"/>
      <c r="D457" s="38"/>
      <c r="E457" s="38"/>
      <c r="F457" s="7">
        <f ca="1">IF(ISERROR(F449),"",VLOOKUP(E449,INDIRECT($F$8),6+(O457-1)*3,0))</f>
        <v>4</v>
      </c>
      <c r="G457" s="39" t="str">
        <f ca="1">IF(ISERROR(F449),"",_xlfn.TEXTJOIN("/",FALSE,P457,S457))</f>
        <v>62/100</v>
      </c>
      <c r="H457" s="39"/>
      <c r="I457" s="39" t="str">
        <f ca="1">IF(ISERROR(F449),"",_xlfn.TEXTJOIN("/",FALSE,Q457,T457))</f>
        <v>33/50</v>
      </c>
      <c r="J457" s="39"/>
      <c r="K457" s="39" t="str">
        <f ca="1">IF(ISERROR(F449),"",_xlfn.TEXTJOIN("/",FALSE,R457,U457))</f>
        <v>95/150</v>
      </c>
      <c r="L457" s="39"/>
      <c r="M457" s="7" t="str">
        <f t="shared" ca="1" si="64"/>
        <v>D+</v>
      </c>
      <c r="N457" s="8">
        <f t="shared" ca="1" si="65"/>
        <v>6.5</v>
      </c>
      <c r="O457">
        <f>O456+1</f>
        <v>4</v>
      </c>
      <c r="P457" s="1">
        <f ca="1">IF(ISERROR(F449),"",IF(ISTEXT(VLOOKUP(B449,INDIRECT($F$8),6+(O457-1)*3)),(VLOOKUP(B449,INDIRECT($F$8),6+(O457-1)*3)),SUM(VLOOKUP(B449,INDIRECT($F$8),6+(O457-1)*3),IF(W466,W457,0))))</f>
        <v>62</v>
      </c>
      <c r="Q457" s="1">
        <f ca="1">IF(ISERROR(F449),"",VLOOKUP(B449,INDIRECT($F$8),7+(O457-1)*3))</f>
        <v>33</v>
      </c>
      <c r="R457" s="1">
        <f ca="1">IF(ISERROR(F449),"",SUM(P457:Q457))</f>
        <v>95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str">
        <f ca="1">IF(ISERROR(F449),"",IF(N457=0,A457,""))</f>
        <v/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0</v>
      </c>
      <c r="X457" s="1" t="str">
        <f ca="1">IF(ISERROR(F449),"",IF(W457=0,"",_xlfn.TEXTJOIN("",FALSE," G+",W457," in ",A457)))</f>
        <v/>
      </c>
    </row>
    <row r="458" spans="1:24" ht="12" customHeight="1" x14ac:dyDescent="0.25">
      <c r="A458" s="7" t="str">
        <f ca="1">IF(ISERROR(F449),"",VLOOKUP(C449,INDIRECT($F$8),6+(O458-1)*3,0))</f>
        <v>AHP 002</v>
      </c>
      <c r="B458" s="38" t="str">
        <f ca="1">IF(ISERROR(F449),"",VLOOKUP(D449,INDIRECT($F$8),6+(O458-1)*3,0))</f>
        <v>Engineering Chemistry Lab</v>
      </c>
      <c r="C458" s="38"/>
      <c r="D458" s="38"/>
      <c r="E458" s="38"/>
      <c r="F458" s="7">
        <f ca="1">IF(ISERROR(F449),"",VLOOKUP(E449,INDIRECT($F$8),6+(O458-1)*3,0))</f>
        <v>1</v>
      </c>
      <c r="G458" s="39" t="str">
        <f ca="1">IF(ISERROR(F449),"",_xlfn.TEXTJOIN("/",FALSE,P458,S458))</f>
        <v>20/25</v>
      </c>
      <c r="H458" s="39"/>
      <c r="I458" s="39" t="str">
        <f ca="1">IF(ISERROR(F449),"",_xlfn.TEXTJOIN("/",FALSE,Q458,T458))</f>
        <v>22/25</v>
      </c>
      <c r="J458" s="39"/>
      <c r="K458" s="39" t="str">
        <f ca="1">IF(ISERROR(F449),"",_xlfn.TEXTJOIN("/",FALSE,R458,U458))</f>
        <v>42/50</v>
      </c>
      <c r="L458" s="39"/>
      <c r="M458" s="7" t="str">
        <f t="shared" ca="1" si="64"/>
        <v>B+</v>
      </c>
      <c r="N458" s="8">
        <f t="shared" ca="1" si="65"/>
        <v>8.5</v>
      </c>
      <c r="O458">
        <f>O457+1</f>
        <v>5</v>
      </c>
      <c r="P458" s="1">
        <f ca="1">IF(ISERROR(F449),"",IF(ISTEXT(VLOOKUP(B449,INDIRECT($F$8),6+(O458-1)*3)),(VLOOKUP(B449,INDIRECT($F$8),6+(O458-1)*3)),SUM(VLOOKUP(B449,INDIRECT($F$8),6+(O458-1)*3),IF(W466,W458,0))))</f>
        <v>20</v>
      </c>
      <c r="Q458" s="1">
        <f ca="1">IF(ISERROR(F449),"",VLOOKUP(B449,INDIRECT($F$8),7+(O458-1)*3))</f>
        <v>22</v>
      </c>
      <c r="R458" s="1">
        <f ca="1">IF(ISERROR(F449),"",SUM(P458:Q458))</f>
        <v>42</v>
      </c>
      <c r="S458" s="1">
        <f ca="1">IF(ISERROR(F449),"",VLOOKUP(A449,INDIRECT($F$8),6+(O458-1)*3))</f>
        <v>25</v>
      </c>
      <c r="T458" s="1">
        <f ca="1">IF(ISERROR(F449),"",VLOOKUP(A449,INDIRECT($F$8),7+(O458-1)*3))</f>
        <v>25</v>
      </c>
      <c r="U458" s="1">
        <f ca="1">IF(ISERROR(F449),"",VLOOKUP(A449,INDIRECT($F$8),8+(O458-1)*3))</f>
        <v>50</v>
      </c>
      <c r="V458" s="1" t="str">
        <f ca="1">IF(ISERROR(F449),"",IF(N458=0,A458,""))</f>
        <v/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0</v>
      </c>
      <c r="X458" s="1" t="str">
        <f ca="1">IF(ISERROR(F449),"",IF(W458=0,"",_xlfn.TEXTJOIN("",FALSE," G+",W458," in ",A458)))</f>
        <v/>
      </c>
    </row>
    <row r="459" spans="1:24" ht="12" customHeight="1" x14ac:dyDescent="0.25">
      <c r="A459" s="7" t="str">
        <f ca="1">IF(ISERROR(F449),"",VLOOKUP(C449,INDIRECT($F$8),6+(O459-1)*3,0))</f>
        <v>ECP 001</v>
      </c>
      <c r="B459" s="38" t="str">
        <f ca="1">IF(ISERROR(F449),"",VLOOKUP(D449,INDIRECT($F$8),6+(O459-1)*3,0))</f>
        <v>Basic Electronics Engineering Lab</v>
      </c>
      <c r="C459" s="38"/>
      <c r="D459" s="38"/>
      <c r="E459" s="38"/>
      <c r="F459" s="7">
        <f ca="1">IF(ISERROR(F449),"",VLOOKUP(E449,INDIRECT($F$8),6+(O459-1)*3,0))</f>
        <v>1</v>
      </c>
      <c r="G459" s="39" t="str">
        <f ca="1">IF(ISERROR(F449),"",_xlfn.TEXTJOIN("/",FALSE,P459,S459))</f>
        <v>17/25</v>
      </c>
      <c r="H459" s="39"/>
      <c r="I459" s="39" t="str">
        <f ca="1">IF(ISERROR(F449),"",_xlfn.TEXTJOIN("/",FALSE,Q459,T459))</f>
        <v>25/25</v>
      </c>
      <c r="J459" s="39"/>
      <c r="K459" s="39" t="str">
        <f ca="1">IF(ISERROR(F449),"",_xlfn.TEXTJOIN("/",FALSE,R459,U459))</f>
        <v>42/50</v>
      </c>
      <c r="L459" s="39"/>
      <c r="M459" s="7" t="str">
        <f t="shared" ca="1" si="64"/>
        <v>B+</v>
      </c>
      <c r="N459" s="8">
        <f t="shared" ca="1" si="65"/>
        <v>8.5</v>
      </c>
      <c r="O459">
        <f t="shared" ref="O459:O465" si="66">O458+1</f>
        <v>6</v>
      </c>
      <c r="P459" s="1">
        <f ca="1">IF(ISERROR(F449),"",IF(ISTEXT(VLOOKUP(B449,INDIRECT($F$8),6+(O459-1)*3)),(VLOOKUP(B449,INDIRECT($F$8),6+(O459-1)*3)),SUM(VLOOKUP(B449,INDIRECT($F$8),6+(O459-1)*3),IF(W466,W459,0))))</f>
        <v>17</v>
      </c>
      <c r="Q459" s="1">
        <f ca="1">IF(ISERROR(F449),"",VLOOKUP(B449,INDIRECT($F$8),7+(O459-1)*3))</f>
        <v>25</v>
      </c>
      <c r="R459" s="1">
        <f ca="1">IF(ISERROR(F449),"",SUM(P459:Q459))</f>
        <v>42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str">
        <f ca="1">IF(ISERROR(F449),"",IF(N459=0,A459,""))</f>
        <v/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0</v>
      </c>
      <c r="X459" s="1" t="str">
        <f ca="1">IF(ISERROR(F449),"",IF(W459=0,"",_xlfn.TEXTJOIN("",FALSE," G+",W459," in ",A459)))</f>
        <v/>
      </c>
    </row>
    <row r="460" spans="1:24" ht="12" customHeight="1" x14ac:dyDescent="0.25">
      <c r="A460" s="7" t="str">
        <f ca="1">IF(ISERROR(F449),"",VLOOKUP(C449,INDIRECT($F$8),6+(O460-1)*3,0))</f>
        <v>MEP 001</v>
      </c>
      <c r="B460" s="38" t="str">
        <f ca="1">IF(ISERROR(F449),"",VLOOKUP(D449,INDIRECT($F$8),6+(O460-1)*3,0))</f>
        <v>Basic Mechanical Engineering Lab</v>
      </c>
      <c r="C460" s="38"/>
      <c r="D460" s="38"/>
      <c r="E460" s="38"/>
      <c r="F460" s="7">
        <f ca="1">IF(ISERROR(F449),"",VLOOKUP(E449,INDIRECT($F$8),6+(O460-1)*3,0))</f>
        <v>1</v>
      </c>
      <c r="G460" s="39" t="str">
        <f ca="1">IF(ISERROR(F449),"",_xlfn.TEXTJOIN("/",FALSE,P460,S460))</f>
        <v>21/25</v>
      </c>
      <c r="H460" s="39"/>
      <c r="I460" s="39" t="str">
        <f ca="1">IF(ISERROR(F449),"",_xlfn.TEXTJOIN("/",FALSE,Q460,T460))</f>
        <v>20/25</v>
      </c>
      <c r="J460" s="39"/>
      <c r="K460" s="39" t="str">
        <f ca="1">IF(ISERROR(F449),"",_xlfn.TEXTJOIN("/",FALSE,R460,U460))</f>
        <v>41/50</v>
      </c>
      <c r="L460" s="39"/>
      <c r="M460" s="7" t="str">
        <f t="shared" ca="1" si="64"/>
        <v>B+</v>
      </c>
      <c r="N460" s="8">
        <f t="shared" ca="1" si="65"/>
        <v>8.5</v>
      </c>
      <c r="O460">
        <f t="shared" si="66"/>
        <v>7</v>
      </c>
      <c r="P460" s="1">
        <f ca="1">IF(ISERROR(F449),"",IF(ISTEXT(VLOOKUP(B449,INDIRECT($F$8),6+(O460-1)*3)),(VLOOKUP(B449,INDIRECT($F$8),6+(O460-1)*3)),SUM(VLOOKUP(B449,INDIRECT($F$8),6+(O460-1)*3),IF(W466,W460,0))))</f>
        <v>21</v>
      </c>
      <c r="Q460" s="1">
        <f ca="1">IF(ISERROR(F449),"",VLOOKUP(B449,INDIRECT($F$8),7+(O460-1)*3))</f>
        <v>20</v>
      </c>
      <c r="R460" s="1">
        <f ca="1">IF(ISERROR(F449),"",SUM(P460:Q460))</f>
        <v>41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str">
        <f ca="1">IF(ISERROR(F449),"",IF(N460=0,A460,""))</f>
        <v/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0</v>
      </c>
      <c r="X460" s="1" t="str">
        <f ca="1">IF(ISERROR(F449),"",IF(W460=0,"",_xlfn.TEXTJOIN("",FALSE," G+",W460," in ",A460)))</f>
        <v/>
      </c>
    </row>
    <row r="461" spans="1:24" ht="12" customHeight="1" x14ac:dyDescent="0.25">
      <c r="A461" s="7" t="str">
        <f ca="1">IF(ISERROR(F449),"",VLOOKUP(C449,INDIRECT($F$8),6+(O461-1)*3,0))</f>
        <v>MEP 003</v>
      </c>
      <c r="B461" s="38" t="str">
        <f ca="1">IF(ISERROR(F449),"",VLOOKUP(D449,INDIRECT($F$8),6+(O461-1)*3-Z461,0))</f>
        <v>Workshop Practices Lab</v>
      </c>
      <c r="C461" s="38"/>
      <c r="D461" s="38"/>
      <c r="E461" s="38"/>
      <c r="F461" s="7">
        <f ca="1">IF(ISERROR(F449),"",VLOOKUP(E449,INDIRECT($F$8),6+(O461-1)*3,0))</f>
        <v>2</v>
      </c>
      <c r="G461" s="39" t="str">
        <f ca="1">IF(ISERROR(F449),"",_xlfn.TEXTJOIN("/",FALSE,P461,S461))</f>
        <v>42/50</v>
      </c>
      <c r="H461" s="39"/>
      <c r="I461" s="39" t="str">
        <f ca="1">IF(ISERROR(F449),"",_xlfn.TEXTJOIN("/",FALSE,Q461,T461))</f>
        <v>44/50</v>
      </c>
      <c r="J461" s="39"/>
      <c r="K461" s="39" t="str">
        <f ca="1">IF(ISERROR(F449),"",_xlfn.TEXTJOIN("/",FALSE,R461,U461))</f>
        <v>86/100</v>
      </c>
      <c r="L461" s="39"/>
      <c r="M461" s="7" t="str">
        <f t="shared" ca="1" si="64"/>
        <v>A</v>
      </c>
      <c r="N461" s="8">
        <f t="shared" ca="1" si="65"/>
        <v>9</v>
      </c>
      <c r="O461">
        <f t="shared" si="66"/>
        <v>8</v>
      </c>
      <c r="P461" s="1">
        <f ca="1">IF(ISERROR(F449),"",IF(ISTEXT(VLOOKUP(B449,INDIRECT($F$8),6+(O461-1)*3)),(VLOOKUP(B449,INDIRECT($F$8),6+(O461-1)*3)),SUM(VLOOKUP(B449,INDIRECT($F$8),6+(O461-1)*3),IF(W466,W461,0))))</f>
        <v>42</v>
      </c>
      <c r="Q461" s="1">
        <f ca="1">IF(ISERROR(F449),"",VLOOKUP(B449,INDIRECT($F$8),7+(O461-1)*3))</f>
        <v>44</v>
      </c>
      <c r="R461" s="1">
        <f ca="1">IF(ISERROR(F449),"",SUM(P461:Q461))</f>
        <v>86</v>
      </c>
      <c r="S461" s="1">
        <f ca="1">IF(ISERROR(F449),"",VLOOKUP(A449,INDIRECT($F$8),6+(O461-1)*3))</f>
        <v>50</v>
      </c>
      <c r="T461" s="1">
        <f ca="1">IF(ISERROR(F449),"",VLOOKUP(A449,INDIRECT($F$8),7+(O461-1)*3))</f>
        <v>50</v>
      </c>
      <c r="U461" s="1">
        <f ca="1">IF(ISERROR(F449),"",VLOOKUP(A449,INDIRECT($F$8),8+(O461-1)*3))</f>
        <v>100</v>
      </c>
      <c r="V461" s="1" t="str">
        <f ca="1">IF(ISERROR(F449),"",IF(N461=0,A461,""))</f>
        <v/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0</v>
      </c>
      <c r="X461" s="1" t="str">
        <f ca="1">IF(ISERROR(F449),"",IF(W461=0,"",_xlfn.TEXTJOIN("",FALSE," G+",W461," in ",A461)))</f>
        <v/>
      </c>
    </row>
    <row r="462" spans="1:24" ht="12" customHeight="1" x14ac:dyDescent="0.25">
      <c r="A462" s="7" t="str">
        <f ca="1">IF(ISERROR(F449),"",VLOOKUP(C449,INDIRECT($F$8),6+(O462-1)*3,0))</f>
        <v>AHP 004</v>
      </c>
      <c r="B462" s="38" t="str">
        <f ca="1">IF(ISERROR(F449),"",VLOOKUP(D449,INDIRECT($F$8),6+(O462-1)*3-Z462,0))</f>
        <v>Emerging Technologies in Engineering Lab</v>
      </c>
      <c r="C462" s="38"/>
      <c r="D462" s="38"/>
      <c r="E462" s="38"/>
      <c r="F462" s="7">
        <f ca="1">IF(ISERROR(F449),"",VLOOKUP(E449,INDIRECT($F$8),6+(O462-1)*3,0))</f>
        <v>1</v>
      </c>
      <c r="G462" s="39" t="str">
        <f ca="1">IF(ISERROR(F449),"",_xlfn.TEXTJOIN("/",FALSE,P462,S462))</f>
        <v>20/25</v>
      </c>
      <c r="H462" s="39"/>
      <c r="I462" s="39" t="str">
        <f ca="1">IF(ISERROR(F449),"",_xlfn.TEXTJOIN("/",FALSE,Q462,T462))</f>
        <v>24/25</v>
      </c>
      <c r="J462" s="39"/>
      <c r="K462" s="39" t="str">
        <f ca="1">IF(ISERROR(F449),"",_xlfn.TEXTJOIN("/",FALSE,R462,U462))</f>
        <v>44/50</v>
      </c>
      <c r="L462" s="39"/>
      <c r="M462" s="7" t="str">
        <f t="shared" ca="1" si="64"/>
        <v>A</v>
      </c>
      <c r="N462" s="8">
        <f t="shared" ca="1" si="65"/>
        <v>9</v>
      </c>
      <c r="O462">
        <f t="shared" si="66"/>
        <v>9</v>
      </c>
      <c r="P462" s="1">
        <f ca="1">IF(ISERROR(F449),"",IF(ISTEXT(VLOOKUP(B449,INDIRECT($F$8),6+(O462-1)*3)),(VLOOKUP(B449,INDIRECT($F$8),6+(O462-1)*3)),SUM(VLOOKUP(B449,INDIRECT($F$8),6+(O462-1)*3),IF(W466,W462,0))))</f>
        <v>20</v>
      </c>
      <c r="Q462" s="1">
        <f ca="1">IF(ISERROR(F449),"",VLOOKUP(B449,INDIRECT($F$8),7+(O462-1)*3))</f>
        <v>24</v>
      </c>
      <c r="R462" s="1">
        <f ca="1">IF(ISERROR(F449),"",SUM(P462:Q462))</f>
        <v>44</v>
      </c>
      <c r="S462" s="1">
        <f ca="1">IF(ISERROR(F449),"",VLOOKUP(A449,INDIRECT($F$8),6+(O462-1)*3))</f>
        <v>25</v>
      </c>
      <c r="T462" s="1">
        <f ca="1">IF(ISERROR(F449),"",VLOOKUP(A449,INDIRECT($F$8),7+(O462-1)*3))</f>
        <v>25</v>
      </c>
      <c r="U462" s="1">
        <f ca="1">IF(ISERROR(F449),"",VLOOKUP(A449,INDIRECT($F$8),8+(O462-1)*3))</f>
        <v>50</v>
      </c>
      <c r="V462" s="1" t="str">
        <f ca="1">IF(ISERROR(F449),"",IF(N462=0,A462,""))</f>
        <v/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0</v>
      </c>
      <c r="X462" s="1" t="str">
        <f ca="1">IF(ISERROR(F449),"",IF(W462=0,"",_xlfn.TEXTJOIN("",FALSE," G+",W462," in ",A462)))</f>
        <v/>
      </c>
    </row>
    <row r="463" spans="1:24" ht="12" customHeight="1" x14ac:dyDescent="0.25">
      <c r="A463" s="7" t="str">
        <f ca="1">IF(ISERROR(F449),"",VLOOKUP(C449,INDIRECT($F$8),6+(O463-1)*3,0))</f>
        <v>CSP 002</v>
      </c>
      <c r="B463" s="38" t="str">
        <f ca="1">IF(ISERROR(F449),"",VLOOKUP(D449,INDIRECT($F$8),6+(O463-1)*3,0))</f>
        <v>Computer Applications and IOT</v>
      </c>
      <c r="C463" s="38"/>
      <c r="D463" s="38"/>
      <c r="E463" s="38"/>
      <c r="F463" s="7">
        <f ca="1">IF(ISERROR(F449),"",VLOOKUP(E449,INDIRECT($F$8),6+(O463-1)*3,0))</f>
        <v>1</v>
      </c>
      <c r="G463" s="39" t="str">
        <f ca="1">IF(ISERROR(F449),"",_xlfn.TEXTJOIN("/",FALSE,P463,S463))</f>
        <v>22/25</v>
      </c>
      <c r="H463" s="39"/>
      <c r="I463" s="39" t="str">
        <f ca="1">IF(ISERROR(F449),"",_xlfn.TEXTJOIN("/",FALSE,Q463,T463))</f>
        <v>20/25</v>
      </c>
      <c r="J463" s="39"/>
      <c r="K463" s="39" t="str">
        <f ca="1">IF(ISERROR(F449),"",_xlfn.TEXTJOIN("/",FALSE,R463,U463))</f>
        <v>42/50</v>
      </c>
      <c r="L463" s="39"/>
      <c r="M463" s="7" t="str">
        <f t="shared" ca="1" si="64"/>
        <v>B+</v>
      </c>
      <c r="N463" s="8">
        <f t="shared" ca="1" si="65"/>
        <v>8.5</v>
      </c>
      <c r="O463">
        <f t="shared" si="66"/>
        <v>10</v>
      </c>
      <c r="P463" s="1">
        <f ca="1">IF(ISERROR(F449),"",IF(ISTEXT(VLOOKUP(B449,INDIRECT($F$8),6+(O463-1)*3)),(VLOOKUP(B449,INDIRECT($F$8),6+(O463-1)*3)),SUM(VLOOKUP(B449,INDIRECT($F$8),6+(O463-1)*3),IF(W466,W463,0))))</f>
        <v>22</v>
      </c>
      <c r="Q463" s="1">
        <f ca="1">IF(ISERROR(F449),"",VLOOKUP(B449,INDIRECT($F$8),7+(O463-1)*3))</f>
        <v>20</v>
      </c>
      <c r="R463" s="1">
        <f ca="1">IF(ISERROR(F449),"",SUM(P463:Q463))</f>
        <v>42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str">
        <f ca="1">IF(ISERROR(F449),"",IF(N463=0,A463,""))</f>
        <v/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0</v>
      </c>
      <c r="X463" s="1" t="str">
        <f ca="1">IF(ISERROR(F449),"",IF(W463=0,"",_xlfn.TEXTJOIN("",FALSE," G+",W463," in ",A463)))</f>
        <v/>
      </c>
    </row>
    <row r="464" spans="1:24" ht="12" customHeight="1" x14ac:dyDescent="0.25">
      <c r="A464" s="7" t="str">
        <f ca="1">IF(ISERROR(F449),"",VLOOKUP(C449,INDIRECT($F$8),6+(O464-1)*3,0))</f>
        <v>AHP 006</v>
      </c>
      <c r="B464" s="38" t="str">
        <f ca="1">IF(ISERROR(F449),"",VLOOKUP(D449,INDIRECT($F$8),6+(O464-1)*3,0))</f>
        <v>English Language Lab ($)</v>
      </c>
      <c r="C464" s="38"/>
      <c r="D464" s="38"/>
      <c r="E464" s="38"/>
      <c r="F464" s="7">
        <f ca="1">IF(ISERROR(F449),"",VLOOKUP(E449,INDIRECT($F$8),6+(O464-1)*3,0))</f>
        <v>0</v>
      </c>
      <c r="G464" s="39" t="str">
        <f ca="1">IF(ISERROR(F449),"",_xlfn.TEXTJOIN("/",FALSE,P464,S464))</f>
        <v>19/25</v>
      </c>
      <c r="H464" s="39"/>
      <c r="I464" s="39" t="str">
        <f ca="1">IF(ISERROR(F449),"",_xlfn.TEXTJOIN("/",FALSE,Q464,T464))</f>
        <v>35/50</v>
      </c>
      <c r="J464" s="39"/>
      <c r="K464" s="39" t="str">
        <f ca="1">IF(ISERROR(F449),"",_xlfn.TEXTJOIN("/",FALSE,R464,U464))</f>
        <v>54/75</v>
      </c>
      <c r="L464" s="39"/>
      <c r="M464" s="7" t="str">
        <f t="shared" ca="1" si="64"/>
        <v>C+</v>
      </c>
      <c r="N464" s="8">
        <f t="shared" ca="1" si="65"/>
        <v>7.5</v>
      </c>
      <c r="O464">
        <f t="shared" si="66"/>
        <v>11</v>
      </c>
      <c r="P464" s="1">
        <f ca="1">IF(ISERROR(F449),"",IF(ISTEXT(VLOOKUP(B449,INDIRECT($F$8),6+(O464-1)*3)),(VLOOKUP(B449,INDIRECT($F$8),6+(O464-1)*3)),SUM(VLOOKUP(B449,INDIRECT($F$8),6+(O464-1)*3),IF(W466,W464,0))))</f>
        <v>19</v>
      </c>
      <c r="Q464" s="1">
        <f ca="1">IF(ISERROR(F449),"",VLOOKUP(B449,INDIRECT($F$8),7+(O464-1)*3))</f>
        <v>35</v>
      </c>
      <c r="R464" s="1">
        <f ca="1">IF(ISERROR(F449),"",SUM(P464:Q464))</f>
        <v>54</v>
      </c>
      <c r="S464" s="1">
        <f ca="1">IF(ISERROR(F449),"",VLOOKUP(A449,INDIRECT($F$8),6+(O464-1)*3))</f>
        <v>25</v>
      </c>
      <c r="T464" s="1">
        <f ca="1">IF(ISERROR(F449),"",VLOOKUP(A449,INDIRECT($F$8),7+(O464-1)*3))</f>
        <v>50</v>
      </c>
      <c r="U464" s="1">
        <f ca="1">IF(ISERROR(F449),"",VLOOKUP(A449,INDIRECT($F$8),8+(O464-1)*3))</f>
        <v>75</v>
      </c>
      <c r="V464" s="1" t="str">
        <f ca="1">IF(ISERROR(F449),"",IF(N464=0,A464,""))</f>
        <v/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0</v>
      </c>
      <c r="X464" s="1" t="str">
        <f ca="1">IF(ISERROR(F449),"",IF(W464=0,"",_xlfn.TEXTJOIN("",FALSE," G+",W464," in ",A464)))</f>
        <v/>
      </c>
    </row>
    <row r="465" spans="1:24" ht="12" customHeight="1" x14ac:dyDescent="0.25">
      <c r="A465" s="7" t="str">
        <f ca="1">IF(ISERROR(F449),"",VLOOKUP(C449,INDIRECT($F$8),6+(O465-1)*3-Y465,0))</f>
        <v>GP 01</v>
      </c>
      <c r="B465" s="38" t="str">
        <f ca="1">IF(ISERROR(F449),"",VLOOKUP(D449,INDIRECT($F$8),6+(O465-1)*3-Z465,0))</f>
        <v>General Proficiency ($)</v>
      </c>
      <c r="C465" s="38"/>
      <c r="D465" s="38"/>
      <c r="E465" s="38"/>
      <c r="F465" s="7">
        <f ca="1">IF(ISERROR(F449),"",VLOOKUP(E449,INDIRECT($F$8),6+(O465-1)*3-AA465,0))</f>
        <v>0</v>
      </c>
      <c r="G465" s="39" t="str">
        <f ca="1">IF(ISERROR(F449),"","-")</f>
        <v>-</v>
      </c>
      <c r="H465" s="39"/>
      <c r="I465" s="39" t="str">
        <f ca="1">IF(ISERROR(F449),"",_xlfn.TEXTJOIN("/",FALSE,Q465,T465))</f>
        <v>47/50</v>
      </c>
      <c r="J465" s="39"/>
      <c r="K465" s="39" t="str">
        <f ca="1">IF(ISERROR(F449),"",_xlfn.TEXTJOIN("/",FALSE,R465,U465))</f>
        <v>47/50</v>
      </c>
      <c r="L465" s="39"/>
      <c r="M465" s="39" t="str">
        <f ca="1">IF(ISBLANK(R465),"",IF(ISTEXT(R465),R465,IF(R465&gt;=0.8*U465,"Excellent",IF(R465&gt;=0.6*U465,"Very Good",IF(R465&gt;=0.4*U465,"Good",IF(R465&gt;=0.2*U465,"Satisfactory","Average"))))))</f>
        <v>Excellent</v>
      </c>
      <c r="N465" s="39"/>
      <c r="O465">
        <f t="shared" si="66"/>
        <v>12</v>
      </c>
      <c r="P465" s="1">
        <f ca="1">IF(ISERROR(F449),"",IF(ISTEXT(VLOOKUP(B\28,INDIRECT($F$8),6+(O465-1)*3)),(VLOOKUP(B449,INDIRECT($F$8),6+(O465-1)*3)),SUM(VLOOKUP(B449,INDIRECT($F$8),6+(O465-1)*3),IF(W466,W465,0))))</f>
        <v>0</v>
      </c>
      <c r="Q465" s="1">
        <f ca="1">IF(ISERROR(F449),"",VLOOKUP(B449,INDIRECT($F$8),7+(O465-1)*3))</f>
        <v>47</v>
      </c>
      <c r="R465" s="1">
        <f ca="1">IF(ISERROR(F449),"",SUM(P465:Q465))</f>
        <v>47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5">
      <c r="A466" s="40" t="str">
        <f ca="1">IF(ISERROR(F449),"",A445)</f>
        <v>Total Credits/ Marks/ Total Grade Points</v>
      </c>
      <c r="B466" s="40"/>
      <c r="C466" s="40"/>
      <c r="D466" s="40"/>
      <c r="E466" s="40"/>
      <c r="F466" s="10">
        <f ca="1">IF(ISERROR(F449),"",SUM(F454:F464))</f>
        <v>23</v>
      </c>
      <c r="G466" s="41" t="str">
        <f ca="1">IF(ISERROR(F449),"",_xlfn.TEXTJOIN("/",TRUE,SUMIF(F454:F465,"&gt;0",P454:P465),SUMIF(F454:F465,"&gt;0",S454:S465)))</f>
        <v>366/575</v>
      </c>
      <c r="H466" s="41"/>
      <c r="I466" s="41" t="str">
        <f ca="1">IF(ISERROR(F449),"",_xlfn.TEXTJOIN("/",TRUE,SUMIF(F454:F465,"&gt;0",Q454:Q465),SUMIF(F454:F465,"&gt;0",T454:T465)))</f>
        <v>294/375</v>
      </c>
      <c r="J466" s="41"/>
      <c r="K466" s="41" t="str">
        <f ca="1">IF(ISERROR(F449),"",_xlfn.TEXTJOIN("/",TRUE,SUMIF(F454:F465,"&gt;0",R454:R465),SUMIF(F454:F465,"&gt;0",U454:U465)))</f>
        <v>660/950</v>
      </c>
      <c r="L466" s="41"/>
      <c r="M466" s="40">
        <f ca="1">IF(ISERROR(F449),"",SUMPRODUCT(N454:N464,F454:F464))</f>
        <v>163</v>
      </c>
      <c r="N466" s="40"/>
      <c r="V466" s="1" t="str">
        <f ca="1">IF(ISERROR(F449),"",_xlfn.TEXTJOIN(", ",TRUE,V454:V465))</f>
        <v/>
      </c>
      <c r="W466" t="b">
        <f ca="1">IF(ISERROR(F449),"",IF(SUM(W454:W465)&lt;=W453,TRUE,FALSE))</f>
        <v>1</v>
      </c>
      <c r="X466" s="1" t="str">
        <f ca="1">IF(ISERROR(F449),"",_xlfn.TEXTJOIN(",",TRUE,X454:X465))</f>
        <v/>
      </c>
    </row>
    <row r="467" spans="1:24" ht="12" customHeight="1" x14ac:dyDescent="0.25">
      <c r="A467" s="40" t="str">
        <f ca="1">IF(ISERROR(F449),"",A446)</f>
        <v>Result:</v>
      </c>
      <c r="B467" s="42" t="str" cm="1">
        <f t="array" aca="1" ref="B467" ca="1">IF(SUM(COUNTIF(M454:M464,{"Ab","Dt"}))=11, "Not Promoted to IInd Semester", IF(V466="", "PASS", "CARRY OVER"))</f>
        <v>PASS</v>
      </c>
      <c r="C467" s="42"/>
      <c r="D467" s="40" t="str">
        <f ca="1">IF(ISERROR(F449),"",D446)</f>
        <v>Remark:</v>
      </c>
      <c r="E467" s="42" t="str">
        <f ca="1">IF(ISERROR(F449),"",IF(V466="",IF(X466="","",X466),_xlfn.TEXTJOIN(" ",TRUE,"BACK IN",V466)))</f>
        <v/>
      </c>
      <c r="F467" s="42"/>
      <c r="G467" s="40" t="str">
        <f ca="1">IF(ISERROR(F449),"",G446)</f>
        <v>SGPA:</v>
      </c>
      <c r="H467" s="43">
        <f ca="1">IF(ISERROR(F449),"",M466/F466)</f>
        <v>7.0869565217391308</v>
      </c>
      <c r="I467" s="40" t="str">
        <f ca="1">IF(ISERROR(F449),"",I446)</f>
        <v>CGPA:</v>
      </c>
      <c r="J467" s="43">
        <f ca="1">IF(ISERROR(F449),"",VLOOKUP(B449,INDIRECT($F$8),12+(O465-1)*3,0))</f>
        <v>7.0869565217391308</v>
      </c>
      <c r="K467" s="42" t="str">
        <f ca="1">IF(ISERROR(F449),"",K446)</f>
        <v>Earned Credits:</v>
      </c>
      <c r="L467" s="40">
        <f ca="1">IF(ISERROR(F449),"",SUMIF(N454:N464,"&gt;0",F454:F464))</f>
        <v>23</v>
      </c>
      <c r="M467" s="42" t="str">
        <f ca="1">IF(ISERROR(F449),"",M446)</f>
        <v>Cuml. Earned Credits:</v>
      </c>
      <c r="N467" s="40">
        <f ca="1">IF(ISERROR(F449),"",VLOOKUP(B449,INDIRECT($F$8),10+(O465-1)*3,0))</f>
        <v>23</v>
      </c>
    </row>
    <row r="468" spans="1:24" ht="12" customHeight="1" x14ac:dyDescent="0.25">
      <c r="A468" s="40"/>
      <c r="B468" s="42"/>
      <c r="C468" s="42"/>
      <c r="D468" s="40"/>
      <c r="E468" s="42"/>
      <c r="F468" s="42"/>
      <c r="G468" s="40"/>
      <c r="H468" s="43"/>
      <c r="I468" s="40"/>
      <c r="J468" s="43"/>
      <c r="K468" s="42"/>
      <c r="L468" s="40"/>
      <c r="M468" s="42"/>
      <c r="N468" s="40"/>
    </row>
    <row r="469" spans="1:24" ht="12" customHeight="1" x14ac:dyDescent="0.25">
      <c r="A469" s="40"/>
      <c r="B469" s="42"/>
      <c r="C469" s="42"/>
      <c r="D469" s="40"/>
      <c r="E469" s="42"/>
      <c r="F469" s="42"/>
      <c r="G469" s="40"/>
      <c r="H469" s="43"/>
      <c r="I469" s="40"/>
      <c r="J469" s="43"/>
      <c r="K469" s="42"/>
      <c r="L469" s="40"/>
      <c r="M469" s="42"/>
      <c r="N469" s="40"/>
    </row>
    <row r="470" spans="1:24" ht="12" customHeight="1" x14ac:dyDescent="0.25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 t="str">
        <f ca="1">VLOOKUP(B470,INDIRECT($F$8),4,0)</f>
        <v>Divyanshu Rawat</v>
      </c>
    </row>
    <row r="471" spans="1:24" ht="12" customHeight="1" x14ac:dyDescent="0.25">
      <c r="A471" s="44" t="str">
        <f ca="1">IF(ISERROR(F470),"",A450)</f>
        <v>Name:</v>
      </c>
      <c r="B471" s="44" t="str">
        <f ca="1">IFERROR(VLOOKUP(B470,INDIRECT($F$8),4,0),"")</f>
        <v>Divyanshu Rawat</v>
      </c>
      <c r="C471" s="44"/>
      <c r="D471" s="44" t="str">
        <f ca="1">IF(ISERROR(F470),"",D450)</f>
        <v>Father's Name:</v>
      </c>
      <c r="E471" s="44" t="str">
        <f ca="1">IFERROR(VLOOKUP(B470,INDIRECT($F$8),5,0),"")</f>
        <v>Sukhdeep Singh</v>
      </c>
      <c r="F471" s="44"/>
      <c r="G471" s="44" t="str">
        <f ca="1">IF(ISERROR(F470),"",G450)</f>
        <v>University Roll No:</v>
      </c>
      <c r="H471" s="44"/>
      <c r="I471" s="45">
        <f ca="1">IFERROR(VLOOKUP(B470,INDIRECT($F$8),2,0),"")</f>
        <v>250090101023</v>
      </c>
      <c r="J471" s="45"/>
      <c r="K471" s="44" t="str">
        <f ca="1">IF(ISERROR(F470),"",K450)</f>
        <v>University Enrol. No:</v>
      </c>
      <c r="L471" s="44"/>
      <c r="M471" s="45" t="str">
        <f ca="1">IFERROR(VLOOKUP(B470,INDIRECT($F$8),3,0),"")</f>
        <v>UTU/2501103960</v>
      </c>
      <c r="N471" s="45"/>
    </row>
    <row r="472" spans="1:24" ht="12" customHeight="1" x14ac:dyDescent="0.25">
      <c r="A472" s="44"/>
      <c r="B472" s="44"/>
      <c r="C472" s="44"/>
      <c r="D472" s="44"/>
      <c r="E472" s="44"/>
      <c r="F472" s="44"/>
      <c r="G472" s="44"/>
      <c r="H472" s="44"/>
      <c r="I472" s="45"/>
      <c r="J472" s="45"/>
      <c r="K472" s="44"/>
      <c r="L472" s="44"/>
      <c r="M472" s="45"/>
      <c r="N472" s="45"/>
    </row>
    <row r="473" spans="1:24" ht="12" customHeight="1" x14ac:dyDescent="0.25">
      <c r="A473" s="42" t="str">
        <f ca="1">IF(ISERROR(F470),"",A452)</f>
        <v>Subject Code</v>
      </c>
      <c r="B473" s="42" t="str">
        <f ca="1">IF(ISERROR(F470),"",B452)</f>
        <v>Subject Name</v>
      </c>
      <c r="C473" s="42"/>
      <c r="D473" s="42"/>
      <c r="E473" s="42"/>
      <c r="F473" s="42" t="str">
        <f ca="1">IF(ISERROR(F470),"",F452)</f>
        <v>Credits</v>
      </c>
      <c r="G473" s="42" t="str">
        <f ca="1">IF(ISERROR(F470),"",G452)</f>
        <v>External Marks</v>
      </c>
      <c r="H473" s="42"/>
      <c r="I473" s="42" t="str">
        <f ca="1">IF(ISERROR(F470),"",I452)</f>
        <v>Sessional Marks</v>
      </c>
      <c r="J473" s="42"/>
      <c r="K473" s="42" t="str">
        <f ca="1">IF(ISERROR(F470),"",K452)</f>
        <v>Total Marks</v>
      </c>
      <c r="L473" s="42"/>
      <c r="M473" s="42" t="str">
        <f ca="1">IF(ISERROR(F470),"",M452)</f>
        <v>Grade</v>
      </c>
      <c r="N473" s="42" t="str">
        <f ca="1">IF(ISERROR(F470),"",N452)</f>
        <v>Grade Points</v>
      </c>
    </row>
    <row r="474" spans="1:24" ht="12" customHeight="1" x14ac:dyDescent="0.2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2" customHeight="1" x14ac:dyDescent="0.25">
      <c r="A475" s="7" t="str">
        <f ca="1">IF(ISERROR(F470),"",VLOOKUP(C470,INDIRECT($F$8),6+(O475-1)*3,0))</f>
        <v>AHT 002</v>
      </c>
      <c r="B475" s="38" t="str">
        <f ca="1">IF(ISERROR(F470),"",VLOOKUP(D470,INDIRECT($F$8),6+(O475-1)*3,0))</f>
        <v>Engineering Chemistry</v>
      </c>
      <c r="C475" s="38"/>
      <c r="D475" s="38"/>
      <c r="E475" s="38"/>
      <c r="F475" s="7">
        <f ca="1">IF(ISERROR(F470),"",VLOOKUP(E470,INDIRECT($F$8),6+(O475-1)*3,0))</f>
        <v>4</v>
      </c>
      <c r="G475" s="39" t="str">
        <f ca="1">IF(ISERROR(F470),"",_xlfn.TEXTJOIN("/",FALSE,P475,S475))</f>
        <v>68/100</v>
      </c>
      <c r="H475" s="39"/>
      <c r="I475" s="39" t="str">
        <f ca="1">IF(ISERROR(F470),"",_xlfn.TEXTJOIN("/",FALSE,Q475,T475))</f>
        <v>33/50</v>
      </c>
      <c r="J475" s="39"/>
      <c r="K475" s="39" t="str">
        <f ca="1">IF(ISERROR(F470),"",_xlfn.TEXTJOIN("/",FALSE,R475,U475))</f>
        <v>101/150</v>
      </c>
      <c r="L475" s="39"/>
      <c r="M475" s="7" t="str">
        <f ca="1">IF(ISERROR(F470),"",IF(ISTEXT(P475),IF(P475="A","Ab",IF(P475="D","Dt",IF(P475="UFM","UFM",IF(P475="NA","")))),IF(AND(ISBLANK(P475),ISBLANK(R475)),"",IF(P475&lt;0.3*S475,"F",IF(ISBLANK(R475),"",IF(ISTEXT(R475),R475,IF(R475&gt;=0.95*U475,"O",IF(R475&gt;=0.9*U475,"A+",IF(R475&gt;=0.85*U475,"A",IF(R475&gt;=0.8*U475,"B+",IF(R475&gt;=0.75*U475,"B",IF(R475&gt;=0.7*U475,"C+",IF(R475&gt;=0.65*U475,"C",IF(R475&gt;=0.6*U475,"D+",IF(R475&gt;=0.55*U475,"D",IF(R475&gt;=0.5*U475,"E+",IF(R475&gt;=0.45*U475,"E",IF(R475&gt;=0.4*U475,"P",IF(R475&lt;0.4*U475,"F",R475)))))))))))))))))))</f>
        <v>C</v>
      </c>
      <c r="N475" s="8">
        <f ca="1">INDEX($Z$2:$Z$17,MATCH(M475,$Y$2:$Y$17,0))</f>
        <v>7</v>
      </c>
      <c r="O475">
        <v>1</v>
      </c>
      <c r="P475" s="1">
        <f ca="1">IF(ISERROR(F470),"",IF(ISTEXT(VLOOKUP(B470,INDIRECT($F$8),6+(O475-1)*3)),(VLOOKUP(B470,INDIRECT($F$8),6+(O475-1)*3)),SUM(VLOOKUP(B470,INDIRECT($F$8),6+(O475-1)*3),IF(W487,W475,0))))</f>
        <v>68</v>
      </c>
      <c r="Q475" s="1">
        <f ca="1">IF(ISERROR(F470),"",VLOOKUP(B470,INDIRECT($F$8),7+(O475-1)*3))</f>
        <v>33</v>
      </c>
      <c r="R475" s="1">
        <f ca="1">IF(ISERROR(F470),"",SUM(P475:Q475))</f>
        <v>101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str">
        <f ca="1">IF(ISERROR(F470),"",IF(N475=0,A475,""))</f>
        <v/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0</v>
      </c>
      <c r="X475" s="1" t="str">
        <f ca="1">IF(ISERROR(F470),"",IF(W475=0,"",_xlfn.TEXTJOIN("",FALSE," G+",W475," in ",A475)))</f>
        <v/>
      </c>
    </row>
    <row r="476" spans="1:24" ht="12" customHeight="1" x14ac:dyDescent="0.25">
      <c r="A476" s="7" t="str">
        <f ca="1">IF(ISERROR(F470),"",VLOOKUP(C470,INDIRECT($F$8),6+(O476-1)*3,0))</f>
        <v>AHT 003</v>
      </c>
      <c r="B476" s="38" t="str">
        <f ca="1">IF(ISERROR(F470),"",VLOOKUP(D470,INDIRECT($F$8),6+(O476-1)*3,0))</f>
        <v>Introduction to Engineering Mathematics</v>
      </c>
      <c r="C476" s="38"/>
      <c r="D476" s="38"/>
      <c r="E476" s="38"/>
      <c r="F476" s="7">
        <f ca="1">IF(ISERROR(F470),"",VLOOKUP(E470,INDIRECT($F$8),6+(O476-1)*3,0))</f>
        <v>4</v>
      </c>
      <c r="G476" s="39" t="str">
        <f ca="1">IF(ISERROR(F470),"",_xlfn.TEXTJOIN("/",FALSE,P476,S476))</f>
        <v>62/100</v>
      </c>
      <c r="H476" s="39"/>
      <c r="I476" s="39" t="str">
        <f ca="1">IF(ISERROR(F470),"",_xlfn.TEXTJOIN("/",FALSE,Q476,T476))</f>
        <v>35/50</v>
      </c>
      <c r="J476" s="39"/>
      <c r="K476" s="39" t="str">
        <f ca="1">IF(ISERROR(F470),"",_xlfn.TEXTJOIN("/",FALSE,R476,U476))</f>
        <v>97/150</v>
      </c>
      <c r="L476" s="39"/>
      <c r="M476" s="7" t="str">
        <f t="shared" ref="M476:M485" ca="1" si="67">IF(ISERROR(F471),"",IF(ISTEXT(P476),IF(P476="A","Ab",IF(P476="D","Dt",IF(P476="UFM","UFM",IF(P476="NA","")))),IF(AND(ISBLANK(P476),ISBLANK(R476)),"",IF(P476&lt;0.3*S476,"F",IF(ISBLANK(R476),"",IF(ISTEXT(R476),R476,IF(R476&gt;=0.95*U476,"O",IF(R476&gt;=0.9*U476,"A+",IF(R476&gt;=0.85*U476,"A",IF(R476&gt;=0.8*U476,"B+",IF(R476&gt;=0.75*U476,"B",IF(R476&gt;=0.7*U476,"C+",IF(R476&gt;=0.65*U476,"C",IF(R476&gt;=0.6*U476,"D+",IF(R476&gt;=0.55*U476,"D",IF(R476&gt;=0.5*U476,"E+",IF(R476&gt;=0.45*U476,"E",IF(R476&gt;=0.4*U476,"P",IF(R476&lt;0.4*U476,"F",R476)))))))))))))))))))</f>
        <v>D+</v>
      </c>
      <c r="N476" s="8">
        <f t="shared" ref="N476:N485" ca="1" si="68">INDEX($Z$2:$Z$17,MATCH(M476,$Y$2:$Y$17,0))</f>
        <v>6.5</v>
      </c>
      <c r="O476">
        <f>O475+1</f>
        <v>2</v>
      </c>
      <c r="P476" s="1">
        <f ca="1">IF(ISERROR(F470),"",IF(ISTEXT(VLOOKUP(B470,INDIRECT($F$8),6+(O476-1)*3)),(VLOOKUP(B470,INDIRECT($F$8),6+(O476-1)*3)),SUM(VLOOKUP(B470,INDIRECT($F$8),6+(O476-1)*3),IF(W487,W476,0))))</f>
        <v>62</v>
      </c>
      <c r="Q476" s="1">
        <f ca="1">IF(ISERROR(F470),"",VLOOKUP(B470,INDIRECT($F$8),7+(O476-1)*3))</f>
        <v>35</v>
      </c>
      <c r="R476" s="1">
        <f ca="1">IF(ISERROR(F470),"",SUM(P476:Q476))</f>
        <v>97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/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0</v>
      </c>
      <c r="X476" s="1" t="str">
        <f ca="1">IF(ISERROR(F470),"",IF(W476=0,"",_xlfn.TEXTJOIN("",FALSE," G+",W476," in ",A476)))</f>
        <v/>
      </c>
    </row>
    <row r="477" spans="1:24" ht="12" customHeight="1" x14ac:dyDescent="0.25">
      <c r="A477" s="7" t="str">
        <f ca="1">IF(ISERROR(F470),"",VLOOKUP(C470,INDIRECT($F$8),6+(O477-1)*3,0))</f>
        <v>ECT 001</v>
      </c>
      <c r="B477" s="38" t="str">
        <f ca="1">IF(ISERROR(F470),"",VLOOKUP(D470,INDIRECT($F$8),6+(O477-1)*3,0))</f>
        <v>Basic Electronics Engineering</v>
      </c>
      <c r="C477" s="38"/>
      <c r="D477" s="38"/>
      <c r="E477" s="38"/>
      <c r="F477" s="7">
        <f ca="1">IF(ISERROR(F470),"",VLOOKUP(E470,INDIRECT($F$8),6+(O477-1)*3,0))</f>
        <v>4</v>
      </c>
      <c r="G477" s="39" t="str">
        <f ca="1">IF(ISERROR(F470),"",_xlfn.TEXTJOIN("/",FALSE,P477,S477))</f>
        <v>41/100</v>
      </c>
      <c r="H477" s="39"/>
      <c r="I477" s="39" t="str">
        <f ca="1">IF(ISERROR(F470),"",_xlfn.TEXTJOIN("/",FALSE,Q477,T477))</f>
        <v>36/50</v>
      </c>
      <c r="J477" s="39"/>
      <c r="K477" s="39" t="str">
        <f ca="1">IF(ISERROR(F470),"",_xlfn.TEXTJOIN("/",FALSE,R477,U477))</f>
        <v>77/150</v>
      </c>
      <c r="L477" s="39"/>
      <c r="M477" s="7" t="str">
        <f t="shared" ca="1" si="67"/>
        <v>E+</v>
      </c>
      <c r="N477" s="8">
        <f t="shared" ca="1" si="68"/>
        <v>5.5</v>
      </c>
      <c r="O477">
        <f>O476+1</f>
        <v>3</v>
      </c>
      <c r="P477" s="1">
        <f ca="1">IF(ISERROR(F470),"",IF(ISTEXT(VLOOKUP(B470,INDIRECT($F$8),6+(O477-1)*3)),(VLOOKUP(B470,INDIRECT($F$8),6+(O477-1)*3)),SUM(VLOOKUP(B470,INDIRECT($F$8),6+(O477-1)*3),IF(W487,W477,0))))</f>
        <v>41</v>
      </c>
      <c r="Q477" s="1">
        <f ca="1">IF(ISERROR(F470),"",VLOOKUP(B470,INDIRECT($F$8),7+(O477-1)*3))</f>
        <v>36</v>
      </c>
      <c r="R477" s="1">
        <f ca="1">IF(ISERROR(F470),"",SUM(P477:Q477))</f>
        <v>77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/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0</v>
      </c>
      <c r="X477" s="1" t="str">
        <f ca="1">IF(ISERROR(F470),"",IF(W477=0,"",_xlfn.TEXTJOIN("",FALSE," G+",W477," in ",A477)))</f>
        <v/>
      </c>
    </row>
    <row r="478" spans="1:24" ht="12" customHeight="1" x14ac:dyDescent="0.25">
      <c r="A478" s="7" t="str">
        <f ca="1">IF(ISERROR(F470),"",VLOOKUP(C470,INDIRECT($F$8),6+(O478-1)*3,0))</f>
        <v>MET 001</v>
      </c>
      <c r="B478" s="38" t="str">
        <f ca="1">IF(ISERROR(F470),"",VLOOKUP(D470,INDIRECT($F$8),6+(O478-1)*3,0))</f>
        <v>Basic Mechanical Engineering</v>
      </c>
      <c r="C478" s="38"/>
      <c r="D478" s="38"/>
      <c r="E478" s="38"/>
      <c r="F478" s="7">
        <f ca="1">IF(ISERROR(F470),"",VLOOKUP(E470,INDIRECT($F$8),6+(O478-1)*3,0))</f>
        <v>4</v>
      </c>
      <c r="G478" s="39" t="str">
        <f ca="1">IF(ISERROR(F470),"",_xlfn.TEXTJOIN("/",FALSE,P478,S478))</f>
        <v>38/100</v>
      </c>
      <c r="H478" s="39"/>
      <c r="I478" s="39" t="str">
        <f ca="1">IF(ISERROR(F470),"",_xlfn.TEXTJOIN("/",FALSE,Q478,T478))</f>
        <v>37/50</v>
      </c>
      <c r="J478" s="39"/>
      <c r="K478" s="39" t="str">
        <f ca="1">IF(ISERROR(F470),"",_xlfn.TEXTJOIN("/",FALSE,R478,U478))</f>
        <v>75/150</v>
      </c>
      <c r="L478" s="39"/>
      <c r="M478" s="7" t="str">
        <f t="shared" ca="1" si="67"/>
        <v>E+</v>
      </c>
      <c r="N478" s="8">
        <f t="shared" ca="1" si="68"/>
        <v>5.5</v>
      </c>
      <c r="O478">
        <f>O477+1</f>
        <v>4</v>
      </c>
      <c r="P478" s="1">
        <f ca="1">IF(ISERROR(F470),"",IF(ISTEXT(VLOOKUP(B470,INDIRECT($F$8),6+(O478-1)*3)),(VLOOKUP(B470,INDIRECT($F$8),6+(O478-1)*3)),SUM(VLOOKUP(B470,INDIRECT($F$8),6+(O478-1)*3),IF(W487,W478,0))))</f>
        <v>38</v>
      </c>
      <c r="Q478" s="1">
        <f ca="1">IF(ISERROR(F470),"",VLOOKUP(B470,INDIRECT($F$8),7+(O478-1)*3))</f>
        <v>37</v>
      </c>
      <c r="R478" s="1">
        <f ca="1">IF(ISERROR(F470),"",SUM(P478:Q478))</f>
        <v>75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/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0</v>
      </c>
      <c r="X478" s="1" t="str">
        <f ca="1">IF(ISERROR(F470),"",IF(W478=0,"",_xlfn.TEXTJOIN("",FALSE," G+",W478," in ",A478)))</f>
        <v/>
      </c>
    </row>
    <row r="479" spans="1:24" ht="12" customHeight="1" x14ac:dyDescent="0.25">
      <c r="A479" s="7" t="str">
        <f ca="1">IF(ISERROR(F470),"",VLOOKUP(C470,INDIRECT($F$8),6+(O479-1)*3,0))</f>
        <v>AHP 002</v>
      </c>
      <c r="B479" s="38" t="str">
        <f ca="1">IF(ISERROR(F470),"",VLOOKUP(D470,INDIRECT($F$8),6+(O479-1)*3,0))</f>
        <v>Engineering Chemistry Lab</v>
      </c>
      <c r="C479" s="38"/>
      <c r="D479" s="38"/>
      <c r="E479" s="38"/>
      <c r="F479" s="7">
        <f ca="1">IF(ISERROR(F470),"",VLOOKUP(E470,INDIRECT($F$8),6+(O479-1)*3,0))</f>
        <v>1</v>
      </c>
      <c r="G479" s="39" t="str">
        <f ca="1">IF(ISERROR(F470),"",_xlfn.TEXTJOIN("/",FALSE,P479,S479))</f>
        <v>17/25</v>
      </c>
      <c r="H479" s="39"/>
      <c r="I479" s="39" t="str">
        <f ca="1">IF(ISERROR(F470),"",_xlfn.TEXTJOIN("/",FALSE,Q479,T479))</f>
        <v>22/25</v>
      </c>
      <c r="J479" s="39"/>
      <c r="K479" s="39" t="str">
        <f ca="1">IF(ISERROR(F470),"",_xlfn.TEXTJOIN("/",FALSE,R479,U479))</f>
        <v>39/50</v>
      </c>
      <c r="L479" s="39"/>
      <c r="M479" s="7" t="str">
        <f t="shared" ca="1" si="67"/>
        <v>B</v>
      </c>
      <c r="N479" s="8">
        <f t="shared" ca="1" si="68"/>
        <v>8</v>
      </c>
      <c r="O479">
        <f>O478+1</f>
        <v>5</v>
      </c>
      <c r="P479" s="1">
        <f ca="1">IF(ISERROR(F470),"",IF(ISTEXT(VLOOKUP(B470,INDIRECT($F$8),6+(O479-1)*3)),(VLOOKUP(B470,INDIRECT($F$8),6+(O479-1)*3)),SUM(VLOOKUP(B470,INDIRECT($F$8),6+(O479-1)*3),IF(W487,W479,0))))</f>
        <v>17</v>
      </c>
      <c r="Q479" s="1">
        <f ca="1">IF(ISERROR(F470),"",VLOOKUP(B470,INDIRECT($F$8),7+(O479-1)*3))</f>
        <v>22</v>
      </c>
      <c r="R479" s="1">
        <f ca="1">IF(ISERROR(F470),"",SUM(P479:Q479))</f>
        <v>39</v>
      </c>
      <c r="S479" s="1">
        <f ca="1">IF(ISERROR(F470),"",VLOOKUP(A470,INDIRECT($F$8),6+(O479-1)*3))</f>
        <v>25</v>
      </c>
      <c r="T479" s="1">
        <f ca="1">IF(ISERROR(F470),"",VLOOKUP(A470,INDIRECT($F$8),7+(O479-1)*3))</f>
        <v>25</v>
      </c>
      <c r="U479" s="1">
        <f ca="1">IF(ISERROR(F470),"",VLOOKUP(A470,INDIRECT($F$8),8+(O479-1)*3))</f>
        <v>50</v>
      </c>
      <c r="V479" s="1" t="str">
        <f ca="1">IF(ISERROR(F470),"",IF(N479=0,A479,""))</f>
        <v/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0</v>
      </c>
      <c r="X479" s="1" t="str">
        <f ca="1">IF(ISERROR(F470),"",IF(W479=0,"",_xlfn.TEXTJOIN("",FALSE," G+",W479," in ",A479)))</f>
        <v/>
      </c>
    </row>
    <row r="480" spans="1:24" ht="12" customHeight="1" x14ac:dyDescent="0.25">
      <c r="A480" s="7" t="str">
        <f ca="1">IF(ISERROR(F470),"",VLOOKUP(C470,INDIRECT($F$8),6+(O480-1)*3,0))</f>
        <v>ECP 001</v>
      </c>
      <c r="B480" s="38" t="str">
        <f ca="1">IF(ISERROR(F470),"",VLOOKUP(D470,INDIRECT($F$8),6+(O480-1)*3,0))</f>
        <v>Basic Electronics Engineering Lab</v>
      </c>
      <c r="C480" s="38"/>
      <c r="D480" s="38"/>
      <c r="E480" s="38"/>
      <c r="F480" s="7">
        <f ca="1">IF(ISERROR(F470),"",VLOOKUP(E470,INDIRECT($F$8),6+(O480-1)*3,0))</f>
        <v>1</v>
      </c>
      <c r="G480" s="39" t="str">
        <f ca="1">IF(ISERROR(F470),"",_xlfn.TEXTJOIN("/",FALSE,P480,S480))</f>
        <v>19/25</v>
      </c>
      <c r="H480" s="39"/>
      <c r="I480" s="39" t="str">
        <f ca="1">IF(ISERROR(F470),"",_xlfn.TEXTJOIN("/",FALSE,Q480,T480))</f>
        <v>22/25</v>
      </c>
      <c r="J480" s="39"/>
      <c r="K480" s="39" t="str">
        <f ca="1">IF(ISERROR(F470),"",_xlfn.TEXTJOIN("/",FALSE,R480,U480))</f>
        <v>41/50</v>
      </c>
      <c r="L480" s="39"/>
      <c r="M480" s="7" t="str">
        <f t="shared" ca="1" si="67"/>
        <v>B+</v>
      </c>
      <c r="N480" s="8">
        <f t="shared" ca="1" si="68"/>
        <v>8.5</v>
      </c>
      <c r="O480">
        <f t="shared" ref="O480:O486" si="69">O479+1</f>
        <v>6</v>
      </c>
      <c r="P480" s="1">
        <f ca="1">IF(ISERROR(F470),"",IF(ISTEXT(VLOOKUP(B470,INDIRECT($F$8),6+(O480-1)*3)),(VLOOKUP(B470,INDIRECT($F$8),6+(O480-1)*3)),SUM(VLOOKUP(B470,INDIRECT($F$8),6+(O480-1)*3),IF(W487,W480,0))))</f>
        <v>19</v>
      </c>
      <c r="Q480" s="1">
        <f ca="1">IF(ISERROR(F470),"",VLOOKUP(B470,INDIRECT($F$8),7+(O480-1)*3))</f>
        <v>22</v>
      </c>
      <c r="R480" s="1">
        <f ca="1">IF(ISERROR(F470),"",SUM(P480:Q480))</f>
        <v>41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/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0</v>
      </c>
      <c r="X480" s="1" t="str">
        <f ca="1">IF(ISERROR(F470),"",IF(W480=0,"",_xlfn.TEXTJOIN("",FALSE," G+",W480," in ",A480)))</f>
        <v/>
      </c>
    </row>
    <row r="481" spans="1:24" ht="12" customHeight="1" x14ac:dyDescent="0.25">
      <c r="A481" s="7" t="str">
        <f ca="1">IF(ISERROR(F470),"",VLOOKUP(C470,INDIRECT($F$8),6+(O481-1)*3,0))</f>
        <v>MEP 001</v>
      </c>
      <c r="B481" s="38" t="str">
        <f ca="1">IF(ISERROR(F470),"",VLOOKUP(D470,INDIRECT($F$8),6+(O481-1)*3,0))</f>
        <v>Basic Mechanical Engineering Lab</v>
      </c>
      <c r="C481" s="38"/>
      <c r="D481" s="38"/>
      <c r="E481" s="38"/>
      <c r="F481" s="7">
        <f ca="1">IF(ISERROR(F470),"",VLOOKUP(E470,INDIRECT($F$8),6+(O481-1)*3,0))</f>
        <v>1</v>
      </c>
      <c r="G481" s="39" t="str">
        <f ca="1">IF(ISERROR(F470),"",_xlfn.TEXTJOIN("/",FALSE,P481,S481))</f>
        <v>22/25</v>
      </c>
      <c r="H481" s="39"/>
      <c r="I481" s="39" t="str">
        <f ca="1">IF(ISERROR(F470),"",_xlfn.TEXTJOIN("/",FALSE,Q481,T481))</f>
        <v>20/25</v>
      </c>
      <c r="J481" s="39"/>
      <c r="K481" s="39" t="str">
        <f ca="1">IF(ISERROR(F470),"",_xlfn.TEXTJOIN("/",FALSE,R481,U481))</f>
        <v>42/50</v>
      </c>
      <c r="L481" s="39"/>
      <c r="M481" s="7" t="str">
        <f t="shared" ca="1" si="67"/>
        <v>B+</v>
      </c>
      <c r="N481" s="8">
        <f t="shared" ca="1" si="68"/>
        <v>8.5</v>
      </c>
      <c r="O481">
        <f t="shared" si="69"/>
        <v>7</v>
      </c>
      <c r="P481" s="1">
        <f ca="1">IF(ISERROR(F470),"",IF(ISTEXT(VLOOKUP(B470,INDIRECT($F$8),6+(O481-1)*3)),(VLOOKUP(B470,INDIRECT($F$8),6+(O481-1)*3)),SUM(VLOOKUP(B470,INDIRECT($F$8),6+(O481-1)*3),IF(W487,W481,0))))</f>
        <v>22</v>
      </c>
      <c r="Q481" s="1">
        <f ca="1">IF(ISERROR(F470),"",VLOOKUP(B470,INDIRECT($F$8),7+(O481-1)*3))</f>
        <v>20</v>
      </c>
      <c r="R481" s="1">
        <f ca="1">IF(ISERROR(F470),"",SUM(P481:Q481))</f>
        <v>42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/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0</v>
      </c>
      <c r="X481" s="1" t="str">
        <f ca="1">IF(ISERROR(F470),"",IF(W481=0,"",_xlfn.TEXTJOIN("",FALSE," G+",W481," in ",A481)))</f>
        <v/>
      </c>
    </row>
    <row r="482" spans="1:24" ht="12" customHeight="1" x14ac:dyDescent="0.25">
      <c r="A482" s="7" t="str">
        <f ca="1">IF(ISERROR(F470),"",VLOOKUP(C470,INDIRECT($F$8),6+(O482-1)*3,0))</f>
        <v>MEP 003</v>
      </c>
      <c r="B482" s="38" t="str">
        <f ca="1">IF(ISERROR(F470),"",VLOOKUP(D470,INDIRECT($F$8),6+(O482-1)*3-Z482,0))</f>
        <v>Workshop Practices Lab</v>
      </c>
      <c r="C482" s="38"/>
      <c r="D482" s="38"/>
      <c r="E482" s="38"/>
      <c r="F482" s="7">
        <f ca="1">IF(ISERROR(F470),"",VLOOKUP(E470,INDIRECT($F$8),6+(O482-1)*3,0))</f>
        <v>2</v>
      </c>
      <c r="G482" s="39" t="str">
        <f ca="1">IF(ISERROR(F470),"",_xlfn.TEXTJOIN("/",FALSE,P482,S482))</f>
        <v>42/50</v>
      </c>
      <c r="H482" s="39"/>
      <c r="I482" s="39" t="str">
        <f ca="1">IF(ISERROR(F470),"",_xlfn.TEXTJOIN("/",FALSE,Q482,T482))</f>
        <v>45/50</v>
      </c>
      <c r="J482" s="39"/>
      <c r="K482" s="39" t="str">
        <f ca="1">IF(ISERROR(F470),"",_xlfn.TEXTJOIN("/",FALSE,R482,U482))</f>
        <v>87/100</v>
      </c>
      <c r="L482" s="39"/>
      <c r="M482" s="7" t="str">
        <f t="shared" ca="1" si="67"/>
        <v>A</v>
      </c>
      <c r="N482" s="8">
        <f t="shared" ca="1" si="68"/>
        <v>9</v>
      </c>
      <c r="O482">
        <f t="shared" si="69"/>
        <v>8</v>
      </c>
      <c r="P482" s="1">
        <f ca="1">IF(ISERROR(F470),"",IF(ISTEXT(VLOOKUP(B470,INDIRECT($F$8),6+(O482-1)*3)),(VLOOKUP(B470,INDIRECT($F$8),6+(O482-1)*3)),SUM(VLOOKUP(B470,INDIRECT($F$8),6+(O482-1)*3),IF(W487,W482,0))))</f>
        <v>42</v>
      </c>
      <c r="Q482" s="1">
        <f ca="1">IF(ISERROR(F470),"",VLOOKUP(B470,INDIRECT($F$8),7+(O482-1)*3))</f>
        <v>45</v>
      </c>
      <c r="R482" s="1">
        <f ca="1">IF(ISERROR(F470),"",SUM(P482:Q482))</f>
        <v>87</v>
      </c>
      <c r="S482" s="1">
        <f ca="1">IF(ISERROR(F470),"",VLOOKUP(A470,INDIRECT($F$8),6+(O482-1)*3))</f>
        <v>50</v>
      </c>
      <c r="T482" s="1">
        <f ca="1">IF(ISERROR(F470),"",VLOOKUP(A470,INDIRECT($F$8),7+(O482-1)*3))</f>
        <v>50</v>
      </c>
      <c r="U482" s="1">
        <f ca="1">IF(ISERROR(F470),"",VLOOKUP(A470,INDIRECT($F$8),8+(O482-1)*3))</f>
        <v>100</v>
      </c>
      <c r="V482" s="1" t="str">
        <f ca="1">IF(ISERROR(F470),"",IF(N482=0,A482,""))</f>
        <v/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0</v>
      </c>
      <c r="X482" s="1" t="str">
        <f ca="1">IF(ISERROR(F470),"",IF(W482=0,"",_xlfn.TEXTJOIN("",FALSE," G+",W482," in ",A482)))</f>
        <v/>
      </c>
    </row>
    <row r="483" spans="1:24" ht="12" customHeight="1" x14ac:dyDescent="0.25">
      <c r="A483" s="7" t="str">
        <f ca="1">IF(ISERROR(F470),"",VLOOKUP(C470,INDIRECT($F$8),6+(O483-1)*3,0))</f>
        <v>AHP 004</v>
      </c>
      <c r="B483" s="38" t="str">
        <f ca="1">IF(ISERROR(F470),"",VLOOKUP(D470,INDIRECT($F$8),6+(O483-1)*3-Z483,0))</f>
        <v>Emerging Technologies in Engineering Lab</v>
      </c>
      <c r="C483" s="38"/>
      <c r="D483" s="38"/>
      <c r="E483" s="38"/>
      <c r="F483" s="7">
        <f ca="1">IF(ISERROR(F470),"",VLOOKUP(E470,INDIRECT($F$8),6+(O483-1)*3,0))</f>
        <v>1</v>
      </c>
      <c r="G483" s="39" t="str">
        <f ca="1">IF(ISERROR(F470),"",_xlfn.TEXTJOIN("/",FALSE,P483,S483))</f>
        <v>22/25</v>
      </c>
      <c r="H483" s="39"/>
      <c r="I483" s="39" t="str">
        <f ca="1">IF(ISERROR(F470),"",_xlfn.TEXTJOIN("/",FALSE,Q483,T483))</f>
        <v>24/25</v>
      </c>
      <c r="J483" s="39"/>
      <c r="K483" s="39" t="str">
        <f ca="1">IF(ISERROR(F470),"",_xlfn.TEXTJOIN("/",FALSE,R483,U483))</f>
        <v>46/50</v>
      </c>
      <c r="L483" s="39"/>
      <c r="M483" s="7" t="str">
        <f t="shared" ca="1" si="67"/>
        <v>A+</v>
      </c>
      <c r="N483" s="8">
        <f t="shared" ca="1" si="68"/>
        <v>9.5</v>
      </c>
      <c r="O483">
        <f t="shared" si="69"/>
        <v>9</v>
      </c>
      <c r="P483" s="1">
        <f ca="1">IF(ISERROR(F470),"",IF(ISTEXT(VLOOKUP(B470,INDIRECT($F$8),6+(O483-1)*3)),(VLOOKUP(B470,INDIRECT($F$8),6+(O483-1)*3)),SUM(VLOOKUP(B470,INDIRECT($F$8),6+(O483-1)*3),IF(W487,W483,0))))</f>
        <v>22</v>
      </c>
      <c r="Q483" s="1">
        <f ca="1">IF(ISERROR(F470),"",VLOOKUP(B470,INDIRECT($F$8),7+(O483-1)*3))</f>
        <v>24</v>
      </c>
      <c r="R483" s="1">
        <f ca="1">IF(ISERROR(F470),"",SUM(P483:Q483))</f>
        <v>46</v>
      </c>
      <c r="S483" s="1">
        <f ca="1">IF(ISERROR(F470),"",VLOOKUP(A470,INDIRECT($F$8),6+(O483-1)*3))</f>
        <v>25</v>
      </c>
      <c r="T483" s="1">
        <f ca="1">IF(ISERROR(F470),"",VLOOKUP(A470,INDIRECT($F$8),7+(O483-1)*3))</f>
        <v>25</v>
      </c>
      <c r="U483" s="1">
        <f ca="1">IF(ISERROR(F470),"",VLOOKUP(A470,INDIRECT($F$8),8+(O483-1)*3))</f>
        <v>50</v>
      </c>
      <c r="V483" s="1" t="str">
        <f ca="1">IF(ISERROR(F470),"",IF(N483=0,A483,""))</f>
        <v/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0</v>
      </c>
      <c r="X483" s="1" t="str">
        <f ca="1">IF(ISERROR(F470),"",IF(W483=0,"",_xlfn.TEXTJOIN("",FALSE," G+",W483," in ",A483)))</f>
        <v/>
      </c>
    </row>
    <row r="484" spans="1:24" ht="12" customHeight="1" x14ac:dyDescent="0.25">
      <c r="A484" s="7" t="str">
        <f ca="1">IF(ISERROR(F470),"",VLOOKUP(C470,INDIRECT($F$8),6+(O484-1)*3,0))</f>
        <v>CSP 002</v>
      </c>
      <c r="B484" s="38" t="str">
        <f ca="1">IF(ISERROR(F470),"",VLOOKUP(D470,INDIRECT($F$8),6+(O484-1)*3,0))</f>
        <v>Computer Applications and IOT</v>
      </c>
      <c r="C484" s="38"/>
      <c r="D484" s="38"/>
      <c r="E484" s="38"/>
      <c r="F484" s="7">
        <f ca="1">IF(ISERROR(F470),"",VLOOKUP(E470,INDIRECT($F$8),6+(O484-1)*3,0))</f>
        <v>1</v>
      </c>
      <c r="G484" s="39" t="str">
        <f ca="1">IF(ISERROR(F470),"",_xlfn.TEXTJOIN("/",FALSE,P484,S484))</f>
        <v>22/25</v>
      </c>
      <c r="H484" s="39"/>
      <c r="I484" s="39" t="str">
        <f ca="1">IF(ISERROR(F470),"",_xlfn.TEXTJOIN("/",FALSE,Q484,T484))</f>
        <v>21/25</v>
      </c>
      <c r="J484" s="39"/>
      <c r="K484" s="39" t="str">
        <f ca="1">IF(ISERROR(F470),"",_xlfn.TEXTJOIN("/",FALSE,R484,U484))</f>
        <v>43/50</v>
      </c>
      <c r="L484" s="39"/>
      <c r="M484" s="7" t="str">
        <f t="shared" ca="1" si="67"/>
        <v>A</v>
      </c>
      <c r="N484" s="8">
        <f t="shared" ca="1" si="68"/>
        <v>9</v>
      </c>
      <c r="O484">
        <f t="shared" si="69"/>
        <v>10</v>
      </c>
      <c r="P484" s="1">
        <f ca="1">IF(ISERROR(F470),"",IF(ISTEXT(VLOOKUP(B470,INDIRECT($F$8),6+(O484-1)*3)),(VLOOKUP(B470,INDIRECT($F$8),6+(O484-1)*3)),SUM(VLOOKUP(B470,INDIRECT($F$8),6+(O484-1)*3),IF(W487,W484,0))))</f>
        <v>22</v>
      </c>
      <c r="Q484" s="1">
        <f ca="1">IF(ISERROR(F470),"",VLOOKUP(B470,INDIRECT($F$8),7+(O484-1)*3))</f>
        <v>21</v>
      </c>
      <c r="R484" s="1">
        <f ca="1">IF(ISERROR(F470),"",SUM(P484:Q484))</f>
        <v>43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/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0</v>
      </c>
      <c r="X484" s="1" t="str">
        <f ca="1">IF(ISERROR(F470),"",IF(W484=0,"",_xlfn.TEXTJOIN("",FALSE," G+",W484," in ",A484)))</f>
        <v/>
      </c>
    </row>
    <row r="485" spans="1:24" ht="12" customHeight="1" x14ac:dyDescent="0.25">
      <c r="A485" s="7" t="str">
        <f ca="1">IF(ISERROR(F470),"",VLOOKUP(C470,INDIRECT($F$8),6+(O485-1)*3,0))</f>
        <v>AHP 006</v>
      </c>
      <c r="B485" s="38" t="str">
        <f ca="1">IF(ISERROR(F470),"",VLOOKUP(D470,INDIRECT($F$8),6+(O485-1)*3,0))</f>
        <v>English Language Lab ($)</v>
      </c>
      <c r="C485" s="38"/>
      <c r="D485" s="38"/>
      <c r="E485" s="38"/>
      <c r="F485" s="7">
        <f ca="1">IF(ISERROR(F470),"",VLOOKUP(E470,INDIRECT($F$8),6+(O485-1)*3,0))</f>
        <v>0</v>
      </c>
      <c r="G485" s="39" t="str">
        <f ca="1">IF(ISERROR(F470),"",_xlfn.TEXTJOIN("/",FALSE,P485,S485))</f>
        <v>16/25</v>
      </c>
      <c r="H485" s="39"/>
      <c r="I485" s="39" t="str">
        <f ca="1">IF(ISERROR(F470),"",_xlfn.TEXTJOIN("/",FALSE,Q485,T485))</f>
        <v>32/50</v>
      </c>
      <c r="J485" s="39"/>
      <c r="K485" s="39" t="str">
        <f ca="1">IF(ISERROR(F470),"",_xlfn.TEXTJOIN("/",FALSE,R485,U485))</f>
        <v>48/75</v>
      </c>
      <c r="L485" s="39"/>
      <c r="M485" s="7" t="str">
        <f t="shared" ca="1" si="67"/>
        <v>D+</v>
      </c>
      <c r="N485" s="8">
        <f t="shared" ca="1" si="68"/>
        <v>6.5</v>
      </c>
      <c r="O485">
        <f t="shared" si="69"/>
        <v>11</v>
      </c>
      <c r="P485" s="1">
        <f ca="1">IF(ISERROR(F470),"",IF(ISTEXT(VLOOKUP(B470,INDIRECT($F$8),6+(O485-1)*3)),(VLOOKUP(B470,INDIRECT($F$8),6+(O485-1)*3)),SUM(VLOOKUP(B470,INDIRECT($F$8),6+(O485-1)*3),IF(W487,W485,0))))</f>
        <v>16</v>
      </c>
      <c r="Q485" s="1">
        <f ca="1">IF(ISERROR(F470),"",VLOOKUP(B470,INDIRECT($F$8),7+(O485-1)*3))</f>
        <v>32</v>
      </c>
      <c r="R485" s="1">
        <f ca="1">IF(ISERROR(F470),"",SUM(P485:Q485))</f>
        <v>48</v>
      </c>
      <c r="S485" s="1">
        <f ca="1">IF(ISERROR(F470),"",VLOOKUP(A470,INDIRECT($F$8),6+(O485-1)*3))</f>
        <v>25</v>
      </c>
      <c r="T485" s="1">
        <f ca="1">IF(ISERROR(F470),"",VLOOKUP(A470,INDIRECT($F$8),7+(O485-1)*3))</f>
        <v>50</v>
      </c>
      <c r="U485" s="1">
        <f ca="1">IF(ISERROR(F470),"",VLOOKUP(A470,INDIRECT($F$8),8+(O485-1)*3))</f>
        <v>75</v>
      </c>
      <c r="V485" s="1" t="str">
        <f ca="1">IF(ISERROR(F470),"",IF(N485=0,A485,""))</f>
        <v/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0</v>
      </c>
      <c r="X485" s="1" t="str">
        <f ca="1">IF(ISERROR(F470),"",IF(W485=0,"",_xlfn.TEXTJOIN("",FALSE," G+",W485," in ",A485)))</f>
        <v/>
      </c>
    </row>
    <row r="486" spans="1:24" ht="12" customHeight="1" x14ac:dyDescent="0.25">
      <c r="A486" s="7" t="str">
        <f ca="1">IF(ISERROR(F470),"",VLOOKUP(C470,INDIRECT($F$8),6+(O486-1)*3-Y486,0))</f>
        <v>GP 01</v>
      </c>
      <c r="B486" s="38" t="str">
        <f ca="1">IF(ISERROR(F470),"",VLOOKUP(D470,INDIRECT($F$8),6+(O486-1)*3-Z486,0))</f>
        <v>General Proficiency ($)</v>
      </c>
      <c r="C486" s="38"/>
      <c r="D486" s="38"/>
      <c r="E486" s="38"/>
      <c r="F486" s="7">
        <f ca="1">IF(ISERROR(F470),"",VLOOKUP(E470,INDIRECT($F$8),6+(O486-1)*3-AA486,0))</f>
        <v>0</v>
      </c>
      <c r="G486" s="39" t="str">
        <f ca="1">IF(ISERROR(F470),"","-")</f>
        <v>-</v>
      </c>
      <c r="H486" s="39"/>
      <c r="I486" s="39" t="str">
        <f ca="1">IF(ISERROR(F470),"",_xlfn.TEXTJOIN("/",FALSE,Q486,T486))</f>
        <v>47/50</v>
      </c>
      <c r="J486" s="39"/>
      <c r="K486" s="39" t="str">
        <f ca="1">IF(ISERROR(F470),"",_xlfn.TEXTJOIN("/",FALSE,R486,U486))</f>
        <v>47/50</v>
      </c>
      <c r="L486" s="39"/>
      <c r="M486" s="39" t="str">
        <f ca="1">IF(ISBLANK(R486),"",IF(ISTEXT(R486),R486,IF(R486&gt;=0.8*U486,"Excellent",IF(R486&gt;=0.6*U486,"Very Good",IF(R486&gt;=0.4*U486,"Good",IF(R486&gt;=0.2*U486,"Satisfactory","Average"))))))</f>
        <v>Excellent</v>
      </c>
      <c r="N486" s="39"/>
      <c r="O486">
        <f t="shared" si="69"/>
        <v>12</v>
      </c>
      <c r="P486" s="1">
        <f ca="1">IF(ISERROR(F470),"",IF(ISTEXT(VLOOKUP(B\28,INDIRECT($F$8),6+(O486-1)*3)),(VLOOKUP(B470,INDIRECT($F$8),6+(O486-1)*3)),SUM(VLOOKUP(B470,INDIRECT($F$8),6+(O486-1)*3),IF(W487,W486,0))))</f>
        <v>0</v>
      </c>
      <c r="Q486" s="1">
        <f ca="1">IF(ISERROR(F470),"",VLOOKUP(B470,INDIRECT($F$8),7+(O486-1)*3))</f>
        <v>47</v>
      </c>
      <c r="R486" s="1">
        <f ca="1">IF(ISERROR(F470),"",SUM(P486:Q486))</f>
        <v>47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5">
      <c r="A487" s="40" t="str">
        <f ca="1">IF(ISERROR(F470),"",A466)</f>
        <v>Total Credits/ Marks/ Total Grade Points</v>
      </c>
      <c r="B487" s="40"/>
      <c r="C487" s="40"/>
      <c r="D487" s="40"/>
      <c r="E487" s="40"/>
      <c r="F487" s="10">
        <f ca="1">IF(ISERROR(F470),"",SUM(F475:F485))</f>
        <v>23</v>
      </c>
      <c r="G487" s="41" t="str">
        <f ca="1">IF(ISERROR(F470),"",_xlfn.TEXTJOIN("/",TRUE,SUMIF(F475:F486,"&gt;0",P475:P486),SUMIF(F475:F486,"&gt;0",S475:S486)))</f>
        <v>353/575</v>
      </c>
      <c r="H487" s="41"/>
      <c r="I487" s="41" t="str">
        <f ca="1">IF(ISERROR(F470),"",_xlfn.TEXTJOIN("/",TRUE,SUMIF(F475:F486,"&gt;0",Q475:Q486),SUMIF(F475:F486,"&gt;0",T475:T486)))</f>
        <v>295/375</v>
      </c>
      <c r="J487" s="41"/>
      <c r="K487" s="41" t="str">
        <f ca="1">IF(ISERROR(F470),"",_xlfn.TEXTJOIN("/",TRUE,SUMIF(F475:F486,"&gt;0",R475:R486),SUMIF(F475:F486,"&gt;0",U475:U486)))</f>
        <v>648/950</v>
      </c>
      <c r="L487" s="41"/>
      <c r="M487" s="40">
        <f ca="1">IF(ISERROR(F470),"",SUMPRODUCT(N475:N485,F475:F485))</f>
        <v>159.5</v>
      </c>
      <c r="N487" s="40"/>
      <c r="V487" s="1" t="str">
        <f ca="1">IF(ISERROR(F470),"",_xlfn.TEXTJOIN(", ",TRUE,V475:V486))</f>
        <v/>
      </c>
      <c r="W487" t="b">
        <f ca="1">IF(ISERROR(F470),"",IF(SUM(W475:W486)&lt;=W474,TRUE,FALSE))</f>
        <v>1</v>
      </c>
      <c r="X487" s="1" t="str">
        <f ca="1">IF(ISERROR(F470),"",_xlfn.TEXTJOIN(",",TRUE,X475:X486))</f>
        <v/>
      </c>
    </row>
    <row r="488" spans="1:24" ht="12" customHeight="1" x14ac:dyDescent="0.25">
      <c r="A488" s="40" t="str">
        <f ca="1">IF(ISERROR(F470),"",A467)</f>
        <v>Result:</v>
      </c>
      <c r="B488" s="42" t="str" cm="1">
        <f t="array" aca="1" ref="B488" ca="1">IF(SUM(COUNTIF(M475:M485,{"Ab","Dt"}))=11, "Not Promoted to IInd Semester", IF(V487="", "PASS", "CARRY OVER"))</f>
        <v>PASS</v>
      </c>
      <c r="C488" s="42"/>
      <c r="D488" s="40" t="str">
        <f ca="1">IF(ISERROR(F470),"",D467)</f>
        <v>Remark:</v>
      </c>
      <c r="E488" s="42" t="str">
        <f ca="1">IF(ISERROR(F470),"",IF(V487="",IF(X487="","",X487),_xlfn.TEXTJOIN(" ",TRUE,"BACK IN",V487)))</f>
        <v/>
      </c>
      <c r="F488" s="42"/>
      <c r="G488" s="40" t="str">
        <f ca="1">IF(ISERROR(F470),"",G467)</f>
        <v>SGPA:</v>
      </c>
      <c r="H488" s="43">
        <f ca="1">IF(ISERROR(F470),"",M487/F487)</f>
        <v>6.9347826086956523</v>
      </c>
      <c r="I488" s="40" t="str">
        <f ca="1">IF(ISERROR(F470),"",I467)</f>
        <v>CGPA:</v>
      </c>
      <c r="J488" s="43">
        <f ca="1">IF(ISERROR(F470),"",VLOOKUP(B470,INDIRECT($F$8),12+(O486-1)*3,0))</f>
        <v>6.9347826086956523</v>
      </c>
      <c r="K488" s="42" t="str">
        <f ca="1">IF(ISERROR(F470),"",K467)</f>
        <v>Earned Credits:</v>
      </c>
      <c r="L488" s="40">
        <f ca="1">IF(ISERROR(F470),"",SUMIF(N475:N485,"&gt;0",F475:F485))</f>
        <v>23</v>
      </c>
      <c r="M488" s="42" t="str">
        <f ca="1">IF(ISERROR(F470),"",M467)</f>
        <v>Cuml. Earned Credits:</v>
      </c>
      <c r="N488" s="40">
        <f ca="1">IF(ISERROR(F470),"",VLOOKUP(B470,INDIRECT($F$8),10+(O486-1)*3,0))</f>
        <v>23</v>
      </c>
    </row>
    <row r="489" spans="1:24" ht="12" customHeight="1" x14ac:dyDescent="0.25">
      <c r="A489" s="40"/>
      <c r="B489" s="42"/>
      <c r="C489" s="42"/>
      <c r="D489" s="40"/>
      <c r="E489" s="42"/>
      <c r="F489" s="42"/>
      <c r="G489" s="40"/>
      <c r="H489" s="43"/>
      <c r="I489" s="40"/>
      <c r="J489" s="43"/>
      <c r="K489" s="42"/>
      <c r="L489" s="40"/>
      <c r="M489" s="42"/>
      <c r="N489" s="40"/>
    </row>
    <row r="490" spans="1:24" ht="12" customHeight="1" x14ac:dyDescent="0.25">
      <c r="A490" s="40"/>
      <c r="B490" s="42"/>
      <c r="C490" s="42"/>
      <c r="D490" s="40"/>
      <c r="E490" s="42"/>
      <c r="F490" s="42"/>
      <c r="G490" s="40"/>
      <c r="H490" s="43"/>
      <c r="I490" s="40"/>
      <c r="J490" s="43"/>
      <c r="K490" s="42"/>
      <c r="L490" s="40"/>
      <c r="M490" s="42"/>
      <c r="N490" s="40"/>
    </row>
    <row r="491" spans="1:24" ht="12" customHeight="1" x14ac:dyDescent="0.25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 t="str">
        <f ca="1">VLOOKUP(B491,INDIRECT($F$8),4,0)</f>
        <v>Diya Uniyal</v>
      </c>
    </row>
    <row r="492" spans="1:24" ht="12" customHeight="1" x14ac:dyDescent="0.25">
      <c r="A492" s="44" t="str">
        <f ca="1">IF(ISERROR(F491),"",A471)</f>
        <v>Name:</v>
      </c>
      <c r="B492" s="44" t="str">
        <f ca="1">IFERROR(VLOOKUP(B491,INDIRECT($F$8),4,0),"")</f>
        <v>Diya Uniyal</v>
      </c>
      <c r="C492" s="44"/>
      <c r="D492" s="44" t="str">
        <f ca="1">IF(ISERROR(F491),"",D471)</f>
        <v>Father's Name:</v>
      </c>
      <c r="E492" s="44" t="str">
        <f ca="1">IFERROR(VLOOKUP(B491,INDIRECT($F$8),5,0),"")</f>
        <v>Jitendra Prasad Uniyal</v>
      </c>
      <c r="F492" s="44"/>
      <c r="G492" s="44" t="str">
        <f ca="1">IF(ISERROR(F491),"",G471)</f>
        <v>University Roll No:</v>
      </c>
      <c r="H492" s="44"/>
      <c r="I492" s="45">
        <f ca="1">IFERROR(VLOOKUP(B491,INDIRECT($F$8),2,0),"")</f>
        <v>250090101024</v>
      </c>
      <c r="J492" s="45"/>
      <c r="K492" s="44" t="str">
        <f ca="1">IF(ISERROR(F491),"",K471)</f>
        <v>University Enrol. No:</v>
      </c>
      <c r="L492" s="44"/>
      <c r="M492" s="45" t="str">
        <f ca="1">IFERROR(VLOOKUP(B491,INDIRECT($F$8),3,0),"")</f>
        <v>UTU/2501103690</v>
      </c>
      <c r="N492" s="45"/>
    </row>
    <row r="493" spans="1:24" ht="12" customHeight="1" x14ac:dyDescent="0.25">
      <c r="A493" s="44"/>
      <c r="B493" s="44"/>
      <c r="C493" s="44"/>
      <c r="D493" s="44"/>
      <c r="E493" s="44"/>
      <c r="F493" s="44"/>
      <c r="G493" s="44"/>
      <c r="H493" s="44"/>
      <c r="I493" s="45"/>
      <c r="J493" s="45"/>
      <c r="K493" s="44"/>
      <c r="L493" s="44"/>
      <c r="M493" s="45"/>
      <c r="N493" s="45"/>
    </row>
    <row r="494" spans="1:24" ht="12" customHeight="1" x14ac:dyDescent="0.25">
      <c r="A494" s="42" t="str">
        <f ca="1">IF(ISERROR(F491),"",A473)</f>
        <v>Subject Code</v>
      </c>
      <c r="B494" s="42" t="str">
        <f ca="1">IF(ISERROR(F491),"",B473)</f>
        <v>Subject Name</v>
      </c>
      <c r="C494" s="42"/>
      <c r="D494" s="42"/>
      <c r="E494" s="42"/>
      <c r="F494" s="42" t="str">
        <f ca="1">IF(ISERROR(F491),"",F473)</f>
        <v>Credits</v>
      </c>
      <c r="G494" s="42" t="str">
        <f ca="1">IF(ISERROR(F491),"",G473)</f>
        <v>External Marks</v>
      </c>
      <c r="H494" s="42"/>
      <c r="I494" s="42" t="str">
        <f ca="1">IF(ISERROR(F491),"",I473)</f>
        <v>Sessional Marks</v>
      </c>
      <c r="J494" s="42"/>
      <c r="K494" s="42" t="str">
        <f ca="1">IF(ISERROR(F491),"",K473)</f>
        <v>Total Marks</v>
      </c>
      <c r="L494" s="42"/>
      <c r="M494" s="42" t="str">
        <f ca="1">IF(ISERROR(F491),"",M473)</f>
        <v>Grade</v>
      </c>
      <c r="N494" s="42" t="str">
        <f ca="1">IF(ISERROR(F491),"",N473)</f>
        <v>Grade Points</v>
      </c>
    </row>
    <row r="495" spans="1:24" ht="12" customHeight="1" x14ac:dyDescent="0.2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2" customHeight="1" x14ac:dyDescent="0.25">
      <c r="A496" s="7" t="str">
        <f ca="1">IF(ISERROR(F491),"",VLOOKUP(C491,INDIRECT($F$8),6+(O496-1)*3,0))</f>
        <v>AHT 002</v>
      </c>
      <c r="B496" s="38" t="str">
        <f ca="1">IF(ISERROR(F491),"",VLOOKUP(D491,INDIRECT($F$8),6+(O496-1)*3,0))</f>
        <v>Engineering Chemistry</v>
      </c>
      <c r="C496" s="38"/>
      <c r="D496" s="38"/>
      <c r="E496" s="38"/>
      <c r="F496" s="7">
        <f ca="1">IF(ISERROR(F491),"",VLOOKUP(E491,INDIRECT($F$8),6+(O496-1)*3,0))</f>
        <v>4</v>
      </c>
      <c r="G496" s="39" t="str">
        <f ca="1">IF(ISERROR(F491),"",_xlfn.TEXTJOIN("/",FALSE,P496,S496))</f>
        <v>72/100</v>
      </c>
      <c r="H496" s="39"/>
      <c r="I496" s="39" t="str">
        <f ca="1">IF(ISERROR(F491),"",_xlfn.TEXTJOIN("/",FALSE,Q496,T496))</f>
        <v>38/50</v>
      </c>
      <c r="J496" s="39"/>
      <c r="K496" s="39" t="str">
        <f ca="1">IF(ISERROR(F491),"",_xlfn.TEXTJOIN("/",FALSE,R496,U496))</f>
        <v>110/150</v>
      </c>
      <c r="L496" s="39"/>
      <c r="M496" s="7" t="str">
        <f ca="1">IF(ISERROR(F491),"",IF(ISTEXT(P496),IF(P496="A","Ab",IF(P496="D","Dt",IF(P496="UFM","UFM",IF(P496="NA","")))),IF(AND(ISBLANK(P496),ISBLANK(R496)),"",IF(P496&lt;0.3*S496,"F",IF(ISBLANK(R496),"",IF(ISTEXT(R496),R496,IF(R496&gt;=0.95*U496,"O",IF(R496&gt;=0.9*U496,"A+",IF(R496&gt;=0.85*U496,"A",IF(R496&gt;=0.8*U496,"B+",IF(R496&gt;=0.75*U496,"B",IF(R496&gt;=0.7*U496,"C+",IF(R496&gt;=0.65*U496,"C",IF(R496&gt;=0.6*U496,"D+",IF(R496&gt;=0.55*U496,"D",IF(R496&gt;=0.5*U496,"E+",IF(R496&gt;=0.45*U496,"E",IF(R496&gt;=0.4*U496,"P",IF(R496&lt;0.4*U496,"F",R496)))))))))))))))))))</f>
        <v>C+</v>
      </c>
      <c r="N496" s="8">
        <f ca="1">INDEX($Z$2:$Z$17,MATCH(M496,$Y$2:$Y$17,0))</f>
        <v>7.5</v>
      </c>
      <c r="O496">
        <v>1</v>
      </c>
      <c r="P496" s="1">
        <f ca="1">IF(ISERROR(F491),"",IF(ISTEXT(VLOOKUP(B491,INDIRECT($F$8),6+(O496-1)*3)),(VLOOKUP(B491,INDIRECT($F$8),6+(O496-1)*3)),SUM(VLOOKUP(B491,INDIRECT($F$8),6+(O496-1)*3),IF(W508,W496,0))))</f>
        <v>72</v>
      </c>
      <c r="Q496" s="1">
        <f ca="1">IF(ISERROR(F491),"",VLOOKUP(B491,INDIRECT($F$8),7+(O496-1)*3))</f>
        <v>38</v>
      </c>
      <c r="R496" s="1">
        <f ca="1">IF(ISERROR(F491),"",SUM(P496:Q496))</f>
        <v>110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str">
        <f ca="1">IF(ISERROR(F491),"",IF(N496=0,A496,""))</f>
        <v/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0</v>
      </c>
      <c r="X496" s="1" t="str">
        <f ca="1">IF(ISERROR(F491),"",IF(W496=0,"",_xlfn.TEXTJOIN("",FALSE," G+",W496," in ",A496)))</f>
        <v/>
      </c>
    </row>
    <row r="497" spans="1:24" ht="12" customHeight="1" x14ac:dyDescent="0.25">
      <c r="A497" s="7" t="str">
        <f ca="1">IF(ISERROR(F491),"",VLOOKUP(C491,INDIRECT($F$8),6+(O497-1)*3,0))</f>
        <v>AHT 003</v>
      </c>
      <c r="B497" s="38" t="str">
        <f ca="1">IF(ISERROR(F491),"",VLOOKUP(D491,INDIRECT($F$8),6+(O497-1)*3,0))</f>
        <v>Introduction to Engineering Mathematics</v>
      </c>
      <c r="C497" s="38"/>
      <c r="D497" s="38"/>
      <c r="E497" s="38"/>
      <c r="F497" s="7">
        <f ca="1">IF(ISERROR(F491),"",VLOOKUP(E491,INDIRECT($F$8),6+(O497-1)*3,0))</f>
        <v>4</v>
      </c>
      <c r="G497" s="39" t="str">
        <f ca="1">IF(ISERROR(F491),"",_xlfn.TEXTJOIN("/",FALSE,P497,S497))</f>
        <v>72/100</v>
      </c>
      <c r="H497" s="39"/>
      <c r="I497" s="39" t="str">
        <f ca="1">IF(ISERROR(F491),"",_xlfn.TEXTJOIN("/",FALSE,Q497,T497))</f>
        <v>39/50</v>
      </c>
      <c r="J497" s="39"/>
      <c r="K497" s="39" t="str">
        <f ca="1">IF(ISERROR(F491),"",_xlfn.TEXTJOIN("/",FALSE,R497,U497))</f>
        <v>111/150</v>
      </c>
      <c r="L497" s="39"/>
      <c r="M497" s="7" t="str">
        <f t="shared" ref="M497:M506" ca="1" si="70">IF(ISERROR(F492),"",IF(ISTEXT(P497),IF(P497="A","Ab",IF(P497="D","Dt",IF(P497="UFM","UFM",IF(P497="NA","")))),IF(AND(ISBLANK(P497),ISBLANK(R497)),"",IF(P497&lt;0.3*S497,"F",IF(ISBLANK(R497),"",IF(ISTEXT(R497),R497,IF(R497&gt;=0.95*U497,"O",IF(R497&gt;=0.9*U497,"A+",IF(R497&gt;=0.85*U497,"A",IF(R497&gt;=0.8*U497,"B+",IF(R497&gt;=0.75*U497,"B",IF(R497&gt;=0.7*U497,"C+",IF(R497&gt;=0.65*U497,"C",IF(R497&gt;=0.6*U497,"D+",IF(R497&gt;=0.55*U497,"D",IF(R497&gt;=0.5*U497,"E+",IF(R497&gt;=0.45*U497,"E",IF(R497&gt;=0.4*U497,"P",IF(R497&lt;0.4*U497,"F",R497)))))))))))))))))))</f>
        <v>C+</v>
      </c>
      <c r="N497" s="8">
        <f t="shared" ref="N497:N506" ca="1" si="71">INDEX($Z$2:$Z$17,MATCH(M497,$Y$2:$Y$17,0))</f>
        <v>7.5</v>
      </c>
      <c r="O497">
        <f>O496+1</f>
        <v>2</v>
      </c>
      <c r="P497" s="1">
        <f ca="1">IF(ISERROR(F491),"",IF(ISTEXT(VLOOKUP(B491,INDIRECT($F$8),6+(O497-1)*3)),(VLOOKUP(B491,INDIRECT($F$8),6+(O497-1)*3)),SUM(VLOOKUP(B491,INDIRECT($F$8),6+(O497-1)*3),IF(W508,W497,0))))</f>
        <v>72</v>
      </c>
      <c r="Q497" s="1">
        <f ca="1">IF(ISERROR(F491),"",VLOOKUP(B491,INDIRECT($F$8),7+(O497-1)*3))</f>
        <v>39</v>
      </c>
      <c r="R497" s="1">
        <f ca="1">IF(ISERROR(F491),"",SUM(P497:Q497))</f>
        <v>111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str">
        <f ca="1">IF(ISERROR(F491),"",IF(N497=0,A497,""))</f>
        <v/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0</v>
      </c>
      <c r="X497" s="1" t="str">
        <f ca="1">IF(ISERROR(F491),"",IF(W497=0,"",_xlfn.TEXTJOIN("",FALSE," G+",W497," in ",A497)))</f>
        <v/>
      </c>
    </row>
    <row r="498" spans="1:24" ht="12" customHeight="1" x14ac:dyDescent="0.25">
      <c r="A498" s="7" t="str">
        <f ca="1">IF(ISERROR(F491),"",VLOOKUP(C491,INDIRECT($F$8),6+(O498-1)*3,0))</f>
        <v>ECT 001</v>
      </c>
      <c r="B498" s="38" t="str">
        <f ca="1">IF(ISERROR(F491),"",VLOOKUP(D491,INDIRECT($F$8),6+(O498-1)*3,0))</f>
        <v>Basic Electronics Engineering</v>
      </c>
      <c r="C498" s="38"/>
      <c r="D498" s="38"/>
      <c r="E498" s="38"/>
      <c r="F498" s="7">
        <f ca="1">IF(ISERROR(F491),"",VLOOKUP(E491,INDIRECT($F$8),6+(O498-1)*3,0))</f>
        <v>4</v>
      </c>
      <c r="G498" s="39" t="str">
        <f ca="1">IF(ISERROR(F491),"",_xlfn.TEXTJOIN("/",FALSE,P498,S498))</f>
        <v>40/100</v>
      </c>
      <c r="H498" s="39"/>
      <c r="I498" s="39" t="str">
        <f ca="1">IF(ISERROR(F491),"",_xlfn.TEXTJOIN("/",FALSE,Q498,T498))</f>
        <v>47/50</v>
      </c>
      <c r="J498" s="39"/>
      <c r="K498" s="39" t="str">
        <f ca="1">IF(ISERROR(F491),"",_xlfn.TEXTJOIN("/",FALSE,R498,U498))</f>
        <v>87/150</v>
      </c>
      <c r="L498" s="39"/>
      <c r="M498" s="7" t="str">
        <f t="shared" ca="1" si="70"/>
        <v>D</v>
      </c>
      <c r="N498" s="8">
        <f t="shared" ca="1" si="71"/>
        <v>6</v>
      </c>
      <c r="O498">
        <f>O497+1</f>
        <v>3</v>
      </c>
      <c r="P498" s="1">
        <f ca="1">IF(ISERROR(F491),"",IF(ISTEXT(VLOOKUP(B491,INDIRECT($F$8),6+(O498-1)*3)),(VLOOKUP(B491,INDIRECT($F$8),6+(O498-1)*3)),SUM(VLOOKUP(B491,INDIRECT($F$8),6+(O498-1)*3),IF(W508,W498,0))))</f>
        <v>40</v>
      </c>
      <c r="Q498" s="1">
        <f ca="1">IF(ISERROR(F491),"",VLOOKUP(B491,INDIRECT($F$8),7+(O498-1)*3))</f>
        <v>47</v>
      </c>
      <c r="R498" s="1">
        <f ca="1">IF(ISERROR(F491),"",SUM(P498:Q498))</f>
        <v>87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str">
        <f ca="1">IF(ISERROR(F491),"",IF(N498=0,A498,""))</f>
        <v/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0</v>
      </c>
      <c r="X498" s="1" t="str">
        <f ca="1">IF(ISERROR(F491),"",IF(W498=0,"",_xlfn.TEXTJOIN("",FALSE," G+",W498," in ",A498)))</f>
        <v/>
      </c>
    </row>
    <row r="499" spans="1:24" ht="12" customHeight="1" x14ac:dyDescent="0.25">
      <c r="A499" s="7" t="str">
        <f ca="1">IF(ISERROR(F491),"",VLOOKUP(C491,INDIRECT($F$8),6+(O499-1)*3,0))</f>
        <v>MET 001</v>
      </c>
      <c r="B499" s="38" t="str">
        <f ca="1">IF(ISERROR(F491),"",VLOOKUP(D491,INDIRECT($F$8),6+(O499-1)*3,0))</f>
        <v>Basic Mechanical Engineering</v>
      </c>
      <c r="C499" s="38"/>
      <c r="D499" s="38"/>
      <c r="E499" s="38"/>
      <c r="F499" s="7">
        <f ca="1">IF(ISERROR(F491),"",VLOOKUP(E491,INDIRECT($F$8),6+(O499-1)*3,0))</f>
        <v>4</v>
      </c>
      <c r="G499" s="39" t="str">
        <f ca="1">IF(ISERROR(F491),"",_xlfn.TEXTJOIN("/",FALSE,P499,S499))</f>
        <v>72/100</v>
      </c>
      <c r="H499" s="39"/>
      <c r="I499" s="39" t="str">
        <f ca="1">IF(ISERROR(F491),"",_xlfn.TEXTJOIN("/",FALSE,Q499,T499))</f>
        <v>41/50</v>
      </c>
      <c r="J499" s="39"/>
      <c r="K499" s="39" t="str">
        <f ca="1">IF(ISERROR(F491),"",_xlfn.TEXTJOIN("/",FALSE,R499,U499))</f>
        <v>113/150</v>
      </c>
      <c r="L499" s="39"/>
      <c r="M499" s="7" t="str">
        <f t="shared" ca="1" si="70"/>
        <v>B</v>
      </c>
      <c r="N499" s="8">
        <f t="shared" ca="1" si="71"/>
        <v>8</v>
      </c>
      <c r="O499">
        <f>O498+1</f>
        <v>4</v>
      </c>
      <c r="P499" s="1">
        <f ca="1">IF(ISERROR(F491),"",IF(ISTEXT(VLOOKUP(B491,INDIRECT($F$8),6+(O499-1)*3)),(VLOOKUP(B491,INDIRECT($F$8),6+(O499-1)*3)),SUM(VLOOKUP(B491,INDIRECT($F$8),6+(O499-1)*3),IF(W508,W499,0))))</f>
        <v>72</v>
      </c>
      <c r="Q499" s="1">
        <f ca="1">IF(ISERROR(F491),"",VLOOKUP(B491,INDIRECT($F$8),7+(O499-1)*3))</f>
        <v>41</v>
      </c>
      <c r="R499" s="1">
        <f ca="1">IF(ISERROR(F491),"",SUM(P499:Q499))</f>
        <v>113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str">
        <f ca="1">IF(ISERROR(F491),"",IF(N499=0,A499,""))</f>
        <v/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0</v>
      </c>
      <c r="X499" s="1" t="str">
        <f ca="1">IF(ISERROR(F491),"",IF(W499=0,"",_xlfn.TEXTJOIN("",FALSE," G+",W499," in ",A499)))</f>
        <v/>
      </c>
    </row>
    <row r="500" spans="1:24" ht="12" customHeight="1" x14ac:dyDescent="0.25">
      <c r="A500" s="7" t="str">
        <f ca="1">IF(ISERROR(F491),"",VLOOKUP(C491,INDIRECT($F$8),6+(O500-1)*3,0))</f>
        <v>AHP 002</v>
      </c>
      <c r="B500" s="38" t="str">
        <f ca="1">IF(ISERROR(F491),"",VLOOKUP(D491,INDIRECT($F$8),6+(O500-1)*3,0))</f>
        <v>Engineering Chemistry Lab</v>
      </c>
      <c r="C500" s="38"/>
      <c r="D500" s="38"/>
      <c r="E500" s="38"/>
      <c r="F500" s="7">
        <f ca="1">IF(ISERROR(F491),"",VLOOKUP(E491,INDIRECT($F$8),6+(O500-1)*3,0))</f>
        <v>1</v>
      </c>
      <c r="G500" s="39" t="str">
        <f ca="1">IF(ISERROR(F491),"",_xlfn.TEXTJOIN("/",FALSE,P500,S500))</f>
        <v>20/25</v>
      </c>
      <c r="H500" s="39"/>
      <c r="I500" s="39" t="str">
        <f ca="1">IF(ISERROR(F491),"",_xlfn.TEXTJOIN("/",FALSE,Q500,T500))</f>
        <v>25/25</v>
      </c>
      <c r="J500" s="39"/>
      <c r="K500" s="39" t="str">
        <f ca="1">IF(ISERROR(F491),"",_xlfn.TEXTJOIN("/",FALSE,R500,U500))</f>
        <v>45/50</v>
      </c>
      <c r="L500" s="39"/>
      <c r="M500" s="7" t="str">
        <f t="shared" ca="1" si="70"/>
        <v>A+</v>
      </c>
      <c r="N500" s="8">
        <f t="shared" ca="1" si="71"/>
        <v>9.5</v>
      </c>
      <c r="O500">
        <f>O499+1</f>
        <v>5</v>
      </c>
      <c r="P500" s="1">
        <f ca="1">IF(ISERROR(F491),"",IF(ISTEXT(VLOOKUP(B491,INDIRECT($F$8),6+(O500-1)*3)),(VLOOKUP(B491,INDIRECT($F$8),6+(O500-1)*3)),SUM(VLOOKUP(B491,INDIRECT($F$8),6+(O500-1)*3),IF(W508,W500,0))))</f>
        <v>20</v>
      </c>
      <c r="Q500" s="1">
        <f ca="1">IF(ISERROR(F491),"",VLOOKUP(B491,INDIRECT($F$8),7+(O500-1)*3))</f>
        <v>25</v>
      </c>
      <c r="R500" s="1">
        <f ca="1">IF(ISERROR(F491),"",SUM(P500:Q500))</f>
        <v>45</v>
      </c>
      <c r="S500" s="1">
        <f ca="1">IF(ISERROR(F491),"",VLOOKUP(A491,INDIRECT($F$8),6+(O500-1)*3))</f>
        <v>25</v>
      </c>
      <c r="T500" s="1">
        <f ca="1">IF(ISERROR(F491),"",VLOOKUP(A491,INDIRECT($F$8),7+(O500-1)*3))</f>
        <v>25</v>
      </c>
      <c r="U500" s="1">
        <f ca="1">IF(ISERROR(F491),"",VLOOKUP(A491,INDIRECT($F$8),8+(O500-1)*3))</f>
        <v>50</v>
      </c>
      <c r="V500" s="1" t="str">
        <f ca="1">IF(ISERROR(F491),"",IF(N500=0,A500,""))</f>
        <v/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0</v>
      </c>
      <c r="X500" s="1" t="str">
        <f ca="1">IF(ISERROR(F491),"",IF(W500=0,"",_xlfn.TEXTJOIN("",FALSE," G+",W500," in ",A500)))</f>
        <v/>
      </c>
    </row>
    <row r="501" spans="1:24" ht="12" customHeight="1" x14ac:dyDescent="0.25">
      <c r="A501" s="7" t="str">
        <f ca="1">IF(ISERROR(F491),"",VLOOKUP(C491,INDIRECT($F$8),6+(O501-1)*3,0))</f>
        <v>ECP 001</v>
      </c>
      <c r="B501" s="38" t="str">
        <f ca="1">IF(ISERROR(F491),"",VLOOKUP(D491,INDIRECT($F$8),6+(O501-1)*3,0))</f>
        <v>Basic Electronics Engineering Lab</v>
      </c>
      <c r="C501" s="38"/>
      <c r="D501" s="38"/>
      <c r="E501" s="38"/>
      <c r="F501" s="7">
        <f ca="1">IF(ISERROR(F491),"",VLOOKUP(E491,INDIRECT($F$8),6+(O501-1)*3,0))</f>
        <v>1</v>
      </c>
      <c r="G501" s="39" t="str">
        <f ca="1">IF(ISERROR(F491),"",_xlfn.TEXTJOIN("/",FALSE,P501,S501))</f>
        <v>20/25</v>
      </c>
      <c r="H501" s="39"/>
      <c r="I501" s="39" t="str">
        <f ca="1">IF(ISERROR(F491),"",_xlfn.TEXTJOIN("/",FALSE,Q501,T501))</f>
        <v>22/25</v>
      </c>
      <c r="J501" s="39"/>
      <c r="K501" s="39" t="str">
        <f ca="1">IF(ISERROR(F491),"",_xlfn.TEXTJOIN("/",FALSE,R501,U501))</f>
        <v>42/50</v>
      </c>
      <c r="L501" s="39"/>
      <c r="M501" s="7" t="str">
        <f t="shared" ca="1" si="70"/>
        <v>B+</v>
      </c>
      <c r="N501" s="8">
        <f t="shared" ca="1" si="71"/>
        <v>8.5</v>
      </c>
      <c r="O501">
        <f t="shared" ref="O501:O507" si="72">O500+1</f>
        <v>6</v>
      </c>
      <c r="P501" s="1">
        <f ca="1">IF(ISERROR(F491),"",IF(ISTEXT(VLOOKUP(B491,INDIRECT($F$8),6+(O501-1)*3)),(VLOOKUP(B491,INDIRECT($F$8),6+(O501-1)*3)),SUM(VLOOKUP(B491,INDIRECT($F$8),6+(O501-1)*3),IF(W508,W501,0))))</f>
        <v>20</v>
      </c>
      <c r="Q501" s="1">
        <f ca="1">IF(ISERROR(F491),"",VLOOKUP(B491,INDIRECT($F$8),7+(O501-1)*3))</f>
        <v>22</v>
      </c>
      <c r="R501" s="1">
        <f ca="1">IF(ISERROR(F491),"",SUM(P501:Q501))</f>
        <v>42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str">
        <f ca="1">IF(ISERROR(F491),"",IF(N501=0,A501,""))</f>
        <v/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0</v>
      </c>
      <c r="X501" s="1" t="str">
        <f ca="1">IF(ISERROR(F491),"",IF(W501=0,"",_xlfn.TEXTJOIN("",FALSE," G+",W501," in ",A501)))</f>
        <v/>
      </c>
    </row>
    <row r="502" spans="1:24" ht="12" customHeight="1" x14ac:dyDescent="0.25">
      <c r="A502" s="7" t="str">
        <f ca="1">IF(ISERROR(F491),"",VLOOKUP(C491,INDIRECT($F$8),6+(O502-1)*3,0))</f>
        <v>MEP 001</v>
      </c>
      <c r="B502" s="38" t="str">
        <f ca="1">IF(ISERROR(F491),"",VLOOKUP(D491,INDIRECT($F$8),6+(O502-1)*3,0))</f>
        <v>Basic Mechanical Engineering Lab</v>
      </c>
      <c r="C502" s="38"/>
      <c r="D502" s="38"/>
      <c r="E502" s="38"/>
      <c r="F502" s="7">
        <f ca="1">IF(ISERROR(F491),"",VLOOKUP(E491,INDIRECT($F$8),6+(O502-1)*3,0))</f>
        <v>1</v>
      </c>
      <c r="G502" s="39" t="str">
        <f ca="1">IF(ISERROR(F491),"",_xlfn.TEXTJOIN("/",FALSE,P502,S502))</f>
        <v>24/25</v>
      </c>
      <c r="H502" s="39"/>
      <c r="I502" s="39" t="str">
        <f ca="1">IF(ISERROR(F491),"",_xlfn.TEXTJOIN("/",FALSE,Q502,T502))</f>
        <v>20/25</v>
      </c>
      <c r="J502" s="39"/>
      <c r="K502" s="39" t="str">
        <f ca="1">IF(ISERROR(F491),"",_xlfn.TEXTJOIN("/",FALSE,R502,U502))</f>
        <v>44/50</v>
      </c>
      <c r="L502" s="39"/>
      <c r="M502" s="7" t="str">
        <f t="shared" ca="1" si="70"/>
        <v>A</v>
      </c>
      <c r="N502" s="8">
        <f t="shared" ca="1" si="71"/>
        <v>9</v>
      </c>
      <c r="O502">
        <f t="shared" si="72"/>
        <v>7</v>
      </c>
      <c r="P502" s="1">
        <f ca="1">IF(ISERROR(F491),"",IF(ISTEXT(VLOOKUP(B491,INDIRECT($F$8),6+(O502-1)*3)),(VLOOKUP(B491,INDIRECT($F$8),6+(O502-1)*3)),SUM(VLOOKUP(B491,INDIRECT($F$8),6+(O502-1)*3),IF(W508,W502,0))))</f>
        <v>24</v>
      </c>
      <c r="Q502" s="1">
        <f ca="1">IF(ISERROR(F491),"",VLOOKUP(B491,INDIRECT($F$8),7+(O502-1)*3))</f>
        <v>20</v>
      </c>
      <c r="R502" s="1">
        <f ca="1">IF(ISERROR(F491),"",SUM(P502:Q502))</f>
        <v>44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str">
        <f ca="1">IF(ISERROR(F491),"",IF(N502=0,A502,""))</f>
        <v/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0</v>
      </c>
      <c r="X502" s="1" t="str">
        <f ca="1">IF(ISERROR(F491),"",IF(W502=0,"",_xlfn.TEXTJOIN("",FALSE," G+",W502," in ",A502)))</f>
        <v/>
      </c>
    </row>
    <row r="503" spans="1:24" ht="12" customHeight="1" x14ac:dyDescent="0.25">
      <c r="A503" s="7" t="str">
        <f ca="1">IF(ISERROR(F491),"",VLOOKUP(C491,INDIRECT($F$8),6+(O503-1)*3,0))</f>
        <v>MEP 003</v>
      </c>
      <c r="B503" s="38" t="str">
        <f ca="1">IF(ISERROR(F491),"",VLOOKUP(D491,INDIRECT($F$8),6+(O503-1)*3-Z503,0))</f>
        <v>Workshop Practices Lab</v>
      </c>
      <c r="C503" s="38"/>
      <c r="D503" s="38"/>
      <c r="E503" s="38"/>
      <c r="F503" s="7">
        <f ca="1">IF(ISERROR(F491),"",VLOOKUP(E491,INDIRECT($F$8),6+(O503-1)*3,0))</f>
        <v>2</v>
      </c>
      <c r="G503" s="39" t="str">
        <f ca="1">IF(ISERROR(F491),"",_xlfn.TEXTJOIN("/",FALSE,P503,S503))</f>
        <v>47/50</v>
      </c>
      <c r="H503" s="39"/>
      <c r="I503" s="39" t="str">
        <f ca="1">IF(ISERROR(F491),"",_xlfn.TEXTJOIN("/",FALSE,Q503,T503))</f>
        <v>48/50</v>
      </c>
      <c r="J503" s="39"/>
      <c r="K503" s="39" t="str">
        <f ca="1">IF(ISERROR(F491),"",_xlfn.TEXTJOIN("/",FALSE,R503,U503))</f>
        <v>95/100</v>
      </c>
      <c r="L503" s="39"/>
      <c r="M503" s="7" t="str">
        <f t="shared" ca="1" si="70"/>
        <v>O</v>
      </c>
      <c r="N503" s="8">
        <f t="shared" ca="1" si="71"/>
        <v>10</v>
      </c>
      <c r="O503">
        <f t="shared" si="72"/>
        <v>8</v>
      </c>
      <c r="P503" s="1">
        <f ca="1">IF(ISERROR(F491),"",IF(ISTEXT(VLOOKUP(B491,INDIRECT($F$8),6+(O503-1)*3)),(VLOOKUP(B491,INDIRECT($F$8),6+(O503-1)*3)),SUM(VLOOKUP(B491,INDIRECT($F$8),6+(O503-1)*3),IF(W508,W503,0))))</f>
        <v>47</v>
      </c>
      <c r="Q503" s="1">
        <f ca="1">IF(ISERROR(F491),"",VLOOKUP(B491,INDIRECT($F$8),7+(O503-1)*3))</f>
        <v>48</v>
      </c>
      <c r="R503" s="1">
        <f ca="1">IF(ISERROR(F491),"",SUM(P503:Q503))</f>
        <v>95</v>
      </c>
      <c r="S503" s="1">
        <f ca="1">IF(ISERROR(F491),"",VLOOKUP(A491,INDIRECT($F$8),6+(O503-1)*3))</f>
        <v>50</v>
      </c>
      <c r="T503" s="1">
        <f ca="1">IF(ISERROR(F491),"",VLOOKUP(A491,INDIRECT($F$8),7+(O503-1)*3))</f>
        <v>50</v>
      </c>
      <c r="U503" s="1">
        <f ca="1">IF(ISERROR(F491),"",VLOOKUP(A491,INDIRECT($F$8),8+(O503-1)*3))</f>
        <v>100</v>
      </c>
      <c r="V503" s="1" t="str">
        <f ca="1">IF(ISERROR(F491),"",IF(N503=0,A503,""))</f>
        <v/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0</v>
      </c>
      <c r="X503" s="1" t="str">
        <f ca="1">IF(ISERROR(F491),"",IF(W503=0,"",_xlfn.TEXTJOIN("",FALSE," G+",W503," in ",A503)))</f>
        <v/>
      </c>
    </row>
    <row r="504" spans="1:24" ht="12" customHeight="1" x14ac:dyDescent="0.25">
      <c r="A504" s="7" t="str">
        <f ca="1">IF(ISERROR(F491),"",VLOOKUP(C491,INDIRECT($F$8),6+(O504-1)*3,0))</f>
        <v>AHP 004</v>
      </c>
      <c r="B504" s="38" t="str">
        <f ca="1">IF(ISERROR(F491),"",VLOOKUP(D491,INDIRECT($F$8),6+(O504-1)*3-Z504,0))</f>
        <v>Emerging Technologies in Engineering Lab</v>
      </c>
      <c r="C504" s="38"/>
      <c r="D504" s="38"/>
      <c r="E504" s="38"/>
      <c r="F504" s="7">
        <f ca="1">IF(ISERROR(F491),"",VLOOKUP(E491,INDIRECT($F$8),6+(O504-1)*3,0))</f>
        <v>1</v>
      </c>
      <c r="G504" s="39" t="str">
        <f ca="1">IF(ISERROR(F491),"",_xlfn.TEXTJOIN("/",FALSE,P504,S504))</f>
        <v>22/25</v>
      </c>
      <c r="H504" s="39"/>
      <c r="I504" s="39" t="str">
        <f ca="1">IF(ISERROR(F491),"",_xlfn.TEXTJOIN("/",FALSE,Q504,T504))</f>
        <v>24/25</v>
      </c>
      <c r="J504" s="39"/>
      <c r="K504" s="39" t="str">
        <f ca="1">IF(ISERROR(F491),"",_xlfn.TEXTJOIN("/",FALSE,R504,U504))</f>
        <v>46/50</v>
      </c>
      <c r="L504" s="39"/>
      <c r="M504" s="7" t="str">
        <f t="shared" ca="1" si="70"/>
        <v>A+</v>
      </c>
      <c r="N504" s="8">
        <f t="shared" ca="1" si="71"/>
        <v>9.5</v>
      </c>
      <c r="O504">
        <f t="shared" si="72"/>
        <v>9</v>
      </c>
      <c r="P504" s="1">
        <f ca="1">IF(ISERROR(F491),"",IF(ISTEXT(VLOOKUP(B491,INDIRECT($F$8),6+(O504-1)*3)),(VLOOKUP(B491,INDIRECT($F$8),6+(O504-1)*3)),SUM(VLOOKUP(B491,INDIRECT($F$8),6+(O504-1)*3),IF(W508,W504,0))))</f>
        <v>22</v>
      </c>
      <c r="Q504" s="1">
        <f ca="1">IF(ISERROR(F491),"",VLOOKUP(B491,INDIRECT($F$8),7+(O504-1)*3))</f>
        <v>24</v>
      </c>
      <c r="R504" s="1">
        <f ca="1">IF(ISERROR(F491),"",SUM(P504:Q504))</f>
        <v>46</v>
      </c>
      <c r="S504" s="1">
        <f ca="1">IF(ISERROR(F491),"",VLOOKUP(A491,INDIRECT($F$8),6+(O504-1)*3))</f>
        <v>25</v>
      </c>
      <c r="T504" s="1">
        <f ca="1">IF(ISERROR(F491),"",VLOOKUP(A491,INDIRECT($F$8),7+(O504-1)*3))</f>
        <v>25</v>
      </c>
      <c r="U504" s="1">
        <f ca="1">IF(ISERROR(F491),"",VLOOKUP(A491,INDIRECT($F$8),8+(O504-1)*3))</f>
        <v>50</v>
      </c>
      <c r="V504" s="1" t="str">
        <f ca="1">IF(ISERROR(F491),"",IF(N504=0,A504,""))</f>
        <v/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0</v>
      </c>
      <c r="X504" s="1" t="str">
        <f ca="1">IF(ISERROR(F491),"",IF(W504=0,"",_xlfn.TEXTJOIN("",FALSE," G+",W504," in ",A504)))</f>
        <v/>
      </c>
    </row>
    <row r="505" spans="1:24" ht="12" customHeight="1" x14ac:dyDescent="0.25">
      <c r="A505" s="7" t="str">
        <f ca="1">IF(ISERROR(F491),"",VLOOKUP(C491,INDIRECT($F$8),6+(O505-1)*3,0))</f>
        <v>CSP 002</v>
      </c>
      <c r="B505" s="38" t="str">
        <f ca="1">IF(ISERROR(F491),"",VLOOKUP(D491,INDIRECT($F$8),6+(O505-1)*3,0))</f>
        <v>Computer Applications and IOT</v>
      </c>
      <c r="C505" s="38"/>
      <c r="D505" s="38"/>
      <c r="E505" s="38"/>
      <c r="F505" s="7">
        <f ca="1">IF(ISERROR(F491),"",VLOOKUP(E491,INDIRECT($F$8),6+(O505-1)*3,0))</f>
        <v>1</v>
      </c>
      <c r="G505" s="39" t="str">
        <f ca="1">IF(ISERROR(F491),"",_xlfn.TEXTJOIN("/",FALSE,P505,S505))</f>
        <v>23/25</v>
      </c>
      <c r="H505" s="39"/>
      <c r="I505" s="39" t="str">
        <f ca="1">IF(ISERROR(F491),"",_xlfn.TEXTJOIN("/",FALSE,Q505,T505))</f>
        <v>19/25</v>
      </c>
      <c r="J505" s="39"/>
      <c r="K505" s="39" t="str">
        <f ca="1">IF(ISERROR(F491),"",_xlfn.TEXTJOIN("/",FALSE,R505,U505))</f>
        <v>42/50</v>
      </c>
      <c r="L505" s="39"/>
      <c r="M505" s="7" t="str">
        <f t="shared" ca="1" si="70"/>
        <v>B+</v>
      </c>
      <c r="N505" s="8">
        <f t="shared" ca="1" si="71"/>
        <v>8.5</v>
      </c>
      <c r="O505">
        <f t="shared" si="72"/>
        <v>10</v>
      </c>
      <c r="P505" s="1">
        <f ca="1">IF(ISERROR(F491),"",IF(ISTEXT(VLOOKUP(B491,INDIRECT($F$8),6+(O505-1)*3)),(VLOOKUP(B491,INDIRECT($F$8),6+(O505-1)*3)),SUM(VLOOKUP(B491,INDIRECT($F$8),6+(O505-1)*3),IF(W508,W505,0))))</f>
        <v>23</v>
      </c>
      <c r="Q505" s="1">
        <f ca="1">IF(ISERROR(F491),"",VLOOKUP(B491,INDIRECT($F$8),7+(O505-1)*3))</f>
        <v>19</v>
      </c>
      <c r="R505" s="1">
        <f ca="1">IF(ISERROR(F491),"",SUM(P505:Q505))</f>
        <v>42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str">
        <f ca="1">IF(ISERROR(F491),"",IF(N505=0,A505,""))</f>
        <v/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0</v>
      </c>
      <c r="X505" s="1" t="str">
        <f ca="1">IF(ISERROR(F491),"",IF(W505=0,"",_xlfn.TEXTJOIN("",FALSE," G+",W505," in ",A505)))</f>
        <v/>
      </c>
    </row>
    <row r="506" spans="1:24" ht="12" customHeight="1" x14ac:dyDescent="0.25">
      <c r="A506" s="7" t="str">
        <f ca="1">IF(ISERROR(F491),"",VLOOKUP(C491,INDIRECT($F$8),6+(O506-1)*3,0))</f>
        <v>AHP 006</v>
      </c>
      <c r="B506" s="38" t="str">
        <f ca="1">IF(ISERROR(F491),"",VLOOKUP(D491,INDIRECT($F$8),6+(O506-1)*3,0))</f>
        <v>English Language Lab ($)</v>
      </c>
      <c r="C506" s="38"/>
      <c r="D506" s="38"/>
      <c r="E506" s="38"/>
      <c r="F506" s="7">
        <f ca="1">IF(ISERROR(F491),"",VLOOKUP(E491,INDIRECT($F$8),6+(O506-1)*3,0))</f>
        <v>0</v>
      </c>
      <c r="G506" s="39" t="str">
        <f ca="1">IF(ISERROR(F491),"",_xlfn.TEXTJOIN("/",FALSE,P506,S506))</f>
        <v>20/25</v>
      </c>
      <c r="H506" s="39"/>
      <c r="I506" s="39" t="str">
        <f ca="1">IF(ISERROR(F491),"",_xlfn.TEXTJOIN("/",FALSE,Q506,T506))</f>
        <v>38/50</v>
      </c>
      <c r="J506" s="39"/>
      <c r="K506" s="39" t="str">
        <f ca="1">IF(ISERROR(F491),"",_xlfn.TEXTJOIN("/",FALSE,R506,U506))</f>
        <v>58/75</v>
      </c>
      <c r="L506" s="39"/>
      <c r="M506" s="7" t="str">
        <f t="shared" ca="1" si="70"/>
        <v>B</v>
      </c>
      <c r="N506" s="8">
        <f t="shared" ca="1" si="71"/>
        <v>8</v>
      </c>
      <c r="O506">
        <f t="shared" si="72"/>
        <v>11</v>
      </c>
      <c r="P506" s="1">
        <f ca="1">IF(ISERROR(F491),"",IF(ISTEXT(VLOOKUP(B491,INDIRECT($F$8),6+(O506-1)*3)),(VLOOKUP(B491,INDIRECT($F$8),6+(O506-1)*3)),SUM(VLOOKUP(B491,INDIRECT($F$8),6+(O506-1)*3),IF(W508,W506,0))))</f>
        <v>20</v>
      </c>
      <c r="Q506" s="1">
        <f ca="1">IF(ISERROR(F491),"",VLOOKUP(B491,INDIRECT($F$8),7+(O506-1)*3))</f>
        <v>38</v>
      </c>
      <c r="R506" s="1">
        <f ca="1">IF(ISERROR(F491),"",SUM(P506:Q506))</f>
        <v>58</v>
      </c>
      <c r="S506" s="1">
        <f ca="1">IF(ISERROR(F491),"",VLOOKUP(A491,INDIRECT($F$8),6+(O506-1)*3))</f>
        <v>25</v>
      </c>
      <c r="T506" s="1">
        <f ca="1">IF(ISERROR(F491),"",VLOOKUP(A491,INDIRECT($F$8),7+(O506-1)*3))</f>
        <v>50</v>
      </c>
      <c r="U506" s="1">
        <f ca="1">IF(ISERROR(F491),"",VLOOKUP(A491,INDIRECT($F$8),8+(O506-1)*3))</f>
        <v>75</v>
      </c>
      <c r="V506" s="1" t="str">
        <f ca="1">IF(ISERROR(F491),"",IF(N506=0,A506,""))</f>
        <v/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0</v>
      </c>
      <c r="X506" s="1" t="str">
        <f ca="1">IF(ISERROR(F491),"",IF(W506=0,"",_xlfn.TEXTJOIN("",FALSE," G+",W506," in ",A506)))</f>
        <v/>
      </c>
    </row>
    <row r="507" spans="1:24" ht="12" customHeight="1" x14ac:dyDescent="0.25">
      <c r="A507" s="7" t="str">
        <f ca="1">IF(ISERROR(F491),"",VLOOKUP(C491,INDIRECT($F$8),6+(O507-1)*3-Y507,0))</f>
        <v>GP 01</v>
      </c>
      <c r="B507" s="38" t="str">
        <f ca="1">IF(ISERROR(F491),"",VLOOKUP(D491,INDIRECT($F$8),6+(O507-1)*3-Z507,0))</f>
        <v>General Proficiency ($)</v>
      </c>
      <c r="C507" s="38"/>
      <c r="D507" s="38"/>
      <c r="E507" s="38"/>
      <c r="F507" s="7">
        <f ca="1">IF(ISERROR(F491),"",VLOOKUP(E491,INDIRECT($F$8),6+(O507-1)*3-AA507,0))</f>
        <v>0</v>
      </c>
      <c r="G507" s="39" t="str">
        <f ca="1">IF(ISERROR(F491),"","-")</f>
        <v>-</v>
      </c>
      <c r="H507" s="39"/>
      <c r="I507" s="39" t="str">
        <f ca="1">IF(ISERROR(F491),"",_xlfn.TEXTJOIN("/",FALSE,Q507,T507))</f>
        <v>47/50</v>
      </c>
      <c r="J507" s="39"/>
      <c r="K507" s="39" t="str">
        <f ca="1">IF(ISERROR(F491),"",_xlfn.TEXTJOIN("/",FALSE,R507,U507))</f>
        <v>47/50</v>
      </c>
      <c r="L507" s="39"/>
      <c r="M507" s="39" t="str">
        <f ca="1">IF(ISBLANK(R507),"",IF(ISTEXT(R507),R507,IF(R507&gt;=0.8*U507,"Excellent",IF(R507&gt;=0.6*U507,"Very Good",IF(R507&gt;=0.4*U507,"Good",IF(R507&gt;=0.2*U507,"Satisfactory","Average"))))))</f>
        <v>Excellent</v>
      </c>
      <c r="N507" s="39"/>
      <c r="O507">
        <f t="shared" si="72"/>
        <v>12</v>
      </c>
      <c r="P507" s="1">
        <f ca="1">IF(ISERROR(F491),"",IF(ISTEXT(VLOOKUP(B\28,INDIRECT($F$8),6+(O507-1)*3)),(VLOOKUP(B491,INDIRECT($F$8),6+(O507-1)*3)),SUM(VLOOKUP(B491,INDIRECT($F$8),6+(O507-1)*3),IF(W508,W507,0))))</f>
        <v>0</v>
      </c>
      <c r="Q507" s="1">
        <f ca="1">IF(ISERROR(F491),"",VLOOKUP(B491,INDIRECT($F$8),7+(O507-1)*3))</f>
        <v>47</v>
      </c>
      <c r="R507" s="1">
        <f ca="1">IF(ISERROR(F491),"",SUM(P507:Q507))</f>
        <v>47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5">
      <c r="A508" s="40" t="str">
        <f ca="1">IF(ISERROR(F491),"",A487)</f>
        <v>Total Credits/ Marks/ Total Grade Points</v>
      </c>
      <c r="B508" s="40"/>
      <c r="C508" s="40"/>
      <c r="D508" s="40"/>
      <c r="E508" s="40"/>
      <c r="F508" s="10">
        <f ca="1">IF(ISERROR(F491),"",SUM(F496:F506))</f>
        <v>23</v>
      </c>
      <c r="G508" s="41" t="str">
        <f ca="1">IF(ISERROR(F491),"",_xlfn.TEXTJOIN("/",TRUE,SUMIF(F496:F507,"&gt;0",P496:P507),SUMIF(F496:F507,"&gt;0",S496:S507)))</f>
        <v>412/575</v>
      </c>
      <c r="H508" s="41"/>
      <c r="I508" s="41" t="str">
        <f ca="1">IF(ISERROR(F491),"",_xlfn.TEXTJOIN("/",TRUE,SUMIF(F496:F507,"&gt;0",Q496:Q507),SUMIF(F496:F507,"&gt;0",T496:T507)))</f>
        <v>323/375</v>
      </c>
      <c r="J508" s="41"/>
      <c r="K508" s="41" t="str">
        <f ca="1">IF(ISERROR(F491),"",_xlfn.TEXTJOIN("/",TRUE,SUMIF(F496:F507,"&gt;0",R496:R507),SUMIF(F496:F507,"&gt;0",U496:U507)))</f>
        <v>735/950</v>
      </c>
      <c r="L508" s="41"/>
      <c r="M508" s="40">
        <f ca="1">IF(ISERROR(F491),"",SUMPRODUCT(N496:N506,F496:F506))</f>
        <v>181</v>
      </c>
      <c r="N508" s="40"/>
      <c r="V508" s="1" t="str">
        <f ca="1">IF(ISERROR(F491),"",_xlfn.TEXTJOIN(", ",TRUE,V496:V507))</f>
        <v/>
      </c>
      <c r="W508" t="b">
        <f ca="1">IF(ISERROR(F491),"",IF(SUM(W496:W507)&lt;=W495,TRUE,FALSE))</f>
        <v>1</v>
      </c>
      <c r="X508" s="1" t="str">
        <f ca="1">IF(ISERROR(F491),"",_xlfn.TEXTJOIN(",",TRUE,X496:X507))</f>
        <v/>
      </c>
    </row>
    <row r="509" spans="1:24" ht="12" customHeight="1" x14ac:dyDescent="0.25">
      <c r="A509" s="40" t="str">
        <f ca="1">IF(ISERROR(F491),"",A488)</f>
        <v>Result:</v>
      </c>
      <c r="B509" s="42" t="str" cm="1">
        <f t="array" aca="1" ref="B509" ca="1">IF(SUM(COUNTIF(M496:M506,{"Ab","Dt"}))=11, "Not Promoted to IInd Semester", IF(V508="", "PASS", "CARRY OVER"))</f>
        <v>PASS</v>
      </c>
      <c r="C509" s="42"/>
      <c r="D509" s="40" t="str">
        <f ca="1">IF(ISERROR(F491),"",D488)</f>
        <v>Remark:</v>
      </c>
      <c r="E509" s="42" t="str">
        <f ca="1">IF(ISERROR(F491),"",IF(V508="",IF(X508="","",X508),_xlfn.TEXTJOIN(" ",TRUE,"BACK IN",V508)))</f>
        <v/>
      </c>
      <c r="F509" s="42"/>
      <c r="G509" s="40" t="str">
        <f ca="1">IF(ISERROR(F491),"",G488)</f>
        <v>SGPA:</v>
      </c>
      <c r="H509" s="43">
        <f ca="1">IF(ISERROR(F491),"",M508/F508)</f>
        <v>7.8695652173913047</v>
      </c>
      <c r="I509" s="40" t="str">
        <f ca="1">IF(ISERROR(F491),"",I488)</f>
        <v>CGPA:</v>
      </c>
      <c r="J509" s="43">
        <f ca="1">IF(ISERROR(F491),"",VLOOKUP(B491,INDIRECT($F$8),12+(O507-1)*3,0))</f>
        <v>7.8695652173913047</v>
      </c>
      <c r="K509" s="42" t="str">
        <f ca="1">IF(ISERROR(F491),"",K488)</f>
        <v>Earned Credits:</v>
      </c>
      <c r="L509" s="40">
        <f ca="1">IF(ISERROR(F491),"",SUMIF(N496:N506,"&gt;0",F496:F506))</f>
        <v>23</v>
      </c>
      <c r="M509" s="42" t="str">
        <f ca="1">IF(ISERROR(F491),"",M488)</f>
        <v>Cuml. Earned Credits:</v>
      </c>
      <c r="N509" s="40">
        <f ca="1">IF(ISERROR(F491),"",VLOOKUP(B491,INDIRECT($F$8),10+(O507-1)*3,0))</f>
        <v>23</v>
      </c>
    </row>
    <row r="510" spans="1:24" ht="12" customHeight="1" x14ac:dyDescent="0.25">
      <c r="A510" s="40"/>
      <c r="B510" s="42"/>
      <c r="C510" s="42"/>
      <c r="D510" s="40"/>
      <c r="E510" s="42"/>
      <c r="F510" s="42"/>
      <c r="G510" s="40"/>
      <c r="H510" s="43"/>
      <c r="I510" s="40"/>
      <c r="J510" s="43"/>
      <c r="K510" s="42"/>
      <c r="L510" s="40"/>
      <c r="M510" s="42"/>
      <c r="N510" s="40"/>
    </row>
    <row r="511" spans="1:24" ht="12" customHeight="1" x14ac:dyDescent="0.25">
      <c r="A511" s="40"/>
      <c r="B511" s="42"/>
      <c r="C511" s="42"/>
      <c r="D511" s="40"/>
      <c r="E511" s="42"/>
      <c r="F511" s="42"/>
      <c r="G511" s="40"/>
      <c r="H511" s="43"/>
      <c r="I511" s="40"/>
      <c r="J511" s="43"/>
      <c r="K511" s="42"/>
      <c r="L511" s="40"/>
      <c r="M511" s="42"/>
      <c r="N511" s="40"/>
    </row>
    <row r="512" spans="1:24" ht="12" customHeight="1" x14ac:dyDescent="0.25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 t="str">
        <f ca="1">VLOOKUP(B512,INDIRECT($F$8),4,0)</f>
        <v>Ekanshi Gupta</v>
      </c>
    </row>
    <row r="513" spans="1:24" ht="12" customHeight="1" x14ac:dyDescent="0.25">
      <c r="A513" s="44" t="str">
        <f ca="1">IF(ISERROR(F512),"",A492)</f>
        <v>Name:</v>
      </c>
      <c r="B513" s="44" t="str">
        <f ca="1">IFERROR(VLOOKUP(B512,INDIRECT($F$8),4,0),"")</f>
        <v>Ekanshi Gupta</v>
      </c>
      <c r="C513" s="44"/>
      <c r="D513" s="44" t="str">
        <f ca="1">IF(ISERROR(F512),"",D492)</f>
        <v>Father's Name:</v>
      </c>
      <c r="E513" s="44" t="str">
        <f ca="1">IFERROR(VLOOKUP(B512,INDIRECT($F$8),5,0),"")</f>
        <v>Dinesh Gupta</v>
      </c>
      <c r="F513" s="44"/>
      <c r="G513" s="44" t="str">
        <f ca="1">IF(ISERROR(F512),"",G492)</f>
        <v>University Roll No:</v>
      </c>
      <c r="H513" s="44"/>
      <c r="I513" s="45">
        <f ca="1">IFERROR(VLOOKUP(B512,INDIRECT($F$8),2,0),"")</f>
        <v>250090101025</v>
      </c>
      <c r="J513" s="45"/>
      <c r="K513" s="44" t="str">
        <f ca="1">IF(ISERROR(F512),"",K492)</f>
        <v>University Enrol. No:</v>
      </c>
      <c r="L513" s="44"/>
      <c r="M513" s="45" t="str">
        <f ca="1">IFERROR(VLOOKUP(B512,INDIRECT($F$8),3,0),"")</f>
        <v>UTU/2501103710</v>
      </c>
      <c r="N513" s="45"/>
    </row>
    <row r="514" spans="1:24" ht="12" customHeight="1" x14ac:dyDescent="0.25">
      <c r="A514" s="44"/>
      <c r="B514" s="44"/>
      <c r="C514" s="44"/>
      <c r="D514" s="44"/>
      <c r="E514" s="44"/>
      <c r="F514" s="44"/>
      <c r="G514" s="44"/>
      <c r="H514" s="44"/>
      <c r="I514" s="45"/>
      <c r="J514" s="45"/>
      <c r="K514" s="44"/>
      <c r="L514" s="44"/>
      <c r="M514" s="45"/>
      <c r="N514" s="45"/>
    </row>
    <row r="515" spans="1:24" ht="12" customHeight="1" x14ac:dyDescent="0.25">
      <c r="A515" s="42" t="str">
        <f ca="1">IF(ISERROR(F512),"",A494)</f>
        <v>Subject Code</v>
      </c>
      <c r="B515" s="42" t="str">
        <f ca="1">IF(ISERROR(F512),"",B494)</f>
        <v>Subject Name</v>
      </c>
      <c r="C515" s="42"/>
      <c r="D515" s="42"/>
      <c r="E515" s="42"/>
      <c r="F515" s="42" t="str">
        <f ca="1">IF(ISERROR(F512),"",F494)</f>
        <v>Credits</v>
      </c>
      <c r="G515" s="42" t="str">
        <f ca="1">IF(ISERROR(F512),"",G494)</f>
        <v>External Marks</v>
      </c>
      <c r="H515" s="42"/>
      <c r="I515" s="42" t="str">
        <f ca="1">IF(ISERROR(F512),"",I494)</f>
        <v>Sessional Marks</v>
      </c>
      <c r="J515" s="42"/>
      <c r="K515" s="42" t="str">
        <f ca="1">IF(ISERROR(F512),"",K494)</f>
        <v>Total Marks</v>
      </c>
      <c r="L515" s="42"/>
      <c r="M515" s="42" t="str">
        <f ca="1">IF(ISERROR(F512),"",M494)</f>
        <v>Grade</v>
      </c>
      <c r="N515" s="42" t="str">
        <f ca="1">IF(ISERROR(F512),"",N494)</f>
        <v>Grade Points</v>
      </c>
    </row>
    <row r="516" spans="1:24" ht="12" customHeight="1" x14ac:dyDescent="0.2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W516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10</v>
      </c>
    </row>
    <row r="517" spans="1:24" ht="12" customHeight="1" x14ac:dyDescent="0.25">
      <c r="A517" s="7" t="str">
        <f ca="1">IF(ISERROR(F512),"",VLOOKUP(C512,INDIRECT($F$8),6+(O517-1)*3,0))</f>
        <v>AHT 002</v>
      </c>
      <c r="B517" s="38" t="str">
        <f ca="1">IF(ISERROR(F512),"",VLOOKUP(D512,INDIRECT($F$8),6+(O517-1)*3,0))</f>
        <v>Engineering Chemistry</v>
      </c>
      <c r="C517" s="38"/>
      <c r="D517" s="38"/>
      <c r="E517" s="38"/>
      <c r="F517" s="7">
        <f ca="1">IF(ISERROR(F512),"",VLOOKUP(E512,INDIRECT($F$8),6+(O517-1)*3,0))</f>
        <v>4</v>
      </c>
      <c r="G517" s="39" t="str">
        <f ca="1">IF(ISERROR(F512),"",_xlfn.TEXTJOIN("/",FALSE,P517,S517))</f>
        <v>64/100</v>
      </c>
      <c r="H517" s="39"/>
      <c r="I517" s="39" t="str">
        <f ca="1">IF(ISERROR(F512),"",_xlfn.TEXTJOIN("/",FALSE,Q517,T517))</f>
        <v>38/50</v>
      </c>
      <c r="J517" s="39"/>
      <c r="K517" s="39" t="str">
        <f ca="1">IF(ISERROR(F512),"",_xlfn.TEXTJOIN("/",FALSE,R517,U517))</f>
        <v>102/150</v>
      </c>
      <c r="L517" s="39"/>
      <c r="M517" s="7" t="str">
        <f ca="1">IF(ISERROR(F512),"",IF(ISTEXT(P517),IF(P517="A","Ab",IF(P517="D","Dt",IF(P517="UFM","UFM",IF(P517="NA","")))),IF(AND(ISBLANK(P517),ISBLANK(R517)),"",IF(P517&lt;0.3*S517,"F",IF(ISBLANK(R517),"",IF(ISTEXT(R517),R517,IF(R517&gt;=0.95*U517,"O",IF(R517&gt;=0.9*U517,"A+",IF(R517&gt;=0.85*U517,"A",IF(R517&gt;=0.8*U517,"B+",IF(R517&gt;=0.75*U517,"B",IF(R517&gt;=0.7*U517,"C+",IF(R517&gt;=0.65*U517,"C",IF(R517&gt;=0.6*U517,"D+",IF(R517&gt;=0.55*U517,"D",IF(R517&gt;=0.5*U517,"E+",IF(R517&gt;=0.45*U517,"E",IF(R517&gt;=0.4*U517,"P",IF(R517&lt;0.4*U517,"F",R517)))))))))))))))))))</f>
        <v>C</v>
      </c>
      <c r="N517" s="8">
        <f ca="1">INDEX($Z$2:$Z$17,MATCH(M517,$Y$2:$Y$17,0))</f>
        <v>7</v>
      </c>
      <c r="O517">
        <v>1</v>
      </c>
      <c r="P517" s="1">
        <f ca="1">IF(ISERROR(F512),"",IF(ISTEXT(VLOOKUP(B512,INDIRECT($F$8),6+(O517-1)*3)),(VLOOKUP(B512,INDIRECT($F$8),6+(O517-1)*3)),SUM(VLOOKUP(B512,INDIRECT($F$8),6+(O517-1)*3),IF(W529,W517,0))))</f>
        <v>64</v>
      </c>
      <c r="Q517" s="1">
        <f ca="1">IF(ISERROR(F512),"",VLOOKUP(B512,INDIRECT($F$8),7+(O517-1)*3))</f>
        <v>38</v>
      </c>
      <c r="R517" s="1">
        <f ca="1">IF(ISERROR(F512),"",SUM(P517:Q517))</f>
        <v>102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str">
        <f ca="1">IF(ISERROR(F512),"",IF(N517=0,A517,""))</f>
        <v/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0</v>
      </c>
      <c r="X517" s="1" t="str">
        <f ca="1">IF(ISERROR(F512),"",IF(W517=0,"",_xlfn.TEXTJOIN("",FALSE," G+",W517," in ",A517)))</f>
        <v/>
      </c>
    </row>
    <row r="518" spans="1:24" ht="12" customHeight="1" x14ac:dyDescent="0.25">
      <c r="A518" s="7" t="str">
        <f ca="1">IF(ISERROR(F512),"",VLOOKUP(C512,INDIRECT($F$8),6+(O518-1)*3,0))</f>
        <v>AHT 003</v>
      </c>
      <c r="B518" s="38" t="str">
        <f ca="1">IF(ISERROR(F512),"",VLOOKUP(D512,INDIRECT($F$8),6+(O518-1)*3,0))</f>
        <v>Introduction to Engineering Mathematics</v>
      </c>
      <c r="C518" s="38"/>
      <c r="D518" s="38"/>
      <c r="E518" s="38"/>
      <c r="F518" s="7">
        <f ca="1">IF(ISERROR(F512),"",VLOOKUP(E512,INDIRECT($F$8),6+(O518-1)*3,0))</f>
        <v>4</v>
      </c>
      <c r="G518" s="39" t="str">
        <f ca="1">IF(ISERROR(F512),"",_xlfn.TEXTJOIN("/",FALSE,P518,S518))</f>
        <v>56/100</v>
      </c>
      <c r="H518" s="39"/>
      <c r="I518" s="39" t="str">
        <f ca="1">IF(ISERROR(F512),"",_xlfn.TEXTJOIN("/",FALSE,Q518,T518))</f>
        <v>38/50</v>
      </c>
      <c r="J518" s="39"/>
      <c r="K518" s="39" t="str">
        <f ca="1">IF(ISERROR(F512),"",_xlfn.TEXTJOIN("/",FALSE,R518,U518))</f>
        <v>94/150</v>
      </c>
      <c r="L518" s="39"/>
      <c r="M518" s="7" t="str">
        <f t="shared" ref="M518:M527" ca="1" si="73">IF(ISERROR(F513),"",IF(ISTEXT(P518),IF(P518="A","Ab",IF(P518="D","Dt",IF(P518="UFM","UFM",IF(P518="NA","")))),IF(AND(ISBLANK(P518),ISBLANK(R518)),"",IF(P518&lt;0.3*S518,"F",IF(ISBLANK(R518),"",IF(ISTEXT(R518),R518,IF(R518&gt;=0.95*U518,"O",IF(R518&gt;=0.9*U518,"A+",IF(R518&gt;=0.85*U518,"A",IF(R518&gt;=0.8*U518,"B+",IF(R518&gt;=0.75*U518,"B",IF(R518&gt;=0.7*U518,"C+",IF(R518&gt;=0.65*U518,"C",IF(R518&gt;=0.6*U518,"D+",IF(R518&gt;=0.55*U518,"D",IF(R518&gt;=0.5*U518,"E+",IF(R518&gt;=0.45*U518,"E",IF(R518&gt;=0.4*U518,"P",IF(R518&lt;0.4*U518,"F",R518)))))))))))))))))))</f>
        <v>D+</v>
      </c>
      <c r="N518" s="8">
        <f t="shared" ref="N518:N527" ca="1" si="74">INDEX($Z$2:$Z$17,MATCH(M518,$Y$2:$Y$17,0))</f>
        <v>6.5</v>
      </c>
      <c r="O518">
        <f>O517+1</f>
        <v>2</v>
      </c>
      <c r="P518" s="1">
        <f ca="1">IF(ISERROR(F512),"",IF(ISTEXT(VLOOKUP(B512,INDIRECT($F$8),6+(O518-1)*3)),(VLOOKUP(B512,INDIRECT($F$8),6+(O518-1)*3)),SUM(VLOOKUP(B512,INDIRECT($F$8),6+(O518-1)*3),IF(W529,W518,0))))</f>
        <v>56</v>
      </c>
      <c r="Q518" s="1">
        <f ca="1">IF(ISERROR(F512),"",VLOOKUP(B512,INDIRECT($F$8),7+(O518-1)*3))</f>
        <v>38</v>
      </c>
      <c r="R518" s="1">
        <f ca="1">IF(ISERROR(F512),"",SUM(P518:Q518))</f>
        <v>94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str">
        <f ca="1">IF(ISERROR(F512),"",IF(N518=0,A518,""))</f>
        <v/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0</v>
      </c>
      <c r="X518" s="1" t="str">
        <f ca="1">IF(ISERROR(F512),"",IF(W518=0,"",_xlfn.TEXTJOIN("",FALSE," G+",W518," in ",A518)))</f>
        <v/>
      </c>
    </row>
    <row r="519" spans="1:24" ht="12" customHeight="1" x14ac:dyDescent="0.25">
      <c r="A519" s="7" t="str">
        <f ca="1">IF(ISERROR(F512),"",VLOOKUP(C512,INDIRECT($F$8),6+(O519-1)*3,0))</f>
        <v>ECT 001</v>
      </c>
      <c r="B519" s="38" t="str">
        <f ca="1">IF(ISERROR(F512),"",VLOOKUP(D512,INDIRECT($F$8),6+(O519-1)*3,0))</f>
        <v>Basic Electronics Engineering</v>
      </c>
      <c r="C519" s="38"/>
      <c r="D519" s="38"/>
      <c r="E519" s="38"/>
      <c r="F519" s="7">
        <f ca="1">IF(ISERROR(F512),"",VLOOKUP(E512,INDIRECT($F$8),6+(O519-1)*3,0))</f>
        <v>4</v>
      </c>
      <c r="G519" s="39" t="str">
        <f ca="1">IF(ISERROR(F512),"",_xlfn.TEXTJOIN("/",FALSE,P519,S519))</f>
        <v>24/100</v>
      </c>
      <c r="H519" s="39"/>
      <c r="I519" s="39" t="str">
        <f ca="1">IF(ISERROR(F512),"",_xlfn.TEXTJOIN("/",FALSE,Q519,T519))</f>
        <v>41/50</v>
      </c>
      <c r="J519" s="39"/>
      <c r="K519" s="39" t="str">
        <f ca="1">IF(ISERROR(F512),"",_xlfn.TEXTJOIN("/",FALSE,R519,U519))</f>
        <v>65/150</v>
      </c>
      <c r="L519" s="39"/>
      <c r="M519" s="7" t="str">
        <f t="shared" ca="1" si="73"/>
        <v>F</v>
      </c>
      <c r="N519" s="8">
        <f t="shared" ca="1" si="74"/>
        <v>0</v>
      </c>
      <c r="O519">
        <f>O518+1</f>
        <v>3</v>
      </c>
      <c r="P519" s="1">
        <f ca="1">IF(ISERROR(F512),"",IF(ISTEXT(VLOOKUP(B512,INDIRECT($F$8),6+(O519-1)*3)),(VLOOKUP(B512,INDIRECT($F$8),6+(O519-1)*3)),SUM(VLOOKUP(B512,INDIRECT($F$8),6+(O519-1)*3),IF(W529,W519,0))))</f>
        <v>24</v>
      </c>
      <c r="Q519" s="1">
        <f ca="1">IF(ISERROR(F512),"",VLOOKUP(B512,INDIRECT($F$8),7+(O519-1)*3))</f>
        <v>41</v>
      </c>
      <c r="R519" s="1">
        <f ca="1">IF(ISERROR(F512),"",SUM(P519:Q519))</f>
        <v>65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str">
        <f ca="1">IF(ISERROR(F512),"",IF(N519=0,A519,""))</f>
        <v>ECT 001</v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11</v>
      </c>
      <c r="X519" s="1" t="str">
        <f ca="1">IF(ISERROR(F512),"",IF(W519=0,"",_xlfn.TEXTJOIN("",FALSE," G+",W519," in ",A519)))</f>
        <v xml:space="preserve"> G+11 in ECT 001</v>
      </c>
    </row>
    <row r="520" spans="1:24" ht="12" customHeight="1" x14ac:dyDescent="0.25">
      <c r="A520" s="7" t="str">
        <f ca="1">IF(ISERROR(F512),"",VLOOKUP(C512,INDIRECT($F$8),6+(O520-1)*3,0))</f>
        <v>MET 001</v>
      </c>
      <c r="B520" s="38" t="str">
        <f ca="1">IF(ISERROR(F512),"",VLOOKUP(D512,INDIRECT($F$8),6+(O520-1)*3,0))</f>
        <v>Basic Mechanical Engineering</v>
      </c>
      <c r="C520" s="38"/>
      <c r="D520" s="38"/>
      <c r="E520" s="38"/>
      <c r="F520" s="7">
        <f ca="1">IF(ISERROR(F512),"",VLOOKUP(E512,INDIRECT($F$8),6+(O520-1)*3,0))</f>
        <v>4</v>
      </c>
      <c r="G520" s="39" t="str">
        <f ca="1">IF(ISERROR(F512),"",_xlfn.TEXTJOIN("/",FALSE,P520,S520))</f>
        <v>58/100</v>
      </c>
      <c r="H520" s="39"/>
      <c r="I520" s="39" t="str">
        <f ca="1">IF(ISERROR(F512),"",_xlfn.TEXTJOIN("/",FALSE,Q520,T520))</f>
        <v>33/50</v>
      </c>
      <c r="J520" s="39"/>
      <c r="K520" s="39" t="str">
        <f ca="1">IF(ISERROR(F512),"",_xlfn.TEXTJOIN("/",FALSE,R520,U520))</f>
        <v>91/150</v>
      </c>
      <c r="L520" s="39"/>
      <c r="M520" s="7" t="str">
        <f t="shared" ca="1" si="73"/>
        <v>D+</v>
      </c>
      <c r="N520" s="8">
        <f t="shared" ca="1" si="74"/>
        <v>6.5</v>
      </c>
      <c r="O520">
        <f>O519+1</f>
        <v>4</v>
      </c>
      <c r="P520" s="1">
        <f ca="1">IF(ISERROR(F512),"",IF(ISTEXT(VLOOKUP(B512,INDIRECT($F$8),6+(O520-1)*3)),(VLOOKUP(B512,INDIRECT($F$8),6+(O520-1)*3)),SUM(VLOOKUP(B512,INDIRECT($F$8),6+(O520-1)*3),IF(W529,W520,0))))</f>
        <v>58</v>
      </c>
      <c r="Q520" s="1">
        <f ca="1">IF(ISERROR(F512),"",VLOOKUP(B512,INDIRECT($F$8),7+(O520-1)*3))</f>
        <v>33</v>
      </c>
      <c r="R520" s="1">
        <f ca="1">IF(ISERROR(F512),"",SUM(P520:Q520))</f>
        <v>91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str">
        <f ca="1">IF(ISERROR(F512),"",IF(N520=0,A520,""))</f>
        <v/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0</v>
      </c>
      <c r="X520" s="1" t="str">
        <f ca="1">IF(ISERROR(F512),"",IF(W520=0,"",_xlfn.TEXTJOIN("",FALSE," G+",W520," in ",A520)))</f>
        <v/>
      </c>
    </row>
    <row r="521" spans="1:24" ht="12" customHeight="1" x14ac:dyDescent="0.25">
      <c r="A521" s="7" t="str">
        <f ca="1">IF(ISERROR(F512),"",VLOOKUP(C512,INDIRECT($F$8),6+(O521-1)*3,0))</f>
        <v>AHP 002</v>
      </c>
      <c r="B521" s="38" t="str">
        <f ca="1">IF(ISERROR(F512),"",VLOOKUP(D512,INDIRECT($F$8),6+(O521-1)*3,0))</f>
        <v>Engineering Chemistry Lab</v>
      </c>
      <c r="C521" s="38"/>
      <c r="D521" s="38"/>
      <c r="E521" s="38"/>
      <c r="F521" s="7">
        <f ca="1">IF(ISERROR(F512),"",VLOOKUP(E512,INDIRECT($F$8),6+(O521-1)*3,0))</f>
        <v>1</v>
      </c>
      <c r="G521" s="39" t="str">
        <f ca="1">IF(ISERROR(F512),"",_xlfn.TEXTJOIN("/",FALSE,P521,S521))</f>
        <v>20/25</v>
      </c>
      <c r="H521" s="39"/>
      <c r="I521" s="39" t="str">
        <f ca="1">IF(ISERROR(F512),"",_xlfn.TEXTJOIN("/",FALSE,Q521,T521))</f>
        <v>23/25</v>
      </c>
      <c r="J521" s="39"/>
      <c r="K521" s="39" t="str">
        <f ca="1">IF(ISERROR(F512),"",_xlfn.TEXTJOIN("/",FALSE,R521,U521))</f>
        <v>43/50</v>
      </c>
      <c r="L521" s="39"/>
      <c r="M521" s="7" t="str">
        <f t="shared" ca="1" si="73"/>
        <v>A</v>
      </c>
      <c r="N521" s="8">
        <f t="shared" ca="1" si="74"/>
        <v>9</v>
      </c>
      <c r="O521">
        <f>O520+1</f>
        <v>5</v>
      </c>
      <c r="P521" s="1">
        <f ca="1">IF(ISERROR(F512),"",IF(ISTEXT(VLOOKUP(B512,INDIRECT($F$8),6+(O521-1)*3)),(VLOOKUP(B512,INDIRECT($F$8),6+(O521-1)*3)),SUM(VLOOKUP(B512,INDIRECT($F$8),6+(O521-1)*3),IF(W529,W521,0))))</f>
        <v>20</v>
      </c>
      <c r="Q521" s="1">
        <f ca="1">IF(ISERROR(F512),"",VLOOKUP(B512,INDIRECT($F$8),7+(O521-1)*3))</f>
        <v>23</v>
      </c>
      <c r="R521" s="1">
        <f ca="1">IF(ISERROR(F512),"",SUM(P521:Q521))</f>
        <v>43</v>
      </c>
      <c r="S521" s="1">
        <f ca="1">IF(ISERROR(F512),"",VLOOKUP(A512,INDIRECT($F$8),6+(O521-1)*3))</f>
        <v>25</v>
      </c>
      <c r="T521" s="1">
        <f ca="1">IF(ISERROR(F512),"",VLOOKUP(A512,INDIRECT($F$8),7+(O521-1)*3))</f>
        <v>25</v>
      </c>
      <c r="U521" s="1">
        <f ca="1">IF(ISERROR(F512),"",VLOOKUP(A512,INDIRECT($F$8),8+(O521-1)*3))</f>
        <v>50</v>
      </c>
      <c r="V521" s="1" t="str">
        <f ca="1">IF(ISERROR(F512),"",IF(N521=0,A521,""))</f>
        <v/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0</v>
      </c>
      <c r="X521" s="1" t="str">
        <f ca="1">IF(ISERROR(F512),"",IF(W521=0,"",_xlfn.TEXTJOIN("",FALSE," G+",W521," in ",A521)))</f>
        <v/>
      </c>
    </row>
    <row r="522" spans="1:24" ht="12" customHeight="1" x14ac:dyDescent="0.25">
      <c r="A522" s="7" t="str">
        <f ca="1">IF(ISERROR(F512),"",VLOOKUP(C512,INDIRECT($F$8),6+(O522-1)*3,0))</f>
        <v>ECP 001</v>
      </c>
      <c r="B522" s="38" t="str">
        <f ca="1">IF(ISERROR(F512),"",VLOOKUP(D512,INDIRECT($F$8),6+(O522-1)*3,0))</f>
        <v>Basic Electronics Engineering Lab</v>
      </c>
      <c r="C522" s="38"/>
      <c r="D522" s="38"/>
      <c r="E522" s="38"/>
      <c r="F522" s="7">
        <f ca="1">IF(ISERROR(F512),"",VLOOKUP(E512,INDIRECT($F$8),6+(O522-1)*3,0))</f>
        <v>1</v>
      </c>
      <c r="G522" s="39" t="str">
        <f ca="1">IF(ISERROR(F512),"",_xlfn.TEXTJOIN("/",FALSE,P522,S522))</f>
        <v>16/25</v>
      </c>
      <c r="H522" s="39"/>
      <c r="I522" s="39" t="str">
        <f ca="1">IF(ISERROR(F512),"",_xlfn.TEXTJOIN("/",FALSE,Q522,T522))</f>
        <v>22/25</v>
      </c>
      <c r="J522" s="39"/>
      <c r="K522" s="39" t="str">
        <f ca="1">IF(ISERROR(F512),"",_xlfn.TEXTJOIN("/",FALSE,R522,U522))</f>
        <v>38/50</v>
      </c>
      <c r="L522" s="39"/>
      <c r="M522" s="7" t="str">
        <f t="shared" ca="1" si="73"/>
        <v>B</v>
      </c>
      <c r="N522" s="8">
        <f t="shared" ca="1" si="74"/>
        <v>8</v>
      </c>
      <c r="O522">
        <f t="shared" ref="O522:O528" si="75">O521+1</f>
        <v>6</v>
      </c>
      <c r="P522" s="1">
        <f ca="1">IF(ISERROR(F512),"",IF(ISTEXT(VLOOKUP(B512,INDIRECT($F$8),6+(O522-1)*3)),(VLOOKUP(B512,INDIRECT($F$8),6+(O522-1)*3)),SUM(VLOOKUP(B512,INDIRECT($F$8),6+(O522-1)*3),IF(W529,W522,0))))</f>
        <v>16</v>
      </c>
      <c r="Q522" s="1">
        <f ca="1">IF(ISERROR(F512),"",VLOOKUP(B512,INDIRECT($F$8),7+(O522-1)*3))</f>
        <v>22</v>
      </c>
      <c r="R522" s="1">
        <f ca="1">IF(ISERROR(F512),"",SUM(P522:Q522))</f>
        <v>38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str">
        <f ca="1">IF(ISERROR(F512),"",IF(N522=0,A522,""))</f>
        <v/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0</v>
      </c>
      <c r="X522" s="1" t="str">
        <f ca="1">IF(ISERROR(F512),"",IF(W522=0,"",_xlfn.TEXTJOIN("",FALSE," G+",W522," in ",A522)))</f>
        <v/>
      </c>
    </row>
    <row r="523" spans="1:24" ht="12" customHeight="1" x14ac:dyDescent="0.25">
      <c r="A523" s="7" t="str">
        <f ca="1">IF(ISERROR(F512),"",VLOOKUP(C512,INDIRECT($F$8),6+(O523-1)*3,0))</f>
        <v>MEP 001</v>
      </c>
      <c r="B523" s="38" t="str">
        <f ca="1">IF(ISERROR(F512),"",VLOOKUP(D512,INDIRECT($F$8),6+(O523-1)*3,0))</f>
        <v>Basic Mechanical Engineering Lab</v>
      </c>
      <c r="C523" s="38"/>
      <c r="D523" s="38"/>
      <c r="E523" s="38"/>
      <c r="F523" s="7">
        <f ca="1">IF(ISERROR(F512),"",VLOOKUP(E512,INDIRECT($F$8),6+(O523-1)*3,0))</f>
        <v>1</v>
      </c>
      <c r="G523" s="39" t="str">
        <f ca="1">IF(ISERROR(F512),"",_xlfn.TEXTJOIN("/",FALSE,P523,S523))</f>
        <v>22/25</v>
      </c>
      <c r="H523" s="39"/>
      <c r="I523" s="39" t="str">
        <f ca="1">IF(ISERROR(F512),"",_xlfn.TEXTJOIN("/",FALSE,Q523,T523))</f>
        <v>19/25</v>
      </c>
      <c r="J523" s="39"/>
      <c r="K523" s="39" t="str">
        <f ca="1">IF(ISERROR(F512),"",_xlfn.TEXTJOIN("/",FALSE,R523,U523))</f>
        <v>41/50</v>
      </c>
      <c r="L523" s="39"/>
      <c r="M523" s="7" t="str">
        <f t="shared" ca="1" si="73"/>
        <v>B+</v>
      </c>
      <c r="N523" s="8">
        <f t="shared" ca="1" si="74"/>
        <v>8.5</v>
      </c>
      <c r="O523">
        <f t="shared" si="75"/>
        <v>7</v>
      </c>
      <c r="P523" s="1">
        <f ca="1">IF(ISERROR(F512),"",IF(ISTEXT(VLOOKUP(B512,INDIRECT($F$8),6+(O523-1)*3)),(VLOOKUP(B512,INDIRECT($F$8),6+(O523-1)*3)),SUM(VLOOKUP(B512,INDIRECT($F$8),6+(O523-1)*3),IF(W529,W523,0))))</f>
        <v>22</v>
      </c>
      <c r="Q523" s="1">
        <f ca="1">IF(ISERROR(F512),"",VLOOKUP(B512,INDIRECT($F$8),7+(O523-1)*3))</f>
        <v>19</v>
      </c>
      <c r="R523" s="1">
        <f ca="1">IF(ISERROR(F512),"",SUM(P523:Q523))</f>
        <v>41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str">
        <f ca="1">IF(ISERROR(F512),"",IF(N523=0,A523,""))</f>
        <v/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0</v>
      </c>
      <c r="X523" s="1" t="str">
        <f ca="1">IF(ISERROR(F512),"",IF(W523=0,"",_xlfn.TEXTJOIN("",FALSE," G+",W523," in ",A523)))</f>
        <v/>
      </c>
    </row>
    <row r="524" spans="1:24" ht="12" customHeight="1" x14ac:dyDescent="0.25">
      <c r="A524" s="7" t="str">
        <f ca="1">IF(ISERROR(F512),"",VLOOKUP(C512,INDIRECT($F$8),6+(O524-1)*3,0))</f>
        <v>MEP 003</v>
      </c>
      <c r="B524" s="38" t="str">
        <f ca="1">IF(ISERROR(F512),"",VLOOKUP(D512,INDIRECT($F$8),6+(O524-1)*3-Z524,0))</f>
        <v>Workshop Practices Lab</v>
      </c>
      <c r="C524" s="38"/>
      <c r="D524" s="38"/>
      <c r="E524" s="38"/>
      <c r="F524" s="7">
        <f ca="1">IF(ISERROR(F512),"",VLOOKUP(E512,INDIRECT($F$8),6+(O524-1)*3,0))</f>
        <v>2</v>
      </c>
      <c r="G524" s="39" t="str">
        <f ca="1">IF(ISERROR(F512),"",_xlfn.TEXTJOIN("/",FALSE,P524,S524))</f>
        <v>48/50</v>
      </c>
      <c r="H524" s="39"/>
      <c r="I524" s="39" t="str">
        <f ca="1">IF(ISERROR(F512),"",_xlfn.TEXTJOIN("/",FALSE,Q524,T524))</f>
        <v>48/50</v>
      </c>
      <c r="J524" s="39"/>
      <c r="K524" s="39" t="str">
        <f ca="1">IF(ISERROR(F512),"",_xlfn.TEXTJOIN("/",FALSE,R524,U524))</f>
        <v>96/100</v>
      </c>
      <c r="L524" s="39"/>
      <c r="M524" s="7" t="str">
        <f t="shared" ca="1" si="73"/>
        <v>O</v>
      </c>
      <c r="N524" s="8">
        <f t="shared" ca="1" si="74"/>
        <v>10</v>
      </c>
      <c r="O524">
        <f t="shared" si="75"/>
        <v>8</v>
      </c>
      <c r="P524" s="1">
        <f ca="1">IF(ISERROR(F512),"",IF(ISTEXT(VLOOKUP(B512,INDIRECT($F$8),6+(O524-1)*3)),(VLOOKUP(B512,INDIRECT($F$8),6+(O524-1)*3)),SUM(VLOOKUP(B512,INDIRECT($F$8),6+(O524-1)*3),IF(W529,W524,0))))</f>
        <v>48</v>
      </c>
      <c r="Q524" s="1">
        <f ca="1">IF(ISERROR(F512),"",VLOOKUP(B512,INDIRECT($F$8),7+(O524-1)*3))</f>
        <v>48</v>
      </c>
      <c r="R524" s="1">
        <f ca="1">IF(ISERROR(F512),"",SUM(P524:Q524))</f>
        <v>96</v>
      </c>
      <c r="S524" s="1">
        <f ca="1">IF(ISERROR(F512),"",VLOOKUP(A512,INDIRECT($F$8),6+(O524-1)*3))</f>
        <v>50</v>
      </c>
      <c r="T524" s="1">
        <f ca="1">IF(ISERROR(F512),"",VLOOKUP(A512,INDIRECT($F$8),7+(O524-1)*3))</f>
        <v>50</v>
      </c>
      <c r="U524" s="1">
        <f ca="1">IF(ISERROR(F512),"",VLOOKUP(A512,INDIRECT($F$8),8+(O524-1)*3))</f>
        <v>100</v>
      </c>
      <c r="V524" s="1" t="str">
        <f ca="1">IF(ISERROR(F512),"",IF(N524=0,A524,""))</f>
        <v/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0</v>
      </c>
      <c r="X524" s="1" t="str">
        <f ca="1">IF(ISERROR(F512),"",IF(W524=0,"",_xlfn.TEXTJOIN("",FALSE," G+",W524," in ",A524)))</f>
        <v/>
      </c>
    </row>
    <row r="525" spans="1:24" ht="12" customHeight="1" x14ac:dyDescent="0.25">
      <c r="A525" s="7" t="str">
        <f ca="1">IF(ISERROR(F512),"",VLOOKUP(C512,INDIRECT($F$8),6+(O525-1)*3,0))</f>
        <v>AHP 004</v>
      </c>
      <c r="B525" s="38" t="str">
        <f ca="1">IF(ISERROR(F512),"",VLOOKUP(D512,INDIRECT($F$8),6+(O525-1)*3-Z525,0))</f>
        <v>Emerging Technologies in Engineering Lab</v>
      </c>
      <c r="C525" s="38"/>
      <c r="D525" s="38"/>
      <c r="E525" s="38"/>
      <c r="F525" s="7">
        <f ca="1">IF(ISERROR(F512),"",VLOOKUP(E512,INDIRECT($F$8),6+(O525-1)*3,0))</f>
        <v>1</v>
      </c>
      <c r="G525" s="39" t="str">
        <f ca="1">IF(ISERROR(F512),"",_xlfn.TEXTJOIN("/",FALSE,P525,S525))</f>
        <v>21/25</v>
      </c>
      <c r="H525" s="39"/>
      <c r="I525" s="39" t="str">
        <f ca="1">IF(ISERROR(F512),"",_xlfn.TEXTJOIN("/",FALSE,Q525,T525))</f>
        <v>24/25</v>
      </c>
      <c r="J525" s="39"/>
      <c r="K525" s="39" t="str">
        <f ca="1">IF(ISERROR(F512),"",_xlfn.TEXTJOIN("/",FALSE,R525,U525))</f>
        <v>45/50</v>
      </c>
      <c r="L525" s="39"/>
      <c r="M525" s="7" t="str">
        <f t="shared" ca="1" si="73"/>
        <v>A+</v>
      </c>
      <c r="N525" s="8">
        <f t="shared" ca="1" si="74"/>
        <v>9.5</v>
      </c>
      <c r="O525">
        <f t="shared" si="75"/>
        <v>9</v>
      </c>
      <c r="P525" s="1">
        <f ca="1">IF(ISERROR(F512),"",IF(ISTEXT(VLOOKUP(B512,INDIRECT($F$8),6+(O525-1)*3)),(VLOOKUP(B512,INDIRECT($F$8),6+(O525-1)*3)),SUM(VLOOKUP(B512,INDIRECT($F$8),6+(O525-1)*3),IF(W529,W525,0))))</f>
        <v>21</v>
      </c>
      <c r="Q525" s="1">
        <f ca="1">IF(ISERROR(F512),"",VLOOKUP(B512,INDIRECT($F$8),7+(O525-1)*3))</f>
        <v>24</v>
      </c>
      <c r="R525" s="1">
        <f ca="1">IF(ISERROR(F512),"",SUM(P525:Q525))</f>
        <v>45</v>
      </c>
      <c r="S525" s="1">
        <f ca="1">IF(ISERROR(F512),"",VLOOKUP(A512,INDIRECT($F$8),6+(O525-1)*3))</f>
        <v>25</v>
      </c>
      <c r="T525" s="1">
        <f ca="1">IF(ISERROR(F512),"",VLOOKUP(A512,INDIRECT($F$8),7+(O525-1)*3))</f>
        <v>25</v>
      </c>
      <c r="U525" s="1">
        <f ca="1">IF(ISERROR(F512),"",VLOOKUP(A512,INDIRECT($F$8),8+(O525-1)*3))</f>
        <v>50</v>
      </c>
      <c r="V525" s="1" t="str">
        <f ca="1">IF(ISERROR(F512),"",IF(N525=0,A525,""))</f>
        <v/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0</v>
      </c>
      <c r="X525" s="1" t="str">
        <f ca="1">IF(ISERROR(F512),"",IF(W525=0,"",_xlfn.TEXTJOIN("",FALSE," G+",W525," in ",A525)))</f>
        <v/>
      </c>
    </row>
    <row r="526" spans="1:24" ht="12" customHeight="1" x14ac:dyDescent="0.25">
      <c r="A526" s="7" t="str">
        <f ca="1">IF(ISERROR(F512),"",VLOOKUP(C512,INDIRECT($F$8),6+(O526-1)*3,0))</f>
        <v>CSP 002</v>
      </c>
      <c r="B526" s="38" t="str">
        <f ca="1">IF(ISERROR(F512),"",VLOOKUP(D512,INDIRECT($F$8),6+(O526-1)*3,0))</f>
        <v>Computer Applications and IOT</v>
      </c>
      <c r="C526" s="38"/>
      <c r="D526" s="38"/>
      <c r="E526" s="38"/>
      <c r="F526" s="7">
        <f ca="1">IF(ISERROR(F512),"",VLOOKUP(E512,INDIRECT($F$8),6+(O526-1)*3,0))</f>
        <v>1</v>
      </c>
      <c r="G526" s="39" t="str">
        <f ca="1">IF(ISERROR(F512),"",_xlfn.TEXTJOIN("/",FALSE,P526,S526))</f>
        <v>22/25</v>
      </c>
      <c r="H526" s="39"/>
      <c r="I526" s="39" t="str">
        <f ca="1">IF(ISERROR(F512),"",_xlfn.TEXTJOIN("/",FALSE,Q526,T526))</f>
        <v>22/25</v>
      </c>
      <c r="J526" s="39"/>
      <c r="K526" s="39" t="str">
        <f ca="1">IF(ISERROR(F512),"",_xlfn.TEXTJOIN("/",FALSE,R526,U526))</f>
        <v>44/50</v>
      </c>
      <c r="L526" s="39"/>
      <c r="M526" s="7" t="str">
        <f t="shared" ca="1" si="73"/>
        <v>A</v>
      </c>
      <c r="N526" s="8">
        <f t="shared" ca="1" si="74"/>
        <v>9</v>
      </c>
      <c r="O526">
        <f t="shared" si="75"/>
        <v>10</v>
      </c>
      <c r="P526" s="1">
        <f ca="1">IF(ISERROR(F512),"",IF(ISTEXT(VLOOKUP(B512,INDIRECT($F$8),6+(O526-1)*3)),(VLOOKUP(B512,INDIRECT($F$8),6+(O526-1)*3)),SUM(VLOOKUP(B512,INDIRECT($F$8),6+(O526-1)*3),IF(W529,W526,0))))</f>
        <v>22</v>
      </c>
      <c r="Q526" s="1">
        <f ca="1">IF(ISERROR(F512),"",VLOOKUP(B512,INDIRECT($F$8),7+(O526-1)*3))</f>
        <v>22</v>
      </c>
      <c r="R526" s="1">
        <f ca="1">IF(ISERROR(F512),"",SUM(P526:Q526))</f>
        <v>44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str">
        <f ca="1">IF(ISERROR(F512),"",IF(N526=0,A526,""))</f>
        <v/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0</v>
      </c>
      <c r="X526" s="1" t="str">
        <f ca="1">IF(ISERROR(F512),"",IF(W526=0,"",_xlfn.TEXTJOIN("",FALSE," G+",W526," in ",A526)))</f>
        <v/>
      </c>
    </row>
    <row r="527" spans="1:24" ht="12" customHeight="1" x14ac:dyDescent="0.25">
      <c r="A527" s="7" t="str">
        <f ca="1">IF(ISERROR(F512),"",VLOOKUP(C512,INDIRECT($F$8),6+(O527-1)*3,0))</f>
        <v>AHP 006</v>
      </c>
      <c r="B527" s="38" t="str">
        <f ca="1">IF(ISERROR(F512),"",VLOOKUP(D512,INDIRECT($F$8),6+(O527-1)*3,0))</f>
        <v>English Language Lab ($)</v>
      </c>
      <c r="C527" s="38"/>
      <c r="D527" s="38"/>
      <c r="E527" s="38"/>
      <c r="F527" s="7">
        <f ca="1">IF(ISERROR(F512),"",VLOOKUP(E512,INDIRECT($F$8),6+(O527-1)*3,0))</f>
        <v>0</v>
      </c>
      <c r="G527" s="39" t="str">
        <f ca="1">IF(ISERROR(F512),"",_xlfn.TEXTJOIN("/",FALSE,P527,S527))</f>
        <v>16/25</v>
      </c>
      <c r="H527" s="39"/>
      <c r="I527" s="39" t="str">
        <f ca="1">IF(ISERROR(F512),"",_xlfn.TEXTJOIN("/",FALSE,Q527,T527))</f>
        <v>38/50</v>
      </c>
      <c r="J527" s="39"/>
      <c r="K527" s="39" t="str">
        <f ca="1">IF(ISERROR(F512),"",_xlfn.TEXTJOIN("/",FALSE,R527,U527))</f>
        <v>54/75</v>
      </c>
      <c r="L527" s="39"/>
      <c r="M527" s="7" t="str">
        <f t="shared" ca="1" si="73"/>
        <v>C+</v>
      </c>
      <c r="N527" s="8">
        <f t="shared" ca="1" si="74"/>
        <v>7.5</v>
      </c>
      <c r="O527">
        <f t="shared" si="75"/>
        <v>11</v>
      </c>
      <c r="P527" s="1">
        <f ca="1">IF(ISERROR(F512),"",IF(ISTEXT(VLOOKUP(B512,INDIRECT($F$8),6+(O527-1)*3)),(VLOOKUP(B512,INDIRECT($F$8),6+(O527-1)*3)),SUM(VLOOKUP(B512,INDIRECT($F$8),6+(O527-1)*3),IF(W529,W527,0))))</f>
        <v>16</v>
      </c>
      <c r="Q527" s="1">
        <f ca="1">IF(ISERROR(F512),"",VLOOKUP(B512,INDIRECT($F$8),7+(O527-1)*3))</f>
        <v>38</v>
      </c>
      <c r="R527" s="1">
        <f ca="1">IF(ISERROR(F512),"",SUM(P527:Q527))</f>
        <v>54</v>
      </c>
      <c r="S527" s="1">
        <f ca="1">IF(ISERROR(F512),"",VLOOKUP(A512,INDIRECT($F$8),6+(O527-1)*3))</f>
        <v>25</v>
      </c>
      <c r="T527" s="1">
        <f ca="1">IF(ISERROR(F512),"",VLOOKUP(A512,INDIRECT($F$8),7+(O527-1)*3))</f>
        <v>50</v>
      </c>
      <c r="U527" s="1">
        <f ca="1">IF(ISERROR(F512),"",VLOOKUP(A512,INDIRECT($F$8),8+(O527-1)*3))</f>
        <v>75</v>
      </c>
      <c r="V527" s="1" t="str">
        <f ca="1">IF(ISERROR(F512),"",IF(N527=0,A527,""))</f>
        <v/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0</v>
      </c>
      <c r="X527" s="1" t="str">
        <f ca="1">IF(ISERROR(F512),"",IF(W527=0,"",_xlfn.TEXTJOIN("",FALSE," G+",W527," in ",A527)))</f>
        <v/>
      </c>
    </row>
    <row r="528" spans="1:24" ht="12" customHeight="1" x14ac:dyDescent="0.25">
      <c r="A528" s="7" t="str">
        <f ca="1">IF(ISERROR(F512),"",VLOOKUP(C512,INDIRECT($F$8),6+(O528-1)*3-Y528,0))</f>
        <v>GP 01</v>
      </c>
      <c r="B528" s="38" t="str">
        <f ca="1">IF(ISERROR(F512),"",VLOOKUP(D512,INDIRECT($F$8),6+(O528-1)*3-Z528,0))</f>
        <v>General Proficiency ($)</v>
      </c>
      <c r="C528" s="38"/>
      <c r="D528" s="38"/>
      <c r="E528" s="38"/>
      <c r="F528" s="7">
        <f ca="1">IF(ISERROR(F512),"",VLOOKUP(E512,INDIRECT($F$8),6+(O528-1)*3-AA528,0))</f>
        <v>0</v>
      </c>
      <c r="G528" s="39" t="str">
        <f ca="1">IF(ISERROR(F512),"","-")</f>
        <v>-</v>
      </c>
      <c r="H528" s="39"/>
      <c r="I528" s="39" t="str">
        <f ca="1">IF(ISERROR(F512),"",_xlfn.TEXTJOIN("/",FALSE,Q528,T528))</f>
        <v>47/50</v>
      </c>
      <c r="J528" s="39"/>
      <c r="K528" s="39" t="str">
        <f ca="1">IF(ISERROR(F512),"",_xlfn.TEXTJOIN("/",FALSE,R528,U528))</f>
        <v>47/50</v>
      </c>
      <c r="L528" s="39"/>
      <c r="M528" s="39" t="str">
        <f ca="1">IF(ISBLANK(R528),"",IF(ISTEXT(R528),R528,IF(R528&gt;=0.8*U528,"Excellent",IF(R528&gt;=0.6*U528,"Very Good",IF(R528&gt;=0.4*U528,"Good",IF(R528&gt;=0.2*U528,"Satisfactory","Average"))))))</f>
        <v>Excellent</v>
      </c>
      <c r="N528" s="39"/>
      <c r="O528">
        <f t="shared" si="75"/>
        <v>12</v>
      </c>
      <c r="P528" s="1">
        <f ca="1">IF(ISERROR(F512),"",IF(ISTEXT(VLOOKUP(B\28,INDIRECT($F$8),6+(O528-1)*3)),(VLOOKUP(B512,INDIRECT($F$8),6+(O528-1)*3)),SUM(VLOOKUP(B512,INDIRECT($F$8),6+(O528-1)*3),IF(W529,W528,0))))</f>
        <v>0</v>
      </c>
      <c r="Q528" s="1">
        <f ca="1">IF(ISERROR(F512),"",VLOOKUP(B512,INDIRECT($F$8),7+(O528-1)*3))</f>
        <v>47</v>
      </c>
      <c r="R528" s="1">
        <f ca="1">IF(ISERROR(F512),"",SUM(P528:Q528))</f>
        <v>47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5">
      <c r="A529" s="40" t="str">
        <f ca="1">IF(ISERROR(F512),"",A508)</f>
        <v>Total Credits/ Marks/ Total Grade Points</v>
      </c>
      <c r="B529" s="40"/>
      <c r="C529" s="40"/>
      <c r="D529" s="40"/>
      <c r="E529" s="40"/>
      <c r="F529" s="10">
        <f ca="1">IF(ISERROR(F512),"",SUM(F517:F527))</f>
        <v>23</v>
      </c>
      <c r="G529" s="41" t="str">
        <f ca="1">IF(ISERROR(F512),"",_xlfn.TEXTJOIN("/",TRUE,SUMIF(F517:F528,"&gt;0",P517:P528),SUMIF(F517:F528,"&gt;0",S517:S528)))</f>
        <v>351/575</v>
      </c>
      <c r="H529" s="41"/>
      <c r="I529" s="41" t="str">
        <f ca="1">IF(ISERROR(F512),"",_xlfn.TEXTJOIN("/",TRUE,SUMIF(F517:F528,"&gt;0",Q517:Q528),SUMIF(F517:F528,"&gt;0",T517:T528)))</f>
        <v>308/375</v>
      </c>
      <c r="J529" s="41"/>
      <c r="K529" s="41" t="str">
        <f ca="1">IF(ISERROR(F512),"",_xlfn.TEXTJOIN("/",TRUE,SUMIF(F517:F528,"&gt;0",R517:R528),SUMIF(F517:F528,"&gt;0",U517:U528)))</f>
        <v>659/950</v>
      </c>
      <c r="L529" s="41"/>
      <c r="M529" s="40">
        <f ca="1">IF(ISERROR(F512),"",SUMPRODUCT(N517:N527,F517:F527))</f>
        <v>144</v>
      </c>
      <c r="N529" s="40"/>
      <c r="V529" s="1" t="str">
        <f ca="1">IF(ISERROR(F512),"",_xlfn.TEXTJOIN(", ",TRUE,V517:V528))</f>
        <v>ECT 001</v>
      </c>
      <c r="W529" t="b">
        <f ca="1">IF(ISERROR(F512),"",IF(SUM(W517:W528)&lt;=W516,TRUE,FALSE))</f>
        <v>0</v>
      </c>
      <c r="X529" s="1" t="str">
        <f ca="1">IF(ISERROR(F512),"",_xlfn.TEXTJOIN(",",TRUE,X517:X528))</f>
        <v xml:space="preserve"> G+11 in ECT 001</v>
      </c>
    </row>
    <row r="530" spans="1:24" ht="12" customHeight="1" x14ac:dyDescent="0.25">
      <c r="A530" s="40" t="str">
        <f ca="1">IF(ISERROR(F512),"",A509)</f>
        <v>Result:</v>
      </c>
      <c r="B530" s="42" t="str" cm="1">
        <f t="array" aca="1" ref="B530" ca="1">IF(SUM(COUNTIF(M517:M527,{"Ab","Dt"}))=11, "Not Promoted to IInd Semester", IF(V529="", "PASS", "CARRY OVER"))</f>
        <v>CARRY OVER</v>
      </c>
      <c r="C530" s="42"/>
      <c r="D530" s="40" t="str">
        <f ca="1">IF(ISERROR(F512),"",D509)</f>
        <v>Remark:</v>
      </c>
      <c r="E530" s="42" t="str">
        <f ca="1">IF(ISERROR(F512),"",IF(V529="",IF(X529="","",X529),_xlfn.TEXTJOIN(" ",TRUE,"BACK IN",V529)))</f>
        <v>BACK IN ECT 001</v>
      </c>
      <c r="F530" s="42"/>
      <c r="G530" s="40" t="str">
        <f ca="1">IF(ISERROR(F512),"",G509)</f>
        <v>SGPA:</v>
      </c>
      <c r="H530" s="43">
        <f ca="1">IF(ISERROR(F512),"",M529/F529)</f>
        <v>6.2608695652173916</v>
      </c>
      <c r="I530" s="40" t="str">
        <f ca="1">IF(ISERROR(F512),"",I509)</f>
        <v>CGPA:</v>
      </c>
      <c r="J530" s="43">
        <f ca="1">IF(ISERROR(F512),"",VLOOKUP(B512,INDIRECT($F$8),12+(O528-1)*3,0))</f>
        <v>6.2608695652173916</v>
      </c>
      <c r="K530" s="42" t="str">
        <f ca="1">IF(ISERROR(F512),"",K509)</f>
        <v>Earned Credits:</v>
      </c>
      <c r="L530" s="40">
        <f ca="1">IF(ISERROR(F512),"",SUMIF(N517:N527,"&gt;0",F517:F527))</f>
        <v>19</v>
      </c>
      <c r="M530" s="42" t="str">
        <f ca="1">IF(ISERROR(F512),"",M509)</f>
        <v>Cuml. Earned Credits:</v>
      </c>
      <c r="N530" s="40">
        <f ca="1">IF(ISERROR(F512),"",VLOOKUP(B512,INDIRECT($F$8),10+(O528-1)*3,0))</f>
        <v>19</v>
      </c>
    </row>
    <row r="531" spans="1:24" ht="12" customHeight="1" x14ac:dyDescent="0.25">
      <c r="A531" s="40"/>
      <c r="B531" s="42"/>
      <c r="C531" s="42"/>
      <c r="D531" s="40"/>
      <c r="E531" s="42"/>
      <c r="F531" s="42"/>
      <c r="G531" s="40"/>
      <c r="H531" s="43"/>
      <c r="I531" s="40"/>
      <c r="J531" s="43"/>
      <c r="K531" s="42"/>
      <c r="L531" s="40"/>
      <c r="M531" s="42"/>
      <c r="N531" s="40"/>
    </row>
    <row r="532" spans="1:24" ht="12" customHeight="1" x14ac:dyDescent="0.25">
      <c r="A532" s="40"/>
      <c r="B532" s="42"/>
      <c r="C532" s="42"/>
      <c r="D532" s="40"/>
      <c r="E532" s="42"/>
      <c r="F532" s="42"/>
      <c r="G532" s="40"/>
      <c r="H532" s="43"/>
      <c r="I532" s="40"/>
      <c r="J532" s="43"/>
      <c r="K532" s="42"/>
      <c r="L532" s="40"/>
      <c r="M532" s="42"/>
      <c r="N532" s="40"/>
    </row>
    <row r="533" spans="1:24" ht="12" customHeight="1" x14ac:dyDescent="0.25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 t="str">
        <f ca="1">VLOOKUP(B533,INDIRECT($F$8),4,0)</f>
        <v>Gaurav Kuriyal</v>
      </c>
    </row>
    <row r="534" spans="1:24" ht="12" customHeight="1" x14ac:dyDescent="0.25">
      <c r="A534" s="44" t="str">
        <f ca="1">IF(ISERROR(F533),"",A513)</f>
        <v>Name:</v>
      </c>
      <c r="B534" s="44" t="str">
        <f ca="1">IFERROR(VLOOKUP(B533,INDIRECT($F$8),4,0),"")</f>
        <v>Gaurav Kuriyal</v>
      </c>
      <c r="C534" s="44"/>
      <c r="D534" s="44" t="str">
        <f ca="1">IF(ISERROR(F533),"",D513)</f>
        <v>Father's Name:</v>
      </c>
      <c r="E534" s="44" t="str">
        <f ca="1">IFERROR(VLOOKUP(B533,INDIRECT($F$8),5,0),"")</f>
        <v>Manoj Kuriyal</v>
      </c>
      <c r="F534" s="44"/>
      <c r="G534" s="44" t="str">
        <f ca="1">IF(ISERROR(F533),"",G513)</f>
        <v>University Roll No:</v>
      </c>
      <c r="H534" s="44"/>
      <c r="I534" s="45">
        <f ca="1">IFERROR(VLOOKUP(B533,INDIRECT($F$8),2,0),"")</f>
        <v>250090101026</v>
      </c>
      <c r="J534" s="45"/>
      <c r="K534" s="44" t="str">
        <f ca="1">IF(ISERROR(F533),"",K513)</f>
        <v>University Enrol. No:</v>
      </c>
      <c r="L534" s="44"/>
      <c r="M534" s="45" t="str">
        <f ca="1">IFERROR(VLOOKUP(B533,INDIRECT($F$8),3,0),"")</f>
        <v>UTU/2501103719</v>
      </c>
      <c r="N534" s="45"/>
    </row>
    <row r="535" spans="1:24" ht="12" customHeight="1" x14ac:dyDescent="0.25">
      <c r="A535" s="44"/>
      <c r="B535" s="44"/>
      <c r="C535" s="44"/>
      <c r="D535" s="44"/>
      <c r="E535" s="44"/>
      <c r="F535" s="44"/>
      <c r="G535" s="44"/>
      <c r="H535" s="44"/>
      <c r="I535" s="45"/>
      <c r="J535" s="45"/>
      <c r="K535" s="44"/>
      <c r="L535" s="44"/>
      <c r="M535" s="45"/>
      <c r="N535" s="45"/>
    </row>
    <row r="536" spans="1:24" ht="12" customHeight="1" x14ac:dyDescent="0.25">
      <c r="A536" s="42" t="str">
        <f ca="1">IF(ISERROR(F533),"",A515)</f>
        <v>Subject Code</v>
      </c>
      <c r="B536" s="42" t="str">
        <f ca="1">IF(ISERROR(F533),"",B515)</f>
        <v>Subject Name</v>
      </c>
      <c r="C536" s="42"/>
      <c r="D536" s="42"/>
      <c r="E536" s="42"/>
      <c r="F536" s="42" t="str">
        <f ca="1">IF(ISERROR(F533),"",F515)</f>
        <v>Credits</v>
      </c>
      <c r="G536" s="42" t="str">
        <f ca="1">IF(ISERROR(F533),"",G515)</f>
        <v>External Marks</v>
      </c>
      <c r="H536" s="42"/>
      <c r="I536" s="42" t="str">
        <f ca="1">IF(ISERROR(F533),"",I515)</f>
        <v>Sessional Marks</v>
      </c>
      <c r="J536" s="42"/>
      <c r="K536" s="42" t="str">
        <f ca="1">IF(ISERROR(F533),"",K515)</f>
        <v>Total Marks</v>
      </c>
      <c r="L536" s="42"/>
      <c r="M536" s="42" t="str">
        <f ca="1">IF(ISERROR(F533),"",M515)</f>
        <v>Grade</v>
      </c>
      <c r="N536" s="42" t="str">
        <f ca="1">IF(ISERROR(F533),"",N515)</f>
        <v>Grade Points</v>
      </c>
    </row>
    <row r="537" spans="1:24" ht="12" customHeight="1" x14ac:dyDescent="0.2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W537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10</v>
      </c>
    </row>
    <row r="538" spans="1:24" ht="12" customHeight="1" x14ac:dyDescent="0.25">
      <c r="A538" s="7" t="str">
        <f ca="1">IF(ISERROR(F533),"",VLOOKUP(C533,INDIRECT($F$8),6+(O538-1)*3,0))</f>
        <v>AHT 002</v>
      </c>
      <c r="B538" s="38" t="str">
        <f ca="1">IF(ISERROR(F533),"",VLOOKUP(D533,INDIRECT($F$8),6+(O538-1)*3,0))</f>
        <v>Engineering Chemistry</v>
      </c>
      <c r="C538" s="38"/>
      <c r="D538" s="38"/>
      <c r="E538" s="38"/>
      <c r="F538" s="7">
        <f ca="1">IF(ISERROR(F533),"",VLOOKUP(E533,INDIRECT($F$8),6+(O538-1)*3,0))</f>
        <v>4</v>
      </c>
      <c r="G538" s="39" t="str">
        <f ca="1">IF(ISERROR(F533),"",_xlfn.TEXTJOIN("/",FALSE,P538,S538))</f>
        <v>56/100</v>
      </c>
      <c r="H538" s="39"/>
      <c r="I538" s="39" t="str">
        <f ca="1">IF(ISERROR(F533),"",_xlfn.TEXTJOIN("/",FALSE,Q538,T538))</f>
        <v>36/50</v>
      </c>
      <c r="J538" s="39"/>
      <c r="K538" s="39" t="str">
        <f ca="1">IF(ISERROR(F533),"",_xlfn.TEXTJOIN("/",FALSE,R538,U538))</f>
        <v>92/150</v>
      </c>
      <c r="L538" s="39"/>
      <c r="M538" s="7" t="str">
        <f ca="1">IF(ISERROR(F533),"",IF(ISTEXT(P538),IF(P538="A","Ab",IF(P538="D","Dt",IF(P538="UFM","UFM",IF(P538="NA","")))),IF(AND(ISBLANK(P538),ISBLANK(R538)),"",IF(P538&lt;0.3*S538,"F",IF(ISBLANK(R538),"",IF(ISTEXT(R538),R538,IF(R538&gt;=0.95*U538,"O",IF(R538&gt;=0.9*U538,"A+",IF(R538&gt;=0.85*U538,"A",IF(R538&gt;=0.8*U538,"B+",IF(R538&gt;=0.75*U538,"B",IF(R538&gt;=0.7*U538,"C+",IF(R538&gt;=0.65*U538,"C",IF(R538&gt;=0.6*U538,"D+",IF(R538&gt;=0.55*U538,"D",IF(R538&gt;=0.5*U538,"E+",IF(R538&gt;=0.45*U538,"E",IF(R538&gt;=0.4*U538,"P",IF(R538&lt;0.4*U538,"F",R538)))))))))))))))))))</f>
        <v>D+</v>
      </c>
      <c r="N538" s="8">
        <f ca="1">INDEX($Z$2:$Z$17,MATCH(M538,$Y$2:$Y$17,0))</f>
        <v>6.5</v>
      </c>
      <c r="O538">
        <v>1</v>
      </c>
      <c r="P538" s="1">
        <f ca="1">IF(ISERROR(F533),"",IF(ISTEXT(VLOOKUP(B533,INDIRECT($F$8),6+(O538-1)*3)),(VLOOKUP(B533,INDIRECT($F$8),6+(O538-1)*3)),SUM(VLOOKUP(B533,INDIRECT($F$8),6+(O538-1)*3),IF(W550,W538,0))))</f>
        <v>56</v>
      </c>
      <c r="Q538" s="1">
        <f ca="1">IF(ISERROR(F533),"",VLOOKUP(B533,INDIRECT($F$8),7+(O538-1)*3))</f>
        <v>36</v>
      </c>
      <c r="R538" s="1">
        <f ca="1">IF(ISERROR(F533),"",SUM(P538:Q538))</f>
        <v>92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str">
        <f ca="1">IF(ISERROR(F533),"",IF(N538=0,A538,""))</f>
        <v/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0</v>
      </c>
      <c r="X538" s="1" t="str">
        <f ca="1">IF(ISERROR(F533),"",IF(W538=0,"",_xlfn.TEXTJOIN("",FALSE," G+",W538," in ",A538)))</f>
        <v/>
      </c>
    </row>
    <row r="539" spans="1:24" ht="12" customHeight="1" x14ac:dyDescent="0.25">
      <c r="A539" s="7" t="str">
        <f ca="1">IF(ISERROR(F533),"",VLOOKUP(C533,INDIRECT($F$8),6+(O539-1)*3,0))</f>
        <v>AHT 003</v>
      </c>
      <c r="B539" s="38" t="str">
        <f ca="1">IF(ISERROR(F533),"",VLOOKUP(D533,INDIRECT($F$8),6+(O539-1)*3,0))</f>
        <v>Introduction to Engineering Mathematics</v>
      </c>
      <c r="C539" s="38"/>
      <c r="D539" s="38"/>
      <c r="E539" s="38"/>
      <c r="F539" s="7">
        <f ca="1">IF(ISERROR(F533),"",VLOOKUP(E533,INDIRECT($F$8),6+(O539-1)*3,0))</f>
        <v>4</v>
      </c>
      <c r="G539" s="39" t="str">
        <f ca="1">IF(ISERROR(F533),"",_xlfn.TEXTJOIN("/",FALSE,P539,S539))</f>
        <v>86/100</v>
      </c>
      <c r="H539" s="39"/>
      <c r="I539" s="39" t="str">
        <f ca="1">IF(ISERROR(F533),"",_xlfn.TEXTJOIN("/",FALSE,Q539,T539))</f>
        <v>35/50</v>
      </c>
      <c r="J539" s="39"/>
      <c r="K539" s="39" t="str">
        <f ca="1">IF(ISERROR(F533),"",_xlfn.TEXTJOIN("/",FALSE,R539,U539))</f>
        <v>121/150</v>
      </c>
      <c r="L539" s="39"/>
      <c r="M539" s="7" t="str">
        <f t="shared" ref="M539:M548" ca="1" si="76">IF(ISERROR(F534),"",IF(ISTEXT(P539),IF(P539="A","Ab",IF(P539="D","Dt",IF(P539="UFM","UFM",IF(P539="NA","")))),IF(AND(ISBLANK(P539),ISBLANK(R539)),"",IF(P539&lt;0.3*S539,"F",IF(ISBLANK(R539),"",IF(ISTEXT(R539),R539,IF(R539&gt;=0.95*U539,"O",IF(R539&gt;=0.9*U539,"A+",IF(R539&gt;=0.85*U539,"A",IF(R539&gt;=0.8*U539,"B+",IF(R539&gt;=0.75*U539,"B",IF(R539&gt;=0.7*U539,"C+",IF(R539&gt;=0.65*U539,"C",IF(R539&gt;=0.6*U539,"D+",IF(R539&gt;=0.55*U539,"D",IF(R539&gt;=0.5*U539,"E+",IF(R539&gt;=0.45*U539,"E",IF(R539&gt;=0.4*U539,"P",IF(R539&lt;0.4*U539,"F",R539)))))))))))))))))))</f>
        <v>B+</v>
      </c>
      <c r="N539" s="8">
        <f t="shared" ref="N539:N548" ca="1" si="77">INDEX($Z$2:$Z$17,MATCH(M539,$Y$2:$Y$17,0))</f>
        <v>8.5</v>
      </c>
      <c r="O539">
        <f>O538+1</f>
        <v>2</v>
      </c>
      <c r="P539" s="1">
        <f ca="1">IF(ISERROR(F533),"",IF(ISTEXT(VLOOKUP(B533,INDIRECT($F$8),6+(O539-1)*3)),(VLOOKUP(B533,INDIRECT($F$8),6+(O539-1)*3)),SUM(VLOOKUP(B533,INDIRECT($F$8),6+(O539-1)*3),IF(W550,W539,0))))</f>
        <v>86</v>
      </c>
      <c r="Q539" s="1">
        <f ca="1">IF(ISERROR(F533),"",VLOOKUP(B533,INDIRECT($F$8),7+(O539-1)*3))</f>
        <v>35</v>
      </c>
      <c r="R539" s="1">
        <f ca="1">IF(ISERROR(F533),"",SUM(P539:Q539))</f>
        <v>121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str">
        <f ca="1">IF(ISERROR(F533),"",IF(N539=0,A539,""))</f>
        <v/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0</v>
      </c>
      <c r="X539" s="1" t="str">
        <f ca="1">IF(ISERROR(F533),"",IF(W539=0,"",_xlfn.TEXTJOIN("",FALSE," G+",W539," in ",A539)))</f>
        <v/>
      </c>
    </row>
    <row r="540" spans="1:24" ht="12" customHeight="1" x14ac:dyDescent="0.25">
      <c r="A540" s="7" t="str">
        <f ca="1">IF(ISERROR(F533),"",VLOOKUP(C533,INDIRECT($F$8),6+(O540-1)*3,0))</f>
        <v>ECT 001</v>
      </c>
      <c r="B540" s="38" t="str">
        <f ca="1">IF(ISERROR(F533),"",VLOOKUP(D533,INDIRECT($F$8),6+(O540-1)*3,0))</f>
        <v>Basic Electronics Engineering</v>
      </c>
      <c r="C540" s="38"/>
      <c r="D540" s="38"/>
      <c r="E540" s="38"/>
      <c r="F540" s="7">
        <f ca="1">IF(ISERROR(F533),"",VLOOKUP(E533,INDIRECT($F$8),6+(O540-1)*3,0))</f>
        <v>4</v>
      </c>
      <c r="G540" s="39" t="str">
        <f ca="1">IF(ISERROR(F533),"",_xlfn.TEXTJOIN("/",FALSE,P540,S540))</f>
        <v>38/100</v>
      </c>
      <c r="H540" s="39"/>
      <c r="I540" s="39" t="str">
        <f ca="1">IF(ISERROR(F533),"",_xlfn.TEXTJOIN("/",FALSE,Q540,T540))</f>
        <v>36/50</v>
      </c>
      <c r="J540" s="39"/>
      <c r="K540" s="39" t="str">
        <f ca="1">IF(ISERROR(F533),"",_xlfn.TEXTJOIN("/",FALSE,R540,U540))</f>
        <v>74/150</v>
      </c>
      <c r="L540" s="39"/>
      <c r="M540" s="7" t="str">
        <f t="shared" ca="1" si="76"/>
        <v>E</v>
      </c>
      <c r="N540" s="8">
        <f t="shared" ca="1" si="77"/>
        <v>5</v>
      </c>
      <c r="O540">
        <f>O539+1</f>
        <v>3</v>
      </c>
      <c r="P540" s="1">
        <f ca="1">IF(ISERROR(F533),"",IF(ISTEXT(VLOOKUP(B533,INDIRECT($F$8),6+(O540-1)*3)),(VLOOKUP(B533,INDIRECT($F$8),6+(O540-1)*3)),SUM(VLOOKUP(B533,INDIRECT($F$8),6+(O540-1)*3),IF(W550,W540,0))))</f>
        <v>38</v>
      </c>
      <c r="Q540" s="1">
        <f ca="1">IF(ISERROR(F533),"",VLOOKUP(B533,INDIRECT($F$8),7+(O540-1)*3))</f>
        <v>36</v>
      </c>
      <c r="R540" s="1">
        <f ca="1">IF(ISERROR(F533),"",SUM(P540:Q540))</f>
        <v>74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str">
        <f ca="1">IF(ISERROR(F533),"",IF(N540=0,A540,""))</f>
        <v/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0</v>
      </c>
      <c r="X540" s="1" t="str">
        <f ca="1">IF(ISERROR(F533),"",IF(W540=0,"",_xlfn.TEXTJOIN("",FALSE," G+",W540," in ",A540)))</f>
        <v/>
      </c>
    </row>
    <row r="541" spans="1:24" ht="12" customHeight="1" x14ac:dyDescent="0.25">
      <c r="A541" s="7" t="str">
        <f ca="1">IF(ISERROR(F533),"",VLOOKUP(C533,INDIRECT($F$8),6+(O541-1)*3,0))</f>
        <v>MET 001</v>
      </c>
      <c r="B541" s="38" t="str">
        <f ca="1">IF(ISERROR(F533),"",VLOOKUP(D533,INDIRECT($F$8),6+(O541-1)*3,0))</f>
        <v>Basic Mechanical Engineering</v>
      </c>
      <c r="C541" s="38"/>
      <c r="D541" s="38"/>
      <c r="E541" s="38"/>
      <c r="F541" s="7">
        <f ca="1">IF(ISERROR(F533),"",VLOOKUP(E533,INDIRECT($F$8),6+(O541-1)*3,0))</f>
        <v>4</v>
      </c>
      <c r="G541" s="39" t="str">
        <f ca="1">IF(ISERROR(F533),"",_xlfn.TEXTJOIN("/",FALSE,P541,S541))</f>
        <v>51/100</v>
      </c>
      <c r="H541" s="39"/>
      <c r="I541" s="39" t="str">
        <f ca="1">IF(ISERROR(F533),"",_xlfn.TEXTJOIN("/",FALSE,Q541,T541))</f>
        <v>39/50</v>
      </c>
      <c r="J541" s="39"/>
      <c r="K541" s="39" t="str">
        <f ca="1">IF(ISERROR(F533),"",_xlfn.TEXTJOIN("/",FALSE,R541,U541))</f>
        <v>90/150</v>
      </c>
      <c r="L541" s="39"/>
      <c r="M541" s="7" t="str">
        <f t="shared" ca="1" si="76"/>
        <v>D+</v>
      </c>
      <c r="N541" s="8">
        <f t="shared" ca="1" si="77"/>
        <v>6.5</v>
      </c>
      <c r="O541">
        <f>O540+1</f>
        <v>4</v>
      </c>
      <c r="P541" s="1">
        <f ca="1">IF(ISERROR(F533),"",IF(ISTEXT(VLOOKUP(B533,INDIRECT($F$8),6+(O541-1)*3)),(VLOOKUP(B533,INDIRECT($F$8),6+(O541-1)*3)),SUM(VLOOKUP(B533,INDIRECT($F$8),6+(O541-1)*3),IF(W550,W541,0))))</f>
        <v>51</v>
      </c>
      <c r="Q541" s="1">
        <f ca="1">IF(ISERROR(F533),"",VLOOKUP(B533,INDIRECT($F$8),7+(O541-1)*3))</f>
        <v>39</v>
      </c>
      <c r="R541" s="1">
        <f ca="1">IF(ISERROR(F533),"",SUM(P541:Q541))</f>
        <v>90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str">
        <f ca="1">IF(ISERROR(F533),"",IF(N541=0,A541,""))</f>
        <v/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0</v>
      </c>
      <c r="X541" s="1" t="str">
        <f ca="1">IF(ISERROR(F533),"",IF(W541=0,"",_xlfn.TEXTJOIN("",FALSE," G+",W541," in ",A541)))</f>
        <v/>
      </c>
    </row>
    <row r="542" spans="1:24" ht="12" customHeight="1" x14ac:dyDescent="0.25">
      <c r="A542" s="7" t="str">
        <f ca="1">IF(ISERROR(F533),"",VLOOKUP(C533,INDIRECT($F$8),6+(O542-1)*3,0))</f>
        <v>AHP 002</v>
      </c>
      <c r="B542" s="38" t="str">
        <f ca="1">IF(ISERROR(F533),"",VLOOKUP(D533,INDIRECT($F$8),6+(O542-1)*3,0))</f>
        <v>Engineering Chemistry Lab</v>
      </c>
      <c r="C542" s="38"/>
      <c r="D542" s="38"/>
      <c r="E542" s="38"/>
      <c r="F542" s="7">
        <f ca="1">IF(ISERROR(F533),"",VLOOKUP(E533,INDIRECT($F$8),6+(O542-1)*3,0))</f>
        <v>1</v>
      </c>
      <c r="G542" s="39" t="str">
        <f ca="1">IF(ISERROR(F533),"",_xlfn.TEXTJOIN("/",FALSE,P542,S542))</f>
        <v>19/25</v>
      </c>
      <c r="H542" s="39"/>
      <c r="I542" s="39" t="str">
        <f ca="1">IF(ISERROR(F533),"",_xlfn.TEXTJOIN("/",FALSE,Q542,T542))</f>
        <v>23/25</v>
      </c>
      <c r="J542" s="39"/>
      <c r="K542" s="39" t="str">
        <f ca="1">IF(ISERROR(F533),"",_xlfn.TEXTJOIN("/",FALSE,R542,U542))</f>
        <v>42/50</v>
      </c>
      <c r="L542" s="39"/>
      <c r="M542" s="7" t="str">
        <f t="shared" ca="1" si="76"/>
        <v>B+</v>
      </c>
      <c r="N542" s="8">
        <f t="shared" ca="1" si="77"/>
        <v>8.5</v>
      </c>
      <c r="O542">
        <f>O541+1</f>
        <v>5</v>
      </c>
      <c r="P542" s="1">
        <f ca="1">IF(ISERROR(F533),"",IF(ISTEXT(VLOOKUP(B533,INDIRECT($F$8),6+(O542-1)*3)),(VLOOKUP(B533,INDIRECT($F$8),6+(O542-1)*3)),SUM(VLOOKUP(B533,INDIRECT($F$8),6+(O542-1)*3),IF(W550,W542,0))))</f>
        <v>19</v>
      </c>
      <c r="Q542" s="1">
        <f ca="1">IF(ISERROR(F533),"",VLOOKUP(B533,INDIRECT($F$8),7+(O542-1)*3))</f>
        <v>23</v>
      </c>
      <c r="R542" s="1">
        <f ca="1">IF(ISERROR(F533),"",SUM(P542:Q542))</f>
        <v>42</v>
      </c>
      <c r="S542" s="1">
        <f ca="1">IF(ISERROR(F533),"",VLOOKUP(A533,INDIRECT($F$8),6+(O542-1)*3))</f>
        <v>25</v>
      </c>
      <c r="T542" s="1">
        <f ca="1">IF(ISERROR(F533),"",VLOOKUP(A533,INDIRECT($F$8),7+(O542-1)*3))</f>
        <v>25</v>
      </c>
      <c r="U542" s="1">
        <f ca="1">IF(ISERROR(F533),"",VLOOKUP(A533,INDIRECT($F$8),8+(O542-1)*3))</f>
        <v>50</v>
      </c>
      <c r="V542" s="1" t="str">
        <f ca="1">IF(ISERROR(F533),"",IF(N542=0,A542,""))</f>
        <v/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0</v>
      </c>
      <c r="X542" s="1" t="str">
        <f ca="1">IF(ISERROR(F533),"",IF(W542=0,"",_xlfn.TEXTJOIN("",FALSE," G+",W542," in ",A542)))</f>
        <v/>
      </c>
    </row>
    <row r="543" spans="1:24" ht="12" customHeight="1" x14ac:dyDescent="0.25">
      <c r="A543" s="7" t="str">
        <f ca="1">IF(ISERROR(F533),"",VLOOKUP(C533,INDIRECT($F$8),6+(O543-1)*3,0))</f>
        <v>ECP 001</v>
      </c>
      <c r="B543" s="38" t="str">
        <f ca="1">IF(ISERROR(F533),"",VLOOKUP(D533,INDIRECT($F$8),6+(O543-1)*3,0))</f>
        <v>Basic Electronics Engineering Lab</v>
      </c>
      <c r="C543" s="38"/>
      <c r="D543" s="38"/>
      <c r="E543" s="38"/>
      <c r="F543" s="7">
        <f ca="1">IF(ISERROR(F533),"",VLOOKUP(E533,INDIRECT($F$8),6+(O543-1)*3,0))</f>
        <v>1</v>
      </c>
      <c r="G543" s="39" t="str">
        <f ca="1">IF(ISERROR(F533),"",_xlfn.TEXTJOIN("/",FALSE,P543,S543))</f>
        <v>17/25</v>
      </c>
      <c r="H543" s="39"/>
      <c r="I543" s="39" t="str">
        <f ca="1">IF(ISERROR(F533),"",_xlfn.TEXTJOIN("/",FALSE,Q543,T543))</f>
        <v>21/25</v>
      </c>
      <c r="J543" s="39"/>
      <c r="K543" s="39" t="str">
        <f ca="1">IF(ISERROR(F533),"",_xlfn.TEXTJOIN("/",FALSE,R543,U543))</f>
        <v>38/50</v>
      </c>
      <c r="L543" s="39"/>
      <c r="M543" s="7" t="str">
        <f t="shared" ca="1" si="76"/>
        <v>B</v>
      </c>
      <c r="N543" s="8">
        <f t="shared" ca="1" si="77"/>
        <v>8</v>
      </c>
      <c r="O543">
        <f t="shared" ref="O543:O549" si="78">O542+1</f>
        <v>6</v>
      </c>
      <c r="P543" s="1">
        <f ca="1">IF(ISERROR(F533),"",IF(ISTEXT(VLOOKUP(B533,INDIRECT($F$8),6+(O543-1)*3)),(VLOOKUP(B533,INDIRECT($F$8),6+(O543-1)*3)),SUM(VLOOKUP(B533,INDIRECT($F$8),6+(O543-1)*3),IF(W550,W543,0))))</f>
        <v>17</v>
      </c>
      <c r="Q543" s="1">
        <f ca="1">IF(ISERROR(F533),"",VLOOKUP(B533,INDIRECT($F$8),7+(O543-1)*3))</f>
        <v>21</v>
      </c>
      <c r="R543" s="1">
        <f ca="1">IF(ISERROR(F533),"",SUM(P543:Q543))</f>
        <v>38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str">
        <f ca="1">IF(ISERROR(F533),"",IF(N543=0,A543,""))</f>
        <v/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0</v>
      </c>
      <c r="X543" s="1" t="str">
        <f ca="1">IF(ISERROR(F533),"",IF(W543=0,"",_xlfn.TEXTJOIN("",FALSE," G+",W543," in ",A543)))</f>
        <v/>
      </c>
    </row>
    <row r="544" spans="1:24" ht="12" customHeight="1" x14ac:dyDescent="0.25">
      <c r="A544" s="7" t="str">
        <f ca="1">IF(ISERROR(F533),"",VLOOKUP(C533,INDIRECT($F$8),6+(O544-1)*3,0))</f>
        <v>MEP 001</v>
      </c>
      <c r="B544" s="38" t="str">
        <f ca="1">IF(ISERROR(F533),"",VLOOKUP(D533,INDIRECT($F$8),6+(O544-1)*3,0))</f>
        <v>Basic Mechanical Engineering Lab</v>
      </c>
      <c r="C544" s="38"/>
      <c r="D544" s="38"/>
      <c r="E544" s="38"/>
      <c r="F544" s="7">
        <f ca="1">IF(ISERROR(F533),"",VLOOKUP(E533,INDIRECT($F$8),6+(O544-1)*3,0))</f>
        <v>1</v>
      </c>
      <c r="G544" s="39" t="str">
        <f ca="1">IF(ISERROR(F533),"",_xlfn.TEXTJOIN("/",FALSE,P544,S544))</f>
        <v>22/25</v>
      </c>
      <c r="H544" s="39"/>
      <c r="I544" s="39" t="str">
        <f ca="1">IF(ISERROR(F533),"",_xlfn.TEXTJOIN("/",FALSE,Q544,T544))</f>
        <v>21/25</v>
      </c>
      <c r="J544" s="39"/>
      <c r="K544" s="39" t="str">
        <f ca="1">IF(ISERROR(F533),"",_xlfn.TEXTJOIN("/",FALSE,R544,U544))</f>
        <v>43/50</v>
      </c>
      <c r="L544" s="39"/>
      <c r="M544" s="7" t="str">
        <f t="shared" ca="1" si="76"/>
        <v>A</v>
      </c>
      <c r="N544" s="8">
        <f t="shared" ca="1" si="77"/>
        <v>9</v>
      </c>
      <c r="O544">
        <f t="shared" si="78"/>
        <v>7</v>
      </c>
      <c r="P544" s="1">
        <f ca="1">IF(ISERROR(F533),"",IF(ISTEXT(VLOOKUP(B533,INDIRECT($F$8),6+(O544-1)*3)),(VLOOKUP(B533,INDIRECT($F$8),6+(O544-1)*3)),SUM(VLOOKUP(B533,INDIRECT($F$8),6+(O544-1)*3),IF(W550,W544,0))))</f>
        <v>22</v>
      </c>
      <c r="Q544" s="1">
        <f ca="1">IF(ISERROR(F533),"",VLOOKUP(B533,INDIRECT($F$8),7+(O544-1)*3))</f>
        <v>21</v>
      </c>
      <c r="R544" s="1">
        <f ca="1">IF(ISERROR(F533),"",SUM(P544:Q544))</f>
        <v>43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str">
        <f ca="1">IF(ISERROR(F533),"",IF(N544=0,A544,""))</f>
        <v/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0</v>
      </c>
      <c r="X544" s="1" t="str">
        <f ca="1">IF(ISERROR(F533),"",IF(W544=0,"",_xlfn.TEXTJOIN("",FALSE," G+",W544," in ",A544)))</f>
        <v/>
      </c>
    </row>
    <row r="545" spans="1:24" ht="12" customHeight="1" x14ac:dyDescent="0.25">
      <c r="A545" s="7" t="str">
        <f ca="1">IF(ISERROR(F533),"",VLOOKUP(C533,INDIRECT($F$8),6+(O545-1)*3,0))</f>
        <v>MEP 003</v>
      </c>
      <c r="B545" s="38" t="str">
        <f ca="1">IF(ISERROR(F533),"",VLOOKUP(D533,INDIRECT($F$8),6+(O545-1)*3-Z545,0))</f>
        <v>Workshop Practices Lab</v>
      </c>
      <c r="C545" s="38"/>
      <c r="D545" s="38"/>
      <c r="E545" s="38"/>
      <c r="F545" s="7">
        <f ca="1">IF(ISERROR(F533),"",VLOOKUP(E533,INDIRECT($F$8),6+(O545-1)*3,0))</f>
        <v>2</v>
      </c>
      <c r="G545" s="39" t="str">
        <f ca="1">IF(ISERROR(F533),"",_xlfn.TEXTJOIN("/",FALSE,P545,S545))</f>
        <v>45/50</v>
      </c>
      <c r="H545" s="39"/>
      <c r="I545" s="39" t="str">
        <f ca="1">IF(ISERROR(F533),"",_xlfn.TEXTJOIN("/",FALSE,Q545,T545))</f>
        <v>47/50</v>
      </c>
      <c r="J545" s="39"/>
      <c r="K545" s="39" t="str">
        <f ca="1">IF(ISERROR(F533),"",_xlfn.TEXTJOIN("/",FALSE,R545,U545))</f>
        <v>92/100</v>
      </c>
      <c r="L545" s="39"/>
      <c r="M545" s="7" t="str">
        <f t="shared" ca="1" si="76"/>
        <v>A+</v>
      </c>
      <c r="N545" s="8">
        <f t="shared" ca="1" si="77"/>
        <v>9.5</v>
      </c>
      <c r="O545">
        <f t="shared" si="78"/>
        <v>8</v>
      </c>
      <c r="P545" s="1">
        <f ca="1">IF(ISERROR(F533),"",IF(ISTEXT(VLOOKUP(B533,INDIRECT($F$8),6+(O545-1)*3)),(VLOOKUP(B533,INDIRECT($F$8),6+(O545-1)*3)),SUM(VLOOKUP(B533,INDIRECT($F$8),6+(O545-1)*3),IF(W550,W545,0))))</f>
        <v>45</v>
      </c>
      <c r="Q545" s="1">
        <f ca="1">IF(ISERROR(F533),"",VLOOKUP(B533,INDIRECT($F$8),7+(O545-1)*3))</f>
        <v>47</v>
      </c>
      <c r="R545" s="1">
        <f ca="1">IF(ISERROR(F533),"",SUM(P545:Q545))</f>
        <v>92</v>
      </c>
      <c r="S545" s="1">
        <f ca="1">IF(ISERROR(F533),"",VLOOKUP(A533,INDIRECT($F$8),6+(O545-1)*3))</f>
        <v>50</v>
      </c>
      <c r="T545" s="1">
        <f ca="1">IF(ISERROR(F533),"",VLOOKUP(A533,INDIRECT($F$8),7+(O545-1)*3))</f>
        <v>50</v>
      </c>
      <c r="U545" s="1">
        <f ca="1">IF(ISERROR(F533),"",VLOOKUP(A533,INDIRECT($F$8),8+(O545-1)*3))</f>
        <v>100</v>
      </c>
      <c r="V545" s="1" t="str">
        <f ca="1">IF(ISERROR(F533),"",IF(N545=0,A545,""))</f>
        <v/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0</v>
      </c>
      <c r="X545" s="1" t="str">
        <f ca="1">IF(ISERROR(F533),"",IF(W545=0,"",_xlfn.TEXTJOIN("",FALSE," G+",W545," in ",A545)))</f>
        <v/>
      </c>
    </row>
    <row r="546" spans="1:24" ht="12" customHeight="1" x14ac:dyDescent="0.25">
      <c r="A546" s="7" t="str">
        <f ca="1">IF(ISERROR(F533),"",VLOOKUP(C533,INDIRECT($F$8),6+(O546-1)*3,0))</f>
        <v>AHP 004</v>
      </c>
      <c r="B546" s="38" t="str">
        <f ca="1">IF(ISERROR(F533),"",VLOOKUP(D533,INDIRECT($F$8),6+(O546-1)*3-Z546,0))</f>
        <v>Emerging Technologies in Engineering Lab</v>
      </c>
      <c r="C546" s="38"/>
      <c r="D546" s="38"/>
      <c r="E546" s="38"/>
      <c r="F546" s="7">
        <f ca="1">IF(ISERROR(F533),"",VLOOKUP(E533,INDIRECT($F$8),6+(O546-1)*3,0))</f>
        <v>1</v>
      </c>
      <c r="G546" s="39" t="str">
        <f ca="1">IF(ISERROR(F533),"",_xlfn.TEXTJOIN("/",FALSE,P546,S546))</f>
        <v>22/25</v>
      </c>
      <c r="H546" s="39"/>
      <c r="I546" s="39" t="str">
        <f ca="1">IF(ISERROR(F533),"",_xlfn.TEXTJOIN("/",FALSE,Q546,T546))</f>
        <v>23/25</v>
      </c>
      <c r="J546" s="39"/>
      <c r="K546" s="39" t="str">
        <f ca="1">IF(ISERROR(F533),"",_xlfn.TEXTJOIN("/",FALSE,R546,U546))</f>
        <v>45/50</v>
      </c>
      <c r="L546" s="39"/>
      <c r="M546" s="7" t="str">
        <f t="shared" ca="1" si="76"/>
        <v>A+</v>
      </c>
      <c r="N546" s="8">
        <f t="shared" ca="1" si="77"/>
        <v>9.5</v>
      </c>
      <c r="O546">
        <f t="shared" si="78"/>
        <v>9</v>
      </c>
      <c r="P546" s="1">
        <f ca="1">IF(ISERROR(F533),"",IF(ISTEXT(VLOOKUP(B533,INDIRECT($F$8),6+(O546-1)*3)),(VLOOKUP(B533,INDIRECT($F$8),6+(O546-1)*3)),SUM(VLOOKUP(B533,INDIRECT($F$8),6+(O546-1)*3),IF(W550,W546,0))))</f>
        <v>22</v>
      </c>
      <c r="Q546" s="1">
        <f ca="1">IF(ISERROR(F533),"",VLOOKUP(B533,INDIRECT($F$8),7+(O546-1)*3))</f>
        <v>23</v>
      </c>
      <c r="R546" s="1">
        <f ca="1">IF(ISERROR(F533),"",SUM(P546:Q546))</f>
        <v>45</v>
      </c>
      <c r="S546" s="1">
        <f ca="1">IF(ISERROR(F533),"",VLOOKUP(A533,INDIRECT($F$8),6+(O546-1)*3))</f>
        <v>25</v>
      </c>
      <c r="T546" s="1">
        <f ca="1">IF(ISERROR(F533),"",VLOOKUP(A533,INDIRECT($F$8),7+(O546-1)*3))</f>
        <v>25</v>
      </c>
      <c r="U546" s="1">
        <f ca="1">IF(ISERROR(F533),"",VLOOKUP(A533,INDIRECT($F$8),8+(O546-1)*3))</f>
        <v>50</v>
      </c>
      <c r="V546" s="1" t="str">
        <f ca="1">IF(ISERROR(F533),"",IF(N546=0,A546,""))</f>
        <v/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0</v>
      </c>
      <c r="X546" s="1" t="str">
        <f ca="1">IF(ISERROR(F533),"",IF(W546=0,"",_xlfn.TEXTJOIN("",FALSE," G+",W546," in ",A546)))</f>
        <v/>
      </c>
    </row>
    <row r="547" spans="1:24" ht="12" customHeight="1" x14ac:dyDescent="0.25">
      <c r="A547" s="7" t="str">
        <f ca="1">IF(ISERROR(F533),"",VLOOKUP(C533,INDIRECT($F$8),6+(O547-1)*3,0))</f>
        <v>CSP 002</v>
      </c>
      <c r="B547" s="38" t="str">
        <f ca="1">IF(ISERROR(F533),"",VLOOKUP(D533,INDIRECT($F$8),6+(O547-1)*3,0))</f>
        <v>Computer Applications and IOT</v>
      </c>
      <c r="C547" s="38"/>
      <c r="D547" s="38"/>
      <c r="E547" s="38"/>
      <c r="F547" s="7">
        <f ca="1">IF(ISERROR(F533),"",VLOOKUP(E533,INDIRECT($F$8),6+(O547-1)*3,0))</f>
        <v>1</v>
      </c>
      <c r="G547" s="39" t="str">
        <f ca="1">IF(ISERROR(F533),"",_xlfn.TEXTJOIN("/",FALSE,P547,S547))</f>
        <v>21/25</v>
      </c>
      <c r="H547" s="39"/>
      <c r="I547" s="39" t="str">
        <f ca="1">IF(ISERROR(F533),"",_xlfn.TEXTJOIN("/",FALSE,Q547,T547))</f>
        <v>21/25</v>
      </c>
      <c r="J547" s="39"/>
      <c r="K547" s="39" t="str">
        <f ca="1">IF(ISERROR(F533),"",_xlfn.TEXTJOIN("/",FALSE,R547,U547))</f>
        <v>42/50</v>
      </c>
      <c r="L547" s="39"/>
      <c r="M547" s="7" t="str">
        <f t="shared" ca="1" si="76"/>
        <v>B+</v>
      </c>
      <c r="N547" s="8">
        <f t="shared" ca="1" si="77"/>
        <v>8.5</v>
      </c>
      <c r="O547">
        <f t="shared" si="78"/>
        <v>10</v>
      </c>
      <c r="P547" s="1">
        <f ca="1">IF(ISERROR(F533),"",IF(ISTEXT(VLOOKUP(B533,INDIRECT($F$8),6+(O547-1)*3)),(VLOOKUP(B533,INDIRECT($F$8),6+(O547-1)*3)),SUM(VLOOKUP(B533,INDIRECT($F$8),6+(O547-1)*3),IF(W550,W547,0))))</f>
        <v>21</v>
      </c>
      <c r="Q547" s="1">
        <f ca="1">IF(ISERROR(F533),"",VLOOKUP(B533,INDIRECT($F$8),7+(O547-1)*3))</f>
        <v>21</v>
      </c>
      <c r="R547" s="1">
        <f ca="1">IF(ISERROR(F533),"",SUM(P547:Q547))</f>
        <v>42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str">
        <f ca="1">IF(ISERROR(F533),"",IF(N547=0,A547,""))</f>
        <v/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0</v>
      </c>
      <c r="X547" s="1" t="str">
        <f ca="1">IF(ISERROR(F533),"",IF(W547=0,"",_xlfn.TEXTJOIN("",FALSE," G+",W547," in ",A547)))</f>
        <v/>
      </c>
    </row>
    <row r="548" spans="1:24" ht="12" customHeight="1" x14ac:dyDescent="0.25">
      <c r="A548" s="7" t="str">
        <f ca="1">IF(ISERROR(F533),"",VLOOKUP(C533,INDIRECT($F$8),6+(O548-1)*3,0))</f>
        <v>AHP 006</v>
      </c>
      <c r="B548" s="38" t="str">
        <f ca="1">IF(ISERROR(F533),"",VLOOKUP(D533,INDIRECT($F$8),6+(O548-1)*3,0))</f>
        <v>English Language Lab ($)</v>
      </c>
      <c r="C548" s="38"/>
      <c r="D548" s="38"/>
      <c r="E548" s="38"/>
      <c r="F548" s="7">
        <f ca="1">IF(ISERROR(F533),"",VLOOKUP(E533,INDIRECT($F$8),6+(O548-1)*3,0))</f>
        <v>0</v>
      </c>
      <c r="G548" s="39" t="str">
        <f ca="1">IF(ISERROR(F533),"",_xlfn.TEXTJOIN("/",FALSE,P548,S548))</f>
        <v>16/25</v>
      </c>
      <c r="H548" s="39"/>
      <c r="I548" s="39" t="str">
        <f ca="1">IF(ISERROR(F533),"",_xlfn.TEXTJOIN("/",FALSE,Q548,T548))</f>
        <v>38/50</v>
      </c>
      <c r="J548" s="39"/>
      <c r="K548" s="39" t="str">
        <f ca="1">IF(ISERROR(F533),"",_xlfn.TEXTJOIN("/",FALSE,R548,U548))</f>
        <v>54/75</v>
      </c>
      <c r="L548" s="39"/>
      <c r="M548" s="7" t="str">
        <f t="shared" ca="1" si="76"/>
        <v>C+</v>
      </c>
      <c r="N548" s="8">
        <f t="shared" ca="1" si="77"/>
        <v>7.5</v>
      </c>
      <c r="O548">
        <f t="shared" si="78"/>
        <v>11</v>
      </c>
      <c r="P548" s="1">
        <f ca="1">IF(ISERROR(F533),"",IF(ISTEXT(VLOOKUP(B533,INDIRECT($F$8),6+(O548-1)*3)),(VLOOKUP(B533,INDIRECT($F$8),6+(O548-1)*3)),SUM(VLOOKUP(B533,INDIRECT($F$8),6+(O548-1)*3),IF(W550,W548,0))))</f>
        <v>16</v>
      </c>
      <c r="Q548" s="1">
        <f ca="1">IF(ISERROR(F533),"",VLOOKUP(B533,INDIRECT($F$8),7+(O548-1)*3))</f>
        <v>38</v>
      </c>
      <c r="R548" s="1">
        <f ca="1">IF(ISERROR(F533),"",SUM(P548:Q548))</f>
        <v>54</v>
      </c>
      <c r="S548" s="1">
        <f ca="1">IF(ISERROR(F533),"",VLOOKUP(A533,INDIRECT($F$8),6+(O548-1)*3))</f>
        <v>25</v>
      </c>
      <c r="T548" s="1">
        <f ca="1">IF(ISERROR(F533),"",VLOOKUP(A533,INDIRECT($F$8),7+(O548-1)*3))</f>
        <v>50</v>
      </c>
      <c r="U548" s="1">
        <f ca="1">IF(ISERROR(F533),"",VLOOKUP(A533,INDIRECT($F$8),8+(O548-1)*3))</f>
        <v>75</v>
      </c>
      <c r="V548" s="1" t="str">
        <f ca="1">IF(ISERROR(F533),"",IF(N548=0,A548,""))</f>
        <v/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0</v>
      </c>
      <c r="X548" s="1" t="str">
        <f ca="1">IF(ISERROR(F533),"",IF(W548=0,"",_xlfn.TEXTJOIN("",FALSE," G+",W548," in ",A548)))</f>
        <v/>
      </c>
    </row>
    <row r="549" spans="1:24" ht="12" customHeight="1" x14ac:dyDescent="0.25">
      <c r="A549" s="7" t="str">
        <f ca="1">IF(ISERROR(F533),"",VLOOKUP(C533,INDIRECT($F$8),6+(O549-1)*3-Y549,0))</f>
        <v>GP 01</v>
      </c>
      <c r="B549" s="38" t="str">
        <f ca="1">IF(ISERROR(F533),"",VLOOKUP(D533,INDIRECT($F$8),6+(O549-1)*3-Z549,0))</f>
        <v>General Proficiency ($)</v>
      </c>
      <c r="C549" s="38"/>
      <c r="D549" s="38"/>
      <c r="E549" s="38"/>
      <c r="F549" s="7">
        <f ca="1">IF(ISERROR(F533),"",VLOOKUP(E533,INDIRECT($F$8),6+(O549-1)*3-AA549,0))</f>
        <v>0</v>
      </c>
      <c r="G549" s="39" t="str">
        <f ca="1">IF(ISERROR(F533),"","-")</f>
        <v>-</v>
      </c>
      <c r="H549" s="39"/>
      <c r="I549" s="39" t="str">
        <f ca="1">IF(ISERROR(F533),"",_xlfn.TEXTJOIN("/",FALSE,Q549,T549))</f>
        <v>47/50</v>
      </c>
      <c r="J549" s="39"/>
      <c r="K549" s="39" t="str">
        <f ca="1">IF(ISERROR(F533),"",_xlfn.TEXTJOIN("/",FALSE,R549,U549))</f>
        <v>47/50</v>
      </c>
      <c r="L549" s="39"/>
      <c r="M549" s="39" t="str">
        <f ca="1">IF(ISBLANK(R549),"",IF(ISTEXT(R549),R549,IF(R549&gt;=0.8*U549,"Excellent",IF(R549&gt;=0.6*U549,"Very Good",IF(R549&gt;=0.4*U549,"Good",IF(R549&gt;=0.2*U549,"Satisfactory","Average"))))))</f>
        <v>Excellent</v>
      </c>
      <c r="N549" s="39"/>
      <c r="O549">
        <f t="shared" si="78"/>
        <v>12</v>
      </c>
      <c r="P549" s="1">
        <f ca="1">IF(ISERROR(F533),"",IF(ISTEXT(VLOOKUP(B\28,INDIRECT($F$8),6+(O549-1)*3)),(VLOOKUP(B533,INDIRECT($F$8),6+(O549-1)*3)),SUM(VLOOKUP(B533,INDIRECT($F$8),6+(O549-1)*3),IF(W550,W549,0))))</f>
        <v>0</v>
      </c>
      <c r="Q549" s="1">
        <f ca="1">IF(ISERROR(F533),"",VLOOKUP(B533,INDIRECT($F$8),7+(O549-1)*3))</f>
        <v>47</v>
      </c>
      <c r="R549" s="1">
        <f ca="1">IF(ISERROR(F533),"",SUM(P549:Q549))</f>
        <v>47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5">
      <c r="A550" s="40" t="str">
        <f ca="1">IF(ISERROR(F533),"",A529)</f>
        <v>Total Credits/ Marks/ Total Grade Points</v>
      </c>
      <c r="B550" s="40"/>
      <c r="C550" s="40"/>
      <c r="D550" s="40"/>
      <c r="E550" s="40"/>
      <c r="F550" s="10">
        <f ca="1">IF(ISERROR(F533),"",SUM(F538:F548))</f>
        <v>23</v>
      </c>
      <c r="G550" s="41" t="str">
        <f ca="1">IF(ISERROR(F533),"",_xlfn.TEXTJOIN("/",TRUE,SUMIF(F538:F549,"&gt;0",P538:P549),SUMIF(F538:F549,"&gt;0",S538:S549)))</f>
        <v>377/575</v>
      </c>
      <c r="H550" s="41"/>
      <c r="I550" s="41" t="str">
        <f ca="1">IF(ISERROR(F533),"",_xlfn.TEXTJOIN("/",TRUE,SUMIF(F538:F549,"&gt;0",Q538:Q549),SUMIF(F538:F549,"&gt;0",T538:T549)))</f>
        <v>302/375</v>
      </c>
      <c r="J550" s="41"/>
      <c r="K550" s="41" t="str">
        <f ca="1">IF(ISERROR(F533),"",_xlfn.TEXTJOIN("/",TRUE,SUMIF(F538:F549,"&gt;0",R538:R549),SUMIF(F538:F549,"&gt;0",U538:U549)))</f>
        <v>679/950</v>
      </c>
      <c r="L550" s="41"/>
      <c r="M550" s="40">
        <f ca="1">IF(ISERROR(F533),"",SUMPRODUCT(N538:N548,F538:F548))</f>
        <v>168.5</v>
      </c>
      <c r="N550" s="40"/>
      <c r="V550" s="1" t="str">
        <f ca="1">IF(ISERROR(F533),"",_xlfn.TEXTJOIN(", ",TRUE,V538:V549))</f>
        <v/>
      </c>
      <c r="W550" t="b">
        <f ca="1">IF(ISERROR(F533),"",IF(SUM(W538:W549)&lt;=W537,TRUE,FALSE))</f>
        <v>1</v>
      </c>
      <c r="X550" s="1" t="str">
        <f ca="1">IF(ISERROR(F533),"",_xlfn.TEXTJOIN(",",TRUE,X538:X549))</f>
        <v/>
      </c>
    </row>
    <row r="551" spans="1:24" ht="12" customHeight="1" x14ac:dyDescent="0.25">
      <c r="A551" s="40" t="str">
        <f ca="1">IF(ISERROR(F533),"",A530)</f>
        <v>Result:</v>
      </c>
      <c r="B551" s="42" t="str" cm="1">
        <f t="array" aca="1" ref="B551" ca="1">IF(SUM(COUNTIF(M538:M548,{"Ab","Dt"}))=11, "Not Promoted to IInd Semester", IF(V550="", "PASS", "CARRY OVER"))</f>
        <v>PASS</v>
      </c>
      <c r="C551" s="42"/>
      <c r="D551" s="40" t="str">
        <f ca="1">IF(ISERROR(F533),"",D530)</f>
        <v>Remark:</v>
      </c>
      <c r="E551" s="42" t="str">
        <f ca="1">IF(ISERROR(F533),"",IF(V550="",IF(X550="","",X550),_xlfn.TEXTJOIN(" ",TRUE,"BACK IN",V550)))</f>
        <v/>
      </c>
      <c r="F551" s="42"/>
      <c r="G551" s="40" t="str">
        <f ca="1">IF(ISERROR(F533),"",G530)</f>
        <v>SGPA:</v>
      </c>
      <c r="H551" s="43">
        <f ca="1">IF(ISERROR(F533),"",M550/F550)</f>
        <v>7.3260869565217392</v>
      </c>
      <c r="I551" s="40" t="str">
        <f ca="1">IF(ISERROR(F533),"",I530)</f>
        <v>CGPA:</v>
      </c>
      <c r="J551" s="43">
        <f ca="1">IF(ISERROR(F533),"",VLOOKUP(B533,INDIRECT($F$8),12+(O549-1)*3,0))</f>
        <v>7.3260869565217392</v>
      </c>
      <c r="K551" s="42" t="str">
        <f ca="1">IF(ISERROR(F533),"",K530)</f>
        <v>Earned Credits:</v>
      </c>
      <c r="L551" s="40">
        <f ca="1">IF(ISERROR(F533),"",SUMIF(N538:N548,"&gt;0",F538:F548))</f>
        <v>23</v>
      </c>
      <c r="M551" s="42" t="str">
        <f ca="1">IF(ISERROR(F533),"",M530)</f>
        <v>Cuml. Earned Credits:</v>
      </c>
      <c r="N551" s="40">
        <f ca="1">IF(ISERROR(F533),"",VLOOKUP(B533,INDIRECT($F$8),10+(O549-1)*3,0))</f>
        <v>23</v>
      </c>
    </row>
    <row r="552" spans="1:24" ht="12" customHeight="1" x14ac:dyDescent="0.25">
      <c r="A552" s="40"/>
      <c r="B552" s="42"/>
      <c r="C552" s="42"/>
      <c r="D552" s="40"/>
      <c r="E552" s="42"/>
      <c r="F552" s="42"/>
      <c r="G552" s="40"/>
      <c r="H552" s="43"/>
      <c r="I552" s="40"/>
      <c r="J552" s="43"/>
      <c r="K552" s="42"/>
      <c r="L552" s="40"/>
      <c r="M552" s="42"/>
      <c r="N552" s="40"/>
    </row>
    <row r="553" spans="1:24" ht="12" customHeight="1" x14ac:dyDescent="0.25">
      <c r="A553" s="40"/>
      <c r="B553" s="42"/>
      <c r="C553" s="42"/>
      <c r="D553" s="40"/>
      <c r="E553" s="42"/>
      <c r="F553" s="42"/>
      <c r="G553" s="40"/>
      <c r="H553" s="43"/>
      <c r="I553" s="40"/>
      <c r="J553" s="43"/>
      <c r="K553" s="42"/>
      <c r="L553" s="40"/>
      <c r="M553" s="42"/>
      <c r="N553" s="40"/>
    </row>
    <row r="554" spans="1:24" ht="12" customHeight="1" x14ac:dyDescent="0.25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 t="str">
        <f ca="1">VLOOKUP(B554,INDIRECT($F$8),4,0)</f>
        <v>Ishita Dhiwan</v>
      </c>
    </row>
    <row r="555" spans="1:24" ht="12" customHeight="1" x14ac:dyDescent="0.25">
      <c r="A555" s="44" t="str">
        <f ca="1">IF(ISERROR(F554),"",A534)</f>
        <v>Name:</v>
      </c>
      <c r="B555" s="44" t="str">
        <f ca="1">IFERROR(VLOOKUP(B554,INDIRECT($F$8),4,0),"")</f>
        <v>Ishita Dhiwan</v>
      </c>
      <c r="C555" s="44"/>
      <c r="D555" s="44" t="str">
        <f ca="1">IF(ISERROR(F554),"",D534)</f>
        <v>Father's Name:</v>
      </c>
      <c r="E555" s="44" t="str">
        <f ca="1">IFERROR(VLOOKUP(B554,INDIRECT($F$8),5,0),"")</f>
        <v>Jitender Kumar</v>
      </c>
      <c r="F555" s="44"/>
      <c r="G555" s="44" t="str">
        <f ca="1">IF(ISERROR(F554),"",G534)</f>
        <v>University Roll No:</v>
      </c>
      <c r="H555" s="44"/>
      <c r="I555" s="45">
        <f ca="1">IFERROR(VLOOKUP(B554,INDIRECT($F$8),2,0),"")</f>
        <v>250090101027</v>
      </c>
      <c r="J555" s="45"/>
      <c r="K555" s="44" t="str">
        <f ca="1">IF(ISERROR(F554),"",K534)</f>
        <v>University Enrol. No:</v>
      </c>
      <c r="L555" s="44"/>
      <c r="M555" s="45" t="str">
        <f ca="1">IFERROR(VLOOKUP(B554,INDIRECT($F$8),3,0),"")</f>
        <v>UTU/2501104112</v>
      </c>
      <c r="N555" s="45"/>
    </row>
    <row r="556" spans="1:24" ht="12" customHeight="1" x14ac:dyDescent="0.25">
      <c r="A556" s="44"/>
      <c r="B556" s="44"/>
      <c r="C556" s="44"/>
      <c r="D556" s="44"/>
      <c r="E556" s="44"/>
      <c r="F556" s="44"/>
      <c r="G556" s="44"/>
      <c r="H556" s="44"/>
      <c r="I556" s="45"/>
      <c r="J556" s="45"/>
      <c r="K556" s="44"/>
      <c r="L556" s="44"/>
      <c r="M556" s="45"/>
      <c r="N556" s="45"/>
    </row>
    <row r="557" spans="1:24" ht="12" customHeight="1" x14ac:dyDescent="0.25">
      <c r="A557" s="42" t="str">
        <f ca="1">IF(ISERROR(F554),"",A536)</f>
        <v>Subject Code</v>
      </c>
      <c r="B557" s="42" t="str">
        <f ca="1">IF(ISERROR(F554),"",B536)</f>
        <v>Subject Name</v>
      </c>
      <c r="C557" s="42"/>
      <c r="D557" s="42"/>
      <c r="E557" s="42"/>
      <c r="F557" s="42" t="str">
        <f ca="1">IF(ISERROR(F554),"",F536)</f>
        <v>Credits</v>
      </c>
      <c r="G557" s="42" t="str">
        <f ca="1">IF(ISERROR(F554),"",G536)</f>
        <v>External Marks</v>
      </c>
      <c r="H557" s="42"/>
      <c r="I557" s="42" t="str">
        <f ca="1">IF(ISERROR(F554),"",I536)</f>
        <v>Sessional Marks</v>
      </c>
      <c r="J557" s="42"/>
      <c r="K557" s="42" t="str">
        <f ca="1">IF(ISERROR(F554),"",K536)</f>
        <v>Total Marks</v>
      </c>
      <c r="L557" s="42"/>
      <c r="M557" s="42" t="str">
        <f ca="1">IF(ISERROR(F554),"",M536)</f>
        <v>Grade</v>
      </c>
      <c r="N557" s="42" t="str">
        <f ca="1">IF(ISERROR(F554),"",N536)</f>
        <v>Grade Points</v>
      </c>
    </row>
    <row r="558" spans="1:24" ht="12" customHeight="1" x14ac:dyDescent="0.2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W558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10</v>
      </c>
    </row>
    <row r="559" spans="1:24" ht="12" customHeight="1" x14ac:dyDescent="0.25">
      <c r="A559" s="7" t="str">
        <f ca="1">IF(ISERROR(F554),"",VLOOKUP(C554,INDIRECT($F$8),6+(O559-1)*3,0))</f>
        <v>AHT 002</v>
      </c>
      <c r="B559" s="38" t="str">
        <f ca="1">IF(ISERROR(F554),"",VLOOKUP(D554,INDIRECT($F$8),6+(O559-1)*3,0))</f>
        <v>Engineering Chemistry</v>
      </c>
      <c r="C559" s="38"/>
      <c r="D559" s="38"/>
      <c r="E559" s="38"/>
      <c r="F559" s="7">
        <f ca="1">IF(ISERROR(F554),"",VLOOKUP(E554,INDIRECT($F$8),6+(O559-1)*3,0))</f>
        <v>4</v>
      </c>
      <c r="G559" s="39" t="str">
        <f ca="1">IF(ISERROR(F554),"",_xlfn.TEXTJOIN("/",FALSE,P559,S559))</f>
        <v>42/100</v>
      </c>
      <c r="H559" s="39"/>
      <c r="I559" s="39" t="str">
        <f ca="1">IF(ISERROR(F554),"",_xlfn.TEXTJOIN("/",FALSE,Q559,T559))</f>
        <v>33/50</v>
      </c>
      <c r="J559" s="39"/>
      <c r="K559" s="39" t="str">
        <f ca="1">IF(ISERROR(F554),"",_xlfn.TEXTJOIN("/",FALSE,R559,U559))</f>
        <v>75/150</v>
      </c>
      <c r="L559" s="39"/>
      <c r="M559" s="7" t="str">
        <f ca="1">IF(ISERROR(F554),"",IF(ISTEXT(P559),IF(P559="A","Ab",IF(P559="D","Dt",IF(P559="UFM","UFM",IF(P559="NA","")))),IF(AND(ISBLANK(P559),ISBLANK(R559)),"",IF(P559&lt;0.3*S559,"F",IF(ISBLANK(R559),"",IF(ISTEXT(R559),R559,IF(R559&gt;=0.95*U559,"O",IF(R559&gt;=0.9*U559,"A+",IF(R559&gt;=0.85*U559,"A",IF(R559&gt;=0.8*U559,"B+",IF(R559&gt;=0.75*U559,"B",IF(R559&gt;=0.7*U559,"C+",IF(R559&gt;=0.65*U559,"C",IF(R559&gt;=0.6*U559,"D+",IF(R559&gt;=0.55*U559,"D",IF(R559&gt;=0.5*U559,"E+",IF(R559&gt;=0.45*U559,"E",IF(R559&gt;=0.4*U559,"P",IF(R559&lt;0.4*U559,"F",R559)))))))))))))))))))</f>
        <v>E+</v>
      </c>
      <c r="N559" s="8">
        <f ca="1">INDEX($Z$2:$Z$17,MATCH(M559,$Y$2:$Y$17,0))</f>
        <v>5.5</v>
      </c>
      <c r="O559">
        <v>1</v>
      </c>
      <c r="P559" s="1">
        <f ca="1">IF(ISERROR(F554),"",IF(ISTEXT(VLOOKUP(B554,INDIRECT($F$8),6+(O559-1)*3)),(VLOOKUP(B554,INDIRECT($F$8),6+(O559-1)*3)),SUM(VLOOKUP(B554,INDIRECT($F$8),6+(O559-1)*3),IF(W571,W559,0))))</f>
        <v>42</v>
      </c>
      <c r="Q559" s="1">
        <f ca="1">IF(ISERROR(F554),"",VLOOKUP(B554,INDIRECT($F$8),7+(O559-1)*3))</f>
        <v>33</v>
      </c>
      <c r="R559" s="1">
        <f ca="1">IF(ISERROR(F554),"",SUM(P559:Q559))</f>
        <v>75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str">
        <f ca="1">IF(ISERROR(F554),"",IF(N559=0,A559,""))</f>
        <v/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0</v>
      </c>
      <c r="X559" s="1" t="str">
        <f ca="1">IF(ISERROR(F554),"",IF(W559=0,"",_xlfn.TEXTJOIN("",FALSE," G+",W559," in ",A559)))</f>
        <v/>
      </c>
    </row>
    <row r="560" spans="1:24" ht="12" customHeight="1" x14ac:dyDescent="0.25">
      <c r="A560" s="7" t="str">
        <f ca="1">IF(ISERROR(F554),"",VLOOKUP(C554,INDIRECT($F$8),6+(O560-1)*3,0))</f>
        <v>AHT 003</v>
      </c>
      <c r="B560" s="38" t="str">
        <f ca="1">IF(ISERROR(F554),"",VLOOKUP(D554,INDIRECT($F$8),6+(O560-1)*3,0))</f>
        <v>Introduction to Engineering Mathematics</v>
      </c>
      <c r="C560" s="38"/>
      <c r="D560" s="38"/>
      <c r="E560" s="38"/>
      <c r="F560" s="7">
        <f ca="1">IF(ISERROR(F554),"",VLOOKUP(E554,INDIRECT($F$8),6+(O560-1)*3,0))</f>
        <v>4</v>
      </c>
      <c r="G560" s="39" t="str">
        <f ca="1">IF(ISERROR(F554),"",_xlfn.TEXTJOIN("/",FALSE,P560,S560))</f>
        <v>38/100</v>
      </c>
      <c r="H560" s="39"/>
      <c r="I560" s="39" t="str">
        <f ca="1">IF(ISERROR(F554),"",_xlfn.TEXTJOIN("/",FALSE,Q560,T560))</f>
        <v>32/50</v>
      </c>
      <c r="J560" s="39"/>
      <c r="K560" s="39" t="str">
        <f ca="1">IF(ISERROR(F554),"",_xlfn.TEXTJOIN("/",FALSE,R560,U560))</f>
        <v>70/150</v>
      </c>
      <c r="L560" s="39"/>
      <c r="M560" s="7" t="str">
        <f t="shared" ref="M560:M569" ca="1" si="79">IF(ISERROR(F555),"",IF(ISTEXT(P560),IF(P560="A","Ab",IF(P560="D","Dt",IF(P560="UFM","UFM",IF(P560="NA","")))),IF(AND(ISBLANK(P560),ISBLANK(R560)),"",IF(P560&lt;0.3*S560,"F",IF(ISBLANK(R560),"",IF(ISTEXT(R560),R560,IF(R560&gt;=0.95*U560,"O",IF(R560&gt;=0.9*U560,"A+",IF(R560&gt;=0.85*U560,"A",IF(R560&gt;=0.8*U560,"B+",IF(R560&gt;=0.75*U560,"B",IF(R560&gt;=0.7*U560,"C+",IF(R560&gt;=0.65*U560,"C",IF(R560&gt;=0.6*U560,"D+",IF(R560&gt;=0.55*U560,"D",IF(R560&gt;=0.5*U560,"E+",IF(R560&gt;=0.45*U560,"E",IF(R560&gt;=0.4*U560,"P",IF(R560&lt;0.4*U560,"F",R560)))))))))))))))))))</f>
        <v>E</v>
      </c>
      <c r="N560" s="8">
        <f t="shared" ref="N560:N569" ca="1" si="80">INDEX($Z$2:$Z$17,MATCH(M560,$Y$2:$Y$17,0))</f>
        <v>5</v>
      </c>
      <c r="O560">
        <f>O559+1</f>
        <v>2</v>
      </c>
      <c r="P560" s="1">
        <f ca="1">IF(ISERROR(F554),"",IF(ISTEXT(VLOOKUP(B554,INDIRECT($F$8),6+(O560-1)*3)),(VLOOKUP(B554,INDIRECT($F$8),6+(O560-1)*3)),SUM(VLOOKUP(B554,INDIRECT($F$8),6+(O560-1)*3),IF(W571,W560,0))))</f>
        <v>38</v>
      </c>
      <c r="Q560" s="1">
        <f ca="1">IF(ISERROR(F554),"",VLOOKUP(B554,INDIRECT($F$8),7+(O560-1)*3))</f>
        <v>32</v>
      </c>
      <c r="R560" s="1">
        <f ca="1">IF(ISERROR(F554),"",SUM(P560:Q560))</f>
        <v>70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str">
        <f ca="1">IF(ISERROR(F554),"",IF(N560=0,A560,""))</f>
        <v/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0</v>
      </c>
      <c r="X560" s="1" t="str">
        <f ca="1">IF(ISERROR(F554),"",IF(W560=0,"",_xlfn.TEXTJOIN("",FALSE," G+",W560," in ",A560)))</f>
        <v/>
      </c>
    </row>
    <row r="561" spans="1:24" ht="12" customHeight="1" x14ac:dyDescent="0.25">
      <c r="A561" s="7" t="str">
        <f ca="1">IF(ISERROR(F554),"",VLOOKUP(C554,INDIRECT($F$8),6+(O561-1)*3,0))</f>
        <v>ECT 001</v>
      </c>
      <c r="B561" s="38" t="str">
        <f ca="1">IF(ISERROR(F554),"",VLOOKUP(D554,INDIRECT($F$8),6+(O561-1)*3,0))</f>
        <v>Basic Electronics Engineering</v>
      </c>
      <c r="C561" s="38"/>
      <c r="D561" s="38"/>
      <c r="E561" s="38"/>
      <c r="F561" s="7">
        <f ca="1">IF(ISERROR(F554),"",VLOOKUP(E554,INDIRECT($F$8),6+(O561-1)*3,0))</f>
        <v>4</v>
      </c>
      <c r="G561" s="39" t="str">
        <f ca="1">IF(ISERROR(F554),"",_xlfn.TEXTJOIN("/",FALSE,P561,S561))</f>
        <v>30/100</v>
      </c>
      <c r="H561" s="39"/>
      <c r="I561" s="39" t="str">
        <f ca="1">IF(ISERROR(F554),"",_xlfn.TEXTJOIN("/",FALSE,Q561,T561))</f>
        <v>32/50</v>
      </c>
      <c r="J561" s="39"/>
      <c r="K561" s="39" t="str">
        <f ca="1">IF(ISERROR(F554),"",_xlfn.TEXTJOIN("/",FALSE,R561,U561))</f>
        <v>62/150</v>
      </c>
      <c r="L561" s="39"/>
      <c r="M561" s="7" t="str">
        <f t="shared" ca="1" si="79"/>
        <v>P</v>
      </c>
      <c r="N561" s="8">
        <f t="shared" ca="1" si="80"/>
        <v>4.5</v>
      </c>
      <c r="O561">
        <f>O560+1</f>
        <v>3</v>
      </c>
      <c r="P561" s="1">
        <f ca="1">IF(ISERROR(F554),"",IF(ISTEXT(VLOOKUP(B554,INDIRECT($F$8),6+(O561-1)*3)),(VLOOKUP(B554,INDIRECT($F$8),6+(O561-1)*3)),SUM(VLOOKUP(B554,INDIRECT($F$8),6+(O561-1)*3),IF(W571,W561,0))))</f>
        <v>30</v>
      </c>
      <c r="Q561" s="1">
        <f ca="1">IF(ISERROR(F554),"",VLOOKUP(B554,INDIRECT($F$8),7+(O561-1)*3))</f>
        <v>32</v>
      </c>
      <c r="R561" s="1">
        <f ca="1">IF(ISERROR(F554),"",SUM(P561:Q561))</f>
        <v>62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str">
        <f ca="1">IF(ISERROR(F554),"",IF(N561=0,A561,""))</f>
        <v/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4</v>
      </c>
      <c r="X561" s="1" t="str">
        <f ca="1">IF(ISERROR(F554),"",IF(W561=0,"",_xlfn.TEXTJOIN("",FALSE," G+",W561," in ",A561)))</f>
        <v xml:space="preserve"> G+4 in ECT 001</v>
      </c>
    </row>
    <row r="562" spans="1:24" ht="12" customHeight="1" x14ac:dyDescent="0.25">
      <c r="A562" s="7" t="str">
        <f ca="1">IF(ISERROR(F554),"",VLOOKUP(C554,INDIRECT($F$8),6+(O562-1)*3,0))</f>
        <v>MET 001</v>
      </c>
      <c r="B562" s="38" t="str">
        <f ca="1">IF(ISERROR(F554),"",VLOOKUP(D554,INDIRECT($F$8),6+(O562-1)*3,0))</f>
        <v>Basic Mechanical Engineering</v>
      </c>
      <c r="C562" s="38"/>
      <c r="D562" s="38"/>
      <c r="E562" s="38"/>
      <c r="F562" s="7">
        <f ca="1">IF(ISERROR(F554),"",VLOOKUP(E554,INDIRECT($F$8),6+(O562-1)*3,0))</f>
        <v>4</v>
      </c>
      <c r="G562" s="39" t="str">
        <f ca="1">IF(ISERROR(F554),"",_xlfn.TEXTJOIN("/",FALSE,P562,S562))</f>
        <v>30/100</v>
      </c>
      <c r="H562" s="39"/>
      <c r="I562" s="39" t="str">
        <f ca="1">IF(ISERROR(F554),"",_xlfn.TEXTJOIN("/",FALSE,Q562,T562))</f>
        <v>34/50</v>
      </c>
      <c r="J562" s="39"/>
      <c r="K562" s="39" t="str">
        <f ca="1">IF(ISERROR(F554),"",_xlfn.TEXTJOIN("/",FALSE,R562,U562))</f>
        <v>64/150</v>
      </c>
      <c r="L562" s="39"/>
      <c r="M562" s="7" t="str">
        <f t="shared" ca="1" si="79"/>
        <v>P</v>
      </c>
      <c r="N562" s="8">
        <f t="shared" ca="1" si="80"/>
        <v>4.5</v>
      </c>
      <c r="O562">
        <f>O561+1</f>
        <v>4</v>
      </c>
      <c r="P562" s="1">
        <f ca="1">IF(ISERROR(F554),"",IF(ISTEXT(VLOOKUP(B554,INDIRECT($F$8),6+(O562-1)*3)),(VLOOKUP(B554,INDIRECT($F$8),6+(O562-1)*3)),SUM(VLOOKUP(B554,INDIRECT($F$8),6+(O562-1)*3),IF(W571,W562,0))))</f>
        <v>30</v>
      </c>
      <c r="Q562" s="1">
        <f ca="1">IF(ISERROR(F554),"",VLOOKUP(B554,INDIRECT($F$8),7+(O562-1)*3))</f>
        <v>34</v>
      </c>
      <c r="R562" s="1">
        <f ca="1">IF(ISERROR(F554),"",SUM(P562:Q562))</f>
        <v>64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str">
        <f ca="1">IF(ISERROR(F554),"",IF(N562=0,A562,""))</f>
        <v/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0</v>
      </c>
      <c r="X562" s="1" t="str">
        <f ca="1">IF(ISERROR(F554),"",IF(W562=0,"",_xlfn.TEXTJOIN("",FALSE," G+",W562," in ",A562)))</f>
        <v/>
      </c>
    </row>
    <row r="563" spans="1:24" ht="12" customHeight="1" x14ac:dyDescent="0.25">
      <c r="A563" s="7" t="str">
        <f ca="1">IF(ISERROR(F554),"",VLOOKUP(C554,INDIRECT($F$8),6+(O563-1)*3,0))</f>
        <v>AHP 002</v>
      </c>
      <c r="B563" s="38" t="str">
        <f ca="1">IF(ISERROR(F554),"",VLOOKUP(D554,INDIRECT($F$8),6+(O563-1)*3,0))</f>
        <v>Engineering Chemistry Lab</v>
      </c>
      <c r="C563" s="38"/>
      <c r="D563" s="38"/>
      <c r="E563" s="38"/>
      <c r="F563" s="7">
        <f ca="1">IF(ISERROR(F554),"",VLOOKUP(E554,INDIRECT($F$8),6+(O563-1)*3,0))</f>
        <v>1</v>
      </c>
      <c r="G563" s="39" t="str">
        <f ca="1">IF(ISERROR(F554),"",_xlfn.TEXTJOIN("/",FALSE,P563,S563))</f>
        <v>18/25</v>
      </c>
      <c r="H563" s="39"/>
      <c r="I563" s="39" t="str">
        <f ca="1">IF(ISERROR(F554),"",_xlfn.TEXTJOIN("/",FALSE,Q563,T563))</f>
        <v>21/25</v>
      </c>
      <c r="J563" s="39"/>
      <c r="K563" s="39" t="str">
        <f ca="1">IF(ISERROR(F554),"",_xlfn.TEXTJOIN("/",FALSE,R563,U563))</f>
        <v>39/50</v>
      </c>
      <c r="L563" s="39"/>
      <c r="M563" s="7" t="str">
        <f t="shared" ca="1" si="79"/>
        <v>B</v>
      </c>
      <c r="N563" s="8">
        <f t="shared" ca="1" si="80"/>
        <v>8</v>
      </c>
      <c r="O563">
        <f>O562+1</f>
        <v>5</v>
      </c>
      <c r="P563" s="1">
        <f ca="1">IF(ISERROR(F554),"",IF(ISTEXT(VLOOKUP(B554,INDIRECT($F$8),6+(O563-1)*3)),(VLOOKUP(B554,INDIRECT($F$8),6+(O563-1)*3)),SUM(VLOOKUP(B554,INDIRECT($F$8),6+(O563-1)*3),IF(W571,W563,0))))</f>
        <v>18</v>
      </c>
      <c r="Q563" s="1">
        <f ca="1">IF(ISERROR(F554),"",VLOOKUP(B554,INDIRECT($F$8),7+(O563-1)*3))</f>
        <v>21</v>
      </c>
      <c r="R563" s="1">
        <f ca="1">IF(ISERROR(F554),"",SUM(P563:Q563))</f>
        <v>39</v>
      </c>
      <c r="S563" s="1">
        <f ca="1">IF(ISERROR(F554),"",VLOOKUP(A554,INDIRECT($F$8),6+(O563-1)*3))</f>
        <v>25</v>
      </c>
      <c r="T563" s="1">
        <f ca="1">IF(ISERROR(F554),"",VLOOKUP(A554,INDIRECT($F$8),7+(O563-1)*3))</f>
        <v>25</v>
      </c>
      <c r="U563" s="1">
        <f ca="1">IF(ISERROR(F554),"",VLOOKUP(A554,INDIRECT($F$8),8+(O563-1)*3))</f>
        <v>50</v>
      </c>
      <c r="V563" s="1" t="str">
        <f ca="1">IF(ISERROR(F554),"",IF(N563=0,A563,""))</f>
        <v/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0</v>
      </c>
      <c r="X563" s="1" t="str">
        <f ca="1">IF(ISERROR(F554),"",IF(W563=0,"",_xlfn.TEXTJOIN("",FALSE," G+",W563," in ",A563)))</f>
        <v/>
      </c>
    </row>
    <row r="564" spans="1:24" ht="12" customHeight="1" x14ac:dyDescent="0.25">
      <c r="A564" s="7" t="str">
        <f ca="1">IF(ISERROR(F554),"",VLOOKUP(C554,INDIRECT($F$8),6+(O564-1)*3,0))</f>
        <v>ECP 001</v>
      </c>
      <c r="B564" s="38" t="str">
        <f ca="1">IF(ISERROR(F554),"",VLOOKUP(D554,INDIRECT($F$8),6+(O564-1)*3,0))</f>
        <v>Basic Electronics Engineering Lab</v>
      </c>
      <c r="C564" s="38"/>
      <c r="D564" s="38"/>
      <c r="E564" s="38"/>
      <c r="F564" s="7">
        <f ca="1">IF(ISERROR(F554),"",VLOOKUP(E554,INDIRECT($F$8),6+(O564-1)*3,0))</f>
        <v>1</v>
      </c>
      <c r="G564" s="39" t="str">
        <f ca="1">IF(ISERROR(F554),"",_xlfn.TEXTJOIN("/",FALSE,P564,S564))</f>
        <v>18/25</v>
      </c>
      <c r="H564" s="39"/>
      <c r="I564" s="39" t="str">
        <f ca="1">IF(ISERROR(F554),"",_xlfn.TEXTJOIN("/",FALSE,Q564,T564))</f>
        <v>21/25</v>
      </c>
      <c r="J564" s="39"/>
      <c r="K564" s="39" t="str">
        <f ca="1">IF(ISERROR(F554),"",_xlfn.TEXTJOIN("/",FALSE,R564,U564))</f>
        <v>39/50</v>
      </c>
      <c r="L564" s="39"/>
      <c r="M564" s="7" t="str">
        <f t="shared" ca="1" si="79"/>
        <v>B</v>
      </c>
      <c r="N564" s="8">
        <f t="shared" ca="1" si="80"/>
        <v>8</v>
      </c>
      <c r="O564">
        <f t="shared" ref="O564:O570" si="81">O563+1</f>
        <v>6</v>
      </c>
      <c r="P564" s="1">
        <f ca="1">IF(ISERROR(F554),"",IF(ISTEXT(VLOOKUP(B554,INDIRECT($F$8),6+(O564-1)*3)),(VLOOKUP(B554,INDIRECT($F$8),6+(O564-1)*3)),SUM(VLOOKUP(B554,INDIRECT($F$8),6+(O564-1)*3),IF(W571,W564,0))))</f>
        <v>18</v>
      </c>
      <c r="Q564" s="1">
        <f ca="1">IF(ISERROR(F554),"",VLOOKUP(B554,INDIRECT($F$8),7+(O564-1)*3))</f>
        <v>21</v>
      </c>
      <c r="R564" s="1">
        <f ca="1">IF(ISERROR(F554),"",SUM(P564:Q564))</f>
        <v>39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str">
        <f ca="1">IF(ISERROR(F554),"",IF(N564=0,A564,""))</f>
        <v/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0</v>
      </c>
      <c r="X564" s="1" t="str">
        <f ca="1">IF(ISERROR(F554),"",IF(W564=0,"",_xlfn.TEXTJOIN("",FALSE," G+",W564," in ",A564)))</f>
        <v/>
      </c>
    </row>
    <row r="565" spans="1:24" ht="12" customHeight="1" x14ac:dyDescent="0.25">
      <c r="A565" s="7" t="str">
        <f ca="1">IF(ISERROR(F554),"",VLOOKUP(C554,INDIRECT($F$8),6+(O565-1)*3,0))</f>
        <v>MEP 001</v>
      </c>
      <c r="B565" s="38" t="str">
        <f ca="1">IF(ISERROR(F554),"",VLOOKUP(D554,INDIRECT($F$8),6+(O565-1)*3,0))</f>
        <v>Basic Mechanical Engineering Lab</v>
      </c>
      <c r="C565" s="38"/>
      <c r="D565" s="38"/>
      <c r="E565" s="38"/>
      <c r="F565" s="7">
        <f ca="1">IF(ISERROR(F554),"",VLOOKUP(E554,INDIRECT($F$8),6+(O565-1)*3,0))</f>
        <v>1</v>
      </c>
      <c r="G565" s="39" t="str">
        <f ca="1">IF(ISERROR(F554),"",_xlfn.TEXTJOIN("/",FALSE,P565,S565))</f>
        <v>21/25</v>
      </c>
      <c r="H565" s="39"/>
      <c r="I565" s="39" t="str">
        <f ca="1">IF(ISERROR(F554),"",_xlfn.TEXTJOIN("/",FALSE,Q565,T565))</f>
        <v>20/25</v>
      </c>
      <c r="J565" s="39"/>
      <c r="K565" s="39" t="str">
        <f ca="1">IF(ISERROR(F554),"",_xlfn.TEXTJOIN("/",FALSE,R565,U565))</f>
        <v>41/50</v>
      </c>
      <c r="L565" s="39"/>
      <c r="M565" s="7" t="str">
        <f t="shared" ca="1" si="79"/>
        <v>B+</v>
      </c>
      <c r="N565" s="8">
        <f t="shared" ca="1" si="80"/>
        <v>8.5</v>
      </c>
      <c r="O565">
        <f t="shared" si="81"/>
        <v>7</v>
      </c>
      <c r="P565" s="1">
        <f ca="1">IF(ISERROR(F554),"",IF(ISTEXT(VLOOKUP(B554,INDIRECT($F$8),6+(O565-1)*3)),(VLOOKUP(B554,INDIRECT($F$8),6+(O565-1)*3)),SUM(VLOOKUP(B554,INDIRECT($F$8),6+(O565-1)*3),IF(W571,W565,0))))</f>
        <v>21</v>
      </c>
      <c r="Q565" s="1">
        <f ca="1">IF(ISERROR(F554),"",VLOOKUP(B554,INDIRECT($F$8),7+(O565-1)*3))</f>
        <v>20</v>
      </c>
      <c r="R565" s="1">
        <f ca="1">IF(ISERROR(F554),"",SUM(P565:Q565))</f>
        <v>41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str">
        <f ca="1">IF(ISERROR(F554),"",IF(N565=0,A565,""))</f>
        <v/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0</v>
      </c>
      <c r="X565" s="1" t="str">
        <f ca="1">IF(ISERROR(F554),"",IF(W565=0,"",_xlfn.TEXTJOIN("",FALSE," G+",W565," in ",A565)))</f>
        <v/>
      </c>
    </row>
    <row r="566" spans="1:24" ht="12" customHeight="1" x14ac:dyDescent="0.25">
      <c r="A566" s="7" t="str">
        <f ca="1">IF(ISERROR(F554),"",VLOOKUP(C554,INDIRECT($F$8),6+(O566-1)*3,0))</f>
        <v>MEP 003</v>
      </c>
      <c r="B566" s="38" t="str">
        <f ca="1">IF(ISERROR(F554),"",VLOOKUP(D554,INDIRECT($F$8),6+(O566-1)*3-Z566,0))</f>
        <v>Workshop Practices Lab</v>
      </c>
      <c r="C566" s="38"/>
      <c r="D566" s="38"/>
      <c r="E566" s="38"/>
      <c r="F566" s="7">
        <f ca="1">IF(ISERROR(F554),"",VLOOKUP(E554,INDIRECT($F$8),6+(O566-1)*3,0))</f>
        <v>2</v>
      </c>
      <c r="G566" s="39" t="str">
        <f ca="1">IF(ISERROR(F554),"",_xlfn.TEXTJOIN("/",FALSE,P566,S566))</f>
        <v>47/50</v>
      </c>
      <c r="H566" s="39"/>
      <c r="I566" s="39" t="str">
        <f ca="1">IF(ISERROR(F554),"",_xlfn.TEXTJOIN("/",FALSE,Q566,T566))</f>
        <v>48/50</v>
      </c>
      <c r="J566" s="39"/>
      <c r="K566" s="39" t="str">
        <f ca="1">IF(ISERROR(F554),"",_xlfn.TEXTJOIN("/",FALSE,R566,U566))</f>
        <v>95/100</v>
      </c>
      <c r="L566" s="39"/>
      <c r="M566" s="7" t="str">
        <f t="shared" ca="1" si="79"/>
        <v>O</v>
      </c>
      <c r="N566" s="8">
        <f t="shared" ca="1" si="80"/>
        <v>10</v>
      </c>
      <c r="O566">
        <f t="shared" si="81"/>
        <v>8</v>
      </c>
      <c r="P566" s="1">
        <f ca="1">IF(ISERROR(F554),"",IF(ISTEXT(VLOOKUP(B554,INDIRECT($F$8),6+(O566-1)*3)),(VLOOKUP(B554,INDIRECT($F$8),6+(O566-1)*3)),SUM(VLOOKUP(B554,INDIRECT($F$8),6+(O566-1)*3),IF(W571,W566,0))))</f>
        <v>47</v>
      </c>
      <c r="Q566" s="1">
        <f ca="1">IF(ISERROR(F554),"",VLOOKUP(B554,INDIRECT($F$8),7+(O566-1)*3))</f>
        <v>48</v>
      </c>
      <c r="R566" s="1">
        <f ca="1">IF(ISERROR(F554),"",SUM(P566:Q566))</f>
        <v>95</v>
      </c>
      <c r="S566" s="1">
        <f ca="1">IF(ISERROR(F554),"",VLOOKUP(A554,INDIRECT($F$8),6+(O566-1)*3))</f>
        <v>50</v>
      </c>
      <c r="T566" s="1">
        <f ca="1">IF(ISERROR(F554),"",VLOOKUP(A554,INDIRECT($F$8),7+(O566-1)*3))</f>
        <v>50</v>
      </c>
      <c r="U566" s="1">
        <f ca="1">IF(ISERROR(F554),"",VLOOKUP(A554,INDIRECT($F$8),8+(O566-1)*3))</f>
        <v>100</v>
      </c>
      <c r="V566" s="1" t="str">
        <f ca="1">IF(ISERROR(F554),"",IF(N566=0,A566,""))</f>
        <v/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0</v>
      </c>
      <c r="X566" s="1" t="str">
        <f ca="1">IF(ISERROR(F554),"",IF(W566=0,"",_xlfn.TEXTJOIN("",FALSE," G+",W566," in ",A566)))</f>
        <v/>
      </c>
    </row>
    <row r="567" spans="1:24" ht="12" customHeight="1" x14ac:dyDescent="0.25">
      <c r="A567" s="7" t="str">
        <f ca="1">IF(ISERROR(F554),"",VLOOKUP(C554,INDIRECT($F$8),6+(O567-1)*3,0))</f>
        <v>AHP 004</v>
      </c>
      <c r="B567" s="38" t="str">
        <f ca="1">IF(ISERROR(F554),"",VLOOKUP(D554,INDIRECT($F$8),6+(O567-1)*3-Z567,0))</f>
        <v>Emerging Technologies in Engineering Lab</v>
      </c>
      <c r="C567" s="38"/>
      <c r="D567" s="38"/>
      <c r="E567" s="38"/>
      <c r="F567" s="7">
        <f ca="1">IF(ISERROR(F554),"",VLOOKUP(E554,INDIRECT($F$8),6+(O567-1)*3,0))</f>
        <v>1</v>
      </c>
      <c r="G567" s="39" t="str">
        <f ca="1">IF(ISERROR(F554),"",_xlfn.TEXTJOIN("/",FALSE,P567,S567))</f>
        <v>21/25</v>
      </c>
      <c r="H567" s="39"/>
      <c r="I567" s="39" t="str">
        <f ca="1">IF(ISERROR(F554),"",_xlfn.TEXTJOIN("/",FALSE,Q567,T567))</f>
        <v>24/25</v>
      </c>
      <c r="J567" s="39"/>
      <c r="K567" s="39" t="str">
        <f ca="1">IF(ISERROR(F554),"",_xlfn.TEXTJOIN("/",FALSE,R567,U567))</f>
        <v>45/50</v>
      </c>
      <c r="L567" s="39"/>
      <c r="M567" s="7" t="str">
        <f t="shared" ca="1" si="79"/>
        <v>A+</v>
      </c>
      <c r="N567" s="8">
        <f t="shared" ca="1" si="80"/>
        <v>9.5</v>
      </c>
      <c r="O567">
        <f t="shared" si="81"/>
        <v>9</v>
      </c>
      <c r="P567" s="1">
        <f ca="1">IF(ISERROR(F554),"",IF(ISTEXT(VLOOKUP(B554,INDIRECT($F$8),6+(O567-1)*3)),(VLOOKUP(B554,INDIRECT($F$8),6+(O567-1)*3)),SUM(VLOOKUP(B554,INDIRECT($F$8),6+(O567-1)*3),IF(W571,W567,0))))</f>
        <v>21</v>
      </c>
      <c r="Q567" s="1">
        <f ca="1">IF(ISERROR(F554),"",VLOOKUP(B554,INDIRECT($F$8),7+(O567-1)*3))</f>
        <v>24</v>
      </c>
      <c r="R567" s="1">
        <f ca="1">IF(ISERROR(F554),"",SUM(P567:Q567))</f>
        <v>45</v>
      </c>
      <c r="S567" s="1">
        <f ca="1">IF(ISERROR(F554),"",VLOOKUP(A554,INDIRECT($F$8),6+(O567-1)*3))</f>
        <v>25</v>
      </c>
      <c r="T567" s="1">
        <f ca="1">IF(ISERROR(F554),"",VLOOKUP(A554,INDIRECT($F$8),7+(O567-1)*3))</f>
        <v>25</v>
      </c>
      <c r="U567" s="1">
        <f ca="1">IF(ISERROR(F554),"",VLOOKUP(A554,INDIRECT($F$8),8+(O567-1)*3))</f>
        <v>50</v>
      </c>
      <c r="V567" s="1" t="str">
        <f ca="1">IF(ISERROR(F554),"",IF(N567=0,A567,""))</f>
        <v/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0</v>
      </c>
      <c r="X567" s="1" t="str">
        <f ca="1">IF(ISERROR(F554),"",IF(W567=0,"",_xlfn.TEXTJOIN("",FALSE," G+",W567," in ",A567)))</f>
        <v/>
      </c>
    </row>
    <row r="568" spans="1:24" ht="12" customHeight="1" x14ac:dyDescent="0.25">
      <c r="A568" s="7" t="str">
        <f ca="1">IF(ISERROR(F554),"",VLOOKUP(C554,INDIRECT($F$8),6+(O568-1)*3,0))</f>
        <v>CSP 002</v>
      </c>
      <c r="B568" s="38" t="str">
        <f ca="1">IF(ISERROR(F554),"",VLOOKUP(D554,INDIRECT($F$8),6+(O568-1)*3,0))</f>
        <v>Computer Applications and IOT</v>
      </c>
      <c r="C568" s="38"/>
      <c r="D568" s="38"/>
      <c r="E568" s="38"/>
      <c r="F568" s="7">
        <f ca="1">IF(ISERROR(F554),"",VLOOKUP(E554,INDIRECT($F$8),6+(O568-1)*3,0))</f>
        <v>1</v>
      </c>
      <c r="G568" s="39" t="str">
        <f ca="1">IF(ISERROR(F554),"",_xlfn.TEXTJOIN("/",FALSE,P568,S568))</f>
        <v>22/25</v>
      </c>
      <c r="H568" s="39"/>
      <c r="I568" s="39" t="str">
        <f ca="1">IF(ISERROR(F554),"",_xlfn.TEXTJOIN("/",FALSE,Q568,T568))</f>
        <v>22/25</v>
      </c>
      <c r="J568" s="39"/>
      <c r="K568" s="39" t="str">
        <f ca="1">IF(ISERROR(F554),"",_xlfn.TEXTJOIN("/",FALSE,R568,U568))</f>
        <v>44/50</v>
      </c>
      <c r="L568" s="39"/>
      <c r="M568" s="7" t="str">
        <f t="shared" ca="1" si="79"/>
        <v>A</v>
      </c>
      <c r="N568" s="8">
        <f t="shared" ca="1" si="80"/>
        <v>9</v>
      </c>
      <c r="O568">
        <f t="shared" si="81"/>
        <v>10</v>
      </c>
      <c r="P568" s="1">
        <f ca="1">IF(ISERROR(F554),"",IF(ISTEXT(VLOOKUP(B554,INDIRECT($F$8),6+(O568-1)*3)),(VLOOKUP(B554,INDIRECT($F$8),6+(O568-1)*3)),SUM(VLOOKUP(B554,INDIRECT($F$8),6+(O568-1)*3),IF(W571,W568,0))))</f>
        <v>22</v>
      </c>
      <c r="Q568" s="1">
        <f ca="1">IF(ISERROR(F554),"",VLOOKUP(B554,INDIRECT($F$8),7+(O568-1)*3))</f>
        <v>22</v>
      </c>
      <c r="R568" s="1">
        <f ca="1">IF(ISERROR(F554),"",SUM(P568:Q568))</f>
        <v>44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str">
        <f ca="1">IF(ISERROR(F554),"",IF(N568=0,A568,""))</f>
        <v/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0</v>
      </c>
      <c r="X568" s="1" t="str">
        <f ca="1">IF(ISERROR(F554),"",IF(W568=0,"",_xlfn.TEXTJOIN("",FALSE," G+",W568," in ",A568)))</f>
        <v/>
      </c>
    </row>
    <row r="569" spans="1:24" ht="12" customHeight="1" x14ac:dyDescent="0.25">
      <c r="A569" s="7" t="str">
        <f ca="1">IF(ISERROR(F554),"",VLOOKUP(C554,INDIRECT($F$8),6+(O569-1)*3,0))</f>
        <v>AHP 006</v>
      </c>
      <c r="B569" s="38" t="str">
        <f ca="1">IF(ISERROR(F554),"",VLOOKUP(D554,INDIRECT($F$8),6+(O569-1)*3,0))</f>
        <v>English Language Lab ($)</v>
      </c>
      <c r="C569" s="38"/>
      <c r="D569" s="38"/>
      <c r="E569" s="38"/>
      <c r="F569" s="7">
        <f ca="1">IF(ISERROR(F554),"",VLOOKUP(E554,INDIRECT($F$8),6+(O569-1)*3,0))</f>
        <v>0</v>
      </c>
      <c r="G569" s="39" t="str">
        <f ca="1">IF(ISERROR(F554),"",_xlfn.TEXTJOIN("/",FALSE,P569,S569))</f>
        <v>16/25</v>
      </c>
      <c r="H569" s="39"/>
      <c r="I569" s="39" t="str">
        <f ca="1">IF(ISERROR(F554),"",_xlfn.TEXTJOIN("/",FALSE,Q569,T569))</f>
        <v>35/50</v>
      </c>
      <c r="J569" s="39"/>
      <c r="K569" s="39" t="str">
        <f ca="1">IF(ISERROR(F554),"",_xlfn.TEXTJOIN("/",FALSE,R569,U569))</f>
        <v>51/75</v>
      </c>
      <c r="L569" s="39"/>
      <c r="M569" s="7" t="str">
        <f t="shared" ca="1" si="79"/>
        <v>C</v>
      </c>
      <c r="N569" s="8">
        <f t="shared" ca="1" si="80"/>
        <v>7</v>
      </c>
      <c r="O569">
        <f t="shared" si="81"/>
        <v>11</v>
      </c>
      <c r="P569" s="1">
        <f ca="1">IF(ISERROR(F554),"",IF(ISTEXT(VLOOKUP(B554,INDIRECT($F$8),6+(O569-1)*3)),(VLOOKUP(B554,INDIRECT($F$8),6+(O569-1)*3)),SUM(VLOOKUP(B554,INDIRECT($F$8),6+(O569-1)*3),IF(W571,W569,0))))</f>
        <v>16</v>
      </c>
      <c r="Q569" s="1">
        <f ca="1">IF(ISERROR(F554),"",VLOOKUP(B554,INDIRECT($F$8),7+(O569-1)*3))</f>
        <v>35</v>
      </c>
      <c r="R569" s="1">
        <f ca="1">IF(ISERROR(F554),"",SUM(P569:Q569))</f>
        <v>51</v>
      </c>
      <c r="S569" s="1">
        <f ca="1">IF(ISERROR(F554),"",VLOOKUP(A554,INDIRECT($F$8),6+(O569-1)*3))</f>
        <v>25</v>
      </c>
      <c r="T569" s="1">
        <f ca="1">IF(ISERROR(F554),"",VLOOKUP(A554,INDIRECT($F$8),7+(O569-1)*3))</f>
        <v>50</v>
      </c>
      <c r="U569" s="1">
        <f ca="1">IF(ISERROR(F554),"",VLOOKUP(A554,INDIRECT($F$8),8+(O569-1)*3))</f>
        <v>75</v>
      </c>
      <c r="V569" s="1" t="str">
        <f ca="1">IF(ISERROR(F554),"",IF(N569=0,A569,""))</f>
        <v/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0</v>
      </c>
      <c r="X569" s="1" t="str">
        <f ca="1">IF(ISERROR(F554),"",IF(W569=0,"",_xlfn.TEXTJOIN("",FALSE," G+",W569," in ",A569)))</f>
        <v/>
      </c>
    </row>
    <row r="570" spans="1:24" ht="12" customHeight="1" x14ac:dyDescent="0.25">
      <c r="A570" s="7" t="str">
        <f ca="1">IF(ISERROR(F554),"",VLOOKUP(C554,INDIRECT($F$8),6+(O570-1)*3-Y570,0))</f>
        <v>GP 01</v>
      </c>
      <c r="B570" s="38" t="str">
        <f ca="1">IF(ISERROR(F554),"",VLOOKUP(D554,INDIRECT($F$8),6+(O570-1)*3-Z570,0))</f>
        <v>General Proficiency ($)</v>
      </c>
      <c r="C570" s="38"/>
      <c r="D570" s="38"/>
      <c r="E570" s="38"/>
      <c r="F570" s="7">
        <f ca="1">IF(ISERROR(F554),"",VLOOKUP(E554,INDIRECT($F$8),6+(O570-1)*3-AA570,0))</f>
        <v>0</v>
      </c>
      <c r="G570" s="39" t="str">
        <f ca="1">IF(ISERROR(F554),"","-")</f>
        <v>-</v>
      </c>
      <c r="H570" s="39"/>
      <c r="I570" s="39" t="str">
        <f ca="1">IF(ISERROR(F554),"",_xlfn.TEXTJOIN("/",FALSE,Q570,T570))</f>
        <v>47/50</v>
      </c>
      <c r="J570" s="39"/>
      <c r="K570" s="39" t="str">
        <f ca="1">IF(ISERROR(F554),"",_xlfn.TEXTJOIN("/",FALSE,R570,U570))</f>
        <v>47/50</v>
      </c>
      <c r="L570" s="39"/>
      <c r="M570" s="39" t="str">
        <f ca="1">IF(ISBLANK(R570),"",IF(ISTEXT(R570),R570,IF(R570&gt;=0.8*U570,"Excellent",IF(R570&gt;=0.6*U570,"Very Good",IF(R570&gt;=0.4*U570,"Good",IF(R570&gt;=0.2*U570,"Satisfactory","Average"))))))</f>
        <v>Excellent</v>
      </c>
      <c r="N570" s="39"/>
      <c r="O570">
        <f t="shared" si="81"/>
        <v>12</v>
      </c>
      <c r="P570" s="1">
        <f ca="1">IF(ISERROR(F554),"",IF(ISTEXT(VLOOKUP(B\28,INDIRECT($F$8),6+(O570-1)*3)),(VLOOKUP(B554,INDIRECT($F$8),6+(O570-1)*3)),SUM(VLOOKUP(B554,INDIRECT($F$8),6+(O570-1)*3),IF(W571,W570,0))))</f>
        <v>0</v>
      </c>
      <c r="Q570" s="1">
        <f ca="1">IF(ISERROR(F554),"",VLOOKUP(B554,INDIRECT($F$8),7+(O570-1)*3))</f>
        <v>47</v>
      </c>
      <c r="R570" s="1">
        <f ca="1">IF(ISERROR(F554),"",SUM(P570:Q570))</f>
        <v>47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5">
      <c r="A571" s="40" t="str">
        <f ca="1">IF(ISERROR(F554),"",A550)</f>
        <v>Total Credits/ Marks/ Total Grade Points</v>
      </c>
      <c r="B571" s="40"/>
      <c r="C571" s="40"/>
      <c r="D571" s="40"/>
      <c r="E571" s="40"/>
      <c r="F571" s="10">
        <f ca="1">IF(ISERROR(F554),"",SUM(F559:F569))</f>
        <v>23</v>
      </c>
      <c r="G571" s="41" t="str">
        <f ca="1">IF(ISERROR(F554),"",_xlfn.TEXTJOIN("/",TRUE,SUMIF(F559:F570,"&gt;0",P559:P570),SUMIF(F559:F570,"&gt;0",S559:S570)))</f>
        <v>287/575</v>
      </c>
      <c r="H571" s="41"/>
      <c r="I571" s="41" t="str">
        <f ca="1">IF(ISERROR(F554),"",_xlfn.TEXTJOIN("/",TRUE,SUMIF(F559:F570,"&gt;0",Q559:Q570),SUMIF(F559:F570,"&gt;0",T559:T570)))</f>
        <v>287/375</v>
      </c>
      <c r="J571" s="41"/>
      <c r="K571" s="41" t="str">
        <f ca="1">IF(ISERROR(F554),"",_xlfn.TEXTJOIN("/",TRUE,SUMIF(F559:F570,"&gt;0",R559:R570),SUMIF(F559:F570,"&gt;0",U559:U570)))</f>
        <v>574/950</v>
      </c>
      <c r="L571" s="41"/>
      <c r="M571" s="40">
        <f ca="1">IF(ISERROR(F554),"",SUMPRODUCT(N559:N569,F559:F569))</f>
        <v>141</v>
      </c>
      <c r="N571" s="40"/>
      <c r="V571" s="1" t="str">
        <f ca="1">IF(ISERROR(F554),"",_xlfn.TEXTJOIN(", ",TRUE,V559:V570))</f>
        <v/>
      </c>
      <c r="W571" t="b">
        <f ca="1">IF(ISERROR(F554),"",IF(SUM(W559:W570)&lt;=W558,TRUE,FALSE))</f>
        <v>1</v>
      </c>
      <c r="X571" s="1" t="str">
        <f ca="1">IF(ISERROR(F554),"",_xlfn.TEXTJOIN(",",TRUE,X559:X570))</f>
        <v xml:space="preserve"> G+4 in ECT 001</v>
      </c>
    </row>
    <row r="572" spans="1:24" ht="12" customHeight="1" x14ac:dyDescent="0.25">
      <c r="A572" s="40" t="str">
        <f ca="1">IF(ISERROR(F554),"",A551)</f>
        <v>Result:</v>
      </c>
      <c r="B572" s="42" t="str" cm="1">
        <f t="array" aca="1" ref="B572" ca="1">IF(SUM(COUNTIF(M559:M569,{"Ab","Dt"}))=11, "Not Promoted to IInd Semester", IF(V571="", "PASS", "CARRY OVER"))</f>
        <v>PASS</v>
      </c>
      <c r="C572" s="42"/>
      <c r="D572" s="40" t="str">
        <f ca="1">IF(ISERROR(F554),"",D551)</f>
        <v>Remark:</v>
      </c>
      <c r="E572" s="42" t="str">
        <f ca="1">IF(ISERROR(F554),"",IF(V571="",IF(X571="","",X571),_xlfn.TEXTJOIN(" ",TRUE,"BACK IN",V571)))</f>
        <v xml:space="preserve"> G+4 in ECT 001</v>
      </c>
      <c r="F572" s="42"/>
      <c r="G572" s="40" t="str">
        <f ca="1">IF(ISERROR(F554),"",G551)</f>
        <v>SGPA:</v>
      </c>
      <c r="H572" s="43">
        <f ca="1">IF(ISERROR(F554),"",M571/F571)</f>
        <v>6.1304347826086953</v>
      </c>
      <c r="I572" s="40" t="str">
        <f ca="1">IF(ISERROR(F554),"",I551)</f>
        <v>CGPA:</v>
      </c>
      <c r="J572" s="43">
        <f ca="1">IF(ISERROR(F554),"",VLOOKUP(B554,INDIRECT($F$8),12+(O570-1)*3,0))</f>
        <v>6.1304347826086953</v>
      </c>
      <c r="K572" s="42" t="str">
        <f ca="1">IF(ISERROR(F554),"",K551)</f>
        <v>Earned Credits:</v>
      </c>
      <c r="L572" s="40">
        <f ca="1">IF(ISERROR(F554),"",SUMIF(N559:N569,"&gt;0",F559:F569))</f>
        <v>23</v>
      </c>
      <c r="M572" s="42" t="str">
        <f ca="1">IF(ISERROR(F554),"",M551)</f>
        <v>Cuml. Earned Credits:</v>
      </c>
      <c r="N572" s="40">
        <f ca="1">IF(ISERROR(F554),"",VLOOKUP(B554,INDIRECT($F$8),10+(O570-1)*3,0))</f>
        <v>23</v>
      </c>
    </row>
    <row r="573" spans="1:24" ht="12" customHeight="1" x14ac:dyDescent="0.25">
      <c r="A573" s="40"/>
      <c r="B573" s="42"/>
      <c r="C573" s="42"/>
      <c r="D573" s="40"/>
      <c r="E573" s="42"/>
      <c r="F573" s="42"/>
      <c r="G573" s="40"/>
      <c r="H573" s="43"/>
      <c r="I573" s="40"/>
      <c r="J573" s="43"/>
      <c r="K573" s="42"/>
      <c r="L573" s="40"/>
      <c r="M573" s="42"/>
      <c r="N573" s="40"/>
    </row>
    <row r="574" spans="1:24" ht="12" customHeight="1" x14ac:dyDescent="0.25">
      <c r="A574" s="40"/>
      <c r="B574" s="42"/>
      <c r="C574" s="42"/>
      <c r="D574" s="40"/>
      <c r="E574" s="42"/>
      <c r="F574" s="42"/>
      <c r="G574" s="40"/>
      <c r="H574" s="43"/>
      <c r="I574" s="40"/>
      <c r="J574" s="43"/>
      <c r="K574" s="42"/>
      <c r="L574" s="40"/>
      <c r="M574" s="42"/>
      <c r="N574" s="40"/>
    </row>
    <row r="575" spans="1:24" ht="12" customHeight="1" x14ac:dyDescent="0.25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 t="str">
        <f ca="1">VLOOKUP(B575,INDIRECT($F$8),4,0)</f>
        <v>Jahnavi Tyagi</v>
      </c>
    </row>
    <row r="576" spans="1:24" ht="12" customHeight="1" x14ac:dyDescent="0.25">
      <c r="A576" s="44" t="str">
        <f ca="1">IF(ISERROR(F575),"",A555)</f>
        <v>Name:</v>
      </c>
      <c r="B576" s="44" t="str">
        <f ca="1">IFERROR(VLOOKUP(B575,INDIRECT($F$8),4,0),"")</f>
        <v>Jahnavi Tyagi</v>
      </c>
      <c r="C576" s="44"/>
      <c r="D576" s="44" t="str">
        <f ca="1">IF(ISERROR(F575),"",D555)</f>
        <v>Father's Name:</v>
      </c>
      <c r="E576" s="44" t="str">
        <f ca="1">IFERROR(VLOOKUP(B575,INDIRECT($F$8),5,0),"")</f>
        <v>Manoj Tyagi</v>
      </c>
      <c r="F576" s="44"/>
      <c r="G576" s="44" t="str">
        <f ca="1">IF(ISERROR(F575),"",G555)</f>
        <v>University Roll No:</v>
      </c>
      <c r="H576" s="44"/>
      <c r="I576" s="45">
        <f ca="1">IFERROR(VLOOKUP(B575,INDIRECT($F$8),2,0),"")</f>
        <v>250090101028</v>
      </c>
      <c r="J576" s="45"/>
      <c r="K576" s="44" t="str">
        <f ca="1">IF(ISERROR(F575),"",K555)</f>
        <v>University Enrol. No:</v>
      </c>
      <c r="L576" s="44"/>
      <c r="M576" s="45" t="str">
        <f ca="1">IFERROR(VLOOKUP(B575,INDIRECT($F$8),3,0),"")</f>
        <v>UTU/2501104338</v>
      </c>
      <c r="N576" s="45"/>
    </row>
    <row r="577" spans="1:24" ht="12" customHeight="1" x14ac:dyDescent="0.25">
      <c r="A577" s="44"/>
      <c r="B577" s="44"/>
      <c r="C577" s="44"/>
      <c r="D577" s="44"/>
      <c r="E577" s="44"/>
      <c r="F577" s="44"/>
      <c r="G577" s="44"/>
      <c r="H577" s="44"/>
      <c r="I577" s="45"/>
      <c r="J577" s="45"/>
      <c r="K577" s="44"/>
      <c r="L577" s="44"/>
      <c r="M577" s="45"/>
      <c r="N577" s="45"/>
    </row>
    <row r="578" spans="1:24" ht="12" customHeight="1" x14ac:dyDescent="0.25">
      <c r="A578" s="42" t="str">
        <f ca="1">IF(ISERROR(F575),"",A557)</f>
        <v>Subject Code</v>
      </c>
      <c r="B578" s="42" t="str">
        <f ca="1">IF(ISERROR(F575),"",B557)</f>
        <v>Subject Name</v>
      </c>
      <c r="C578" s="42"/>
      <c r="D578" s="42"/>
      <c r="E578" s="42"/>
      <c r="F578" s="42" t="str">
        <f ca="1">IF(ISERROR(F575),"",F557)</f>
        <v>Credits</v>
      </c>
      <c r="G578" s="42" t="str">
        <f ca="1">IF(ISERROR(F575),"",G557)</f>
        <v>External Marks</v>
      </c>
      <c r="H578" s="42"/>
      <c r="I578" s="42" t="str">
        <f ca="1">IF(ISERROR(F575),"",I557)</f>
        <v>Sessional Marks</v>
      </c>
      <c r="J578" s="42"/>
      <c r="K578" s="42" t="str">
        <f ca="1">IF(ISERROR(F575),"",K557)</f>
        <v>Total Marks</v>
      </c>
      <c r="L578" s="42"/>
      <c r="M578" s="42" t="str">
        <f ca="1">IF(ISERROR(F575),"",M557)</f>
        <v>Grade</v>
      </c>
      <c r="N578" s="42" t="str">
        <f ca="1">IF(ISERROR(F575),"",N557)</f>
        <v>Grade Points</v>
      </c>
    </row>
    <row r="579" spans="1:24" ht="12" customHeight="1" x14ac:dyDescent="0.2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W579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10</v>
      </c>
    </row>
    <row r="580" spans="1:24" ht="12" customHeight="1" x14ac:dyDescent="0.25">
      <c r="A580" s="7" t="str">
        <f ca="1">IF(ISERROR(F575),"",VLOOKUP(C575,INDIRECT($F$8),6+(O580-1)*3,0))</f>
        <v>AHT 002</v>
      </c>
      <c r="B580" s="38" t="str">
        <f ca="1">IF(ISERROR(F575),"",VLOOKUP(D575,INDIRECT($F$8),6+(O580-1)*3,0))</f>
        <v>Engineering Chemistry</v>
      </c>
      <c r="C580" s="38"/>
      <c r="D580" s="38"/>
      <c r="E580" s="38"/>
      <c r="F580" s="7">
        <f ca="1">IF(ISERROR(F575),"",VLOOKUP(E575,INDIRECT($F$8),6+(O580-1)*3,0))</f>
        <v>4</v>
      </c>
      <c r="G580" s="39" t="str">
        <f ca="1">IF(ISERROR(F575),"",_xlfn.TEXTJOIN("/",FALSE,P580,S580))</f>
        <v>62/100</v>
      </c>
      <c r="H580" s="39"/>
      <c r="I580" s="39" t="str">
        <f ca="1">IF(ISERROR(F575),"",_xlfn.TEXTJOIN("/",FALSE,Q580,T580))</f>
        <v>31/50</v>
      </c>
      <c r="J580" s="39"/>
      <c r="K580" s="39" t="str">
        <f ca="1">IF(ISERROR(F575),"",_xlfn.TEXTJOIN("/",FALSE,R580,U580))</f>
        <v>93/150</v>
      </c>
      <c r="L580" s="39"/>
      <c r="M580" s="7" t="str">
        <f ca="1">IF(ISERROR(F575),"",IF(ISTEXT(P580),IF(P580="A","Ab",IF(P580="D","Dt",IF(P580="UFM","UFM",IF(P580="NA","")))),IF(AND(ISBLANK(P580),ISBLANK(R580)),"",IF(P580&lt;0.3*S580,"F",IF(ISBLANK(R580),"",IF(ISTEXT(R580),R580,IF(R580&gt;=0.95*U580,"O",IF(R580&gt;=0.9*U580,"A+",IF(R580&gt;=0.85*U580,"A",IF(R580&gt;=0.8*U580,"B+",IF(R580&gt;=0.75*U580,"B",IF(R580&gt;=0.7*U580,"C+",IF(R580&gt;=0.65*U580,"C",IF(R580&gt;=0.6*U580,"D+",IF(R580&gt;=0.55*U580,"D",IF(R580&gt;=0.5*U580,"E+",IF(R580&gt;=0.45*U580,"E",IF(R580&gt;=0.4*U580,"P",IF(R580&lt;0.4*U580,"F",R580)))))))))))))))))))</f>
        <v>D+</v>
      </c>
      <c r="N580" s="8">
        <f ca="1">INDEX($Z$2:$Z$17,MATCH(M580,$Y$2:$Y$17,0))</f>
        <v>6.5</v>
      </c>
      <c r="O580">
        <v>1</v>
      </c>
      <c r="P580" s="1">
        <f ca="1">IF(ISERROR(F575),"",IF(ISTEXT(VLOOKUP(B575,INDIRECT($F$8),6+(O580-1)*3)),(VLOOKUP(B575,INDIRECT($F$8),6+(O580-1)*3)),SUM(VLOOKUP(B575,INDIRECT($F$8),6+(O580-1)*3),IF(W592,W580,0))))</f>
        <v>62</v>
      </c>
      <c r="Q580" s="1">
        <f ca="1">IF(ISERROR(F575),"",VLOOKUP(B575,INDIRECT($F$8),7+(O580-1)*3))</f>
        <v>31</v>
      </c>
      <c r="R580" s="1">
        <f ca="1">IF(ISERROR(F575),"",SUM(P580:Q580))</f>
        <v>93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str">
        <f ca="1">IF(ISERROR(F575),"",IF(N580=0,A580,""))</f>
        <v/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0</v>
      </c>
      <c r="X580" s="1" t="str">
        <f ca="1">IF(ISERROR(F575),"",IF(W580=0,"",_xlfn.TEXTJOIN("",FALSE," G+",W580," in ",A580)))</f>
        <v/>
      </c>
    </row>
    <row r="581" spans="1:24" ht="12" customHeight="1" x14ac:dyDescent="0.25">
      <c r="A581" s="7" t="str">
        <f ca="1">IF(ISERROR(F575),"",VLOOKUP(C575,INDIRECT($F$8),6+(O581-1)*3,0))</f>
        <v>AHT 003</v>
      </c>
      <c r="B581" s="38" t="str">
        <f ca="1">IF(ISERROR(F575),"",VLOOKUP(D575,INDIRECT($F$8),6+(O581-1)*3,0))</f>
        <v>Introduction to Engineering Mathematics</v>
      </c>
      <c r="C581" s="38"/>
      <c r="D581" s="38"/>
      <c r="E581" s="38"/>
      <c r="F581" s="7">
        <f ca="1">IF(ISERROR(F575),"",VLOOKUP(E575,INDIRECT($F$8),6+(O581-1)*3,0))</f>
        <v>4</v>
      </c>
      <c r="G581" s="39" t="str">
        <f ca="1">IF(ISERROR(F575),"",_xlfn.TEXTJOIN("/",FALSE,P581,S581))</f>
        <v>43/100</v>
      </c>
      <c r="H581" s="39"/>
      <c r="I581" s="39" t="str">
        <f ca="1">IF(ISERROR(F575),"",_xlfn.TEXTJOIN("/",FALSE,Q581,T581))</f>
        <v>31/50</v>
      </c>
      <c r="J581" s="39"/>
      <c r="K581" s="39" t="str">
        <f ca="1">IF(ISERROR(F575),"",_xlfn.TEXTJOIN("/",FALSE,R581,U581))</f>
        <v>74/150</v>
      </c>
      <c r="L581" s="39"/>
      <c r="M581" s="7" t="str">
        <f t="shared" ref="M581:M590" ca="1" si="82">IF(ISERROR(F576),"",IF(ISTEXT(P581),IF(P581="A","Ab",IF(P581="D","Dt",IF(P581="UFM","UFM",IF(P581="NA","")))),IF(AND(ISBLANK(P581),ISBLANK(R581)),"",IF(P581&lt;0.3*S581,"F",IF(ISBLANK(R581),"",IF(ISTEXT(R581),R581,IF(R581&gt;=0.95*U581,"O",IF(R581&gt;=0.9*U581,"A+",IF(R581&gt;=0.85*U581,"A",IF(R581&gt;=0.8*U581,"B+",IF(R581&gt;=0.75*U581,"B",IF(R581&gt;=0.7*U581,"C+",IF(R581&gt;=0.65*U581,"C",IF(R581&gt;=0.6*U581,"D+",IF(R581&gt;=0.55*U581,"D",IF(R581&gt;=0.5*U581,"E+",IF(R581&gt;=0.45*U581,"E",IF(R581&gt;=0.4*U581,"P",IF(R581&lt;0.4*U581,"F",R581)))))))))))))))))))</f>
        <v>E</v>
      </c>
      <c r="N581" s="8">
        <f t="shared" ref="N581:N590" ca="1" si="83">INDEX($Z$2:$Z$17,MATCH(M581,$Y$2:$Y$17,0))</f>
        <v>5</v>
      </c>
      <c r="O581">
        <f>O580+1</f>
        <v>2</v>
      </c>
      <c r="P581" s="1">
        <f ca="1">IF(ISERROR(F575),"",IF(ISTEXT(VLOOKUP(B575,INDIRECT($F$8),6+(O581-1)*3)),(VLOOKUP(B575,INDIRECT($F$8),6+(O581-1)*3)),SUM(VLOOKUP(B575,INDIRECT($F$8),6+(O581-1)*3),IF(W592,W581,0))))</f>
        <v>43</v>
      </c>
      <c r="Q581" s="1">
        <f ca="1">IF(ISERROR(F575),"",VLOOKUP(B575,INDIRECT($F$8),7+(O581-1)*3))</f>
        <v>31</v>
      </c>
      <c r="R581" s="1">
        <f ca="1">IF(ISERROR(F575),"",SUM(P581:Q581))</f>
        <v>74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str">
        <f ca="1">IF(ISERROR(F575),"",IF(N581=0,A581,""))</f>
        <v/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0</v>
      </c>
      <c r="X581" s="1" t="str">
        <f ca="1">IF(ISERROR(F575),"",IF(W581=0,"",_xlfn.TEXTJOIN("",FALSE," G+",W581," in ",A581)))</f>
        <v/>
      </c>
    </row>
    <row r="582" spans="1:24" ht="12" customHeight="1" x14ac:dyDescent="0.25">
      <c r="A582" s="7" t="str">
        <f ca="1">IF(ISERROR(F575),"",VLOOKUP(C575,INDIRECT($F$8),6+(O582-1)*3,0))</f>
        <v>ECT 001</v>
      </c>
      <c r="B582" s="38" t="str">
        <f ca="1">IF(ISERROR(F575),"",VLOOKUP(D575,INDIRECT($F$8),6+(O582-1)*3,0))</f>
        <v>Basic Electronics Engineering</v>
      </c>
      <c r="C582" s="38"/>
      <c r="D582" s="38"/>
      <c r="E582" s="38"/>
      <c r="F582" s="7">
        <f ca="1">IF(ISERROR(F575),"",VLOOKUP(E575,INDIRECT($F$8),6+(O582-1)*3,0))</f>
        <v>4</v>
      </c>
      <c r="G582" s="39" t="str">
        <f ca="1">IF(ISERROR(F575),"",_xlfn.TEXTJOIN("/",FALSE,P582,S582))</f>
        <v>19/100</v>
      </c>
      <c r="H582" s="39"/>
      <c r="I582" s="39" t="str">
        <f ca="1">IF(ISERROR(F575),"",_xlfn.TEXTJOIN("/",FALSE,Q582,T582))</f>
        <v>28/50</v>
      </c>
      <c r="J582" s="39"/>
      <c r="K582" s="39" t="str">
        <f ca="1">IF(ISERROR(F575),"",_xlfn.TEXTJOIN("/",FALSE,R582,U582))</f>
        <v>47/150</v>
      </c>
      <c r="L582" s="39"/>
      <c r="M582" s="7" t="str">
        <f t="shared" ca="1" si="82"/>
        <v>F</v>
      </c>
      <c r="N582" s="8">
        <f t="shared" ca="1" si="83"/>
        <v>0</v>
      </c>
      <c r="O582">
        <f>O581+1</f>
        <v>3</v>
      </c>
      <c r="P582" s="1">
        <f ca="1">IF(ISERROR(F575),"",IF(ISTEXT(VLOOKUP(B575,INDIRECT($F$8),6+(O582-1)*3)),(VLOOKUP(B575,INDIRECT($F$8),6+(O582-1)*3)),SUM(VLOOKUP(B575,INDIRECT($F$8),6+(O582-1)*3),IF(W592,W582,0))))</f>
        <v>19</v>
      </c>
      <c r="Q582" s="1">
        <f ca="1">IF(ISERROR(F575),"",VLOOKUP(B575,INDIRECT($F$8),7+(O582-1)*3))</f>
        <v>28</v>
      </c>
      <c r="R582" s="1">
        <f ca="1">IF(ISERROR(F575),"",SUM(P582:Q582))</f>
        <v>47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str">
        <f ca="1">IF(ISERROR(F575),"",IF(N582=0,A582,""))</f>
        <v>ECT 001</v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11</v>
      </c>
      <c r="X582" s="1" t="str">
        <f ca="1">IF(ISERROR(F575),"",IF(W582=0,"",_xlfn.TEXTJOIN("",FALSE," G+",W582," in ",A582)))</f>
        <v xml:space="preserve"> G+11 in ECT 001</v>
      </c>
    </row>
    <row r="583" spans="1:24" ht="12" customHeight="1" x14ac:dyDescent="0.25">
      <c r="A583" s="7" t="str">
        <f ca="1">IF(ISERROR(F575),"",VLOOKUP(C575,INDIRECT($F$8),6+(O583-1)*3,0))</f>
        <v>MET 001</v>
      </c>
      <c r="B583" s="38" t="str">
        <f ca="1">IF(ISERROR(F575),"",VLOOKUP(D575,INDIRECT($F$8),6+(O583-1)*3,0))</f>
        <v>Basic Mechanical Engineering</v>
      </c>
      <c r="C583" s="38"/>
      <c r="D583" s="38"/>
      <c r="E583" s="38"/>
      <c r="F583" s="7">
        <f ca="1">IF(ISERROR(F575),"",VLOOKUP(E575,INDIRECT($F$8),6+(O583-1)*3,0))</f>
        <v>4</v>
      </c>
      <c r="G583" s="39" t="str">
        <f ca="1">IF(ISERROR(F575),"",_xlfn.TEXTJOIN("/",FALSE,P583,S583))</f>
        <v>30/100</v>
      </c>
      <c r="H583" s="39"/>
      <c r="I583" s="39" t="str">
        <f ca="1">IF(ISERROR(F575),"",_xlfn.TEXTJOIN("/",FALSE,Q583,T583))</f>
        <v>37/50</v>
      </c>
      <c r="J583" s="39"/>
      <c r="K583" s="39" t="str">
        <f ca="1">IF(ISERROR(F575),"",_xlfn.TEXTJOIN("/",FALSE,R583,U583))</f>
        <v>67/150</v>
      </c>
      <c r="L583" s="39"/>
      <c r="M583" s="7" t="str">
        <f t="shared" ca="1" si="82"/>
        <v>P</v>
      </c>
      <c r="N583" s="8">
        <f t="shared" ca="1" si="83"/>
        <v>4.5</v>
      </c>
      <c r="O583">
        <f>O582+1</f>
        <v>4</v>
      </c>
      <c r="P583" s="1">
        <f ca="1">IF(ISERROR(F575),"",IF(ISTEXT(VLOOKUP(B575,INDIRECT($F$8),6+(O583-1)*3)),(VLOOKUP(B575,INDIRECT($F$8),6+(O583-1)*3)),SUM(VLOOKUP(B575,INDIRECT($F$8),6+(O583-1)*3),IF(W592,W583,0))))</f>
        <v>30</v>
      </c>
      <c r="Q583" s="1">
        <f ca="1">IF(ISERROR(F575),"",VLOOKUP(B575,INDIRECT($F$8),7+(O583-1)*3))</f>
        <v>37</v>
      </c>
      <c r="R583" s="1">
        <f ca="1">IF(ISERROR(F575),"",SUM(P583:Q583))</f>
        <v>67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str">
        <f ca="1">IF(ISERROR(F575),"",IF(N583=0,A583,""))</f>
        <v/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0</v>
      </c>
      <c r="X583" s="1" t="str">
        <f ca="1">IF(ISERROR(F575),"",IF(W583=0,"",_xlfn.TEXTJOIN("",FALSE," G+",W583," in ",A583)))</f>
        <v/>
      </c>
    </row>
    <row r="584" spans="1:24" ht="12" customHeight="1" x14ac:dyDescent="0.25">
      <c r="A584" s="7" t="str">
        <f ca="1">IF(ISERROR(F575),"",VLOOKUP(C575,INDIRECT($F$8),6+(O584-1)*3,0))</f>
        <v>AHP 002</v>
      </c>
      <c r="B584" s="38" t="str">
        <f ca="1">IF(ISERROR(F575),"",VLOOKUP(D575,INDIRECT($F$8),6+(O584-1)*3,0))</f>
        <v>Engineering Chemistry Lab</v>
      </c>
      <c r="C584" s="38"/>
      <c r="D584" s="38"/>
      <c r="E584" s="38"/>
      <c r="F584" s="7">
        <f ca="1">IF(ISERROR(F575),"",VLOOKUP(E575,INDIRECT($F$8),6+(O584-1)*3,0))</f>
        <v>1</v>
      </c>
      <c r="G584" s="39" t="str">
        <f ca="1">IF(ISERROR(F575),"",_xlfn.TEXTJOIN("/",FALSE,P584,S584))</f>
        <v>16/25</v>
      </c>
      <c r="H584" s="39"/>
      <c r="I584" s="39" t="str">
        <f ca="1">IF(ISERROR(F575),"",_xlfn.TEXTJOIN("/",FALSE,Q584,T584))</f>
        <v>21/25</v>
      </c>
      <c r="J584" s="39"/>
      <c r="K584" s="39" t="str">
        <f ca="1">IF(ISERROR(F575),"",_xlfn.TEXTJOIN("/",FALSE,R584,U584))</f>
        <v>37/50</v>
      </c>
      <c r="L584" s="39"/>
      <c r="M584" s="7" t="str">
        <f t="shared" ca="1" si="82"/>
        <v>C+</v>
      </c>
      <c r="N584" s="8">
        <f t="shared" ca="1" si="83"/>
        <v>7.5</v>
      </c>
      <c r="O584">
        <f>O583+1</f>
        <v>5</v>
      </c>
      <c r="P584" s="1">
        <f ca="1">IF(ISERROR(F575),"",IF(ISTEXT(VLOOKUP(B575,INDIRECT($F$8),6+(O584-1)*3)),(VLOOKUP(B575,INDIRECT($F$8),6+(O584-1)*3)),SUM(VLOOKUP(B575,INDIRECT($F$8),6+(O584-1)*3),IF(W592,W584,0))))</f>
        <v>16</v>
      </c>
      <c r="Q584" s="1">
        <f ca="1">IF(ISERROR(F575),"",VLOOKUP(B575,INDIRECT($F$8),7+(O584-1)*3))</f>
        <v>21</v>
      </c>
      <c r="R584" s="1">
        <f ca="1">IF(ISERROR(F575),"",SUM(P584:Q584))</f>
        <v>37</v>
      </c>
      <c r="S584" s="1">
        <f ca="1">IF(ISERROR(F575),"",VLOOKUP(A575,INDIRECT($F$8),6+(O584-1)*3))</f>
        <v>25</v>
      </c>
      <c r="T584" s="1">
        <f ca="1">IF(ISERROR(F575),"",VLOOKUP(A575,INDIRECT($F$8),7+(O584-1)*3))</f>
        <v>25</v>
      </c>
      <c r="U584" s="1">
        <f ca="1">IF(ISERROR(F575),"",VLOOKUP(A575,INDIRECT($F$8),8+(O584-1)*3))</f>
        <v>50</v>
      </c>
      <c r="V584" s="1" t="str">
        <f ca="1">IF(ISERROR(F575),"",IF(N584=0,A584,""))</f>
        <v/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0</v>
      </c>
      <c r="X584" s="1" t="str">
        <f ca="1">IF(ISERROR(F575),"",IF(W584=0,"",_xlfn.TEXTJOIN("",FALSE," G+",W584," in ",A584)))</f>
        <v/>
      </c>
    </row>
    <row r="585" spans="1:24" ht="12" customHeight="1" x14ac:dyDescent="0.25">
      <c r="A585" s="7" t="str">
        <f ca="1">IF(ISERROR(F575),"",VLOOKUP(C575,INDIRECT($F$8),6+(O585-1)*3,0))</f>
        <v>ECP 001</v>
      </c>
      <c r="B585" s="38" t="str">
        <f ca="1">IF(ISERROR(F575),"",VLOOKUP(D575,INDIRECT($F$8),6+(O585-1)*3,0))</f>
        <v>Basic Electronics Engineering Lab</v>
      </c>
      <c r="C585" s="38"/>
      <c r="D585" s="38"/>
      <c r="E585" s="38"/>
      <c r="F585" s="7">
        <f ca="1">IF(ISERROR(F575),"",VLOOKUP(E575,INDIRECT($F$8),6+(O585-1)*3,0))</f>
        <v>1</v>
      </c>
      <c r="G585" s="39" t="str">
        <f ca="1">IF(ISERROR(F575),"",_xlfn.TEXTJOIN("/",FALSE,P585,S585))</f>
        <v>16/25</v>
      </c>
      <c r="H585" s="39"/>
      <c r="I585" s="39" t="str">
        <f ca="1">IF(ISERROR(F575),"",_xlfn.TEXTJOIN("/",FALSE,Q585,T585))</f>
        <v>21/25</v>
      </c>
      <c r="J585" s="39"/>
      <c r="K585" s="39" t="str">
        <f ca="1">IF(ISERROR(F575),"",_xlfn.TEXTJOIN("/",FALSE,R585,U585))</f>
        <v>37/50</v>
      </c>
      <c r="L585" s="39"/>
      <c r="M585" s="7" t="str">
        <f t="shared" ca="1" si="82"/>
        <v>C+</v>
      </c>
      <c r="N585" s="8">
        <f t="shared" ca="1" si="83"/>
        <v>7.5</v>
      </c>
      <c r="O585">
        <f t="shared" ref="O585:O591" si="84">O584+1</f>
        <v>6</v>
      </c>
      <c r="P585" s="1">
        <f ca="1">IF(ISERROR(F575),"",IF(ISTEXT(VLOOKUP(B575,INDIRECT($F$8),6+(O585-1)*3)),(VLOOKUP(B575,INDIRECT($F$8),6+(O585-1)*3)),SUM(VLOOKUP(B575,INDIRECT($F$8),6+(O585-1)*3),IF(W592,W585,0))))</f>
        <v>16</v>
      </c>
      <c r="Q585" s="1">
        <f ca="1">IF(ISERROR(F575),"",VLOOKUP(B575,INDIRECT($F$8),7+(O585-1)*3))</f>
        <v>21</v>
      </c>
      <c r="R585" s="1">
        <f ca="1">IF(ISERROR(F575),"",SUM(P585:Q585))</f>
        <v>37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str">
        <f ca="1">IF(ISERROR(F575),"",IF(N585=0,A585,""))</f>
        <v/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0</v>
      </c>
      <c r="X585" s="1" t="str">
        <f ca="1">IF(ISERROR(F575),"",IF(W585=0,"",_xlfn.TEXTJOIN("",FALSE," G+",W585," in ",A585)))</f>
        <v/>
      </c>
    </row>
    <row r="586" spans="1:24" ht="12" customHeight="1" x14ac:dyDescent="0.25">
      <c r="A586" s="7" t="str">
        <f ca="1">IF(ISERROR(F575),"",VLOOKUP(C575,INDIRECT($F$8),6+(O586-1)*3,0))</f>
        <v>MEP 001</v>
      </c>
      <c r="B586" s="38" t="str">
        <f ca="1">IF(ISERROR(F575),"",VLOOKUP(D575,INDIRECT($F$8),6+(O586-1)*3,0))</f>
        <v>Basic Mechanical Engineering Lab</v>
      </c>
      <c r="C586" s="38"/>
      <c r="D586" s="38"/>
      <c r="E586" s="38"/>
      <c r="F586" s="7">
        <f ca="1">IF(ISERROR(F575),"",VLOOKUP(E575,INDIRECT($F$8),6+(O586-1)*3,0))</f>
        <v>1</v>
      </c>
      <c r="G586" s="39" t="str">
        <f ca="1">IF(ISERROR(F575),"",_xlfn.TEXTJOIN("/",FALSE,P586,S586))</f>
        <v>21/25</v>
      </c>
      <c r="H586" s="39"/>
      <c r="I586" s="39" t="str">
        <f ca="1">IF(ISERROR(F575),"",_xlfn.TEXTJOIN("/",FALSE,Q586,T586))</f>
        <v>20/25</v>
      </c>
      <c r="J586" s="39"/>
      <c r="K586" s="39" t="str">
        <f ca="1">IF(ISERROR(F575),"",_xlfn.TEXTJOIN("/",FALSE,R586,U586))</f>
        <v>41/50</v>
      </c>
      <c r="L586" s="39"/>
      <c r="M586" s="7" t="str">
        <f t="shared" ca="1" si="82"/>
        <v>B+</v>
      </c>
      <c r="N586" s="8">
        <f t="shared" ca="1" si="83"/>
        <v>8.5</v>
      </c>
      <c r="O586">
        <f t="shared" si="84"/>
        <v>7</v>
      </c>
      <c r="P586" s="1">
        <f ca="1">IF(ISERROR(F575),"",IF(ISTEXT(VLOOKUP(B575,INDIRECT($F$8),6+(O586-1)*3)),(VLOOKUP(B575,INDIRECT($F$8),6+(O586-1)*3)),SUM(VLOOKUP(B575,INDIRECT($F$8),6+(O586-1)*3),IF(W592,W586,0))))</f>
        <v>21</v>
      </c>
      <c r="Q586" s="1">
        <f ca="1">IF(ISERROR(F575),"",VLOOKUP(B575,INDIRECT($F$8),7+(O586-1)*3))</f>
        <v>20</v>
      </c>
      <c r="R586" s="1">
        <f ca="1">IF(ISERROR(F575),"",SUM(P586:Q586))</f>
        <v>41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str">
        <f ca="1">IF(ISERROR(F575),"",IF(N586=0,A586,""))</f>
        <v/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0</v>
      </c>
      <c r="X586" s="1" t="str">
        <f ca="1">IF(ISERROR(F575),"",IF(W586=0,"",_xlfn.TEXTJOIN("",FALSE," G+",W586," in ",A586)))</f>
        <v/>
      </c>
    </row>
    <row r="587" spans="1:24" ht="12" customHeight="1" x14ac:dyDescent="0.25">
      <c r="A587" s="7" t="str">
        <f ca="1">IF(ISERROR(F575),"",VLOOKUP(C575,INDIRECT($F$8),6+(O587-1)*3,0))</f>
        <v>MEP 003</v>
      </c>
      <c r="B587" s="38" t="str">
        <f ca="1">IF(ISERROR(F575),"",VLOOKUP(D575,INDIRECT($F$8),6+(O587-1)*3-Z587,0))</f>
        <v>Workshop Practices Lab</v>
      </c>
      <c r="C587" s="38"/>
      <c r="D587" s="38"/>
      <c r="E587" s="38"/>
      <c r="F587" s="7">
        <f ca="1">IF(ISERROR(F575),"",VLOOKUP(E575,INDIRECT($F$8),6+(O587-1)*3,0))</f>
        <v>2</v>
      </c>
      <c r="G587" s="39" t="str">
        <f ca="1">IF(ISERROR(F575),"",_xlfn.TEXTJOIN("/",FALSE,P587,S587))</f>
        <v>46/50</v>
      </c>
      <c r="H587" s="39"/>
      <c r="I587" s="39" t="str">
        <f ca="1">IF(ISERROR(F575),"",_xlfn.TEXTJOIN("/",FALSE,Q587,T587))</f>
        <v>46/50</v>
      </c>
      <c r="J587" s="39"/>
      <c r="K587" s="39" t="str">
        <f ca="1">IF(ISERROR(F575),"",_xlfn.TEXTJOIN("/",FALSE,R587,U587))</f>
        <v>92/100</v>
      </c>
      <c r="L587" s="39"/>
      <c r="M587" s="7" t="str">
        <f t="shared" ca="1" si="82"/>
        <v>A+</v>
      </c>
      <c r="N587" s="8">
        <f t="shared" ca="1" si="83"/>
        <v>9.5</v>
      </c>
      <c r="O587">
        <f t="shared" si="84"/>
        <v>8</v>
      </c>
      <c r="P587" s="1">
        <f ca="1">IF(ISERROR(F575),"",IF(ISTEXT(VLOOKUP(B575,INDIRECT($F$8),6+(O587-1)*3)),(VLOOKUP(B575,INDIRECT($F$8),6+(O587-1)*3)),SUM(VLOOKUP(B575,INDIRECT($F$8),6+(O587-1)*3),IF(W592,W587,0))))</f>
        <v>46</v>
      </c>
      <c r="Q587" s="1">
        <f ca="1">IF(ISERROR(F575),"",VLOOKUP(B575,INDIRECT($F$8),7+(O587-1)*3))</f>
        <v>46</v>
      </c>
      <c r="R587" s="1">
        <f ca="1">IF(ISERROR(F575),"",SUM(P587:Q587))</f>
        <v>92</v>
      </c>
      <c r="S587" s="1">
        <f ca="1">IF(ISERROR(F575),"",VLOOKUP(A575,INDIRECT($F$8),6+(O587-1)*3))</f>
        <v>50</v>
      </c>
      <c r="T587" s="1">
        <f ca="1">IF(ISERROR(F575),"",VLOOKUP(A575,INDIRECT($F$8),7+(O587-1)*3))</f>
        <v>50</v>
      </c>
      <c r="U587" s="1">
        <f ca="1">IF(ISERROR(F575),"",VLOOKUP(A575,INDIRECT($F$8),8+(O587-1)*3))</f>
        <v>100</v>
      </c>
      <c r="V587" s="1" t="str">
        <f ca="1">IF(ISERROR(F575),"",IF(N587=0,A587,""))</f>
        <v/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0</v>
      </c>
      <c r="X587" s="1" t="str">
        <f ca="1">IF(ISERROR(F575),"",IF(W587=0,"",_xlfn.TEXTJOIN("",FALSE," G+",W587," in ",A587)))</f>
        <v/>
      </c>
    </row>
    <row r="588" spans="1:24" ht="12" customHeight="1" x14ac:dyDescent="0.25">
      <c r="A588" s="7" t="str">
        <f ca="1">IF(ISERROR(F575),"",VLOOKUP(C575,INDIRECT($F$8),6+(O588-1)*3,0))</f>
        <v>AHP 004</v>
      </c>
      <c r="B588" s="38" t="str">
        <f ca="1">IF(ISERROR(F575),"",VLOOKUP(D575,INDIRECT($F$8),6+(O588-1)*3-Z588,0))</f>
        <v>Emerging Technologies in Engineering Lab</v>
      </c>
      <c r="C588" s="38"/>
      <c r="D588" s="38"/>
      <c r="E588" s="38"/>
      <c r="F588" s="7">
        <f ca="1">IF(ISERROR(F575),"",VLOOKUP(E575,INDIRECT($F$8),6+(O588-1)*3,0))</f>
        <v>1</v>
      </c>
      <c r="G588" s="39" t="str">
        <f ca="1">IF(ISERROR(F575),"",_xlfn.TEXTJOIN("/",FALSE,P588,S588))</f>
        <v>20/25</v>
      </c>
      <c r="H588" s="39"/>
      <c r="I588" s="39" t="str">
        <f ca="1">IF(ISERROR(F575),"",_xlfn.TEXTJOIN("/",FALSE,Q588,T588))</f>
        <v>24/25</v>
      </c>
      <c r="J588" s="39"/>
      <c r="K588" s="39" t="str">
        <f ca="1">IF(ISERROR(F575),"",_xlfn.TEXTJOIN("/",FALSE,R588,U588))</f>
        <v>44/50</v>
      </c>
      <c r="L588" s="39"/>
      <c r="M588" s="7" t="str">
        <f t="shared" ca="1" si="82"/>
        <v>A</v>
      </c>
      <c r="N588" s="8">
        <f t="shared" ca="1" si="83"/>
        <v>9</v>
      </c>
      <c r="O588">
        <f t="shared" si="84"/>
        <v>9</v>
      </c>
      <c r="P588" s="1">
        <f ca="1">IF(ISERROR(F575),"",IF(ISTEXT(VLOOKUP(B575,INDIRECT($F$8),6+(O588-1)*3)),(VLOOKUP(B575,INDIRECT($F$8),6+(O588-1)*3)),SUM(VLOOKUP(B575,INDIRECT($F$8),6+(O588-1)*3),IF(W592,W588,0))))</f>
        <v>20</v>
      </c>
      <c r="Q588" s="1">
        <f ca="1">IF(ISERROR(F575),"",VLOOKUP(B575,INDIRECT($F$8),7+(O588-1)*3))</f>
        <v>24</v>
      </c>
      <c r="R588" s="1">
        <f ca="1">IF(ISERROR(F575),"",SUM(P588:Q588))</f>
        <v>44</v>
      </c>
      <c r="S588" s="1">
        <f ca="1">IF(ISERROR(F575),"",VLOOKUP(A575,INDIRECT($F$8),6+(O588-1)*3))</f>
        <v>25</v>
      </c>
      <c r="T588" s="1">
        <f ca="1">IF(ISERROR(F575),"",VLOOKUP(A575,INDIRECT($F$8),7+(O588-1)*3))</f>
        <v>25</v>
      </c>
      <c r="U588" s="1">
        <f ca="1">IF(ISERROR(F575),"",VLOOKUP(A575,INDIRECT($F$8),8+(O588-1)*3))</f>
        <v>50</v>
      </c>
      <c r="V588" s="1" t="str">
        <f ca="1">IF(ISERROR(F575),"",IF(N588=0,A588,""))</f>
        <v/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0</v>
      </c>
      <c r="X588" s="1" t="str">
        <f ca="1">IF(ISERROR(F575),"",IF(W588=0,"",_xlfn.TEXTJOIN("",FALSE," G+",W588," in ",A588)))</f>
        <v/>
      </c>
    </row>
    <row r="589" spans="1:24" ht="12" customHeight="1" x14ac:dyDescent="0.25">
      <c r="A589" s="7" t="str">
        <f ca="1">IF(ISERROR(F575),"",VLOOKUP(C575,INDIRECT($F$8),6+(O589-1)*3,0))</f>
        <v>CSP 002</v>
      </c>
      <c r="B589" s="38" t="str">
        <f ca="1">IF(ISERROR(F575),"",VLOOKUP(D575,INDIRECT($F$8),6+(O589-1)*3,0))</f>
        <v>Computer Applications and IOT</v>
      </c>
      <c r="C589" s="38"/>
      <c r="D589" s="38"/>
      <c r="E589" s="38"/>
      <c r="F589" s="7">
        <f ca="1">IF(ISERROR(F575),"",VLOOKUP(E575,INDIRECT($F$8),6+(O589-1)*3,0))</f>
        <v>1</v>
      </c>
      <c r="G589" s="39" t="str">
        <f ca="1">IF(ISERROR(F575),"",_xlfn.TEXTJOIN("/",FALSE,P589,S589))</f>
        <v>21/25</v>
      </c>
      <c r="H589" s="39"/>
      <c r="I589" s="39" t="str">
        <f ca="1">IF(ISERROR(F575),"",_xlfn.TEXTJOIN("/",FALSE,Q589,T589))</f>
        <v>21/25</v>
      </c>
      <c r="J589" s="39"/>
      <c r="K589" s="39" t="str">
        <f ca="1">IF(ISERROR(F575),"",_xlfn.TEXTJOIN("/",FALSE,R589,U589))</f>
        <v>42/50</v>
      </c>
      <c r="L589" s="39"/>
      <c r="M589" s="7" t="str">
        <f t="shared" ca="1" si="82"/>
        <v>B+</v>
      </c>
      <c r="N589" s="8">
        <f t="shared" ca="1" si="83"/>
        <v>8.5</v>
      </c>
      <c r="O589">
        <f t="shared" si="84"/>
        <v>10</v>
      </c>
      <c r="P589" s="1">
        <f ca="1">IF(ISERROR(F575),"",IF(ISTEXT(VLOOKUP(B575,INDIRECT($F$8),6+(O589-1)*3)),(VLOOKUP(B575,INDIRECT($F$8),6+(O589-1)*3)),SUM(VLOOKUP(B575,INDIRECT($F$8),6+(O589-1)*3),IF(W592,W589,0))))</f>
        <v>21</v>
      </c>
      <c r="Q589" s="1">
        <f ca="1">IF(ISERROR(F575),"",VLOOKUP(B575,INDIRECT($F$8),7+(O589-1)*3))</f>
        <v>21</v>
      </c>
      <c r="R589" s="1">
        <f ca="1">IF(ISERROR(F575),"",SUM(P589:Q589))</f>
        <v>42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str">
        <f ca="1">IF(ISERROR(F575),"",IF(N589=0,A589,""))</f>
        <v/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0</v>
      </c>
      <c r="X589" s="1" t="str">
        <f ca="1">IF(ISERROR(F575),"",IF(W589=0,"",_xlfn.TEXTJOIN("",FALSE," G+",W589," in ",A589)))</f>
        <v/>
      </c>
    </row>
    <row r="590" spans="1:24" ht="12" customHeight="1" x14ac:dyDescent="0.25">
      <c r="A590" s="7" t="str">
        <f ca="1">IF(ISERROR(F575),"",VLOOKUP(C575,INDIRECT($F$8),6+(O590-1)*3,0))</f>
        <v>AHP 006</v>
      </c>
      <c r="B590" s="38" t="str">
        <f ca="1">IF(ISERROR(F575),"",VLOOKUP(D575,INDIRECT($F$8),6+(O590-1)*3,0))</f>
        <v>English Language Lab ($)</v>
      </c>
      <c r="C590" s="38"/>
      <c r="D590" s="38"/>
      <c r="E590" s="38"/>
      <c r="F590" s="7">
        <f ca="1">IF(ISERROR(F575),"",VLOOKUP(E575,INDIRECT($F$8),6+(O590-1)*3,0))</f>
        <v>0</v>
      </c>
      <c r="G590" s="39" t="str">
        <f ca="1">IF(ISERROR(F575),"",_xlfn.TEXTJOIN("/",FALSE,P590,S590))</f>
        <v>17/25</v>
      </c>
      <c r="H590" s="39"/>
      <c r="I590" s="39" t="str">
        <f ca="1">IF(ISERROR(F575),"",_xlfn.TEXTJOIN("/",FALSE,Q590,T590))</f>
        <v>32/50</v>
      </c>
      <c r="J590" s="39"/>
      <c r="K590" s="39" t="str">
        <f ca="1">IF(ISERROR(F575),"",_xlfn.TEXTJOIN("/",FALSE,R590,U590))</f>
        <v>49/75</v>
      </c>
      <c r="L590" s="39"/>
      <c r="M590" s="7" t="str">
        <f t="shared" ca="1" si="82"/>
        <v>C</v>
      </c>
      <c r="N590" s="8">
        <f t="shared" ca="1" si="83"/>
        <v>7</v>
      </c>
      <c r="O590">
        <f t="shared" si="84"/>
        <v>11</v>
      </c>
      <c r="P590" s="1">
        <f ca="1">IF(ISERROR(F575),"",IF(ISTEXT(VLOOKUP(B575,INDIRECT($F$8),6+(O590-1)*3)),(VLOOKUP(B575,INDIRECT($F$8),6+(O590-1)*3)),SUM(VLOOKUP(B575,INDIRECT($F$8),6+(O590-1)*3),IF(W592,W590,0))))</f>
        <v>17</v>
      </c>
      <c r="Q590" s="1">
        <f ca="1">IF(ISERROR(F575),"",VLOOKUP(B575,INDIRECT($F$8),7+(O590-1)*3))</f>
        <v>32</v>
      </c>
      <c r="R590" s="1">
        <f ca="1">IF(ISERROR(F575),"",SUM(P590:Q590))</f>
        <v>49</v>
      </c>
      <c r="S590" s="1">
        <f ca="1">IF(ISERROR(F575),"",VLOOKUP(A575,INDIRECT($F$8),6+(O590-1)*3))</f>
        <v>25</v>
      </c>
      <c r="T590" s="1">
        <f ca="1">IF(ISERROR(F575),"",VLOOKUP(A575,INDIRECT($F$8),7+(O590-1)*3))</f>
        <v>50</v>
      </c>
      <c r="U590" s="1">
        <f ca="1">IF(ISERROR(F575),"",VLOOKUP(A575,INDIRECT($F$8),8+(O590-1)*3))</f>
        <v>75</v>
      </c>
      <c r="V590" s="1" t="str">
        <f ca="1">IF(ISERROR(F575),"",IF(N590=0,A590,""))</f>
        <v/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0</v>
      </c>
      <c r="X590" s="1" t="str">
        <f ca="1">IF(ISERROR(F575),"",IF(W590=0,"",_xlfn.TEXTJOIN("",FALSE," G+",W590," in ",A590)))</f>
        <v/>
      </c>
    </row>
    <row r="591" spans="1:24" ht="12" customHeight="1" x14ac:dyDescent="0.25">
      <c r="A591" s="7" t="str">
        <f ca="1">IF(ISERROR(F575),"",VLOOKUP(C575,INDIRECT($F$8),6+(O591-1)*3-Y591,0))</f>
        <v>GP 01</v>
      </c>
      <c r="B591" s="38" t="str">
        <f ca="1">IF(ISERROR(F575),"",VLOOKUP(D575,INDIRECT($F$8),6+(O591-1)*3-Z591,0))</f>
        <v>General Proficiency ($)</v>
      </c>
      <c r="C591" s="38"/>
      <c r="D591" s="38"/>
      <c r="E591" s="38"/>
      <c r="F591" s="7">
        <f ca="1">IF(ISERROR(F575),"",VLOOKUP(E575,INDIRECT($F$8),6+(O591-1)*3-AA591,0))</f>
        <v>0</v>
      </c>
      <c r="G591" s="39" t="str">
        <f ca="1">IF(ISERROR(F575),"","-")</f>
        <v>-</v>
      </c>
      <c r="H591" s="39"/>
      <c r="I591" s="39" t="str">
        <f ca="1">IF(ISERROR(F575),"",_xlfn.TEXTJOIN("/",FALSE,Q591,T591))</f>
        <v>47/50</v>
      </c>
      <c r="J591" s="39"/>
      <c r="K591" s="39" t="str">
        <f ca="1">IF(ISERROR(F575),"",_xlfn.TEXTJOIN("/",FALSE,R591,U591))</f>
        <v>47/50</v>
      </c>
      <c r="L591" s="39"/>
      <c r="M591" s="39" t="str">
        <f ca="1">IF(ISBLANK(R591),"",IF(ISTEXT(R591),R591,IF(R591&gt;=0.8*U591,"Excellent",IF(R591&gt;=0.6*U591,"Very Good",IF(R591&gt;=0.4*U591,"Good",IF(R591&gt;=0.2*U591,"Satisfactory","Average"))))))</f>
        <v>Excellent</v>
      </c>
      <c r="N591" s="39"/>
      <c r="O591">
        <f t="shared" si="84"/>
        <v>12</v>
      </c>
      <c r="P591" s="1">
        <f ca="1">IF(ISERROR(F575),"",IF(ISTEXT(VLOOKUP(B\28,INDIRECT($F$8),6+(O591-1)*3)),(VLOOKUP(B575,INDIRECT($F$8),6+(O591-1)*3)),SUM(VLOOKUP(B575,INDIRECT($F$8),6+(O591-1)*3),IF(W592,W591,0))))</f>
        <v>0</v>
      </c>
      <c r="Q591" s="1">
        <f ca="1">IF(ISERROR(F575),"",VLOOKUP(B575,INDIRECT($F$8),7+(O591-1)*3))</f>
        <v>47</v>
      </c>
      <c r="R591" s="1">
        <f ca="1">IF(ISERROR(F575),"",SUM(P591:Q591))</f>
        <v>47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5">
      <c r="A592" s="40" t="str">
        <f ca="1">IF(ISERROR(F575),"",A571)</f>
        <v>Total Credits/ Marks/ Total Grade Points</v>
      </c>
      <c r="B592" s="40"/>
      <c r="C592" s="40"/>
      <c r="D592" s="40"/>
      <c r="E592" s="40"/>
      <c r="F592" s="10">
        <f ca="1">IF(ISERROR(F575),"",SUM(F580:F590))</f>
        <v>23</v>
      </c>
      <c r="G592" s="41" t="str">
        <f ca="1">IF(ISERROR(F575),"",_xlfn.TEXTJOIN("/",TRUE,SUMIF(F580:F591,"&gt;0",P580:P591),SUMIF(F580:F591,"&gt;0",S580:S591)))</f>
        <v>294/575</v>
      </c>
      <c r="H592" s="41"/>
      <c r="I592" s="41" t="str">
        <f ca="1">IF(ISERROR(F575),"",_xlfn.TEXTJOIN("/",TRUE,SUMIF(F580:F591,"&gt;0",Q580:Q591),SUMIF(F580:F591,"&gt;0",T580:T591)))</f>
        <v>280/375</v>
      </c>
      <c r="J592" s="41"/>
      <c r="K592" s="41" t="str">
        <f ca="1">IF(ISERROR(F575),"",_xlfn.TEXTJOIN("/",TRUE,SUMIF(F580:F591,"&gt;0",R580:R591),SUMIF(F580:F591,"&gt;0",U580:U591)))</f>
        <v>574/950</v>
      </c>
      <c r="L592" s="41"/>
      <c r="M592" s="40">
        <f ca="1">IF(ISERROR(F575),"",SUMPRODUCT(N580:N590,F580:F590))</f>
        <v>124</v>
      </c>
      <c r="N592" s="40"/>
      <c r="V592" s="1" t="str">
        <f ca="1">IF(ISERROR(F575),"",_xlfn.TEXTJOIN(", ",TRUE,V580:V591))</f>
        <v>ECT 001</v>
      </c>
      <c r="W592" t="b">
        <f ca="1">IF(ISERROR(F575),"",IF(SUM(W580:W591)&lt;=W579,TRUE,FALSE))</f>
        <v>0</v>
      </c>
      <c r="X592" s="1" t="str">
        <f ca="1">IF(ISERROR(F575),"",_xlfn.TEXTJOIN(",",TRUE,X580:X591))</f>
        <v xml:space="preserve"> G+11 in ECT 001</v>
      </c>
    </row>
    <row r="593" spans="1:24" ht="12" customHeight="1" x14ac:dyDescent="0.25">
      <c r="A593" s="40" t="str">
        <f ca="1">IF(ISERROR(F575),"",A572)</f>
        <v>Result:</v>
      </c>
      <c r="B593" s="42" t="str" cm="1">
        <f t="array" aca="1" ref="B593" ca="1">IF(SUM(COUNTIF(M580:M590,{"Ab","Dt"}))=11, "Not Promoted to IInd Semester", IF(V592="", "PASS", "CARRY OVER"))</f>
        <v>CARRY OVER</v>
      </c>
      <c r="C593" s="42"/>
      <c r="D593" s="40" t="str">
        <f ca="1">IF(ISERROR(F575),"",D572)</f>
        <v>Remark:</v>
      </c>
      <c r="E593" s="42" t="str">
        <f ca="1">IF(ISERROR(F575),"",IF(V592="",IF(X592="","",X592),_xlfn.TEXTJOIN(" ",TRUE,"BACK IN",V592)))</f>
        <v>BACK IN ECT 001</v>
      </c>
      <c r="F593" s="42"/>
      <c r="G593" s="40" t="str">
        <f ca="1">IF(ISERROR(F575),"",G572)</f>
        <v>SGPA:</v>
      </c>
      <c r="H593" s="43">
        <f ca="1">IF(ISERROR(F575),"",M592/F592)</f>
        <v>5.3913043478260869</v>
      </c>
      <c r="I593" s="40" t="str">
        <f ca="1">IF(ISERROR(F575),"",I572)</f>
        <v>CGPA:</v>
      </c>
      <c r="J593" s="43">
        <f ca="1">IF(ISERROR(F575),"",VLOOKUP(B575,INDIRECT($F$8),12+(O591-1)*3,0))</f>
        <v>5.3913043478260869</v>
      </c>
      <c r="K593" s="42" t="str">
        <f ca="1">IF(ISERROR(F575),"",K572)</f>
        <v>Earned Credits:</v>
      </c>
      <c r="L593" s="40">
        <f ca="1">IF(ISERROR(F575),"",SUMIF(N580:N590,"&gt;0",F580:F590))</f>
        <v>19</v>
      </c>
      <c r="M593" s="42" t="str">
        <f ca="1">IF(ISERROR(F575),"",M572)</f>
        <v>Cuml. Earned Credits:</v>
      </c>
      <c r="N593" s="40">
        <f ca="1">IF(ISERROR(F575),"",VLOOKUP(B575,INDIRECT($F$8),10+(O591-1)*3,0))</f>
        <v>19</v>
      </c>
    </row>
    <row r="594" spans="1:24" ht="12" customHeight="1" x14ac:dyDescent="0.25">
      <c r="A594" s="40"/>
      <c r="B594" s="42"/>
      <c r="C594" s="42"/>
      <c r="D594" s="40"/>
      <c r="E594" s="42"/>
      <c r="F594" s="42"/>
      <c r="G594" s="40"/>
      <c r="H594" s="43"/>
      <c r="I594" s="40"/>
      <c r="J594" s="43"/>
      <c r="K594" s="42"/>
      <c r="L594" s="40"/>
      <c r="M594" s="42"/>
      <c r="N594" s="40"/>
    </row>
    <row r="595" spans="1:24" ht="12" customHeight="1" x14ac:dyDescent="0.25">
      <c r="A595" s="40"/>
      <c r="B595" s="42"/>
      <c r="C595" s="42"/>
      <c r="D595" s="40"/>
      <c r="E595" s="42"/>
      <c r="F595" s="42"/>
      <c r="G595" s="40"/>
      <c r="H595" s="43"/>
      <c r="I595" s="40"/>
      <c r="J595" s="43"/>
      <c r="K595" s="42"/>
      <c r="L595" s="40"/>
      <c r="M595" s="42"/>
      <c r="N595" s="40"/>
    </row>
    <row r="596" spans="1:24" ht="12" customHeight="1" x14ac:dyDescent="0.25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 t="str">
        <f ca="1">VLOOKUP(B596,INDIRECT($F$8),4,0)</f>
        <v>Kartik Singh Rawat</v>
      </c>
    </row>
    <row r="597" spans="1:24" ht="12" customHeight="1" x14ac:dyDescent="0.25">
      <c r="A597" s="44" t="str">
        <f ca="1">IF(ISERROR(F596),"",A576)</f>
        <v>Name:</v>
      </c>
      <c r="B597" s="44" t="str">
        <f ca="1">IFERROR(VLOOKUP(B596,INDIRECT($F$8),4,0),"")</f>
        <v>Kartik Singh Rawat</v>
      </c>
      <c r="C597" s="44"/>
      <c r="D597" s="44" t="str">
        <f ca="1">IF(ISERROR(F596),"",D576)</f>
        <v>Father's Name:</v>
      </c>
      <c r="E597" s="44" t="str">
        <f ca="1">IFERROR(VLOOKUP(B596,INDIRECT($F$8),5,0),"")</f>
        <v>Vijendra Singh Rawat</v>
      </c>
      <c r="F597" s="44"/>
      <c r="G597" s="44" t="str">
        <f ca="1">IF(ISERROR(F596),"",G576)</f>
        <v>University Roll No:</v>
      </c>
      <c r="H597" s="44"/>
      <c r="I597" s="45">
        <f ca="1">IFERROR(VLOOKUP(B596,INDIRECT($F$8),2,0),"")</f>
        <v>250090101029</v>
      </c>
      <c r="J597" s="45"/>
      <c r="K597" s="44" t="str">
        <f ca="1">IF(ISERROR(F596),"",K576)</f>
        <v>University Enrol. No:</v>
      </c>
      <c r="L597" s="44"/>
      <c r="M597" s="45" t="str">
        <f ca="1">IFERROR(VLOOKUP(B596,INDIRECT($F$8),3,0),"")</f>
        <v>UTU/2501103866</v>
      </c>
      <c r="N597" s="45"/>
    </row>
    <row r="598" spans="1:24" ht="12" customHeight="1" x14ac:dyDescent="0.25">
      <c r="A598" s="44"/>
      <c r="B598" s="44"/>
      <c r="C598" s="44"/>
      <c r="D598" s="44"/>
      <c r="E598" s="44"/>
      <c r="F598" s="44"/>
      <c r="G598" s="44"/>
      <c r="H598" s="44"/>
      <c r="I598" s="45"/>
      <c r="J598" s="45"/>
      <c r="K598" s="44"/>
      <c r="L598" s="44"/>
      <c r="M598" s="45"/>
      <c r="N598" s="45"/>
    </row>
    <row r="599" spans="1:24" ht="12" customHeight="1" x14ac:dyDescent="0.25">
      <c r="A599" s="42" t="str">
        <f ca="1">IF(ISERROR(F596),"",A578)</f>
        <v>Subject Code</v>
      </c>
      <c r="B599" s="42" t="str">
        <f ca="1">IF(ISERROR(F596),"",B578)</f>
        <v>Subject Name</v>
      </c>
      <c r="C599" s="42"/>
      <c r="D599" s="42"/>
      <c r="E599" s="42"/>
      <c r="F599" s="42" t="str">
        <f ca="1">IF(ISERROR(F596),"",F578)</f>
        <v>Credits</v>
      </c>
      <c r="G599" s="42" t="str">
        <f ca="1">IF(ISERROR(F596),"",G578)</f>
        <v>External Marks</v>
      </c>
      <c r="H599" s="42"/>
      <c r="I599" s="42" t="str">
        <f ca="1">IF(ISERROR(F596),"",I578)</f>
        <v>Sessional Marks</v>
      </c>
      <c r="J599" s="42"/>
      <c r="K599" s="42" t="str">
        <f ca="1">IF(ISERROR(F596),"",K578)</f>
        <v>Total Marks</v>
      </c>
      <c r="L599" s="42"/>
      <c r="M599" s="42" t="str">
        <f ca="1">IF(ISERROR(F596),"",M578)</f>
        <v>Grade</v>
      </c>
      <c r="N599" s="42" t="str">
        <f ca="1">IF(ISERROR(F596),"",N578)</f>
        <v>Grade Points</v>
      </c>
    </row>
    <row r="600" spans="1:24" ht="12" customHeight="1" x14ac:dyDescent="0.2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W600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10</v>
      </c>
    </row>
    <row r="601" spans="1:24" ht="12" customHeight="1" x14ac:dyDescent="0.25">
      <c r="A601" s="7" t="str">
        <f ca="1">IF(ISERROR(F596),"",VLOOKUP(C596,INDIRECT($F$8),6+(O601-1)*3,0))</f>
        <v>AHT 002</v>
      </c>
      <c r="B601" s="38" t="str">
        <f ca="1">IF(ISERROR(F596),"",VLOOKUP(D596,INDIRECT($F$8),6+(O601-1)*3,0))</f>
        <v>Engineering Chemistry</v>
      </c>
      <c r="C601" s="38"/>
      <c r="D601" s="38"/>
      <c r="E601" s="38"/>
      <c r="F601" s="7">
        <f ca="1">IF(ISERROR(F596),"",VLOOKUP(E596,INDIRECT($F$8),6+(O601-1)*3,0))</f>
        <v>4</v>
      </c>
      <c r="G601" s="39" t="str">
        <f ca="1">IF(ISERROR(F596),"",_xlfn.TEXTJOIN("/",FALSE,P601,S601))</f>
        <v>72/100</v>
      </c>
      <c r="H601" s="39"/>
      <c r="I601" s="39" t="str">
        <f ca="1">IF(ISERROR(F596),"",_xlfn.TEXTJOIN("/",FALSE,Q601,T601))</f>
        <v>43/50</v>
      </c>
      <c r="J601" s="39"/>
      <c r="K601" s="39" t="str">
        <f ca="1">IF(ISERROR(F596),"",_xlfn.TEXTJOIN("/",FALSE,R601,U601))</f>
        <v>115/150</v>
      </c>
      <c r="L601" s="39"/>
      <c r="M601" s="7" t="str">
        <f ca="1">IF(ISERROR(F596),"",IF(ISTEXT(P601),IF(P601="A","Ab",IF(P601="D","Dt",IF(P601="UFM","UFM",IF(P601="NA","")))),IF(AND(ISBLANK(P601),ISBLANK(R601)),"",IF(P601&lt;0.3*S601,"F",IF(ISBLANK(R601),"",IF(ISTEXT(R601),R601,IF(R601&gt;=0.95*U601,"O",IF(R601&gt;=0.9*U601,"A+",IF(R601&gt;=0.85*U601,"A",IF(R601&gt;=0.8*U601,"B+",IF(R601&gt;=0.75*U601,"B",IF(R601&gt;=0.7*U601,"C+",IF(R601&gt;=0.65*U601,"C",IF(R601&gt;=0.6*U601,"D+",IF(R601&gt;=0.55*U601,"D",IF(R601&gt;=0.5*U601,"E+",IF(R601&gt;=0.45*U601,"E",IF(R601&gt;=0.4*U601,"P",IF(R601&lt;0.4*U601,"F",R601)))))))))))))))))))</f>
        <v>B</v>
      </c>
      <c r="N601" s="8">
        <f ca="1">INDEX($Z$2:$Z$17,MATCH(M601,$Y$2:$Y$17,0))</f>
        <v>8</v>
      </c>
      <c r="O601">
        <v>1</v>
      </c>
      <c r="P601" s="1">
        <f ca="1">IF(ISERROR(F596),"",IF(ISTEXT(VLOOKUP(B596,INDIRECT($F$8),6+(O601-1)*3)),(VLOOKUP(B596,INDIRECT($F$8),6+(O601-1)*3)),SUM(VLOOKUP(B596,INDIRECT($F$8),6+(O601-1)*3),IF(W613,W601,0))))</f>
        <v>72</v>
      </c>
      <c r="Q601" s="1">
        <f ca="1">IF(ISERROR(F596),"",VLOOKUP(B596,INDIRECT($F$8),7+(O601-1)*3))</f>
        <v>43</v>
      </c>
      <c r="R601" s="1">
        <f ca="1">IF(ISERROR(F596),"",SUM(P601:Q601))</f>
        <v>115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str">
        <f ca="1">IF(ISERROR(F596),"",IF(N601=0,A601,""))</f>
        <v/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0</v>
      </c>
      <c r="X601" s="1" t="str">
        <f ca="1">IF(ISERROR(F596),"",IF(W601=0,"",_xlfn.TEXTJOIN("",FALSE," G+",W601," in ",A601)))</f>
        <v/>
      </c>
    </row>
    <row r="602" spans="1:24" ht="12" customHeight="1" x14ac:dyDescent="0.25">
      <c r="A602" s="7" t="str">
        <f ca="1">IF(ISERROR(F596),"",VLOOKUP(C596,INDIRECT($F$8),6+(O602-1)*3,0))</f>
        <v>AHT 003</v>
      </c>
      <c r="B602" s="38" t="str">
        <f ca="1">IF(ISERROR(F596),"",VLOOKUP(D596,INDIRECT($F$8),6+(O602-1)*3,0))</f>
        <v>Introduction to Engineering Mathematics</v>
      </c>
      <c r="C602" s="38"/>
      <c r="D602" s="38"/>
      <c r="E602" s="38"/>
      <c r="F602" s="7">
        <f ca="1">IF(ISERROR(F596),"",VLOOKUP(E596,INDIRECT($F$8),6+(O602-1)*3,0))</f>
        <v>4</v>
      </c>
      <c r="G602" s="39" t="str">
        <f ca="1">IF(ISERROR(F596),"",_xlfn.TEXTJOIN("/",FALSE,P602,S602))</f>
        <v>76/100</v>
      </c>
      <c r="H602" s="39"/>
      <c r="I602" s="39" t="str">
        <f ca="1">IF(ISERROR(F596),"",_xlfn.TEXTJOIN("/",FALSE,Q602,T602))</f>
        <v>40/50</v>
      </c>
      <c r="J602" s="39"/>
      <c r="K602" s="39" t="str">
        <f ca="1">IF(ISERROR(F596),"",_xlfn.TEXTJOIN("/",FALSE,R602,U602))</f>
        <v>116/150</v>
      </c>
      <c r="L602" s="39"/>
      <c r="M602" s="7" t="str">
        <f t="shared" ref="M602:M611" ca="1" si="85">IF(ISERROR(F597),"",IF(ISTEXT(P602),IF(P602="A","Ab",IF(P602="D","Dt",IF(P602="UFM","UFM",IF(P602="NA","")))),IF(AND(ISBLANK(P602),ISBLANK(R602)),"",IF(P602&lt;0.3*S602,"F",IF(ISBLANK(R602),"",IF(ISTEXT(R602),R602,IF(R602&gt;=0.95*U602,"O",IF(R602&gt;=0.9*U602,"A+",IF(R602&gt;=0.85*U602,"A",IF(R602&gt;=0.8*U602,"B+",IF(R602&gt;=0.75*U602,"B",IF(R602&gt;=0.7*U602,"C+",IF(R602&gt;=0.65*U602,"C",IF(R602&gt;=0.6*U602,"D+",IF(R602&gt;=0.55*U602,"D",IF(R602&gt;=0.5*U602,"E+",IF(R602&gt;=0.45*U602,"E",IF(R602&gt;=0.4*U602,"P",IF(R602&lt;0.4*U602,"F",R602)))))))))))))))))))</f>
        <v>B</v>
      </c>
      <c r="N602" s="8">
        <f t="shared" ref="N602:N611" ca="1" si="86">INDEX($Z$2:$Z$17,MATCH(M602,$Y$2:$Y$17,0))</f>
        <v>8</v>
      </c>
      <c r="O602">
        <f>O601+1</f>
        <v>2</v>
      </c>
      <c r="P602" s="1">
        <f ca="1">IF(ISERROR(F596),"",IF(ISTEXT(VLOOKUP(B596,INDIRECT($F$8),6+(O602-1)*3)),(VLOOKUP(B596,INDIRECT($F$8),6+(O602-1)*3)),SUM(VLOOKUP(B596,INDIRECT($F$8),6+(O602-1)*3),IF(W613,W602,0))))</f>
        <v>76</v>
      </c>
      <c r="Q602" s="1">
        <f ca="1">IF(ISERROR(F596),"",VLOOKUP(B596,INDIRECT($F$8),7+(O602-1)*3))</f>
        <v>40</v>
      </c>
      <c r="R602" s="1">
        <f ca="1">IF(ISERROR(F596),"",SUM(P602:Q602))</f>
        <v>116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str">
        <f ca="1">IF(ISERROR(F596),"",IF(N602=0,A602,""))</f>
        <v/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0</v>
      </c>
      <c r="X602" s="1" t="str">
        <f ca="1">IF(ISERROR(F596),"",IF(W602=0,"",_xlfn.TEXTJOIN("",FALSE," G+",W602," in ",A602)))</f>
        <v/>
      </c>
    </row>
    <row r="603" spans="1:24" ht="12" customHeight="1" x14ac:dyDescent="0.25">
      <c r="A603" s="7" t="str">
        <f ca="1">IF(ISERROR(F596),"",VLOOKUP(C596,INDIRECT($F$8),6+(O603-1)*3,0))</f>
        <v>ECT 001</v>
      </c>
      <c r="B603" s="38" t="str">
        <f ca="1">IF(ISERROR(F596),"",VLOOKUP(D596,INDIRECT($F$8),6+(O603-1)*3,0))</f>
        <v>Basic Electronics Engineering</v>
      </c>
      <c r="C603" s="38"/>
      <c r="D603" s="38"/>
      <c r="E603" s="38"/>
      <c r="F603" s="7">
        <f ca="1">IF(ISERROR(F596),"",VLOOKUP(E596,INDIRECT($F$8),6+(O603-1)*3,0))</f>
        <v>4</v>
      </c>
      <c r="G603" s="39" t="str">
        <f ca="1">IF(ISERROR(F596),"",_xlfn.TEXTJOIN("/",FALSE,P603,S603))</f>
        <v>62/100</v>
      </c>
      <c r="H603" s="39"/>
      <c r="I603" s="39" t="str">
        <f ca="1">IF(ISERROR(F596),"",_xlfn.TEXTJOIN("/",FALSE,Q603,T603))</f>
        <v>50/50</v>
      </c>
      <c r="J603" s="39"/>
      <c r="K603" s="39" t="str">
        <f ca="1">IF(ISERROR(F596),"",_xlfn.TEXTJOIN("/",FALSE,R603,U603))</f>
        <v>112/150</v>
      </c>
      <c r="L603" s="39"/>
      <c r="M603" s="7" t="str">
        <f t="shared" ca="1" si="85"/>
        <v>C+</v>
      </c>
      <c r="N603" s="8">
        <f t="shared" ca="1" si="86"/>
        <v>7.5</v>
      </c>
      <c r="O603">
        <f>O602+1</f>
        <v>3</v>
      </c>
      <c r="P603" s="1">
        <f ca="1">IF(ISERROR(F596),"",IF(ISTEXT(VLOOKUP(B596,INDIRECT($F$8),6+(O603-1)*3)),(VLOOKUP(B596,INDIRECT($F$8),6+(O603-1)*3)),SUM(VLOOKUP(B596,INDIRECT($F$8),6+(O603-1)*3),IF(W613,W603,0))))</f>
        <v>62</v>
      </c>
      <c r="Q603" s="1">
        <f ca="1">IF(ISERROR(F596),"",VLOOKUP(B596,INDIRECT($F$8),7+(O603-1)*3))</f>
        <v>50</v>
      </c>
      <c r="R603" s="1">
        <f ca="1">IF(ISERROR(F596),"",SUM(P603:Q603))</f>
        <v>112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str">
        <f ca="1">IF(ISERROR(F596),"",IF(N603=0,A603,""))</f>
        <v/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0</v>
      </c>
      <c r="X603" s="1" t="str">
        <f ca="1">IF(ISERROR(F596),"",IF(W603=0,"",_xlfn.TEXTJOIN("",FALSE," G+",W603," in ",A603)))</f>
        <v/>
      </c>
    </row>
    <row r="604" spans="1:24" ht="12" customHeight="1" x14ac:dyDescent="0.25">
      <c r="A604" s="7" t="str">
        <f ca="1">IF(ISERROR(F596),"",VLOOKUP(C596,INDIRECT($F$8),6+(O604-1)*3,0))</f>
        <v>MET 001</v>
      </c>
      <c r="B604" s="38" t="str">
        <f ca="1">IF(ISERROR(F596),"",VLOOKUP(D596,INDIRECT($F$8),6+(O604-1)*3,0))</f>
        <v>Basic Mechanical Engineering</v>
      </c>
      <c r="C604" s="38"/>
      <c r="D604" s="38"/>
      <c r="E604" s="38"/>
      <c r="F604" s="7">
        <f ca="1">IF(ISERROR(F596),"",VLOOKUP(E596,INDIRECT($F$8),6+(O604-1)*3,0))</f>
        <v>4</v>
      </c>
      <c r="G604" s="39" t="str">
        <f ca="1">IF(ISERROR(F596),"",_xlfn.TEXTJOIN("/",FALSE,P604,S604))</f>
        <v>75/100</v>
      </c>
      <c r="H604" s="39"/>
      <c r="I604" s="39" t="str">
        <f ca="1">IF(ISERROR(F596),"",_xlfn.TEXTJOIN("/",FALSE,Q604,T604))</f>
        <v>46/50</v>
      </c>
      <c r="J604" s="39"/>
      <c r="K604" s="39" t="str">
        <f ca="1">IF(ISERROR(F596),"",_xlfn.TEXTJOIN("/",FALSE,R604,U604))</f>
        <v>121/150</v>
      </c>
      <c r="L604" s="39"/>
      <c r="M604" s="7" t="str">
        <f t="shared" ca="1" si="85"/>
        <v>B+</v>
      </c>
      <c r="N604" s="8">
        <f t="shared" ca="1" si="86"/>
        <v>8.5</v>
      </c>
      <c r="O604">
        <f>O603+1</f>
        <v>4</v>
      </c>
      <c r="P604" s="1">
        <f ca="1">IF(ISERROR(F596),"",IF(ISTEXT(VLOOKUP(B596,INDIRECT($F$8),6+(O604-1)*3)),(VLOOKUP(B596,INDIRECT($F$8),6+(O604-1)*3)),SUM(VLOOKUP(B596,INDIRECT($F$8),6+(O604-1)*3),IF(W613,W604,0))))</f>
        <v>75</v>
      </c>
      <c r="Q604" s="1">
        <f ca="1">IF(ISERROR(F596),"",VLOOKUP(B596,INDIRECT($F$8),7+(O604-1)*3))</f>
        <v>46</v>
      </c>
      <c r="R604" s="1">
        <f ca="1">IF(ISERROR(F596),"",SUM(P604:Q604))</f>
        <v>121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str">
        <f ca="1">IF(ISERROR(F596),"",IF(N604=0,A604,""))</f>
        <v/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0</v>
      </c>
      <c r="X604" s="1" t="str">
        <f ca="1">IF(ISERROR(F596),"",IF(W604=0,"",_xlfn.TEXTJOIN("",FALSE," G+",W604," in ",A604)))</f>
        <v/>
      </c>
    </row>
    <row r="605" spans="1:24" ht="12" customHeight="1" x14ac:dyDescent="0.25">
      <c r="A605" s="7" t="str">
        <f ca="1">IF(ISERROR(F596),"",VLOOKUP(C596,INDIRECT($F$8),6+(O605-1)*3,0))</f>
        <v>AHP 002</v>
      </c>
      <c r="B605" s="38" t="str">
        <f ca="1">IF(ISERROR(F596),"",VLOOKUP(D596,INDIRECT($F$8),6+(O605-1)*3,0))</f>
        <v>Engineering Chemistry Lab</v>
      </c>
      <c r="C605" s="38"/>
      <c r="D605" s="38"/>
      <c r="E605" s="38"/>
      <c r="F605" s="7">
        <f ca="1">IF(ISERROR(F596),"",VLOOKUP(E596,INDIRECT($F$8),6+(O605-1)*3,0))</f>
        <v>1</v>
      </c>
      <c r="G605" s="39" t="str">
        <f ca="1">IF(ISERROR(F596),"",_xlfn.TEXTJOIN("/",FALSE,P605,S605))</f>
        <v>23/25</v>
      </c>
      <c r="H605" s="39"/>
      <c r="I605" s="39" t="str">
        <f ca="1">IF(ISERROR(F596),"",_xlfn.TEXTJOIN("/",FALSE,Q605,T605))</f>
        <v>25/25</v>
      </c>
      <c r="J605" s="39"/>
      <c r="K605" s="39" t="str">
        <f ca="1">IF(ISERROR(F596),"",_xlfn.TEXTJOIN("/",FALSE,R605,U605))</f>
        <v>48/50</v>
      </c>
      <c r="L605" s="39"/>
      <c r="M605" s="7" t="str">
        <f t="shared" ca="1" si="85"/>
        <v>O</v>
      </c>
      <c r="N605" s="8">
        <f t="shared" ca="1" si="86"/>
        <v>10</v>
      </c>
      <c r="O605">
        <f>O604+1</f>
        <v>5</v>
      </c>
      <c r="P605" s="1">
        <f ca="1">IF(ISERROR(F596),"",IF(ISTEXT(VLOOKUP(B596,INDIRECT($F$8),6+(O605-1)*3)),(VLOOKUP(B596,INDIRECT($F$8),6+(O605-1)*3)),SUM(VLOOKUP(B596,INDIRECT($F$8),6+(O605-1)*3),IF(W613,W605,0))))</f>
        <v>23</v>
      </c>
      <c r="Q605" s="1">
        <f ca="1">IF(ISERROR(F596),"",VLOOKUP(B596,INDIRECT($F$8),7+(O605-1)*3))</f>
        <v>25</v>
      </c>
      <c r="R605" s="1">
        <f ca="1">IF(ISERROR(F596),"",SUM(P605:Q605))</f>
        <v>48</v>
      </c>
      <c r="S605" s="1">
        <f ca="1">IF(ISERROR(F596),"",VLOOKUP(A596,INDIRECT($F$8),6+(O605-1)*3))</f>
        <v>25</v>
      </c>
      <c r="T605" s="1">
        <f ca="1">IF(ISERROR(F596),"",VLOOKUP(A596,INDIRECT($F$8),7+(O605-1)*3))</f>
        <v>25</v>
      </c>
      <c r="U605" s="1">
        <f ca="1">IF(ISERROR(F596),"",VLOOKUP(A596,INDIRECT($F$8),8+(O605-1)*3))</f>
        <v>50</v>
      </c>
      <c r="V605" s="1" t="str">
        <f ca="1">IF(ISERROR(F596),"",IF(N605=0,A605,""))</f>
        <v/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0</v>
      </c>
      <c r="X605" s="1" t="str">
        <f ca="1">IF(ISERROR(F596),"",IF(W605=0,"",_xlfn.TEXTJOIN("",FALSE," G+",W605," in ",A605)))</f>
        <v/>
      </c>
    </row>
    <row r="606" spans="1:24" ht="12" customHeight="1" x14ac:dyDescent="0.25">
      <c r="A606" s="7" t="str">
        <f ca="1">IF(ISERROR(F596),"",VLOOKUP(C596,INDIRECT($F$8),6+(O606-1)*3,0))</f>
        <v>ECP 001</v>
      </c>
      <c r="B606" s="38" t="str">
        <f ca="1">IF(ISERROR(F596),"",VLOOKUP(D596,INDIRECT($F$8),6+(O606-1)*3,0))</f>
        <v>Basic Electronics Engineering Lab</v>
      </c>
      <c r="C606" s="38"/>
      <c r="D606" s="38"/>
      <c r="E606" s="38"/>
      <c r="F606" s="7">
        <f ca="1">IF(ISERROR(F596),"",VLOOKUP(E596,INDIRECT($F$8),6+(O606-1)*3,0))</f>
        <v>1</v>
      </c>
      <c r="G606" s="39" t="str">
        <f ca="1">IF(ISERROR(F596),"",_xlfn.TEXTJOIN("/",FALSE,P606,S606))</f>
        <v>19/25</v>
      </c>
      <c r="H606" s="39"/>
      <c r="I606" s="39" t="str">
        <f ca="1">IF(ISERROR(F596),"",_xlfn.TEXTJOIN("/",FALSE,Q606,T606))</f>
        <v>24/25</v>
      </c>
      <c r="J606" s="39"/>
      <c r="K606" s="39" t="str">
        <f ca="1">IF(ISERROR(F596),"",_xlfn.TEXTJOIN("/",FALSE,R606,U606))</f>
        <v>43/50</v>
      </c>
      <c r="L606" s="39"/>
      <c r="M606" s="7" t="str">
        <f t="shared" ca="1" si="85"/>
        <v>A</v>
      </c>
      <c r="N606" s="8">
        <f t="shared" ca="1" si="86"/>
        <v>9</v>
      </c>
      <c r="O606">
        <f t="shared" ref="O606:O612" si="87">O605+1</f>
        <v>6</v>
      </c>
      <c r="P606" s="1">
        <f ca="1">IF(ISERROR(F596),"",IF(ISTEXT(VLOOKUP(B596,INDIRECT($F$8),6+(O606-1)*3)),(VLOOKUP(B596,INDIRECT($F$8),6+(O606-1)*3)),SUM(VLOOKUP(B596,INDIRECT($F$8),6+(O606-1)*3),IF(W613,W606,0))))</f>
        <v>19</v>
      </c>
      <c r="Q606" s="1">
        <f ca="1">IF(ISERROR(F596),"",VLOOKUP(B596,INDIRECT($F$8),7+(O606-1)*3))</f>
        <v>24</v>
      </c>
      <c r="R606" s="1">
        <f ca="1">IF(ISERROR(F596),"",SUM(P606:Q606))</f>
        <v>43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str">
        <f ca="1">IF(ISERROR(F596),"",IF(N606=0,A606,""))</f>
        <v/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0</v>
      </c>
      <c r="X606" s="1" t="str">
        <f ca="1">IF(ISERROR(F596),"",IF(W606=0,"",_xlfn.TEXTJOIN("",FALSE," G+",W606," in ",A606)))</f>
        <v/>
      </c>
    </row>
    <row r="607" spans="1:24" ht="12" customHeight="1" x14ac:dyDescent="0.25">
      <c r="A607" s="7" t="str">
        <f ca="1">IF(ISERROR(F596),"",VLOOKUP(C596,INDIRECT($F$8),6+(O607-1)*3,0))</f>
        <v>MEP 001</v>
      </c>
      <c r="B607" s="38" t="str">
        <f ca="1">IF(ISERROR(F596),"",VLOOKUP(D596,INDIRECT($F$8),6+(O607-1)*3,0))</f>
        <v>Basic Mechanical Engineering Lab</v>
      </c>
      <c r="C607" s="38"/>
      <c r="D607" s="38"/>
      <c r="E607" s="38"/>
      <c r="F607" s="7">
        <f ca="1">IF(ISERROR(F596),"",VLOOKUP(E596,INDIRECT($F$8),6+(O607-1)*3,0))</f>
        <v>1</v>
      </c>
      <c r="G607" s="39" t="str">
        <f ca="1">IF(ISERROR(F596),"",_xlfn.TEXTJOIN("/",FALSE,P607,S607))</f>
        <v>22/25</v>
      </c>
      <c r="H607" s="39"/>
      <c r="I607" s="39" t="str">
        <f ca="1">IF(ISERROR(F596),"",_xlfn.TEXTJOIN("/",FALSE,Q607,T607))</f>
        <v>22/25</v>
      </c>
      <c r="J607" s="39"/>
      <c r="K607" s="39" t="str">
        <f ca="1">IF(ISERROR(F596),"",_xlfn.TEXTJOIN("/",FALSE,R607,U607))</f>
        <v>44/50</v>
      </c>
      <c r="L607" s="39"/>
      <c r="M607" s="7" t="str">
        <f t="shared" ca="1" si="85"/>
        <v>A</v>
      </c>
      <c r="N607" s="8">
        <f t="shared" ca="1" si="86"/>
        <v>9</v>
      </c>
      <c r="O607">
        <f t="shared" si="87"/>
        <v>7</v>
      </c>
      <c r="P607" s="1">
        <f ca="1">IF(ISERROR(F596),"",IF(ISTEXT(VLOOKUP(B596,INDIRECT($F$8),6+(O607-1)*3)),(VLOOKUP(B596,INDIRECT($F$8),6+(O607-1)*3)),SUM(VLOOKUP(B596,INDIRECT($F$8),6+(O607-1)*3),IF(W613,W607,0))))</f>
        <v>22</v>
      </c>
      <c r="Q607" s="1">
        <f ca="1">IF(ISERROR(F596),"",VLOOKUP(B596,INDIRECT($F$8),7+(O607-1)*3))</f>
        <v>22</v>
      </c>
      <c r="R607" s="1">
        <f ca="1">IF(ISERROR(F596),"",SUM(P607:Q607))</f>
        <v>44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str">
        <f ca="1">IF(ISERROR(F596),"",IF(N607=0,A607,""))</f>
        <v/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0</v>
      </c>
      <c r="X607" s="1" t="str">
        <f ca="1">IF(ISERROR(F596),"",IF(W607=0,"",_xlfn.TEXTJOIN("",FALSE," G+",W607," in ",A607)))</f>
        <v/>
      </c>
    </row>
    <row r="608" spans="1:24" ht="12" customHeight="1" x14ac:dyDescent="0.25">
      <c r="A608" s="7" t="str">
        <f ca="1">IF(ISERROR(F596),"",VLOOKUP(C596,INDIRECT($F$8),6+(O608-1)*3,0))</f>
        <v>MEP 003</v>
      </c>
      <c r="B608" s="38" t="str">
        <f ca="1">IF(ISERROR(F596),"",VLOOKUP(D596,INDIRECT($F$8),6+(O608-1)*3-Z608,0))</f>
        <v>Workshop Practices Lab</v>
      </c>
      <c r="C608" s="38"/>
      <c r="D608" s="38"/>
      <c r="E608" s="38"/>
      <c r="F608" s="7">
        <f ca="1">IF(ISERROR(F596),"",VLOOKUP(E596,INDIRECT($F$8),6+(O608-1)*3,0))</f>
        <v>2</v>
      </c>
      <c r="G608" s="39" t="str">
        <f ca="1">IF(ISERROR(F596),"",_xlfn.TEXTJOIN("/",FALSE,P608,S608))</f>
        <v>44/50</v>
      </c>
      <c r="H608" s="39"/>
      <c r="I608" s="39" t="str">
        <f ca="1">IF(ISERROR(F596),"",_xlfn.TEXTJOIN("/",FALSE,Q608,T608))</f>
        <v>46/50</v>
      </c>
      <c r="J608" s="39"/>
      <c r="K608" s="39" t="str">
        <f ca="1">IF(ISERROR(F596),"",_xlfn.TEXTJOIN("/",FALSE,R608,U608))</f>
        <v>90/100</v>
      </c>
      <c r="L608" s="39"/>
      <c r="M608" s="7" t="str">
        <f t="shared" ca="1" si="85"/>
        <v>A+</v>
      </c>
      <c r="N608" s="8">
        <f t="shared" ca="1" si="86"/>
        <v>9.5</v>
      </c>
      <c r="O608">
        <f t="shared" si="87"/>
        <v>8</v>
      </c>
      <c r="P608" s="1">
        <f ca="1">IF(ISERROR(F596),"",IF(ISTEXT(VLOOKUP(B596,INDIRECT($F$8),6+(O608-1)*3)),(VLOOKUP(B596,INDIRECT($F$8),6+(O608-1)*3)),SUM(VLOOKUP(B596,INDIRECT($F$8),6+(O608-1)*3),IF(W613,W608,0))))</f>
        <v>44</v>
      </c>
      <c r="Q608" s="1">
        <f ca="1">IF(ISERROR(F596),"",VLOOKUP(B596,INDIRECT($F$8),7+(O608-1)*3))</f>
        <v>46</v>
      </c>
      <c r="R608" s="1">
        <f ca="1">IF(ISERROR(F596),"",SUM(P608:Q608))</f>
        <v>90</v>
      </c>
      <c r="S608" s="1">
        <f ca="1">IF(ISERROR(F596),"",VLOOKUP(A596,INDIRECT($F$8),6+(O608-1)*3))</f>
        <v>50</v>
      </c>
      <c r="T608" s="1">
        <f ca="1">IF(ISERROR(F596),"",VLOOKUP(A596,INDIRECT($F$8),7+(O608-1)*3))</f>
        <v>50</v>
      </c>
      <c r="U608" s="1">
        <f ca="1">IF(ISERROR(F596),"",VLOOKUP(A596,INDIRECT($F$8),8+(O608-1)*3))</f>
        <v>100</v>
      </c>
      <c r="V608" s="1" t="str">
        <f ca="1">IF(ISERROR(F596),"",IF(N608=0,A608,""))</f>
        <v/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0</v>
      </c>
      <c r="X608" s="1" t="str">
        <f ca="1">IF(ISERROR(F596),"",IF(W608=0,"",_xlfn.TEXTJOIN("",FALSE," G+",W608," in ",A608)))</f>
        <v/>
      </c>
    </row>
    <row r="609" spans="1:24" ht="12" customHeight="1" x14ac:dyDescent="0.25">
      <c r="A609" s="7" t="str">
        <f ca="1">IF(ISERROR(F596),"",VLOOKUP(C596,INDIRECT($F$8),6+(O609-1)*3,0))</f>
        <v>AHP 004</v>
      </c>
      <c r="B609" s="38" t="str">
        <f ca="1">IF(ISERROR(F596),"",VLOOKUP(D596,INDIRECT($F$8),6+(O609-1)*3-Z609,0))</f>
        <v>Emerging Technologies in Engineering Lab</v>
      </c>
      <c r="C609" s="38"/>
      <c r="D609" s="38"/>
      <c r="E609" s="38"/>
      <c r="F609" s="7">
        <f ca="1">IF(ISERROR(F596),"",VLOOKUP(E596,INDIRECT($F$8),6+(O609-1)*3,0))</f>
        <v>1</v>
      </c>
      <c r="G609" s="39" t="str">
        <f ca="1">IF(ISERROR(F596),"",_xlfn.TEXTJOIN("/",FALSE,P609,S609))</f>
        <v>23/25</v>
      </c>
      <c r="H609" s="39"/>
      <c r="I609" s="39" t="str">
        <f ca="1">IF(ISERROR(F596),"",_xlfn.TEXTJOIN("/",FALSE,Q609,T609))</f>
        <v>23/25</v>
      </c>
      <c r="J609" s="39"/>
      <c r="K609" s="39" t="str">
        <f ca="1">IF(ISERROR(F596),"",_xlfn.TEXTJOIN("/",FALSE,R609,U609))</f>
        <v>46/50</v>
      </c>
      <c r="L609" s="39"/>
      <c r="M609" s="7" t="str">
        <f t="shared" ca="1" si="85"/>
        <v>A+</v>
      </c>
      <c r="N609" s="8">
        <f t="shared" ca="1" si="86"/>
        <v>9.5</v>
      </c>
      <c r="O609">
        <f t="shared" si="87"/>
        <v>9</v>
      </c>
      <c r="P609" s="1">
        <f ca="1">IF(ISERROR(F596),"",IF(ISTEXT(VLOOKUP(B596,INDIRECT($F$8),6+(O609-1)*3)),(VLOOKUP(B596,INDIRECT($F$8),6+(O609-1)*3)),SUM(VLOOKUP(B596,INDIRECT($F$8),6+(O609-1)*3),IF(W613,W609,0))))</f>
        <v>23</v>
      </c>
      <c r="Q609" s="1">
        <f ca="1">IF(ISERROR(F596),"",VLOOKUP(B596,INDIRECT($F$8),7+(O609-1)*3))</f>
        <v>23</v>
      </c>
      <c r="R609" s="1">
        <f ca="1">IF(ISERROR(F596),"",SUM(P609:Q609))</f>
        <v>46</v>
      </c>
      <c r="S609" s="1">
        <f ca="1">IF(ISERROR(F596),"",VLOOKUP(A596,INDIRECT($F$8),6+(O609-1)*3))</f>
        <v>25</v>
      </c>
      <c r="T609" s="1">
        <f ca="1">IF(ISERROR(F596),"",VLOOKUP(A596,INDIRECT($F$8),7+(O609-1)*3))</f>
        <v>25</v>
      </c>
      <c r="U609" s="1">
        <f ca="1">IF(ISERROR(F596),"",VLOOKUP(A596,INDIRECT($F$8),8+(O609-1)*3))</f>
        <v>50</v>
      </c>
      <c r="V609" s="1" t="str">
        <f ca="1">IF(ISERROR(F596),"",IF(N609=0,A609,""))</f>
        <v/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0</v>
      </c>
      <c r="X609" s="1" t="str">
        <f ca="1">IF(ISERROR(F596),"",IF(W609=0,"",_xlfn.TEXTJOIN("",FALSE," G+",W609," in ",A609)))</f>
        <v/>
      </c>
    </row>
    <row r="610" spans="1:24" ht="12" customHeight="1" x14ac:dyDescent="0.25">
      <c r="A610" s="7" t="str">
        <f ca="1">IF(ISERROR(F596),"",VLOOKUP(C596,INDIRECT($F$8),6+(O610-1)*3,0))</f>
        <v>CSP 002</v>
      </c>
      <c r="B610" s="38" t="str">
        <f ca="1">IF(ISERROR(F596),"",VLOOKUP(D596,INDIRECT($F$8),6+(O610-1)*3,0))</f>
        <v>Computer Applications and IOT</v>
      </c>
      <c r="C610" s="38"/>
      <c r="D610" s="38"/>
      <c r="E610" s="38"/>
      <c r="F610" s="7">
        <f ca="1">IF(ISERROR(F596),"",VLOOKUP(E596,INDIRECT($F$8),6+(O610-1)*3,0))</f>
        <v>1</v>
      </c>
      <c r="G610" s="39" t="str">
        <f ca="1">IF(ISERROR(F596),"",_xlfn.TEXTJOIN("/",FALSE,P610,S610))</f>
        <v>22/25</v>
      </c>
      <c r="H610" s="39"/>
      <c r="I610" s="39" t="str">
        <f ca="1">IF(ISERROR(F596),"",_xlfn.TEXTJOIN("/",FALSE,Q610,T610))</f>
        <v>23/25</v>
      </c>
      <c r="J610" s="39"/>
      <c r="K610" s="39" t="str">
        <f ca="1">IF(ISERROR(F596),"",_xlfn.TEXTJOIN("/",FALSE,R610,U610))</f>
        <v>45/50</v>
      </c>
      <c r="L610" s="39"/>
      <c r="M610" s="7" t="str">
        <f t="shared" ca="1" si="85"/>
        <v>A+</v>
      </c>
      <c r="N610" s="8">
        <f t="shared" ca="1" si="86"/>
        <v>9.5</v>
      </c>
      <c r="O610">
        <f t="shared" si="87"/>
        <v>10</v>
      </c>
      <c r="P610" s="1">
        <f ca="1">IF(ISERROR(F596),"",IF(ISTEXT(VLOOKUP(B596,INDIRECT($F$8),6+(O610-1)*3)),(VLOOKUP(B596,INDIRECT($F$8),6+(O610-1)*3)),SUM(VLOOKUP(B596,INDIRECT($F$8),6+(O610-1)*3),IF(W613,W610,0))))</f>
        <v>22</v>
      </c>
      <c r="Q610" s="1">
        <f ca="1">IF(ISERROR(F596),"",VLOOKUP(B596,INDIRECT($F$8),7+(O610-1)*3))</f>
        <v>23</v>
      </c>
      <c r="R610" s="1">
        <f ca="1">IF(ISERROR(F596),"",SUM(P610:Q610))</f>
        <v>45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str">
        <f ca="1">IF(ISERROR(F596),"",IF(N610=0,A610,""))</f>
        <v/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0</v>
      </c>
      <c r="X610" s="1" t="str">
        <f ca="1">IF(ISERROR(F596),"",IF(W610=0,"",_xlfn.TEXTJOIN("",FALSE," G+",W610," in ",A610)))</f>
        <v/>
      </c>
    </row>
    <row r="611" spans="1:24" ht="12" customHeight="1" x14ac:dyDescent="0.25">
      <c r="A611" s="7" t="str">
        <f ca="1">IF(ISERROR(F596),"",VLOOKUP(C596,INDIRECT($F$8),6+(O611-1)*3,0))</f>
        <v>AHP 006</v>
      </c>
      <c r="B611" s="38" t="str">
        <f ca="1">IF(ISERROR(F596),"",VLOOKUP(D596,INDIRECT($F$8),6+(O611-1)*3,0))</f>
        <v>English Language Lab ($)</v>
      </c>
      <c r="C611" s="38"/>
      <c r="D611" s="38"/>
      <c r="E611" s="38"/>
      <c r="F611" s="7">
        <f ca="1">IF(ISERROR(F596),"",VLOOKUP(E596,INDIRECT($F$8),6+(O611-1)*3,0))</f>
        <v>0</v>
      </c>
      <c r="G611" s="39" t="str">
        <f ca="1">IF(ISERROR(F596),"",_xlfn.TEXTJOIN("/",FALSE,P611,S611))</f>
        <v>19/25</v>
      </c>
      <c r="H611" s="39"/>
      <c r="I611" s="39" t="str">
        <f ca="1">IF(ISERROR(F596),"",_xlfn.TEXTJOIN("/",FALSE,Q611,T611))</f>
        <v>43/50</v>
      </c>
      <c r="J611" s="39"/>
      <c r="K611" s="39" t="str">
        <f ca="1">IF(ISERROR(F596),"",_xlfn.TEXTJOIN("/",FALSE,R611,U611))</f>
        <v>62/75</v>
      </c>
      <c r="L611" s="39"/>
      <c r="M611" s="7" t="str">
        <f t="shared" ca="1" si="85"/>
        <v>B+</v>
      </c>
      <c r="N611" s="8">
        <f t="shared" ca="1" si="86"/>
        <v>8.5</v>
      </c>
      <c r="O611">
        <f t="shared" si="87"/>
        <v>11</v>
      </c>
      <c r="P611" s="1">
        <f ca="1">IF(ISERROR(F596),"",IF(ISTEXT(VLOOKUP(B596,INDIRECT($F$8),6+(O611-1)*3)),(VLOOKUP(B596,INDIRECT($F$8),6+(O611-1)*3)),SUM(VLOOKUP(B596,INDIRECT($F$8),6+(O611-1)*3),IF(W613,W611,0))))</f>
        <v>19</v>
      </c>
      <c r="Q611" s="1">
        <f ca="1">IF(ISERROR(F596),"",VLOOKUP(B596,INDIRECT($F$8),7+(O611-1)*3))</f>
        <v>43</v>
      </c>
      <c r="R611" s="1">
        <f ca="1">IF(ISERROR(F596),"",SUM(P611:Q611))</f>
        <v>62</v>
      </c>
      <c r="S611" s="1">
        <f ca="1">IF(ISERROR(F596),"",VLOOKUP(A596,INDIRECT($F$8),6+(O611-1)*3))</f>
        <v>25</v>
      </c>
      <c r="T611" s="1">
        <f ca="1">IF(ISERROR(F596),"",VLOOKUP(A596,INDIRECT($F$8),7+(O611-1)*3))</f>
        <v>50</v>
      </c>
      <c r="U611" s="1">
        <f ca="1">IF(ISERROR(F596),"",VLOOKUP(A596,INDIRECT($F$8),8+(O611-1)*3))</f>
        <v>75</v>
      </c>
      <c r="V611" s="1" t="str">
        <f ca="1">IF(ISERROR(F596),"",IF(N611=0,A611,""))</f>
        <v/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0</v>
      </c>
      <c r="X611" s="1" t="str">
        <f ca="1">IF(ISERROR(F596),"",IF(W611=0,"",_xlfn.TEXTJOIN("",FALSE," G+",W611," in ",A611)))</f>
        <v/>
      </c>
    </row>
    <row r="612" spans="1:24" ht="12" customHeight="1" x14ac:dyDescent="0.25">
      <c r="A612" s="7" t="str">
        <f ca="1">IF(ISERROR(F596),"",VLOOKUP(C596,INDIRECT($F$8),6+(O612-1)*3-Y612,0))</f>
        <v>GP 01</v>
      </c>
      <c r="B612" s="38" t="str">
        <f ca="1">IF(ISERROR(F596),"",VLOOKUP(D596,INDIRECT($F$8),6+(O612-1)*3-Z612,0))</f>
        <v>General Proficiency ($)</v>
      </c>
      <c r="C612" s="38"/>
      <c r="D612" s="38"/>
      <c r="E612" s="38"/>
      <c r="F612" s="7">
        <f ca="1">IF(ISERROR(F596),"",VLOOKUP(E596,INDIRECT($F$8),6+(O612-1)*3-AA612,0))</f>
        <v>0</v>
      </c>
      <c r="G612" s="39" t="str">
        <f ca="1">IF(ISERROR(F596),"","-")</f>
        <v>-</v>
      </c>
      <c r="H612" s="39"/>
      <c r="I612" s="39" t="str">
        <f ca="1">IF(ISERROR(F596),"",_xlfn.TEXTJOIN("/",FALSE,Q612,T612))</f>
        <v>47/50</v>
      </c>
      <c r="J612" s="39"/>
      <c r="K612" s="39" t="str">
        <f ca="1">IF(ISERROR(F596),"",_xlfn.TEXTJOIN("/",FALSE,R612,U612))</f>
        <v>47/50</v>
      </c>
      <c r="L612" s="39"/>
      <c r="M612" s="39" t="str">
        <f ca="1">IF(ISBLANK(R612),"",IF(ISTEXT(R612),R612,IF(R612&gt;=0.8*U612,"Excellent",IF(R612&gt;=0.6*U612,"Very Good",IF(R612&gt;=0.4*U612,"Good",IF(R612&gt;=0.2*U612,"Satisfactory","Average"))))))</f>
        <v>Excellent</v>
      </c>
      <c r="N612" s="39"/>
      <c r="O612">
        <f t="shared" si="87"/>
        <v>12</v>
      </c>
      <c r="P612" s="1">
        <f ca="1">IF(ISERROR(F596),"",IF(ISTEXT(VLOOKUP(B\28,INDIRECT($F$8),6+(O612-1)*3)),(VLOOKUP(B596,INDIRECT($F$8),6+(O612-1)*3)),SUM(VLOOKUP(B596,INDIRECT($F$8),6+(O612-1)*3),IF(W613,W612,0))))</f>
        <v>0</v>
      </c>
      <c r="Q612" s="1">
        <f ca="1">IF(ISERROR(F596),"",VLOOKUP(B596,INDIRECT($F$8),7+(O612-1)*3))</f>
        <v>47</v>
      </c>
      <c r="R612" s="1">
        <f ca="1">IF(ISERROR(F596),"",SUM(P612:Q612))</f>
        <v>47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5">
      <c r="A613" s="40" t="str">
        <f ca="1">IF(ISERROR(F596),"",A592)</f>
        <v>Total Credits/ Marks/ Total Grade Points</v>
      </c>
      <c r="B613" s="40"/>
      <c r="C613" s="40"/>
      <c r="D613" s="40"/>
      <c r="E613" s="40"/>
      <c r="F613" s="10">
        <f ca="1">IF(ISERROR(F596),"",SUM(F601:F611))</f>
        <v>23</v>
      </c>
      <c r="G613" s="41" t="str">
        <f ca="1">IF(ISERROR(F596),"",_xlfn.TEXTJOIN("/",TRUE,SUMIF(F601:F612,"&gt;0",P601:P612),SUMIF(F601:F612,"&gt;0",S601:S612)))</f>
        <v>438/575</v>
      </c>
      <c r="H613" s="41"/>
      <c r="I613" s="41" t="str">
        <f ca="1">IF(ISERROR(F596),"",_xlfn.TEXTJOIN("/",TRUE,SUMIF(F601:F612,"&gt;0",Q601:Q612),SUMIF(F601:F612,"&gt;0",T601:T612)))</f>
        <v>342/375</v>
      </c>
      <c r="J613" s="41"/>
      <c r="K613" s="41" t="str">
        <f ca="1">IF(ISERROR(F596),"",_xlfn.TEXTJOIN("/",TRUE,SUMIF(F601:F612,"&gt;0",R601:R612),SUMIF(F601:F612,"&gt;0",U601:U612)))</f>
        <v>780/950</v>
      </c>
      <c r="L613" s="41"/>
      <c r="M613" s="40">
        <f ca="1">IF(ISERROR(F596),"",SUMPRODUCT(N601:N611,F601:F611))</f>
        <v>194</v>
      </c>
      <c r="N613" s="40"/>
      <c r="V613" s="1" t="str">
        <f ca="1">IF(ISERROR(F596),"",_xlfn.TEXTJOIN(", ",TRUE,V601:V612))</f>
        <v/>
      </c>
      <c r="W613" t="b">
        <f ca="1">IF(ISERROR(F596),"",IF(SUM(W601:W612)&lt;=W600,TRUE,FALSE))</f>
        <v>1</v>
      </c>
      <c r="X613" s="1" t="str">
        <f ca="1">IF(ISERROR(F596),"",_xlfn.TEXTJOIN(",",TRUE,X601:X612))</f>
        <v/>
      </c>
    </row>
    <row r="614" spans="1:24" ht="12" customHeight="1" x14ac:dyDescent="0.25">
      <c r="A614" s="40" t="str">
        <f ca="1">IF(ISERROR(F596),"",A593)</f>
        <v>Result:</v>
      </c>
      <c r="B614" s="42" t="str" cm="1">
        <f t="array" aca="1" ref="B614" ca="1">IF(SUM(COUNTIF(M601:M611,{"Ab","Dt"}))=11, "Not Promoted to IInd Semester", IF(V613="", "PASS", "CARRY OVER"))</f>
        <v>PASS</v>
      </c>
      <c r="C614" s="42"/>
      <c r="D614" s="40" t="str">
        <f ca="1">IF(ISERROR(F596),"",D593)</f>
        <v>Remark:</v>
      </c>
      <c r="E614" s="42" t="str">
        <f ca="1">IF(ISERROR(F596),"",IF(V613="",IF(X613="","",X613),_xlfn.TEXTJOIN(" ",TRUE,"BACK IN",V613)))</f>
        <v/>
      </c>
      <c r="F614" s="42"/>
      <c r="G614" s="40" t="str">
        <f ca="1">IF(ISERROR(F596),"",G593)</f>
        <v>SGPA:</v>
      </c>
      <c r="H614" s="43">
        <f ca="1">IF(ISERROR(F596),"",M613/F613)</f>
        <v>8.4347826086956523</v>
      </c>
      <c r="I614" s="40" t="str">
        <f ca="1">IF(ISERROR(F596),"",I593)</f>
        <v>CGPA:</v>
      </c>
      <c r="J614" s="43">
        <f ca="1">IF(ISERROR(F596),"",VLOOKUP(B596,INDIRECT($F$8),12+(O612-1)*3,0))</f>
        <v>8.4347826086956523</v>
      </c>
      <c r="K614" s="42" t="str">
        <f ca="1">IF(ISERROR(F596),"",K593)</f>
        <v>Earned Credits:</v>
      </c>
      <c r="L614" s="40">
        <f ca="1">IF(ISERROR(F596),"",SUMIF(N601:N611,"&gt;0",F601:F611))</f>
        <v>23</v>
      </c>
      <c r="M614" s="42" t="str">
        <f ca="1">IF(ISERROR(F596),"",M593)</f>
        <v>Cuml. Earned Credits:</v>
      </c>
      <c r="N614" s="40">
        <f ca="1">IF(ISERROR(F596),"",VLOOKUP(B596,INDIRECT($F$8),10+(O612-1)*3,0))</f>
        <v>23</v>
      </c>
    </row>
    <row r="615" spans="1:24" ht="12" customHeight="1" x14ac:dyDescent="0.25">
      <c r="A615" s="40"/>
      <c r="B615" s="42"/>
      <c r="C615" s="42"/>
      <c r="D615" s="40"/>
      <c r="E615" s="42"/>
      <c r="F615" s="42"/>
      <c r="G615" s="40"/>
      <c r="H615" s="43"/>
      <c r="I615" s="40"/>
      <c r="J615" s="43"/>
      <c r="K615" s="42"/>
      <c r="L615" s="40"/>
      <c r="M615" s="42"/>
      <c r="N615" s="40"/>
    </row>
    <row r="616" spans="1:24" ht="12" customHeight="1" x14ac:dyDescent="0.25">
      <c r="A616" s="40"/>
      <c r="B616" s="42"/>
      <c r="C616" s="42"/>
      <c r="D616" s="40"/>
      <c r="E616" s="42"/>
      <c r="F616" s="42"/>
      <c r="G616" s="40"/>
      <c r="H616" s="43"/>
      <c r="I616" s="40"/>
      <c r="J616" s="43"/>
      <c r="K616" s="42"/>
      <c r="L616" s="40"/>
      <c r="M616" s="42"/>
      <c r="N616" s="40"/>
    </row>
    <row r="617" spans="1:24" ht="12" customHeight="1" x14ac:dyDescent="0.25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 t="str">
        <f ca="1">VLOOKUP(B617,INDIRECT($F$8),4,0)</f>
        <v>Kaushik Pathak</v>
      </c>
    </row>
    <row r="618" spans="1:24" ht="12" customHeight="1" x14ac:dyDescent="0.25">
      <c r="A618" s="44" t="str">
        <f ca="1">IF(ISERROR(F617),"",A597)</f>
        <v>Name:</v>
      </c>
      <c r="B618" s="44" t="str">
        <f ca="1">IFERROR(VLOOKUP(B617,INDIRECT($F$8),4,0),"")</f>
        <v>Kaushik Pathak</v>
      </c>
      <c r="C618" s="44"/>
      <c r="D618" s="44" t="str">
        <f ca="1">IF(ISERROR(F617),"",D597)</f>
        <v>Father's Name:</v>
      </c>
      <c r="E618" s="44" t="str">
        <f ca="1">IFERROR(VLOOKUP(B617,INDIRECT($F$8),5,0),"")</f>
        <v>Rajendra Pathak</v>
      </c>
      <c r="F618" s="44"/>
      <c r="G618" s="44" t="str">
        <f ca="1">IF(ISERROR(F617),"",G597)</f>
        <v>University Roll No:</v>
      </c>
      <c r="H618" s="44"/>
      <c r="I618" s="45">
        <f ca="1">IFERROR(VLOOKUP(B617,INDIRECT($F$8),2,0),"")</f>
        <v>250090101030</v>
      </c>
      <c r="J618" s="45"/>
      <c r="K618" s="44" t="str">
        <f ca="1">IF(ISERROR(F617),"",K597)</f>
        <v>University Enrol. No:</v>
      </c>
      <c r="L618" s="44"/>
      <c r="M618" s="45" t="str">
        <f ca="1">IFERROR(VLOOKUP(B617,INDIRECT($F$8),3,0),"")</f>
        <v>UTU/2501103670</v>
      </c>
      <c r="N618" s="45"/>
    </row>
    <row r="619" spans="1:24" ht="12" customHeight="1" x14ac:dyDescent="0.25">
      <c r="A619" s="44"/>
      <c r="B619" s="44"/>
      <c r="C619" s="44"/>
      <c r="D619" s="44"/>
      <c r="E619" s="44"/>
      <c r="F619" s="44"/>
      <c r="G619" s="44"/>
      <c r="H619" s="44"/>
      <c r="I619" s="45"/>
      <c r="J619" s="45"/>
      <c r="K619" s="44"/>
      <c r="L619" s="44"/>
      <c r="M619" s="45"/>
      <c r="N619" s="45"/>
    </row>
    <row r="620" spans="1:24" ht="12" customHeight="1" x14ac:dyDescent="0.25">
      <c r="A620" s="42" t="str">
        <f ca="1">IF(ISERROR(F617),"",A599)</f>
        <v>Subject Code</v>
      </c>
      <c r="B620" s="42" t="str">
        <f ca="1">IF(ISERROR(F617),"",B599)</f>
        <v>Subject Name</v>
      </c>
      <c r="C620" s="42"/>
      <c r="D620" s="42"/>
      <c r="E620" s="42"/>
      <c r="F620" s="42" t="str">
        <f ca="1">IF(ISERROR(F617),"",F599)</f>
        <v>Credits</v>
      </c>
      <c r="G620" s="42" t="str">
        <f ca="1">IF(ISERROR(F617),"",G599)</f>
        <v>External Marks</v>
      </c>
      <c r="H620" s="42"/>
      <c r="I620" s="42" t="str">
        <f ca="1">IF(ISERROR(F617),"",I599)</f>
        <v>Sessional Marks</v>
      </c>
      <c r="J620" s="42"/>
      <c r="K620" s="42" t="str">
        <f ca="1">IF(ISERROR(F617),"",K599)</f>
        <v>Total Marks</v>
      </c>
      <c r="L620" s="42"/>
      <c r="M620" s="42" t="str">
        <f ca="1">IF(ISERROR(F617),"",M599)</f>
        <v>Grade</v>
      </c>
      <c r="N620" s="42" t="str">
        <f ca="1">IF(ISERROR(F617),"",N599)</f>
        <v>Grade Points</v>
      </c>
    </row>
    <row r="621" spans="1:24" ht="12" customHeight="1" x14ac:dyDescent="0.2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W621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10</v>
      </c>
    </row>
    <row r="622" spans="1:24" ht="12" customHeight="1" x14ac:dyDescent="0.25">
      <c r="A622" s="7" t="str">
        <f ca="1">IF(ISERROR(F617),"",VLOOKUP(C617,INDIRECT($F$8),6+(O622-1)*3,0))</f>
        <v>AHT 002</v>
      </c>
      <c r="B622" s="38" t="str">
        <f ca="1">IF(ISERROR(F617),"",VLOOKUP(D617,INDIRECT($F$8),6+(O622-1)*3,0))</f>
        <v>Engineering Chemistry</v>
      </c>
      <c r="C622" s="38"/>
      <c r="D622" s="38"/>
      <c r="E622" s="38"/>
      <c r="F622" s="7">
        <f ca="1">IF(ISERROR(F617),"",VLOOKUP(E617,INDIRECT($F$8),6+(O622-1)*3,0))</f>
        <v>4</v>
      </c>
      <c r="G622" s="39" t="str">
        <f ca="1">IF(ISERROR(F617),"",_xlfn.TEXTJOIN("/",FALSE,P622,S622))</f>
        <v>60/100</v>
      </c>
      <c r="H622" s="39"/>
      <c r="I622" s="39" t="str">
        <f ca="1">IF(ISERROR(F617),"",_xlfn.TEXTJOIN("/",FALSE,Q622,T622))</f>
        <v>29/50</v>
      </c>
      <c r="J622" s="39"/>
      <c r="K622" s="39" t="str">
        <f ca="1">IF(ISERROR(F617),"",_xlfn.TEXTJOIN("/",FALSE,R622,U622))</f>
        <v>89/150</v>
      </c>
      <c r="L622" s="39"/>
      <c r="M622" s="7" t="str">
        <f ca="1">IF(ISERROR(F617),"",IF(ISTEXT(P622),IF(P622="A","Ab",IF(P622="D","Dt",IF(P622="UFM","UFM",IF(P622="NA","")))),IF(AND(ISBLANK(P622),ISBLANK(R622)),"",IF(P622&lt;0.3*S622,"F",IF(ISBLANK(R622),"",IF(ISTEXT(R622),R622,IF(R622&gt;=0.95*U622,"O",IF(R622&gt;=0.9*U622,"A+",IF(R622&gt;=0.85*U622,"A",IF(R622&gt;=0.8*U622,"B+",IF(R622&gt;=0.75*U622,"B",IF(R622&gt;=0.7*U622,"C+",IF(R622&gt;=0.65*U622,"C",IF(R622&gt;=0.6*U622,"D+",IF(R622&gt;=0.55*U622,"D",IF(R622&gt;=0.5*U622,"E+",IF(R622&gt;=0.45*U622,"E",IF(R622&gt;=0.4*U622,"P",IF(R622&lt;0.4*U622,"F",R622)))))))))))))))))))</f>
        <v>D</v>
      </c>
      <c r="N622" s="8">
        <f ca="1">INDEX($Z$2:$Z$17,MATCH(M622,$Y$2:$Y$17,0))</f>
        <v>6</v>
      </c>
      <c r="O622">
        <v>1</v>
      </c>
      <c r="P622" s="1">
        <f ca="1">IF(ISERROR(F617),"",IF(ISTEXT(VLOOKUP(B617,INDIRECT($F$8),6+(O622-1)*3)),(VLOOKUP(B617,INDIRECT($F$8),6+(O622-1)*3)),SUM(VLOOKUP(B617,INDIRECT($F$8),6+(O622-1)*3),IF(W634,W622,0))))</f>
        <v>60</v>
      </c>
      <c r="Q622" s="1">
        <f ca="1">IF(ISERROR(F617),"",VLOOKUP(B617,INDIRECT($F$8),7+(O622-1)*3))</f>
        <v>29</v>
      </c>
      <c r="R622" s="1">
        <f ca="1">IF(ISERROR(F617),"",SUM(P622:Q622))</f>
        <v>89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str">
        <f ca="1">IF(ISERROR(F617),"",IF(N622=0,A622,""))</f>
        <v/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0</v>
      </c>
      <c r="X622" s="1" t="str">
        <f ca="1">IF(ISERROR(F617),"",IF(W622=0,"",_xlfn.TEXTJOIN("",FALSE," G+",W622," in ",A622)))</f>
        <v/>
      </c>
    </row>
    <row r="623" spans="1:24" ht="12" customHeight="1" x14ac:dyDescent="0.25">
      <c r="A623" s="7" t="str">
        <f ca="1">IF(ISERROR(F617),"",VLOOKUP(C617,INDIRECT($F$8),6+(O623-1)*3,0))</f>
        <v>AHT 003</v>
      </c>
      <c r="B623" s="38" t="str">
        <f ca="1">IF(ISERROR(F617),"",VLOOKUP(D617,INDIRECT($F$8),6+(O623-1)*3,0))</f>
        <v>Introduction to Engineering Mathematics</v>
      </c>
      <c r="C623" s="38"/>
      <c r="D623" s="38"/>
      <c r="E623" s="38"/>
      <c r="F623" s="7">
        <f ca="1">IF(ISERROR(F617),"",VLOOKUP(E617,INDIRECT($F$8),6+(O623-1)*3,0))</f>
        <v>4</v>
      </c>
      <c r="G623" s="39" t="str">
        <f ca="1">IF(ISERROR(F617),"",_xlfn.TEXTJOIN("/",FALSE,P623,S623))</f>
        <v>77/100</v>
      </c>
      <c r="H623" s="39"/>
      <c r="I623" s="39" t="str">
        <f ca="1">IF(ISERROR(F617),"",_xlfn.TEXTJOIN("/",FALSE,Q623,T623))</f>
        <v>35/50</v>
      </c>
      <c r="J623" s="39"/>
      <c r="K623" s="39" t="str">
        <f ca="1">IF(ISERROR(F617),"",_xlfn.TEXTJOIN("/",FALSE,R623,U623))</f>
        <v>112/150</v>
      </c>
      <c r="L623" s="39"/>
      <c r="M623" s="7" t="str">
        <f t="shared" ref="M623:M632" ca="1" si="88">IF(ISERROR(F618),"",IF(ISTEXT(P623),IF(P623="A","Ab",IF(P623="D","Dt",IF(P623="UFM","UFM",IF(P623="NA","")))),IF(AND(ISBLANK(P623),ISBLANK(R623)),"",IF(P623&lt;0.3*S623,"F",IF(ISBLANK(R623),"",IF(ISTEXT(R623),R623,IF(R623&gt;=0.95*U623,"O",IF(R623&gt;=0.9*U623,"A+",IF(R623&gt;=0.85*U623,"A",IF(R623&gt;=0.8*U623,"B+",IF(R623&gt;=0.75*U623,"B",IF(R623&gt;=0.7*U623,"C+",IF(R623&gt;=0.65*U623,"C",IF(R623&gt;=0.6*U623,"D+",IF(R623&gt;=0.55*U623,"D",IF(R623&gt;=0.5*U623,"E+",IF(R623&gt;=0.45*U623,"E",IF(R623&gt;=0.4*U623,"P",IF(R623&lt;0.4*U623,"F",R623)))))))))))))))))))</f>
        <v>C+</v>
      </c>
      <c r="N623" s="8">
        <f t="shared" ref="N623:N632" ca="1" si="89">INDEX($Z$2:$Z$17,MATCH(M623,$Y$2:$Y$17,0))</f>
        <v>7.5</v>
      </c>
      <c r="O623">
        <f>O622+1</f>
        <v>2</v>
      </c>
      <c r="P623" s="1">
        <f ca="1">IF(ISERROR(F617),"",IF(ISTEXT(VLOOKUP(B617,INDIRECT($F$8),6+(O623-1)*3)),(VLOOKUP(B617,INDIRECT($F$8),6+(O623-1)*3)),SUM(VLOOKUP(B617,INDIRECT($F$8),6+(O623-1)*3),IF(W634,W623,0))))</f>
        <v>77</v>
      </c>
      <c r="Q623" s="1">
        <f ca="1">IF(ISERROR(F617),"",VLOOKUP(B617,INDIRECT($F$8),7+(O623-1)*3))</f>
        <v>35</v>
      </c>
      <c r="R623" s="1">
        <f ca="1">IF(ISERROR(F617),"",SUM(P623:Q623))</f>
        <v>112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str">
        <f ca="1">IF(ISERROR(F617),"",IF(N623=0,A623,""))</f>
        <v/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0</v>
      </c>
      <c r="X623" s="1" t="str">
        <f ca="1">IF(ISERROR(F617),"",IF(W623=0,"",_xlfn.TEXTJOIN("",FALSE," G+",W623," in ",A623)))</f>
        <v/>
      </c>
    </row>
    <row r="624" spans="1:24" ht="12" customHeight="1" x14ac:dyDescent="0.25">
      <c r="A624" s="7" t="str">
        <f ca="1">IF(ISERROR(F617),"",VLOOKUP(C617,INDIRECT($F$8),6+(O624-1)*3,0))</f>
        <v>ECT 001</v>
      </c>
      <c r="B624" s="38" t="str">
        <f ca="1">IF(ISERROR(F617),"",VLOOKUP(D617,INDIRECT($F$8),6+(O624-1)*3,0))</f>
        <v>Basic Electronics Engineering</v>
      </c>
      <c r="C624" s="38"/>
      <c r="D624" s="38"/>
      <c r="E624" s="38"/>
      <c r="F624" s="7">
        <f ca="1">IF(ISERROR(F617),"",VLOOKUP(E617,INDIRECT($F$8),6+(O624-1)*3,0))</f>
        <v>4</v>
      </c>
      <c r="G624" s="39" t="str">
        <f ca="1">IF(ISERROR(F617),"",_xlfn.TEXTJOIN("/",FALSE,P624,S624))</f>
        <v>40/100</v>
      </c>
      <c r="H624" s="39"/>
      <c r="I624" s="39" t="str">
        <f ca="1">IF(ISERROR(F617),"",_xlfn.TEXTJOIN("/",FALSE,Q624,T624))</f>
        <v>39/50</v>
      </c>
      <c r="J624" s="39"/>
      <c r="K624" s="39" t="str">
        <f ca="1">IF(ISERROR(F617),"",_xlfn.TEXTJOIN("/",FALSE,R624,U624))</f>
        <v>79/150</v>
      </c>
      <c r="L624" s="39"/>
      <c r="M624" s="7" t="str">
        <f t="shared" ca="1" si="88"/>
        <v>E+</v>
      </c>
      <c r="N624" s="8">
        <f t="shared" ca="1" si="89"/>
        <v>5.5</v>
      </c>
      <c r="O624">
        <f>O623+1</f>
        <v>3</v>
      </c>
      <c r="P624" s="1">
        <f ca="1">IF(ISERROR(F617),"",IF(ISTEXT(VLOOKUP(B617,INDIRECT($F$8),6+(O624-1)*3)),(VLOOKUP(B617,INDIRECT($F$8),6+(O624-1)*3)),SUM(VLOOKUP(B617,INDIRECT($F$8),6+(O624-1)*3),IF(W634,W624,0))))</f>
        <v>40</v>
      </c>
      <c r="Q624" s="1">
        <f ca="1">IF(ISERROR(F617),"",VLOOKUP(B617,INDIRECT($F$8),7+(O624-1)*3))</f>
        <v>39</v>
      </c>
      <c r="R624" s="1">
        <f ca="1">IF(ISERROR(F617),"",SUM(P624:Q624))</f>
        <v>79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str">
        <f ca="1">IF(ISERROR(F617),"",IF(N624=0,A624,""))</f>
        <v/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0</v>
      </c>
      <c r="X624" s="1" t="str">
        <f ca="1">IF(ISERROR(F617),"",IF(W624=0,"",_xlfn.TEXTJOIN("",FALSE," G+",W624," in ",A624)))</f>
        <v/>
      </c>
    </row>
    <row r="625" spans="1:24" ht="12" customHeight="1" x14ac:dyDescent="0.25">
      <c r="A625" s="7" t="str">
        <f ca="1">IF(ISERROR(F617),"",VLOOKUP(C617,INDIRECT($F$8),6+(O625-1)*3,0))</f>
        <v>MET 001</v>
      </c>
      <c r="B625" s="38" t="str">
        <f ca="1">IF(ISERROR(F617),"",VLOOKUP(D617,INDIRECT($F$8),6+(O625-1)*3,0))</f>
        <v>Basic Mechanical Engineering</v>
      </c>
      <c r="C625" s="38"/>
      <c r="D625" s="38"/>
      <c r="E625" s="38"/>
      <c r="F625" s="7">
        <f ca="1">IF(ISERROR(F617),"",VLOOKUP(E617,INDIRECT($F$8),6+(O625-1)*3,0))</f>
        <v>4</v>
      </c>
      <c r="G625" s="39" t="str">
        <f ca="1">IF(ISERROR(F617),"",_xlfn.TEXTJOIN("/",FALSE,P625,S625))</f>
        <v>58/100</v>
      </c>
      <c r="H625" s="39"/>
      <c r="I625" s="39" t="str">
        <f ca="1">IF(ISERROR(F617),"",_xlfn.TEXTJOIN("/",FALSE,Q625,T625))</f>
        <v>31/50</v>
      </c>
      <c r="J625" s="39"/>
      <c r="K625" s="39" t="str">
        <f ca="1">IF(ISERROR(F617),"",_xlfn.TEXTJOIN("/",FALSE,R625,U625))</f>
        <v>89/150</v>
      </c>
      <c r="L625" s="39"/>
      <c r="M625" s="7" t="str">
        <f t="shared" ca="1" si="88"/>
        <v>D</v>
      </c>
      <c r="N625" s="8">
        <f t="shared" ca="1" si="89"/>
        <v>6</v>
      </c>
      <c r="O625">
        <f>O624+1</f>
        <v>4</v>
      </c>
      <c r="P625" s="1">
        <f ca="1">IF(ISERROR(F617),"",IF(ISTEXT(VLOOKUP(B617,INDIRECT($F$8),6+(O625-1)*3)),(VLOOKUP(B617,INDIRECT($F$8),6+(O625-1)*3)),SUM(VLOOKUP(B617,INDIRECT($F$8),6+(O625-1)*3),IF(W634,W625,0))))</f>
        <v>58</v>
      </c>
      <c r="Q625" s="1">
        <f ca="1">IF(ISERROR(F617),"",VLOOKUP(B617,INDIRECT($F$8),7+(O625-1)*3))</f>
        <v>31</v>
      </c>
      <c r="R625" s="1">
        <f ca="1">IF(ISERROR(F617),"",SUM(P625:Q625))</f>
        <v>89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str">
        <f ca="1">IF(ISERROR(F617),"",IF(N625=0,A625,""))</f>
        <v/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0</v>
      </c>
      <c r="X625" s="1" t="str">
        <f ca="1">IF(ISERROR(F617),"",IF(W625=0,"",_xlfn.TEXTJOIN("",FALSE," G+",W625," in ",A625)))</f>
        <v/>
      </c>
    </row>
    <row r="626" spans="1:24" ht="12" customHeight="1" x14ac:dyDescent="0.25">
      <c r="A626" s="7" t="str">
        <f ca="1">IF(ISERROR(F617),"",VLOOKUP(C617,INDIRECT($F$8),6+(O626-1)*3,0))</f>
        <v>AHP 002</v>
      </c>
      <c r="B626" s="38" t="str">
        <f ca="1">IF(ISERROR(F617),"",VLOOKUP(D617,INDIRECT($F$8),6+(O626-1)*3,0))</f>
        <v>Engineering Chemistry Lab</v>
      </c>
      <c r="C626" s="38"/>
      <c r="D626" s="38"/>
      <c r="E626" s="38"/>
      <c r="F626" s="7">
        <f ca="1">IF(ISERROR(F617),"",VLOOKUP(E617,INDIRECT($F$8),6+(O626-1)*3,0))</f>
        <v>1</v>
      </c>
      <c r="G626" s="39" t="str">
        <f ca="1">IF(ISERROR(F617),"",_xlfn.TEXTJOIN("/",FALSE,P626,S626))</f>
        <v>18/25</v>
      </c>
      <c r="H626" s="39"/>
      <c r="I626" s="39" t="str">
        <f ca="1">IF(ISERROR(F617),"",_xlfn.TEXTJOIN("/",FALSE,Q626,T626))</f>
        <v>21/25</v>
      </c>
      <c r="J626" s="39"/>
      <c r="K626" s="39" t="str">
        <f ca="1">IF(ISERROR(F617),"",_xlfn.TEXTJOIN("/",FALSE,R626,U626))</f>
        <v>39/50</v>
      </c>
      <c r="L626" s="39"/>
      <c r="M626" s="7" t="str">
        <f t="shared" ca="1" si="88"/>
        <v>B</v>
      </c>
      <c r="N626" s="8">
        <f t="shared" ca="1" si="89"/>
        <v>8</v>
      </c>
      <c r="O626">
        <f>O625+1</f>
        <v>5</v>
      </c>
      <c r="P626" s="1">
        <f ca="1">IF(ISERROR(F617),"",IF(ISTEXT(VLOOKUP(B617,INDIRECT($F$8),6+(O626-1)*3)),(VLOOKUP(B617,INDIRECT($F$8),6+(O626-1)*3)),SUM(VLOOKUP(B617,INDIRECT($F$8),6+(O626-1)*3),IF(W634,W626,0))))</f>
        <v>18</v>
      </c>
      <c r="Q626" s="1">
        <f ca="1">IF(ISERROR(F617),"",VLOOKUP(B617,INDIRECT($F$8),7+(O626-1)*3))</f>
        <v>21</v>
      </c>
      <c r="R626" s="1">
        <f ca="1">IF(ISERROR(F617),"",SUM(P626:Q626))</f>
        <v>39</v>
      </c>
      <c r="S626" s="1">
        <f ca="1">IF(ISERROR(F617),"",VLOOKUP(A617,INDIRECT($F$8),6+(O626-1)*3))</f>
        <v>25</v>
      </c>
      <c r="T626" s="1">
        <f ca="1">IF(ISERROR(F617),"",VLOOKUP(A617,INDIRECT($F$8),7+(O626-1)*3))</f>
        <v>25</v>
      </c>
      <c r="U626" s="1">
        <f ca="1">IF(ISERROR(F617),"",VLOOKUP(A617,INDIRECT($F$8),8+(O626-1)*3))</f>
        <v>50</v>
      </c>
      <c r="V626" s="1" t="str">
        <f ca="1">IF(ISERROR(F617),"",IF(N626=0,A626,""))</f>
        <v/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0</v>
      </c>
      <c r="X626" s="1" t="str">
        <f ca="1">IF(ISERROR(F617),"",IF(W626=0,"",_xlfn.TEXTJOIN("",FALSE," G+",W626," in ",A626)))</f>
        <v/>
      </c>
    </row>
    <row r="627" spans="1:24" ht="12" customHeight="1" x14ac:dyDescent="0.25">
      <c r="A627" s="7" t="str">
        <f ca="1">IF(ISERROR(F617),"",VLOOKUP(C617,INDIRECT($F$8),6+(O627-1)*3,0))</f>
        <v>ECP 001</v>
      </c>
      <c r="B627" s="38" t="str">
        <f ca="1">IF(ISERROR(F617),"",VLOOKUP(D617,INDIRECT($F$8),6+(O627-1)*3,0))</f>
        <v>Basic Electronics Engineering Lab</v>
      </c>
      <c r="C627" s="38"/>
      <c r="D627" s="38"/>
      <c r="E627" s="38"/>
      <c r="F627" s="7">
        <f ca="1">IF(ISERROR(F617),"",VLOOKUP(E617,INDIRECT($F$8),6+(O627-1)*3,0))</f>
        <v>1</v>
      </c>
      <c r="G627" s="39" t="str">
        <f ca="1">IF(ISERROR(F617),"",_xlfn.TEXTJOIN("/",FALSE,P627,S627))</f>
        <v>16/25</v>
      </c>
      <c r="H627" s="39"/>
      <c r="I627" s="39" t="str">
        <f ca="1">IF(ISERROR(F617),"",_xlfn.TEXTJOIN("/",FALSE,Q627,T627))</f>
        <v>21/25</v>
      </c>
      <c r="J627" s="39"/>
      <c r="K627" s="39" t="str">
        <f ca="1">IF(ISERROR(F617),"",_xlfn.TEXTJOIN("/",FALSE,R627,U627))</f>
        <v>37/50</v>
      </c>
      <c r="L627" s="39"/>
      <c r="M627" s="7" t="str">
        <f t="shared" ca="1" si="88"/>
        <v>C+</v>
      </c>
      <c r="N627" s="8">
        <f t="shared" ca="1" si="89"/>
        <v>7.5</v>
      </c>
      <c r="O627">
        <f t="shared" ref="O627:O633" si="90">O626+1</f>
        <v>6</v>
      </c>
      <c r="P627" s="1">
        <f ca="1">IF(ISERROR(F617),"",IF(ISTEXT(VLOOKUP(B617,INDIRECT($F$8),6+(O627-1)*3)),(VLOOKUP(B617,INDIRECT($F$8),6+(O627-1)*3)),SUM(VLOOKUP(B617,INDIRECT($F$8),6+(O627-1)*3),IF(W634,W627,0))))</f>
        <v>16</v>
      </c>
      <c r="Q627" s="1">
        <f ca="1">IF(ISERROR(F617),"",VLOOKUP(B617,INDIRECT($F$8),7+(O627-1)*3))</f>
        <v>21</v>
      </c>
      <c r="R627" s="1">
        <f ca="1">IF(ISERROR(F617),"",SUM(P627:Q627))</f>
        <v>37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str">
        <f ca="1">IF(ISERROR(F617),"",IF(N627=0,A627,""))</f>
        <v/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0</v>
      </c>
      <c r="X627" s="1" t="str">
        <f ca="1">IF(ISERROR(F617),"",IF(W627=0,"",_xlfn.TEXTJOIN("",FALSE," G+",W627," in ",A627)))</f>
        <v/>
      </c>
    </row>
    <row r="628" spans="1:24" ht="12" customHeight="1" x14ac:dyDescent="0.25">
      <c r="A628" s="7" t="str">
        <f ca="1">IF(ISERROR(F617),"",VLOOKUP(C617,INDIRECT($F$8),6+(O628-1)*3,0))</f>
        <v>MEP 001</v>
      </c>
      <c r="B628" s="38" t="str">
        <f ca="1">IF(ISERROR(F617),"",VLOOKUP(D617,INDIRECT($F$8),6+(O628-1)*3,0))</f>
        <v>Basic Mechanical Engineering Lab</v>
      </c>
      <c r="C628" s="38"/>
      <c r="D628" s="38"/>
      <c r="E628" s="38"/>
      <c r="F628" s="7">
        <f ca="1">IF(ISERROR(F617),"",VLOOKUP(E617,INDIRECT($F$8),6+(O628-1)*3,0))</f>
        <v>1</v>
      </c>
      <c r="G628" s="39" t="str">
        <f ca="1">IF(ISERROR(F617),"",_xlfn.TEXTJOIN("/",FALSE,P628,S628))</f>
        <v>22/25</v>
      </c>
      <c r="H628" s="39"/>
      <c r="I628" s="39" t="str">
        <f ca="1">IF(ISERROR(F617),"",_xlfn.TEXTJOIN("/",FALSE,Q628,T628))</f>
        <v>23/25</v>
      </c>
      <c r="J628" s="39"/>
      <c r="K628" s="39" t="str">
        <f ca="1">IF(ISERROR(F617),"",_xlfn.TEXTJOIN("/",FALSE,R628,U628))</f>
        <v>45/50</v>
      </c>
      <c r="L628" s="39"/>
      <c r="M628" s="7" t="str">
        <f t="shared" ca="1" si="88"/>
        <v>A+</v>
      </c>
      <c r="N628" s="8">
        <f t="shared" ca="1" si="89"/>
        <v>9.5</v>
      </c>
      <c r="O628">
        <f t="shared" si="90"/>
        <v>7</v>
      </c>
      <c r="P628" s="1">
        <f ca="1">IF(ISERROR(F617),"",IF(ISTEXT(VLOOKUP(B617,INDIRECT($F$8),6+(O628-1)*3)),(VLOOKUP(B617,INDIRECT($F$8),6+(O628-1)*3)),SUM(VLOOKUP(B617,INDIRECT($F$8),6+(O628-1)*3),IF(W634,W628,0))))</f>
        <v>22</v>
      </c>
      <c r="Q628" s="1">
        <f ca="1">IF(ISERROR(F617),"",VLOOKUP(B617,INDIRECT($F$8),7+(O628-1)*3))</f>
        <v>23</v>
      </c>
      <c r="R628" s="1">
        <f ca="1">IF(ISERROR(F617),"",SUM(P628:Q628))</f>
        <v>45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str">
        <f ca="1">IF(ISERROR(F617),"",IF(N628=0,A628,""))</f>
        <v/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0</v>
      </c>
      <c r="X628" s="1" t="str">
        <f ca="1">IF(ISERROR(F617),"",IF(W628=0,"",_xlfn.TEXTJOIN("",FALSE," G+",W628," in ",A628)))</f>
        <v/>
      </c>
    </row>
    <row r="629" spans="1:24" ht="12" customHeight="1" x14ac:dyDescent="0.25">
      <c r="A629" s="7" t="str">
        <f ca="1">IF(ISERROR(F617),"",VLOOKUP(C617,INDIRECT($F$8),6+(O629-1)*3,0))</f>
        <v>MEP 003</v>
      </c>
      <c r="B629" s="38" t="str">
        <f ca="1">IF(ISERROR(F617),"",VLOOKUP(D617,INDIRECT($F$8),6+(O629-1)*3-Z629,0))</f>
        <v>Workshop Practices Lab</v>
      </c>
      <c r="C629" s="38"/>
      <c r="D629" s="38"/>
      <c r="E629" s="38"/>
      <c r="F629" s="7">
        <f ca="1">IF(ISERROR(F617),"",VLOOKUP(E617,INDIRECT($F$8),6+(O629-1)*3,0))</f>
        <v>2</v>
      </c>
      <c r="G629" s="39" t="str">
        <f ca="1">IF(ISERROR(F617),"",_xlfn.TEXTJOIN("/",FALSE,P629,S629))</f>
        <v>46/50</v>
      </c>
      <c r="H629" s="39"/>
      <c r="I629" s="39" t="str">
        <f ca="1">IF(ISERROR(F617),"",_xlfn.TEXTJOIN("/",FALSE,Q629,T629))</f>
        <v>46/50</v>
      </c>
      <c r="J629" s="39"/>
      <c r="K629" s="39" t="str">
        <f ca="1">IF(ISERROR(F617),"",_xlfn.TEXTJOIN("/",FALSE,R629,U629))</f>
        <v>92/100</v>
      </c>
      <c r="L629" s="39"/>
      <c r="M629" s="7" t="str">
        <f t="shared" ca="1" si="88"/>
        <v>A+</v>
      </c>
      <c r="N629" s="8">
        <f t="shared" ca="1" si="89"/>
        <v>9.5</v>
      </c>
      <c r="O629">
        <f t="shared" si="90"/>
        <v>8</v>
      </c>
      <c r="P629" s="1">
        <f ca="1">IF(ISERROR(F617),"",IF(ISTEXT(VLOOKUP(B617,INDIRECT($F$8),6+(O629-1)*3)),(VLOOKUP(B617,INDIRECT($F$8),6+(O629-1)*3)),SUM(VLOOKUP(B617,INDIRECT($F$8),6+(O629-1)*3),IF(W634,W629,0))))</f>
        <v>46</v>
      </c>
      <c r="Q629" s="1">
        <f ca="1">IF(ISERROR(F617),"",VLOOKUP(B617,INDIRECT($F$8),7+(O629-1)*3))</f>
        <v>46</v>
      </c>
      <c r="R629" s="1">
        <f ca="1">IF(ISERROR(F617),"",SUM(P629:Q629))</f>
        <v>92</v>
      </c>
      <c r="S629" s="1">
        <f ca="1">IF(ISERROR(F617),"",VLOOKUP(A617,INDIRECT($F$8),6+(O629-1)*3))</f>
        <v>50</v>
      </c>
      <c r="T629" s="1">
        <f ca="1">IF(ISERROR(F617),"",VLOOKUP(A617,INDIRECT($F$8),7+(O629-1)*3))</f>
        <v>50</v>
      </c>
      <c r="U629" s="1">
        <f ca="1">IF(ISERROR(F617),"",VLOOKUP(A617,INDIRECT($F$8),8+(O629-1)*3))</f>
        <v>100</v>
      </c>
      <c r="V629" s="1" t="str">
        <f ca="1">IF(ISERROR(F617),"",IF(N629=0,A629,""))</f>
        <v/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0</v>
      </c>
      <c r="X629" s="1" t="str">
        <f ca="1">IF(ISERROR(F617),"",IF(W629=0,"",_xlfn.TEXTJOIN("",FALSE," G+",W629," in ",A629)))</f>
        <v/>
      </c>
    </row>
    <row r="630" spans="1:24" ht="12" customHeight="1" x14ac:dyDescent="0.25">
      <c r="A630" s="7" t="str">
        <f ca="1">IF(ISERROR(F617),"",VLOOKUP(C617,INDIRECT($F$8),6+(O630-1)*3,0))</f>
        <v>AHP 004</v>
      </c>
      <c r="B630" s="38" t="str">
        <f ca="1">IF(ISERROR(F617),"",VLOOKUP(D617,INDIRECT($F$8),6+(O630-1)*3-Z630,0))</f>
        <v>Emerging Technologies in Engineering Lab</v>
      </c>
      <c r="C630" s="38"/>
      <c r="D630" s="38"/>
      <c r="E630" s="38"/>
      <c r="F630" s="7">
        <f ca="1">IF(ISERROR(F617),"",VLOOKUP(E617,INDIRECT($F$8),6+(O630-1)*3,0))</f>
        <v>1</v>
      </c>
      <c r="G630" s="39" t="str">
        <f ca="1">IF(ISERROR(F617),"",_xlfn.TEXTJOIN("/",FALSE,P630,S630))</f>
        <v>22/25</v>
      </c>
      <c r="H630" s="39"/>
      <c r="I630" s="39" t="str">
        <f ca="1">IF(ISERROR(F617),"",_xlfn.TEXTJOIN("/",FALSE,Q630,T630))</f>
        <v>23/25</v>
      </c>
      <c r="J630" s="39"/>
      <c r="K630" s="39" t="str">
        <f ca="1">IF(ISERROR(F617),"",_xlfn.TEXTJOIN("/",FALSE,R630,U630))</f>
        <v>45/50</v>
      </c>
      <c r="L630" s="39"/>
      <c r="M630" s="7" t="str">
        <f t="shared" ca="1" si="88"/>
        <v>A+</v>
      </c>
      <c r="N630" s="8">
        <f t="shared" ca="1" si="89"/>
        <v>9.5</v>
      </c>
      <c r="O630">
        <f t="shared" si="90"/>
        <v>9</v>
      </c>
      <c r="P630" s="1">
        <f ca="1">IF(ISERROR(F617),"",IF(ISTEXT(VLOOKUP(B617,INDIRECT($F$8),6+(O630-1)*3)),(VLOOKUP(B617,INDIRECT($F$8),6+(O630-1)*3)),SUM(VLOOKUP(B617,INDIRECT($F$8),6+(O630-1)*3),IF(W634,W630,0))))</f>
        <v>22</v>
      </c>
      <c r="Q630" s="1">
        <f ca="1">IF(ISERROR(F617),"",VLOOKUP(B617,INDIRECT($F$8),7+(O630-1)*3))</f>
        <v>23</v>
      </c>
      <c r="R630" s="1">
        <f ca="1">IF(ISERROR(F617),"",SUM(P630:Q630))</f>
        <v>45</v>
      </c>
      <c r="S630" s="1">
        <f ca="1">IF(ISERROR(F617),"",VLOOKUP(A617,INDIRECT($F$8),6+(O630-1)*3))</f>
        <v>25</v>
      </c>
      <c r="T630" s="1">
        <f ca="1">IF(ISERROR(F617),"",VLOOKUP(A617,INDIRECT($F$8),7+(O630-1)*3))</f>
        <v>25</v>
      </c>
      <c r="U630" s="1">
        <f ca="1">IF(ISERROR(F617),"",VLOOKUP(A617,INDIRECT($F$8),8+(O630-1)*3))</f>
        <v>50</v>
      </c>
      <c r="V630" s="1" t="str">
        <f ca="1">IF(ISERROR(F617),"",IF(N630=0,A630,""))</f>
        <v/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0</v>
      </c>
      <c r="X630" s="1" t="str">
        <f ca="1">IF(ISERROR(F617),"",IF(W630=0,"",_xlfn.TEXTJOIN("",FALSE," G+",W630," in ",A630)))</f>
        <v/>
      </c>
    </row>
    <row r="631" spans="1:24" ht="12" customHeight="1" x14ac:dyDescent="0.25">
      <c r="A631" s="7" t="str">
        <f ca="1">IF(ISERROR(F617),"",VLOOKUP(C617,INDIRECT($F$8),6+(O631-1)*3,0))</f>
        <v>CSP 002</v>
      </c>
      <c r="B631" s="38" t="str">
        <f ca="1">IF(ISERROR(F617),"",VLOOKUP(D617,INDIRECT($F$8),6+(O631-1)*3,0))</f>
        <v>Computer Applications and IOT</v>
      </c>
      <c r="C631" s="38"/>
      <c r="D631" s="38"/>
      <c r="E631" s="38"/>
      <c r="F631" s="7">
        <f ca="1">IF(ISERROR(F617),"",VLOOKUP(E617,INDIRECT($F$8),6+(O631-1)*3,0))</f>
        <v>1</v>
      </c>
      <c r="G631" s="39" t="str">
        <f ca="1">IF(ISERROR(F617),"",_xlfn.TEXTJOIN("/",FALSE,P631,S631))</f>
        <v>22/25</v>
      </c>
      <c r="H631" s="39"/>
      <c r="I631" s="39" t="str">
        <f ca="1">IF(ISERROR(F617),"",_xlfn.TEXTJOIN("/",FALSE,Q631,T631))</f>
        <v>19/25</v>
      </c>
      <c r="J631" s="39"/>
      <c r="K631" s="39" t="str">
        <f ca="1">IF(ISERROR(F617),"",_xlfn.TEXTJOIN("/",FALSE,R631,U631))</f>
        <v>41/50</v>
      </c>
      <c r="L631" s="39"/>
      <c r="M631" s="7" t="str">
        <f t="shared" ca="1" si="88"/>
        <v>B+</v>
      </c>
      <c r="N631" s="8">
        <f t="shared" ca="1" si="89"/>
        <v>8.5</v>
      </c>
      <c r="O631">
        <f t="shared" si="90"/>
        <v>10</v>
      </c>
      <c r="P631" s="1">
        <f ca="1">IF(ISERROR(F617),"",IF(ISTEXT(VLOOKUP(B617,INDIRECT($F$8),6+(O631-1)*3)),(VLOOKUP(B617,INDIRECT($F$8),6+(O631-1)*3)),SUM(VLOOKUP(B617,INDIRECT($F$8),6+(O631-1)*3),IF(W634,W631,0))))</f>
        <v>22</v>
      </c>
      <c r="Q631" s="1">
        <f ca="1">IF(ISERROR(F617),"",VLOOKUP(B617,INDIRECT($F$8),7+(O631-1)*3))</f>
        <v>19</v>
      </c>
      <c r="R631" s="1">
        <f ca="1">IF(ISERROR(F617),"",SUM(P631:Q631))</f>
        <v>41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str">
        <f ca="1">IF(ISERROR(F617),"",IF(N631=0,A631,""))</f>
        <v/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0</v>
      </c>
      <c r="X631" s="1" t="str">
        <f ca="1">IF(ISERROR(F617),"",IF(W631=0,"",_xlfn.TEXTJOIN("",FALSE," G+",W631," in ",A631)))</f>
        <v/>
      </c>
    </row>
    <row r="632" spans="1:24" ht="12" customHeight="1" x14ac:dyDescent="0.25">
      <c r="A632" s="7" t="str">
        <f ca="1">IF(ISERROR(F617),"",VLOOKUP(C617,INDIRECT($F$8),6+(O632-1)*3,0))</f>
        <v>AHP 006</v>
      </c>
      <c r="B632" s="38" t="str">
        <f ca="1">IF(ISERROR(F617),"",VLOOKUP(D617,INDIRECT($F$8),6+(O632-1)*3,0))</f>
        <v>English Language Lab ($)</v>
      </c>
      <c r="C632" s="38"/>
      <c r="D632" s="38"/>
      <c r="E632" s="38"/>
      <c r="F632" s="7">
        <f ca="1">IF(ISERROR(F617),"",VLOOKUP(E617,INDIRECT($F$8),6+(O632-1)*3,0))</f>
        <v>0</v>
      </c>
      <c r="G632" s="39" t="str">
        <f ca="1">IF(ISERROR(F617),"",_xlfn.TEXTJOIN("/",FALSE,P632,S632))</f>
        <v>19/25</v>
      </c>
      <c r="H632" s="39"/>
      <c r="I632" s="39" t="str">
        <f ca="1">IF(ISERROR(F617),"",_xlfn.TEXTJOIN("/",FALSE,Q632,T632))</f>
        <v>38/50</v>
      </c>
      <c r="J632" s="39"/>
      <c r="K632" s="39" t="str">
        <f ca="1">IF(ISERROR(F617),"",_xlfn.TEXTJOIN("/",FALSE,R632,U632))</f>
        <v>57/75</v>
      </c>
      <c r="L632" s="39"/>
      <c r="M632" s="7" t="str">
        <f t="shared" ca="1" si="88"/>
        <v>B</v>
      </c>
      <c r="N632" s="8">
        <f t="shared" ca="1" si="89"/>
        <v>8</v>
      </c>
      <c r="O632">
        <f t="shared" si="90"/>
        <v>11</v>
      </c>
      <c r="P632" s="1">
        <f ca="1">IF(ISERROR(F617),"",IF(ISTEXT(VLOOKUP(B617,INDIRECT($F$8),6+(O632-1)*3)),(VLOOKUP(B617,INDIRECT($F$8),6+(O632-1)*3)),SUM(VLOOKUP(B617,INDIRECT($F$8),6+(O632-1)*3),IF(W634,W632,0))))</f>
        <v>19</v>
      </c>
      <c r="Q632" s="1">
        <f ca="1">IF(ISERROR(F617),"",VLOOKUP(B617,INDIRECT($F$8),7+(O632-1)*3))</f>
        <v>38</v>
      </c>
      <c r="R632" s="1">
        <f ca="1">IF(ISERROR(F617),"",SUM(P632:Q632))</f>
        <v>57</v>
      </c>
      <c r="S632" s="1">
        <f ca="1">IF(ISERROR(F617),"",VLOOKUP(A617,INDIRECT($F$8),6+(O632-1)*3))</f>
        <v>25</v>
      </c>
      <c r="T632" s="1">
        <f ca="1">IF(ISERROR(F617),"",VLOOKUP(A617,INDIRECT($F$8),7+(O632-1)*3))</f>
        <v>50</v>
      </c>
      <c r="U632" s="1">
        <f ca="1">IF(ISERROR(F617),"",VLOOKUP(A617,INDIRECT($F$8),8+(O632-1)*3))</f>
        <v>75</v>
      </c>
      <c r="V632" s="1" t="str">
        <f ca="1">IF(ISERROR(F617),"",IF(N632=0,A632,""))</f>
        <v/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0</v>
      </c>
      <c r="X632" s="1" t="str">
        <f ca="1">IF(ISERROR(F617),"",IF(W632=0,"",_xlfn.TEXTJOIN("",FALSE," G+",W632," in ",A632)))</f>
        <v/>
      </c>
    </row>
    <row r="633" spans="1:24" ht="12" customHeight="1" x14ac:dyDescent="0.25">
      <c r="A633" s="7" t="str">
        <f ca="1">IF(ISERROR(F617),"",VLOOKUP(C617,INDIRECT($F$8),6+(O633-1)*3-Y633,0))</f>
        <v>GP 01</v>
      </c>
      <c r="B633" s="38" t="str">
        <f ca="1">IF(ISERROR(F617),"",VLOOKUP(D617,INDIRECT($F$8),6+(O633-1)*3-Z633,0))</f>
        <v>General Proficiency ($)</v>
      </c>
      <c r="C633" s="38"/>
      <c r="D633" s="38"/>
      <c r="E633" s="38"/>
      <c r="F633" s="7">
        <f ca="1">IF(ISERROR(F617),"",VLOOKUP(E617,INDIRECT($F$8),6+(O633-1)*3-AA633,0))</f>
        <v>0</v>
      </c>
      <c r="G633" s="39" t="str">
        <f ca="1">IF(ISERROR(F617),"","-")</f>
        <v>-</v>
      </c>
      <c r="H633" s="39"/>
      <c r="I633" s="39" t="str">
        <f ca="1">IF(ISERROR(F617),"",_xlfn.TEXTJOIN("/",FALSE,Q633,T633))</f>
        <v>47/50</v>
      </c>
      <c r="J633" s="39"/>
      <c r="K633" s="39" t="str">
        <f ca="1">IF(ISERROR(F617),"",_xlfn.TEXTJOIN("/",FALSE,R633,U633))</f>
        <v>47/50</v>
      </c>
      <c r="L633" s="39"/>
      <c r="M633" s="39" t="str">
        <f ca="1">IF(ISBLANK(R633),"",IF(ISTEXT(R633),R633,IF(R633&gt;=0.8*U633,"Excellent",IF(R633&gt;=0.6*U633,"Very Good",IF(R633&gt;=0.4*U633,"Good",IF(R633&gt;=0.2*U633,"Satisfactory","Average"))))))</f>
        <v>Excellent</v>
      </c>
      <c r="N633" s="39"/>
      <c r="O633">
        <f t="shared" si="90"/>
        <v>12</v>
      </c>
      <c r="P633" s="1">
        <f ca="1">IF(ISERROR(F617),"",IF(ISTEXT(VLOOKUP(B\28,INDIRECT($F$8),6+(O633-1)*3)),(VLOOKUP(B617,INDIRECT($F$8),6+(O633-1)*3)),SUM(VLOOKUP(B617,INDIRECT($F$8),6+(O633-1)*3),IF(W634,W633,0))))</f>
        <v>0</v>
      </c>
      <c r="Q633" s="1">
        <f ca="1">IF(ISERROR(F617),"",VLOOKUP(B617,INDIRECT($F$8),7+(O633-1)*3))</f>
        <v>47</v>
      </c>
      <c r="R633" s="1">
        <f ca="1">IF(ISERROR(F617),"",SUM(P633:Q633))</f>
        <v>47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5">
      <c r="A634" s="40" t="str">
        <f ca="1">IF(ISERROR(F617),"",A613)</f>
        <v>Total Credits/ Marks/ Total Grade Points</v>
      </c>
      <c r="B634" s="40"/>
      <c r="C634" s="40"/>
      <c r="D634" s="40"/>
      <c r="E634" s="40"/>
      <c r="F634" s="10">
        <f ca="1">IF(ISERROR(F617),"",SUM(F622:F632))</f>
        <v>23</v>
      </c>
      <c r="G634" s="41" t="str">
        <f ca="1">IF(ISERROR(F617),"",_xlfn.TEXTJOIN("/",TRUE,SUMIF(F622:F633,"&gt;0",P622:P633),SUMIF(F622:F633,"&gt;0",S622:S633)))</f>
        <v>381/575</v>
      </c>
      <c r="H634" s="41"/>
      <c r="I634" s="41" t="str">
        <f ca="1">IF(ISERROR(F617),"",_xlfn.TEXTJOIN("/",TRUE,SUMIF(F622:F633,"&gt;0",Q622:Q633),SUMIF(F622:F633,"&gt;0",T622:T633)))</f>
        <v>287/375</v>
      </c>
      <c r="J634" s="41"/>
      <c r="K634" s="41" t="str">
        <f ca="1">IF(ISERROR(F617),"",_xlfn.TEXTJOIN("/",TRUE,SUMIF(F622:F633,"&gt;0",R622:R633),SUMIF(F622:F633,"&gt;0",U622:U633)))</f>
        <v>668/950</v>
      </c>
      <c r="L634" s="41"/>
      <c r="M634" s="40">
        <f ca="1">IF(ISERROR(F617),"",SUMPRODUCT(N622:N632,F622:F632))</f>
        <v>162</v>
      </c>
      <c r="N634" s="40"/>
      <c r="V634" s="1" t="str">
        <f ca="1">IF(ISERROR(F617),"",_xlfn.TEXTJOIN(", ",TRUE,V622:V633))</f>
        <v/>
      </c>
      <c r="W634" t="b">
        <f ca="1">IF(ISERROR(F617),"",IF(SUM(W622:W633)&lt;=W621,TRUE,FALSE))</f>
        <v>1</v>
      </c>
      <c r="X634" s="1" t="str">
        <f ca="1">IF(ISERROR(F617),"",_xlfn.TEXTJOIN(",",TRUE,X622:X633))</f>
        <v/>
      </c>
    </row>
    <row r="635" spans="1:24" ht="12" customHeight="1" x14ac:dyDescent="0.25">
      <c r="A635" s="40" t="str">
        <f ca="1">IF(ISERROR(F617),"",A614)</f>
        <v>Result:</v>
      </c>
      <c r="B635" s="42" t="str" cm="1">
        <f t="array" aca="1" ref="B635" ca="1">IF(SUM(COUNTIF(M622:M632,{"Ab","Dt"}))=11, "Not Promoted to IInd Semester", IF(V634="", "PASS", "CARRY OVER"))</f>
        <v>PASS</v>
      </c>
      <c r="C635" s="42"/>
      <c r="D635" s="40" t="str">
        <f ca="1">IF(ISERROR(F617),"",D614)</f>
        <v>Remark:</v>
      </c>
      <c r="E635" s="42" t="str">
        <f ca="1">IF(ISERROR(F617),"",IF(V634="",IF(X634="","",X634),_xlfn.TEXTJOIN(" ",TRUE,"BACK IN",V634)))</f>
        <v/>
      </c>
      <c r="F635" s="42"/>
      <c r="G635" s="40" t="str">
        <f ca="1">IF(ISERROR(F617),"",G614)</f>
        <v>SGPA:</v>
      </c>
      <c r="H635" s="43">
        <f ca="1">IF(ISERROR(F617),"",M634/F634)</f>
        <v>7.0434782608695654</v>
      </c>
      <c r="I635" s="40" t="str">
        <f ca="1">IF(ISERROR(F617),"",I614)</f>
        <v>CGPA:</v>
      </c>
      <c r="J635" s="43">
        <f ca="1">IF(ISERROR(F617),"",VLOOKUP(B617,INDIRECT($F$8),12+(O633-1)*3,0))</f>
        <v>7.0434782608695654</v>
      </c>
      <c r="K635" s="42" t="str">
        <f ca="1">IF(ISERROR(F617),"",K614)</f>
        <v>Earned Credits:</v>
      </c>
      <c r="L635" s="40">
        <f ca="1">IF(ISERROR(F617),"",SUMIF(N622:N632,"&gt;0",F622:F632))</f>
        <v>23</v>
      </c>
      <c r="M635" s="42" t="str">
        <f ca="1">IF(ISERROR(F617),"",M614)</f>
        <v>Cuml. Earned Credits:</v>
      </c>
      <c r="N635" s="40">
        <f ca="1">IF(ISERROR(F617),"",VLOOKUP(B617,INDIRECT($F$8),10+(O633-1)*3,0))</f>
        <v>23</v>
      </c>
    </row>
    <row r="636" spans="1:24" ht="12" customHeight="1" x14ac:dyDescent="0.25">
      <c r="A636" s="40"/>
      <c r="B636" s="42"/>
      <c r="C636" s="42"/>
      <c r="D636" s="40"/>
      <c r="E636" s="42"/>
      <c r="F636" s="42"/>
      <c r="G636" s="40"/>
      <c r="H636" s="43"/>
      <c r="I636" s="40"/>
      <c r="J636" s="43"/>
      <c r="K636" s="42"/>
      <c r="L636" s="40"/>
      <c r="M636" s="42"/>
      <c r="N636" s="40"/>
    </row>
    <row r="637" spans="1:24" ht="12" customHeight="1" x14ac:dyDescent="0.25">
      <c r="A637" s="40"/>
      <c r="B637" s="42"/>
      <c r="C637" s="42"/>
      <c r="D637" s="40"/>
      <c r="E637" s="42"/>
      <c r="F637" s="42"/>
      <c r="G637" s="40"/>
      <c r="H637" s="43"/>
      <c r="I637" s="40"/>
      <c r="J637" s="43"/>
      <c r="K637" s="42"/>
      <c r="L637" s="40"/>
      <c r="M637" s="42"/>
      <c r="N637" s="40"/>
    </row>
    <row r="638" spans="1:24" ht="12" customHeight="1" x14ac:dyDescent="0.25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 t="str">
        <f ca="1">VLOOKUP(B638,INDIRECT($F$8),4,0)</f>
        <v>Khushi Saini</v>
      </c>
    </row>
    <row r="639" spans="1:24" ht="12" customHeight="1" x14ac:dyDescent="0.25">
      <c r="A639" s="44" t="str">
        <f ca="1">IF(ISERROR(F638),"",A618)</f>
        <v>Name:</v>
      </c>
      <c r="B639" s="44" t="str">
        <f ca="1">IFERROR(VLOOKUP(B638,INDIRECT($F$8),4,0),"")</f>
        <v>Khushi Saini</v>
      </c>
      <c r="C639" s="44"/>
      <c r="D639" s="44" t="str">
        <f ca="1">IF(ISERROR(F638),"",D618)</f>
        <v>Father's Name:</v>
      </c>
      <c r="E639" s="44" t="str">
        <f ca="1">IFERROR(VLOOKUP(B638,INDIRECT($F$8),5,0),"")</f>
        <v>Kuldeep Saini</v>
      </c>
      <c r="F639" s="44"/>
      <c r="G639" s="44" t="str">
        <f ca="1">IF(ISERROR(F638),"",G618)</f>
        <v>University Roll No:</v>
      </c>
      <c r="H639" s="44"/>
      <c r="I639" s="45">
        <f ca="1">IFERROR(VLOOKUP(B638,INDIRECT($F$8),2,0),"")</f>
        <v>250090101031</v>
      </c>
      <c r="J639" s="45"/>
      <c r="K639" s="44" t="str">
        <f ca="1">IF(ISERROR(F638),"",K618)</f>
        <v>University Enrol. No:</v>
      </c>
      <c r="L639" s="44"/>
      <c r="M639" s="45" t="str">
        <f ca="1">IFERROR(VLOOKUP(B638,INDIRECT($F$8),3,0),"")</f>
        <v>UTU/2501103940</v>
      </c>
      <c r="N639" s="45"/>
    </row>
    <row r="640" spans="1:24" ht="12" customHeight="1" x14ac:dyDescent="0.25">
      <c r="A640" s="44"/>
      <c r="B640" s="44"/>
      <c r="C640" s="44"/>
      <c r="D640" s="44"/>
      <c r="E640" s="44"/>
      <c r="F640" s="44"/>
      <c r="G640" s="44"/>
      <c r="H640" s="44"/>
      <c r="I640" s="45"/>
      <c r="J640" s="45"/>
      <c r="K640" s="44"/>
      <c r="L640" s="44"/>
      <c r="M640" s="45"/>
      <c r="N640" s="45"/>
    </row>
    <row r="641" spans="1:24" ht="12" customHeight="1" x14ac:dyDescent="0.25">
      <c r="A641" s="42" t="str">
        <f ca="1">IF(ISERROR(F638),"",A620)</f>
        <v>Subject Code</v>
      </c>
      <c r="B641" s="42" t="str">
        <f ca="1">IF(ISERROR(F638),"",B620)</f>
        <v>Subject Name</v>
      </c>
      <c r="C641" s="42"/>
      <c r="D641" s="42"/>
      <c r="E641" s="42"/>
      <c r="F641" s="42" t="str">
        <f ca="1">IF(ISERROR(F638),"",F620)</f>
        <v>Credits</v>
      </c>
      <c r="G641" s="42" t="str">
        <f ca="1">IF(ISERROR(F638),"",G620)</f>
        <v>External Marks</v>
      </c>
      <c r="H641" s="42"/>
      <c r="I641" s="42" t="str">
        <f ca="1">IF(ISERROR(F638),"",I620)</f>
        <v>Sessional Marks</v>
      </c>
      <c r="J641" s="42"/>
      <c r="K641" s="42" t="str">
        <f ca="1">IF(ISERROR(F638),"",K620)</f>
        <v>Total Marks</v>
      </c>
      <c r="L641" s="42"/>
      <c r="M641" s="42" t="str">
        <f ca="1">IF(ISERROR(F638),"",M620)</f>
        <v>Grade</v>
      </c>
      <c r="N641" s="42" t="str">
        <f ca="1">IF(ISERROR(F638),"",N620)</f>
        <v>Grade Points</v>
      </c>
    </row>
    <row r="642" spans="1:24" ht="12" customHeight="1" x14ac:dyDescent="0.2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W642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10</v>
      </c>
    </row>
    <row r="643" spans="1:24" ht="12" customHeight="1" x14ac:dyDescent="0.25">
      <c r="A643" s="7" t="str">
        <f ca="1">IF(ISERROR(F638),"",VLOOKUP(C638,INDIRECT($F$8),6+(O643-1)*3,0))</f>
        <v>AHT 002</v>
      </c>
      <c r="B643" s="38" t="str">
        <f ca="1">IF(ISERROR(F638),"",VLOOKUP(D638,INDIRECT($F$8),6+(O643-1)*3,0))</f>
        <v>Engineering Chemistry</v>
      </c>
      <c r="C643" s="38"/>
      <c r="D643" s="38"/>
      <c r="E643" s="38"/>
      <c r="F643" s="7">
        <f ca="1">IF(ISERROR(F638),"",VLOOKUP(E638,INDIRECT($F$8),6+(O643-1)*3,0))</f>
        <v>4</v>
      </c>
      <c r="G643" s="39" t="str">
        <f ca="1">IF(ISERROR(F638),"",_xlfn.TEXTJOIN("/",FALSE,P643,S643))</f>
        <v>70/100</v>
      </c>
      <c r="H643" s="39"/>
      <c r="I643" s="39" t="str">
        <f ca="1">IF(ISERROR(F638),"",_xlfn.TEXTJOIN("/",FALSE,Q643,T643))</f>
        <v>46/50</v>
      </c>
      <c r="J643" s="39"/>
      <c r="K643" s="39" t="str">
        <f ca="1">IF(ISERROR(F638),"",_xlfn.TEXTJOIN("/",FALSE,R643,U643))</f>
        <v>116/150</v>
      </c>
      <c r="L643" s="39"/>
      <c r="M643" s="7" t="str">
        <f ca="1">IF(ISERROR(F638),"",IF(ISTEXT(P643),IF(P643="A","Ab",IF(P643="D","Dt",IF(P643="UFM","UFM",IF(P643="NA","")))),IF(AND(ISBLANK(P643),ISBLANK(R643)),"",IF(P643&lt;0.3*S643,"F",IF(ISBLANK(R643),"",IF(ISTEXT(R643),R643,IF(R643&gt;=0.95*U643,"O",IF(R643&gt;=0.9*U643,"A+",IF(R643&gt;=0.85*U643,"A",IF(R643&gt;=0.8*U643,"B+",IF(R643&gt;=0.75*U643,"B",IF(R643&gt;=0.7*U643,"C+",IF(R643&gt;=0.65*U643,"C",IF(R643&gt;=0.6*U643,"D+",IF(R643&gt;=0.55*U643,"D",IF(R643&gt;=0.5*U643,"E+",IF(R643&gt;=0.45*U643,"E",IF(R643&gt;=0.4*U643,"P",IF(R643&lt;0.4*U643,"F",R643)))))))))))))))))))</f>
        <v>B</v>
      </c>
      <c r="N643" s="8">
        <f ca="1">INDEX($Z$2:$Z$17,MATCH(M643,$Y$2:$Y$17,0))</f>
        <v>8</v>
      </c>
      <c r="O643">
        <v>1</v>
      </c>
      <c r="P643" s="1">
        <f ca="1">IF(ISERROR(F638),"",IF(ISTEXT(VLOOKUP(B638,INDIRECT($F$8),6+(O643-1)*3)),(VLOOKUP(B638,INDIRECT($F$8),6+(O643-1)*3)),SUM(VLOOKUP(B638,INDIRECT($F$8),6+(O643-1)*3),IF(W655,W643,0))))</f>
        <v>70</v>
      </c>
      <c r="Q643" s="1">
        <f ca="1">IF(ISERROR(F638),"",VLOOKUP(B638,INDIRECT($F$8),7+(O643-1)*3))</f>
        <v>46</v>
      </c>
      <c r="R643" s="1">
        <f ca="1">IF(ISERROR(F638),"",SUM(P643:Q643))</f>
        <v>116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str">
        <f ca="1">IF(ISERROR(F638),"",IF(N643=0,A643,""))</f>
        <v/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0</v>
      </c>
      <c r="X643" s="1" t="str">
        <f ca="1">IF(ISERROR(F638),"",IF(W643=0,"",_xlfn.TEXTJOIN("",FALSE," G+",W643," in ",A643)))</f>
        <v/>
      </c>
    </row>
    <row r="644" spans="1:24" ht="12" customHeight="1" x14ac:dyDescent="0.25">
      <c r="A644" s="7" t="str">
        <f ca="1">IF(ISERROR(F638),"",VLOOKUP(C638,INDIRECT($F$8),6+(O644-1)*3,0))</f>
        <v>AHT 003</v>
      </c>
      <c r="B644" s="38" t="str">
        <f ca="1">IF(ISERROR(F638),"",VLOOKUP(D638,INDIRECT($F$8),6+(O644-1)*3,0))</f>
        <v>Introduction to Engineering Mathematics</v>
      </c>
      <c r="C644" s="38"/>
      <c r="D644" s="38"/>
      <c r="E644" s="38"/>
      <c r="F644" s="7">
        <f ca="1">IF(ISERROR(F638),"",VLOOKUP(E638,INDIRECT($F$8),6+(O644-1)*3,0))</f>
        <v>4</v>
      </c>
      <c r="G644" s="39" t="str">
        <f ca="1">IF(ISERROR(F638),"",_xlfn.TEXTJOIN("/",FALSE,P644,S644))</f>
        <v>72/100</v>
      </c>
      <c r="H644" s="39"/>
      <c r="I644" s="39" t="str">
        <f ca="1">IF(ISERROR(F638),"",_xlfn.TEXTJOIN("/",FALSE,Q644,T644))</f>
        <v>36/50</v>
      </c>
      <c r="J644" s="39"/>
      <c r="K644" s="39" t="str">
        <f ca="1">IF(ISERROR(F638),"",_xlfn.TEXTJOIN("/",FALSE,R644,U644))</f>
        <v>108/150</v>
      </c>
      <c r="L644" s="39"/>
      <c r="M644" s="7" t="str">
        <f t="shared" ref="M644:M653" ca="1" si="91">IF(ISERROR(F639),"",IF(ISTEXT(P644),IF(P644="A","Ab",IF(P644="D","Dt",IF(P644="UFM","UFM",IF(P644="NA","")))),IF(AND(ISBLANK(P644),ISBLANK(R644)),"",IF(P644&lt;0.3*S644,"F",IF(ISBLANK(R644),"",IF(ISTEXT(R644),R644,IF(R644&gt;=0.95*U644,"O",IF(R644&gt;=0.9*U644,"A+",IF(R644&gt;=0.85*U644,"A",IF(R644&gt;=0.8*U644,"B+",IF(R644&gt;=0.75*U644,"B",IF(R644&gt;=0.7*U644,"C+",IF(R644&gt;=0.65*U644,"C",IF(R644&gt;=0.6*U644,"D+",IF(R644&gt;=0.55*U644,"D",IF(R644&gt;=0.5*U644,"E+",IF(R644&gt;=0.45*U644,"E",IF(R644&gt;=0.4*U644,"P",IF(R644&lt;0.4*U644,"F",R644)))))))))))))))))))</f>
        <v>C+</v>
      </c>
      <c r="N644" s="8">
        <f t="shared" ref="N644:N653" ca="1" si="92">INDEX($Z$2:$Z$17,MATCH(M644,$Y$2:$Y$17,0))</f>
        <v>7.5</v>
      </c>
      <c r="O644">
        <f>O643+1</f>
        <v>2</v>
      </c>
      <c r="P644" s="1">
        <f ca="1">IF(ISERROR(F638),"",IF(ISTEXT(VLOOKUP(B638,INDIRECT($F$8),6+(O644-1)*3)),(VLOOKUP(B638,INDIRECT($F$8),6+(O644-1)*3)),SUM(VLOOKUP(B638,INDIRECT($F$8),6+(O644-1)*3),IF(W655,W644,0))))</f>
        <v>72</v>
      </c>
      <c r="Q644" s="1">
        <f ca="1">IF(ISERROR(F638),"",VLOOKUP(B638,INDIRECT($F$8),7+(O644-1)*3))</f>
        <v>36</v>
      </c>
      <c r="R644" s="1">
        <f ca="1">IF(ISERROR(F638),"",SUM(P644:Q644))</f>
        <v>108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str">
        <f ca="1">IF(ISERROR(F638),"",IF(N644=0,A644,""))</f>
        <v/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0</v>
      </c>
      <c r="X644" s="1" t="str">
        <f ca="1">IF(ISERROR(F638),"",IF(W644=0,"",_xlfn.TEXTJOIN("",FALSE," G+",W644," in ",A644)))</f>
        <v/>
      </c>
    </row>
    <row r="645" spans="1:24" ht="12" customHeight="1" x14ac:dyDescent="0.25">
      <c r="A645" s="7" t="str">
        <f ca="1">IF(ISERROR(F638),"",VLOOKUP(C638,INDIRECT($F$8),6+(O645-1)*3,0))</f>
        <v>ECT 001</v>
      </c>
      <c r="B645" s="38" t="str">
        <f ca="1">IF(ISERROR(F638),"",VLOOKUP(D638,INDIRECT($F$8),6+(O645-1)*3,0))</f>
        <v>Basic Electronics Engineering</v>
      </c>
      <c r="C645" s="38"/>
      <c r="D645" s="38"/>
      <c r="E645" s="38"/>
      <c r="F645" s="7">
        <f ca="1">IF(ISERROR(F638),"",VLOOKUP(E638,INDIRECT($F$8),6+(O645-1)*3,0))</f>
        <v>4</v>
      </c>
      <c r="G645" s="39" t="str">
        <f ca="1">IF(ISERROR(F638),"",_xlfn.TEXTJOIN("/",FALSE,P645,S645))</f>
        <v>30/100</v>
      </c>
      <c r="H645" s="39"/>
      <c r="I645" s="39" t="str">
        <f ca="1">IF(ISERROR(F638),"",_xlfn.TEXTJOIN("/",FALSE,Q645,T645))</f>
        <v>39/50</v>
      </c>
      <c r="J645" s="39"/>
      <c r="K645" s="39" t="str">
        <f ca="1">IF(ISERROR(F638),"",_xlfn.TEXTJOIN("/",FALSE,R645,U645))</f>
        <v>69/150</v>
      </c>
      <c r="L645" s="39"/>
      <c r="M645" s="7" t="str">
        <f t="shared" ca="1" si="91"/>
        <v>E</v>
      </c>
      <c r="N645" s="8">
        <f t="shared" ca="1" si="92"/>
        <v>5</v>
      </c>
      <c r="O645">
        <f>O644+1</f>
        <v>3</v>
      </c>
      <c r="P645" s="1">
        <f ca="1">IF(ISERROR(F638),"",IF(ISTEXT(VLOOKUP(B638,INDIRECT($F$8),6+(O645-1)*3)),(VLOOKUP(B638,INDIRECT($F$8),6+(O645-1)*3)),SUM(VLOOKUP(B638,INDIRECT($F$8),6+(O645-1)*3),IF(W655,W645,0))))</f>
        <v>30</v>
      </c>
      <c r="Q645" s="1">
        <f ca="1">IF(ISERROR(F638),"",VLOOKUP(B638,INDIRECT($F$8),7+(O645-1)*3))</f>
        <v>39</v>
      </c>
      <c r="R645" s="1">
        <f ca="1">IF(ISERROR(F638),"",SUM(P645:Q645))</f>
        <v>69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str">
        <f ca="1">IF(ISERROR(F638),"",IF(N645=0,A645,""))</f>
        <v/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1</v>
      </c>
      <c r="X645" s="1" t="str">
        <f ca="1">IF(ISERROR(F638),"",IF(W645=0,"",_xlfn.TEXTJOIN("",FALSE," G+",W645," in ",A645)))</f>
        <v xml:space="preserve"> G+1 in ECT 001</v>
      </c>
    </row>
    <row r="646" spans="1:24" ht="12" customHeight="1" x14ac:dyDescent="0.25">
      <c r="A646" s="7" t="str">
        <f ca="1">IF(ISERROR(F638),"",VLOOKUP(C638,INDIRECT($F$8),6+(O646-1)*3,0))</f>
        <v>MET 001</v>
      </c>
      <c r="B646" s="38" t="str">
        <f ca="1">IF(ISERROR(F638),"",VLOOKUP(D638,INDIRECT($F$8),6+(O646-1)*3,0))</f>
        <v>Basic Mechanical Engineering</v>
      </c>
      <c r="C646" s="38"/>
      <c r="D646" s="38"/>
      <c r="E646" s="38"/>
      <c r="F646" s="7">
        <f ca="1">IF(ISERROR(F638),"",VLOOKUP(E638,INDIRECT($F$8),6+(O646-1)*3,0))</f>
        <v>4</v>
      </c>
      <c r="G646" s="39" t="str">
        <f ca="1">IF(ISERROR(F638),"",_xlfn.TEXTJOIN("/",FALSE,P646,S646))</f>
        <v>52/100</v>
      </c>
      <c r="H646" s="39"/>
      <c r="I646" s="39" t="str">
        <f ca="1">IF(ISERROR(F638),"",_xlfn.TEXTJOIN("/",FALSE,Q646,T646))</f>
        <v>38/50</v>
      </c>
      <c r="J646" s="39"/>
      <c r="K646" s="39" t="str">
        <f ca="1">IF(ISERROR(F638),"",_xlfn.TEXTJOIN("/",FALSE,R646,U646))</f>
        <v>90/150</v>
      </c>
      <c r="L646" s="39"/>
      <c r="M646" s="7" t="str">
        <f t="shared" ca="1" si="91"/>
        <v>D+</v>
      </c>
      <c r="N646" s="8">
        <f t="shared" ca="1" si="92"/>
        <v>6.5</v>
      </c>
      <c r="O646">
        <f>O645+1</f>
        <v>4</v>
      </c>
      <c r="P646" s="1">
        <f ca="1">IF(ISERROR(F638),"",IF(ISTEXT(VLOOKUP(B638,INDIRECT($F$8),6+(O646-1)*3)),(VLOOKUP(B638,INDIRECT($F$8),6+(O646-1)*3)),SUM(VLOOKUP(B638,INDIRECT($F$8),6+(O646-1)*3),IF(W655,W646,0))))</f>
        <v>52</v>
      </c>
      <c r="Q646" s="1">
        <f ca="1">IF(ISERROR(F638),"",VLOOKUP(B638,INDIRECT($F$8),7+(O646-1)*3))</f>
        <v>38</v>
      </c>
      <c r="R646" s="1">
        <f ca="1">IF(ISERROR(F638),"",SUM(P646:Q646))</f>
        <v>90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str">
        <f ca="1">IF(ISERROR(F638),"",IF(N646=0,A646,""))</f>
        <v/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0</v>
      </c>
      <c r="X646" s="1" t="str">
        <f ca="1">IF(ISERROR(F638),"",IF(W646=0,"",_xlfn.TEXTJOIN("",FALSE," G+",W646," in ",A646)))</f>
        <v/>
      </c>
    </row>
    <row r="647" spans="1:24" ht="12" customHeight="1" x14ac:dyDescent="0.25">
      <c r="A647" s="7" t="str">
        <f ca="1">IF(ISERROR(F638),"",VLOOKUP(C638,INDIRECT($F$8),6+(O647-1)*3,0))</f>
        <v>AHP 002</v>
      </c>
      <c r="B647" s="38" t="str">
        <f ca="1">IF(ISERROR(F638),"",VLOOKUP(D638,INDIRECT($F$8),6+(O647-1)*3,0))</f>
        <v>Engineering Chemistry Lab</v>
      </c>
      <c r="C647" s="38"/>
      <c r="D647" s="38"/>
      <c r="E647" s="38"/>
      <c r="F647" s="7">
        <f ca="1">IF(ISERROR(F638),"",VLOOKUP(E638,INDIRECT($F$8),6+(O647-1)*3,0))</f>
        <v>1</v>
      </c>
      <c r="G647" s="39" t="str">
        <f ca="1">IF(ISERROR(F638),"",_xlfn.TEXTJOIN("/",FALSE,P647,S647))</f>
        <v>21/25</v>
      </c>
      <c r="H647" s="39"/>
      <c r="I647" s="39" t="str">
        <f ca="1">IF(ISERROR(F638),"",_xlfn.TEXTJOIN("/",FALSE,Q647,T647))</f>
        <v>25/25</v>
      </c>
      <c r="J647" s="39"/>
      <c r="K647" s="39" t="str">
        <f ca="1">IF(ISERROR(F638),"",_xlfn.TEXTJOIN("/",FALSE,R647,U647))</f>
        <v>46/50</v>
      </c>
      <c r="L647" s="39"/>
      <c r="M647" s="7" t="str">
        <f t="shared" ca="1" si="91"/>
        <v>A+</v>
      </c>
      <c r="N647" s="8">
        <f t="shared" ca="1" si="92"/>
        <v>9.5</v>
      </c>
      <c r="O647">
        <f>O646+1</f>
        <v>5</v>
      </c>
      <c r="P647" s="1">
        <f ca="1">IF(ISERROR(F638),"",IF(ISTEXT(VLOOKUP(B638,INDIRECT($F$8),6+(O647-1)*3)),(VLOOKUP(B638,INDIRECT($F$8),6+(O647-1)*3)),SUM(VLOOKUP(B638,INDIRECT($F$8),6+(O647-1)*3),IF(W655,W647,0))))</f>
        <v>21</v>
      </c>
      <c r="Q647" s="1">
        <f ca="1">IF(ISERROR(F638),"",VLOOKUP(B638,INDIRECT($F$8),7+(O647-1)*3))</f>
        <v>25</v>
      </c>
      <c r="R647" s="1">
        <f ca="1">IF(ISERROR(F638),"",SUM(P647:Q647))</f>
        <v>46</v>
      </c>
      <c r="S647" s="1">
        <f ca="1">IF(ISERROR(F638),"",VLOOKUP(A638,INDIRECT($F$8),6+(O647-1)*3))</f>
        <v>25</v>
      </c>
      <c r="T647" s="1">
        <f ca="1">IF(ISERROR(F638),"",VLOOKUP(A638,INDIRECT($F$8),7+(O647-1)*3))</f>
        <v>25</v>
      </c>
      <c r="U647" s="1">
        <f ca="1">IF(ISERROR(F638),"",VLOOKUP(A638,INDIRECT($F$8),8+(O647-1)*3))</f>
        <v>50</v>
      </c>
      <c r="V647" s="1" t="str">
        <f ca="1">IF(ISERROR(F638),"",IF(N647=0,A647,""))</f>
        <v/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0</v>
      </c>
      <c r="X647" s="1" t="str">
        <f ca="1">IF(ISERROR(F638),"",IF(W647=0,"",_xlfn.TEXTJOIN("",FALSE," G+",W647," in ",A647)))</f>
        <v/>
      </c>
    </row>
    <row r="648" spans="1:24" ht="12" customHeight="1" x14ac:dyDescent="0.25">
      <c r="A648" s="7" t="str">
        <f ca="1">IF(ISERROR(F638),"",VLOOKUP(C638,INDIRECT($F$8),6+(O648-1)*3,0))</f>
        <v>ECP 001</v>
      </c>
      <c r="B648" s="38" t="str">
        <f ca="1">IF(ISERROR(F638),"",VLOOKUP(D638,INDIRECT($F$8),6+(O648-1)*3,0))</f>
        <v>Basic Electronics Engineering Lab</v>
      </c>
      <c r="C648" s="38"/>
      <c r="D648" s="38"/>
      <c r="E648" s="38"/>
      <c r="F648" s="7">
        <f ca="1">IF(ISERROR(F638),"",VLOOKUP(E638,INDIRECT($F$8),6+(O648-1)*3,0))</f>
        <v>1</v>
      </c>
      <c r="G648" s="39" t="str">
        <f ca="1">IF(ISERROR(F638),"",_xlfn.TEXTJOIN("/",FALSE,P648,S648))</f>
        <v>23/25</v>
      </c>
      <c r="H648" s="39"/>
      <c r="I648" s="39" t="str">
        <f ca="1">IF(ISERROR(F638),"",_xlfn.TEXTJOIN("/",FALSE,Q648,T648))</f>
        <v>20/25</v>
      </c>
      <c r="J648" s="39"/>
      <c r="K648" s="39" t="str">
        <f ca="1">IF(ISERROR(F638),"",_xlfn.TEXTJOIN("/",FALSE,R648,U648))</f>
        <v>43/50</v>
      </c>
      <c r="L648" s="39"/>
      <c r="M648" s="7" t="str">
        <f t="shared" ca="1" si="91"/>
        <v>A</v>
      </c>
      <c r="N648" s="8">
        <f t="shared" ca="1" si="92"/>
        <v>9</v>
      </c>
      <c r="O648">
        <f t="shared" ref="O648:O654" si="93">O647+1</f>
        <v>6</v>
      </c>
      <c r="P648" s="1">
        <f ca="1">IF(ISERROR(F638),"",IF(ISTEXT(VLOOKUP(B638,INDIRECT($F$8),6+(O648-1)*3)),(VLOOKUP(B638,INDIRECT($F$8),6+(O648-1)*3)),SUM(VLOOKUP(B638,INDIRECT($F$8),6+(O648-1)*3),IF(W655,W648,0))))</f>
        <v>23</v>
      </c>
      <c r="Q648" s="1">
        <f ca="1">IF(ISERROR(F638),"",VLOOKUP(B638,INDIRECT($F$8),7+(O648-1)*3))</f>
        <v>20</v>
      </c>
      <c r="R648" s="1">
        <f ca="1">IF(ISERROR(F638),"",SUM(P648:Q648))</f>
        <v>43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str">
        <f ca="1">IF(ISERROR(F638),"",IF(N648=0,A648,""))</f>
        <v/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0</v>
      </c>
      <c r="X648" s="1" t="str">
        <f ca="1">IF(ISERROR(F638),"",IF(W648=0,"",_xlfn.TEXTJOIN("",FALSE," G+",W648," in ",A648)))</f>
        <v/>
      </c>
    </row>
    <row r="649" spans="1:24" ht="12" customHeight="1" x14ac:dyDescent="0.25">
      <c r="A649" s="7" t="str">
        <f ca="1">IF(ISERROR(F638),"",VLOOKUP(C638,INDIRECT($F$8),6+(O649-1)*3,0))</f>
        <v>MEP 001</v>
      </c>
      <c r="B649" s="38" t="str">
        <f ca="1">IF(ISERROR(F638),"",VLOOKUP(D638,INDIRECT($F$8),6+(O649-1)*3,0))</f>
        <v>Basic Mechanical Engineering Lab</v>
      </c>
      <c r="C649" s="38"/>
      <c r="D649" s="38"/>
      <c r="E649" s="38"/>
      <c r="F649" s="7">
        <f ca="1">IF(ISERROR(F638),"",VLOOKUP(E638,INDIRECT($F$8),6+(O649-1)*3,0))</f>
        <v>1</v>
      </c>
      <c r="G649" s="39" t="str">
        <f ca="1">IF(ISERROR(F638),"",_xlfn.TEXTJOIN("/",FALSE,P649,S649))</f>
        <v>22/25</v>
      </c>
      <c r="H649" s="39"/>
      <c r="I649" s="39" t="str">
        <f ca="1">IF(ISERROR(F638),"",_xlfn.TEXTJOIN("/",FALSE,Q649,T649))</f>
        <v>23/25</v>
      </c>
      <c r="J649" s="39"/>
      <c r="K649" s="39" t="str">
        <f ca="1">IF(ISERROR(F638),"",_xlfn.TEXTJOIN("/",FALSE,R649,U649))</f>
        <v>45/50</v>
      </c>
      <c r="L649" s="39"/>
      <c r="M649" s="7" t="str">
        <f t="shared" ca="1" si="91"/>
        <v>A+</v>
      </c>
      <c r="N649" s="8">
        <f t="shared" ca="1" si="92"/>
        <v>9.5</v>
      </c>
      <c r="O649">
        <f t="shared" si="93"/>
        <v>7</v>
      </c>
      <c r="P649" s="1">
        <f ca="1">IF(ISERROR(F638),"",IF(ISTEXT(VLOOKUP(B638,INDIRECT($F$8),6+(O649-1)*3)),(VLOOKUP(B638,INDIRECT($F$8),6+(O649-1)*3)),SUM(VLOOKUP(B638,INDIRECT($F$8),6+(O649-1)*3),IF(W655,W649,0))))</f>
        <v>22</v>
      </c>
      <c r="Q649" s="1">
        <f ca="1">IF(ISERROR(F638),"",VLOOKUP(B638,INDIRECT($F$8),7+(O649-1)*3))</f>
        <v>23</v>
      </c>
      <c r="R649" s="1">
        <f ca="1">IF(ISERROR(F638),"",SUM(P649:Q649))</f>
        <v>45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str">
        <f ca="1">IF(ISERROR(F638),"",IF(N649=0,A649,""))</f>
        <v/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0</v>
      </c>
      <c r="X649" s="1" t="str">
        <f ca="1">IF(ISERROR(F638),"",IF(W649=0,"",_xlfn.TEXTJOIN("",FALSE," G+",W649," in ",A649)))</f>
        <v/>
      </c>
    </row>
    <row r="650" spans="1:24" ht="12" customHeight="1" x14ac:dyDescent="0.25">
      <c r="A650" s="7" t="str">
        <f ca="1">IF(ISERROR(F638),"",VLOOKUP(C638,INDIRECT($F$8),6+(O650-1)*3,0))</f>
        <v>MEP 003</v>
      </c>
      <c r="B650" s="38" t="str">
        <f ca="1">IF(ISERROR(F638),"",VLOOKUP(D638,INDIRECT($F$8),6+(O650-1)*3-Z650,0))</f>
        <v>Workshop Practices Lab</v>
      </c>
      <c r="C650" s="38"/>
      <c r="D650" s="38"/>
      <c r="E650" s="38"/>
      <c r="F650" s="7">
        <f ca="1">IF(ISERROR(F638),"",VLOOKUP(E638,INDIRECT($F$8),6+(O650-1)*3,0))</f>
        <v>2</v>
      </c>
      <c r="G650" s="39" t="str">
        <f ca="1">IF(ISERROR(F638),"",_xlfn.TEXTJOIN("/",FALSE,P650,S650))</f>
        <v>47/50</v>
      </c>
      <c r="H650" s="39"/>
      <c r="I650" s="39" t="str">
        <f ca="1">IF(ISERROR(F638),"",_xlfn.TEXTJOIN("/",FALSE,Q650,T650))</f>
        <v>48/50</v>
      </c>
      <c r="J650" s="39"/>
      <c r="K650" s="39" t="str">
        <f ca="1">IF(ISERROR(F638),"",_xlfn.TEXTJOIN("/",FALSE,R650,U650))</f>
        <v>95/100</v>
      </c>
      <c r="L650" s="39"/>
      <c r="M650" s="7" t="str">
        <f t="shared" ca="1" si="91"/>
        <v>O</v>
      </c>
      <c r="N650" s="8">
        <f t="shared" ca="1" si="92"/>
        <v>10</v>
      </c>
      <c r="O650">
        <f t="shared" si="93"/>
        <v>8</v>
      </c>
      <c r="P650" s="1">
        <f ca="1">IF(ISERROR(F638),"",IF(ISTEXT(VLOOKUP(B638,INDIRECT($F$8),6+(O650-1)*3)),(VLOOKUP(B638,INDIRECT($F$8),6+(O650-1)*3)),SUM(VLOOKUP(B638,INDIRECT($F$8),6+(O650-1)*3),IF(W655,W650,0))))</f>
        <v>47</v>
      </c>
      <c r="Q650" s="1">
        <f ca="1">IF(ISERROR(F638),"",VLOOKUP(B638,INDIRECT($F$8),7+(O650-1)*3))</f>
        <v>48</v>
      </c>
      <c r="R650" s="1">
        <f ca="1">IF(ISERROR(F638),"",SUM(P650:Q650))</f>
        <v>95</v>
      </c>
      <c r="S650" s="1">
        <f ca="1">IF(ISERROR(F638),"",VLOOKUP(A638,INDIRECT($F$8),6+(O650-1)*3))</f>
        <v>50</v>
      </c>
      <c r="T650" s="1">
        <f ca="1">IF(ISERROR(F638),"",VLOOKUP(A638,INDIRECT($F$8),7+(O650-1)*3))</f>
        <v>50</v>
      </c>
      <c r="U650" s="1">
        <f ca="1">IF(ISERROR(F638),"",VLOOKUP(A638,INDIRECT($F$8),8+(O650-1)*3))</f>
        <v>100</v>
      </c>
      <c r="V650" s="1" t="str">
        <f ca="1">IF(ISERROR(F638),"",IF(N650=0,A650,""))</f>
        <v/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0</v>
      </c>
      <c r="X650" s="1" t="str">
        <f ca="1">IF(ISERROR(F638),"",IF(W650=0,"",_xlfn.TEXTJOIN("",FALSE," G+",W650," in ",A650)))</f>
        <v/>
      </c>
    </row>
    <row r="651" spans="1:24" ht="12" customHeight="1" x14ac:dyDescent="0.25">
      <c r="A651" s="7" t="str">
        <f ca="1">IF(ISERROR(F638),"",VLOOKUP(C638,INDIRECT($F$8),6+(O651-1)*3,0))</f>
        <v>AHP 004</v>
      </c>
      <c r="B651" s="38" t="str">
        <f ca="1">IF(ISERROR(F638),"",VLOOKUP(D638,INDIRECT($F$8),6+(O651-1)*3-Z651,0))</f>
        <v>Emerging Technologies in Engineering Lab</v>
      </c>
      <c r="C651" s="38"/>
      <c r="D651" s="38"/>
      <c r="E651" s="38"/>
      <c r="F651" s="7">
        <f ca="1">IF(ISERROR(F638),"",VLOOKUP(E638,INDIRECT($F$8),6+(O651-1)*3,0))</f>
        <v>1</v>
      </c>
      <c r="G651" s="39" t="str">
        <f ca="1">IF(ISERROR(F638),"",_xlfn.TEXTJOIN("/",FALSE,P651,S651))</f>
        <v>21/25</v>
      </c>
      <c r="H651" s="39"/>
      <c r="I651" s="39" t="str">
        <f ca="1">IF(ISERROR(F638),"",_xlfn.TEXTJOIN("/",FALSE,Q651,T651))</f>
        <v>21/25</v>
      </c>
      <c r="J651" s="39"/>
      <c r="K651" s="39" t="str">
        <f ca="1">IF(ISERROR(F638),"",_xlfn.TEXTJOIN("/",FALSE,R651,U651))</f>
        <v>42/50</v>
      </c>
      <c r="L651" s="39"/>
      <c r="M651" s="7" t="str">
        <f t="shared" ca="1" si="91"/>
        <v>B+</v>
      </c>
      <c r="N651" s="8">
        <f t="shared" ca="1" si="92"/>
        <v>8.5</v>
      </c>
      <c r="O651">
        <f t="shared" si="93"/>
        <v>9</v>
      </c>
      <c r="P651" s="1">
        <f ca="1">IF(ISERROR(F638),"",IF(ISTEXT(VLOOKUP(B638,INDIRECT($F$8),6+(O651-1)*3)),(VLOOKUP(B638,INDIRECT($F$8),6+(O651-1)*3)),SUM(VLOOKUP(B638,INDIRECT($F$8),6+(O651-1)*3),IF(W655,W651,0))))</f>
        <v>21</v>
      </c>
      <c r="Q651" s="1">
        <f ca="1">IF(ISERROR(F638),"",VLOOKUP(B638,INDIRECT($F$8),7+(O651-1)*3))</f>
        <v>21</v>
      </c>
      <c r="R651" s="1">
        <f ca="1">IF(ISERROR(F638),"",SUM(P651:Q651))</f>
        <v>42</v>
      </c>
      <c r="S651" s="1">
        <f ca="1">IF(ISERROR(F638),"",VLOOKUP(A638,INDIRECT($F$8),6+(O651-1)*3))</f>
        <v>25</v>
      </c>
      <c r="T651" s="1">
        <f ca="1">IF(ISERROR(F638),"",VLOOKUP(A638,INDIRECT($F$8),7+(O651-1)*3))</f>
        <v>25</v>
      </c>
      <c r="U651" s="1">
        <f ca="1">IF(ISERROR(F638),"",VLOOKUP(A638,INDIRECT($F$8),8+(O651-1)*3))</f>
        <v>50</v>
      </c>
      <c r="V651" s="1" t="str">
        <f ca="1">IF(ISERROR(F638),"",IF(N651=0,A651,""))</f>
        <v/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0</v>
      </c>
      <c r="X651" s="1" t="str">
        <f ca="1">IF(ISERROR(F638),"",IF(W651=0,"",_xlfn.TEXTJOIN("",FALSE," G+",W651," in ",A651)))</f>
        <v/>
      </c>
    </row>
    <row r="652" spans="1:24" ht="12" customHeight="1" x14ac:dyDescent="0.25">
      <c r="A652" s="7" t="str">
        <f ca="1">IF(ISERROR(F638),"",VLOOKUP(C638,INDIRECT($F$8),6+(O652-1)*3,0))</f>
        <v>CSP 002</v>
      </c>
      <c r="B652" s="38" t="str">
        <f ca="1">IF(ISERROR(F638),"",VLOOKUP(D638,INDIRECT($F$8),6+(O652-1)*3,0))</f>
        <v>Computer Applications and IOT</v>
      </c>
      <c r="C652" s="38"/>
      <c r="D652" s="38"/>
      <c r="E652" s="38"/>
      <c r="F652" s="7">
        <f ca="1">IF(ISERROR(F638),"",VLOOKUP(E638,INDIRECT($F$8),6+(O652-1)*3,0))</f>
        <v>1</v>
      </c>
      <c r="G652" s="39" t="str">
        <f ca="1">IF(ISERROR(F638),"",_xlfn.TEXTJOIN("/",FALSE,P652,S652))</f>
        <v>21/25</v>
      </c>
      <c r="H652" s="39"/>
      <c r="I652" s="39" t="str">
        <f ca="1">IF(ISERROR(F638),"",_xlfn.TEXTJOIN("/",FALSE,Q652,T652))</f>
        <v>21/25</v>
      </c>
      <c r="J652" s="39"/>
      <c r="K652" s="39" t="str">
        <f ca="1">IF(ISERROR(F638),"",_xlfn.TEXTJOIN("/",FALSE,R652,U652))</f>
        <v>42/50</v>
      </c>
      <c r="L652" s="39"/>
      <c r="M652" s="7" t="str">
        <f t="shared" ca="1" si="91"/>
        <v>B+</v>
      </c>
      <c r="N652" s="8">
        <f t="shared" ca="1" si="92"/>
        <v>8.5</v>
      </c>
      <c r="O652">
        <f t="shared" si="93"/>
        <v>10</v>
      </c>
      <c r="P652" s="1">
        <f ca="1">IF(ISERROR(F638),"",IF(ISTEXT(VLOOKUP(B638,INDIRECT($F$8),6+(O652-1)*3)),(VLOOKUP(B638,INDIRECT($F$8),6+(O652-1)*3)),SUM(VLOOKUP(B638,INDIRECT($F$8),6+(O652-1)*3),IF(W655,W652,0))))</f>
        <v>21</v>
      </c>
      <c r="Q652" s="1">
        <f ca="1">IF(ISERROR(F638),"",VLOOKUP(B638,INDIRECT($F$8),7+(O652-1)*3))</f>
        <v>21</v>
      </c>
      <c r="R652" s="1">
        <f ca="1">IF(ISERROR(F638),"",SUM(P652:Q652))</f>
        <v>42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str">
        <f ca="1">IF(ISERROR(F638),"",IF(N652=0,A652,""))</f>
        <v/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0</v>
      </c>
      <c r="X652" s="1" t="str">
        <f ca="1">IF(ISERROR(F638),"",IF(W652=0,"",_xlfn.TEXTJOIN("",FALSE," G+",W652," in ",A652)))</f>
        <v/>
      </c>
    </row>
    <row r="653" spans="1:24" ht="12" customHeight="1" x14ac:dyDescent="0.25">
      <c r="A653" s="7" t="str">
        <f ca="1">IF(ISERROR(F638),"",VLOOKUP(C638,INDIRECT($F$8),6+(O653-1)*3,0))</f>
        <v>AHP 006</v>
      </c>
      <c r="B653" s="38" t="str">
        <f ca="1">IF(ISERROR(F638),"",VLOOKUP(D638,INDIRECT($F$8),6+(O653-1)*3,0))</f>
        <v>English Language Lab ($)</v>
      </c>
      <c r="C653" s="38"/>
      <c r="D653" s="38"/>
      <c r="E653" s="38"/>
      <c r="F653" s="7">
        <f ca="1">IF(ISERROR(F638),"",VLOOKUP(E638,INDIRECT($F$8),6+(O653-1)*3,0))</f>
        <v>0</v>
      </c>
      <c r="G653" s="39" t="str">
        <f ca="1">IF(ISERROR(F638),"",_xlfn.TEXTJOIN("/",FALSE,P653,S653))</f>
        <v>19/25</v>
      </c>
      <c r="H653" s="39"/>
      <c r="I653" s="39" t="str">
        <f ca="1">IF(ISERROR(F638),"",_xlfn.TEXTJOIN("/",FALSE,Q653,T653))</f>
        <v>37/50</v>
      </c>
      <c r="J653" s="39"/>
      <c r="K653" s="39" t="str">
        <f ca="1">IF(ISERROR(F638),"",_xlfn.TEXTJOIN("/",FALSE,R653,U653))</f>
        <v>56/75</v>
      </c>
      <c r="L653" s="39"/>
      <c r="M653" s="7" t="str">
        <f t="shared" ca="1" si="91"/>
        <v>C+</v>
      </c>
      <c r="N653" s="8">
        <f t="shared" ca="1" si="92"/>
        <v>7.5</v>
      </c>
      <c r="O653">
        <f t="shared" si="93"/>
        <v>11</v>
      </c>
      <c r="P653" s="1">
        <f ca="1">IF(ISERROR(F638),"",IF(ISTEXT(VLOOKUP(B638,INDIRECT($F$8),6+(O653-1)*3)),(VLOOKUP(B638,INDIRECT($F$8),6+(O653-1)*3)),SUM(VLOOKUP(B638,INDIRECT($F$8),6+(O653-1)*3),IF(W655,W653,0))))</f>
        <v>19</v>
      </c>
      <c r="Q653" s="1">
        <f ca="1">IF(ISERROR(F638),"",VLOOKUP(B638,INDIRECT($F$8),7+(O653-1)*3))</f>
        <v>37</v>
      </c>
      <c r="R653" s="1">
        <f ca="1">IF(ISERROR(F638),"",SUM(P653:Q653))</f>
        <v>56</v>
      </c>
      <c r="S653" s="1">
        <f ca="1">IF(ISERROR(F638),"",VLOOKUP(A638,INDIRECT($F$8),6+(O653-1)*3))</f>
        <v>25</v>
      </c>
      <c r="T653" s="1">
        <f ca="1">IF(ISERROR(F638),"",VLOOKUP(A638,INDIRECT($F$8),7+(O653-1)*3))</f>
        <v>50</v>
      </c>
      <c r="U653" s="1">
        <f ca="1">IF(ISERROR(F638),"",VLOOKUP(A638,INDIRECT($F$8),8+(O653-1)*3))</f>
        <v>75</v>
      </c>
      <c r="V653" s="1" t="str">
        <f ca="1">IF(ISERROR(F638),"",IF(N653=0,A653,""))</f>
        <v/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0</v>
      </c>
      <c r="X653" s="1" t="str">
        <f ca="1">IF(ISERROR(F638),"",IF(W653=0,"",_xlfn.TEXTJOIN("",FALSE," G+",W653," in ",A653)))</f>
        <v/>
      </c>
    </row>
    <row r="654" spans="1:24" ht="12" customHeight="1" x14ac:dyDescent="0.25">
      <c r="A654" s="7" t="str">
        <f ca="1">IF(ISERROR(F638),"",VLOOKUP(C638,INDIRECT($F$8),6+(O654-1)*3-Y654,0))</f>
        <v>GP 01</v>
      </c>
      <c r="B654" s="38" t="str">
        <f ca="1">IF(ISERROR(F638),"",VLOOKUP(D638,INDIRECT($F$8),6+(O654-1)*3-Z654,0))</f>
        <v>General Proficiency ($)</v>
      </c>
      <c r="C654" s="38"/>
      <c r="D654" s="38"/>
      <c r="E654" s="38"/>
      <c r="F654" s="7">
        <f ca="1">IF(ISERROR(F638),"",VLOOKUP(E638,INDIRECT($F$8),6+(O654-1)*3-AA654,0))</f>
        <v>0</v>
      </c>
      <c r="G654" s="39" t="str">
        <f ca="1">IF(ISERROR(F638),"","-")</f>
        <v>-</v>
      </c>
      <c r="H654" s="39"/>
      <c r="I654" s="39" t="str">
        <f ca="1">IF(ISERROR(F638),"",_xlfn.TEXTJOIN("/",FALSE,Q654,T654))</f>
        <v>47/50</v>
      </c>
      <c r="J654" s="39"/>
      <c r="K654" s="39" t="str">
        <f ca="1">IF(ISERROR(F638),"",_xlfn.TEXTJOIN("/",FALSE,R654,U654))</f>
        <v>47/50</v>
      </c>
      <c r="L654" s="39"/>
      <c r="M654" s="39" t="str">
        <f ca="1">IF(ISBLANK(R654),"",IF(ISTEXT(R654),R654,IF(R654&gt;=0.8*U654,"Excellent",IF(R654&gt;=0.6*U654,"Very Good",IF(R654&gt;=0.4*U654,"Good",IF(R654&gt;=0.2*U654,"Satisfactory","Average"))))))</f>
        <v>Excellent</v>
      </c>
      <c r="N654" s="39"/>
      <c r="O654">
        <f t="shared" si="93"/>
        <v>12</v>
      </c>
      <c r="P654" s="1">
        <f ca="1">IF(ISERROR(F638),"",IF(ISTEXT(VLOOKUP(B\28,INDIRECT($F$8),6+(O654-1)*3)),(VLOOKUP(B638,INDIRECT($F$8),6+(O654-1)*3)),SUM(VLOOKUP(B638,INDIRECT($F$8),6+(O654-1)*3),IF(W655,W654,0))))</f>
        <v>0</v>
      </c>
      <c r="Q654" s="1">
        <f ca="1">IF(ISERROR(F638),"",VLOOKUP(B638,INDIRECT($F$8),7+(O654-1)*3))</f>
        <v>47</v>
      </c>
      <c r="R654" s="1">
        <f ca="1">IF(ISERROR(F638),"",SUM(P654:Q654))</f>
        <v>47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5">
      <c r="A655" s="40" t="str">
        <f ca="1">IF(ISERROR(F638),"",A634)</f>
        <v>Total Credits/ Marks/ Total Grade Points</v>
      </c>
      <c r="B655" s="40"/>
      <c r="C655" s="40"/>
      <c r="D655" s="40"/>
      <c r="E655" s="40"/>
      <c r="F655" s="10">
        <f ca="1">IF(ISERROR(F638),"",SUM(F643:F653))</f>
        <v>23</v>
      </c>
      <c r="G655" s="41" t="str">
        <f ca="1">IF(ISERROR(F638),"",_xlfn.TEXTJOIN("/",TRUE,SUMIF(F643:F654,"&gt;0",P643:P654),SUMIF(F643:F654,"&gt;0",S643:S654)))</f>
        <v>379/575</v>
      </c>
      <c r="H655" s="41"/>
      <c r="I655" s="41" t="str">
        <f ca="1">IF(ISERROR(F638),"",_xlfn.TEXTJOIN("/",TRUE,SUMIF(F643:F654,"&gt;0",Q643:Q654),SUMIF(F643:F654,"&gt;0",T643:T654)))</f>
        <v>317/375</v>
      </c>
      <c r="J655" s="41"/>
      <c r="K655" s="41" t="str">
        <f ca="1">IF(ISERROR(F638),"",_xlfn.TEXTJOIN("/",TRUE,SUMIF(F643:F654,"&gt;0",R643:R654),SUMIF(F643:F654,"&gt;0",U643:U654)))</f>
        <v>696/950</v>
      </c>
      <c r="L655" s="41"/>
      <c r="M655" s="40">
        <f ca="1">IF(ISERROR(F638),"",SUMPRODUCT(N643:N653,F643:F653))</f>
        <v>173</v>
      </c>
      <c r="N655" s="40"/>
      <c r="V655" s="1" t="str">
        <f ca="1">IF(ISERROR(F638),"",_xlfn.TEXTJOIN(", ",TRUE,V643:V654))</f>
        <v/>
      </c>
      <c r="W655" t="b">
        <f ca="1">IF(ISERROR(F638),"",IF(SUM(W643:W654)&lt;=W642,TRUE,FALSE))</f>
        <v>1</v>
      </c>
      <c r="X655" s="1" t="str">
        <f ca="1">IF(ISERROR(F638),"",_xlfn.TEXTJOIN(",",TRUE,X643:X654))</f>
        <v xml:space="preserve"> G+1 in ECT 001</v>
      </c>
    </row>
    <row r="656" spans="1:24" ht="12" customHeight="1" x14ac:dyDescent="0.25">
      <c r="A656" s="40" t="str">
        <f ca="1">IF(ISERROR(F638),"",A635)</f>
        <v>Result:</v>
      </c>
      <c r="B656" s="42" t="str" cm="1">
        <f t="array" aca="1" ref="B656" ca="1">IF(SUM(COUNTIF(M643:M653,{"Ab","Dt"}))=11, "Not Promoted to IInd Semester", IF(V655="", "PASS", "CARRY OVER"))</f>
        <v>PASS</v>
      </c>
      <c r="C656" s="42"/>
      <c r="D656" s="40" t="str">
        <f ca="1">IF(ISERROR(F638),"",D635)</f>
        <v>Remark:</v>
      </c>
      <c r="E656" s="42" t="str">
        <f ca="1">IF(ISERROR(F638),"",IF(V655="",IF(X655="","",X655),_xlfn.TEXTJOIN(" ",TRUE,"BACK IN",V655)))</f>
        <v xml:space="preserve"> G+1 in ECT 001</v>
      </c>
      <c r="F656" s="42"/>
      <c r="G656" s="40" t="str">
        <f ca="1">IF(ISERROR(F638),"",G635)</f>
        <v>SGPA:</v>
      </c>
      <c r="H656" s="43">
        <f ca="1">IF(ISERROR(F638),"",M655/F655)</f>
        <v>7.5217391304347823</v>
      </c>
      <c r="I656" s="40" t="str">
        <f ca="1">IF(ISERROR(F638),"",I635)</f>
        <v>CGPA:</v>
      </c>
      <c r="J656" s="43">
        <f ca="1">IF(ISERROR(F638),"",VLOOKUP(B638,INDIRECT($F$8),12+(O654-1)*3,0))</f>
        <v>7.5217391304347823</v>
      </c>
      <c r="K656" s="42" t="str">
        <f ca="1">IF(ISERROR(F638),"",K635)</f>
        <v>Earned Credits:</v>
      </c>
      <c r="L656" s="40">
        <f ca="1">IF(ISERROR(F638),"",SUMIF(N643:N653,"&gt;0",F643:F653))</f>
        <v>23</v>
      </c>
      <c r="M656" s="42" t="str">
        <f ca="1">IF(ISERROR(F638),"",M635)</f>
        <v>Cuml. Earned Credits:</v>
      </c>
      <c r="N656" s="40">
        <f ca="1">IF(ISERROR(F638),"",VLOOKUP(B638,INDIRECT($F$8),10+(O654-1)*3,0))</f>
        <v>23</v>
      </c>
    </row>
    <row r="657" spans="1:24" ht="12" customHeight="1" x14ac:dyDescent="0.25">
      <c r="A657" s="40"/>
      <c r="B657" s="42"/>
      <c r="C657" s="42"/>
      <c r="D657" s="40"/>
      <c r="E657" s="42"/>
      <c r="F657" s="42"/>
      <c r="G657" s="40"/>
      <c r="H657" s="43"/>
      <c r="I657" s="40"/>
      <c r="J657" s="43"/>
      <c r="K657" s="42"/>
      <c r="L657" s="40"/>
      <c r="M657" s="42"/>
      <c r="N657" s="40"/>
    </row>
    <row r="658" spans="1:24" ht="12" customHeight="1" x14ac:dyDescent="0.25">
      <c r="A658" s="40"/>
      <c r="B658" s="42"/>
      <c r="C658" s="42"/>
      <c r="D658" s="40"/>
      <c r="E658" s="42"/>
      <c r="F658" s="42"/>
      <c r="G658" s="40"/>
      <c r="H658" s="43"/>
      <c r="I658" s="40"/>
      <c r="J658" s="43"/>
      <c r="K658" s="42"/>
      <c r="L658" s="40"/>
      <c r="M658" s="42"/>
      <c r="N658" s="40"/>
    </row>
    <row r="659" spans="1:24" ht="12" customHeight="1" x14ac:dyDescent="0.25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 t="str">
        <f ca="1">VLOOKUP(B659,INDIRECT($F$8),4,0)</f>
        <v>Kritika Kumeri</v>
      </c>
    </row>
    <row r="660" spans="1:24" ht="12" customHeight="1" x14ac:dyDescent="0.25">
      <c r="A660" s="44" t="str">
        <f ca="1">IF(ISERROR(F659),"",A639)</f>
        <v>Name:</v>
      </c>
      <c r="B660" s="44" t="str">
        <f ca="1">IFERROR(VLOOKUP(B659,INDIRECT($F$8),4,0),"")</f>
        <v>Kritika Kumeri</v>
      </c>
      <c r="C660" s="44"/>
      <c r="D660" s="44" t="str">
        <f ca="1">IF(ISERROR(F659),"",D639)</f>
        <v>Father's Name:</v>
      </c>
      <c r="E660" s="44" t="str">
        <f ca="1">IFERROR(VLOOKUP(B659,INDIRECT($F$8),5,0),"")</f>
        <v>Hemanand Kumeri</v>
      </c>
      <c r="F660" s="44"/>
      <c r="G660" s="44" t="str">
        <f ca="1">IF(ISERROR(F659),"",G639)</f>
        <v>University Roll No:</v>
      </c>
      <c r="H660" s="44"/>
      <c r="I660" s="45">
        <f ca="1">IFERROR(VLOOKUP(B659,INDIRECT($F$8),2,0),"")</f>
        <v>250090101032</v>
      </c>
      <c r="J660" s="45"/>
      <c r="K660" s="44" t="str">
        <f ca="1">IF(ISERROR(F659),"",K639)</f>
        <v>University Enrol. No:</v>
      </c>
      <c r="L660" s="44"/>
      <c r="M660" s="45" t="str">
        <f ca="1">IFERROR(VLOOKUP(B659,INDIRECT($F$8),3,0),"")</f>
        <v>UTU/2501103736</v>
      </c>
      <c r="N660" s="45"/>
    </row>
    <row r="661" spans="1:24" ht="12" customHeight="1" x14ac:dyDescent="0.25">
      <c r="A661" s="44"/>
      <c r="B661" s="44"/>
      <c r="C661" s="44"/>
      <c r="D661" s="44"/>
      <c r="E661" s="44"/>
      <c r="F661" s="44"/>
      <c r="G661" s="44"/>
      <c r="H661" s="44"/>
      <c r="I661" s="45"/>
      <c r="J661" s="45"/>
      <c r="K661" s="44"/>
      <c r="L661" s="44"/>
      <c r="M661" s="45"/>
      <c r="N661" s="45"/>
    </row>
    <row r="662" spans="1:24" ht="12" customHeight="1" x14ac:dyDescent="0.25">
      <c r="A662" s="42" t="str">
        <f ca="1">IF(ISERROR(F659),"",A641)</f>
        <v>Subject Code</v>
      </c>
      <c r="B662" s="42" t="str">
        <f ca="1">IF(ISERROR(F659),"",B641)</f>
        <v>Subject Name</v>
      </c>
      <c r="C662" s="42"/>
      <c r="D662" s="42"/>
      <c r="E662" s="42"/>
      <c r="F662" s="42" t="str">
        <f ca="1">IF(ISERROR(F659),"",F641)</f>
        <v>Credits</v>
      </c>
      <c r="G662" s="42" t="str">
        <f ca="1">IF(ISERROR(F659),"",G641)</f>
        <v>External Marks</v>
      </c>
      <c r="H662" s="42"/>
      <c r="I662" s="42" t="str">
        <f ca="1">IF(ISERROR(F659),"",I641)</f>
        <v>Sessional Marks</v>
      </c>
      <c r="J662" s="42"/>
      <c r="K662" s="42" t="str">
        <f ca="1">IF(ISERROR(F659),"",K641)</f>
        <v>Total Marks</v>
      </c>
      <c r="L662" s="42"/>
      <c r="M662" s="42" t="str">
        <f ca="1">IF(ISERROR(F659),"",M641)</f>
        <v>Grade</v>
      </c>
      <c r="N662" s="42" t="str">
        <f ca="1">IF(ISERROR(F659),"",N641)</f>
        <v>Grade Points</v>
      </c>
    </row>
    <row r="663" spans="1:24" ht="12" customHeight="1" x14ac:dyDescent="0.2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W663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10</v>
      </c>
    </row>
    <row r="664" spans="1:24" ht="12" customHeight="1" x14ac:dyDescent="0.25">
      <c r="A664" s="7" t="str">
        <f ca="1">IF(ISERROR(F659),"",VLOOKUP(C659,INDIRECT($F$8),6+(O664-1)*3,0))</f>
        <v>AHT 002</v>
      </c>
      <c r="B664" s="38" t="str">
        <f ca="1">IF(ISERROR(F659),"",VLOOKUP(D659,INDIRECT($F$8),6+(O664-1)*3,0))</f>
        <v>Engineering Chemistry</v>
      </c>
      <c r="C664" s="38"/>
      <c r="D664" s="38"/>
      <c r="E664" s="38"/>
      <c r="F664" s="7">
        <f ca="1">IF(ISERROR(F659),"",VLOOKUP(E659,INDIRECT($F$8),6+(O664-1)*3,0))</f>
        <v>4</v>
      </c>
      <c r="G664" s="39" t="str">
        <f ca="1">IF(ISERROR(F659),"",_xlfn.TEXTJOIN("/",FALSE,P664,S664))</f>
        <v>57/100</v>
      </c>
      <c r="H664" s="39"/>
      <c r="I664" s="39" t="str">
        <f ca="1">IF(ISERROR(F659),"",_xlfn.TEXTJOIN("/",FALSE,Q664,T664))</f>
        <v>38/50</v>
      </c>
      <c r="J664" s="39"/>
      <c r="K664" s="39" t="str">
        <f ca="1">IF(ISERROR(F659),"",_xlfn.TEXTJOIN("/",FALSE,R664,U664))</f>
        <v>95/150</v>
      </c>
      <c r="L664" s="39"/>
      <c r="M664" s="7" t="str">
        <f ca="1">IF(ISERROR(F659),"",IF(ISTEXT(P664),IF(P664="A","Ab",IF(P664="D","Dt",IF(P664="UFM","UFM",IF(P664="NA","")))),IF(AND(ISBLANK(P664),ISBLANK(R664)),"",IF(P664&lt;0.3*S664,"F",IF(ISBLANK(R664),"",IF(ISTEXT(R664),R664,IF(R664&gt;=0.95*U664,"O",IF(R664&gt;=0.9*U664,"A+",IF(R664&gt;=0.85*U664,"A",IF(R664&gt;=0.8*U664,"B+",IF(R664&gt;=0.75*U664,"B",IF(R664&gt;=0.7*U664,"C+",IF(R664&gt;=0.65*U664,"C",IF(R664&gt;=0.6*U664,"D+",IF(R664&gt;=0.55*U664,"D",IF(R664&gt;=0.5*U664,"E+",IF(R664&gt;=0.45*U664,"E",IF(R664&gt;=0.4*U664,"P",IF(R664&lt;0.4*U664,"F",R664)))))))))))))))))))</f>
        <v>D+</v>
      </c>
      <c r="N664" s="8">
        <f ca="1">INDEX($Z$2:$Z$17,MATCH(M664,$Y$2:$Y$17,0))</f>
        <v>6.5</v>
      </c>
      <c r="O664">
        <v>1</v>
      </c>
      <c r="P664" s="1">
        <f ca="1">IF(ISERROR(F659),"",IF(ISTEXT(VLOOKUP(B659,INDIRECT($F$8),6+(O664-1)*3)),(VLOOKUP(B659,INDIRECT($F$8),6+(O664-1)*3)),SUM(VLOOKUP(B659,INDIRECT($F$8),6+(O664-1)*3),IF(W676,W664,0))))</f>
        <v>57</v>
      </c>
      <c r="Q664" s="1">
        <f ca="1">IF(ISERROR(F659),"",VLOOKUP(B659,INDIRECT($F$8),7+(O664-1)*3))</f>
        <v>38</v>
      </c>
      <c r="R664" s="1">
        <f ca="1">IF(ISERROR(F659),"",SUM(P664:Q664))</f>
        <v>95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str">
        <f ca="1">IF(ISERROR(F659),"",IF(N664=0,A664,""))</f>
        <v/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0</v>
      </c>
      <c r="X664" s="1" t="str">
        <f ca="1">IF(ISERROR(F659),"",IF(W664=0,"",_xlfn.TEXTJOIN("",FALSE," G+",W664," in ",A664)))</f>
        <v/>
      </c>
    </row>
    <row r="665" spans="1:24" ht="12" customHeight="1" x14ac:dyDescent="0.25">
      <c r="A665" s="7" t="str">
        <f ca="1">IF(ISERROR(F659),"",VLOOKUP(C659,INDIRECT($F$8),6+(O665-1)*3,0))</f>
        <v>AHT 003</v>
      </c>
      <c r="B665" s="38" t="str">
        <f ca="1">IF(ISERROR(F659),"",VLOOKUP(D659,INDIRECT($F$8),6+(O665-1)*3,0))</f>
        <v>Introduction to Engineering Mathematics</v>
      </c>
      <c r="C665" s="38"/>
      <c r="D665" s="38"/>
      <c r="E665" s="38"/>
      <c r="F665" s="7">
        <f ca="1">IF(ISERROR(F659),"",VLOOKUP(E659,INDIRECT($F$8),6+(O665-1)*3,0))</f>
        <v>4</v>
      </c>
      <c r="G665" s="39" t="str">
        <f ca="1">IF(ISERROR(F659),"",_xlfn.TEXTJOIN("/",FALSE,P665,S665))</f>
        <v>76/100</v>
      </c>
      <c r="H665" s="39"/>
      <c r="I665" s="39" t="str">
        <f ca="1">IF(ISERROR(F659),"",_xlfn.TEXTJOIN("/",FALSE,Q665,T665))</f>
        <v>32/50</v>
      </c>
      <c r="J665" s="39"/>
      <c r="K665" s="39" t="str">
        <f ca="1">IF(ISERROR(F659),"",_xlfn.TEXTJOIN("/",FALSE,R665,U665))</f>
        <v>108/150</v>
      </c>
      <c r="L665" s="39"/>
      <c r="M665" s="7" t="str">
        <f t="shared" ref="M665:M674" ca="1" si="94">IF(ISERROR(F660),"",IF(ISTEXT(P665),IF(P665="A","Ab",IF(P665="D","Dt",IF(P665="UFM","UFM",IF(P665="NA","")))),IF(AND(ISBLANK(P665),ISBLANK(R665)),"",IF(P665&lt;0.3*S665,"F",IF(ISBLANK(R665),"",IF(ISTEXT(R665),R665,IF(R665&gt;=0.95*U665,"O",IF(R665&gt;=0.9*U665,"A+",IF(R665&gt;=0.85*U665,"A",IF(R665&gt;=0.8*U665,"B+",IF(R665&gt;=0.75*U665,"B",IF(R665&gt;=0.7*U665,"C+",IF(R665&gt;=0.65*U665,"C",IF(R665&gt;=0.6*U665,"D+",IF(R665&gt;=0.55*U665,"D",IF(R665&gt;=0.5*U665,"E+",IF(R665&gt;=0.45*U665,"E",IF(R665&gt;=0.4*U665,"P",IF(R665&lt;0.4*U665,"F",R665)))))))))))))))))))</f>
        <v>C+</v>
      </c>
      <c r="N665" s="8">
        <f t="shared" ref="N665:N674" ca="1" si="95">INDEX($Z$2:$Z$17,MATCH(M665,$Y$2:$Y$17,0))</f>
        <v>7.5</v>
      </c>
      <c r="O665">
        <f>O664+1</f>
        <v>2</v>
      </c>
      <c r="P665" s="1">
        <f ca="1">IF(ISERROR(F659),"",IF(ISTEXT(VLOOKUP(B659,INDIRECT($F$8),6+(O665-1)*3)),(VLOOKUP(B659,INDIRECT($F$8),6+(O665-1)*3)),SUM(VLOOKUP(B659,INDIRECT($F$8),6+(O665-1)*3),IF(W676,W665,0))))</f>
        <v>76</v>
      </c>
      <c r="Q665" s="1">
        <f ca="1">IF(ISERROR(F659),"",VLOOKUP(B659,INDIRECT($F$8),7+(O665-1)*3))</f>
        <v>32</v>
      </c>
      <c r="R665" s="1">
        <f ca="1">IF(ISERROR(F659),"",SUM(P665:Q665))</f>
        <v>108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str">
        <f ca="1">IF(ISERROR(F659),"",IF(N665=0,A665,""))</f>
        <v/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0</v>
      </c>
      <c r="X665" s="1" t="str">
        <f ca="1">IF(ISERROR(F659),"",IF(W665=0,"",_xlfn.TEXTJOIN("",FALSE," G+",W665," in ",A665)))</f>
        <v/>
      </c>
    </row>
    <row r="666" spans="1:24" ht="12" customHeight="1" x14ac:dyDescent="0.25">
      <c r="A666" s="7" t="str">
        <f ca="1">IF(ISERROR(F659),"",VLOOKUP(C659,INDIRECT($F$8),6+(O666-1)*3,0))</f>
        <v>ECT 001</v>
      </c>
      <c r="B666" s="38" t="str">
        <f ca="1">IF(ISERROR(F659),"",VLOOKUP(D659,INDIRECT($F$8),6+(O666-1)*3,0))</f>
        <v>Basic Electronics Engineering</v>
      </c>
      <c r="C666" s="38"/>
      <c r="D666" s="38"/>
      <c r="E666" s="38"/>
      <c r="F666" s="7">
        <f ca="1">IF(ISERROR(F659),"",VLOOKUP(E659,INDIRECT($F$8),6+(O666-1)*3,0))</f>
        <v>4</v>
      </c>
      <c r="G666" s="39" t="str">
        <f ca="1">IF(ISERROR(F659),"",_xlfn.TEXTJOIN("/",FALSE,P666,S666))</f>
        <v>47/100</v>
      </c>
      <c r="H666" s="39"/>
      <c r="I666" s="39" t="str">
        <f ca="1">IF(ISERROR(F659),"",_xlfn.TEXTJOIN("/",FALSE,Q666,T666))</f>
        <v>41/50</v>
      </c>
      <c r="J666" s="39"/>
      <c r="K666" s="39" t="str">
        <f ca="1">IF(ISERROR(F659),"",_xlfn.TEXTJOIN("/",FALSE,R666,U666))</f>
        <v>88/150</v>
      </c>
      <c r="L666" s="39"/>
      <c r="M666" s="7" t="str">
        <f t="shared" ca="1" si="94"/>
        <v>D</v>
      </c>
      <c r="N666" s="8">
        <f t="shared" ca="1" si="95"/>
        <v>6</v>
      </c>
      <c r="O666">
        <f>O665+1</f>
        <v>3</v>
      </c>
      <c r="P666" s="1">
        <f ca="1">IF(ISERROR(F659),"",IF(ISTEXT(VLOOKUP(B659,INDIRECT($F$8),6+(O666-1)*3)),(VLOOKUP(B659,INDIRECT($F$8),6+(O666-1)*3)),SUM(VLOOKUP(B659,INDIRECT($F$8),6+(O666-1)*3),IF(W676,W666,0))))</f>
        <v>47</v>
      </c>
      <c r="Q666" s="1">
        <f ca="1">IF(ISERROR(F659),"",VLOOKUP(B659,INDIRECT($F$8),7+(O666-1)*3))</f>
        <v>41</v>
      </c>
      <c r="R666" s="1">
        <f ca="1">IF(ISERROR(F659),"",SUM(P666:Q666))</f>
        <v>88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str">
        <f ca="1">IF(ISERROR(F659),"",IF(N666=0,A666,""))</f>
        <v/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0</v>
      </c>
      <c r="X666" s="1" t="str">
        <f ca="1">IF(ISERROR(F659),"",IF(W666=0,"",_xlfn.TEXTJOIN("",FALSE," G+",W666," in ",A666)))</f>
        <v/>
      </c>
    </row>
    <row r="667" spans="1:24" ht="12" customHeight="1" x14ac:dyDescent="0.25">
      <c r="A667" s="7" t="str">
        <f ca="1">IF(ISERROR(F659),"",VLOOKUP(C659,INDIRECT($F$8),6+(O667-1)*3,0))</f>
        <v>MET 001</v>
      </c>
      <c r="B667" s="38" t="str">
        <f ca="1">IF(ISERROR(F659),"",VLOOKUP(D659,INDIRECT($F$8),6+(O667-1)*3,0))</f>
        <v>Basic Mechanical Engineering</v>
      </c>
      <c r="C667" s="38"/>
      <c r="D667" s="38"/>
      <c r="E667" s="38"/>
      <c r="F667" s="7">
        <f ca="1">IF(ISERROR(F659),"",VLOOKUP(E659,INDIRECT($F$8),6+(O667-1)*3,0))</f>
        <v>4</v>
      </c>
      <c r="G667" s="39" t="str">
        <f ca="1">IF(ISERROR(F659),"",_xlfn.TEXTJOIN("/",FALSE,P667,S667))</f>
        <v>73/100</v>
      </c>
      <c r="H667" s="39"/>
      <c r="I667" s="39" t="str">
        <f ca="1">IF(ISERROR(F659),"",_xlfn.TEXTJOIN("/",FALSE,Q667,T667))</f>
        <v>34/50</v>
      </c>
      <c r="J667" s="39"/>
      <c r="K667" s="39" t="str">
        <f ca="1">IF(ISERROR(F659),"",_xlfn.TEXTJOIN("/",FALSE,R667,U667))</f>
        <v>107/150</v>
      </c>
      <c r="L667" s="39"/>
      <c r="M667" s="7" t="str">
        <f t="shared" ca="1" si="94"/>
        <v>C+</v>
      </c>
      <c r="N667" s="8">
        <f t="shared" ca="1" si="95"/>
        <v>7.5</v>
      </c>
      <c r="O667">
        <f>O666+1</f>
        <v>4</v>
      </c>
      <c r="P667" s="1">
        <f ca="1">IF(ISERROR(F659),"",IF(ISTEXT(VLOOKUP(B659,INDIRECT($F$8),6+(O667-1)*3)),(VLOOKUP(B659,INDIRECT($F$8),6+(O667-1)*3)),SUM(VLOOKUP(B659,INDIRECT($F$8),6+(O667-1)*3),IF(W676,W667,0))))</f>
        <v>73</v>
      </c>
      <c r="Q667" s="1">
        <f ca="1">IF(ISERROR(F659),"",VLOOKUP(B659,INDIRECT($F$8),7+(O667-1)*3))</f>
        <v>34</v>
      </c>
      <c r="R667" s="1">
        <f ca="1">IF(ISERROR(F659),"",SUM(P667:Q667))</f>
        <v>107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str">
        <f ca="1">IF(ISERROR(F659),"",IF(N667=0,A667,""))</f>
        <v/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0</v>
      </c>
      <c r="X667" s="1" t="str">
        <f ca="1">IF(ISERROR(F659),"",IF(W667=0,"",_xlfn.TEXTJOIN("",FALSE," G+",W667," in ",A667)))</f>
        <v/>
      </c>
    </row>
    <row r="668" spans="1:24" ht="12" customHeight="1" x14ac:dyDescent="0.25">
      <c r="A668" s="7" t="str">
        <f ca="1">IF(ISERROR(F659),"",VLOOKUP(C659,INDIRECT($F$8),6+(O668-1)*3,0))</f>
        <v>AHP 002</v>
      </c>
      <c r="B668" s="38" t="str">
        <f ca="1">IF(ISERROR(F659),"",VLOOKUP(D659,INDIRECT($F$8),6+(O668-1)*3,0))</f>
        <v>Engineering Chemistry Lab</v>
      </c>
      <c r="C668" s="38"/>
      <c r="D668" s="38"/>
      <c r="E668" s="38"/>
      <c r="F668" s="7">
        <f ca="1">IF(ISERROR(F659),"",VLOOKUP(E659,INDIRECT($F$8),6+(O668-1)*3,0))</f>
        <v>1</v>
      </c>
      <c r="G668" s="39" t="str">
        <f ca="1">IF(ISERROR(F659),"",_xlfn.TEXTJOIN("/",FALSE,P668,S668))</f>
        <v>22/25</v>
      </c>
      <c r="H668" s="39"/>
      <c r="I668" s="39" t="str">
        <f ca="1">IF(ISERROR(F659),"",_xlfn.TEXTJOIN("/",FALSE,Q668,T668))</f>
        <v>25/25</v>
      </c>
      <c r="J668" s="39"/>
      <c r="K668" s="39" t="str">
        <f ca="1">IF(ISERROR(F659),"",_xlfn.TEXTJOIN("/",FALSE,R668,U668))</f>
        <v>47/50</v>
      </c>
      <c r="L668" s="39"/>
      <c r="M668" s="7" t="str">
        <f t="shared" ca="1" si="94"/>
        <v>A+</v>
      </c>
      <c r="N668" s="8">
        <f t="shared" ca="1" si="95"/>
        <v>9.5</v>
      </c>
      <c r="O668">
        <f>O667+1</f>
        <v>5</v>
      </c>
      <c r="P668" s="1">
        <f ca="1">IF(ISERROR(F659),"",IF(ISTEXT(VLOOKUP(B659,INDIRECT($F$8),6+(O668-1)*3)),(VLOOKUP(B659,INDIRECT($F$8),6+(O668-1)*3)),SUM(VLOOKUP(B659,INDIRECT($F$8),6+(O668-1)*3),IF(W676,W668,0))))</f>
        <v>22</v>
      </c>
      <c r="Q668" s="1">
        <f ca="1">IF(ISERROR(F659),"",VLOOKUP(B659,INDIRECT($F$8),7+(O668-1)*3))</f>
        <v>25</v>
      </c>
      <c r="R668" s="1">
        <f ca="1">IF(ISERROR(F659),"",SUM(P668:Q668))</f>
        <v>47</v>
      </c>
      <c r="S668" s="1">
        <f ca="1">IF(ISERROR(F659),"",VLOOKUP(A659,INDIRECT($F$8),6+(O668-1)*3))</f>
        <v>25</v>
      </c>
      <c r="T668" s="1">
        <f ca="1">IF(ISERROR(F659),"",VLOOKUP(A659,INDIRECT($F$8),7+(O668-1)*3))</f>
        <v>25</v>
      </c>
      <c r="U668" s="1">
        <f ca="1">IF(ISERROR(F659),"",VLOOKUP(A659,INDIRECT($F$8),8+(O668-1)*3))</f>
        <v>50</v>
      </c>
      <c r="V668" s="1" t="str">
        <f ca="1">IF(ISERROR(F659),"",IF(N668=0,A668,""))</f>
        <v/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0</v>
      </c>
      <c r="X668" s="1" t="str">
        <f ca="1">IF(ISERROR(F659),"",IF(W668=0,"",_xlfn.TEXTJOIN("",FALSE," G+",W668," in ",A668)))</f>
        <v/>
      </c>
    </row>
    <row r="669" spans="1:24" ht="12" customHeight="1" x14ac:dyDescent="0.25">
      <c r="A669" s="7" t="str">
        <f ca="1">IF(ISERROR(F659),"",VLOOKUP(C659,INDIRECT($F$8),6+(O669-1)*3,0))</f>
        <v>ECP 001</v>
      </c>
      <c r="B669" s="38" t="str">
        <f ca="1">IF(ISERROR(F659),"",VLOOKUP(D659,INDIRECT($F$8),6+(O669-1)*3,0))</f>
        <v>Basic Electronics Engineering Lab</v>
      </c>
      <c r="C669" s="38"/>
      <c r="D669" s="38"/>
      <c r="E669" s="38"/>
      <c r="F669" s="7">
        <f ca="1">IF(ISERROR(F659),"",VLOOKUP(E659,INDIRECT($F$8),6+(O669-1)*3,0))</f>
        <v>1</v>
      </c>
      <c r="G669" s="39" t="str">
        <f ca="1">IF(ISERROR(F659),"",_xlfn.TEXTJOIN("/",FALSE,P669,S669))</f>
        <v>19/25</v>
      </c>
      <c r="H669" s="39"/>
      <c r="I669" s="39" t="str">
        <f ca="1">IF(ISERROR(F659),"",_xlfn.TEXTJOIN("/",FALSE,Q669,T669))</f>
        <v>20/25</v>
      </c>
      <c r="J669" s="39"/>
      <c r="K669" s="39" t="str">
        <f ca="1">IF(ISERROR(F659),"",_xlfn.TEXTJOIN("/",FALSE,R669,U669))</f>
        <v>39/50</v>
      </c>
      <c r="L669" s="39"/>
      <c r="M669" s="7" t="str">
        <f t="shared" ca="1" si="94"/>
        <v>B</v>
      </c>
      <c r="N669" s="8">
        <f t="shared" ca="1" si="95"/>
        <v>8</v>
      </c>
      <c r="O669">
        <f t="shared" ref="O669:O675" si="96">O668+1</f>
        <v>6</v>
      </c>
      <c r="P669" s="1">
        <f ca="1">IF(ISERROR(F659),"",IF(ISTEXT(VLOOKUP(B659,INDIRECT($F$8),6+(O669-1)*3)),(VLOOKUP(B659,INDIRECT($F$8),6+(O669-1)*3)),SUM(VLOOKUP(B659,INDIRECT($F$8),6+(O669-1)*3),IF(W676,W669,0))))</f>
        <v>19</v>
      </c>
      <c r="Q669" s="1">
        <f ca="1">IF(ISERROR(F659),"",VLOOKUP(B659,INDIRECT($F$8),7+(O669-1)*3))</f>
        <v>20</v>
      </c>
      <c r="R669" s="1">
        <f ca="1">IF(ISERROR(F659),"",SUM(P669:Q669))</f>
        <v>39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str">
        <f ca="1">IF(ISERROR(F659),"",IF(N669=0,A669,""))</f>
        <v/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0</v>
      </c>
      <c r="X669" s="1" t="str">
        <f ca="1">IF(ISERROR(F659),"",IF(W669=0,"",_xlfn.TEXTJOIN("",FALSE," G+",W669," in ",A669)))</f>
        <v/>
      </c>
    </row>
    <row r="670" spans="1:24" ht="12" customHeight="1" x14ac:dyDescent="0.25">
      <c r="A670" s="7" t="str">
        <f ca="1">IF(ISERROR(F659),"",VLOOKUP(C659,INDIRECT($F$8),6+(O670-1)*3,0))</f>
        <v>MEP 001</v>
      </c>
      <c r="B670" s="38" t="str">
        <f ca="1">IF(ISERROR(F659),"",VLOOKUP(D659,INDIRECT($F$8),6+(O670-1)*3,0))</f>
        <v>Basic Mechanical Engineering Lab</v>
      </c>
      <c r="C670" s="38"/>
      <c r="D670" s="38"/>
      <c r="E670" s="38"/>
      <c r="F670" s="7">
        <f ca="1">IF(ISERROR(F659),"",VLOOKUP(E659,INDIRECT($F$8),6+(O670-1)*3,0))</f>
        <v>1</v>
      </c>
      <c r="G670" s="39" t="str">
        <f ca="1">IF(ISERROR(F659),"",_xlfn.TEXTJOIN("/",FALSE,P670,S670))</f>
        <v>23/25</v>
      </c>
      <c r="H670" s="39"/>
      <c r="I670" s="39" t="str">
        <f ca="1">IF(ISERROR(F659),"",_xlfn.TEXTJOIN("/",FALSE,Q670,T670))</f>
        <v>20/25</v>
      </c>
      <c r="J670" s="39"/>
      <c r="K670" s="39" t="str">
        <f ca="1">IF(ISERROR(F659),"",_xlfn.TEXTJOIN("/",FALSE,R670,U670))</f>
        <v>43/50</v>
      </c>
      <c r="L670" s="39"/>
      <c r="M670" s="7" t="str">
        <f t="shared" ca="1" si="94"/>
        <v>A</v>
      </c>
      <c r="N670" s="8">
        <f t="shared" ca="1" si="95"/>
        <v>9</v>
      </c>
      <c r="O670">
        <f t="shared" si="96"/>
        <v>7</v>
      </c>
      <c r="P670" s="1">
        <f ca="1">IF(ISERROR(F659),"",IF(ISTEXT(VLOOKUP(B659,INDIRECT($F$8),6+(O670-1)*3)),(VLOOKUP(B659,INDIRECT($F$8),6+(O670-1)*3)),SUM(VLOOKUP(B659,INDIRECT($F$8),6+(O670-1)*3),IF(W676,W670,0))))</f>
        <v>23</v>
      </c>
      <c r="Q670" s="1">
        <f ca="1">IF(ISERROR(F659),"",VLOOKUP(B659,INDIRECT($F$8),7+(O670-1)*3))</f>
        <v>20</v>
      </c>
      <c r="R670" s="1">
        <f ca="1">IF(ISERROR(F659),"",SUM(P670:Q670))</f>
        <v>43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str">
        <f ca="1">IF(ISERROR(F659),"",IF(N670=0,A670,""))</f>
        <v/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0</v>
      </c>
      <c r="X670" s="1" t="str">
        <f ca="1">IF(ISERROR(F659),"",IF(W670=0,"",_xlfn.TEXTJOIN("",FALSE," G+",W670," in ",A670)))</f>
        <v/>
      </c>
    </row>
    <row r="671" spans="1:24" ht="12" customHeight="1" x14ac:dyDescent="0.25">
      <c r="A671" s="7" t="str">
        <f ca="1">IF(ISERROR(F659),"",VLOOKUP(C659,INDIRECT($F$8),6+(O671-1)*3,0))</f>
        <v>MEP 003</v>
      </c>
      <c r="B671" s="38" t="str">
        <f ca="1">IF(ISERROR(F659),"",VLOOKUP(D659,INDIRECT($F$8),6+(O671-1)*3-Z671,0))</f>
        <v>Workshop Practices Lab</v>
      </c>
      <c r="C671" s="38"/>
      <c r="D671" s="38"/>
      <c r="E671" s="38"/>
      <c r="F671" s="7">
        <f ca="1">IF(ISERROR(F659),"",VLOOKUP(E659,INDIRECT($F$8),6+(O671-1)*3,0))</f>
        <v>2</v>
      </c>
      <c r="G671" s="39" t="str">
        <f ca="1">IF(ISERROR(F659),"",_xlfn.TEXTJOIN("/",FALSE,P671,S671))</f>
        <v>46/50</v>
      </c>
      <c r="H671" s="39"/>
      <c r="I671" s="39" t="str">
        <f ca="1">IF(ISERROR(F659),"",_xlfn.TEXTJOIN("/",FALSE,Q671,T671))</f>
        <v>45/50</v>
      </c>
      <c r="J671" s="39"/>
      <c r="K671" s="39" t="str">
        <f ca="1">IF(ISERROR(F659),"",_xlfn.TEXTJOIN("/",FALSE,R671,U671))</f>
        <v>91/100</v>
      </c>
      <c r="L671" s="39"/>
      <c r="M671" s="7" t="str">
        <f t="shared" ca="1" si="94"/>
        <v>A+</v>
      </c>
      <c r="N671" s="8">
        <f t="shared" ca="1" si="95"/>
        <v>9.5</v>
      </c>
      <c r="O671">
        <f t="shared" si="96"/>
        <v>8</v>
      </c>
      <c r="P671" s="1">
        <f ca="1">IF(ISERROR(F659),"",IF(ISTEXT(VLOOKUP(B659,INDIRECT($F$8),6+(O671-1)*3)),(VLOOKUP(B659,INDIRECT($F$8),6+(O671-1)*3)),SUM(VLOOKUP(B659,INDIRECT($F$8),6+(O671-1)*3),IF(W676,W671,0))))</f>
        <v>46</v>
      </c>
      <c r="Q671" s="1">
        <f ca="1">IF(ISERROR(F659),"",VLOOKUP(B659,INDIRECT($F$8),7+(O671-1)*3))</f>
        <v>45</v>
      </c>
      <c r="R671" s="1">
        <f ca="1">IF(ISERROR(F659),"",SUM(P671:Q671))</f>
        <v>91</v>
      </c>
      <c r="S671" s="1">
        <f ca="1">IF(ISERROR(F659),"",VLOOKUP(A659,INDIRECT($F$8),6+(O671-1)*3))</f>
        <v>50</v>
      </c>
      <c r="T671" s="1">
        <f ca="1">IF(ISERROR(F659),"",VLOOKUP(A659,INDIRECT($F$8),7+(O671-1)*3))</f>
        <v>50</v>
      </c>
      <c r="U671" s="1">
        <f ca="1">IF(ISERROR(F659),"",VLOOKUP(A659,INDIRECT($F$8),8+(O671-1)*3))</f>
        <v>100</v>
      </c>
      <c r="V671" s="1" t="str">
        <f ca="1">IF(ISERROR(F659),"",IF(N671=0,A671,""))</f>
        <v/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0</v>
      </c>
      <c r="X671" s="1" t="str">
        <f ca="1">IF(ISERROR(F659),"",IF(W671=0,"",_xlfn.TEXTJOIN("",FALSE," G+",W671," in ",A671)))</f>
        <v/>
      </c>
    </row>
    <row r="672" spans="1:24" ht="12" customHeight="1" x14ac:dyDescent="0.25">
      <c r="A672" s="7" t="str">
        <f ca="1">IF(ISERROR(F659),"",VLOOKUP(C659,INDIRECT($F$8),6+(O672-1)*3,0))</f>
        <v>AHP 004</v>
      </c>
      <c r="B672" s="38" t="str">
        <f ca="1">IF(ISERROR(F659),"",VLOOKUP(D659,INDIRECT($F$8),6+(O672-1)*3-Z672,0))</f>
        <v>Emerging Technologies in Engineering Lab</v>
      </c>
      <c r="C672" s="38"/>
      <c r="D672" s="38"/>
      <c r="E672" s="38"/>
      <c r="F672" s="7">
        <f ca="1">IF(ISERROR(F659),"",VLOOKUP(E659,INDIRECT($F$8),6+(O672-1)*3,0))</f>
        <v>1</v>
      </c>
      <c r="G672" s="39" t="str">
        <f ca="1">IF(ISERROR(F659),"",_xlfn.TEXTJOIN("/",FALSE,P672,S672))</f>
        <v>22/25</v>
      </c>
      <c r="H672" s="39"/>
      <c r="I672" s="39" t="str">
        <f ca="1">IF(ISERROR(F659),"",_xlfn.TEXTJOIN("/",FALSE,Q672,T672))</f>
        <v>24/25</v>
      </c>
      <c r="J672" s="39"/>
      <c r="K672" s="39" t="str">
        <f ca="1">IF(ISERROR(F659),"",_xlfn.TEXTJOIN("/",FALSE,R672,U672))</f>
        <v>46/50</v>
      </c>
      <c r="L672" s="39"/>
      <c r="M672" s="7" t="str">
        <f t="shared" ca="1" si="94"/>
        <v>A+</v>
      </c>
      <c r="N672" s="8">
        <f t="shared" ca="1" si="95"/>
        <v>9.5</v>
      </c>
      <c r="O672">
        <f t="shared" si="96"/>
        <v>9</v>
      </c>
      <c r="P672" s="1">
        <f ca="1">IF(ISERROR(F659),"",IF(ISTEXT(VLOOKUP(B659,INDIRECT($F$8),6+(O672-1)*3)),(VLOOKUP(B659,INDIRECT($F$8),6+(O672-1)*3)),SUM(VLOOKUP(B659,INDIRECT($F$8),6+(O672-1)*3),IF(W676,W672,0))))</f>
        <v>22</v>
      </c>
      <c r="Q672" s="1">
        <f ca="1">IF(ISERROR(F659),"",VLOOKUP(B659,INDIRECT($F$8),7+(O672-1)*3))</f>
        <v>24</v>
      </c>
      <c r="R672" s="1">
        <f ca="1">IF(ISERROR(F659),"",SUM(P672:Q672))</f>
        <v>46</v>
      </c>
      <c r="S672" s="1">
        <f ca="1">IF(ISERROR(F659),"",VLOOKUP(A659,INDIRECT($F$8),6+(O672-1)*3))</f>
        <v>25</v>
      </c>
      <c r="T672" s="1">
        <f ca="1">IF(ISERROR(F659),"",VLOOKUP(A659,INDIRECT($F$8),7+(O672-1)*3))</f>
        <v>25</v>
      </c>
      <c r="U672" s="1">
        <f ca="1">IF(ISERROR(F659),"",VLOOKUP(A659,INDIRECT($F$8),8+(O672-1)*3))</f>
        <v>50</v>
      </c>
      <c r="V672" s="1" t="str">
        <f ca="1">IF(ISERROR(F659),"",IF(N672=0,A672,""))</f>
        <v/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0</v>
      </c>
      <c r="X672" s="1" t="str">
        <f ca="1">IF(ISERROR(F659),"",IF(W672=0,"",_xlfn.TEXTJOIN("",FALSE," G+",W672," in ",A672)))</f>
        <v/>
      </c>
    </row>
    <row r="673" spans="1:24" ht="12" customHeight="1" x14ac:dyDescent="0.25">
      <c r="A673" s="7" t="str">
        <f ca="1">IF(ISERROR(F659),"",VLOOKUP(C659,INDIRECT($F$8),6+(O673-1)*3,0))</f>
        <v>CSP 002</v>
      </c>
      <c r="B673" s="38" t="str">
        <f ca="1">IF(ISERROR(F659),"",VLOOKUP(D659,INDIRECT($F$8),6+(O673-1)*3,0))</f>
        <v>Computer Applications and IOT</v>
      </c>
      <c r="C673" s="38"/>
      <c r="D673" s="38"/>
      <c r="E673" s="38"/>
      <c r="F673" s="7">
        <f ca="1">IF(ISERROR(F659),"",VLOOKUP(E659,INDIRECT($F$8),6+(O673-1)*3,0))</f>
        <v>1</v>
      </c>
      <c r="G673" s="39" t="str">
        <f ca="1">IF(ISERROR(F659),"",_xlfn.TEXTJOIN("/",FALSE,P673,S673))</f>
        <v>23/25</v>
      </c>
      <c r="H673" s="39"/>
      <c r="I673" s="39" t="str">
        <f ca="1">IF(ISERROR(F659),"",_xlfn.TEXTJOIN("/",FALSE,Q673,T673))</f>
        <v>22/25</v>
      </c>
      <c r="J673" s="39"/>
      <c r="K673" s="39" t="str">
        <f ca="1">IF(ISERROR(F659),"",_xlfn.TEXTJOIN("/",FALSE,R673,U673))</f>
        <v>45/50</v>
      </c>
      <c r="L673" s="39"/>
      <c r="M673" s="7" t="str">
        <f t="shared" ca="1" si="94"/>
        <v>A+</v>
      </c>
      <c r="N673" s="8">
        <f t="shared" ca="1" si="95"/>
        <v>9.5</v>
      </c>
      <c r="O673">
        <f t="shared" si="96"/>
        <v>10</v>
      </c>
      <c r="P673" s="1">
        <f ca="1">IF(ISERROR(F659),"",IF(ISTEXT(VLOOKUP(B659,INDIRECT($F$8),6+(O673-1)*3)),(VLOOKUP(B659,INDIRECT($F$8),6+(O673-1)*3)),SUM(VLOOKUP(B659,INDIRECT($F$8),6+(O673-1)*3),IF(W676,W673,0))))</f>
        <v>23</v>
      </c>
      <c r="Q673" s="1">
        <f ca="1">IF(ISERROR(F659),"",VLOOKUP(B659,INDIRECT($F$8),7+(O673-1)*3))</f>
        <v>22</v>
      </c>
      <c r="R673" s="1">
        <f ca="1">IF(ISERROR(F659),"",SUM(P673:Q673))</f>
        <v>45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str">
        <f ca="1">IF(ISERROR(F659),"",IF(N673=0,A673,""))</f>
        <v/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0</v>
      </c>
      <c r="X673" s="1" t="str">
        <f ca="1">IF(ISERROR(F659),"",IF(W673=0,"",_xlfn.TEXTJOIN("",FALSE," G+",W673," in ",A673)))</f>
        <v/>
      </c>
    </row>
    <row r="674" spans="1:24" ht="12" customHeight="1" x14ac:dyDescent="0.25">
      <c r="A674" s="7" t="str">
        <f ca="1">IF(ISERROR(F659),"",VLOOKUP(C659,INDIRECT($F$8),6+(O674-1)*3,0))</f>
        <v>AHP 006</v>
      </c>
      <c r="B674" s="38" t="str">
        <f ca="1">IF(ISERROR(F659),"",VLOOKUP(D659,INDIRECT($F$8),6+(O674-1)*3,0))</f>
        <v>English Language Lab ($)</v>
      </c>
      <c r="C674" s="38"/>
      <c r="D674" s="38"/>
      <c r="E674" s="38"/>
      <c r="F674" s="7">
        <f ca="1">IF(ISERROR(F659),"",VLOOKUP(E659,INDIRECT($F$8),6+(O674-1)*3,0))</f>
        <v>0</v>
      </c>
      <c r="G674" s="39" t="str">
        <f ca="1">IF(ISERROR(F659),"",_xlfn.TEXTJOIN("/",FALSE,P674,S674))</f>
        <v>19/25</v>
      </c>
      <c r="H674" s="39"/>
      <c r="I674" s="39" t="str">
        <f ca="1">IF(ISERROR(F659),"",_xlfn.TEXTJOIN("/",FALSE,Q674,T674))</f>
        <v>36/50</v>
      </c>
      <c r="J674" s="39"/>
      <c r="K674" s="39" t="str">
        <f ca="1">IF(ISERROR(F659),"",_xlfn.TEXTJOIN("/",FALSE,R674,U674))</f>
        <v>55/75</v>
      </c>
      <c r="L674" s="39"/>
      <c r="M674" s="7" t="str">
        <f t="shared" ca="1" si="94"/>
        <v>C+</v>
      </c>
      <c r="N674" s="8">
        <f t="shared" ca="1" si="95"/>
        <v>7.5</v>
      </c>
      <c r="O674">
        <f t="shared" si="96"/>
        <v>11</v>
      </c>
      <c r="P674" s="1">
        <f ca="1">IF(ISERROR(F659),"",IF(ISTEXT(VLOOKUP(B659,INDIRECT($F$8),6+(O674-1)*3)),(VLOOKUP(B659,INDIRECT($F$8),6+(O674-1)*3)),SUM(VLOOKUP(B659,INDIRECT($F$8),6+(O674-1)*3),IF(W676,W674,0))))</f>
        <v>19</v>
      </c>
      <c r="Q674" s="1">
        <f ca="1">IF(ISERROR(F659),"",VLOOKUP(B659,INDIRECT($F$8),7+(O674-1)*3))</f>
        <v>36</v>
      </c>
      <c r="R674" s="1">
        <f ca="1">IF(ISERROR(F659),"",SUM(P674:Q674))</f>
        <v>55</v>
      </c>
      <c r="S674" s="1">
        <f ca="1">IF(ISERROR(F659),"",VLOOKUP(A659,INDIRECT($F$8),6+(O674-1)*3))</f>
        <v>25</v>
      </c>
      <c r="T674" s="1">
        <f ca="1">IF(ISERROR(F659),"",VLOOKUP(A659,INDIRECT($F$8),7+(O674-1)*3))</f>
        <v>50</v>
      </c>
      <c r="U674" s="1">
        <f ca="1">IF(ISERROR(F659),"",VLOOKUP(A659,INDIRECT($F$8),8+(O674-1)*3))</f>
        <v>75</v>
      </c>
      <c r="V674" s="1" t="str">
        <f ca="1">IF(ISERROR(F659),"",IF(N674=0,A674,""))</f>
        <v/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0</v>
      </c>
      <c r="X674" s="1" t="str">
        <f ca="1">IF(ISERROR(F659),"",IF(W674=0,"",_xlfn.TEXTJOIN("",FALSE," G+",W674," in ",A674)))</f>
        <v/>
      </c>
    </row>
    <row r="675" spans="1:24" ht="12" customHeight="1" x14ac:dyDescent="0.25">
      <c r="A675" s="7" t="str">
        <f ca="1">IF(ISERROR(F659),"",VLOOKUP(C659,INDIRECT($F$8),6+(O675-1)*3-Y675,0))</f>
        <v>GP 01</v>
      </c>
      <c r="B675" s="38" t="str">
        <f ca="1">IF(ISERROR(F659),"",VLOOKUP(D659,INDIRECT($F$8),6+(O675-1)*3-Z675,0))</f>
        <v>General Proficiency ($)</v>
      </c>
      <c r="C675" s="38"/>
      <c r="D675" s="38"/>
      <c r="E675" s="38"/>
      <c r="F675" s="7">
        <f ca="1">IF(ISERROR(F659),"",VLOOKUP(E659,INDIRECT($F$8),6+(O675-1)*3-AA675,0))</f>
        <v>0</v>
      </c>
      <c r="G675" s="39" t="str">
        <f ca="1">IF(ISERROR(F659),"","-")</f>
        <v>-</v>
      </c>
      <c r="H675" s="39"/>
      <c r="I675" s="39" t="str">
        <f ca="1">IF(ISERROR(F659),"",_xlfn.TEXTJOIN("/",FALSE,Q675,T675))</f>
        <v>47/50</v>
      </c>
      <c r="J675" s="39"/>
      <c r="K675" s="39" t="str">
        <f ca="1">IF(ISERROR(F659),"",_xlfn.TEXTJOIN("/",FALSE,R675,U675))</f>
        <v>47/50</v>
      </c>
      <c r="L675" s="39"/>
      <c r="M675" s="39" t="str">
        <f ca="1">IF(ISBLANK(R675),"",IF(ISTEXT(R675),R675,IF(R675&gt;=0.8*U675,"Excellent",IF(R675&gt;=0.6*U675,"Very Good",IF(R675&gt;=0.4*U675,"Good",IF(R675&gt;=0.2*U675,"Satisfactory","Average"))))))</f>
        <v>Excellent</v>
      </c>
      <c r="N675" s="39"/>
      <c r="O675">
        <f t="shared" si="96"/>
        <v>12</v>
      </c>
      <c r="P675" s="1">
        <f ca="1">IF(ISERROR(F659),"",IF(ISTEXT(VLOOKUP(B\28,INDIRECT($F$8),6+(O675-1)*3)),(VLOOKUP(B659,INDIRECT($F$8),6+(O675-1)*3)),SUM(VLOOKUP(B659,INDIRECT($F$8),6+(O675-1)*3),IF(W676,W675,0))))</f>
        <v>0</v>
      </c>
      <c r="Q675" s="1">
        <f ca="1">IF(ISERROR(F659),"",VLOOKUP(B659,INDIRECT($F$8),7+(O675-1)*3))</f>
        <v>47</v>
      </c>
      <c r="R675" s="1">
        <f ca="1">IF(ISERROR(F659),"",SUM(P675:Q675))</f>
        <v>47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5">
      <c r="A676" s="40" t="str">
        <f ca="1">IF(ISERROR(F659),"",A655)</f>
        <v>Total Credits/ Marks/ Total Grade Points</v>
      </c>
      <c r="B676" s="40"/>
      <c r="C676" s="40"/>
      <c r="D676" s="40"/>
      <c r="E676" s="40"/>
      <c r="F676" s="10">
        <f ca="1">IF(ISERROR(F659),"",SUM(F664:F674))</f>
        <v>23</v>
      </c>
      <c r="G676" s="41" t="str">
        <f ca="1">IF(ISERROR(F659),"",_xlfn.TEXTJOIN("/",TRUE,SUMIF(F664:F675,"&gt;0",P664:P675),SUMIF(F664:F675,"&gt;0",S664:S675)))</f>
        <v>408/575</v>
      </c>
      <c r="H676" s="41"/>
      <c r="I676" s="41" t="str">
        <f ca="1">IF(ISERROR(F659),"",_xlfn.TEXTJOIN("/",TRUE,SUMIF(F664:F675,"&gt;0",Q664:Q675),SUMIF(F664:F675,"&gt;0",T664:T675)))</f>
        <v>301/375</v>
      </c>
      <c r="J676" s="41"/>
      <c r="K676" s="41" t="str">
        <f ca="1">IF(ISERROR(F659),"",_xlfn.TEXTJOIN("/",TRUE,SUMIF(F664:F675,"&gt;0",R664:R675),SUMIF(F664:F675,"&gt;0",U664:U675)))</f>
        <v>709/950</v>
      </c>
      <c r="L676" s="41"/>
      <c r="M676" s="40">
        <f ca="1">IF(ISERROR(F659),"",SUMPRODUCT(N664:N674,F664:F674))</f>
        <v>174.5</v>
      </c>
      <c r="N676" s="40"/>
      <c r="V676" s="1" t="str">
        <f ca="1">IF(ISERROR(F659),"",_xlfn.TEXTJOIN(", ",TRUE,V664:V675))</f>
        <v/>
      </c>
      <c r="W676" t="b">
        <f ca="1">IF(ISERROR(F659),"",IF(SUM(W664:W675)&lt;=W663,TRUE,FALSE))</f>
        <v>1</v>
      </c>
      <c r="X676" s="1" t="str">
        <f ca="1">IF(ISERROR(F659),"",_xlfn.TEXTJOIN(",",TRUE,X664:X675))</f>
        <v/>
      </c>
    </row>
    <row r="677" spans="1:24" ht="12" customHeight="1" x14ac:dyDescent="0.25">
      <c r="A677" s="40" t="str">
        <f ca="1">IF(ISERROR(F659),"",A656)</f>
        <v>Result:</v>
      </c>
      <c r="B677" s="42" t="str" cm="1">
        <f t="array" aca="1" ref="B677" ca="1">IF(SUM(COUNTIF(M664:M674,{"Ab","Dt"}))=11, "Not Promoted to IInd Semester", IF(V676="", "PASS", "CARRY OVER"))</f>
        <v>PASS</v>
      </c>
      <c r="C677" s="42"/>
      <c r="D677" s="40" t="str">
        <f ca="1">IF(ISERROR(F659),"",D656)</f>
        <v>Remark:</v>
      </c>
      <c r="E677" s="42" t="str">
        <f ca="1">IF(ISERROR(F659),"",IF(V676="",IF(X676="","",X676),_xlfn.TEXTJOIN(" ",TRUE,"BACK IN",V676)))</f>
        <v/>
      </c>
      <c r="F677" s="42"/>
      <c r="G677" s="40" t="str">
        <f ca="1">IF(ISERROR(F659),"",G656)</f>
        <v>SGPA:</v>
      </c>
      <c r="H677" s="43">
        <f ca="1">IF(ISERROR(F659),"",M676/F676)</f>
        <v>7.5869565217391308</v>
      </c>
      <c r="I677" s="40" t="str">
        <f ca="1">IF(ISERROR(F659),"",I656)</f>
        <v>CGPA:</v>
      </c>
      <c r="J677" s="43">
        <f ca="1">IF(ISERROR(F659),"",VLOOKUP(B659,INDIRECT($F$8),12+(O675-1)*3,0))</f>
        <v>7.5869565217391308</v>
      </c>
      <c r="K677" s="42" t="str">
        <f ca="1">IF(ISERROR(F659),"",K656)</f>
        <v>Earned Credits:</v>
      </c>
      <c r="L677" s="40">
        <f ca="1">IF(ISERROR(F659),"",SUMIF(N664:N674,"&gt;0",F664:F674))</f>
        <v>23</v>
      </c>
      <c r="M677" s="42" t="str">
        <f ca="1">IF(ISERROR(F659),"",M656)</f>
        <v>Cuml. Earned Credits:</v>
      </c>
      <c r="N677" s="40">
        <f ca="1">IF(ISERROR(F659),"",VLOOKUP(B659,INDIRECT($F$8),10+(O675-1)*3,0))</f>
        <v>23</v>
      </c>
    </row>
    <row r="678" spans="1:24" ht="12" customHeight="1" x14ac:dyDescent="0.25">
      <c r="A678" s="40"/>
      <c r="B678" s="42"/>
      <c r="C678" s="42"/>
      <c r="D678" s="40"/>
      <c r="E678" s="42"/>
      <c r="F678" s="42"/>
      <c r="G678" s="40"/>
      <c r="H678" s="43"/>
      <c r="I678" s="40"/>
      <c r="J678" s="43"/>
      <c r="K678" s="42"/>
      <c r="L678" s="40"/>
      <c r="M678" s="42"/>
      <c r="N678" s="40"/>
    </row>
    <row r="679" spans="1:24" ht="12" customHeight="1" x14ac:dyDescent="0.25">
      <c r="A679" s="40"/>
      <c r="B679" s="42"/>
      <c r="C679" s="42"/>
      <c r="D679" s="40"/>
      <c r="E679" s="42"/>
      <c r="F679" s="42"/>
      <c r="G679" s="40"/>
      <c r="H679" s="43"/>
      <c r="I679" s="40"/>
      <c r="J679" s="43"/>
      <c r="K679" s="42"/>
      <c r="L679" s="40"/>
      <c r="M679" s="42"/>
      <c r="N679" s="40"/>
    </row>
    <row r="680" spans="1:24" ht="12" customHeight="1" x14ac:dyDescent="0.25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 t="str">
        <f ca="1">VLOOKUP(B680,INDIRECT($F$8),4,0)</f>
        <v>Lakshya Raturi</v>
      </c>
    </row>
    <row r="681" spans="1:24" ht="12" customHeight="1" x14ac:dyDescent="0.25">
      <c r="A681" s="44" t="str">
        <f ca="1">IF(ISERROR(F680),"",A660)</f>
        <v>Name:</v>
      </c>
      <c r="B681" s="44" t="str">
        <f ca="1">IFERROR(VLOOKUP(B680,INDIRECT($F$8),4,0),"")</f>
        <v>Lakshya Raturi</v>
      </c>
      <c r="C681" s="44"/>
      <c r="D681" s="44" t="str">
        <f ca="1">IF(ISERROR(F680),"",D660)</f>
        <v>Father's Name:</v>
      </c>
      <c r="E681" s="44" t="str">
        <f ca="1">IFERROR(VLOOKUP(B680,INDIRECT($F$8),5,0),"")</f>
        <v>Sanjeev Raturi</v>
      </c>
      <c r="F681" s="44"/>
      <c r="G681" s="44" t="str">
        <f ca="1">IF(ISERROR(F680),"",G660)</f>
        <v>University Roll No:</v>
      </c>
      <c r="H681" s="44"/>
      <c r="I681" s="45">
        <f ca="1">IFERROR(VLOOKUP(B680,INDIRECT($F$8),2,0),"")</f>
        <v>250090101033</v>
      </c>
      <c r="J681" s="45"/>
      <c r="K681" s="44" t="str">
        <f ca="1">IF(ISERROR(F680),"",K660)</f>
        <v>University Enrol. No:</v>
      </c>
      <c r="L681" s="44"/>
      <c r="M681" s="45" t="str">
        <f ca="1">IFERROR(VLOOKUP(B680,INDIRECT($F$8),3,0),"")</f>
        <v>PUTU/2501103939</v>
      </c>
      <c r="N681" s="45"/>
    </row>
    <row r="682" spans="1:24" ht="12" customHeight="1" x14ac:dyDescent="0.25">
      <c r="A682" s="44"/>
      <c r="B682" s="44"/>
      <c r="C682" s="44"/>
      <c r="D682" s="44"/>
      <c r="E682" s="44"/>
      <c r="F682" s="44"/>
      <c r="G682" s="44"/>
      <c r="H682" s="44"/>
      <c r="I682" s="45"/>
      <c r="J682" s="45"/>
      <c r="K682" s="44"/>
      <c r="L682" s="44"/>
      <c r="M682" s="45"/>
      <c r="N682" s="45"/>
    </row>
    <row r="683" spans="1:24" ht="12" customHeight="1" x14ac:dyDescent="0.25">
      <c r="A683" s="42" t="str">
        <f ca="1">IF(ISERROR(F680),"",A662)</f>
        <v>Subject Code</v>
      </c>
      <c r="B683" s="42" t="str">
        <f ca="1">IF(ISERROR(F680),"",B662)</f>
        <v>Subject Name</v>
      </c>
      <c r="C683" s="42"/>
      <c r="D683" s="42"/>
      <c r="E683" s="42"/>
      <c r="F683" s="42" t="str">
        <f ca="1">IF(ISERROR(F680),"",F662)</f>
        <v>Credits</v>
      </c>
      <c r="G683" s="42" t="str">
        <f ca="1">IF(ISERROR(F680),"",G662)</f>
        <v>External Marks</v>
      </c>
      <c r="H683" s="42"/>
      <c r="I683" s="42" t="str">
        <f ca="1">IF(ISERROR(F680),"",I662)</f>
        <v>Sessional Marks</v>
      </c>
      <c r="J683" s="42"/>
      <c r="K683" s="42" t="str">
        <f ca="1">IF(ISERROR(F680),"",K662)</f>
        <v>Total Marks</v>
      </c>
      <c r="L683" s="42"/>
      <c r="M683" s="42" t="str">
        <f ca="1">IF(ISERROR(F680),"",M662)</f>
        <v>Grade</v>
      </c>
      <c r="N683" s="42" t="str">
        <f ca="1">IF(ISERROR(F680),"",N662)</f>
        <v>Grade Points</v>
      </c>
    </row>
    <row r="684" spans="1:24" ht="12" customHeight="1" x14ac:dyDescent="0.2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W684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10</v>
      </c>
    </row>
    <row r="685" spans="1:24" ht="12" customHeight="1" x14ac:dyDescent="0.25">
      <c r="A685" s="7" t="str">
        <f ca="1">IF(ISERROR(F680),"",VLOOKUP(C680,INDIRECT($F$8),6+(O685-1)*3,0))</f>
        <v>AHT 002</v>
      </c>
      <c r="B685" s="38" t="str">
        <f ca="1">IF(ISERROR(F680),"",VLOOKUP(D680,INDIRECT($F$8),6+(O685-1)*3,0))</f>
        <v>Engineering Chemistry</v>
      </c>
      <c r="C685" s="38"/>
      <c r="D685" s="38"/>
      <c r="E685" s="38"/>
      <c r="F685" s="7">
        <f ca="1">IF(ISERROR(F680),"",VLOOKUP(E680,INDIRECT($F$8),6+(O685-1)*3,0))</f>
        <v>4</v>
      </c>
      <c r="G685" s="39" t="str">
        <f ca="1">IF(ISERROR(F680),"",_xlfn.TEXTJOIN("/",FALSE,P685,S685))</f>
        <v>90/100</v>
      </c>
      <c r="H685" s="39"/>
      <c r="I685" s="39" t="str">
        <f ca="1">IF(ISERROR(F680),"",_xlfn.TEXTJOIN("/",FALSE,Q685,T685))</f>
        <v>44/50</v>
      </c>
      <c r="J685" s="39"/>
      <c r="K685" s="39" t="str">
        <f ca="1">IF(ISERROR(F680),"",_xlfn.TEXTJOIN("/",FALSE,R685,U685))</f>
        <v>134/150</v>
      </c>
      <c r="L685" s="39"/>
      <c r="M685" s="7" t="str">
        <f ca="1">IF(ISERROR(F680),"",IF(ISTEXT(P685),IF(P685="A","Ab",IF(P685="D","Dt",IF(P685="UFM","UFM",IF(P685="NA","")))),IF(AND(ISBLANK(P685),ISBLANK(R685)),"",IF(P685&lt;0.3*S685,"F",IF(ISBLANK(R685),"",IF(ISTEXT(R685),R685,IF(R685&gt;=0.95*U685,"O",IF(R685&gt;=0.9*U685,"A+",IF(R685&gt;=0.85*U685,"A",IF(R685&gt;=0.8*U685,"B+",IF(R685&gt;=0.75*U685,"B",IF(R685&gt;=0.7*U685,"C+",IF(R685&gt;=0.65*U685,"C",IF(R685&gt;=0.6*U685,"D+",IF(R685&gt;=0.55*U685,"D",IF(R685&gt;=0.5*U685,"E+",IF(R685&gt;=0.45*U685,"E",IF(R685&gt;=0.4*U685,"P",IF(R685&lt;0.4*U685,"F",R685)))))))))))))))))))</f>
        <v>A</v>
      </c>
      <c r="N685" s="8">
        <f ca="1">INDEX($Z$2:$Z$17,MATCH(M685,$Y$2:$Y$17,0))</f>
        <v>9</v>
      </c>
      <c r="O685">
        <v>1</v>
      </c>
      <c r="P685" s="1">
        <f ca="1">IF(ISERROR(F680),"",IF(ISTEXT(VLOOKUP(B680,INDIRECT($F$8),6+(O685-1)*3)),(VLOOKUP(B680,INDIRECT($F$8),6+(O685-1)*3)),SUM(VLOOKUP(B680,INDIRECT($F$8),6+(O685-1)*3),IF(W697,W685,0))))</f>
        <v>90</v>
      </c>
      <c r="Q685" s="1">
        <f ca="1">IF(ISERROR(F680),"",VLOOKUP(B680,INDIRECT($F$8),7+(O685-1)*3))</f>
        <v>44</v>
      </c>
      <c r="R685" s="1">
        <f ca="1">IF(ISERROR(F680),"",SUM(P685:Q685))</f>
        <v>134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str">
        <f ca="1">IF(ISERROR(F680),"",IF(N685=0,A685,""))</f>
        <v/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0</v>
      </c>
      <c r="X685" s="1" t="str">
        <f ca="1">IF(ISERROR(F680),"",IF(W685=0,"",_xlfn.TEXTJOIN("",FALSE," G+",W685," in ",A685)))</f>
        <v/>
      </c>
    </row>
    <row r="686" spans="1:24" ht="12" customHeight="1" x14ac:dyDescent="0.25">
      <c r="A686" s="7" t="str">
        <f ca="1">IF(ISERROR(F680),"",VLOOKUP(C680,INDIRECT($F$8),6+(O686-1)*3,0))</f>
        <v>AHT 003</v>
      </c>
      <c r="B686" s="38" t="str">
        <f ca="1">IF(ISERROR(F680),"",VLOOKUP(D680,INDIRECT($F$8),6+(O686-1)*3,0))</f>
        <v>Introduction to Engineering Mathematics</v>
      </c>
      <c r="C686" s="38"/>
      <c r="D686" s="38"/>
      <c r="E686" s="38"/>
      <c r="F686" s="7">
        <f ca="1">IF(ISERROR(F680),"",VLOOKUP(E680,INDIRECT($F$8),6+(O686-1)*3,0))</f>
        <v>4</v>
      </c>
      <c r="G686" s="39" t="str">
        <f ca="1">IF(ISERROR(F680),"",_xlfn.TEXTJOIN("/",FALSE,P686,S686))</f>
        <v>70/100</v>
      </c>
      <c r="H686" s="39"/>
      <c r="I686" s="39" t="str">
        <f ca="1">IF(ISERROR(F680),"",_xlfn.TEXTJOIN("/",FALSE,Q686,T686))</f>
        <v>38/50</v>
      </c>
      <c r="J686" s="39"/>
      <c r="K686" s="39" t="str">
        <f ca="1">IF(ISERROR(F680),"",_xlfn.TEXTJOIN("/",FALSE,R686,U686))</f>
        <v>108/150</v>
      </c>
      <c r="L686" s="39"/>
      <c r="M686" s="7" t="str">
        <f t="shared" ref="M686:M695" ca="1" si="97">IF(ISERROR(F681),"",IF(ISTEXT(P686),IF(P686="A","Ab",IF(P686="D","Dt",IF(P686="UFM","UFM",IF(P686="NA","")))),IF(AND(ISBLANK(P686),ISBLANK(R686)),"",IF(P686&lt;0.3*S686,"F",IF(ISBLANK(R686),"",IF(ISTEXT(R686),R686,IF(R686&gt;=0.95*U686,"O",IF(R686&gt;=0.9*U686,"A+",IF(R686&gt;=0.85*U686,"A",IF(R686&gt;=0.8*U686,"B+",IF(R686&gt;=0.75*U686,"B",IF(R686&gt;=0.7*U686,"C+",IF(R686&gt;=0.65*U686,"C",IF(R686&gt;=0.6*U686,"D+",IF(R686&gt;=0.55*U686,"D",IF(R686&gt;=0.5*U686,"E+",IF(R686&gt;=0.45*U686,"E",IF(R686&gt;=0.4*U686,"P",IF(R686&lt;0.4*U686,"F",R686)))))))))))))))))))</f>
        <v>C+</v>
      </c>
      <c r="N686" s="8">
        <f t="shared" ref="N686:N695" ca="1" si="98">INDEX($Z$2:$Z$17,MATCH(M686,$Y$2:$Y$17,0))</f>
        <v>7.5</v>
      </c>
      <c r="O686">
        <f>O685+1</f>
        <v>2</v>
      </c>
      <c r="P686" s="1">
        <f ca="1">IF(ISERROR(F680),"",IF(ISTEXT(VLOOKUP(B680,INDIRECT($F$8),6+(O686-1)*3)),(VLOOKUP(B680,INDIRECT($F$8),6+(O686-1)*3)),SUM(VLOOKUP(B680,INDIRECT($F$8),6+(O686-1)*3),IF(W697,W686,0))))</f>
        <v>70</v>
      </c>
      <c r="Q686" s="1">
        <f ca="1">IF(ISERROR(F680),"",VLOOKUP(B680,INDIRECT($F$8),7+(O686-1)*3))</f>
        <v>38</v>
      </c>
      <c r="R686" s="1">
        <f ca="1">IF(ISERROR(F680),"",SUM(P686:Q686))</f>
        <v>108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str">
        <f ca="1">IF(ISERROR(F680),"",IF(N686=0,A686,""))</f>
        <v/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0</v>
      </c>
      <c r="X686" s="1" t="str">
        <f ca="1">IF(ISERROR(F680),"",IF(W686=0,"",_xlfn.TEXTJOIN("",FALSE," G+",W686," in ",A686)))</f>
        <v/>
      </c>
    </row>
    <row r="687" spans="1:24" ht="12" customHeight="1" x14ac:dyDescent="0.25">
      <c r="A687" s="7" t="str">
        <f ca="1">IF(ISERROR(F680),"",VLOOKUP(C680,INDIRECT($F$8),6+(O687-1)*3,0))</f>
        <v>ECT 001</v>
      </c>
      <c r="B687" s="38" t="str">
        <f ca="1">IF(ISERROR(F680),"",VLOOKUP(D680,INDIRECT($F$8),6+(O687-1)*3,0))</f>
        <v>Basic Electronics Engineering</v>
      </c>
      <c r="C687" s="38"/>
      <c r="D687" s="38"/>
      <c r="E687" s="38"/>
      <c r="F687" s="7">
        <f ca="1">IF(ISERROR(F680),"",VLOOKUP(E680,INDIRECT($F$8),6+(O687-1)*3,0))</f>
        <v>4</v>
      </c>
      <c r="G687" s="39" t="str">
        <f ca="1">IF(ISERROR(F680),"",_xlfn.TEXTJOIN("/",FALSE,P687,S687))</f>
        <v>41/100</v>
      </c>
      <c r="H687" s="39"/>
      <c r="I687" s="39" t="str">
        <f ca="1">IF(ISERROR(F680),"",_xlfn.TEXTJOIN("/",FALSE,Q687,T687))</f>
        <v>43/50</v>
      </c>
      <c r="J687" s="39"/>
      <c r="K687" s="39" t="str">
        <f ca="1">IF(ISERROR(F680),"",_xlfn.TEXTJOIN("/",FALSE,R687,U687))</f>
        <v>84/150</v>
      </c>
      <c r="L687" s="39"/>
      <c r="M687" s="7" t="str">
        <f t="shared" ca="1" si="97"/>
        <v>D</v>
      </c>
      <c r="N687" s="8">
        <f t="shared" ca="1" si="98"/>
        <v>6</v>
      </c>
      <c r="O687">
        <f>O686+1</f>
        <v>3</v>
      </c>
      <c r="P687" s="1">
        <f ca="1">IF(ISERROR(F680),"",IF(ISTEXT(VLOOKUP(B680,INDIRECT($F$8),6+(O687-1)*3)),(VLOOKUP(B680,INDIRECT($F$8),6+(O687-1)*3)),SUM(VLOOKUP(B680,INDIRECT($F$8),6+(O687-1)*3),IF(W697,W687,0))))</f>
        <v>41</v>
      </c>
      <c r="Q687" s="1">
        <f ca="1">IF(ISERROR(F680),"",VLOOKUP(B680,INDIRECT($F$8),7+(O687-1)*3))</f>
        <v>43</v>
      </c>
      <c r="R687" s="1">
        <f ca="1">IF(ISERROR(F680),"",SUM(P687:Q687))</f>
        <v>84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str">
        <f ca="1">IF(ISERROR(F680),"",IF(N687=0,A687,""))</f>
        <v/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0</v>
      </c>
      <c r="X687" s="1" t="str">
        <f ca="1">IF(ISERROR(F680),"",IF(W687=0,"",_xlfn.TEXTJOIN("",FALSE," G+",W687," in ",A687)))</f>
        <v/>
      </c>
    </row>
    <row r="688" spans="1:24" ht="12" customHeight="1" x14ac:dyDescent="0.25">
      <c r="A688" s="7" t="str">
        <f ca="1">IF(ISERROR(F680),"",VLOOKUP(C680,INDIRECT($F$8),6+(O688-1)*3,0))</f>
        <v>MET 001</v>
      </c>
      <c r="B688" s="38" t="str">
        <f ca="1">IF(ISERROR(F680),"",VLOOKUP(D680,INDIRECT($F$8),6+(O688-1)*3,0))</f>
        <v>Basic Mechanical Engineering</v>
      </c>
      <c r="C688" s="38"/>
      <c r="D688" s="38"/>
      <c r="E688" s="38"/>
      <c r="F688" s="7">
        <f ca="1">IF(ISERROR(F680),"",VLOOKUP(E680,INDIRECT($F$8),6+(O688-1)*3,0))</f>
        <v>4</v>
      </c>
      <c r="G688" s="39" t="str">
        <f ca="1">IF(ISERROR(F680),"",_xlfn.TEXTJOIN("/",FALSE,P688,S688))</f>
        <v>45/100</v>
      </c>
      <c r="H688" s="39"/>
      <c r="I688" s="39" t="str">
        <f ca="1">IF(ISERROR(F680),"",_xlfn.TEXTJOIN("/",FALSE,Q688,T688))</f>
        <v>35/50</v>
      </c>
      <c r="J688" s="39"/>
      <c r="K688" s="39" t="str">
        <f ca="1">IF(ISERROR(F680),"",_xlfn.TEXTJOIN("/",FALSE,R688,U688))</f>
        <v>80/150</v>
      </c>
      <c r="L688" s="39"/>
      <c r="M688" s="7" t="str">
        <f t="shared" ca="1" si="97"/>
        <v>E+</v>
      </c>
      <c r="N688" s="8">
        <f t="shared" ca="1" si="98"/>
        <v>5.5</v>
      </c>
      <c r="O688">
        <f>O687+1</f>
        <v>4</v>
      </c>
      <c r="P688" s="1">
        <f ca="1">IF(ISERROR(F680),"",IF(ISTEXT(VLOOKUP(B680,INDIRECT($F$8),6+(O688-1)*3)),(VLOOKUP(B680,INDIRECT($F$8),6+(O688-1)*3)),SUM(VLOOKUP(B680,INDIRECT($F$8),6+(O688-1)*3),IF(W697,W688,0))))</f>
        <v>45</v>
      </c>
      <c r="Q688" s="1">
        <f ca="1">IF(ISERROR(F680),"",VLOOKUP(B680,INDIRECT($F$8),7+(O688-1)*3))</f>
        <v>35</v>
      </c>
      <c r="R688" s="1">
        <f ca="1">IF(ISERROR(F680),"",SUM(P688:Q688))</f>
        <v>80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str">
        <f ca="1">IF(ISERROR(F680),"",IF(N688=0,A688,""))</f>
        <v/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0</v>
      </c>
      <c r="X688" s="1" t="str">
        <f ca="1">IF(ISERROR(F680),"",IF(W688=0,"",_xlfn.TEXTJOIN("",FALSE," G+",W688," in ",A688)))</f>
        <v/>
      </c>
    </row>
    <row r="689" spans="1:24" ht="12" customHeight="1" x14ac:dyDescent="0.25">
      <c r="A689" s="7" t="str">
        <f ca="1">IF(ISERROR(F680),"",VLOOKUP(C680,INDIRECT($F$8),6+(O689-1)*3,0))</f>
        <v>AHP 002</v>
      </c>
      <c r="B689" s="38" t="str">
        <f ca="1">IF(ISERROR(F680),"",VLOOKUP(D680,INDIRECT($F$8),6+(O689-1)*3,0))</f>
        <v>Engineering Chemistry Lab</v>
      </c>
      <c r="C689" s="38"/>
      <c r="D689" s="38"/>
      <c r="E689" s="38"/>
      <c r="F689" s="7">
        <f ca="1">IF(ISERROR(F680),"",VLOOKUP(E680,INDIRECT($F$8),6+(O689-1)*3,0))</f>
        <v>1</v>
      </c>
      <c r="G689" s="39" t="str">
        <f ca="1">IF(ISERROR(F680),"",_xlfn.TEXTJOIN("/",FALSE,P689,S689))</f>
        <v>16/25</v>
      </c>
      <c r="H689" s="39"/>
      <c r="I689" s="39" t="str">
        <f ca="1">IF(ISERROR(F680),"",_xlfn.TEXTJOIN("/",FALSE,Q689,T689))</f>
        <v>25/25</v>
      </c>
      <c r="J689" s="39"/>
      <c r="K689" s="39" t="str">
        <f ca="1">IF(ISERROR(F680),"",_xlfn.TEXTJOIN("/",FALSE,R689,U689))</f>
        <v>41/50</v>
      </c>
      <c r="L689" s="39"/>
      <c r="M689" s="7" t="str">
        <f t="shared" ca="1" si="97"/>
        <v>B+</v>
      </c>
      <c r="N689" s="8">
        <f t="shared" ca="1" si="98"/>
        <v>8.5</v>
      </c>
      <c r="O689">
        <f>O688+1</f>
        <v>5</v>
      </c>
      <c r="P689" s="1">
        <f ca="1">IF(ISERROR(F680),"",IF(ISTEXT(VLOOKUP(B680,INDIRECT($F$8),6+(O689-1)*3)),(VLOOKUP(B680,INDIRECT($F$8),6+(O689-1)*3)),SUM(VLOOKUP(B680,INDIRECT($F$8),6+(O689-1)*3),IF(W697,W689,0))))</f>
        <v>16</v>
      </c>
      <c r="Q689" s="1">
        <f ca="1">IF(ISERROR(F680),"",VLOOKUP(B680,INDIRECT($F$8),7+(O689-1)*3))</f>
        <v>25</v>
      </c>
      <c r="R689" s="1">
        <f ca="1">IF(ISERROR(F680),"",SUM(P689:Q689))</f>
        <v>41</v>
      </c>
      <c r="S689" s="1">
        <f ca="1">IF(ISERROR(F680),"",VLOOKUP(A680,INDIRECT($F$8),6+(O689-1)*3))</f>
        <v>25</v>
      </c>
      <c r="T689" s="1">
        <f ca="1">IF(ISERROR(F680),"",VLOOKUP(A680,INDIRECT($F$8),7+(O689-1)*3))</f>
        <v>25</v>
      </c>
      <c r="U689" s="1">
        <f ca="1">IF(ISERROR(F680),"",VLOOKUP(A680,INDIRECT($F$8),8+(O689-1)*3))</f>
        <v>50</v>
      </c>
      <c r="V689" s="1" t="str">
        <f ca="1">IF(ISERROR(F680),"",IF(N689=0,A689,""))</f>
        <v/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0</v>
      </c>
      <c r="X689" s="1" t="str">
        <f ca="1">IF(ISERROR(F680),"",IF(W689=0,"",_xlfn.TEXTJOIN("",FALSE," G+",W689," in ",A689)))</f>
        <v/>
      </c>
    </row>
    <row r="690" spans="1:24" ht="12" customHeight="1" x14ac:dyDescent="0.25">
      <c r="A690" s="7" t="str">
        <f ca="1">IF(ISERROR(F680),"",VLOOKUP(C680,INDIRECT($F$8),6+(O690-1)*3,0))</f>
        <v>ECP 001</v>
      </c>
      <c r="B690" s="38" t="str">
        <f ca="1">IF(ISERROR(F680),"",VLOOKUP(D680,INDIRECT($F$8),6+(O690-1)*3,0))</f>
        <v>Basic Electronics Engineering Lab</v>
      </c>
      <c r="C690" s="38"/>
      <c r="D690" s="38"/>
      <c r="E690" s="38"/>
      <c r="F690" s="7">
        <f ca="1">IF(ISERROR(F680),"",VLOOKUP(E680,INDIRECT($F$8),6+(O690-1)*3,0))</f>
        <v>1</v>
      </c>
      <c r="G690" s="39" t="str">
        <f ca="1">IF(ISERROR(F680),"",_xlfn.TEXTJOIN("/",FALSE,P690,S690))</f>
        <v>18/25</v>
      </c>
      <c r="H690" s="39"/>
      <c r="I690" s="39" t="str">
        <f ca="1">IF(ISERROR(F680),"",_xlfn.TEXTJOIN("/",FALSE,Q690,T690))</f>
        <v>23/25</v>
      </c>
      <c r="J690" s="39"/>
      <c r="K690" s="39" t="str">
        <f ca="1">IF(ISERROR(F680),"",_xlfn.TEXTJOIN("/",FALSE,R690,U690))</f>
        <v>41/50</v>
      </c>
      <c r="L690" s="39"/>
      <c r="M690" s="7" t="str">
        <f t="shared" ca="1" si="97"/>
        <v>B+</v>
      </c>
      <c r="N690" s="8">
        <f t="shared" ca="1" si="98"/>
        <v>8.5</v>
      </c>
      <c r="O690">
        <f t="shared" ref="O690:O696" si="99">O689+1</f>
        <v>6</v>
      </c>
      <c r="P690" s="1">
        <f ca="1">IF(ISERROR(F680),"",IF(ISTEXT(VLOOKUP(B680,INDIRECT($F$8),6+(O690-1)*3)),(VLOOKUP(B680,INDIRECT($F$8),6+(O690-1)*3)),SUM(VLOOKUP(B680,INDIRECT($F$8),6+(O690-1)*3),IF(W697,W690,0))))</f>
        <v>18</v>
      </c>
      <c r="Q690" s="1">
        <f ca="1">IF(ISERROR(F680),"",VLOOKUP(B680,INDIRECT($F$8),7+(O690-1)*3))</f>
        <v>23</v>
      </c>
      <c r="R690" s="1">
        <f ca="1">IF(ISERROR(F680),"",SUM(P690:Q690))</f>
        <v>41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str">
        <f ca="1">IF(ISERROR(F680),"",IF(N690=0,A690,""))</f>
        <v/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0</v>
      </c>
      <c r="X690" s="1" t="str">
        <f ca="1">IF(ISERROR(F680),"",IF(W690=0,"",_xlfn.TEXTJOIN("",FALSE," G+",W690," in ",A690)))</f>
        <v/>
      </c>
    </row>
    <row r="691" spans="1:24" ht="12" customHeight="1" x14ac:dyDescent="0.25">
      <c r="A691" s="7" t="str">
        <f ca="1">IF(ISERROR(F680),"",VLOOKUP(C680,INDIRECT($F$8),6+(O691-1)*3,0))</f>
        <v>MEP 001</v>
      </c>
      <c r="B691" s="38" t="str">
        <f ca="1">IF(ISERROR(F680),"",VLOOKUP(D680,INDIRECT($F$8),6+(O691-1)*3,0))</f>
        <v>Basic Mechanical Engineering Lab</v>
      </c>
      <c r="C691" s="38"/>
      <c r="D691" s="38"/>
      <c r="E691" s="38"/>
      <c r="F691" s="7">
        <f ca="1">IF(ISERROR(F680),"",VLOOKUP(E680,INDIRECT($F$8),6+(O691-1)*3,0))</f>
        <v>1</v>
      </c>
      <c r="G691" s="39" t="str">
        <f ca="1">IF(ISERROR(F680),"",_xlfn.TEXTJOIN("/",FALSE,P691,S691))</f>
        <v>23/25</v>
      </c>
      <c r="H691" s="39"/>
      <c r="I691" s="39" t="str">
        <f ca="1">IF(ISERROR(F680),"",_xlfn.TEXTJOIN("/",FALSE,Q691,T691))</f>
        <v>21/25</v>
      </c>
      <c r="J691" s="39"/>
      <c r="K691" s="39" t="str">
        <f ca="1">IF(ISERROR(F680),"",_xlfn.TEXTJOIN("/",FALSE,R691,U691))</f>
        <v>44/50</v>
      </c>
      <c r="L691" s="39"/>
      <c r="M691" s="7" t="str">
        <f t="shared" ca="1" si="97"/>
        <v>A</v>
      </c>
      <c r="N691" s="8">
        <f t="shared" ca="1" si="98"/>
        <v>9</v>
      </c>
      <c r="O691">
        <f t="shared" si="99"/>
        <v>7</v>
      </c>
      <c r="P691" s="1">
        <f ca="1">IF(ISERROR(F680),"",IF(ISTEXT(VLOOKUP(B680,INDIRECT($F$8),6+(O691-1)*3)),(VLOOKUP(B680,INDIRECT($F$8),6+(O691-1)*3)),SUM(VLOOKUP(B680,INDIRECT($F$8),6+(O691-1)*3),IF(W697,W691,0))))</f>
        <v>23</v>
      </c>
      <c r="Q691" s="1">
        <f ca="1">IF(ISERROR(F680),"",VLOOKUP(B680,INDIRECT($F$8),7+(O691-1)*3))</f>
        <v>21</v>
      </c>
      <c r="R691" s="1">
        <f ca="1">IF(ISERROR(F680),"",SUM(P691:Q691))</f>
        <v>44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str">
        <f ca="1">IF(ISERROR(F680),"",IF(N691=0,A691,""))</f>
        <v/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0</v>
      </c>
      <c r="X691" s="1" t="str">
        <f ca="1">IF(ISERROR(F680),"",IF(W691=0,"",_xlfn.TEXTJOIN("",FALSE," G+",W691," in ",A691)))</f>
        <v/>
      </c>
    </row>
    <row r="692" spans="1:24" ht="12" customHeight="1" x14ac:dyDescent="0.25">
      <c r="A692" s="7" t="str">
        <f ca="1">IF(ISERROR(F680),"",VLOOKUP(C680,INDIRECT($F$8),6+(O692-1)*3,0))</f>
        <v>MEP 003</v>
      </c>
      <c r="B692" s="38" t="str">
        <f ca="1">IF(ISERROR(F680),"",VLOOKUP(D680,INDIRECT($F$8),6+(O692-1)*3-Z692,0))</f>
        <v>Workshop Practices Lab</v>
      </c>
      <c r="C692" s="38"/>
      <c r="D692" s="38"/>
      <c r="E692" s="38"/>
      <c r="F692" s="7">
        <f ca="1">IF(ISERROR(F680),"",VLOOKUP(E680,INDIRECT($F$8),6+(O692-1)*3,0))</f>
        <v>2</v>
      </c>
      <c r="G692" s="39" t="str">
        <f ca="1">IF(ISERROR(F680),"",_xlfn.TEXTJOIN("/",FALSE,P692,S692))</f>
        <v>48/50</v>
      </c>
      <c r="H692" s="39"/>
      <c r="I692" s="39" t="str">
        <f ca="1">IF(ISERROR(F680),"",_xlfn.TEXTJOIN("/",FALSE,Q692,T692))</f>
        <v>44/50</v>
      </c>
      <c r="J692" s="39"/>
      <c r="K692" s="39" t="str">
        <f ca="1">IF(ISERROR(F680),"",_xlfn.TEXTJOIN("/",FALSE,R692,U692))</f>
        <v>92/100</v>
      </c>
      <c r="L692" s="39"/>
      <c r="M692" s="7" t="str">
        <f t="shared" ca="1" si="97"/>
        <v>A+</v>
      </c>
      <c r="N692" s="8">
        <f t="shared" ca="1" si="98"/>
        <v>9.5</v>
      </c>
      <c r="O692">
        <f t="shared" si="99"/>
        <v>8</v>
      </c>
      <c r="P692" s="1">
        <f ca="1">IF(ISERROR(F680),"",IF(ISTEXT(VLOOKUP(B680,INDIRECT($F$8),6+(O692-1)*3)),(VLOOKUP(B680,INDIRECT($F$8),6+(O692-1)*3)),SUM(VLOOKUP(B680,INDIRECT($F$8),6+(O692-1)*3),IF(W697,W692,0))))</f>
        <v>48</v>
      </c>
      <c r="Q692" s="1">
        <f ca="1">IF(ISERROR(F680),"",VLOOKUP(B680,INDIRECT($F$8),7+(O692-1)*3))</f>
        <v>44</v>
      </c>
      <c r="R692" s="1">
        <f ca="1">IF(ISERROR(F680),"",SUM(P692:Q692))</f>
        <v>92</v>
      </c>
      <c r="S692" s="1">
        <f ca="1">IF(ISERROR(F680),"",VLOOKUP(A680,INDIRECT($F$8),6+(O692-1)*3))</f>
        <v>50</v>
      </c>
      <c r="T692" s="1">
        <f ca="1">IF(ISERROR(F680),"",VLOOKUP(A680,INDIRECT($F$8),7+(O692-1)*3))</f>
        <v>50</v>
      </c>
      <c r="U692" s="1">
        <f ca="1">IF(ISERROR(F680),"",VLOOKUP(A680,INDIRECT($F$8),8+(O692-1)*3))</f>
        <v>100</v>
      </c>
      <c r="V692" s="1" t="str">
        <f ca="1">IF(ISERROR(F680),"",IF(N692=0,A692,""))</f>
        <v/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0</v>
      </c>
      <c r="X692" s="1" t="str">
        <f ca="1">IF(ISERROR(F680),"",IF(W692=0,"",_xlfn.TEXTJOIN("",FALSE," G+",W692," in ",A692)))</f>
        <v/>
      </c>
    </row>
    <row r="693" spans="1:24" ht="12" customHeight="1" x14ac:dyDescent="0.25">
      <c r="A693" s="7" t="str">
        <f ca="1">IF(ISERROR(F680),"",VLOOKUP(C680,INDIRECT($F$8),6+(O693-1)*3,0))</f>
        <v>AHP 004</v>
      </c>
      <c r="B693" s="38" t="str">
        <f ca="1">IF(ISERROR(F680),"",VLOOKUP(D680,INDIRECT($F$8),6+(O693-1)*3-Z693,0))</f>
        <v>Emerging Technologies in Engineering Lab</v>
      </c>
      <c r="C693" s="38"/>
      <c r="D693" s="38"/>
      <c r="E693" s="38"/>
      <c r="F693" s="7">
        <f ca="1">IF(ISERROR(F680),"",VLOOKUP(E680,INDIRECT($F$8),6+(O693-1)*3,0))</f>
        <v>1</v>
      </c>
      <c r="G693" s="39" t="str">
        <f ca="1">IF(ISERROR(F680),"",_xlfn.TEXTJOIN("/",FALSE,P693,S693))</f>
        <v>23/25</v>
      </c>
      <c r="H693" s="39"/>
      <c r="I693" s="39" t="str">
        <f ca="1">IF(ISERROR(F680),"",_xlfn.TEXTJOIN("/",FALSE,Q693,T693))</f>
        <v>24/25</v>
      </c>
      <c r="J693" s="39"/>
      <c r="K693" s="39" t="str">
        <f ca="1">IF(ISERROR(F680),"",_xlfn.TEXTJOIN("/",FALSE,R693,U693))</f>
        <v>47/50</v>
      </c>
      <c r="L693" s="39"/>
      <c r="M693" s="7" t="str">
        <f t="shared" ca="1" si="97"/>
        <v>A+</v>
      </c>
      <c r="N693" s="8">
        <f t="shared" ca="1" si="98"/>
        <v>9.5</v>
      </c>
      <c r="O693">
        <f t="shared" si="99"/>
        <v>9</v>
      </c>
      <c r="P693" s="1">
        <f ca="1">IF(ISERROR(F680),"",IF(ISTEXT(VLOOKUP(B680,INDIRECT($F$8),6+(O693-1)*3)),(VLOOKUP(B680,INDIRECT($F$8),6+(O693-1)*3)),SUM(VLOOKUP(B680,INDIRECT($F$8),6+(O693-1)*3),IF(W697,W693,0))))</f>
        <v>23</v>
      </c>
      <c r="Q693" s="1">
        <f ca="1">IF(ISERROR(F680),"",VLOOKUP(B680,INDIRECT($F$8),7+(O693-1)*3))</f>
        <v>24</v>
      </c>
      <c r="R693" s="1">
        <f ca="1">IF(ISERROR(F680),"",SUM(P693:Q693))</f>
        <v>47</v>
      </c>
      <c r="S693" s="1">
        <f ca="1">IF(ISERROR(F680),"",VLOOKUP(A680,INDIRECT($F$8),6+(O693-1)*3))</f>
        <v>25</v>
      </c>
      <c r="T693" s="1">
        <f ca="1">IF(ISERROR(F680),"",VLOOKUP(A680,INDIRECT($F$8),7+(O693-1)*3))</f>
        <v>25</v>
      </c>
      <c r="U693" s="1">
        <f ca="1">IF(ISERROR(F680),"",VLOOKUP(A680,INDIRECT($F$8),8+(O693-1)*3))</f>
        <v>50</v>
      </c>
      <c r="V693" s="1" t="str">
        <f ca="1">IF(ISERROR(F680),"",IF(N693=0,A693,""))</f>
        <v/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0</v>
      </c>
      <c r="X693" s="1" t="str">
        <f ca="1">IF(ISERROR(F680),"",IF(W693=0,"",_xlfn.TEXTJOIN("",FALSE," G+",W693," in ",A693)))</f>
        <v/>
      </c>
    </row>
    <row r="694" spans="1:24" ht="12" customHeight="1" x14ac:dyDescent="0.25">
      <c r="A694" s="7" t="str">
        <f ca="1">IF(ISERROR(F680),"",VLOOKUP(C680,INDIRECT($F$8),6+(O694-1)*3,0))</f>
        <v>CSP 002</v>
      </c>
      <c r="B694" s="38" t="str">
        <f ca="1">IF(ISERROR(F680),"",VLOOKUP(D680,INDIRECT($F$8),6+(O694-1)*3,0))</f>
        <v>Computer Applications and IOT</v>
      </c>
      <c r="C694" s="38"/>
      <c r="D694" s="38"/>
      <c r="E694" s="38"/>
      <c r="F694" s="7">
        <f ca="1">IF(ISERROR(F680),"",VLOOKUP(E680,INDIRECT($F$8),6+(O694-1)*3,0))</f>
        <v>1</v>
      </c>
      <c r="G694" s="39" t="str">
        <f ca="1">IF(ISERROR(F680),"",_xlfn.TEXTJOIN("/",FALSE,P694,S694))</f>
        <v>23/25</v>
      </c>
      <c r="H694" s="39"/>
      <c r="I694" s="39" t="str">
        <f ca="1">IF(ISERROR(F680),"",_xlfn.TEXTJOIN("/",FALSE,Q694,T694))</f>
        <v>21/25</v>
      </c>
      <c r="J694" s="39"/>
      <c r="K694" s="39" t="str">
        <f ca="1">IF(ISERROR(F680),"",_xlfn.TEXTJOIN("/",FALSE,R694,U694))</f>
        <v>44/50</v>
      </c>
      <c r="L694" s="39"/>
      <c r="M694" s="7" t="str">
        <f t="shared" ca="1" si="97"/>
        <v>A</v>
      </c>
      <c r="N694" s="8">
        <f t="shared" ca="1" si="98"/>
        <v>9</v>
      </c>
      <c r="O694">
        <f t="shared" si="99"/>
        <v>10</v>
      </c>
      <c r="P694" s="1">
        <f ca="1">IF(ISERROR(F680),"",IF(ISTEXT(VLOOKUP(B680,INDIRECT($F$8),6+(O694-1)*3)),(VLOOKUP(B680,INDIRECT($F$8),6+(O694-1)*3)),SUM(VLOOKUP(B680,INDIRECT($F$8),6+(O694-1)*3),IF(W697,W694,0))))</f>
        <v>23</v>
      </c>
      <c r="Q694" s="1">
        <f ca="1">IF(ISERROR(F680),"",VLOOKUP(B680,INDIRECT($F$8),7+(O694-1)*3))</f>
        <v>21</v>
      </c>
      <c r="R694" s="1">
        <f ca="1">IF(ISERROR(F680),"",SUM(P694:Q694))</f>
        <v>44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str">
        <f ca="1">IF(ISERROR(F680),"",IF(N694=0,A694,""))</f>
        <v/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0</v>
      </c>
      <c r="X694" s="1" t="str">
        <f ca="1">IF(ISERROR(F680),"",IF(W694=0,"",_xlfn.TEXTJOIN("",FALSE," G+",W694," in ",A694)))</f>
        <v/>
      </c>
    </row>
    <row r="695" spans="1:24" ht="12" customHeight="1" x14ac:dyDescent="0.25">
      <c r="A695" s="7" t="str">
        <f ca="1">IF(ISERROR(F680),"",VLOOKUP(C680,INDIRECT($F$8),6+(O695-1)*3,0))</f>
        <v>AHP 006</v>
      </c>
      <c r="B695" s="38" t="str">
        <f ca="1">IF(ISERROR(F680),"",VLOOKUP(D680,INDIRECT($F$8),6+(O695-1)*3,0))</f>
        <v>English Language Lab ($)</v>
      </c>
      <c r="C695" s="38"/>
      <c r="D695" s="38"/>
      <c r="E695" s="38"/>
      <c r="F695" s="7">
        <f ca="1">IF(ISERROR(F680),"",VLOOKUP(E680,INDIRECT($F$8),6+(O695-1)*3,0))</f>
        <v>0</v>
      </c>
      <c r="G695" s="39" t="str">
        <f ca="1">IF(ISERROR(F680),"",_xlfn.TEXTJOIN("/",FALSE,P695,S695))</f>
        <v>18/25</v>
      </c>
      <c r="H695" s="39"/>
      <c r="I695" s="39" t="str">
        <f ca="1">IF(ISERROR(F680),"",_xlfn.TEXTJOIN("/",FALSE,Q695,T695))</f>
        <v>26/50</v>
      </c>
      <c r="J695" s="39"/>
      <c r="K695" s="39" t="str">
        <f ca="1">IF(ISERROR(F680),"",_xlfn.TEXTJOIN("/",FALSE,R695,U695))</f>
        <v>44/75</v>
      </c>
      <c r="L695" s="39"/>
      <c r="M695" s="7" t="str">
        <f t="shared" ca="1" si="97"/>
        <v>D</v>
      </c>
      <c r="N695" s="8">
        <f t="shared" ca="1" si="98"/>
        <v>6</v>
      </c>
      <c r="O695">
        <f t="shared" si="99"/>
        <v>11</v>
      </c>
      <c r="P695" s="1">
        <f ca="1">IF(ISERROR(F680),"",IF(ISTEXT(VLOOKUP(B680,INDIRECT($F$8),6+(O695-1)*3)),(VLOOKUP(B680,INDIRECT($F$8),6+(O695-1)*3)),SUM(VLOOKUP(B680,INDIRECT($F$8),6+(O695-1)*3),IF(W697,W695,0))))</f>
        <v>18</v>
      </c>
      <c r="Q695" s="1">
        <f ca="1">IF(ISERROR(F680),"",VLOOKUP(B680,INDIRECT($F$8),7+(O695-1)*3))</f>
        <v>26</v>
      </c>
      <c r="R695" s="1">
        <f ca="1">IF(ISERROR(F680),"",SUM(P695:Q695))</f>
        <v>44</v>
      </c>
      <c r="S695" s="1">
        <f ca="1">IF(ISERROR(F680),"",VLOOKUP(A680,INDIRECT($F$8),6+(O695-1)*3))</f>
        <v>25</v>
      </c>
      <c r="T695" s="1">
        <f ca="1">IF(ISERROR(F680),"",VLOOKUP(A680,INDIRECT($F$8),7+(O695-1)*3))</f>
        <v>50</v>
      </c>
      <c r="U695" s="1">
        <f ca="1">IF(ISERROR(F680),"",VLOOKUP(A680,INDIRECT($F$8),8+(O695-1)*3))</f>
        <v>75</v>
      </c>
      <c r="V695" s="1" t="str">
        <f ca="1">IF(ISERROR(F680),"",IF(N695=0,A695,""))</f>
        <v/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0</v>
      </c>
      <c r="X695" s="1" t="str">
        <f ca="1">IF(ISERROR(F680),"",IF(W695=0,"",_xlfn.TEXTJOIN("",FALSE," G+",W695," in ",A695)))</f>
        <v/>
      </c>
    </row>
    <row r="696" spans="1:24" ht="12" customHeight="1" x14ac:dyDescent="0.25">
      <c r="A696" s="7" t="str">
        <f ca="1">IF(ISERROR(F680),"",VLOOKUP(C680,INDIRECT($F$8),6+(O696-1)*3-Y696,0))</f>
        <v>GP 01</v>
      </c>
      <c r="B696" s="38" t="str">
        <f ca="1">IF(ISERROR(F680),"",VLOOKUP(D680,INDIRECT($F$8),6+(O696-1)*3-Z696,0))</f>
        <v>General Proficiency ($)</v>
      </c>
      <c r="C696" s="38"/>
      <c r="D696" s="38"/>
      <c r="E696" s="38"/>
      <c r="F696" s="7">
        <f ca="1">IF(ISERROR(F680),"",VLOOKUP(E680,INDIRECT($F$8),6+(O696-1)*3-AA696,0))</f>
        <v>0</v>
      </c>
      <c r="G696" s="39" t="str">
        <f ca="1">IF(ISERROR(F680),"","-")</f>
        <v>-</v>
      </c>
      <c r="H696" s="39"/>
      <c r="I696" s="39" t="str">
        <f ca="1">IF(ISERROR(F680),"",_xlfn.TEXTJOIN("/",FALSE,Q696,T696))</f>
        <v>47/50</v>
      </c>
      <c r="J696" s="39"/>
      <c r="K696" s="39" t="str">
        <f ca="1">IF(ISERROR(F680),"",_xlfn.TEXTJOIN("/",FALSE,R696,U696))</f>
        <v>47/50</v>
      </c>
      <c r="L696" s="39"/>
      <c r="M696" s="39" t="str">
        <f ca="1">IF(ISBLANK(R696),"",IF(ISTEXT(R696),R696,IF(R696&gt;=0.8*U696,"Excellent",IF(R696&gt;=0.6*U696,"Very Good",IF(R696&gt;=0.4*U696,"Good",IF(R696&gt;=0.2*U696,"Satisfactory","Average"))))))</f>
        <v>Excellent</v>
      </c>
      <c r="N696" s="39"/>
      <c r="O696">
        <f t="shared" si="99"/>
        <v>12</v>
      </c>
      <c r="P696" s="1">
        <f ca="1">IF(ISERROR(F680),"",IF(ISTEXT(VLOOKUP(B\28,INDIRECT($F$8),6+(O696-1)*3)),(VLOOKUP(B680,INDIRECT($F$8),6+(O696-1)*3)),SUM(VLOOKUP(B680,INDIRECT($F$8),6+(O696-1)*3),IF(W697,W696,0))))</f>
        <v>0</v>
      </c>
      <c r="Q696" s="1">
        <f ca="1">IF(ISERROR(F680),"",VLOOKUP(B680,INDIRECT($F$8),7+(O696-1)*3))</f>
        <v>47</v>
      </c>
      <c r="R696" s="1">
        <f ca="1">IF(ISERROR(F680),"",SUM(P696:Q696))</f>
        <v>47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5">
      <c r="A697" s="40" t="str">
        <f ca="1">IF(ISERROR(F680),"",A676)</f>
        <v>Total Credits/ Marks/ Total Grade Points</v>
      </c>
      <c r="B697" s="40"/>
      <c r="C697" s="40"/>
      <c r="D697" s="40"/>
      <c r="E697" s="40"/>
      <c r="F697" s="10">
        <f ca="1">IF(ISERROR(F680),"",SUM(F685:F695))</f>
        <v>23</v>
      </c>
      <c r="G697" s="41" t="str">
        <f ca="1">IF(ISERROR(F680),"",_xlfn.TEXTJOIN("/",TRUE,SUMIF(F685:F696,"&gt;0",P685:P696),SUMIF(F685:F696,"&gt;0",S685:S696)))</f>
        <v>397/575</v>
      </c>
      <c r="H697" s="41"/>
      <c r="I697" s="41" t="str">
        <f ca="1">IF(ISERROR(F680),"",_xlfn.TEXTJOIN("/",TRUE,SUMIF(F685:F696,"&gt;0",Q685:Q696),SUMIF(F685:F696,"&gt;0",T685:T696)))</f>
        <v>318/375</v>
      </c>
      <c r="J697" s="41"/>
      <c r="K697" s="41" t="str">
        <f ca="1">IF(ISERROR(F680),"",_xlfn.TEXTJOIN("/",TRUE,SUMIF(F685:F696,"&gt;0",R685:R696),SUMIF(F685:F696,"&gt;0",U685:U696)))</f>
        <v>715/950</v>
      </c>
      <c r="L697" s="41"/>
      <c r="M697" s="40">
        <f ca="1">IF(ISERROR(F680),"",SUMPRODUCT(N685:N695,F685:F695))</f>
        <v>175.5</v>
      </c>
      <c r="N697" s="40"/>
      <c r="V697" s="1" t="str">
        <f ca="1">IF(ISERROR(F680),"",_xlfn.TEXTJOIN(", ",TRUE,V685:V696))</f>
        <v/>
      </c>
      <c r="W697" t="b">
        <f ca="1">IF(ISERROR(F680),"",IF(SUM(W685:W696)&lt;=W684,TRUE,FALSE))</f>
        <v>1</v>
      </c>
      <c r="X697" s="1" t="str">
        <f ca="1">IF(ISERROR(F680),"",_xlfn.TEXTJOIN(",",TRUE,X685:X696))</f>
        <v/>
      </c>
    </row>
    <row r="698" spans="1:24" ht="12" customHeight="1" x14ac:dyDescent="0.25">
      <c r="A698" s="40" t="str">
        <f ca="1">IF(ISERROR(F680),"",A677)</f>
        <v>Result:</v>
      </c>
      <c r="B698" s="42" t="str" cm="1">
        <f t="array" aca="1" ref="B698" ca="1">IF(SUM(COUNTIF(M685:M695,{"Ab","Dt"}))=11, "Not Promoted to IInd Semester", IF(V697="", "PASS", "CARRY OVER"))</f>
        <v>PASS</v>
      </c>
      <c r="C698" s="42"/>
      <c r="D698" s="40" t="str">
        <f ca="1">IF(ISERROR(F680),"",D677)</f>
        <v>Remark:</v>
      </c>
      <c r="E698" s="42" t="str">
        <f ca="1">IF(ISERROR(F680),"",IF(V697="",IF(X697="","",X697),_xlfn.TEXTJOIN(" ",TRUE,"BACK IN",V697)))</f>
        <v/>
      </c>
      <c r="F698" s="42"/>
      <c r="G698" s="40" t="str">
        <f ca="1">IF(ISERROR(F680),"",G677)</f>
        <v>SGPA:</v>
      </c>
      <c r="H698" s="43">
        <f ca="1">IF(ISERROR(F680),"",M697/F697)</f>
        <v>7.6304347826086953</v>
      </c>
      <c r="I698" s="40" t="str">
        <f ca="1">IF(ISERROR(F680),"",I677)</f>
        <v>CGPA:</v>
      </c>
      <c r="J698" s="43">
        <f ca="1">IF(ISERROR(F680),"",VLOOKUP(B680,INDIRECT($F$8),12+(O696-1)*3,0))</f>
        <v>7.6304347826086953</v>
      </c>
      <c r="K698" s="42" t="str">
        <f ca="1">IF(ISERROR(F680),"",K677)</f>
        <v>Earned Credits:</v>
      </c>
      <c r="L698" s="40">
        <f ca="1">IF(ISERROR(F680),"",SUMIF(N685:N695,"&gt;0",F685:F695))</f>
        <v>23</v>
      </c>
      <c r="M698" s="42" t="str">
        <f ca="1">IF(ISERROR(F680),"",M677)</f>
        <v>Cuml. Earned Credits:</v>
      </c>
      <c r="N698" s="40">
        <f ca="1">IF(ISERROR(F680),"",VLOOKUP(B680,INDIRECT($F$8),10+(O696-1)*3,0))</f>
        <v>23</v>
      </c>
    </row>
    <row r="699" spans="1:24" ht="12" customHeight="1" x14ac:dyDescent="0.25">
      <c r="A699" s="40"/>
      <c r="B699" s="42"/>
      <c r="C699" s="42"/>
      <c r="D699" s="40"/>
      <c r="E699" s="42"/>
      <c r="F699" s="42"/>
      <c r="G699" s="40"/>
      <c r="H699" s="43"/>
      <c r="I699" s="40"/>
      <c r="J699" s="43"/>
      <c r="K699" s="42"/>
      <c r="L699" s="40"/>
      <c r="M699" s="42"/>
      <c r="N699" s="40"/>
    </row>
    <row r="700" spans="1:24" ht="12" customHeight="1" x14ac:dyDescent="0.25">
      <c r="A700" s="40"/>
      <c r="B700" s="42"/>
      <c r="C700" s="42"/>
      <c r="D700" s="40"/>
      <c r="E700" s="42"/>
      <c r="F700" s="42"/>
      <c r="G700" s="40"/>
      <c r="H700" s="43"/>
      <c r="I700" s="40"/>
      <c r="J700" s="43"/>
      <c r="K700" s="42"/>
      <c r="L700" s="40"/>
      <c r="M700" s="42"/>
      <c r="N700" s="40"/>
    </row>
    <row r="701" spans="1:24" ht="12" customHeight="1" x14ac:dyDescent="0.25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 t="str">
        <f ca="1">VLOOKUP(B701,INDIRECT($F$8),4,0)</f>
        <v>Manav Dimri</v>
      </c>
    </row>
    <row r="702" spans="1:24" ht="12" customHeight="1" x14ac:dyDescent="0.25">
      <c r="A702" s="44" t="str">
        <f ca="1">IF(ISERROR(F701),"",A681)</f>
        <v>Name:</v>
      </c>
      <c r="B702" s="44" t="str">
        <f ca="1">IFERROR(VLOOKUP(B701,INDIRECT($F$8),4,0),"")</f>
        <v>Manav Dimri</v>
      </c>
      <c r="C702" s="44"/>
      <c r="D702" s="44" t="str">
        <f ca="1">IF(ISERROR(F701),"",D681)</f>
        <v>Father's Name:</v>
      </c>
      <c r="E702" s="44" t="str">
        <f ca="1">IFERROR(VLOOKUP(B701,INDIRECT($F$8),5,0),"")</f>
        <v>Harish Chandra</v>
      </c>
      <c r="F702" s="44"/>
      <c r="G702" s="44" t="str">
        <f ca="1">IF(ISERROR(F701),"",G681)</f>
        <v>University Roll No:</v>
      </c>
      <c r="H702" s="44"/>
      <c r="I702" s="45">
        <f ca="1">IFERROR(VLOOKUP(B701,INDIRECT($F$8),2,0),"")</f>
        <v>250090101034</v>
      </c>
      <c r="J702" s="45"/>
      <c r="K702" s="44" t="str">
        <f ca="1">IF(ISERROR(F701),"",K681)</f>
        <v>University Enrol. No:</v>
      </c>
      <c r="L702" s="44"/>
      <c r="M702" s="45" t="str">
        <f ca="1">IFERROR(VLOOKUP(B701,INDIRECT($F$8),3,0),"")</f>
        <v>UTU/2501104032</v>
      </c>
      <c r="N702" s="45"/>
    </row>
    <row r="703" spans="1:24" ht="12" customHeight="1" x14ac:dyDescent="0.25">
      <c r="A703" s="44"/>
      <c r="B703" s="44"/>
      <c r="C703" s="44"/>
      <c r="D703" s="44"/>
      <c r="E703" s="44"/>
      <c r="F703" s="44"/>
      <c r="G703" s="44"/>
      <c r="H703" s="44"/>
      <c r="I703" s="45"/>
      <c r="J703" s="45"/>
      <c r="K703" s="44"/>
      <c r="L703" s="44"/>
      <c r="M703" s="45"/>
      <c r="N703" s="45"/>
    </row>
    <row r="704" spans="1:24" ht="12" customHeight="1" x14ac:dyDescent="0.25">
      <c r="A704" s="42" t="str">
        <f ca="1">IF(ISERROR(F701),"",A683)</f>
        <v>Subject Code</v>
      </c>
      <c r="B704" s="42" t="str">
        <f ca="1">IF(ISERROR(F701),"",B683)</f>
        <v>Subject Name</v>
      </c>
      <c r="C704" s="42"/>
      <c r="D704" s="42"/>
      <c r="E704" s="42"/>
      <c r="F704" s="42" t="str">
        <f ca="1">IF(ISERROR(F701),"",F683)</f>
        <v>Credits</v>
      </c>
      <c r="G704" s="42" t="str">
        <f ca="1">IF(ISERROR(F701),"",G683)</f>
        <v>External Marks</v>
      </c>
      <c r="H704" s="42"/>
      <c r="I704" s="42" t="str">
        <f ca="1">IF(ISERROR(F701),"",I683)</f>
        <v>Sessional Marks</v>
      </c>
      <c r="J704" s="42"/>
      <c r="K704" s="42" t="str">
        <f ca="1">IF(ISERROR(F701),"",K683)</f>
        <v>Total Marks</v>
      </c>
      <c r="L704" s="42"/>
      <c r="M704" s="42" t="str">
        <f ca="1">IF(ISERROR(F701),"",M683)</f>
        <v>Grade</v>
      </c>
      <c r="N704" s="42" t="str">
        <f ca="1">IF(ISERROR(F701),"",N683)</f>
        <v>Grade Points</v>
      </c>
    </row>
    <row r="705" spans="1:24" ht="12" customHeight="1" x14ac:dyDescent="0.2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W705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10</v>
      </c>
    </row>
    <row r="706" spans="1:24" ht="12" customHeight="1" x14ac:dyDescent="0.25">
      <c r="A706" s="7" t="str">
        <f ca="1">IF(ISERROR(F701),"",VLOOKUP(C701,INDIRECT($F$8),6+(O706-1)*3,0))</f>
        <v>AHT 002</v>
      </c>
      <c r="B706" s="38" t="str">
        <f ca="1">IF(ISERROR(F701),"",VLOOKUP(D701,INDIRECT($F$8),6+(O706-1)*3,0))</f>
        <v>Engineering Chemistry</v>
      </c>
      <c r="C706" s="38"/>
      <c r="D706" s="38"/>
      <c r="E706" s="38"/>
      <c r="F706" s="7">
        <f ca="1">IF(ISERROR(F701),"",VLOOKUP(E701,INDIRECT($F$8),6+(O706-1)*3,0))</f>
        <v>4</v>
      </c>
      <c r="G706" s="39" t="str">
        <f ca="1">IF(ISERROR(F701),"",_xlfn.TEXTJOIN("/",FALSE,P706,S706))</f>
        <v>79/100</v>
      </c>
      <c r="H706" s="39"/>
      <c r="I706" s="39" t="str">
        <f ca="1">IF(ISERROR(F701),"",_xlfn.TEXTJOIN("/",FALSE,Q706,T706))</f>
        <v>36/50</v>
      </c>
      <c r="J706" s="39"/>
      <c r="K706" s="39" t="str">
        <f ca="1">IF(ISERROR(F701),"",_xlfn.TEXTJOIN("/",FALSE,R706,U706))</f>
        <v>115/150</v>
      </c>
      <c r="L706" s="39"/>
      <c r="M706" s="7" t="str">
        <f ca="1">IF(ISERROR(F701),"",IF(ISTEXT(P706),IF(P706="A","Ab",IF(P706="D","Dt",IF(P706="UFM","UFM",IF(P706="NA","")))),IF(AND(ISBLANK(P706),ISBLANK(R706)),"",IF(P706&lt;0.3*S706,"F",IF(ISBLANK(R706),"",IF(ISTEXT(R706),R706,IF(R706&gt;=0.95*U706,"O",IF(R706&gt;=0.9*U706,"A+",IF(R706&gt;=0.85*U706,"A",IF(R706&gt;=0.8*U706,"B+",IF(R706&gt;=0.75*U706,"B",IF(R706&gt;=0.7*U706,"C+",IF(R706&gt;=0.65*U706,"C",IF(R706&gt;=0.6*U706,"D+",IF(R706&gt;=0.55*U706,"D",IF(R706&gt;=0.5*U706,"E+",IF(R706&gt;=0.45*U706,"E",IF(R706&gt;=0.4*U706,"P",IF(R706&lt;0.4*U706,"F",R706)))))))))))))))))))</f>
        <v>B</v>
      </c>
      <c r="N706" s="8">
        <f ca="1">INDEX($Z$2:$Z$17,MATCH(M706,$Y$2:$Y$17,0))</f>
        <v>8</v>
      </c>
      <c r="O706">
        <v>1</v>
      </c>
      <c r="P706" s="1">
        <f ca="1">IF(ISERROR(F701),"",IF(ISTEXT(VLOOKUP(B701,INDIRECT($F$8),6+(O706-1)*3)),(VLOOKUP(B701,INDIRECT($F$8),6+(O706-1)*3)),SUM(VLOOKUP(B701,INDIRECT($F$8),6+(O706-1)*3),IF(W718,W706,0))))</f>
        <v>79</v>
      </c>
      <c r="Q706" s="1">
        <f ca="1">IF(ISERROR(F701),"",VLOOKUP(B701,INDIRECT($F$8),7+(O706-1)*3))</f>
        <v>36</v>
      </c>
      <c r="R706" s="1">
        <f ca="1">IF(ISERROR(F701),"",SUM(P706:Q706))</f>
        <v>115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str">
        <f ca="1">IF(ISERROR(F701),"",IF(N706=0,A706,""))</f>
        <v/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0</v>
      </c>
      <c r="X706" s="1" t="str">
        <f ca="1">IF(ISERROR(F701),"",IF(W706=0,"",_xlfn.TEXTJOIN("",FALSE," G+",W706," in ",A706)))</f>
        <v/>
      </c>
    </row>
    <row r="707" spans="1:24" ht="12" customHeight="1" x14ac:dyDescent="0.25">
      <c r="A707" s="7" t="str">
        <f ca="1">IF(ISERROR(F701),"",VLOOKUP(C701,INDIRECT($F$8),6+(O707-1)*3,0))</f>
        <v>AHT 003</v>
      </c>
      <c r="B707" s="38" t="str">
        <f ca="1">IF(ISERROR(F701),"",VLOOKUP(D701,INDIRECT($F$8),6+(O707-1)*3,0))</f>
        <v>Introduction to Engineering Mathematics</v>
      </c>
      <c r="C707" s="38"/>
      <c r="D707" s="38"/>
      <c r="E707" s="38"/>
      <c r="F707" s="7">
        <f ca="1">IF(ISERROR(F701),"",VLOOKUP(E701,INDIRECT($F$8),6+(O707-1)*3,0))</f>
        <v>4</v>
      </c>
      <c r="G707" s="39" t="str">
        <f ca="1">IF(ISERROR(F701),"",_xlfn.TEXTJOIN("/",FALSE,P707,S707))</f>
        <v>81/100</v>
      </c>
      <c r="H707" s="39"/>
      <c r="I707" s="39" t="str">
        <f ca="1">IF(ISERROR(F701),"",_xlfn.TEXTJOIN("/",FALSE,Q707,T707))</f>
        <v>31/50</v>
      </c>
      <c r="J707" s="39"/>
      <c r="K707" s="39" t="str">
        <f ca="1">IF(ISERROR(F701),"",_xlfn.TEXTJOIN("/",FALSE,R707,U707))</f>
        <v>112/150</v>
      </c>
      <c r="L707" s="39"/>
      <c r="M707" s="7" t="str">
        <f t="shared" ref="M707:M716" ca="1" si="100">IF(ISERROR(F702),"",IF(ISTEXT(P707),IF(P707="A","Ab",IF(P707="D","Dt",IF(P707="UFM","UFM",IF(P707="NA","")))),IF(AND(ISBLANK(P707),ISBLANK(R707)),"",IF(P707&lt;0.3*S707,"F",IF(ISBLANK(R707),"",IF(ISTEXT(R707),R707,IF(R707&gt;=0.95*U707,"O",IF(R707&gt;=0.9*U707,"A+",IF(R707&gt;=0.85*U707,"A",IF(R707&gt;=0.8*U707,"B+",IF(R707&gt;=0.75*U707,"B",IF(R707&gt;=0.7*U707,"C+",IF(R707&gt;=0.65*U707,"C",IF(R707&gt;=0.6*U707,"D+",IF(R707&gt;=0.55*U707,"D",IF(R707&gt;=0.5*U707,"E+",IF(R707&gt;=0.45*U707,"E",IF(R707&gt;=0.4*U707,"P",IF(R707&lt;0.4*U707,"F",R707)))))))))))))))))))</f>
        <v>C+</v>
      </c>
      <c r="N707" s="8">
        <f t="shared" ref="N707:N716" ca="1" si="101">INDEX($Z$2:$Z$17,MATCH(M707,$Y$2:$Y$17,0))</f>
        <v>7.5</v>
      </c>
      <c r="O707">
        <f>O706+1</f>
        <v>2</v>
      </c>
      <c r="P707" s="1">
        <f ca="1">IF(ISERROR(F701),"",IF(ISTEXT(VLOOKUP(B701,INDIRECT($F$8),6+(O707-1)*3)),(VLOOKUP(B701,INDIRECT($F$8),6+(O707-1)*3)),SUM(VLOOKUP(B701,INDIRECT($F$8),6+(O707-1)*3),IF(W718,W707,0))))</f>
        <v>81</v>
      </c>
      <c r="Q707" s="1">
        <f ca="1">IF(ISERROR(F701),"",VLOOKUP(B701,INDIRECT($F$8),7+(O707-1)*3))</f>
        <v>31</v>
      </c>
      <c r="R707" s="1">
        <f ca="1">IF(ISERROR(F701),"",SUM(P707:Q707))</f>
        <v>112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str">
        <f ca="1">IF(ISERROR(F701),"",IF(N707=0,A707,""))</f>
        <v/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0</v>
      </c>
      <c r="X707" s="1" t="str">
        <f ca="1">IF(ISERROR(F701),"",IF(W707=0,"",_xlfn.TEXTJOIN("",FALSE," G+",W707," in ",A707)))</f>
        <v/>
      </c>
    </row>
    <row r="708" spans="1:24" ht="12" customHeight="1" x14ac:dyDescent="0.25">
      <c r="A708" s="7" t="str">
        <f ca="1">IF(ISERROR(F701),"",VLOOKUP(C701,INDIRECT($F$8),6+(O708-1)*3,0))</f>
        <v>ECT 001</v>
      </c>
      <c r="B708" s="38" t="str">
        <f ca="1">IF(ISERROR(F701),"",VLOOKUP(D701,INDIRECT($F$8),6+(O708-1)*3,0))</f>
        <v>Basic Electronics Engineering</v>
      </c>
      <c r="C708" s="38"/>
      <c r="D708" s="38"/>
      <c r="E708" s="38"/>
      <c r="F708" s="7">
        <f ca="1">IF(ISERROR(F701),"",VLOOKUP(E701,INDIRECT($F$8),6+(O708-1)*3,0))</f>
        <v>4</v>
      </c>
      <c r="G708" s="39" t="str">
        <f ca="1">IF(ISERROR(F701),"",_xlfn.TEXTJOIN("/",FALSE,P708,S708))</f>
        <v>49/100</v>
      </c>
      <c r="H708" s="39"/>
      <c r="I708" s="39" t="str">
        <f ca="1">IF(ISERROR(F701),"",_xlfn.TEXTJOIN("/",FALSE,Q708,T708))</f>
        <v>42/50</v>
      </c>
      <c r="J708" s="39"/>
      <c r="K708" s="39" t="str">
        <f ca="1">IF(ISERROR(F701),"",_xlfn.TEXTJOIN("/",FALSE,R708,U708))</f>
        <v>91/150</v>
      </c>
      <c r="L708" s="39"/>
      <c r="M708" s="7" t="str">
        <f t="shared" ca="1" si="100"/>
        <v>D+</v>
      </c>
      <c r="N708" s="8">
        <f t="shared" ca="1" si="101"/>
        <v>6.5</v>
      </c>
      <c r="O708">
        <f>O707+1</f>
        <v>3</v>
      </c>
      <c r="P708" s="1">
        <f ca="1">IF(ISERROR(F701),"",IF(ISTEXT(VLOOKUP(B701,INDIRECT($F$8),6+(O708-1)*3)),(VLOOKUP(B701,INDIRECT($F$8),6+(O708-1)*3)),SUM(VLOOKUP(B701,INDIRECT($F$8),6+(O708-1)*3),IF(W718,W708,0))))</f>
        <v>49</v>
      </c>
      <c r="Q708" s="1">
        <f ca="1">IF(ISERROR(F701),"",VLOOKUP(B701,INDIRECT($F$8),7+(O708-1)*3))</f>
        <v>42</v>
      </c>
      <c r="R708" s="1">
        <f ca="1">IF(ISERROR(F701),"",SUM(P708:Q708))</f>
        <v>91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str">
        <f ca="1">IF(ISERROR(F701),"",IF(N708=0,A708,""))</f>
        <v/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0</v>
      </c>
      <c r="X708" s="1" t="str">
        <f ca="1">IF(ISERROR(F701),"",IF(W708=0,"",_xlfn.TEXTJOIN("",FALSE," G+",W708," in ",A708)))</f>
        <v/>
      </c>
    </row>
    <row r="709" spans="1:24" ht="12" customHeight="1" x14ac:dyDescent="0.25">
      <c r="A709" s="7" t="str">
        <f ca="1">IF(ISERROR(F701),"",VLOOKUP(C701,INDIRECT($F$8),6+(O709-1)*3,0))</f>
        <v>MET 001</v>
      </c>
      <c r="B709" s="38" t="str">
        <f ca="1">IF(ISERROR(F701),"",VLOOKUP(D701,INDIRECT($F$8),6+(O709-1)*3,0))</f>
        <v>Basic Mechanical Engineering</v>
      </c>
      <c r="C709" s="38"/>
      <c r="D709" s="38"/>
      <c r="E709" s="38"/>
      <c r="F709" s="7">
        <f ca="1">IF(ISERROR(F701),"",VLOOKUP(E701,INDIRECT($F$8),6+(O709-1)*3,0))</f>
        <v>4</v>
      </c>
      <c r="G709" s="39" t="str">
        <f ca="1">IF(ISERROR(F701),"",_xlfn.TEXTJOIN("/",FALSE,P709,S709))</f>
        <v>54/100</v>
      </c>
      <c r="H709" s="39"/>
      <c r="I709" s="39" t="str">
        <f ca="1">IF(ISERROR(F701),"",_xlfn.TEXTJOIN("/",FALSE,Q709,T709))</f>
        <v>39/50</v>
      </c>
      <c r="J709" s="39"/>
      <c r="K709" s="39" t="str">
        <f ca="1">IF(ISERROR(F701),"",_xlfn.TEXTJOIN("/",FALSE,R709,U709))</f>
        <v>93/150</v>
      </c>
      <c r="L709" s="39"/>
      <c r="M709" s="7" t="str">
        <f t="shared" ca="1" si="100"/>
        <v>D+</v>
      </c>
      <c r="N709" s="8">
        <f t="shared" ca="1" si="101"/>
        <v>6.5</v>
      </c>
      <c r="O709">
        <f>O708+1</f>
        <v>4</v>
      </c>
      <c r="P709" s="1">
        <f ca="1">IF(ISERROR(F701),"",IF(ISTEXT(VLOOKUP(B701,INDIRECT($F$8),6+(O709-1)*3)),(VLOOKUP(B701,INDIRECT($F$8),6+(O709-1)*3)),SUM(VLOOKUP(B701,INDIRECT($F$8),6+(O709-1)*3),IF(W718,W709,0))))</f>
        <v>54</v>
      </c>
      <c r="Q709" s="1">
        <f ca="1">IF(ISERROR(F701),"",VLOOKUP(B701,INDIRECT($F$8),7+(O709-1)*3))</f>
        <v>39</v>
      </c>
      <c r="R709" s="1">
        <f ca="1">IF(ISERROR(F701),"",SUM(P709:Q709))</f>
        <v>93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str">
        <f ca="1">IF(ISERROR(F701),"",IF(N709=0,A709,""))</f>
        <v/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0</v>
      </c>
      <c r="X709" s="1" t="str">
        <f ca="1">IF(ISERROR(F701),"",IF(W709=0,"",_xlfn.TEXTJOIN("",FALSE," G+",W709," in ",A709)))</f>
        <v/>
      </c>
    </row>
    <row r="710" spans="1:24" ht="12" customHeight="1" x14ac:dyDescent="0.25">
      <c r="A710" s="7" t="str">
        <f ca="1">IF(ISERROR(F701),"",VLOOKUP(C701,INDIRECT($F$8),6+(O710-1)*3,0))</f>
        <v>AHP 002</v>
      </c>
      <c r="B710" s="38" t="str">
        <f ca="1">IF(ISERROR(F701),"",VLOOKUP(D701,INDIRECT($F$8),6+(O710-1)*3,0))</f>
        <v>Engineering Chemistry Lab</v>
      </c>
      <c r="C710" s="38"/>
      <c r="D710" s="38"/>
      <c r="E710" s="38"/>
      <c r="F710" s="7">
        <f ca="1">IF(ISERROR(F701),"",VLOOKUP(E701,INDIRECT($F$8),6+(O710-1)*3,0))</f>
        <v>1</v>
      </c>
      <c r="G710" s="39" t="str">
        <f ca="1">IF(ISERROR(F701),"",_xlfn.TEXTJOIN("/",FALSE,P710,S710))</f>
        <v>19/25</v>
      </c>
      <c r="H710" s="39"/>
      <c r="I710" s="39" t="str">
        <f ca="1">IF(ISERROR(F701),"",_xlfn.TEXTJOIN("/",FALSE,Q710,T710))</f>
        <v>22/25</v>
      </c>
      <c r="J710" s="39"/>
      <c r="K710" s="39" t="str">
        <f ca="1">IF(ISERROR(F701),"",_xlfn.TEXTJOIN("/",FALSE,R710,U710))</f>
        <v>41/50</v>
      </c>
      <c r="L710" s="39"/>
      <c r="M710" s="7" t="str">
        <f t="shared" ca="1" si="100"/>
        <v>B+</v>
      </c>
      <c r="N710" s="8">
        <f t="shared" ca="1" si="101"/>
        <v>8.5</v>
      </c>
      <c r="O710">
        <f>O709+1</f>
        <v>5</v>
      </c>
      <c r="P710" s="1">
        <f ca="1">IF(ISERROR(F701),"",IF(ISTEXT(VLOOKUP(B701,INDIRECT($F$8),6+(O710-1)*3)),(VLOOKUP(B701,INDIRECT($F$8),6+(O710-1)*3)),SUM(VLOOKUP(B701,INDIRECT($F$8),6+(O710-1)*3),IF(W718,W710,0))))</f>
        <v>19</v>
      </c>
      <c r="Q710" s="1">
        <f ca="1">IF(ISERROR(F701),"",VLOOKUP(B701,INDIRECT($F$8),7+(O710-1)*3))</f>
        <v>22</v>
      </c>
      <c r="R710" s="1">
        <f ca="1">IF(ISERROR(F701),"",SUM(P710:Q710))</f>
        <v>41</v>
      </c>
      <c r="S710" s="1">
        <f ca="1">IF(ISERROR(F701),"",VLOOKUP(A701,INDIRECT($F$8),6+(O710-1)*3))</f>
        <v>25</v>
      </c>
      <c r="T710" s="1">
        <f ca="1">IF(ISERROR(F701),"",VLOOKUP(A701,INDIRECT($F$8),7+(O710-1)*3))</f>
        <v>25</v>
      </c>
      <c r="U710" s="1">
        <f ca="1">IF(ISERROR(F701),"",VLOOKUP(A701,INDIRECT($F$8),8+(O710-1)*3))</f>
        <v>50</v>
      </c>
      <c r="V710" s="1" t="str">
        <f ca="1">IF(ISERROR(F701),"",IF(N710=0,A710,""))</f>
        <v/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0</v>
      </c>
      <c r="X710" s="1" t="str">
        <f ca="1">IF(ISERROR(F701),"",IF(W710=0,"",_xlfn.TEXTJOIN("",FALSE," G+",W710," in ",A710)))</f>
        <v/>
      </c>
    </row>
    <row r="711" spans="1:24" ht="12" customHeight="1" x14ac:dyDescent="0.25">
      <c r="A711" s="7" t="str">
        <f ca="1">IF(ISERROR(F701),"",VLOOKUP(C701,INDIRECT($F$8),6+(O711-1)*3,0))</f>
        <v>ECP 001</v>
      </c>
      <c r="B711" s="38" t="str">
        <f ca="1">IF(ISERROR(F701),"",VLOOKUP(D701,INDIRECT($F$8),6+(O711-1)*3,0))</f>
        <v>Basic Electronics Engineering Lab</v>
      </c>
      <c r="C711" s="38"/>
      <c r="D711" s="38"/>
      <c r="E711" s="38"/>
      <c r="F711" s="7">
        <f ca="1">IF(ISERROR(F701),"",VLOOKUP(E701,INDIRECT($F$8),6+(O711-1)*3,0))</f>
        <v>1</v>
      </c>
      <c r="G711" s="39" t="str">
        <f ca="1">IF(ISERROR(F701),"",_xlfn.TEXTJOIN("/",FALSE,P711,S711))</f>
        <v>17/25</v>
      </c>
      <c r="H711" s="39"/>
      <c r="I711" s="39" t="str">
        <f ca="1">IF(ISERROR(F701),"",_xlfn.TEXTJOIN("/",FALSE,Q711,T711))</f>
        <v>19/25</v>
      </c>
      <c r="J711" s="39"/>
      <c r="K711" s="39" t="str">
        <f ca="1">IF(ISERROR(F701),"",_xlfn.TEXTJOIN("/",FALSE,R711,U711))</f>
        <v>36/50</v>
      </c>
      <c r="L711" s="39"/>
      <c r="M711" s="7" t="str">
        <f t="shared" ca="1" si="100"/>
        <v>C+</v>
      </c>
      <c r="N711" s="8">
        <f t="shared" ca="1" si="101"/>
        <v>7.5</v>
      </c>
      <c r="O711">
        <f t="shared" ref="O711:O717" si="102">O710+1</f>
        <v>6</v>
      </c>
      <c r="P711" s="1">
        <f ca="1">IF(ISERROR(F701),"",IF(ISTEXT(VLOOKUP(B701,INDIRECT($F$8),6+(O711-1)*3)),(VLOOKUP(B701,INDIRECT($F$8),6+(O711-1)*3)),SUM(VLOOKUP(B701,INDIRECT($F$8),6+(O711-1)*3),IF(W718,W711,0))))</f>
        <v>17</v>
      </c>
      <c r="Q711" s="1">
        <f ca="1">IF(ISERROR(F701),"",VLOOKUP(B701,INDIRECT($F$8),7+(O711-1)*3))</f>
        <v>19</v>
      </c>
      <c r="R711" s="1">
        <f ca="1">IF(ISERROR(F701),"",SUM(P711:Q711))</f>
        <v>36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str">
        <f ca="1">IF(ISERROR(F701),"",IF(N711=0,A711,""))</f>
        <v/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0</v>
      </c>
      <c r="X711" s="1" t="str">
        <f ca="1">IF(ISERROR(F701),"",IF(W711=0,"",_xlfn.TEXTJOIN("",FALSE," G+",W711," in ",A711)))</f>
        <v/>
      </c>
    </row>
    <row r="712" spans="1:24" ht="12" customHeight="1" x14ac:dyDescent="0.25">
      <c r="A712" s="7" t="str">
        <f ca="1">IF(ISERROR(F701),"",VLOOKUP(C701,INDIRECT($F$8),6+(O712-1)*3,0))</f>
        <v>MEP 001</v>
      </c>
      <c r="B712" s="38" t="str">
        <f ca="1">IF(ISERROR(F701),"",VLOOKUP(D701,INDIRECT($F$8),6+(O712-1)*3,0))</f>
        <v>Basic Mechanical Engineering Lab</v>
      </c>
      <c r="C712" s="38"/>
      <c r="D712" s="38"/>
      <c r="E712" s="38"/>
      <c r="F712" s="7">
        <f ca="1">IF(ISERROR(F701),"",VLOOKUP(E701,INDIRECT($F$8),6+(O712-1)*3,0))</f>
        <v>1</v>
      </c>
      <c r="G712" s="39" t="str">
        <f ca="1">IF(ISERROR(F701),"",_xlfn.TEXTJOIN("/",FALSE,P712,S712))</f>
        <v>20/25</v>
      </c>
      <c r="H712" s="39"/>
      <c r="I712" s="39" t="str">
        <f ca="1">IF(ISERROR(F701),"",_xlfn.TEXTJOIN("/",FALSE,Q712,T712))</f>
        <v>21/25</v>
      </c>
      <c r="J712" s="39"/>
      <c r="K712" s="39" t="str">
        <f ca="1">IF(ISERROR(F701),"",_xlfn.TEXTJOIN("/",FALSE,R712,U712))</f>
        <v>41/50</v>
      </c>
      <c r="L712" s="39"/>
      <c r="M712" s="7" t="str">
        <f t="shared" ca="1" si="100"/>
        <v>B+</v>
      </c>
      <c r="N712" s="8">
        <f t="shared" ca="1" si="101"/>
        <v>8.5</v>
      </c>
      <c r="O712">
        <f t="shared" si="102"/>
        <v>7</v>
      </c>
      <c r="P712" s="1">
        <f ca="1">IF(ISERROR(F701),"",IF(ISTEXT(VLOOKUP(B701,INDIRECT($F$8),6+(O712-1)*3)),(VLOOKUP(B701,INDIRECT($F$8),6+(O712-1)*3)),SUM(VLOOKUP(B701,INDIRECT($F$8),6+(O712-1)*3),IF(W718,W712,0))))</f>
        <v>20</v>
      </c>
      <c r="Q712" s="1">
        <f ca="1">IF(ISERROR(F701),"",VLOOKUP(B701,INDIRECT($F$8),7+(O712-1)*3))</f>
        <v>21</v>
      </c>
      <c r="R712" s="1">
        <f ca="1">IF(ISERROR(F701),"",SUM(P712:Q712))</f>
        <v>41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str">
        <f ca="1">IF(ISERROR(F701),"",IF(N712=0,A712,""))</f>
        <v/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0</v>
      </c>
      <c r="X712" s="1" t="str">
        <f ca="1">IF(ISERROR(F701),"",IF(W712=0,"",_xlfn.TEXTJOIN("",FALSE," G+",W712," in ",A712)))</f>
        <v/>
      </c>
    </row>
    <row r="713" spans="1:24" ht="12" customHeight="1" x14ac:dyDescent="0.25">
      <c r="A713" s="7" t="str">
        <f ca="1">IF(ISERROR(F701),"",VLOOKUP(C701,INDIRECT($F$8),6+(O713-1)*3,0))</f>
        <v>MEP 003</v>
      </c>
      <c r="B713" s="38" t="str">
        <f ca="1">IF(ISERROR(F701),"",VLOOKUP(D701,INDIRECT($F$8),6+(O713-1)*3-Z713,0))</f>
        <v>Workshop Practices Lab</v>
      </c>
      <c r="C713" s="38"/>
      <c r="D713" s="38"/>
      <c r="E713" s="38"/>
      <c r="F713" s="7">
        <f ca="1">IF(ISERROR(F701),"",VLOOKUP(E701,INDIRECT($F$8),6+(O713-1)*3,0))</f>
        <v>2</v>
      </c>
      <c r="G713" s="39" t="str">
        <f ca="1">IF(ISERROR(F701),"",_xlfn.TEXTJOIN("/",FALSE,P713,S713))</f>
        <v>43/50</v>
      </c>
      <c r="H713" s="39"/>
      <c r="I713" s="39" t="str">
        <f ca="1">IF(ISERROR(F701),"",_xlfn.TEXTJOIN("/",FALSE,Q713,T713))</f>
        <v>47/50</v>
      </c>
      <c r="J713" s="39"/>
      <c r="K713" s="39" t="str">
        <f ca="1">IF(ISERROR(F701),"",_xlfn.TEXTJOIN("/",FALSE,R713,U713))</f>
        <v>90/100</v>
      </c>
      <c r="L713" s="39"/>
      <c r="M713" s="7" t="str">
        <f t="shared" ca="1" si="100"/>
        <v>A+</v>
      </c>
      <c r="N713" s="8">
        <f t="shared" ca="1" si="101"/>
        <v>9.5</v>
      </c>
      <c r="O713">
        <f t="shared" si="102"/>
        <v>8</v>
      </c>
      <c r="P713" s="1">
        <f ca="1">IF(ISERROR(F701),"",IF(ISTEXT(VLOOKUP(B701,INDIRECT($F$8),6+(O713-1)*3)),(VLOOKUP(B701,INDIRECT($F$8),6+(O713-1)*3)),SUM(VLOOKUP(B701,INDIRECT($F$8),6+(O713-1)*3),IF(W718,W713,0))))</f>
        <v>43</v>
      </c>
      <c r="Q713" s="1">
        <f ca="1">IF(ISERROR(F701),"",VLOOKUP(B701,INDIRECT($F$8),7+(O713-1)*3))</f>
        <v>47</v>
      </c>
      <c r="R713" s="1">
        <f ca="1">IF(ISERROR(F701),"",SUM(P713:Q713))</f>
        <v>90</v>
      </c>
      <c r="S713" s="1">
        <f ca="1">IF(ISERROR(F701),"",VLOOKUP(A701,INDIRECT($F$8),6+(O713-1)*3))</f>
        <v>50</v>
      </c>
      <c r="T713" s="1">
        <f ca="1">IF(ISERROR(F701),"",VLOOKUP(A701,INDIRECT($F$8),7+(O713-1)*3))</f>
        <v>50</v>
      </c>
      <c r="U713" s="1">
        <f ca="1">IF(ISERROR(F701),"",VLOOKUP(A701,INDIRECT($F$8),8+(O713-1)*3))</f>
        <v>100</v>
      </c>
      <c r="V713" s="1" t="str">
        <f ca="1">IF(ISERROR(F701),"",IF(N713=0,A713,""))</f>
        <v/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0</v>
      </c>
      <c r="X713" s="1" t="str">
        <f ca="1">IF(ISERROR(F701),"",IF(W713=0,"",_xlfn.TEXTJOIN("",FALSE," G+",W713," in ",A713)))</f>
        <v/>
      </c>
    </row>
    <row r="714" spans="1:24" ht="12" customHeight="1" x14ac:dyDescent="0.25">
      <c r="A714" s="7" t="str">
        <f ca="1">IF(ISERROR(F701),"",VLOOKUP(C701,INDIRECT($F$8),6+(O714-1)*3,0))</f>
        <v>AHP 004</v>
      </c>
      <c r="B714" s="38" t="str">
        <f ca="1">IF(ISERROR(F701),"",VLOOKUP(D701,INDIRECT($F$8),6+(O714-1)*3-Z714,0))</f>
        <v>Emerging Technologies in Engineering Lab</v>
      </c>
      <c r="C714" s="38"/>
      <c r="D714" s="38"/>
      <c r="E714" s="38"/>
      <c r="F714" s="7">
        <f ca="1">IF(ISERROR(F701),"",VLOOKUP(E701,INDIRECT($F$8),6+(O714-1)*3,0))</f>
        <v>1</v>
      </c>
      <c r="G714" s="39" t="str">
        <f ca="1">IF(ISERROR(F701),"",_xlfn.TEXTJOIN("/",FALSE,P714,S714))</f>
        <v>22/25</v>
      </c>
      <c r="H714" s="39"/>
      <c r="I714" s="39" t="str">
        <f ca="1">IF(ISERROR(F701),"",_xlfn.TEXTJOIN("/",FALSE,Q714,T714))</f>
        <v>24/25</v>
      </c>
      <c r="J714" s="39"/>
      <c r="K714" s="39" t="str">
        <f ca="1">IF(ISERROR(F701),"",_xlfn.TEXTJOIN("/",FALSE,R714,U714))</f>
        <v>46/50</v>
      </c>
      <c r="L714" s="39"/>
      <c r="M714" s="7" t="str">
        <f t="shared" ca="1" si="100"/>
        <v>A+</v>
      </c>
      <c r="N714" s="8">
        <f t="shared" ca="1" si="101"/>
        <v>9.5</v>
      </c>
      <c r="O714">
        <f t="shared" si="102"/>
        <v>9</v>
      </c>
      <c r="P714" s="1">
        <f ca="1">IF(ISERROR(F701),"",IF(ISTEXT(VLOOKUP(B701,INDIRECT($F$8),6+(O714-1)*3)),(VLOOKUP(B701,INDIRECT($F$8),6+(O714-1)*3)),SUM(VLOOKUP(B701,INDIRECT($F$8),6+(O714-1)*3),IF(W718,W714,0))))</f>
        <v>22</v>
      </c>
      <c r="Q714" s="1">
        <f ca="1">IF(ISERROR(F701),"",VLOOKUP(B701,INDIRECT($F$8),7+(O714-1)*3))</f>
        <v>24</v>
      </c>
      <c r="R714" s="1">
        <f ca="1">IF(ISERROR(F701),"",SUM(P714:Q714))</f>
        <v>46</v>
      </c>
      <c r="S714" s="1">
        <f ca="1">IF(ISERROR(F701),"",VLOOKUP(A701,INDIRECT($F$8),6+(O714-1)*3))</f>
        <v>25</v>
      </c>
      <c r="T714" s="1">
        <f ca="1">IF(ISERROR(F701),"",VLOOKUP(A701,INDIRECT($F$8),7+(O714-1)*3))</f>
        <v>25</v>
      </c>
      <c r="U714" s="1">
        <f ca="1">IF(ISERROR(F701),"",VLOOKUP(A701,INDIRECT($F$8),8+(O714-1)*3))</f>
        <v>50</v>
      </c>
      <c r="V714" s="1" t="str">
        <f ca="1">IF(ISERROR(F701),"",IF(N714=0,A714,""))</f>
        <v/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0</v>
      </c>
      <c r="X714" s="1" t="str">
        <f ca="1">IF(ISERROR(F701),"",IF(W714=0,"",_xlfn.TEXTJOIN("",FALSE," G+",W714," in ",A714)))</f>
        <v/>
      </c>
    </row>
    <row r="715" spans="1:24" ht="12" customHeight="1" x14ac:dyDescent="0.25">
      <c r="A715" s="7" t="str">
        <f ca="1">IF(ISERROR(F701),"",VLOOKUP(C701,INDIRECT($F$8),6+(O715-1)*3,0))</f>
        <v>CSP 002</v>
      </c>
      <c r="B715" s="38" t="str">
        <f ca="1">IF(ISERROR(F701),"",VLOOKUP(D701,INDIRECT($F$8),6+(O715-1)*3,0))</f>
        <v>Computer Applications and IOT</v>
      </c>
      <c r="C715" s="38"/>
      <c r="D715" s="38"/>
      <c r="E715" s="38"/>
      <c r="F715" s="7">
        <f ca="1">IF(ISERROR(F701),"",VLOOKUP(E701,INDIRECT($F$8),6+(O715-1)*3,0))</f>
        <v>1</v>
      </c>
      <c r="G715" s="39" t="str">
        <f ca="1">IF(ISERROR(F701),"",_xlfn.TEXTJOIN("/",FALSE,P715,S715))</f>
        <v>22/25</v>
      </c>
      <c r="H715" s="39"/>
      <c r="I715" s="39" t="str">
        <f ca="1">IF(ISERROR(F701),"",_xlfn.TEXTJOIN("/",FALSE,Q715,T715))</f>
        <v>20/25</v>
      </c>
      <c r="J715" s="39"/>
      <c r="K715" s="39" t="str">
        <f ca="1">IF(ISERROR(F701),"",_xlfn.TEXTJOIN("/",FALSE,R715,U715))</f>
        <v>42/50</v>
      </c>
      <c r="L715" s="39"/>
      <c r="M715" s="7" t="str">
        <f t="shared" ca="1" si="100"/>
        <v>B+</v>
      </c>
      <c r="N715" s="8">
        <f t="shared" ca="1" si="101"/>
        <v>8.5</v>
      </c>
      <c r="O715">
        <f t="shared" si="102"/>
        <v>10</v>
      </c>
      <c r="P715" s="1">
        <f ca="1">IF(ISERROR(F701),"",IF(ISTEXT(VLOOKUP(B701,INDIRECT($F$8),6+(O715-1)*3)),(VLOOKUP(B701,INDIRECT($F$8),6+(O715-1)*3)),SUM(VLOOKUP(B701,INDIRECT($F$8),6+(O715-1)*3),IF(W718,W715,0))))</f>
        <v>22</v>
      </c>
      <c r="Q715" s="1">
        <f ca="1">IF(ISERROR(F701),"",VLOOKUP(B701,INDIRECT($F$8),7+(O715-1)*3))</f>
        <v>20</v>
      </c>
      <c r="R715" s="1">
        <f ca="1">IF(ISERROR(F701),"",SUM(P715:Q715))</f>
        <v>42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str">
        <f ca="1">IF(ISERROR(F701),"",IF(N715=0,A715,""))</f>
        <v/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0</v>
      </c>
      <c r="X715" s="1" t="str">
        <f ca="1">IF(ISERROR(F701),"",IF(W715=0,"",_xlfn.TEXTJOIN("",FALSE," G+",W715," in ",A715)))</f>
        <v/>
      </c>
    </row>
    <row r="716" spans="1:24" ht="12" customHeight="1" x14ac:dyDescent="0.25">
      <c r="A716" s="7" t="str">
        <f ca="1">IF(ISERROR(F701),"",VLOOKUP(C701,INDIRECT($F$8),6+(O716-1)*3,0))</f>
        <v>AHP 006</v>
      </c>
      <c r="B716" s="38" t="str">
        <f ca="1">IF(ISERROR(F701),"",VLOOKUP(D701,INDIRECT($F$8),6+(O716-1)*3,0))</f>
        <v>English Language Lab ($)</v>
      </c>
      <c r="C716" s="38"/>
      <c r="D716" s="38"/>
      <c r="E716" s="38"/>
      <c r="F716" s="7">
        <f ca="1">IF(ISERROR(F701),"",VLOOKUP(E701,INDIRECT($F$8),6+(O716-1)*3,0))</f>
        <v>0</v>
      </c>
      <c r="G716" s="39" t="str">
        <f ca="1">IF(ISERROR(F701),"",_xlfn.TEXTJOIN("/",FALSE,P716,S716))</f>
        <v>19/25</v>
      </c>
      <c r="H716" s="39"/>
      <c r="I716" s="39" t="str">
        <f ca="1">IF(ISERROR(F701),"",_xlfn.TEXTJOIN("/",FALSE,Q716,T716))</f>
        <v>34/50</v>
      </c>
      <c r="J716" s="39"/>
      <c r="K716" s="39" t="str">
        <f ca="1">IF(ISERROR(F701),"",_xlfn.TEXTJOIN("/",FALSE,R716,U716))</f>
        <v>53/75</v>
      </c>
      <c r="L716" s="39"/>
      <c r="M716" s="7" t="str">
        <f t="shared" ca="1" si="100"/>
        <v>C+</v>
      </c>
      <c r="N716" s="8">
        <f t="shared" ca="1" si="101"/>
        <v>7.5</v>
      </c>
      <c r="O716">
        <f t="shared" si="102"/>
        <v>11</v>
      </c>
      <c r="P716" s="1">
        <f ca="1">IF(ISERROR(F701),"",IF(ISTEXT(VLOOKUP(B701,INDIRECT($F$8),6+(O716-1)*3)),(VLOOKUP(B701,INDIRECT($F$8),6+(O716-1)*3)),SUM(VLOOKUP(B701,INDIRECT($F$8),6+(O716-1)*3),IF(W718,W716,0))))</f>
        <v>19</v>
      </c>
      <c r="Q716" s="1">
        <f ca="1">IF(ISERROR(F701),"",VLOOKUP(B701,INDIRECT($F$8),7+(O716-1)*3))</f>
        <v>34</v>
      </c>
      <c r="R716" s="1">
        <f ca="1">IF(ISERROR(F701),"",SUM(P716:Q716))</f>
        <v>53</v>
      </c>
      <c r="S716" s="1">
        <f ca="1">IF(ISERROR(F701),"",VLOOKUP(A701,INDIRECT($F$8),6+(O716-1)*3))</f>
        <v>25</v>
      </c>
      <c r="T716" s="1">
        <f ca="1">IF(ISERROR(F701),"",VLOOKUP(A701,INDIRECT($F$8),7+(O716-1)*3))</f>
        <v>50</v>
      </c>
      <c r="U716" s="1">
        <f ca="1">IF(ISERROR(F701),"",VLOOKUP(A701,INDIRECT($F$8),8+(O716-1)*3))</f>
        <v>75</v>
      </c>
      <c r="V716" s="1" t="str">
        <f ca="1">IF(ISERROR(F701),"",IF(N716=0,A716,""))</f>
        <v/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0</v>
      </c>
      <c r="X716" s="1" t="str">
        <f ca="1">IF(ISERROR(F701),"",IF(W716=0,"",_xlfn.TEXTJOIN("",FALSE," G+",W716," in ",A716)))</f>
        <v/>
      </c>
    </row>
    <row r="717" spans="1:24" ht="12" customHeight="1" x14ac:dyDescent="0.25">
      <c r="A717" s="7" t="str">
        <f ca="1">IF(ISERROR(F701),"",VLOOKUP(C701,INDIRECT($F$8),6+(O717-1)*3-Y717,0))</f>
        <v>GP 01</v>
      </c>
      <c r="B717" s="38" t="str">
        <f ca="1">IF(ISERROR(F701),"",VLOOKUP(D701,INDIRECT($F$8),6+(O717-1)*3-Z717,0))</f>
        <v>General Proficiency ($)</v>
      </c>
      <c r="C717" s="38"/>
      <c r="D717" s="38"/>
      <c r="E717" s="38"/>
      <c r="F717" s="7">
        <f ca="1">IF(ISERROR(F701),"",VLOOKUP(E701,INDIRECT($F$8),6+(O717-1)*3-AA717,0))</f>
        <v>0</v>
      </c>
      <c r="G717" s="39" t="str">
        <f ca="1">IF(ISERROR(F701),"","-")</f>
        <v>-</v>
      </c>
      <c r="H717" s="39"/>
      <c r="I717" s="39" t="str">
        <f ca="1">IF(ISERROR(F701),"",_xlfn.TEXTJOIN("/",FALSE,Q717,T717))</f>
        <v>47/50</v>
      </c>
      <c r="J717" s="39"/>
      <c r="K717" s="39" t="str">
        <f ca="1">IF(ISERROR(F701),"",_xlfn.TEXTJOIN("/",FALSE,R717,U717))</f>
        <v>47/50</v>
      </c>
      <c r="L717" s="39"/>
      <c r="M717" s="39" t="str">
        <f ca="1">IF(ISBLANK(R717),"",IF(ISTEXT(R717),R717,IF(R717&gt;=0.8*U717,"Excellent",IF(R717&gt;=0.6*U717,"Very Good",IF(R717&gt;=0.4*U717,"Good",IF(R717&gt;=0.2*U717,"Satisfactory","Average"))))))</f>
        <v>Excellent</v>
      </c>
      <c r="N717" s="39"/>
      <c r="O717">
        <f t="shared" si="102"/>
        <v>12</v>
      </c>
      <c r="P717" s="1">
        <f ca="1">IF(ISERROR(F701),"",IF(ISTEXT(VLOOKUP(B\28,INDIRECT($F$8),6+(O717-1)*3)),(VLOOKUP(B701,INDIRECT($F$8),6+(O717-1)*3)),SUM(VLOOKUP(B701,INDIRECT($F$8),6+(O717-1)*3),IF(W718,W717,0))))</f>
        <v>0</v>
      </c>
      <c r="Q717" s="1">
        <f ca="1">IF(ISERROR(F701),"",VLOOKUP(B701,INDIRECT($F$8),7+(O717-1)*3))</f>
        <v>47</v>
      </c>
      <c r="R717" s="1">
        <f ca="1">IF(ISERROR(F701),"",SUM(P717:Q717))</f>
        <v>47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5">
      <c r="A718" s="40" t="str">
        <f ca="1">IF(ISERROR(F701),"",A697)</f>
        <v>Total Credits/ Marks/ Total Grade Points</v>
      </c>
      <c r="B718" s="40"/>
      <c r="C718" s="40"/>
      <c r="D718" s="40"/>
      <c r="E718" s="40"/>
      <c r="F718" s="10">
        <f ca="1">IF(ISERROR(F701),"",SUM(F706:F716))</f>
        <v>23</v>
      </c>
      <c r="G718" s="41" t="str">
        <f ca="1">IF(ISERROR(F701),"",_xlfn.TEXTJOIN("/",TRUE,SUMIF(F706:F717,"&gt;0",P706:P717),SUMIF(F706:F717,"&gt;0",S706:S717)))</f>
        <v>406/575</v>
      </c>
      <c r="H718" s="41"/>
      <c r="I718" s="41" t="str">
        <f ca="1">IF(ISERROR(F701),"",_xlfn.TEXTJOIN("/",TRUE,SUMIF(F706:F717,"&gt;0",Q706:Q717),SUMIF(F706:F717,"&gt;0",T706:T717)))</f>
        <v>301/375</v>
      </c>
      <c r="J718" s="41"/>
      <c r="K718" s="41" t="str">
        <f ca="1">IF(ISERROR(F701),"",_xlfn.TEXTJOIN("/",TRUE,SUMIF(F706:F717,"&gt;0",R706:R717),SUMIF(F706:F717,"&gt;0",U706:U717)))</f>
        <v>707/950</v>
      </c>
      <c r="L718" s="41"/>
      <c r="M718" s="40">
        <f ca="1">IF(ISERROR(F701),"",SUMPRODUCT(N706:N716,F706:F716))</f>
        <v>175.5</v>
      </c>
      <c r="N718" s="40"/>
      <c r="V718" s="1" t="str">
        <f ca="1">IF(ISERROR(F701),"",_xlfn.TEXTJOIN(", ",TRUE,V706:V717))</f>
        <v/>
      </c>
      <c r="W718" t="b">
        <f ca="1">IF(ISERROR(F701),"",IF(SUM(W706:W717)&lt;=W705,TRUE,FALSE))</f>
        <v>1</v>
      </c>
      <c r="X718" s="1" t="str">
        <f ca="1">IF(ISERROR(F701),"",_xlfn.TEXTJOIN(",",TRUE,X706:X717))</f>
        <v/>
      </c>
    </row>
    <row r="719" spans="1:24" ht="12" customHeight="1" x14ac:dyDescent="0.25">
      <c r="A719" s="40" t="str">
        <f ca="1">IF(ISERROR(F701),"",A698)</f>
        <v>Result:</v>
      </c>
      <c r="B719" s="42" t="str" cm="1">
        <f t="array" aca="1" ref="B719" ca="1">IF(SUM(COUNTIF(M706:M716,{"Ab","Dt"}))=11, "Not Promoted to IInd Semester", IF(V718="", "PASS", "CARRY OVER"))</f>
        <v>PASS</v>
      </c>
      <c r="C719" s="42"/>
      <c r="D719" s="40" t="str">
        <f ca="1">IF(ISERROR(F701),"",D698)</f>
        <v>Remark:</v>
      </c>
      <c r="E719" s="42" t="str">
        <f ca="1">IF(ISERROR(F701),"",IF(V718="",IF(X718="","",X718),_xlfn.TEXTJOIN(" ",TRUE,"BACK IN",V718)))</f>
        <v/>
      </c>
      <c r="F719" s="42"/>
      <c r="G719" s="40" t="str">
        <f ca="1">IF(ISERROR(F701),"",G698)</f>
        <v>SGPA:</v>
      </c>
      <c r="H719" s="43">
        <f ca="1">IF(ISERROR(F701),"",M718/F718)</f>
        <v>7.6304347826086953</v>
      </c>
      <c r="I719" s="40" t="str">
        <f ca="1">IF(ISERROR(F701),"",I698)</f>
        <v>CGPA:</v>
      </c>
      <c r="J719" s="43">
        <f ca="1">IF(ISERROR(F701),"",VLOOKUP(B701,INDIRECT($F$8),12+(O717-1)*3,0))</f>
        <v>7.6304347826086953</v>
      </c>
      <c r="K719" s="42" t="str">
        <f ca="1">IF(ISERROR(F701),"",K698)</f>
        <v>Earned Credits:</v>
      </c>
      <c r="L719" s="40">
        <f ca="1">IF(ISERROR(F701),"",SUMIF(N706:N716,"&gt;0",F706:F716))</f>
        <v>23</v>
      </c>
      <c r="M719" s="42" t="str">
        <f ca="1">IF(ISERROR(F701),"",M698)</f>
        <v>Cuml. Earned Credits:</v>
      </c>
      <c r="N719" s="40">
        <f ca="1">IF(ISERROR(F701),"",VLOOKUP(B701,INDIRECT($F$8),10+(O717-1)*3,0))</f>
        <v>23</v>
      </c>
    </row>
    <row r="720" spans="1:24" ht="12" customHeight="1" x14ac:dyDescent="0.25">
      <c r="A720" s="40"/>
      <c r="B720" s="42"/>
      <c r="C720" s="42"/>
      <c r="D720" s="40"/>
      <c r="E720" s="42"/>
      <c r="F720" s="42"/>
      <c r="G720" s="40"/>
      <c r="H720" s="43"/>
      <c r="I720" s="40"/>
      <c r="J720" s="43"/>
      <c r="K720" s="42"/>
      <c r="L720" s="40"/>
      <c r="M720" s="42"/>
      <c r="N720" s="40"/>
    </row>
    <row r="721" spans="1:24" ht="12" customHeight="1" x14ac:dyDescent="0.25">
      <c r="A721" s="40"/>
      <c r="B721" s="42"/>
      <c r="C721" s="42"/>
      <c r="D721" s="40"/>
      <c r="E721" s="42"/>
      <c r="F721" s="42"/>
      <c r="G721" s="40"/>
      <c r="H721" s="43"/>
      <c r="I721" s="40"/>
      <c r="J721" s="43"/>
      <c r="K721" s="42"/>
      <c r="L721" s="40"/>
      <c r="M721" s="42"/>
      <c r="N721" s="40"/>
    </row>
    <row r="722" spans="1:24" ht="12" customHeight="1" x14ac:dyDescent="0.25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 t="str">
        <f ca="1">VLOOKUP(B722,INDIRECT($F$8),4,0)</f>
        <v>Manish Bhatt</v>
      </c>
    </row>
    <row r="723" spans="1:24" ht="12" customHeight="1" x14ac:dyDescent="0.25">
      <c r="A723" s="44" t="str">
        <f ca="1">IF(ISERROR(F722),"",A702)</f>
        <v>Name:</v>
      </c>
      <c r="B723" s="44" t="str">
        <f ca="1">IFERROR(VLOOKUP(B722,INDIRECT($F$8),4,0),"")</f>
        <v>Manish Bhatt</v>
      </c>
      <c r="C723" s="44"/>
      <c r="D723" s="44" t="str">
        <f ca="1">IF(ISERROR(F722),"",D702)</f>
        <v>Father's Name:</v>
      </c>
      <c r="E723" s="44" t="str">
        <f ca="1">IFERROR(VLOOKUP(B722,INDIRECT($F$8),5,0),"")</f>
        <v>Rajendra Bhatt</v>
      </c>
      <c r="F723" s="44"/>
      <c r="G723" s="44" t="str">
        <f ca="1">IF(ISERROR(F722),"",G702)</f>
        <v>University Roll No:</v>
      </c>
      <c r="H723" s="44"/>
      <c r="I723" s="45">
        <f ca="1">IFERROR(VLOOKUP(B722,INDIRECT($F$8),2,0),"")</f>
        <v>250090101035</v>
      </c>
      <c r="J723" s="45"/>
      <c r="K723" s="44" t="str">
        <f ca="1">IF(ISERROR(F722),"",K702)</f>
        <v>University Enrol. No:</v>
      </c>
      <c r="L723" s="44"/>
      <c r="M723" s="45" t="str">
        <f ca="1">IFERROR(VLOOKUP(B722,INDIRECT($F$8),3,0),"")</f>
        <v>UTU/2501104063</v>
      </c>
      <c r="N723" s="45"/>
    </row>
    <row r="724" spans="1:24" ht="12" customHeight="1" x14ac:dyDescent="0.25">
      <c r="A724" s="44"/>
      <c r="B724" s="44"/>
      <c r="C724" s="44"/>
      <c r="D724" s="44"/>
      <c r="E724" s="44"/>
      <c r="F724" s="44"/>
      <c r="G724" s="44"/>
      <c r="H724" s="44"/>
      <c r="I724" s="45"/>
      <c r="J724" s="45"/>
      <c r="K724" s="44"/>
      <c r="L724" s="44"/>
      <c r="M724" s="45"/>
      <c r="N724" s="45"/>
    </row>
    <row r="725" spans="1:24" ht="12" customHeight="1" x14ac:dyDescent="0.25">
      <c r="A725" s="42" t="str">
        <f ca="1">IF(ISERROR(F722),"",A704)</f>
        <v>Subject Code</v>
      </c>
      <c r="B725" s="42" t="str">
        <f ca="1">IF(ISERROR(F722),"",B704)</f>
        <v>Subject Name</v>
      </c>
      <c r="C725" s="42"/>
      <c r="D725" s="42"/>
      <c r="E725" s="42"/>
      <c r="F725" s="42" t="str">
        <f ca="1">IF(ISERROR(F722),"",F704)</f>
        <v>Credits</v>
      </c>
      <c r="G725" s="42" t="str">
        <f ca="1">IF(ISERROR(F722),"",G704)</f>
        <v>External Marks</v>
      </c>
      <c r="H725" s="42"/>
      <c r="I725" s="42" t="str">
        <f ca="1">IF(ISERROR(F722),"",I704)</f>
        <v>Sessional Marks</v>
      </c>
      <c r="J725" s="42"/>
      <c r="K725" s="42" t="str">
        <f ca="1">IF(ISERROR(F722),"",K704)</f>
        <v>Total Marks</v>
      </c>
      <c r="L725" s="42"/>
      <c r="M725" s="42" t="str">
        <f ca="1">IF(ISERROR(F722),"",M704)</f>
        <v>Grade</v>
      </c>
      <c r="N725" s="42" t="str">
        <f ca="1">IF(ISERROR(F722),"",N704)</f>
        <v>Grade Points</v>
      </c>
    </row>
    <row r="726" spans="1:24" ht="12" customHeight="1" x14ac:dyDescent="0.2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W726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10</v>
      </c>
    </row>
    <row r="727" spans="1:24" ht="12" customHeight="1" x14ac:dyDescent="0.25">
      <c r="A727" s="7" t="str">
        <f ca="1">IF(ISERROR(F722),"",VLOOKUP(C722,INDIRECT($F$8),6+(O727-1)*3,0))</f>
        <v>AHT 002</v>
      </c>
      <c r="B727" s="38" t="str">
        <f ca="1">IF(ISERROR(F722),"",VLOOKUP(D722,INDIRECT($F$8),6+(O727-1)*3,0))</f>
        <v>Engineering Chemistry</v>
      </c>
      <c r="C727" s="38"/>
      <c r="D727" s="38"/>
      <c r="E727" s="38"/>
      <c r="F727" s="7">
        <f ca="1">IF(ISERROR(F722),"",VLOOKUP(E722,INDIRECT($F$8),6+(O727-1)*3,0))</f>
        <v>4</v>
      </c>
      <c r="G727" s="39" t="str">
        <f ca="1">IF(ISERROR(F722),"",_xlfn.TEXTJOIN("/",FALSE,P727,S727))</f>
        <v>56/100</v>
      </c>
      <c r="H727" s="39"/>
      <c r="I727" s="39" t="str">
        <f ca="1">IF(ISERROR(F722),"",_xlfn.TEXTJOIN("/",FALSE,Q727,T727))</f>
        <v>35/50</v>
      </c>
      <c r="J727" s="39"/>
      <c r="K727" s="39" t="str">
        <f ca="1">IF(ISERROR(F722),"",_xlfn.TEXTJOIN("/",FALSE,R727,U727))</f>
        <v>91/150</v>
      </c>
      <c r="L727" s="39"/>
      <c r="M727" s="7" t="str">
        <f ca="1">IF(ISERROR(F722),"",IF(ISTEXT(P727),IF(P727="A","Ab",IF(P727="D","Dt",IF(P727="UFM","UFM",IF(P727="NA","")))),IF(AND(ISBLANK(P727),ISBLANK(R727)),"",IF(P727&lt;0.3*S727,"F",IF(ISBLANK(R727),"",IF(ISTEXT(R727),R727,IF(R727&gt;=0.95*U727,"O",IF(R727&gt;=0.9*U727,"A+",IF(R727&gt;=0.85*U727,"A",IF(R727&gt;=0.8*U727,"B+",IF(R727&gt;=0.75*U727,"B",IF(R727&gt;=0.7*U727,"C+",IF(R727&gt;=0.65*U727,"C",IF(R727&gt;=0.6*U727,"D+",IF(R727&gt;=0.55*U727,"D",IF(R727&gt;=0.5*U727,"E+",IF(R727&gt;=0.45*U727,"E",IF(R727&gt;=0.4*U727,"P",IF(R727&lt;0.4*U727,"F",R727)))))))))))))))))))</f>
        <v>D+</v>
      </c>
      <c r="N727" s="8">
        <f ca="1">INDEX($Z$2:$Z$17,MATCH(M727,$Y$2:$Y$17,0))</f>
        <v>6.5</v>
      </c>
      <c r="O727">
        <v>1</v>
      </c>
      <c r="P727" s="1">
        <f ca="1">IF(ISERROR(F722),"",IF(ISTEXT(VLOOKUP(B722,INDIRECT($F$8),6+(O727-1)*3)),(VLOOKUP(B722,INDIRECT($F$8),6+(O727-1)*3)),SUM(VLOOKUP(B722,INDIRECT($F$8),6+(O727-1)*3),IF(W739,W727,0))))</f>
        <v>56</v>
      </c>
      <c r="Q727" s="1">
        <f ca="1">IF(ISERROR(F722),"",VLOOKUP(B722,INDIRECT($F$8),7+(O727-1)*3))</f>
        <v>35</v>
      </c>
      <c r="R727" s="1">
        <f ca="1">IF(ISERROR(F722),"",SUM(P727:Q727))</f>
        <v>91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str">
        <f ca="1">IF(ISERROR(F722),"",IF(N727=0,A727,""))</f>
        <v/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0</v>
      </c>
      <c r="X727" s="1" t="str">
        <f ca="1">IF(ISERROR(F722),"",IF(W727=0,"",_xlfn.TEXTJOIN("",FALSE," G+",W727," in ",A727)))</f>
        <v/>
      </c>
    </row>
    <row r="728" spans="1:24" ht="12" customHeight="1" x14ac:dyDescent="0.25">
      <c r="A728" s="7" t="str">
        <f ca="1">IF(ISERROR(F722),"",VLOOKUP(C722,INDIRECT($F$8),6+(O728-1)*3,0))</f>
        <v>AHT 003</v>
      </c>
      <c r="B728" s="38" t="str">
        <f ca="1">IF(ISERROR(F722),"",VLOOKUP(D722,INDIRECT($F$8),6+(O728-1)*3,0))</f>
        <v>Introduction to Engineering Mathematics</v>
      </c>
      <c r="C728" s="38"/>
      <c r="D728" s="38"/>
      <c r="E728" s="38"/>
      <c r="F728" s="7">
        <f ca="1">IF(ISERROR(F722),"",VLOOKUP(E722,INDIRECT($F$8),6+(O728-1)*3,0))</f>
        <v>4</v>
      </c>
      <c r="G728" s="39" t="str">
        <f ca="1">IF(ISERROR(F722),"",_xlfn.TEXTJOIN("/",FALSE,P728,S728))</f>
        <v>69/100</v>
      </c>
      <c r="H728" s="39"/>
      <c r="I728" s="39" t="str">
        <f ca="1">IF(ISERROR(F722),"",_xlfn.TEXTJOIN("/",FALSE,Q728,T728))</f>
        <v>29/50</v>
      </c>
      <c r="J728" s="39"/>
      <c r="K728" s="39" t="str">
        <f ca="1">IF(ISERROR(F722),"",_xlfn.TEXTJOIN("/",FALSE,R728,U728))</f>
        <v>98/150</v>
      </c>
      <c r="L728" s="39"/>
      <c r="M728" s="7" t="str">
        <f t="shared" ref="M728:M737" ca="1" si="103">IF(ISERROR(F723),"",IF(ISTEXT(P728),IF(P728="A","Ab",IF(P728="D","Dt",IF(P728="UFM","UFM",IF(P728="NA","")))),IF(AND(ISBLANK(P728),ISBLANK(R728)),"",IF(P728&lt;0.3*S728,"F",IF(ISBLANK(R728),"",IF(ISTEXT(R728),R728,IF(R728&gt;=0.95*U728,"O",IF(R728&gt;=0.9*U728,"A+",IF(R728&gt;=0.85*U728,"A",IF(R728&gt;=0.8*U728,"B+",IF(R728&gt;=0.75*U728,"B",IF(R728&gt;=0.7*U728,"C+",IF(R728&gt;=0.65*U728,"C",IF(R728&gt;=0.6*U728,"D+",IF(R728&gt;=0.55*U728,"D",IF(R728&gt;=0.5*U728,"E+",IF(R728&gt;=0.45*U728,"E",IF(R728&gt;=0.4*U728,"P",IF(R728&lt;0.4*U728,"F",R728)))))))))))))))))))</f>
        <v>C</v>
      </c>
      <c r="N728" s="8">
        <f t="shared" ref="N728:N737" ca="1" si="104">INDEX($Z$2:$Z$17,MATCH(M728,$Y$2:$Y$17,0))</f>
        <v>7</v>
      </c>
      <c r="O728">
        <f>O727+1</f>
        <v>2</v>
      </c>
      <c r="P728" s="1">
        <f ca="1">IF(ISERROR(F722),"",IF(ISTEXT(VLOOKUP(B722,INDIRECT($F$8),6+(O728-1)*3)),(VLOOKUP(B722,INDIRECT($F$8),6+(O728-1)*3)),SUM(VLOOKUP(B722,INDIRECT($F$8),6+(O728-1)*3),IF(W739,W728,0))))</f>
        <v>69</v>
      </c>
      <c r="Q728" s="1">
        <f ca="1">IF(ISERROR(F722),"",VLOOKUP(B722,INDIRECT($F$8),7+(O728-1)*3))</f>
        <v>29</v>
      </c>
      <c r="R728" s="1">
        <f ca="1">IF(ISERROR(F722),"",SUM(P728:Q728))</f>
        <v>98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str">
        <f ca="1">IF(ISERROR(F722),"",IF(N728=0,A728,""))</f>
        <v/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0</v>
      </c>
      <c r="X728" s="1" t="str">
        <f ca="1">IF(ISERROR(F722),"",IF(W728=0,"",_xlfn.TEXTJOIN("",FALSE," G+",W728," in ",A728)))</f>
        <v/>
      </c>
    </row>
    <row r="729" spans="1:24" ht="12" customHeight="1" x14ac:dyDescent="0.25">
      <c r="A729" s="7" t="str">
        <f ca="1">IF(ISERROR(F722),"",VLOOKUP(C722,INDIRECT($F$8),6+(O729-1)*3,0))</f>
        <v>ECT 001</v>
      </c>
      <c r="B729" s="38" t="str">
        <f ca="1">IF(ISERROR(F722),"",VLOOKUP(D722,INDIRECT($F$8),6+(O729-1)*3,0))</f>
        <v>Basic Electronics Engineering</v>
      </c>
      <c r="C729" s="38"/>
      <c r="D729" s="38"/>
      <c r="E729" s="38"/>
      <c r="F729" s="7">
        <f ca="1">IF(ISERROR(F722),"",VLOOKUP(E722,INDIRECT($F$8),6+(O729-1)*3,0))</f>
        <v>4</v>
      </c>
      <c r="G729" s="39" t="str">
        <f ca="1">IF(ISERROR(F722),"",_xlfn.TEXTJOIN("/",FALSE,P729,S729))</f>
        <v>30/100</v>
      </c>
      <c r="H729" s="39"/>
      <c r="I729" s="39" t="str">
        <f ca="1">IF(ISERROR(F722),"",_xlfn.TEXTJOIN("/",FALSE,Q729,T729))</f>
        <v>31/50</v>
      </c>
      <c r="J729" s="39"/>
      <c r="K729" s="39" t="str">
        <f ca="1">IF(ISERROR(F722),"",_xlfn.TEXTJOIN("/",FALSE,R729,U729))</f>
        <v>61/150</v>
      </c>
      <c r="L729" s="39"/>
      <c r="M729" s="7" t="str">
        <f t="shared" ca="1" si="103"/>
        <v>P</v>
      </c>
      <c r="N729" s="8">
        <f t="shared" ca="1" si="104"/>
        <v>4.5</v>
      </c>
      <c r="O729">
        <f>O728+1</f>
        <v>3</v>
      </c>
      <c r="P729" s="1">
        <f ca="1">IF(ISERROR(F722),"",IF(ISTEXT(VLOOKUP(B722,INDIRECT($F$8),6+(O729-1)*3)),(VLOOKUP(B722,INDIRECT($F$8),6+(O729-1)*3)),SUM(VLOOKUP(B722,INDIRECT($F$8),6+(O729-1)*3),IF(W739,W729,0))))</f>
        <v>30</v>
      </c>
      <c r="Q729" s="1">
        <f ca="1">IF(ISERROR(F722),"",VLOOKUP(B722,INDIRECT($F$8),7+(O729-1)*3))</f>
        <v>31</v>
      </c>
      <c r="R729" s="1">
        <f ca="1">IF(ISERROR(F722),"",SUM(P729:Q729))</f>
        <v>61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str">
        <f ca="1">IF(ISERROR(F722),"",IF(N729=0,A729,""))</f>
        <v/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0</v>
      </c>
      <c r="X729" s="1" t="str">
        <f ca="1">IF(ISERROR(F722),"",IF(W729=0,"",_xlfn.TEXTJOIN("",FALSE," G+",W729," in ",A729)))</f>
        <v/>
      </c>
    </row>
    <row r="730" spans="1:24" ht="12" customHeight="1" x14ac:dyDescent="0.25">
      <c r="A730" s="7" t="str">
        <f ca="1">IF(ISERROR(F722),"",VLOOKUP(C722,INDIRECT($F$8),6+(O730-1)*3,0))</f>
        <v>MET 001</v>
      </c>
      <c r="B730" s="38" t="str">
        <f ca="1">IF(ISERROR(F722),"",VLOOKUP(D722,INDIRECT($F$8),6+(O730-1)*3,0))</f>
        <v>Basic Mechanical Engineering</v>
      </c>
      <c r="C730" s="38"/>
      <c r="D730" s="38"/>
      <c r="E730" s="38"/>
      <c r="F730" s="7">
        <f ca="1">IF(ISERROR(F722),"",VLOOKUP(E722,INDIRECT($F$8),6+(O730-1)*3,0))</f>
        <v>4</v>
      </c>
      <c r="G730" s="39" t="str">
        <f ca="1">IF(ISERROR(F722),"",_xlfn.TEXTJOIN("/",FALSE,P730,S730))</f>
        <v>33/100</v>
      </c>
      <c r="H730" s="39"/>
      <c r="I730" s="39" t="str">
        <f ca="1">IF(ISERROR(F722),"",_xlfn.TEXTJOIN("/",FALSE,Q730,T730))</f>
        <v>32/50</v>
      </c>
      <c r="J730" s="39"/>
      <c r="K730" s="39" t="str">
        <f ca="1">IF(ISERROR(F722),"",_xlfn.TEXTJOIN("/",FALSE,R730,U730))</f>
        <v>65/150</v>
      </c>
      <c r="L730" s="39"/>
      <c r="M730" s="7" t="str">
        <f t="shared" ca="1" si="103"/>
        <v>P</v>
      </c>
      <c r="N730" s="8">
        <f t="shared" ca="1" si="104"/>
        <v>4.5</v>
      </c>
      <c r="O730">
        <f>O729+1</f>
        <v>4</v>
      </c>
      <c r="P730" s="1">
        <f ca="1">IF(ISERROR(F722),"",IF(ISTEXT(VLOOKUP(B722,INDIRECT($F$8),6+(O730-1)*3)),(VLOOKUP(B722,INDIRECT($F$8),6+(O730-1)*3)),SUM(VLOOKUP(B722,INDIRECT($F$8),6+(O730-1)*3),IF(W739,W730,0))))</f>
        <v>33</v>
      </c>
      <c r="Q730" s="1">
        <f ca="1">IF(ISERROR(F722),"",VLOOKUP(B722,INDIRECT($F$8),7+(O730-1)*3))</f>
        <v>32</v>
      </c>
      <c r="R730" s="1">
        <f ca="1">IF(ISERROR(F722),"",SUM(P730:Q730))</f>
        <v>65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str">
        <f ca="1">IF(ISERROR(F722),"",IF(N730=0,A730,""))</f>
        <v/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0</v>
      </c>
      <c r="X730" s="1" t="str">
        <f ca="1">IF(ISERROR(F722),"",IF(W730=0,"",_xlfn.TEXTJOIN("",FALSE," G+",W730," in ",A730)))</f>
        <v/>
      </c>
    </row>
    <row r="731" spans="1:24" ht="12" customHeight="1" x14ac:dyDescent="0.25">
      <c r="A731" s="7" t="str">
        <f ca="1">IF(ISERROR(F722),"",VLOOKUP(C722,INDIRECT($F$8),6+(O731-1)*3,0))</f>
        <v>AHP 002</v>
      </c>
      <c r="B731" s="38" t="str">
        <f ca="1">IF(ISERROR(F722),"",VLOOKUP(D722,INDIRECT($F$8),6+(O731-1)*3,0))</f>
        <v>Engineering Chemistry Lab</v>
      </c>
      <c r="C731" s="38"/>
      <c r="D731" s="38"/>
      <c r="E731" s="38"/>
      <c r="F731" s="7">
        <f ca="1">IF(ISERROR(F722),"",VLOOKUP(E722,INDIRECT($F$8),6+(O731-1)*3,0))</f>
        <v>1</v>
      </c>
      <c r="G731" s="39" t="str">
        <f ca="1">IF(ISERROR(F722),"",_xlfn.TEXTJOIN("/",FALSE,P731,S731))</f>
        <v>17/25</v>
      </c>
      <c r="H731" s="39"/>
      <c r="I731" s="39" t="str">
        <f ca="1">IF(ISERROR(F722),"",_xlfn.TEXTJOIN("/",FALSE,Q731,T731))</f>
        <v>20/25</v>
      </c>
      <c r="J731" s="39"/>
      <c r="K731" s="39" t="str">
        <f ca="1">IF(ISERROR(F722),"",_xlfn.TEXTJOIN("/",FALSE,R731,U731))</f>
        <v>37/50</v>
      </c>
      <c r="L731" s="39"/>
      <c r="M731" s="7" t="str">
        <f t="shared" ca="1" si="103"/>
        <v>C+</v>
      </c>
      <c r="N731" s="8">
        <f t="shared" ca="1" si="104"/>
        <v>7.5</v>
      </c>
      <c r="O731">
        <f>O730+1</f>
        <v>5</v>
      </c>
      <c r="P731" s="1">
        <f ca="1">IF(ISERROR(F722),"",IF(ISTEXT(VLOOKUP(B722,INDIRECT($F$8),6+(O731-1)*3)),(VLOOKUP(B722,INDIRECT($F$8),6+(O731-1)*3)),SUM(VLOOKUP(B722,INDIRECT($F$8),6+(O731-1)*3),IF(W739,W731,0))))</f>
        <v>17</v>
      </c>
      <c r="Q731" s="1">
        <f ca="1">IF(ISERROR(F722),"",VLOOKUP(B722,INDIRECT($F$8),7+(O731-1)*3))</f>
        <v>20</v>
      </c>
      <c r="R731" s="1">
        <f ca="1">IF(ISERROR(F722),"",SUM(P731:Q731))</f>
        <v>37</v>
      </c>
      <c r="S731" s="1">
        <f ca="1">IF(ISERROR(F722),"",VLOOKUP(A722,INDIRECT($F$8),6+(O731-1)*3))</f>
        <v>25</v>
      </c>
      <c r="T731" s="1">
        <f ca="1">IF(ISERROR(F722),"",VLOOKUP(A722,INDIRECT($F$8),7+(O731-1)*3))</f>
        <v>25</v>
      </c>
      <c r="U731" s="1">
        <f ca="1">IF(ISERROR(F722),"",VLOOKUP(A722,INDIRECT($F$8),8+(O731-1)*3))</f>
        <v>50</v>
      </c>
      <c r="V731" s="1" t="str">
        <f ca="1">IF(ISERROR(F722),"",IF(N731=0,A731,""))</f>
        <v/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0</v>
      </c>
      <c r="X731" s="1" t="str">
        <f ca="1">IF(ISERROR(F722),"",IF(W731=0,"",_xlfn.TEXTJOIN("",FALSE," G+",W731," in ",A731)))</f>
        <v/>
      </c>
    </row>
    <row r="732" spans="1:24" ht="12" customHeight="1" x14ac:dyDescent="0.25">
      <c r="A732" s="7" t="str">
        <f ca="1">IF(ISERROR(F722),"",VLOOKUP(C722,INDIRECT($F$8),6+(O732-1)*3,0))</f>
        <v>ECP 001</v>
      </c>
      <c r="B732" s="38" t="str">
        <f ca="1">IF(ISERROR(F722),"",VLOOKUP(D722,INDIRECT($F$8),6+(O732-1)*3,0))</f>
        <v>Basic Electronics Engineering Lab</v>
      </c>
      <c r="C732" s="38"/>
      <c r="D732" s="38"/>
      <c r="E732" s="38"/>
      <c r="F732" s="7">
        <f ca="1">IF(ISERROR(F722),"",VLOOKUP(E722,INDIRECT($F$8),6+(O732-1)*3,0))</f>
        <v>1</v>
      </c>
      <c r="G732" s="39" t="str">
        <f ca="1">IF(ISERROR(F722),"",_xlfn.TEXTJOIN("/",FALSE,P732,S732))</f>
        <v>13/25</v>
      </c>
      <c r="H732" s="39"/>
      <c r="I732" s="39" t="str">
        <f ca="1">IF(ISERROR(F722),"",_xlfn.TEXTJOIN("/",FALSE,Q732,T732))</f>
        <v>17/25</v>
      </c>
      <c r="J732" s="39"/>
      <c r="K732" s="39" t="str">
        <f ca="1">IF(ISERROR(F722),"",_xlfn.TEXTJOIN("/",FALSE,R732,U732))</f>
        <v>30/50</v>
      </c>
      <c r="L732" s="39"/>
      <c r="M732" s="7" t="str">
        <f t="shared" ca="1" si="103"/>
        <v>D+</v>
      </c>
      <c r="N732" s="8">
        <f t="shared" ca="1" si="104"/>
        <v>6.5</v>
      </c>
      <c r="O732">
        <f t="shared" ref="O732:O738" si="105">O731+1</f>
        <v>6</v>
      </c>
      <c r="P732" s="1">
        <f ca="1">IF(ISERROR(F722),"",IF(ISTEXT(VLOOKUP(B722,INDIRECT($F$8),6+(O732-1)*3)),(VLOOKUP(B722,INDIRECT($F$8),6+(O732-1)*3)),SUM(VLOOKUP(B722,INDIRECT($F$8),6+(O732-1)*3),IF(W739,W732,0))))</f>
        <v>13</v>
      </c>
      <c r="Q732" s="1">
        <f ca="1">IF(ISERROR(F722),"",VLOOKUP(B722,INDIRECT($F$8),7+(O732-1)*3))</f>
        <v>17</v>
      </c>
      <c r="R732" s="1">
        <f ca="1">IF(ISERROR(F722),"",SUM(P732:Q732))</f>
        <v>30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str">
        <f ca="1">IF(ISERROR(F722),"",IF(N732=0,A732,""))</f>
        <v/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0</v>
      </c>
      <c r="X732" s="1" t="str">
        <f ca="1">IF(ISERROR(F722),"",IF(W732=0,"",_xlfn.TEXTJOIN("",FALSE," G+",W732," in ",A732)))</f>
        <v/>
      </c>
    </row>
    <row r="733" spans="1:24" ht="12" customHeight="1" x14ac:dyDescent="0.25">
      <c r="A733" s="7" t="str">
        <f ca="1">IF(ISERROR(F722),"",VLOOKUP(C722,INDIRECT($F$8),6+(O733-1)*3,0))</f>
        <v>MEP 001</v>
      </c>
      <c r="B733" s="38" t="str">
        <f ca="1">IF(ISERROR(F722),"",VLOOKUP(D722,INDIRECT($F$8),6+(O733-1)*3,0))</f>
        <v>Basic Mechanical Engineering Lab</v>
      </c>
      <c r="C733" s="38"/>
      <c r="D733" s="38"/>
      <c r="E733" s="38"/>
      <c r="F733" s="7">
        <f ca="1">IF(ISERROR(F722),"",VLOOKUP(E722,INDIRECT($F$8),6+(O733-1)*3,0))</f>
        <v>1</v>
      </c>
      <c r="G733" s="39" t="str">
        <f ca="1">IF(ISERROR(F722),"",_xlfn.TEXTJOIN("/",FALSE,P733,S733))</f>
        <v>24/25</v>
      </c>
      <c r="H733" s="39"/>
      <c r="I733" s="39" t="str">
        <f ca="1">IF(ISERROR(F722),"",_xlfn.TEXTJOIN("/",FALSE,Q733,T733))</f>
        <v>20/25</v>
      </c>
      <c r="J733" s="39"/>
      <c r="K733" s="39" t="str">
        <f ca="1">IF(ISERROR(F722),"",_xlfn.TEXTJOIN("/",FALSE,R733,U733))</f>
        <v>44/50</v>
      </c>
      <c r="L733" s="39"/>
      <c r="M733" s="7" t="str">
        <f t="shared" ca="1" si="103"/>
        <v>A</v>
      </c>
      <c r="N733" s="8">
        <f t="shared" ca="1" si="104"/>
        <v>9</v>
      </c>
      <c r="O733">
        <f t="shared" si="105"/>
        <v>7</v>
      </c>
      <c r="P733" s="1">
        <f ca="1">IF(ISERROR(F722),"",IF(ISTEXT(VLOOKUP(B722,INDIRECT($F$8),6+(O733-1)*3)),(VLOOKUP(B722,INDIRECT($F$8),6+(O733-1)*3)),SUM(VLOOKUP(B722,INDIRECT($F$8),6+(O733-1)*3),IF(W739,W733,0))))</f>
        <v>24</v>
      </c>
      <c r="Q733" s="1">
        <f ca="1">IF(ISERROR(F722),"",VLOOKUP(B722,INDIRECT($F$8),7+(O733-1)*3))</f>
        <v>20</v>
      </c>
      <c r="R733" s="1">
        <f ca="1">IF(ISERROR(F722),"",SUM(P733:Q733))</f>
        <v>44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str">
        <f ca="1">IF(ISERROR(F722),"",IF(N733=0,A733,""))</f>
        <v/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0</v>
      </c>
      <c r="X733" s="1" t="str">
        <f ca="1">IF(ISERROR(F722),"",IF(W733=0,"",_xlfn.TEXTJOIN("",FALSE," G+",W733," in ",A733)))</f>
        <v/>
      </c>
    </row>
    <row r="734" spans="1:24" ht="12" customHeight="1" x14ac:dyDescent="0.25">
      <c r="A734" s="7" t="str">
        <f ca="1">IF(ISERROR(F722),"",VLOOKUP(C722,INDIRECT($F$8),6+(O734-1)*3,0))</f>
        <v>MEP 003</v>
      </c>
      <c r="B734" s="38" t="str">
        <f ca="1">IF(ISERROR(F722),"",VLOOKUP(D722,INDIRECT($F$8),6+(O734-1)*3-Z734,0))</f>
        <v>Workshop Practices Lab</v>
      </c>
      <c r="C734" s="38"/>
      <c r="D734" s="38"/>
      <c r="E734" s="38"/>
      <c r="F734" s="7">
        <f ca="1">IF(ISERROR(F722),"",VLOOKUP(E722,INDIRECT($F$8),6+(O734-1)*3,0))</f>
        <v>2</v>
      </c>
      <c r="G734" s="39" t="str">
        <f ca="1">IF(ISERROR(F722),"",_xlfn.TEXTJOIN("/",FALSE,P734,S734))</f>
        <v>42/50</v>
      </c>
      <c r="H734" s="39"/>
      <c r="I734" s="39" t="str">
        <f ca="1">IF(ISERROR(F722),"",_xlfn.TEXTJOIN("/",FALSE,Q734,T734))</f>
        <v>48/50</v>
      </c>
      <c r="J734" s="39"/>
      <c r="K734" s="39" t="str">
        <f ca="1">IF(ISERROR(F722),"",_xlfn.TEXTJOIN("/",FALSE,R734,U734))</f>
        <v>90/100</v>
      </c>
      <c r="L734" s="39"/>
      <c r="M734" s="7" t="str">
        <f t="shared" ca="1" si="103"/>
        <v>A+</v>
      </c>
      <c r="N734" s="8">
        <f t="shared" ca="1" si="104"/>
        <v>9.5</v>
      </c>
      <c r="O734">
        <f t="shared" si="105"/>
        <v>8</v>
      </c>
      <c r="P734" s="1">
        <f ca="1">IF(ISERROR(F722),"",IF(ISTEXT(VLOOKUP(B722,INDIRECT($F$8),6+(O734-1)*3)),(VLOOKUP(B722,INDIRECT($F$8),6+(O734-1)*3)),SUM(VLOOKUP(B722,INDIRECT($F$8),6+(O734-1)*3),IF(W739,W734,0))))</f>
        <v>42</v>
      </c>
      <c r="Q734" s="1">
        <f ca="1">IF(ISERROR(F722),"",VLOOKUP(B722,INDIRECT($F$8),7+(O734-1)*3))</f>
        <v>48</v>
      </c>
      <c r="R734" s="1">
        <f ca="1">IF(ISERROR(F722),"",SUM(P734:Q734))</f>
        <v>90</v>
      </c>
      <c r="S734" s="1">
        <f ca="1">IF(ISERROR(F722),"",VLOOKUP(A722,INDIRECT($F$8),6+(O734-1)*3))</f>
        <v>50</v>
      </c>
      <c r="T734" s="1">
        <f ca="1">IF(ISERROR(F722),"",VLOOKUP(A722,INDIRECT($F$8),7+(O734-1)*3))</f>
        <v>50</v>
      </c>
      <c r="U734" s="1">
        <f ca="1">IF(ISERROR(F722),"",VLOOKUP(A722,INDIRECT($F$8),8+(O734-1)*3))</f>
        <v>100</v>
      </c>
      <c r="V734" s="1" t="str">
        <f ca="1">IF(ISERROR(F722),"",IF(N734=0,A734,""))</f>
        <v/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0</v>
      </c>
      <c r="X734" s="1" t="str">
        <f ca="1">IF(ISERROR(F722),"",IF(W734=0,"",_xlfn.TEXTJOIN("",FALSE," G+",W734," in ",A734)))</f>
        <v/>
      </c>
    </row>
    <row r="735" spans="1:24" ht="12" customHeight="1" x14ac:dyDescent="0.25">
      <c r="A735" s="7" t="str">
        <f ca="1">IF(ISERROR(F722),"",VLOOKUP(C722,INDIRECT($F$8),6+(O735-1)*3,0))</f>
        <v>AHP 004</v>
      </c>
      <c r="B735" s="38" t="str">
        <f ca="1">IF(ISERROR(F722),"",VLOOKUP(D722,INDIRECT($F$8),6+(O735-1)*3-Z735,0))</f>
        <v>Emerging Technologies in Engineering Lab</v>
      </c>
      <c r="C735" s="38"/>
      <c r="D735" s="38"/>
      <c r="E735" s="38"/>
      <c r="F735" s="7">
        <f ca="1">IF(ISERROR(F722),"",VLOOKUP(E722,INDIRECT($F$8),6+(O735-1)*3,0))</f>
        <v>1</v>
      </c>
      <c r="G735" s="39" t="str">
        <f ca="1">IF(ISERROR(F722),"",_xlfn.TEXTJOIN("/",FALSE,P735,S735))</f>
        <v>22/25</v>
      </c>
      <c r="H735" s="39"/>
      <c r="I735" s="39" t="str">
        <f ca="1">IF(ISERROR(F722),"",_xlfn.TEXTJOIN("/",FALSE,Q735,T735))</f>
        <v>22/25</v>
      </c>
      <c r="J735" s="39"/>
      <c r="K735" s="39" t="str">
        <f ca="1">IF(ISERROR(F722),"",_xlfn.TEXTJOIN("/",FALSE,R735,U735))</f>
        <v>44/50</v>
      </c>
      <c r="L735" s="39"/>
      <c r="M735" s="7" t="str">
        <f t="shared" ca="1" si="103"/>
        <v>A</v>
      </c>
      <c r="N735" s="8">
        <f t="shared" ca="1" si="104"/>
        <v>9</v>
      </c>
      <c r="O735">
        <f t="shared" si="105"/>
        <v>9</v>
      </c>
      <c r="P735" s="1">
        <f ca="1">IF(ISERROR(F722),"",IF(ISTEXT(VLOOKUP(B722,INDIRECT($F$8),6+(O735-1)*3)),(VLOOKUP(B722,INDIRECT($F$8),6+(O735-1)*3)),SUM(VLOOKUP(B722,INDIRECT($F$8),6+(O735-1)*3),IF(W739,W735,0))))</f>
        <v>22</v>
      </c>
      <c r="Q735" s="1">
        <f ca="1">IF(ISERROR(F722),"",VLOOKUP(B722,INDIRECT($F$8),7+(O735-1)*3))</f>
        <v>22</v>
      </c>
      <c r="R735" s="1">
        <f ca="1">IF(ISERROR(F722),"",SUM(P735:Q735))</f>
        <v>44</v>
      </c>
      <c r="S735" s="1">
        <f ca="1">IF(ISERROR(F722),"",VLOOKUP(A722,INDIRECT($F$8),6+(O735-1)*3))</f>
        <v>25</v>
      </c>
      <c r="T735" s="1">
        <f ca="1">IF(ISERROR(F722),"",VLOOKUP(A722,INDIRECT($F$8),7+(O735-1)*3))</f>
        <v>25</v>
      </c>
      <c r="U735" s="1">
        <f ca="1">IF(ISERROR(F722),"",VLOOKUP(A722,INDIRECT($F$8),8+(O735-1)*3))</f>
        <v>50</v>
      </c>
      <c r="V735" s="1" t="str">
        <f ca="1">IF(ISERROR(F722),"",IF(N735=0,A735,""))</f>
        <v/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0</v>
      </c>
      <c r="X735" s="1" t="str">
        <f ca="1">IF(ISERROR(F722),"",IF(W735=0,"",_xlfn.TEXTJOIN("",FALSE," G+",W735," in ",A735)))</f>
        <v/>
      </c>
    </row>
    <row r="736" spans="1:24" ht="12" customHeight="1" x14ac:dyDescent="0.25">
      <c r="A736" s="7" t="str">
        <f ca="1">IF(ISERROR(F722),"",VLOOKUP(C722,INDIRECT($F$8),6+(O736-1)*3,0))</f>
        <v>CSP 002</v>
      </c>
      <c r="B736" s="38" t="str">
        <f ca="1">IF(ISERROR(F722),"",VLOOKUP(D722,INDIRECT($F$8),6+(O736-1)*3,0))</f>
        <v>Computer Applications and IOT</v>
      </c>
      <c r="C736" s="38"/>
      <c r="D736" s="38"/>
      <c r="E736" s="38"/>
      <c r="F736" s="7">
        <f ca="1">IF(ISERROR(F722),"",VLOOKUP(E722,INDIRECT($F$8),6+(O736-1)*3,0))</f>
        <v>1</v>
      </c>
      <c r="G736" s="39" t="str">
        <f ca="1">IF(ISERROR(F722),"",_xlfn.TEXTJOIN("/",FALSE,P736,S736))</f>
        <v>23/25</v>
      </c>
      <c r="H736" s="39"/>
      <c r="I736" s="39" t="str">
        <f ca="1">IF(ISERROR(F722),"",_xlfn.TEXTJOIN("/",FALSE,Q736,T736))</f>
        <v>19/25</v>
      </c>
      <c r="J736" s="39"/>
      <c r="K736" s="39" t="str">
        <f ca="1">IF(ISERROR(F722),"",_xlfn.TEXTJOIN("/",FALSE,R736,U736))</f>
        <v>42/50</v>
      </c>
      <c r="L736" s="39"/>
      <c r="M736" s="7" t="str">
        <f t="shared" ca="1" si="103"/>
        <v>B+</v>
      </c>
      <c r="N736" s="8">
        <f t="shared" ca="1" si="104"/>
        <v>8.5</v>
      </c>
      <c r="O736">
        <f t="shared" si="105"/>
        <v>10</v>
      </c>
      <c r="P736" s="1">
        <f ca="1">IF(ISERROR(F722),"",IF(ISTEXT(VLOOKUP(B722,INDIRECT($F$8),6+(O736-1)*3)),(VLOOKUP(B722,INDIRECT($F$8),6+(O736-1)*3)),SUM(VLOOKUP(B722,INDIRECT($F$8),6+(O736-1)*3),IF(W739,W736,0))))</f>
        <v>23</v>
      </c>
      <c r="Q736" s="1">
        <f ca="1">IF(ISERROR(F722),"",VLOOKUP(B722,INDIRECT($F$8),7+(O736-1)*3))</f>
        <v>19</v>
      </c>
      <c r="R736" s="1">
        <f ca="1">IF(ISERROR(F722),"",SUM(P736:Q736))</f>
        <v>42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str">
        <f ca="1">IF(ISERROR(F722),"",IF(N736=0,A736,""))</f>
        <v/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0</v>
      </c>
      <c r="X736" s="1" t="str">
        <f ca="1">IF(ISERROR(F722),"",IF(W736=0,"",_xlfn.TEXTJOIN("",FALSE," G+",W736," in ",A736)))</f>
        <v/>
      </c>
    </row>
    <row r="737" spans="1:24" ht="12" customHeight="1" x14ac:dyDescent="0.25">
      <c r="A737" s="7" t="str">
        <f ca="1">IF(ISERROR(F722),"",VLOOKUP(C722,INDIRECT($F$8),6+(O737-1)*3,0))</f>
        <v>AHP 006</v>
      </c>
      <c r="B737" s="38" t="str">
        <f ca="1">IF(ISERROR(F722),"",VLOOKUP(D722,INDIRECT($F$8),6+(O737-1)*3,0))</f>
        <v>English Language Lab ($)</v>
      </c>
      <c r="C737" s="38"/>
      <c r="D737" s="38"/>
      <c r="E737" s="38"/>
      <c r="F737" s="7">
        <f ca="1">IF(ISERROR(F722),"",VLOOKUP(E722,INDIRECT($F$8),6+(O737-1)*3,0))</f>
        <v>0</v>
      </c>
      <c r="G737" s="39" t="str">
        <f ca="1">IF(ISERROR(F722),"",_xlfn.TEXTJOIN("/",FALSE,P737,S737))</f>
        <v>17/25</v>
      </c>
      <c r="H737" s="39"/>
      <c r="I737" s="39" t="str">
        <f ca="1">IF(ISERROR(F722),"",_xlfn.TEXTJOIN("/",FALSE,Q737,T737))</f>
        <v>35/50</v>
      </c>
      <c r="J737" s="39"/>
      <c r="K737" s="39" t="str">
        <f ca="1">IF(ISERROR(F722),"",_xlfn.TEXTJOIN("/",FALSE,R737,U737))</f>
        <v>52/75</v>
      </c>
      <c r="L737" s="39"/>
      <c r="M737" s="7" t="str">
        <f t="shared" ca="1" si="103"/>
        <v>C</v>
      </c>
      <c r="N737" s="8">
        <f t="shared" ca="1" si="104"/>
        <v>7</v>
      </c>
      <c r="O737">
        <f t="shared" si="105"/>
        <v>11</v>
      </c>
      <c r="P737" s="1">
        <f ca="1">IF(ISERROR(F722),"",IF(ISTEXT(VLOOKUP(B722,INDIRECT($F$8),6+(O737-1)*3)),(VLOOKUP(B722,INDIRECT($F$8),6+(O737-1)*3)),SUM(VLOOKUP(B722,INDIRECT($F$8),6+(O737-1)*3),IF(W739,W737,0))))</f>
        <v>17</v>
      </c>
      <c r="Q737" s="1">
        <f ca="1">IF(ISERROR(F722),"",VLOOKUP(B722,INDIRECT($F$8),7+(O737-1)*3))</f>
        <v>35</v>
      </c>
      <c r="R737" s="1">
        <f ca="1">IF(ISERROR(F722),"",SUM(P737:Q737))</f>
        <v>52</v>
      </c>
      <c r="S737" s="1">
        <f ca="1">IF(ISERROR(F722),"",VLOOKUP(A722,INDIRECT($F$8),6+(O737-1)*3))</f>
        <v>25</v>
      </c>
      <c r="T737" s="1">
        <f ca="1">IF(ISERROR(F722),"",VLOOKUP(A722,INDIRECT($F$8),7+(O737-1)*3))</f>
        <v>50</v>
      </c>
      <c r="U737" s="1">
        <f ca="1">IF(ISERROR(F722),"",VLOOKUP(A722,INDIRECT($F$8),8+(O737-1)*3))</f>
        <v>75</v>
      </c>
      <c r="V737" s="1" t="str">
        <f ca="1">IF(ISERROR(F722),"",IF(N737=0,A737,""))</f>
        <v/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0</v>
      </c>
      <c r="X737" s="1" t="str">
        <f ca="1">IF(ISERROR(F722),"",IF(W737=0,"",_xlfn.TEXTJOIN("",FALSE," G+",W737," in ",A737)))</f>
        <v/>
      </c>
    </row>
    <row r="738" spans="1:24" ht="12" customHeight="1" x14ac:dyDescent="0.25">
      <c r="A738" s="7" t="str">
        <f ca="1">IF(ISERROR(F722),"",VLOOKUP(C722,INDIRECT($F$8),6+(O738-1)*3-Y738,0))</f>
        <v>GP 01</v>
      </c>
      <c r="B738" s="38" t="str">
        <f ca="1">IF(ISERROR(F722),"",VLOOKUP(D722,INDIRECT($F$8),6+(O738-1)*3-Z738,0))</f>
        <v>General Proficiency ($)</v>
      </c>
      <c r="C738" s="38"/>
      <c r="D738" s="38"/>
      <c r="E738" s="38"/>
      <c r="F738" s="7">
        <f ca="1">IF(ISERROR(F722),"",VLOOKUP(E722,INDIRECT($F$8),6+(O738-1)*3-AA738,0))</f>
        <v>0</v>
      </c>
      <c r="G738" s="39" t="str">
        <f ca="1">IF(ISERROR(F722),"","-")</f>
        <v>-</v>
      </c>
      <c r="H738" s="39"/>
      <c r="I738" s="39" t="str">
        <f ca="1">IF(ISERROR(F722),"",_xlfn.TEXTJOIN("/",FALSE,Q738,T738))</f>
        <v>47/50</v>
      </c>
      <c r="J738" s="39"/>
      <c r="K738" s="39" t="str">
        <f ca="1">IF(ISERROR(F722),"",_xlfn.TEXTJOIN("/",FALSE,R738,U738))</f>
        <v>47/50</v>
      </c>
      <c r="L738" s="39"/>
      <c r="M738" s="39" t="str">
        <f ca="1">IF(ISBLANK(R738),"",IF(ISTEXT(R738),R738,IF(R738&gt;=0.8*U738,"Excellent",IF(R738&gt;=0.6*U738,"Very Good",IF(R738&gt;=0.4*U738,"Good",IF(R738&gt;=0.2*U738,"Satisfactory","Average"))))))</f>
        <v>Excellent</v>
      </c>
      <c r="N738" s="39"/>
      <c r="O738">
        <f t="shared" si="105"/>
        <v>12</v>
      </c>
      <c r="P738" s="1">
        <f ca="1">IF(ISERROR(F722),"",IF(ISTEXT(VLOOKUP(B\28,INDIRECT($F$8),6+(O738-1)*3)),(VLOOKUP(B722,INDIRECT($F$8),6+(O738-1)*3)),SUM(VLOOKUP(B722,INDIRECT($F$8),6+(O738-1)*3),IF(W739,W738,0))))</f>
        <v>0</v>
      </c>
      <c r="Q738" s="1">
        <f ca="1">IF(ISERROR(F722),"",VLOOKUP(B722,INDIRECT($F$8),7+(O738-1)*3))</f>
        <v>47</v>
      </c>
      <c r="R738" s="1">
        <f ca="1">IF(ISERROR(F722),"",SUM(P738:Q738))</f>
        <v>47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5">
      <c r="A739" s="40" t="str">
        <f ca="1">IF(ISERROR(F722),"",A718)</f>
        <v>Total Credits/ Marks/ Total Grade Points</v>
      </c>
      <c r="B739" s="40"/>
      <c r="C739" s="40"/>
      <c r="D739" s="40"/>
      <c r="E739" s="40"/>
      <c r="F739" s="10">
        <f ca="1">IF(ISERROR(F722),"",SUM(F727:F737))</f>
        <v>23</v>
      </c>
      <c r="G739" s="41" t="str">
        <f ca="1">IF(ISERROR(F722),"",_xlfn.TEXTJOIN("/",TRUE,SUMIF(F727:F738,"&gt;0",P727:P738),SUMIF(F727:F738,"&gt;0",S727:S738)))</f>
        <v>329/575</v>
      </c>
      <c r="H739" s="41"/>
      <c r="I739" s="41" t="str">
        <f ca="1">IF(ISERROR(F722),"",_xlfn.TEXTJOIN("/",TRUE,SUMIF(F727:F738,"&gt;0",Q727:Q738),SUMIF(F727:F738,"&gt;0",T727:T738)))</f>
        <v>273/375</v>
      </c>
      <c r="J739" s="41"/>
      <c r="K739" s="41" t="str">
        <f ca="1">IF(ISERROR(F722),"",_xlfn.TEXTJOIN("/",TRUE,SUMIF(F727:F738,"&gt;0",R727:R738),SUMIF(F727:F738,"&gt;0",U727:U738)))</f>
        <v>602/950</v>
      </c>
      <c r="L739" s="41"/>
      <c r="M739" s="40">
        <f ca="1">IF(ISERROR(F722),"",SUMPRODUCT(N727:N737,F727:F737))</f>
        <v>149.5</v>
      </c>
      <c r="N739" s="40"/>
      <c r="V739" s="1" t="str">
        <f ca="1">IF(ISERROR(F722),"",_xlfn.TEXTJOIN(", ",TRUE,V727:V738))</f>
        <v/>
      </c>
      <c r="W739" t="b">
        <f ca="1">IF(ISERROR(F722),"",IF(SUM(W727:W738)&lt;=W726,TRUE,FALSE))</f>
        <v>1</v>
      </c>
      <c r="X739" s="1" t="str">
        <f ca="1">IF(ISERROR(F722),"",_xlfn.TEXTJOIN(",",TRUE,X727:X738))</f>
        <v/>
      </c>
    </row>
    <row r="740" spans="1:24" ht="12" customHeight="1" x14ac:dyDescent="0.25">
      <c r="A740" s="40" t="str">
        <f ca="1">IF(ISERROR(F722),"",A719)</f>
        <v>Result:</v>
      </c>
      <c r="B740" s="42" t="str" cm="1">
        <f t="array" aca="1" ref="B740" ca="1">IF(SUM(COUNTIF(M727:M737,{"Ab","Dt"}))=11, "Not Promoted to IInd Semester", IF(V739="", "PASS", "CARRY OVER"))</f>
        <v>PASS</v>
      </c>
      <c r="C740" s="42"/>
      <c r="D740" s="40" t="str">
        <f ca="1">IF(ISERROR(F722),"",D719)</f>
        <v>Remark:</v>
      </c>
      <c r="E740" s="42" t="str">
        <f ca="1">IF(ISERROR(F722),"",IF(V739="",IF(X739="","",X739),_xlfn.TEXTJOIN(" ",TRUE,"BACK IN",V739)))</f>
        <v/>
      </c>
      <c r="F740" s="42"/>
      <c r="G740" s="40" t="str">
        <f ca="1">IF(ISERROR(F722),"",G719)</f>
        <v>SGPA:</v>
      </c>
      <c r="H740" s="43">
        <f ca="1">IF(ISERROR(F722),"",M739/F739)</f>
        <v>6.5</v>
      </c>
      <c r="I740" s="40" t="str">
        <f ca="1">IF(ISERROR(F722),"",I719)</f>
        <v>CGPA:</v>
      </c>
      <c r="J740" s="43">
        <f ca="1">IF(ISERROR(F722),"",VLOOKUP(B722,INDIRECT($F$8),12+(O738-1)*3,0))</f>
        <v>6.5</v>
      </c>
      <c r="K740" s="42" t="str">
        <f ca="1">IF(ISERROR(F722),"",K719)</f>
        <v>Earned Credits:</v>
      </c>
      <c r="L740" s="40">
        <f ca="1">IF(ISERROR(F722),"",SUMIF(N727:N737,"&gt;0",F727:F737))</f>
        <v>23</v>
      </c>
      <c r="M740" s="42" t="str">
        <f ca="1">IF(ISERROR(F722),"",M719)</f>
        <v>Cuml. Earned Credits:</v>
      </c>
      <c r="N740" s="40">
        <f ca="1">IF(ISERROR(F722),"",VLOOKUP(B722,INDIRECT($F$8),10+(O738-1)*3,0))</f>
        <v>23</v>
      </c>
    </row>
    <row r="741" spans="1:24" ht="12" customHeight="1" x14ac:dyDescent="0.25">
      <c r="A741" s="40"/>
      <c r="B741" s="42"/>
      <c r="C741" s="42"/>
      <c r="D741" s="40"/>
      <c r="E741" s="42"/>
      <c r="F741" s="42"/>
      <c r="G741" s="40"/>
      <c r="H741" s="43"/>
      <c r="I741" s="40"/>
      <c r="J741" s="43"/>
      <c r="K741" s="42"/>
      <c r="L741" s="40"/>
      <c r="M741" s="42"/>
      <c r="N741" s="40"/>
    </row>
    <row r="742" spans="1:24" ht="12" customHeight="1" x14ac:dyDescent="0.25">
      <c r="A742" s="40"/>
      <c r="B742" s="42"/>
      <c r="C742" s="42"/>
      <c r="D742" s="40"/>
      <c r="E742" s="42"/>
      <c r="F742" s="42"/>
      <c r="G742" s="40"/>
      <c r="H742" s="43"/>
      <c r="I742" s="40"/>
      <c r="J742" s="43"/>
      <c r="K742" s="42"/>
      <c r="L742" s="40"/>
      <c r="M742" s="42"/>
      <c r="N742" s="40"/>
    </row>
    <row r="743" spans="1:24" ht="12" customHeight="1" x14ac:dyDescent="0.25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 t="str">
        <f ca="1">VLOOKUP(B743,INDIRECT($F$8),4,0)</f>
        <v>Mayank Joshi</v>
      </c>
    </row>
    <row r="744" spans="1:24" ht="12" customHeight="1" x14ac:dyDescent="0.25">
      <c r="A744" s="44" t="str">
        <f ca="1">IF(ISERROR(F743),"",A723)</f>
        <v>Name:</v>
      </c>
      <c r="B744" s="44" t="str">
        <f ca="1">IFERROR(VLOOKUP(B743,INDIRECT($F$8),4,0),"")</f>
        <v>Mayank Joshi</v>
      </c>
      <c r="C744" s="44"/>
      <c r="D744" s="44" t="str">
        <f ca="1">IF(ISERROR(F743),"",D723)</f>
        <v>Father's Name:</v>
      </c>
      <c r="E744" s="44" t="str">
        <f ca="1">IFERROR(VLOOKUP(B743,INDIRECT($F$8),5,0),"")</f>
        <v>Gopal Datt Joshi</v>
      </c>
      <c r="F744" s="44"/>
      <c r="G744" s="44" t="str">
        <f ca="1">IF(ISERROR(F743),"",G723)</f>
        <v>University Roll No:</v>
      </c>
      <c r="H744" s="44"/>
      <c r="I744" s="45">
        <f ca="1">IFERROR(VLOOKUP(B743,INDIRECT($F$8),2,0),"")</f>
        <v>250090101036</v>
      </c>
      <c r="J744" s="45"/>
      <c r="K744" s="44" t="str">
        <f ca="1">IF(ISERROR(F743),"",K723)</f>
        <v>University Enrol. No:</v>
      </c>
      <c r="L744" s="44"/>
      <c r="M744" s="45" t="str">
        <f ca="1">IFERROR(VLOOKUP(B743,INDIRECT($F$8),3,0),"")</f>
        <v>UTU/2501103741</v>
      </c>
      <c r="N744" s="45"/>
    </row>
    <row r="745" spans="1:24" ht="12" customHeight="1" x14ac:dyDescent="0.25">
      <c r="A745" s="44"/>
      <c r="B745" s="44"/>
      <c r="C745" s="44"/>
      <c r="D745" s="44"/>
      <c r="E745" s="44"/>
      <c r="F745" s="44"/>
      <c r="G745" s="44"/>
      <c r="H745" s="44"/>
      <c r="I745" s="45"/>
      <c r="J745" s="45"/>
      <c r="K745" s="44"/>
      <c r="L745" s="44"/>
      <c r="M745" s="45"/>
      <c r="N745" s="45"/>
    </row>
    <row r="746" spans="1:24" ht="12" customHeight="1" x14ac:dyDescent="0.25">
      <c r="A746" s="42" t="str">
        <f ca="1">IF(ISERROR(F743),"",A725)</f>
        <v>Subject Code</v>
      </c>
      <c r="B746" s="42" t="str">
        <f ca="1">IF(ISERROR(F743),"",B725)</f>
        <v>Subject Name</v>
      </c>
      <c r="C746" s="42"/>
      <c r="D746" s="42"/>
      <c r="E746" s="42"/>
      <c r="F746" s="42" t="str">
        <f ca="1">IF(ISERROR(F743),"",F725)</f>
        <v>Credits</v>
      </c>
      <c r="G746" s="42" t="str">
        <f ca="1">IF(ISERROR(F743),"",G725)</f>
        <v>External Marks</v>
      </c>
      <c r="H746" s="42"/>
      <c r="I746" s="42" t="str">
        <f ca="1">IF(ISERROR(F743),"",I725)</f>
        <v>Sessional Marks</v>
      </c>
      <c r="J746" s="42"/>
      <c r="K746" s="42" t="str">
        <f ca="1">IF(ISERROR(F743),"",K725)</f>
        <v>Total Marks</v>
      </c>
      <c r="L746" s="42"/>
      <c r="M746" s="42" t="str">
        <f ca="1">IF(ISERROR(F743),"",M725)</f>
        <v>Grade</v>
      </c>
      <c r="N746" s="42" t="str">
        <f ca="1">IF(ISERROR(F743),"",N725)</f>
        <v>Grade Points</v>
      </c>
    </row>
    <row r="747" spans="1:24" ht="12" customHeight="1" x14ac:dyDescent="0.2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W747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10</v>
      </c>
    </row>
    <row r="748" spans="1:24" ht="12" customHeight="1" x14ac:dyDescent="0.25">
      <c r="A748" s="7" t="str">
        <f ca="1">IF(ISERROR(F743),"",VLOOKUP(C743,INDIRECT($F$8),6+(O748-1)*3,0))</f>
        <v>AHT 002</v>
      </c>
      <c r="B748" s="38" t="str">
        <f ca="1">IF(ISERROR(F743),"",VLOOKUP(D743,INDIRECT($F$8),6+(O748-1)*3,0))</f>
        <v>Engineering Chemistry</v>
      </c>
      <c r="C748" s="38"/>
      <c r="D748" s="38"/>
      <c r="E748" s="38"/>
      <c r="F748" s="7">
        <f ca="1">IF(ISERROR(F743),"",VLOOKUP(E743,INDIRECT($F$8),6+(O748-1)*3,0))</f>
        <v>4</v>
      </c>
      <c r="G748" s="39" t="str">
        <f ca="1">IF(ISERROR(F743),"",_xlfn.TEXTJOIN("/",FALSE,P748,S748))</f>
        <v>67/100</v>
      </c>
      <c r="H748" s="39"/>
      <c r="I748" s="39" t="str">
        <f ca="1">IF(ISERROR(F743),"",_xlfn.TEXTJOIN("/",FALSE,Q748,T748))</f>
        <v>38/50</v>
      </c>
      <c r="J748" s="39"/>
      <c r="K748" s="39" t="str">
        <f ca="1">IF(ISERROR(F743),"",_xlfn.TEXTJOIN("/",FALSE,R748,U748))</f>
        <v>105/150</v>
      </c>
      <c r="L748" s="39"/>
      <c r="M748" s="7" t="str">
        <f ca="1">IF(ISERROR(F743),"",IF(ISTEXT(P748),IF(P748="A","Ab",IF(P748="D","Dt",IF(P748="UFM","UFM",IF(P748="NA","")))),IF(AND(ISBLANK(P748),ISBLANK(R748)),"",IF(P748&lt;0.3*S748,"F",IF(ISBLANK(R748),"",IF(ISTEXT(R748),R748,IF(R748&gt;=0.95*U748,"O",IF(R748&gt;=0.9*U748,"A+",IF(R748&gt;=0.85*U748,"A",IF(R748&gt;=0.8*U748,"B+",IF(R748&gt;=0.75*U748,"B",IF(R748&gt;=0.7*U748,"C+",IF(R748&gt;=0.65*U748,"C",IF(R748&gt;=0.6*U748,"D+",IF(R748&gt;=0.55*U748,"D",IF(R748&gt;=0.5*U748,"E+",IF(R748&gt;=0.45*U748,"E",IF(R748&gt;=0.4*U748,"P",IF(R748&lt;0.4*U748,"F",R748)))))))))))))))))))</f>
        <v>C+</v>
      </c>
      <c r="N748" s="8">
        <f ca="1">INDEX($Z$2:$Z$17,MATCH(M748,$Y$2:$Y$17,0))</f>
        <v>7.5</v>
      </c>
      <c r="O748">
        <v>1</v>
      </c>
      <c r="P748" s="1">
        <f ca="1">IF(ISERROR(F743),"",IF(ISTEXT(VLOOKUP(B743,INDIRECT($F$8),6+(O748-1)*3)),(VLOOKUP(B743,INDIRECT($F$8),6+(O748-1)*3)),SUM(VLOOKUP(B743,INDIRECT($F$8),6+(O748-1)*3),IF(W760,W748,0))))</f>
        <v>67</v>
      </c>
      <c r="Q748" s="1">
        <f ca="1">IF(ISERROR(F743),"",VLOOKUP(B743,INDIRECT($F$8),7+(O748-1)*3))</f>
        <v>38</v>
      </c>
      <c r="R748" s="1">
        <f ca="1">IF(ISERROR(F743),"",SUM(P748:Q748))</f>
        <v>105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str">
        <f ca="1">IF(ISERROR(F743),"",IF(N748=0,A748,""))</f>
        <v/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0</v>
      </c>
      <c r="X748" s="1" t="str">
        <f ca="1">IF(ISERROR(F743),"",IF(W748=0,"",_xlfn.TEXTJOIN("",FALSE," G+",W748," in ",A748)))</f>
        <v/>
      </c>
    </row>
    <row r="749" spans="1:24" ht="12" customHeight="1" x14ac:dyDescent="0.25">
      <c r="A749" s="7" t="str">
        <f ca="1">IF(ISERROR(F743),"",VLOOKUP(C743,INDIRECT($F$8),6+(O749-1)*3,0))</f>
        <v>AHT 003</v>
      </c>
      <c r="B749" s="38" t="str">
        <f ca="1">IF(ISERROR(F743),"",VLOOKUP(D743,INDIRECT($F$8),6+(O749-1)*3,0))</f>
        <v>Introduction to Engineering Mathematics</v>
      </c>
      <c r="C749" s="38"/>
      <c r="D749" s="38"/>
      <c r="E749" s="38"/>
      <c r="F749" s="7">
        <f ca="1">IF(ISERROR(F743),"",VLOOKUP(E743,INDIRECT($F$8),6+(O749-1)*3,0))</f>
        <v>4</v>
      </c>
      <c r="G749" s="39" t="str">
        <f ca="1">IF(ISERROR(F743),"",_xlfn.TEXTJOIN("/",FALSE,P749,S749))</f>
        <v>78/100</v>
      </c>
      <c r="H749" s="39"/>
      <c r="I749" s="39" t="str">
        <f ca="1">IF(ISERROR(F743),"",_xlfn.TEXTJOIN("/",FALSE,Q749,T749))</f>
        <v>39/50</v>
      </c>
      <c r="J749" s="39"/>
      <c r="K749" s="39" t="str">
        <f ca="1">IF(ISERROR(F743),"",_xlfn.TEXTJOIN("/",FALSE,R749,U749))</f>
        <v>117/150</v>
      </c>
      <c r="L749" s="39"/>
      <c r="M749" s="7" t="str">
        <f t="shared" ref="M749:M758" ca="1" si="106">IF(ISERROR(F744),"",IF(ISTEXT(P749),IF(P749="A","Ab",IF(P749="D","Dt",IF(P749="UFM","UFM",IF(P749="NA","")))),IF(AND(ISBLANK(P749),ISBLANK(R749)),"",IF(P749&lt;0.3*S749,"F",IF(ISBLANK(R749),"",IF(ISTEXT(R749),R749,IF(R749&gt;=0.95*U749,"O",IF(R749&gt;=0.9*U749,"A+",IF(R749&gt;=0.85*U749,"A",IF(R749&gt;=0.8*U749,"B+",IF(R749&gt;=0.75*U749,"B",IF(R749&gt;=0.7*U749,"C+",IF(R749&gt;=0.65*U749,"C",IF(R749&gt;=0.6*U749,"D+",IF(R749&gt;=0.55*U749,"D",IF(R749&gt;=0.5*U749,"E+",IF(R749&gt;=0.45*U749,"E",IF(R749&gt;=0.4*U749,"P",IF(R749&lt;0.4*U749,"F",R749)))))))))))))))))))</f>
        <v>B</v>
      </c>
      <c r="N749" s="8">
        <f t="shared" ref="N749:N758" ca="1" si="107">INDEX($Z$2:$Z$17,MATCH(M749,$Y$2:$Y$17,0))</f>
        <v>8</v>
      </c>
      <c r="O749">
        <f>O748+1</f>
        <v>2</v>
      </c>
      <c r="P749" s="1">
        <f ca="1">IF(ISERROR(F743),"",IF(ISTEXT(VLOOKUP(B743,INDIRECT($F$8),6+(O749-1)*3)),(VLOOKUP(B743,INDIRECT($F$8),6+(O749-1)*3)),SUM(VLOOKUP(B743,INDIRECT($F$8),6+(O749-1)*3),IF(W760,W749,0))))</f>
        <v>78</v>
      </c>
      <c r="Q749" s="1">
        <f ca="1">IF(ISERROR(F743),"",VLOOKUP(B743,INDIRECT($F$8),7+(O749-1)*3))</f>
        <v>39</v>
      </c>
      <c r="R749" s="1">
        <f ca="1">IF(ISERROR(F743),"",SUM(P749:Q749))</f>
        <v>117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str">
        <f ca="1">IF(ISERROR(F743),"",IF(N749=0,A749,""))</f>
        <v/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0</v>
      </c>
      <c r="X749" s="1" t="str">
        <f ca="1">IF(ISERROR(F743),"",IF(W749=0,"",_xlfn.TEXTJOIN("",FALSE," G+",W749," in ",A749)))</f>
        <v/>
      </c>
    </row>
    <row r="750" spans="1:24" ht="12" customHeight="1" x14ac:dyDescent="0.25">
      <c r="A750" s="7" t="str">
        <f ca="1">IF(ISERROR(F743),"",VLOOKUP(C743,INDIRECT($F$8),6+(O750-1)*3,0))</f>
        <v>ECT 001</v>
      </c>
      <c r="B750" s="38" t="str">
        <f ca="1">IF(ISERROR(F743),"",VLOOKUP(D743,INDIRECT($F$8),6+(O750-1)*3,0))</f>
        <v>Basic Electronics Engineering</v>
      </c>
      <c r="C750" s="38"/>
      <c r="D750" s="38"/>
      <c r="E750" s="38"/>
      <c r="F750" s="7">
        <f ca="1">IF(ISERROR(F743),"",VLOOKUP(E743,INDIRECT($F$8),6+(O750-1)*3,0))</f>
        <v>4</v>
      </c>
      <c r="G750" s="39" t="str">
        <f ca="1">IF(ISERROR(F743),"",_xlfn.TEXTJOIN("/",FALSE,P750,S750))</f>
        <v>42/100</v>
      </c>
      <c r="H750" s="39"/>
      <c r="I750" s="39" t="str">
        <f ca="1">IF(ISERROR(F743),"",_xlfn.TEXTJOIN("/",FALSE,Q750,T750))</f>
        <v>43/50</v>
      </c>
      <c r="J750" s="39"/>
      <c r="K750" s="39" t="str">
        <f ca="1">IF(ISERROR(F743),"",_xlfn.TEXTJOIN("/",FALSE,R750,U750))</f>
        <v>85/150</v>
      </c>
      <c r="L750" s="39"/>
      <c r="M750" s="7" t="str">
        <f t="shared" ca="1" si="106"/>
        <v>D</v>
      </c>
      <c r="N750" s="8">
        <f t="shared" ca="1" si="107"/>
        <v>6</v>
      </c>
      <c r="O750">
        <f>O749+1</f>
        <v>3</v>
      </c>
      <c r="P750" s="1">
        <f ca="1">IF(ISERROR(F743),"",IF(ISTEXT(VLOOKUP(B743,INDIRECT($F$8),6+(O750-1)*3)),(VLOOKUP(B743,INDIRECT($F$8),6+(O750-1)*3)),SUM(VLOOKUP(B743,INDIRECT($F$8),6+(O750-1)*3),IF(W760,W750,0))))</f>
        <v>42</v>
      </c>
      <c r="Q750" s="1">
        <f ca="1">IF(ISERROR(F743),"",VLOOKUP(B743,INDIRECT($F$8),7+(O750-1)*3))</f>
        <v>43</v>
      </c>
      <c r="R750" s="1">
        <f ca="1">IF(ISERROR(F743),"",SUM(P750:Q750))</f>
        <v>85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str">
        <f ca="1">IF(ISERROR(F743),"",IF(N750=0,A750,""))</f>
        <v/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0</v>
      </c>
      <c r="X750" s="1" t="str">
        <f ca="1">IF(ISERROR(F743),"",IF(W750=0,"",_xlfn.TEXTJOIN("",FALSE," G+",W750," in ",A750)))</f>
        <v/>
      </c>
    </row>
    <row r="751" spans="1:24" ht="12" customHeight="1" x14ac:dyDescent="0.25">
      <c r="A751" s="7" t="str">
        <f ca="1">IF(ISERROR(F743),"",VLOOKUP(C743,INDIRECT($F$8),6+(O751-1)*3,0))</f>
        <v>MET 001</v>
      </c>
      <c r="B751" s="38" t="str">
        <f ca="1">IF(ISERROR(F743),"",VLOOKUP(D743,INDIRECT($F$8),6+(O751-1)*3,0))</f>
        <v>Basic Mechanical Engineering</v>
      </c>
      <c r="C751" s="38"/>
      <c r="D751" s="38"/>
      <c r="E751" s="38"/>
      <c r="F751" s="7">
        <f ca="1">IF(ISERROR(F743),"",VLOOKUP(E743,INDIRECT($F$8),6+(O751-1)*3,0))</f>
        <v>4</v>
      </c>
      <c r="G751" s="39" t="str">
        <f ca="1">IF(ISERROR(F743),"",_xlfn.TEXTJOIN("/",FALSE,P751,S751))</f>
        <v>41/100</v>
      </c>
      <c r="H751" s="39"/>
      <c r="I751" s="39" t="str">
        <f ca="1">IF(ISERROR(F743),"",_xlfn.TEXTJOIN("/",FALSE,Q751,T751))</f>
        <v>41/50</v>
      </c>
      <c r="J751" s="39"/>
      <c r="K751" s="39" t="str">
        <f ca="1">IF(ISERROR(F743),"",_xlfn.TEXTJOIN("/",FALSE,R751,U751))</f>
        <v>82/150</v>
      </c>
      <c r="L751" s="39"/>
      <c r="M751" s="7" t="str">
        <f t="shared" ca="1" si="106"/>
        <v>E+</v>
      </c>
      <c r="N751" s="8">
        <f t="shared" ca="1" si="107"/>
        <v>5.5</v>
      </c>
      <c r="O751">
        <f>O750+1</f>
        <v>4</v>
      </c>
      <c r="P751" s="1">
        <f ca="1">IF(ISERROR(F743),"",IF(ISTEXT(VLOOKUP(B743,INDIRECT($F$8),6+(O751-1)*3)),(VLOOKUP(B743,INDIRECT($F$8),6+(O751-1)*3)),SUM(VLOOKUP(B743,INDIRECT($F$8),6+(O751-1)*3),IF(W760,W751,0))))</f>
        <v>41</v>
      </c>
      <c r="Q751" s="1">
        <f ca="1">IF(ISERROR(F743),"",VLOOKUP(B743,INDIRECT($F$8),7+(O751-1)*3))</f>
        <v>41</v>
      </c>
      <c r="R751" s="1">
        <f ca="1">IF(ISERROR(F743),"",SUM(P751:Q751))</f>
        <v>82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str">
        <f ca="1">IF(ISERROR(F743),"",IF(N751=0,A751,""))</f>
        <v/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0</v>
      </c>
      <c r="X751" s="1" t="str">
        <f ca="1">IF(ISERROR(F743),"",IF(W751=0,"",_xlfn.TEXTJOIN("",FALSE," G+",W751," in ",A751)))</f>
        <v/>
      </c>
    </row>
    <row r="752" spans="1:24" ht="12" customHeight="1" x14ac:dyDescent="0.25">
      <c r="A752" s="7" t="str">
        <f ca="1">IF(ISERROR(F743),"",VLOOKUP(C743,INDIRECT($F$8),6+(O752-1)*3,0))</f>
        <v>AHP 002</v>
      </c>
      <c r="B752" s="38" t="str">
        <f ca="1">IF(ISERROR(F743),"",VLOOKUP(D743,INDIRECT($F$8),6+(O752-1)*3,0))</f>
        <v>Engineering Chemistry Lab</v>
      </c>
      <c r="C752" s="38"/>
      <c r="D752" s="38"/>
      <c r="E752" s="38"/>
      <c r="F752" s="7">
        <f ca="1">IF(ISERROR(F743),"",VLOOKUP(E743,INDIRECT($F$8),6+(O752-1)*3,0))</f>
        <v>1</v>
      </c>
      <c r="G752" s="39" t="str">
        <f ca="1">IF(ISERROR(F743),"",_xlfn.TEXTJOIN("/",FALSE,P752,S752))</f>
        <v>18/25</v>
      </c>
      <c r="H752" s="39"/>
      <c r="I752" s="39" t="str">
        <f ca="1">IF(ISERROR(F743),"",_xlfn.TEXTJOIN("/",FALSE,Q752,T752))</f>
        <v>21/25</v>
      </c>
      <c r="J752" s="39"/>
      <c r="K752" s="39" t="str">
        <f ca="1">IF(ISERROR(F743),"",_xlfn.TEXTJOIN("/",FALSE,R752,U752))</f>
        <v>39/50</v>
      </c>
      <c r="L752" s="39"/>
      <c r="M752" s="7" t="str">
        <f t="shared" ca="1" si="106"/>
        <v>B</v>
      </c>
      <c r="N752" s="8">
        <f t="shared" ca="1" si="107"/>
        <v>8</v>
      </c>
      <c r="O752">
        <f>O751+1</f>
        <v>5</v>
      </c>
      <c r="P752" s="1">
        <f ca="1">IF(ISERROR(F743),"",IF(ISTEXT(VLOOKUP(B743,INDIRECT($F$8),6+(O752-1)*3)),(VLOOKUP(B743,INDIRECT($F$8),6+(O752-1)*3)),SUM(VLOOKUP(B743,INDIRECT($F$8),6+(O752-1)*3),IF(W760,W752,0))))</f>
        <v>18</v>
      </c>
      <c r="Q752" s="1">
        <f ca="1">IF(ISERROR(F743),"",VLOOKUP(B743,INDIRECT($F$8),7+(O752-1)*3))</f>
        <v>21</v>
      </c>
      <c r="R752" s="1">
        <f ca="1">IF(ISERROR(F743),"",SUM(P752:Q752))</f>
        <v>39</v>
      </c>
      <c r="S752" s="1">
        <f ca="1">IF(ISERROR(F743),"",VLOOKUP(A743,INDIRECT($F$8),6+(O752-1)*3))</f>
        <v>25</v>
      </c>
      <c r="T752" s="1">
        <f ca="1">IF(ISERROR(F743),"",VLOOKUP(A743,INDIRECT($F$8),7+(O752-1)*3))</f>
        <v>25</v>
      </c>
      <c r="U752" s="1">
        <f ca="1">IF(ISERROR(F743),"",VLOOKUP(A743,INDIRECT($F$8),8+(O752-1)*3))</f>
        <v>50</v>
      </c>
      <c r="V752" s="1" t="str">
        <f ca="1">IF(ISERROR(F743),"",IF(N752=0,A752,""))</f>
        <v/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0</v>
      </c>
      <c r="X752" s="1" t="str">
        <f ca="1">IF(ISERROR(F743),"",IF(W752=0,"",_xlfn.TEXTJOIN("",FALSE," G+",W752," in ",A752)))</f>
        <v/>
      </c>
    </row>
    <row r="753" spans="1:24" ht="12" customHeight="1" x14ac:dyDescent="0.25">
      <c r="A753" s="7" t="str">
        <f ca="1">IF(ISERROR(F743),"",VLOOKUP(C743,INDIRECT($F$8),6+(O753-1)*3,0))</f>
        <v>ECP 001</v>
      </c>
      <c r="B753" s="38" t="str">
        <f ca="1">IF(ISERROR(F743),"",VLOOKUP(D743,INDIRECT($F$8),6+(O753-1)*3,0))</f>
        <v>Basic Electronics Engineering Lab</v>
      </c>
      <c r="C753" s="38"/>
      <c r="D753" s="38"/>
      <c r="E753" s="38"/>
      <c r="F753" s="7">
        <f ca="1">IF(ISERROR(F743),"",VLOOKUP(E743,INDIRECT($F$8),6+(O753-1)*3,0))</f>
        <v>1</v>
      </c>
      <c r="G753" s="39" t="str">
        <f ca="1">IF(ISERROR(F743),"",_xlfn.TEXTJOIN("/",FALSE,P753,S753))</f>
        <v>18/25</v>
      </c>
      <c r="H753" s="39"/>
      <c r="I753" s="39" t="str">
        <f ca="1">IF(ISERROR(F743),"",_xlfn.TEXTJOIN("/",FALSE,Q753,T753))</f>
        <v>19/25</v>
      </c>
      <c r="J753" s="39"/>
      <c r="K753" s="39" t="str">
        <f ca="1">IF(ISERROR(F743),"",_xlfn.TEXTJOIN("/",FALSE,R753,U753))</f>
        <v>37/50</v>
      </c>
      <c r="L753" s="39"/>
      <c r="M753" s="7" t="str">
        <f t="shared" ca="1" si="106"/>
        <v>C+</v>
      </c>
      <c r="N753" s="8">
        <f t="shared" ca="1" si="107"/>
        <v>7.5</v>
      </c>
      <c r="O753">
        <f t="shared" ref="O753:O759" si="108">O752+1</f>
        <v>6</v>
      </c>
      <c r="P753" s="1">
        <f ca="1">IF(ISERROR(F743),"",IF(ISTEXT(VLOOKUP(B743,INDIRECT($F$8),6+(O753-1)*3)),(VLOOKUP(B743,INDIRECT($F$8),6+(O753-1)*3)),SUM(VLOOKUP(B743,INDIRECT($F$8),6+(O753-1)*3),IF(W760,W753,0))))</f>
        <v>18</v>
      </c>
      <c r="Q753" s="1">
        <f ca="1">IF(ISERROR(F743),"",VLOOKUP(B743,INDIRECT($F$8),7+(O753-1)*3))</f>
        <v>19</v>
      </c>
      <c r="R753" s="1">
        <f ca="1">IF(ISERROR(F743),"",SUM(P753:Q753))</f>
        <v>37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str">
        <f ca="1">IF(ISERROR(F743),"",IF(N753=0,A753,""))</f>
        <v/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0</v>
      </c>
      <c r="X753" s="1" t="str">
        <f ca="1">IF(ISERROR(F743),"",IF(W753=0,"",_xlfn.TEXTJOIN("",FALSE," G+",W753," in ",A753)))</f>
        <v/>
      </c>
    </row>
    <row r="754" spans="1:24" ht="12" customHeight="1" x14ac:dyDescent="0.25">
      <c r="A754" s="7" t="str">
        <f ca="1">IF(ISERROR(F743),"",VLOOKUP(C743,INDIRECT($F$8),6+(O754-1)*3,0))</f>
        <v>MEP 001</v>
      </c>
      <c r="B754" s="38" t="str">
        <f ca="1">IF(ISERROR(F743),"",VLOOKUP(D743,INDIRECT($F$8),6+(O754-1)*3,0))</f>
        <v>Basic Mechanical Engineering Lab</v>
      </c>
      <c r="C754" s="38"/>
      <c r="D754" s="38"/>
      <c r="E754" s="38"/>
      <c r="F754" s="7">
        <f ca="1">IF(ISERROR(F743),"",VLOOKUP(E743,INDIRECT($F$8),6+(O754-1)*3,0))</f>
        <v>1</v>
      </c>
      <c r="G754" s="39" t="str">
        <f ca="1">IF(ISERROR(F743),"",_xlfn.TEXTJOIN("/",FALSE,P754,S754))</f>
        <v>20/25</v>
      </c>
      <c r="H754" s="39"/>
      <c r="I754" s="39" t="str">
        <f ca="1">IF(ISERROR(F743),"",_xlfn.TEXTJOIN("/",FALSE,Q754,T754))</f>
        <v>23/25</v>
      </c>
      <c r="J754" s="39"/>
      <c r="K754" s="39" t="str">
        <f ca="1">IF(ISERROR(F743),"",_xlfn.TEXTJOIN("/",FALSE,R754,U754))</f>
        <v>43/50</v>
      </c>
      <c r="L754" s="39"/>
      <c r="M754" s="7" t="str">
        <f t="shared" ca="1" si="106"/>
        <v>A</v>
      </c>
      <c r="N754" s="8">
        <f t="shared" ca="1" si="107"/>
        <v>9</v>
      </c>
      <c r="O754">
        <f t="shared" si="108"/>
        <v>7</v>
      </c>
      <c r="P754" s="1">
        <f ca="1">IF(ISERROR(F743),"",IF(ISTEXT(VLOOKUP(B743,INDIRECT($F$8),6+(O754-1)*3)),(VLOOKUP(B743,INDIRECT($F$8),6+(O754-1)*3)),SUM(VLOOKUP(B743,INDIRECT($F$8),6+(O754-1)*3),IF(W760,W754,0))))</f>
        <v>20</v>
      </c>
      <c r="Q754" s="1">
        <f ca="1">IF(ISERROR(F743),"",VLOOKUP(B743,INDIRECT($F$8),7+(O754-1)*3))</f>
        <v>23</v>
      </c>
      <c r="R754" s="1">
        <f ca="1">IF(ISERROR(F743),"",SUM(P754:Q754))</f>
        <v>43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str">
        <f ca="1">IF(ISERROR(F743),"",IF(N754=0,A754,""))</f>
        <v/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0</v>
      </c>
      <c r="X754" s="1" t="str">
        <f ca="1">IF(ISERROR(F743),"",IF(W754=0,"",_xlfn.TEXTJOIN("",FALSE," G+",W754," in ",A754)))</f>
        <v/>
      </c>
    </row>
    <row r="755" spans="1:24" ht="12" customHeight="1" x14ac:dyDescent="0.25">
      <c r="A755" s="7" t="str">
        <f ca="1">IF(ISERROR(F743),"",VLOOKUP(C743,INDIRECT($F$8),6+(O755-1)*3,0))</f>
        <v>MEP 003</v>
      </c>
      <c r="B755" s="38" t="str">
        <f ca="1">IF(ISERROR(F743),"",VLOOKUP(D743,INDIRECT($F$8),6+(O755-1)*3-Z755,0))</f>
        <v>Workshop Practices Lab</v>
      </c>
      <c r="C755" s="38"/>
      <c r="D755" s="38"/>
      <c r="E755" s="38"/>
      <c r="F755" s="7">
        <f ca="1">IF(ISERROR(F743),"",VLOOKUP(E743,INDIRECT($F$8),6+(O755-1)*3,0))</f>
        <v>2</v>
      </c>
      <c r="G755" s="39" t="str">
        <f ca="1">IF(ISERROR(F743),"",_xlfn.TEXTJOIN("/",FALSE,P755,S755))</f>
        <v>44/50</v>
      </c>
      <c r="H755" s="39"/>
      <c r="I755" s="39" t="str">
        <f ca="1">IF(ISERROR(F743),"",_xlfn.TEXTJOIN("/",FALSE,Q755,T755))</f>
        <v>48/50</v>
      </c>
      <c r="J755" s="39"/>
      <c r="K755" s="39" t="str">
        <f ca="1">IF(ISERROR(F743),"",_xlfn.TEXTJOIN("/",FALSE,R755,U755))</f>
        <v>92/100</v>
      </c>
      <c r="L755" s="39"/>
      <c r="M755" s="7" t="str">
        <f t="shared" ca="1" si="106"/>
        <v>A+</v>
      </c>
      <c r="N755" s="8">
        <f t="shared" ca="1" si="107"/>
        <v>9.5</v>
      </c>
      <c r="O755">
        <f t="shared" si="108"/>
        <v>8</v>
      </c>
      <c r="P755" s="1">
        <f ca="1">IF(ISERROR(F743),"",IF(ISTEXT(VLOOKUP(B743,INDIRECT($F$8),6+(O755-1)*3)),(VLOOKUP(B743,INDIRECT($F$8),6+(O755-1)*3)),SUM(VLOOKUP(B743,INDIRECT($F$8),6+(O755-1)*3),IF(W760,W755,0))))</f>
        <v>44</v>
      </c>
      <c r="Q755" s="1">
        <f ca="1">IF(ISERROR(F743),"",VLOOKUP(B743,INDIRECT($F$8),7+(O755-1)*3))</f>
        <v>48</v>
      </c>
      <c r="R755" s="1">
        <f ca="1">IF(ISERROR(F743),"",SUM(P755:Q755))</f>
        <v>92</v>
      </c>
      <c r="S755" s="1">
        <f ca="1">IF(ISERROR(F743),"",VLOOKUP(A743,INDIRECT($F$8),6+(O755-1)*3))</f>
        <v>50</v>
      </c>
      <c r="T755" s="1">
        <f ca="1">IF(ISERROR(F743),"",VLOOKUP(A743,INDIRECT($F$8),7+(O755-1)*3))</f>
        <v>50</v>
      </c>
      <c r="U755" s="1">
        <f ca="1">IF(ISERROR(F743),"",VLOOKUP(A743,INDIRECT($F$8),8+(O755-1)*3))</f>
        <v>100</v>
      </c>
      <c r="V755" s="1" t="str">
        <f ca="1">IF(ISERROR(F743),"",IF(N755=0,A755,""))</f>
        <v/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0</v>
      </c>
      <c r="X755" s="1" t="str">
        <f ca="1">IF(ISERROR(F743),"",IF(W755=0,"",_xlfn.TEXTJOIN("",FALSE," G+",W755," in ",A755)))</f>
        <v/>
      </c>
    </row>
    <row r="756" spans="1:24" ht="12" customHeight="1" x14ac:dyDescent="0.25">
      <c r="A756" s="7" t="str">
        <f ca="1">IF(ISERROR(F743),"",VLOOKUP(C743,INDIRECT($F$8),6+(O756-1)*3,0))</f>
        <v>AHP 004</v>
      </c>
      <c r="B756" s="38" t="str">
        <f ca="1">IF(ISERROR(F743),"",VLOOKUP(D743,INDIRECT($F$8),6+(O756-1)*3-Z756,0))</f>
        <v>Emerging Technologies in Engineering Lab</v>
      </c>
      <c r="C756" s="38"/>
      <c r="D756" s="38"/>
      <c r="E756" s="38"/>
      <c r="F756" s="7">
        <f ca="1">IF(ISERROR(F743),"",VLOOKUP(E743,INDIRECT($F$8),6+(O756-1)*3,0))</f>
        <v>1</v>
      </c>
      <c r="G756" s="39" t="str">
        <f ca="1">IF(ISERROR(F743),"",_xlfn.TEXTJOIN("/",FALSE,P756,S756))</f>
        <v>22/25</v>
      </c>
      <c r="H756" s="39"/>
      <c r="I756" s="39" t="str">
        <f ca="1">IF(ISERROR(F743),"",_xlfn.TEXTJOIN("/",FALSE,Q756,T756))</f>
        <v>23/25</v>
      </c>
      <c r="J756" s="39"/>
      <c r="K756" s="39" t="str">
        <f ca="1">IF(ISERROR(F743),"",_xlfn.TEXTJOIN("/",FALSE,R756,U756))</f>
        <v>45/50</v>
      </c>
      <c r="L756" s="39"/>
      <c r="M756" s="7" t="str">
        <f t="shared" ca="1" si="106"/>
        <v>A+</v>
      </c>
      <c r="N756" s="8">
        <f t="shared" ca="1" si="107"/>
        <v>9.5</v>
      </c>
      <c r="O756">
        <f t="shared" si="108"/>
        <v>9</v>
      </c>
      <c r="P756" s="1">
        <f ca="1">IF(ISERROR(F743),"",IF(ISTEXT(VLOOKUP(B743,INDIRECT($F$8),6+(O756-1)*3)),(VLOOKUP(B743,INDIRECT($F$8),6+(O756-1)*3)),SUM(VLOOKUP(B743,INDIRECT($F$8),6+(O756-1)*3),IF(W760,W756,0))))</f>
        <v>22</v>
      </c>
      <c r="Q756" s="1">
        <f ca="1">IF(ISERROR(F743),"",VLOOKUP(B743,INDIRECT($F$8),7+(O756-1)*3))</f>
        <v>23</v>
      </c>
      <c r="R756" s="1">
        <f ca="1">IF(ISERROR(F743),"",SUM(P756:Q756))</f>
        <v>45</v>
      </c>
      <c r="S756" s="1">
        <f ca="1">IF(ISERROR(F743),"",VLOOKUP(A743,INDIRECT($F$8),6+(O756-1)*3))</f>
        <v>25</v>
      </c>
      <c r="T756" s="1">
        <f ca="1">IF(ISERROR(F743),"",VLOOKUP(A743,INDIRECT($F$8),7+(O756-1)*3))</f>
        <v>25</v>
      </c>
      <c r="U756" s="1">
        <f ca="1">IF(ISERROR(F743),"",VLOOKUP(A743,INDIRECT($F$8),8+(O756-1)*3))</f>
        <v>50</v>
      </c>
      <c r="V756" s="1" t="str">
        <f ca="1">IF(ISERROR(F743),"",IF(N756=0,A756,""))</f>
        <v/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0</v>
      </c>
      <c r="X756" s="1" t="str">
        <f ca="1">IF(ISERROR(F743),"",IF(W756=0,"",_xlfn.TEXTJOIN("",FALSE," G+",W756," in ",A756)))</f>
        <v/>
      </c>
    </row>
    <row r="757" spans="1:24" ht="12" customHeight="1" x14ac:dyDescent="0.25">
      <c r="A757" s="7" t="str">
        <f ca="1">IF(ISERROR(F743),"",VLOOKUP(C743,INDIRECT($F$8),6+(O757-1)*3,0))</f>
        <v>CSP 002</v>
      </c>
      <c r="B757" s="38" t="str">
        <f ca="1">IF(ISERROR(F743),"",VLOOKUP(D743,INDIRECT($F$8),6+(O757-1)*3,0))</f>
        <v>Computer Applications and IOT</v>
      </c>
      <c r="C757" s="38"/>
      <c r="D757" s="38"/>
      <c r="E757" s="38"/>
      <c r="F757" s="7">
        <f ca="1">IF(ISERROR(F743),"",VLOOKUP(E743,INDIRECT($F$8),6+(O757-1)*3,0))</f>
        <v>1</v>
      </c>
      <c r="G757" s="39" t="str">
        <f ca="1">IF(ISERROR(F743),"",_xlfn.TEXTJOIN("/",FALSE,P757,S757))</f>
        <v>23/25</v>
      </c>
      <c r="H757" s="39"/>
      <c r="I757" s="39" t="str">
        <f ca="1">IF(ISERROR(F743),"",_xlfn.TEXTJOIN("/",FALSE,Q757,T757))</f>
        <v>18/25</v>
      </c>
      <c r="J757" s="39"/>
      <c r="K757" s="39" t="str">
        <f ca="1">IF(ISERROR(F743),"",_xlfn.TEXTJOIN("/",FALSE,R757,U757))</f>
        <v>41/50</v>
      </c>
      <c r="L757" s="39"/>
      <c r="M757" s="7" t="str">
        <f t="shared" ca="1" si="106"/>
        <v>B+</v>
      </c>
      <c r="N757" s="8">
        <f t="shared" ca="1" si="107"/>
        <v>8.5</v>
      </c>
      <c r="O757">
        <f t="shared" si="108"/>
        <v>10</v>
      </c>
      <c r="P757" s="1">
        <f ca="1">IF(ISERROR(F743),"",IF(ISTEXT(VLOOKUP(B743,INDIRECT($F$8),6+(O757-1)*3)),(VLOOKUP(B743,INDIRECT($F$8),6+(O757-1)*3)),SUM(VLOOKUP(B743,INDIRECT($F$8),6+(O757-1)*3),IF(W760,W757,0))))</f>
        <v>23</v>
      </c>
      <c r="Q757" s="1">
        <f ca="1">IF(ISERROR(F743),"",VLOOKUP(B743,INDIRECT($F$8),7+(O757-1)*3))</f>
        <v>18</v>
      </c>
      <c r="R757" s="1">
        <f ca="1">IF(ISERROR(F743),"",SUM(P757:Q757))</f>
        <v>41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str">
        <f ca="1">IF(ISERROR(F743),"",IF(N757=0,A757,""))</f>
        <v/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0</v>
      </c>
      <c r="X757" s="1" t="str">
        <f ca="1">IF(ISERROR(F743),"",IF(W757=0,"",_xlfn.TEXTJOIN("",FALSE," G+",W757," in ",A757)))</f>
        <v/>
      </c>
    </row>
    <row r="758" spans="1:24" ht="12" customHeight="1" x14ac:dyDescent="0.25">
      <c r="A758" s="7" t="str">
        <f ca="1">IF(ISERROR(F743),"",VLOOKUP(C743,INDIRECT($F$8),6+(O758-1)*3,0))</f>
        <v>AHP 006</v>
      </c>
      <c r="B758" s="38" t="str">
        <f ca="1">IF(ISERROR(F743),"",VLOOKUP(D743,INDIRECT($F$8),6+(O758-1)*3,0))</f>
        <v>English Language Lab ($)</v>
      </c>
      <c r="C758" s="38"/>
      <c r="D758" s="38"/>
      <c r="E758" s="38"/>
      <c r="F758" s="7">
        <f ca="1">IF(ISERROR(F743),"",VLOOKUP(E743,INDIRECT($F$8),6+(O758-1)*3,0))</f>
        <v>0</v>
      </c>
      <c r="G758" s="39" t="str">
        <f ca="1">IF(ISERROR(F743),"",_xlfn.TEXTJOIN("/",FALSE,P758,S758))</f>
        <v>17/25</v>
      </c>
      <c r="H758" s="39"/>
      <c r="I758" s="39" t="str">
        <f ca="1">IF(ISERROR(F743),"",_xlfn.TEXTJOIN("/",FALSE,Q758,T758))</f>
        <v>32/50</v>
      </c>
      <c r="J758" s="39"/>
      <c r="K758" s="39" t="str">
        <f ca="1">IF(ISERROR(F743),"",_xlfn.TEXTJOIN("/",FALSE,R758,U758))</f>
        <v>49/75</v>
      </c>
      <c r="L758" s="39"/>
      <c r="M758" s="7" t="str">
        <f t="shared" ca="1" si="106"/>
        <v>C</v>
      </c>
      <c r="N758" s="8">
        <f t="shared" ca="1" si="107"/>
        <v>7</v>
      </c>
      <c r="O758">
        <f t="shared" si="108"/>
        <v>11</v>
      </c>
      <c r="P758" s="1">
        <f ca="1">IF(ISERROR(F743),"",IF(ISTEXT(VLOOKUP(B743,INDIRECT($F$8),6+(O758-1)*3)),(VLOOKUP(B743,INDIRECT($F$8),6+(O758-1)*3)),SUM(VLOOKUP(B743,INDIRECT($F$8),6+(O758-1)*3),IF(W760,W758,0))))</f>
        <v>17</v>
      </c>
      <c r="Q758" s="1">
        <f ca="1">IF(ISERROR(F743),"",VLOOKUP(B743,INDIRECT($F$8),7+(O758-1)*3))</f>
        <v>32</v>
      </c>
      <c r="R758" s="1">
        <f ca="1">IF(ISERROR(F743),"",SUM(P758:Q758))</f>
        <v>49</v>
      </c>
      <c r="S758" s="1">
        <f ca="1">IF(ISERROR(F743),"",VLOOKUP(A743,INDIRECT($F$8),6+(O758-1)*3))</f>
        <v>25</v>
      </c>
      <c r="T758" s="1">
        <f ca="1">IF(ISERROR(F743),"",VLOOKUP(A743,INDIRECT($F$8),7+(O758-1)*3))</f>
        <v>50</v>
      </c>
      <c r="U758" s="1">
        <f ca="1">IF(ISERROR(F743),"",VLOOKUP(A743,INDIRECT($F$8),8+(O758-1)*3))</f>
        <v>75</v>
      </c>
      <c r="V758" s="1" t="str">
        <f ca="1">IF(ISERROR(F743),"",IF(N758=0,A758,""))</f>
        <v/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0</v>
      </c>
      <c r="X758" s="1" t="str">
        <f ca="1">IF(ISERROR(F743),"",IF(W758=0,"",_xlfn.TEXTJOIN("",FALSE," G+",W758," in ",A758)))</f>
        <v/>
      </c>
    </row>
    <row r="759" spans="1:24" ht="12" customHeight="1" x14ac:dyDescent="0.25">
      <c r="A759" s="7" t="str">
        <f ca="1">IF(ISERROR(F743),"",VLOOKUP(C743,INDIRECT($F$8),6+(O759-1)*3-Y759,0))</f>
        <v>GP 01</v>
      </c>
      <c r="B759" s="38" t="str">
        <f ca="1">IF(ISERROR(F743),"",VLOOKUP(D743,INDIRECT($F$8),6+(O759-1)*3-Z759,0))</f>
        <v>General Proficiency ($)</v>
      </c>
      <c r="C759" s="38"/>
      <c r="D759" s="38"/>
      <c r="E759" s="38"/>
      <c r="F759" s="7">
        <f ca="1">IF(ISERROR(F743),"",VLOOKUP(E743,INDIRECT($F$8),6+(O759-1)*3-AA759,0))</f>
        <v>0</v>
      </c>
      <c r="G759" s="39" t="str">
        <f ca="1">IF(ISERROR(F743),"","-")</f>
        <v>-</v>
      </c>
      <c r="H759" s="39"/>
      <c r="I759" s="39" t="str">
        <f ca="1">IF(ISERROR(F743),"",_xlfn.TEXTJOIN("/",FALSE,Q759,T759))</f>
        <v>47/50</v>
      </c>
      <c r="J759" s="39"/>
      <c r="K759" s="39" t="str">
        <f ca="1">IF(ISERROR(F743),"",_xlfn.TEXTJOIN("/",FALSE,R759,U759))</f>
        <v>47/50</v>
      </c>
      <c r="L759" s="39"/>
      <c r="M759" s="39" t="str">
        <f ca="1">IF(ISBLANK(R759),"",IF(ISTEXT(R759),R759,IF(R759&gt;=0.8*U759,"Excellent",IF(R759&gt;=0.6*U759,"Very Good",IF(R759&gt;=0.4*U759,"Good",IF(R759&gt;=0.2*U759,"Satisfactory","Average"))))))</f>
        <v>Excellent</v>
      </c>
      <c r="N759" s="39"/>
      <c r="O759">
        <f t="shared" si="108"/>
        <v>12</v>
      </c>
      <c r="P759" s="1">
        <f ca="1">IF(ISERROR(F743),"",IF(ISTEXT(VLOOKUP(B\28,INDIRECT($F$8),6+(O759-1)*3)),(VLOOKUP(B743,INDIRECT($F$8),6+(O759-1)*3)),SUM(VLOOKUP(B743,INDIRECT($F$8),6+(O759-1)*3),IF(W760,W759,0))))</f>
        <v>0</v>
      </c>
      <c r="Q759" s="1">
        <f ca="1">IF(ISERROR(F743),"",VLOOKUP(B743,INDIRECT($F$8),7+(O759-1)*3))</f>
        <v>47</v>
      </c>
      <c r="R759" s="1">
        <f ca="1">IF(ISERROR(F743),"",SUM(P759:Q759))</f>
        <v>47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5">
      <c r="A760" s="40" t="str">
        <f ca="1">IF(ISERROR(F743),"",A739)</f>
        <v>Total Credits/ Marks/ Total Grade Points</v>
      </c>
      <c r="B760" s="40"/>
      <c r="C760" s="40"/>
      <c r="D760" s="40"/>
      <c r="E760" s="40"/>
      <c r="F760" s="10">
        <f ca="1">IF(ISERROR(F743),"",SUM(F748:F758))</f>
        <v>23</v>
      </c>
      <c r="G760" s="41" t="str">
        <f ca="1">IF(ISERROR(F743),"",_xlfn.TEXTJOIN("/",TRUE,SUMIF(F748:F759,"&gt;0",P748:P759),SUMIF(F748:F759,"&gt;0",S748:S759)))</f>
        <v>373/575</v>
      </c>
      <c r="H760" s="41"/>
      <c r="I760" s="41" t="str">
        <f ca="1">IF(ISERROR(F743),"",_xlfn.TEXTJOIN("/",TRUE,SUMIF(F748:F759,"&gt;0",Q748:Q759),SUMIF(F748:F759,"&gt;0",T748:T759)))</f>
        <v>313/375</v>
      </c>
      <c r="J760" s="41"/>
      <c r="K760" s="41" t="str">
        <f ca="1">IF(ISERROR(F743),"",_xlfn.TEXTJOIN("/",TRUE,SUMIF(F748:F759,"&gt;0",R748:R759),SUMIF(F748:F759,"&gt;0",U748:U759)))</f>
        <v>686/950</v>
      </c>
      <c r="L760" s="41"/>
      <c r="M760" s="40">
        <f ca="1">IF(ISERROR(F743),"",SUMPRODUCT(N748:N758,F748:F758))</f>
        <v>169.5</v>
      </c>
      <c r="N760" s="40"/>
      <c r="V760" s="1" t="str">
        <f ca="1">IF(ISERROR(F743),"",_xlfn.TEXTJOIN(", ",TRUE,V748:V759))</f>
        <v/>
      </c>
      <c r="W760" t="b">
        <f ca="1">IF(ISERROR(F743),"",IF(SUM(W748:W759)&lt;=W747,TRUE,FALSE))</f>
        <v>1</v>
      </c>
      <c r="X760" s="1" t="str">
        <f ca="1">IF(ISERROR(F743),"",_xlfn.TEXTJOIN(",",TRUE,X748:X759))</f>
        <v/>
      </c>
    </row>
    <row r="761" spans="1:24" ht="12" customHeight="1" x14ac:dyDescent="0.25">
      <c r="A761" s="40" t="str">
        <f ca="1">IF(ISERROR(F743),"",A740)</f>
        <v>Result:</v>
      </c>
      <c r="B761" s="42" t="str" cm="1">
        <f t="array" aca="1" ref="B761" ca="1">IF(SUM(COUNTIF(M748:M758,{"Ab","Dt"}))=11, "Not Promoted to IInd Semester", IF(V760="", "PASS", "CARRY OVER"))</f>
        <v>PASS</v>
      </c>
      <c r="C761" s="42"/>
      <c r="D761" s="40" t="str">
        <f ca="1">IF(ISERROR(F743),"",D740)</f>
        <v>Remark:</v>
      </c>
      <c r="E761" s="42" t="str">
        <f ca="1">IF(ISERROR(F743),"",IF(V760="",IF(X760="","",X760),_xlfn.TEXTJOIN(" ",TRUE,"BACK IN",V760)))</f>
        <v/>
      </c>
      <c r="F761" s="42"/>
      <c r="G761" s="40" t="str">
        <f ca="1">IF(ISERROR(F743),"",G740)</f>
        <v>SGPA:</v>
      </c>
      <c r="H761" s="43">
        <f ca="1">IF(ISERROR(F743),"",M760/F760)</f>
        <v>7.3695652173913047</v>
      </c>
      <c r="I761" s="40" t="str">
        <f ca="1">IF(ISERROR(F743),"",I740)</f>
        <v>CGPA:</v>
      </c>
      <c r="J761" s="43">
        <f ca="1">IF(ISERROR(F743),"",VLOOKUP(B743,INDIRECT($F$8),12+(O759-1)*3,0))</f>
        <v>7.3695652173913047</v>
      </c>
      <c r="K761" s="42" t="str">
        <f ca="1">IF(ISERROR(F743),"",K740)</f>
        <v>Earned Credits:</v>
      </c>
      <c r="L761" s="40">
        <f ca="1">IF(ISERROR(F743),"",SUMIF(N748:N758,"&gt;0",F748:F758))</f>
        <v>23</v>
      </c>
      <c r="M761" s="42" t="str">
        <f ca="1">IF(ISERROR(F743),"",M740)</f>
        <v>Cuml. Earned Credits:</v>
      </c>
      <c r="N761" s="40">
        <f ca="1">IF(ISERROR(F743),"",VLOOKUP(B743,INDIRECT($F$8),10+(O759-1)*3,0))</f>
        <v>23</v>
      </c>
    </row>
    <row r="762" spans="1:24" ht="12" customHeight="1" x14ac:dyDescent="0.25">
      <c r="A762" s="40"/>
      <c r="B762" s="42"/>
      <c r="C762" s="42"/>
      <c r="D762" s="40"/>
      <c r="E762" s="42"/>
      <c r="F762" s="42"/>
      <c r="G762" s="40"/>
      <c r="H762" s="43"/>
      <c r="I762" s="40"/>
      <c r="J762" s="43"/>
      <c r="K762" s="42"/>
      <c r="L762" s="40"/>
      <c r="M762" s="42"/>
      <c r="N762" s="40"/>
    </row>
    <row r="763" spans="1:24" ht="12" customHeight="1" x14ac:dyDescent="0.25">
      <c r="A763" s="40"/>
      <c r="B763" s="42"/>
      <c r="C763" s="42"/>
      <c r="D763" s="40"/>
      <c r="E763" s="42"/>
      <c r="F763" s="42"/>
      <c r="G763" s="40"/>
      <c r="H763" s="43"/>
      <c r="I763" s="40"/>
      <c r="J763" s="43"/>
      <c r="K763" s="42"/>
      <c r="L763" s="40"/>
      <c r="M763" s="42"/>
      <c r="N763" s="40"/>
    </row>
    <row r="764" spans="1:24" ht="12" customHeight="1" x14ac:dyDescent="0.25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 t="str">
        <f ca="1">VLOOKUP(B764,INDIRECT($F$8),4,0)</f>
        <v>Mohini</v>
      </c>
    </row>
    <row r="765" spans="1:24" ht="12" customHeight="1" x14ac:dyDescent="0.25">
      <c r="A765" s="44" t="str">
        <f ca="1">IF(ISERROR(F764),"",A744)</f>
        <v>Name:</v>
      </c>
      <c r="B765" s="44" t="str">
        <f ca="1">IFERROR(VLOOKUP(B764,INDIRECT($F$8),4,0),"")</f>
        <v>Mohini</v>
      </c>
      <c r="C765" s="44"/>
      <c r="D765" s="44" t="str">
        <f ca="1">IF(ISERROR(F764),"",D744)</f>
        <v>Father's Name:</v>
      </c>
      <c r="E765" s="44" t="str">
        <f ca="1">IFERROR(VLOOKUP(B764,INDIRECT($F$8),5,0),"")</f>
        <v>Sunder Singh</v>
      </c>
      <c r="F765" s="44"/>
      <c r="G765" s="44" t="str">
        <f ca="1">IF(ISERROR(F764),"",G744)</f>
        <v>University Roll No:</v>
      </c>
      <c r="H765" s="44"/>
      <c r="I765" s="45">
        <f ca="1">IFERROR(VLOOKUP(B764,INDIRECT($F$8),2,0),"")</f>
        <v>250090101037</v>
      </c>
      <c r="J765" s="45"/>
      <c r="K765" s="44" t="str">
        <f ca="1">IF(ISERROR(F764),"",K744)</f>
        <v>University Enrol. No:</v>
      </c>
      <c r="L765" s="44"/>
      <c r="M765" s="45" t="str">
        <f ca="1">IFERROR(VLOOKUP(B764,INDIRECT($F$8),3,0),"")</f>
        <v>UTU/2501104047</v>
      </c>
      <c r="N765" s="45"/>
    </row>
    <row r="766" spans="1:24" ht="12" customHeight="1" x14ac:dyDescent="0.25">
      <c r="A766" s="44"/>
      <c r="B766" s="44"/>
      <c r="C766" s="44"/>
      <c r="D766" s="44"/>
      <c r="E766" s="44"/>
      <c r="F766" s="44"/>
      <c r="G766" s="44"/>
      <c r="H766" s="44"/>
      <c r="I766" s="45"/>
      <c r="J766" s="45"/>
      <c r="K766" s="44"/>
      <c r="L766" s="44"/>
      <c r="M766" s="45"/>
      <c r="N766" s="45"/>
    </row>
    <row r="767" spans="1:24" ht="12" customHeight="1" x14ac:dyDescent="0.25">
      <c r="A767" s="42" t="str">
        <f ca="1">IF(ISERROR(F764),"",A746)</f>
        <v>Subject Code</v>
      </c>
      <c r="B767" s="42" t="str">
        <f ca="1">IF(ISERROR(F764),"",B746)</f>
        <v>Subject Name</v>
      </c>
      <c r="C767" s="42"/>
      <c r="D767" s="42"/>
      <c r="E767" s="42"/>
      <c r="F767" s="42" t="str">
        <f ca="1">IF(ISERROR(F764),"",F746)</f>
        <v>Credits</v>
      </c>
      <c r="G767" s="42" t="str">
        <f ca="1">IF(ISERROR(F764),"",G746)</f>
        <v>External Marks</v>
      </c>
      <c r="H767" s="42"/>
      <c r="I767" s="42" t="str">
        <f ca="1">IF(ISERROR(F764),"",I746)</f>
        <v>Sessional Marks</v>
      </c>
      <c r="J767" s="42"/>
      <c r="K767" s="42" t="str">
        <f ca="1">IF(ISERROR(F764),"",K746)</f>
        <v>Total Marks</v>
      </c>
      <c r="L767" s="42"/>
      <c r="M767" s="42" t="str">
        <f ca="1">IF(ISERROR(F764),"",M746)</f>
        <v>Grade</v>
      </c>
      <c r="N767" s="42" t="str">
        <f ca="1">IF(ISERROR(F764),"",N746)</f>
        <v>Grade Points</v>
      </c>
    </row>
    <row r="768" spans="1:24" ht="12" customHeight="1" x14ac:dyDescent="0.2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W768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10</v>
      </c>
    </row>
    <row r="769" spans="1:24" ht="12" customHeight="1" x14ac:dyDescent="0.25">
      <c r="A769" s="7" t="str">
        <f ca="1">IF(ISERROR(F764),"",VLOOKUP(C764,INDIRECT($F$8),6+(O769-1)*3,0))</f>
        <v>AHT 002</v>
      </c>
      <c r="B769" s="38" t="str">
        <f ca="1">IF(ISERROR(F764),"",VLOOKUP(D764,INDIRECT($F$8),6+(O769-1)*3,0))</f>
        <v>Engineering Chemistry</v>
      </c>
      <c r="C769" s="38"/>
      <c r="D769" s="38"/>
      <c r="E769" s="38"/>
      <c r="F769" s="7">
        <f ca="1">IF(ISERROR(F764),"",VLOOKUP(E764,INDIRECT($F$8),6+(O769-1)*3,0))</f>
        <v>4</v>
      </c>
      <c r="G769" s="39" t="str">
        <f ca="1">IF(ISERROR(F764),"",_xlfn.TEXTJOIN("/",FALSE,P769,S769))</f>
        <v>86/100</v>
      </c>
      <c r="H769" s="39"/>
      <c r="I769" s="39" t="str">
        <f ca="1">IF(ISERROR(F764),"",_xlfn.TEXTJOIN("/",FALSE,Q769,T769))</f>
        <v>48/50</v>
      </c>
      <c r="J769" s="39"/>
      <c r="K769" s="39" t="str">
        <f ca="1">IF(ISERROR(F764),"",_xlfn.TEXTJOIN("/",FALSE,R769,U769))</f>
        <v>134/150</v>
      </c>
      <c r="L769" s="39"/>
      <c r="M769" s="7" t="str">
        <f ca="1">IF(ISERROR(F764),"",IF(ISTEXT(P769),IF(P769="A","Ab",IF(P769="D","Dt",IF(P769="UFM","UFM",IF(P769="NA","")))),IF(AND(ISBLANK(P769),ISBLANK(R769)),"",IF(P769&lt;0.3*S769,"F",IF(ISBLANK(R769),"",IF(ISTEXT(R769),R769,IF(R769&gt;=0.95*U769,"O",IF(R769&gt;=0.9*U769,"A+",IF(R769&gt;=0.85*U769,"A",IF(R769&gt;=0.8*U769,"B+",IF(R769&gt;=0.75*U769,"B",IF(R769&gt;=0.7*U769,"C+",IF(R769&gt;=0.65*U769,"C",IF(R769&gt;=0.6*U769,"D+",IF(R769&gt;=0.55*U769,"D",IF(R769&gt;=0.5*U769,"E+",IF(R769&gt;=0.45*U769,"E",IF(R769&gt;=0.4*U769,"P",IF(R769&lt;0.4*U769,"F",R769)))))))))))))))))))</f>
        <v>A</v>
      </c>
      <c r="N769" s="8">
        <f ca="1">INDEX($Z$2:$Z$17,MATCH(M769,$Y$2:$Y$17,0))</f>
        <v>9</v>
      </c>
      <c r="O769">
        <v>1</v>
      </c>
      <c r="P769" s="1">
        <f ca="1">IF(ISERROR(F764),"",IF(ISTEXT(VLOOKUP(B764,INDIRECT($F$8),6+(O769-1)*3)),(VLOOKUP(B764,INDIRECT($F$8),6+(O769-1)*3)),SUM(VLOOKUP(B764,INDIRECT($F$8),6+(O769-1)*3),IF(W781,W769,0))))</f>
        <v>86</v>
      </c>
      <c r="Q769" s="1">
        <f ca="1">IF(ISERROR(F764),"",VLOOKUP(B764,INDIRECT($F$8),7+(O769-1)*3))</f>
        <v>48</v>
      </c>
      <c r="R769" s="1">
        <f ca="1">IF(ISERROR(F764),"",SUM(P769:Q769))</f>
        <v>134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str">
        <f ca="1">IF(ISERROR(F764),"",IF(N769=0,A769,""))</f>
        <v/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0</v>
      </c>
      <c r="X769" s="1" t="str">
        <f ca="1">IF(ISERROR(F764),"",IF(W769=0,"",_xlfn.TEXTJOIN("",FALSE," G+",W769," in ",A769)))</f>
        <v/>
      </c>
    </row>
    <row r="770" spans="1:24" ht="12" customHeight="1" x14ac:dyDescent="0.25">
      <c r="A770" s="7" t="str">
        <f ca="1">IF(ISERROR(F764),"",VLOOKUP(C764,INDIRECT($F$8),6+(O770-1)*3,0))</f>
        <v>AHT 003</v>
      </c>
      <c r="B770" s="38" t="str">
        <f ca="1">IF(ISERROR(F764),"",VLOOKUP(D764,INDIRECT($F$8),6+(O770-1)*3,0))</f>
        <v>Introduction to Engineering Mathematics</v>
      </c>
      <c r="C770" s="38"/>
      <c r="D770" s="38"/>
      <c r="E770" s="38"/>
      <c r="F770" s="7">
        <f ca="1">IF(ISERROR(F764),"",VLOOKUP(E764,INDIRECT($F$8),6+(O770-1)*3,0))</f>
        <v>4</v>
      </c>
      <c r="G770" s="39" t="str">
        <f ca="1">IF(ISERROR(F764),"",_xlfn.TEXTJOIN("/",FALSE,P770,S770))</f>
        <v>61/100</v>
      </c>
      <c r="H770" s="39"/>
      <c r="I770" s="39" t="str">
        <f ca="1">IF(ISERROR(F764),"",_xlfn.TEXTJOIN("/",FALSE,Q770,T770))</f>
        <v>34/50</v>
      </c>
      <c r="J770" s="39"/>
      <c r="K770" s="39" t="str">
        <f ca="1">IF(ISERROR(F764),"",_xlfn.TEXTJOIN("/",FALSE,R770,U770))</f>
        <v>95/150</v>
      </c>
      <c r="L770" s="39"/>
      <c r="M770" s="7" t="str">
        <f t="shared" ref="M770:M779" ca="1" si="109">IF(ISERROR(F765),"",IF(ISTEXT(P770),IF(P770="A","Ab",IF(P770="D","Dt",IF(P770="UFM","UFM",IF(P770="NA","")))),IF(AND(ISBLANK(P770),ISBLANK(R770)),"",IF(P770&lt;0.3*S770,"F",IF(ISBLANK(R770),"",IF(ISTEXT(R770),R770,IF(R770&gt;=0.95*U770,"O",IF(R770&gt;=0.9*U770,"A+",IF(R770&gt;=0.85*U770,"A",IF(R770&gt;=0.8*U770,"B+",IF(R770&gt;=0.75*U770,"B",IF(R770&gt;=0.7*U770,"C+",IF(R770&gt;=0.65*U770,"C",IF(R770&gt;=0.6*U770,"D+",IF(R770&gt;=0.55*U770,"D",IF(R770&gt;=0.5*U770,"E+",IF(R770&gt;=0.45*U770,"E",IF(R770&gt;=0.4*U770,"P",IF(R770&lt;0.4*U770,"F",R770)))))))))))))))))))</f>
        <v>D+</v>
      </c>
      <c r="N770" s="8">
        <f t="shared" ref="N770:N779" ca="1" si="110">INDEX($Z$2:$Z$17,MATCH(M770,$Y$2:$Y$17,0))</f>
        <v>6.5</v>
      </c>
      <c r="O770">
        <f>O769+1</f>
        <v>2</v>
      </c>
      <c r="P770" s="1">
        <f ca="1">IF(ISERROR(F764),"",IF(ISTEXT(VLOOKUP(B764,INDIRECT($F$8),6+(O770-1)*3)),(VLOOKUP(B764,INDIRECT($F$8),6+(O770-1)*3)),SUM(VLOOKUP(B764,INDIRECT($F$8),6+(O770-1)*3),IF(W781,W770,0))))</f>
        <v>61</v>
      </c>
      <c r="Q770" s="1">
        <f ca="1">IF(ISERROR(F764),"",VLOOKUP(B764,INDIRECT($F$8),7+(O770-1)*3))</f>
        <v>34</v>
      </c>
      <c r="R770" s="1">
        <f ca="1">IF(ISERROR(F764),"",SUM(P770:Q770))</f>
        <v>95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str">
        <f ca="1">IF(ISERROR(F764),"",IF(N770=0,A770,""))</f>
        <v/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0</v>
      </c>
      <c r="X770" s="1" t="str">
        <f ca="1">IF(ISERROR(F764),"",IF(W770=0,"",_xlfn.TEXTJOIN("",FALSE," G+",W770," in ",A770)))</f>
        <v/>
      </c>
    </row>
    <row r="771" spans="1:24" ht="12" customHeight="1" x14ac:dyDescent="0.25">
      <c r="A771" s="7" t="str">
        <f ca="1">IF(ISERROR(F764),"",VLOOKUP(C764,INDIRECT($F$8),6+(O771-1)*3,0))</f>
        <v>ECT 001</v>
      </c>
      <c r="B771" s="38" t="str">
        <f ca="1">IF(ISERROR(F764),"",VLOOKUP(D764,INDIRECT($F$8),6+(O771-1)*3,0))</f>
        <v>Basic Electronics Engineering</v>
      </c>
      <c r="C771" s="38"/>
      <c r="D771" s="38"/>
      <c r="E771" s="38"/>
      <c r="F771" s="7">
        <f ca="1">IF(ISERROR(F764),"",VLOOKUP(E764,INDIRECT($F$8),6+(O771-1)*3,0))</f>
        <v>4</v>
      </c>
      <c r="G771" s="39" t="str">
        <f ca="1">IF(ISERROR(F764),"",_xlfn.TEXTJOIN("/",FALSE,P771,S771))</f>
        <v>55/100</v>
      </c>
      <c r="H771" s="39"/>
      <c r="I771" s="39" t="str">
        <f ca="1">IF(ISERROR(F764),"",_xlfn.TEXTJOIN("/",FALSE,Q771,T771))</f>
        <v>41/50</v>
      </c>
      <c r="J771" s="39"/>
      <c r="K771" s="39" t="str">
        <f ca="1">IF(ISERROR(F764),"",_xlfn.TEXTJOIN("/",FALSE,R771,U771))</f>
        <v>96/150</v>
      </c>
      <c r="L771" s="39"/>
      <c r="M771" s="7" t="str">
        <f t="shared" ca="1" si="109"/>
        <v>D+</v>
      </c>
      <c r="N771" s="8">
        <f t="shared" ca="1" si="110"/>
        <v>6.5</v>
      </c>
      <c r="O771">
        <f>O770+1</f>
        <v>3</v>
      </c>
      <c r="P771" s="1">
        <f ca="1">IF(ISERROR(F764),"",IF(ISTEXT(VLOOKUP(B764,INDIRECT($F$8),6+(O771-1)*3)),(VLOOKUP(B764,INDIRECT($F$8),6+(O771-1)*3)),SUM(VLOOKUP(B764,INDIRECT($F$8),6+(O771-1)*3),IF(W781,W771,0))))</f>
        <v>55</v>
      </c>
      <c r="Q771" s="1">
        <f ca="1">IF(ISERROR(F764),"",VLOOKUP(B764,INDIRECT($F$8),7+(O771-1)*3))</f>
        <v>41</v>
      </c>
      <c r="R771" s="1">
        <f ca="1">IF(ISERROR(F764),"",SUM(P771:Q771))</f>
        <v>96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str">
        <f ca="1">IF(ISERROR(F764),"",IF(N771=0,A771,""))</f>
        <v/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0</v>
      </c>
      <c r="X771" s="1" t="str">
        <f ca="1">IF(ISERROR(F764),"",IF(W771=0,"",_xlfn.TEXTJOIN("",FALSE," G+",W771," in ",A771)))</f>
        <v/>
      </c>
    </row>
    <row r="772" spans="1:24" ht="12" customHeight="1" x14ac:dyDescent="0.25">
      <c r="A772" s="7" t="str">
        <f ca="1">IF(ISERROR(F764),"",VLOOKUP(C764,INDIRECT($F$8),6+(O772-1)*3,0))</f>
        <v>MET 001</v>
      </c>
      <c r="B772" s="38" t="str">
        <f ca="1">IF(ISERROR(F764),"",VLOOKUP(D764,INDIRECT($F$8),6+(O772-1)*3,0))</f>
        <v>Basic Mechanical Engineering</v>
      </c>
      <c r="C772" s="38"/>
      <c r="D772" s="38"/>
      <c r="E772" s="38"/>
      <c r="F772" s="7">
        <f ca="1">IF(ISERROR(F764),"",VLOOKUP(E764,INDIRECT($F$8),6+(O772-1)*3,0))</f>
        <v>4</v>
      </c>
      <c r="G772" s="39" t="str">
        <f ca="1">IF(ISERROR(F764),"",_xlfn.TEXTJOIN("/",FALSE,P772,S772))</f>
        <v>80/100</v>
      </c>
      <c r="H772" s="39"/>
      <c r="I772" s="39" t="str">
        <f ca="1">IF(ISERROR(F764),"",_xlfn.TEXTJOIN("/",FALSE,Q772,T772))</f>
        <v>46/50</v>
      </c>
      <c r="J772" s="39"/>
      <c r="K772" s="39" t="str">
        <f ca="1">IF(ISERROR(F764),"",_xlfn.TEXTJOIN("/",FALSE,R772,U772))</f>
        <v>126/150</v>
      </c>
      <c r="L772" s="39"/>
      <c r="M772" s="7" t="str">
        <f t="shared" ca="1" si="109"/>
        <v>B+</v>
      </c>
      <c r="N772" s="8">
        <f t="shared" ca="1" si="110"/>
        <v>8.5</v>
      </c>
      <c r="O772">
        <f>O771+1</f>
        <v>4</v>
      </c>
      <c r="P772" s="1">
        <f ca="1">IF(ISERROR(F764),"",IF(ISTEXT(VLOOKUP(B764,INDIRECT($F$8),6+(O772-1)*3)),(VLOOKUP(B764,INDIRECT($F$8),6+(O772-1)*3)),SUM(VLOOKUP(B764,INDIRECT($F$8),6+(O772-1)*3),IF(W781,W772,0))))</f>
        <v>80</v>
      </c>
      <c r="Q772" s="1">
        <f ca="1">IF(ISERROR(F764),"",VLOOKUP(B764,INDIRECT($F$8),7+(O772-1)*3))</f>
        <v>46</v>
      </c>
      <c r="R772" s="1">
        <f ca="1">IF(ISERROR(F764),"",SUM(P772:Q772))</f>
        <v>126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str">
        <f ca="1">IF(ISERROR(F764),"",IF(N772=0,A772,""))</f>
        <v/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0</v>
      </c>
      <c r="X772" s="1" t="str">
        <f ca="1">IF(ISERROR(F764),"",IF(W772=0,"",_xlfn.TEXTJOIN("",FALSE," G+",W772," in ",A772)))</f>
        <v/>
      </c>
    </row>
    <row r="773" spans="1:24" ht="12" customHeight="1" x14ac:dyDescent="0.25">
      <c r="A773" s="7" t="str">
        <f ca="1">IF(ISERROR(F764),"",VLOOKUP(C764,INDIRECT($F$8),6+(O773-1)*3,0))</f>
        <v>AHP 002</v>
      </c>
      <c r="B773" s="38" t="str">
        <f ca="1">IF(ISERROR(F764),"",VLOOKUP(D764,INDIRECT($F$8),6+(O773-1)*3,0))</f>
        <v>Engineering Chemistry Lab</v>
      </c>
      <c r="C773" s="38"/>
      <c r="D773" s="38"/>
      <c r="E773" s="38"/>
      <c r="F773" s="7">
        <f ca="1">IF(ISERROR(F764),"",VLOOKUP(E764,INDIRECT($F$8),6+(O773-1)*3,0))</f>
        <v>1</v>
      </c>
      <c r="G773" s="39" t="str">
        <f ca="1">IF(ISERROR(F764),"",_xlfn.TEXTJOIN("/",FALSE,P773,S773))</f>
        <v>23/25</v>
      </c>
      <c r="H773" s="39"/>
      <c r="I773" s="39" t="str">
        <f ca="1">IF(ISERROR(F764),"",_xlfn.TEXTJOIN("/",FALSE,Q773,T773))</f>
        <v>23/25</v>
      </c>
      <c r="J773" s="39"/>
      <c r="K773" s="39" t="str">
        <f ca="1">IF(ISERROR(F764),"",_xlfn.TEXTJOIN("/",FALSE,R773,U773))</f>
        <v>46/50</v>
      </c>
      <c r="L773" s="39"/>
      <c r="M773" s="7" t="str">
        <f t="shared" ca="1" si="109"/>
        <v>A+</v>
      </c>
      <c r="N773" s="8">
        <f t="shared" ca="1" si="110"/>
        <v>9.5</v>
      </c>
      <c r="O773">
        <f>O772+1</f>
        <v>5</v>
      </c>
      <c r="P773" s="1">
        <f ca="1">IF(ISERROR(F764),"",IF(ISTEXT(VLOOKUP(B764,INDIRECT($F$8),6+(O773-1)*3)),(VLOOKUP(B764,INDIRECT($F$8),6+(O773-1)*3)),SUM(VLOOKUP(B764,INDIRECT($F$8),6+(O773-1)*3),IF(W781,W773,0))))</f>
        <v>23</v>
      </c>
      <c r="Q773" s="1">
        <f ca="1">IF(ISERROR(F764),"",VLOOKUP(B764,INDIRECT($F$8),7+(O773-1)*3))</f>
        <v>23</v>
      </c>
      <c r="R773" s="1">
        <f ca="1">IF(ISERROR(F764),"",SUM(P773:Q773))</f>
        <v>46</v>
      </c>
      <c r="S773" s="1">
        <f ca="1">IF(ISERROR(F764),"",VLOOKUP(A764,INDIRECT($F$8),6+(O773-1)*3))</f>
        <v>25</v>
      </c>
      <c r="T773" s="1">
        <f ca="1">IF(ISERROR(F764),"",VLOOKUP(A764,INDIRECT($F$8),7+(O773-1)*3))</f>
        <v>25</v>
      </c>
      <c r="U773" s="1">
        <f ca="1">IF(ISERROR(F764),"",VLOOKUP(A764,INDIRECT($F$8),8+(O773-1)*3))</f>
        <v>50</v>
      </c>
      <c r="V773" s="1" t="str">
        <f ca="1">IF(ISERROR(F764),"",IF(N773=0,A773,""))</f>
        <v/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0</v>
      </c>
      <c r="X773" s="1" t="str">
        <f ca="1">IF(ISERROR(F764),"",IF(W773=0,"",_xlfn.TEXTJOIN("",FALSE," G+",W773," in ",A773)))</f>
        <v/>
      </c>
    </row>
    <row r="774" spans="1:24" ht="12" customHeight="1" x14ac:dyDescent="0.25">
      <c r="A774" s="7" t="str">
        <f ca="1">IF(ISERROR(F764),"",VLOOKUP(C764,INDIRECT($F$8),6+(O774-1)*3,0))</f>
        <v>ECP 001</v>
      </c>
      <c r="B774" s="38" t="str">
        <f ca="1">IF(ISERROR(F764),"",VLOOKUP(D764,INDIRECT($F$8),6+(O774-1)*3,0))</f>
        <v>Basic Electronics Engineering Lab</v>
      </c>
      <c r="C774" s="38"/>
      <c r="D774" s="38"/>
      <c r="E774" s="38"/>
      <c r="F774" s="7">
        <f ca="1">IF(ISERROR(F764),"",VLOOKUP(E764,INDIRECT($F$8),6+(O774-1)*3,0))</f>
        <v>1</v>
      </c>
      <c r="G774" s="39" t="str">
        <f ca="1">IF(ISERROR(F764),"",_xlfn.TEXTJOIN("/",FALSE,P774,S774))</f>
        <v>23/25</v>
      </c>
      <c r="H774" s="39"/>
      <c r="I774" s="39" t="str">
        <f ca="1">IF(ISERROR(F764),"",_xlfn.TEXTJOIN("/",FALSE,Q774,T774))</f>
        <v>23/25</v>
      </c>
      <c r="J774" s="39"/>
      <c r="K774" s="39" t="str">
        <f ca="1">IF(ISERROR(F764),"",_xlfn.TEXTJOIN("/",FALSE,R774,U774))</f>
        <v>46/50</v>
      </c>
      <c r="L774" s="39"/>
      <c r="M774" s="7" t="str">
        <f t="shared" ca="1" si="109"/>
        <v>A+</v>
      </c>
      <c r="N774" s="8">
        <f t="shared" ca="1" si="110"/>
        <v>9.5</v>
      </c>
      <c r="O774">
        <f t="shared" ref="O774:O780" si="111">O773+1</f>
        <v>6</v>
      </c>
      <c r="P774" s="1">
        <f ca="1">IF(ISERROR(F764),"",IF(ISTEXT(VLOOKUP(B764,INDIRECT($F$8),6+(O774-1)*3)),(VLOOKUP(B764,INDIRECT($F$8),6+(O774-1)*3)),SUM(VLOOKUP(B764,INDIRECT($F$8),6+(O774-1)*3),IF(W781,W774,0))))</f>
        <v>23</v>
      </c>
      <c r="Q774" s="1">
        <f ca="1">IF(ISERROR(F764),"",VLOOKUP(B764,INDIRECT($F$8),7+(O774-1)*3))</f>
        <v>23</v>
      </c>
      <c r="R774" s="1">
        <f ca="1">IF(ISERROR(F764),"",SUM(P774:Q774))</f>
        <v>46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str">
        <f ca="1">IF(ISERROR(F764),"",IF(N774=0,A774,""))</f>
        <v/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0</v>
      </c>
      <c r="X774" s="1" t="str">
        <f ca="1">IF(ISERROR(F764),"",IF(W774=0,"",_xlfn.TEXTJOIN("",FALSE," G+",W774," in ",A774)))</f>
        <v/>
      </c>
    </row>
    <row r="775" spans="1:24" ht="12" customHeight="1" x14ac:dyDescent="0.25">
      <c r="A775" s="7" t="str">
        <f ca="1">IF(ISERROR(F764),"",VLOOKUP(C764,INDIRECT($F$8),6+(O775-1)*3,0))</f>
        <v>MEP 001</v>
      </c>
      <c r="B775" s="38" t="str">
        <f ca="1">IF(ISERROR(F764),"",VLOOKUP(D764,INDIRECT($F$8),6+(O775-1)*3,0))</f>
        <v>Basic Mechanical Engineering Lab</v>
      </c>
      <c r="C775" s="38"/>
      <c r="D775" s="38"/>
      <c r="E775" s="38"/>
      <c r="F775" s="7">
        <f ca="1">IF(ISERROR(F764),"",VLOOKUP(E764,INDIRECT($F$8),6+(O775-1)*3,0))</f>
        <v>1</v>
      </c>
      <c r="G775" s="39" t="str">
        <f ca="1">IF(ISERROR(F764),"",_xlfn.TEXTJOIN("/",FALSE,P775,S775))</f>
        <v>24/25</v>
      </c>
      <c r="H775" s="39"/>
      <c r="I775" s="39" t="str">
        <f ca="1">IF(ISERROR(F764),"",_xlfn.TEXTJOIN("/",FALSE,Q775,T775))</f>
        <v>23/25</v>
      </c>
      <c r="J775" s="39"/>
      <c r="K775" s="39" t="str">
        <f ca="1">IF(ISERROR(F764),"",_xlfn.TEXTJOIN("/",FALSE,R775,U775))</f>
        <v>47/50</v>
      </c>
      <c r="L775" s="39"/>
      <c r="M775" s="7" t="str">
        <f t="shared" ca="1" si="109"/>
        <v>A+</v>
      </c>
      <c r="N775" s="8">
        <f t="shared" ca="1" si="110"/>
        <v>9.5</v>
      </c>
      <c r="O775">
        <f t="shared" si="111"/>
        <v>7</v>
      </c>
      <c r="P775" s="1">
        <f ca="1">IF(ISERROR(F764),"",IF(ISTEXT(VLOOKUP(B764,INDIRECT($F$8),6+(O775-1)*3)),(VLOOKUP(B764,INDIRECT($F$8),6+(O775-1)*3)),SUM(VLOOKUP(B764,INDIRECT($F$8),6+(O775-1)*3),IF(W781,W775,0))))</f>
        <v>24</v>
      </c>
      <c r="Q775" s="1">
        <f ca="1">IF(ISERROR(F764),"",VLOOKUP(B764,INDIRECT($F$8),7+(O775-1)*3))</f>
        <v>23</v>
      </c>
      <c r="R775" s="1">
        <f ca="1">IF(ISERROR(F764),"",SUM(P775:Q775))</f>
        <v>47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str">
        <f ca="1">IF(ISERROR(F764),"",IF(N775=0,A775,""))</f>
        <v/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0</v>
      </c>
      <c r="X775" s="1" t="str">
        <f ca="1">IF(ISERROR(F764),"",IF(W775=0,"",_xlfn.TEXTJOIN("",FALSE," G+",W775," in ",A775)))</f>
        <v/>
      </c>
    </row>
    <row r="776" spans="1:24" ht="12" customHeight="1" x14ac:dyDescent="0.25">
      <c r="A776" s="7" t="str">
        <f ca="1">IF(ISERROR(F764),"",VLOOKUP(C764,INDIRECT($F$8),6+(O776-1)*3,0))</f>
        <v>MEP 003</v>
      </c>
      <c r="B776" s="38" t="str">
        <f ca="1">IF(ISERROR(F764),"",VLOOKUP(D764,INDIRECT($F$8),6+(O776-1)*3-Z776,0))</f>
        <v>Workshop Practices Lab</v>
      </c>
      <c r="C776" s="38"/>
      <c r="D776" s="38"/>
      <c r="E776" s="38"/>
      <c r="F776" s="7">
        <f ca="1">IF(ISERROR(F764),"",VLOOKUP(E764,INDIRECT($F$8),6+(O776-1)*3,0))</f>
        <v>2</v>
      </c>
      <c r="G776" s="39" t="str">
        <f ca="1">IF(ISERROR(F764),"",_xlfn.TEXTJOIN("/",FALSE,P776,S776))</f>
        <v>46/50</v>
      </c>
      <c r="H776" s="39"/>
      <c r="I776" s="39" t="str">
        <f ca="1">IF(ISERROR(F764),"",_xlfn.TEXTJOIN("/",FALSE,Q776,T776))</f>
        <v>46/50</v>
      </c>
      <c r="J776" s="39"/>
      <c r="K776" s="39" t="str">
        <f ca="1">IF(ISERROR(F764),"",_xlfn.TEXTJOIN("/",FALSE,R776,U776))</f>
        <v>92/100</v>
      </c>
      <c r="L776" s="39"/>
      <c r="M776" s="7" t="str">
        <f t="shared" ca="1" si="109"/>
        <v>A+</v>
      </c>
      <c r="N776" s="8">
        <f t="shared" ca="1" si="110"/>
        <v>9.5</v>
      </c>
      <c r="O776">
        <f t="shared" si="111"/>
        <v>8</v>
      </c>
      <c r="P776" s="1">
        <f ca="1">IF(ISERROR(F764),"",IF(ISTEXT(VLOOKUP(B764,INDIRECT($F$8),6+(O776-1)*3)),(VLOOKUP(B764,INDIRECT($F$8),6+(O776-1)*3)),SUM(VLOOKUP(B764,INDIRECT($F$8),6+(O776-1)*3),IF(W781,W776,0))))</f>
        <v>46</v>
      </c>
      <c r="Q776" s="1">
        <f ca="1">IF(ISERROR(F764),"",VLOOKUP(B764,INDIRECT($F$8),7+(O776-1)*3))</f>
        <v>46</v>
      </c>
      <c r="R776" s="1">
        <f ca="1">IF(ISERROR(F764),"",SUM(P776:Q776))</f>
        <v>92</v>
      </c>
      <c r="S776" s="1">
        <f ca="1">IF(ISERROR(F764),"",VLOOKUP(A764,INDIRECT($F$8),6+(O776-1)*3))</f>
        <v>50</v>
      </c>
      <c r="T776" s="1">
        <f ca="1">IF(ISERROR(F764),"",VLOOKUP(A764,INDIRECT($F$8),7+(O776-1)*3))</f>
        <v>50</v>
      </c>
      <c r="U776" s="1">
        <f ca="1">IF(ISERROR(F764),"",VLOOKUP(A764,INDIRECT($F$8),8+(O776-1)*3))</f>
        <v>100</v>
      </c>
      <c r="V776" s="1" t="str">
        <f ca="1">IF(ISERROR(F764),"",IF(N776=0,A776,""))</f>
        <v/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0</v>
      </c>
      <c r="X776" s="1" t="str">
        <f ca="1">IF(ISERROR(F764),"",IF(W776=0,"",_xlfn.TEXTJOIN("",FALSE," G+",W776," in ",A776)))</f>
        <v/>
      </c>
    </row>
    <row r="777" spans="1:24" ht="12" customHeight="1" x14ac:dyDescent="0.25">
      <c r="A777" s="7" t="str">
        <f ca="1">IF(ISERROR(F764),"",VLOOKUP(C764,INDIRECT($F$8),6+(O777-1)*3,0))</f>
        <v>AHP 004</v>
      </c>
      <c r="B777" s="38" t="str">
        <f ca="1">IF(ISERROR(F764),"",VLOOKUP(D764,INDIRECT($F$8),6+(O777-1)*3-Z777,0))</f>
        <v>Emerging Technologies in Engineering Lab</v>
      </c>
      <c r="C777" s="38"/>
      <c r="D777" s="38"/>
      <c r="E777" s="38"/>
      <c r="F777" s="7">
        <f ca="1">IF(ISERROR(F764),"",VLOOKUP(E764,INDIRECT($F$8),6+(O777-1)*3,0))</f>
        <v>1</v>
      </c>
      <c r="G777" s="39" t="str">
        <f ca="1">IF(ISERROR(F764),"",_xlfn.TEXTJOIN("/",FALSE,P777,S777))</f>
        <v>23/25</v>
      </c>
      <c r="H777" s="39"/>
      <c r="I777" s="39" t="str">
        <f ca="1">IF(ISERROR(F764),"",_xlfn.TEXTJOIN("/",FALSE,Q777,T777))</f>
        <v>24/25</v>
      </c>
      <c r="J777" s="39"/>
      <c r="K777" s="39" t="str">
        <f ca="1">IF(ISERROR(F764),"",_xlfn.TEXTJOIN("/",FALSE,R777,U777))</f>
        <v>47/50</v>
      </c>
      <c r="L777" s="39"/>
      <c r="M777" s="7" t="str">
        <f t="shared" ca="1" si="109"/>
        <v>A+</v>
      </c>
      <c r="N777" s="8">
        <f t="shared" ca="1" si="110"/>
        <v>9.5</v>
      </c>
      <c r="O777">
        <f t="shared" si="111"/>
        <v>9</v>
      </c>
      <c r="P777" s="1">
        <f ca="1">IF(ISERROR(F764),"",IF(ISTEXT(VLOOKUP(B764,INDIRECT($F$8),6+(O777-1)*3)),(VLOOKUP(B764,INDIRECT($F$8),6+(O777-1)*3)),SUM(VLOOKUP(B764,INDIRECT($F$8),6+(O777-1)*3),IF(W781,W777,0))))</f>
        <v>23</v>
      </c>
      <c r="Q777" s="1">
        <f ca="1">IF(ISERROR(F764),"",VLOOKUP(B764,INDIRECT($F$8),7+(O777-1)*3))</f>
        <v>24</v>
      </c>
      <c r="R777" s="1">
        <f ca="1">IF(ISERROR(F764),"",SUM(P777:Q777))</f>
        <v>47</v>
      </c>
      <c r="S777" s="1">
        <f ca="1">IF(ISERROR(F764),"",VLOOKUP(A764,INDIRECT($F$8),6+(O777-1)*3))</f>
        <v>25</v>
      </c>
      <c r="T777" s="1">
        <f ca="1">IF(ISERROR(F764),"",VLOOKUP(A764,INDIRECT($F$8),7+(O777-1)*3))</f>
        <v>25</v>
      </c>
      <c r="U777" s="1">
        <f ca="1">IF(ISERROR(F764),"",VLOOKUP(A764,INDIRECT($F$8),8+(O777-1)*3))</f>
        <v>50</v>
      </c>
      <c r="V777" s="1" t="str">
        <f ca="1">IF(ISERROR(F764),"",IF(N777=0,A777,""))</f>
        <v/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0</v>
      </c>
      <c r="X777" s="1" t="str">
        <f ca="1">IF(ISERROR(F764),"",IF(W777=0,"",_xlfn.TEXTJOIN("",FALSE," G+",W777," in ",A777)))</f>
        <v/>
      </c>
    </row>
    <row r="778" spans="1:24" ht="12" customHeight="1" x14ac:dyDescent="0.25">
      <c r="A778" s="7" t="str">
        <f ca="1">IF(ISERROR(F764),"",VLOOKUP(C764,INDIRECT($F$8),6+(O778-1)*3,0))</f>
        <v>CSP 002</v>
      </c>
      <c r="B778" s="38" t="str">
        <f ca="1">IF(ISERROR(F764),"",VLOOKUP(D764,INDIRECT($F$8),6+(O778-1)*3,0))</f>
        <v>Computer Applications and IOT</v>
      </c>
      <c r="C778" s="38"/>
      <c r="D778" s="38"/>
      <c r="E778" s="38"/>
      <c r="F778" s="7">
        <f ca="1">IF(ISERROR(F764),"",VLOOKUP(E764,INDIRECT($F$8),6+(O778-1)*3,0))</f>
        <v>1</v>
      </c>
      <c r="G778" s="39" t="str">
        <f ca="1">IF(ISERROR(F764),"",_xlfn.TEXTJOIN("/",FALSE,P778,S778))</f>
        <v>22/25</v>
      </c>
      <c r="H778" s="39"/>
      <c r="I778" s="39" t="str">
        <f ca="1">IF(ISERROR(F764),"",_xlfn.TEXTJOIN("/",FALSE,Q778,T778))</f>
        <v>21/25</v>
      </c>
      <c r="J778" s="39"/>
      <c r="K778" s="39" t="str">
        <f ca="1">IF(ISERROR(F764),"",_xlfn.TEXTJOIN("/",FALSE,R778,U778))</f>
        <v>43/50</v>
      </c>
      <c r="L778" s="39"/>
      <c r="M778" s="7" t="str">
        <f t="shared" ca="1" si="109"/>
        <v>A</v>
      </c>
      <c r="N778" s="8">
        <f t="shared" ca="1" si="110"/>
        <v>9</v>
      </c>
      <c r="O778">
        <f t="shared" si="111"/>
        <v>10</v>
      </c>
      <c r="P778" s="1">
        <f ca="1">IF(ISERROR(F764),"",IF(ISTEXT(VLOOKUP(B764,INDIRECT($F$8),6+(O778-1)*3)),(VLOOKUP(B764,INDIRECT($F$8),6+(O778-1)*3)),SUM(VLOOKUP(B764,INDIRECT($F$8),6+(O778-1)*3),IF(W781,W778,0))))</f>
        <v>22</v>
      </c>
      <c r="Q778" s="1">
        <f ca="1">IF(ISERROR(F764),"",VLOOKUP(B764,INDIRECT($F$8),7+(O778-1)*3))</f>
        <v>21</v>
      </c>
      <c r="R778" s="1">
        <f ca="1">IF(ISERROR(F764),"",SUM(P778:Q778))</f>
        <v>43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str">
        <f ca="1">IF(ISERROR(F764),"",IF(N778=0,A778,""))</f>
        <v/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0</v>
      </c>
      <c r="X778" s="1" t="str">
        <f ca="1">IF(ISERROR(F764),"",IF(W778=0,"",_xlfn.TEXTJOIN("",FALSE," G+",W778," in ",A778)))</f>
        <v/>
      </c>
    </row>
    <row r="779" spans="1:24" ht="12" customHeight="1" x14ac:dyDescent="0.25">
      <c r="A779" s="7" t="str">
        <f ca="1">IF(ISERROR(F764),"",VLOOKUP(C764,INDIRECT($F$8),6+(O779-1)*3,0))</f>
        <v>AHP 006</v>
      </c>
      <c r="B779" s="38" t="str">
        <f ca="1">IF(ISERROR(F764),"",VLOOKUP(D764,INDIRECT($F$8),6+(O779-1)*3,0))</f>
        <v>English Language Lab ($)</v>
      </c>
      <c r="C779" s="38"/>
      <c r="D779" s="38"/>
      <c r="E779" s="38"/>
      <c r="F779" s="7">
        <f ca="1">IF(ISERROR(F764),"",VLOOKUP(E764,INDIRECT($F$8),6+(O779-1)*3,0))</f>
        <v>0</v>
      </c>
      <c r="G779" s="39" t="str">
        <f ca="1">IF(ISERROR(F764),"",_xlfn.TEXTJOIN("/",FALSE,P779,S779))</f>
        <v>19/25</v>
      </c>
      <c r="H779" s="39"/>
      <c r="I779" s="39" t="str">
        <f ca="1">IF(ISERROR(F764),"",_xlfn.TEXTJOIN("/",FALSE,Q779,T779))</f>
        <v>36/50</v>
      </c>
      <c r="J779" s="39"/>
      <c r="K779" s="39" t="str">
        <f ca="1">IF(ISERROR(F764),"",_xlfn.TEXTJOIN("/",FALSE,R779,U779))</f>
        <v>55/75</v>
      </c>
      <c r="L779" s="39"/>
      <c r="M779" s="7" t="str">
        <f t="shared" ca="1" si="109"/>
        <v>C+</v>
      </c>
      <c r="N779" s="8">
        <f t="shared" ca="1" si="110"/>
        <v>7.5</v>
      </c>
      <c r="O779">
        <f t="shared" si="111"/>
        <v>11</v>
      </c>
      <c r="P779" s="1">
        <f ca="1">IF(ISERROR(F764),"",IF(ISTEXT(VLOOKUP(B764,INDIRECT($F$8),6+(O779-1)*3)),(VLOOKUP(B764,INDIRECT($F$8),6+(O779-1)*3)),SUM(VLOOKUP(B764,INDIRECT($F$8),6+(O779-1)*3),IF(W781,W779,0))))</f>
        <v>19</v>
      </c>
      <c r="Q779" s="1">
        <f ca="1">IF(ISERROR(F764),"",VLOOKUP(B764,INDIRECT($F$8),7+(O779-1)*3))</f>
        <v>36</v>
      </c>
      <c r="R779" s="1">
        <f ca="1">IF(ISERROR(F764),"",SUM(P779:Q779))</f>
        <v>55</v>
      </c>
      <c r="S779" s="1">
        <f ca="1">IF(ISERROR(F764),"",VLOOKUP(A764,INDIRECT($F$8),6+(O779-1)*3))</f>
        <v>25</v>
      </c>
      <c r="T779" s="1">
        <f ca="1">IF(ISERROR(F764),"",VLOOKUP(A764,INDIRECT($F$8),7+(O779-1)*3))</f>
        <v>50</v>
      </c>
      <c r="U779" s="1">
        <f ca="1">IF(ISERROR(F764),"",VLOOKUP(A764,INDIRECT($F$8),8+(O779-1)*3))</f>
        <v>75</v>
      </c>
      <c r="V779" s="1" t="str">
        <f ca="1">IF(ISERROR(F764),"",IF(N779=0,A779,""))</f>
        <v/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0</v>
      </c>
      <c r="X779" s="1" t="str">
        <f ca="1">IF(ISERROR(F764),"",IF(W779=0,"",_xlfn.TEXTJOIN("",FALSE," G+",W779," in ",A779)))</f>
        <v/>
      </c>
    </row>
    <row r="780" spans="1:24" ht="12" customHeight="1" x14ac:dyDescent="0.25">
      <c r="A780" s="7" t="str">
        <f ca="1">IF(ISERROR(F764),"",VLOOKUP(C764,INDIRECT($F$8),6+(O780-1)*3-Y780,0))</f>
        <v>GP 01</v>
      </c>
      <c r="B780" s="38" t="str">
        <f ca="1">IF(ISERROR(F764),"",VLOOKUP(D764,INDIRECT($F$8),6+(O780-1)*3-Z780,0))</f>
        <v>General Proficiency ($)</v>
      </c>
      <c r="C780" s="38"/>
      <c r="D780" s="38"/>
      <c r="E780" s="38"/>
      <c r="F780" s="7">
        <f ca="1">IF(ISERROR(F764),"",VLOOKUP(E764,INDIRECT($F$8),6+(O780-1)*3-AA780,0))</f>
        <v>0</v>
      </c>
      <c r="G780" s="39" t="str">
        <f ca="1">IF(ISERROR(F764),"","-")</f>
        <v>-</v>
      </c>
      <c r="H780" s="39"/>
      <c r="I780" s="39" t="str">
        <f ca="1">IF(ISERROR(F764),"",_xlfn.TEXTJOIN("/",FALSE,Q780,T780))</f>
        <v>47/50</v>
      </c>
      <c r="J780" s="39"/>
      <c r="K780" s="39" t="str">
        <f ca="1">IF(ISERROR(F764),"",_xlfn.TEXTJOIN("/",FALSE,R780,U780))</f>
        <v>47/50</v>
      </c>
      <c r="L780" s="39"/>
      <c r="M780" s="39" t="str">
        <f ca="1">IF(ISBLANK(R780),"",IF(ISTEXT(R780),R780,IF(R780&gt;=0.8*U780,"Excellent",IF(R780&gt;=0.6*U780,"Very Good",IF(R780&gt;=0.4*U780,"Good",IF(R780&gt;=0.2*U780,"Satisfactory","Average"))))))</f>
        <v>Excellent</v>
      </c>
      <c r="N780" s="39"/>
      <c r="O780">
        <f t="shared" si="111"/>
        <v>12</v>
      </c>
      <c r="P780" s="1">
        <f ca="1">IF(ISERROR(F764),"",IF(ISTEXT(VLOOKUP(B\28,INDIRECT($F$8),6+(O780-1)*3)),(VLOOKUP(B764,INDIRECT($F$8),6+(O780-1)*3)),SUM(VLOOKUP(B764,INDIRECT($F$8),6+(O780-1)*3),IF(W781,W780,0))))</f>
        <v>0</v>
      </c>
      <c r="Q780" s="1">
        <f ca="1">IF(ISERROR(F764),"",VLOOKUP(B764,INDIRECT($F$8),7+(O780-1)*3))</f>
        <v>47</v>
      </c>
      <c r="R780" s="1">
        <f ca="1">IF(ISERROR(F764),"",SUM(P780:Q780))</f>
        <v>47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5">
      <c r="A781" s="40" t="str">
        <f ca="1">IF(ISERROR(F764),"",A760)</f>
        <v>Total Credits/ Marks/ Total Grade Points</v>
      </c>
      <c r="B781" s="40"/>
      <c r="C781" s="40"/>
      <c r="D781" s="40"/>
      <c r="E781" s="40"/>
      <c r="F781" s="10">
        <f ca="1">IF(ISERROR(F764),"",SUM(F769:F779))</f>
        <v>23</v>
      </c>
      <c r="G781" s="41" t="str">
        <f ca="1">IF(ISERROR(F764),"",_xlfn.TEXTJOIN("/",TRUE,SUMIF(F769:F780,"&gt;0",P769:P780),SUMIF(F769:F780,"&gt;0",S769:S780)))</f>
        <v>443/575</v>
      </c>
      <c r="H781" s="41"/>
      <c r="I781" s="41" t="str">
        <f ca="1">IF(ISERROR(F764),"",_xlfn.TEXTJOIN("/",TRUE,SUMIF(F769:F780,"&gt;0",Q769:Q780),SUMIF(F769:F780,"&gt;0",T769:T780)))</f>
        <v>329/375</v>
      </c>
      <c r="J781" s="41"/>
      <c r="K781" s="41" t="str">
        <f ca="1">IF(ISERROR(F764),"",_xlfn.TEXTJOIN("/",TRUE,SUMIF(F769:F780,"&gt;0",R769:R780),SUMIF(F769:F780,"&gt;0",U769:U780)))</f>
        <v>772/950</v>
      </c>
      <c r="L781" s="41"/>
      <c r="M781" s="40">
        <f ca="1">IF(ISERROR(F764),"",SUMPRODUCT(N769:N779,F769:F779))</f>
        <v>188</v>
      </c>
      <c r="N781" s="40"/>
      <c r="V781" s="1" t="str">
        <f ca="1">IF(ISERROR(F764),"",_xlfn.TEXTJOIN(", ",TRUE,V769:V780))</f>
        <v/>
      </c>
      <c r="W781" t="b">
        <f ca="1">IF(ISERROR(F764),"",IF(SUM(W769:W780)&lt;=W768,TRUE,FALSE))</f>
        <v>1</v>
      </c>
      <c r="X781" s="1" t="str">
        <f ca="1">IF(ISERROR(F764),"",_xlfn.TEXTJOIN(",",TRUE,X769:X780))</f>
        <v/>
      </c>
    </row>
    <row r="782" spans="1:24" ht="12" customHeight="1" x14ac:dyDescent="0.25">
      <c r="A782" s="40" t="str">
        <f ca="1">IF(ISERROR(F764),"",A761)</f>
        <v>Result:</v>
      </c>
      <c r="B782" s="42" t="str" cm="1">
        <f t="array" aca="1" ref="B782" ca="1">IF(SUM(COUNTIF(M769:M779,{"Ab","Dt"}))=11, "Not Promoted to IInd Semester", IF(V781="", "PASS", "CARRY OVER"))</f>
        <v>PASS</v>
      </c>
      <c r="C782" s="42"/>
      <c r="D782" s="40" t="str">
        <f ca="1">IF(ISERROR(F764),"",D761)</f>
        <v>Remark:</v>
      </c>
      <c r="E782" s="42" t="str">
        <f ca="1">IF(ISERROR(F764),"",IF(V781="",IF(X781="","",X781),_xlfn.TEXTJOIN(" ",TRUE,"BACK IN",V781)))</f>
        <v/>
      </c>
      <c r="F782" s="42"/>
      <c r="G782" s="40" t="str">
        <f ca="1">IF(ISERROR(F764),"",G761)</f>
        <v>SGPA:</v>
      </c>
      <c r="H782" s="43">
        <f ca="1">IF(ISERROR(F764),"",M781/F781)</f>
        <v>8.1739130434782616</v>
      </c>
      <c r="I782" s="40" t="str">
        <f ca="1">IF(ISERROR(F764),"",I761)</f>
        <v>CGPA:</v>
      </c>
      <c r="J782" s="43">
        <f ca="1">IF(ISERROR(F764),"",VLOOKUP(B764,INDIRECT($F$8),12+(O780-1)*3,0))</f>
        <v>8.1739130434782616</v>
      </c>
      <c r="K782" s="42" t="str">
        <f ca="1">IF(ISERROR(F764),"",K761)</f>
        <v>Earned Credits:</v>
      </c>
      <c r="L782" s="40">
        <f ca="1">IF(ISERROR(F764),"",SUMIF(N769:N779,"&gt;0",F769:F779))</f>
        <v>23</v>
      </c>
      <c r="M782" s="42" t="str">
        <f ca="1">IF(ISERROR(F764),"",M761)</f>
        <v>Cuml. Earned Credits:</v>
      </c>
      <c r="N782" s="40">
        <f ca="1">IF(ISERROR(F764),"",VLOOKUP(B764,INDIRECT($F$8),10+(O780-1)*3,0))</f>
        <v>23</v>
      </c>
    </row>
    <row r="783" spans="1:24" ht="12" customHeight="1" x14ac:dyDescent="0.25">
      <c r="A783" s="40"/>
      <c r="B783" s="42"/>
      <c r="C783" s="42"/>
      <c r="D783" s="40"/>
      <c r="E783" s="42"/>
      <c r="F783" s="42"/>
      <c r="G783" s="40"/>
      <c r="H783" s="43"/>
      <c r="I783" s="40"/>
      <c r="J783" s="43"/>
      <c r="K783" s="42"/>
      <c r="L783" s="40"/>
      <c r="M783" s="42"/>
      <c r="N783" s="40"/>
    </row>
    <row r="784" spans="1:24" ht="12" customHeight="1" x14ac:dyDescent="0.25">
      <c r="A784" s="40"/>
      <c r="B784" s="42"/>
      <c r="C784" s="42"/>
      <c r="D784" s="40"/>
      <c r="E784" s="42"/>
      <c r="F784" s="42"/>
      <c r="G784" s="40"/>
      <c r="H784" s="43"/>
      <c r="I784" s="40"/>
      <c r="J784" s="43"/>
      <c r="K784" s="42"/>
      <c r="L784" s="40"/>
      <c r="M784" s="42"/>
      <c r="N784" s="40"/>
    </row>
    <row r="785" spans="1:24" ht="12" customHeight="1" x14ac:dyDescent="0.25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 t="str">
        <f ca="1">VLOOKUP(B785,INDIRECT($F$8),4,0)</f>
        <v>Mohit Singh Bisht</v>
      </c>
    </row>
    <row r="786" spans="1:24" ht="12" customHeight="1" x14ac:dyDescent="0.25">
      <c r="A786" s="44" t="str">
        <f ca="1">IF(ISERROR(F785),"",A765)</f>
        <v>Name:</v>
      </c>
      <c r="B786" s="44" t="str">
        <f ca="1">IFERROR(VLOOKUP(B785,INDIRECT($F$8),4,0),"")</f>
        <v>Mohit Singh Bisht</v>
      </c>
      <c r="C786" s="44"/>
      <c r="D786" s="44" t="str">
        <f ca="1">IF(ISERROR(F785),"",D765)</f>
        <v>Father's Name:</v>
      </c>
      <c r="E786" s="44" t="str">
        <f ca="1">IFERROR(VLOOKUP(B785,INDIRECT($F$8),5,0),"")</f>
        <v>Devendra Singh Bisht</v>
      </c>
      <c r="F786" s="44"/>
      <c r="G786" s="44" t="str">
        <f ca="1">IF(ISERROR(F785),"",G765)</f>
        <v>University Roll No:</v>
      </c>
      <c r="H786" s="44"/>
      <c r="I786" s="45">
        <f ca="1">IFERROR(VLOOKUP(B785,INDIRECT($F$8),2,0),"")</f>
        <v>250090101038</v>
      </c>
      <c r="J786" s="45"/>
      <c r="K786" s="44" t="str">
        <f ca="1">IF(ISERROR(F785),"",K765)</f>
        <v>University Enrol. No:</v>
      </c>
      <c r="L786" s="44"/>
      <c r="M786" s="45" t="str">
        <f ca="1">IFERROR(VLOOKUP(B785,INDIRECT($F$8),3,0),"")</f>
        <v>UTU/2501104000</v>
      </c>
      <c r="N786" s="45"/>
    </row>
    <row r="787" spans="1:24" ht="12" customHeight="1" x14ac:dyDescent="0.25">
      <c r="A787" s="44"/>
      <c r="B787" s="44"/>
      <c r="C787" s="44"/>
      <c r="D787" s="44"/>
      <c r="E787" s="44"/>
      <c r="F787" s="44"/>
      <c r="G787" s="44"/>
      <c r="H787" s="44"/>
      <c r="I787" s="45"/>
      <c r="J787" s="45"/>
      <c r="K787" s="44"/>
      <c r="L787" s="44"/>
      <c r="M787" s="45"/>
      <c r="N787" s="45"/>
    </row>
    <row r="788" spans="1:24" ht="12" customHeight="1" x14ac:dyDescent="0.25">
      <c r="A788" s="42" t="str">
        <f ca="1">IF(ISERROR(F785),"",A767)</f>
        <v>Subject Code</v>
      </c>
      <c r="B788" s="42" t="str">
        <f ca="1">IF(ISERROR(F785),"",B767)</f>
        <v>Subject Name</v>
      </c>
      <c r="C788" s="42"/>
      <c r="D788" s="42"/>
      <c r="E788" s="42"/>
      <c r="F788" s="42" t="str">
        <f ca="1">IF(ISERROR(F785),"",F767)</f>
        <v>Credits</v>
      </c>
      <c r="G788" s="42" t="str">
        <f ca="1">IF(ISERROR(F785),"",G767)</f>
        <v>External Marks</v>
      </c>
      <c r="H788" s="42"/>
      <c r="I788" s="42" t="str">
        <f ca="1">IF(ISERROR(F785),"",I767)</f>
        <v>Sessional Marks</v>
      </c>
      <c r="J788" s="42"/>
      <c r="K788" s="42" t="str">
        <f ca="1">IF(ISERROR(F785),"",K767)</f>
        <v>Total Marks</v>
      </c>
      <c r="L788" s="42"/>
      <c r="M788" s="42" t="str">
        <f ca="1">IF(ISERROR(F785),"",M767)</f>
        <v>Grade</v>
      </c>
      <c r="N788" s="42" t="str">
        <f ca="1">IF(ISERROR(F785),"",N767)</f>
        <v>Grade Points</v>
      </c>
    </row>
    <row r="789" spans="1:24" ht="12" customHeight="1" x14ac:dyDescent="0.2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W789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10</v>
      </c>
    </row>
    <row r="790" spans="1:24" ht="12" customHeight="1" x14ac:dyDescent="0.25">
      <c r="A790" s="7" t="str">
        <f ca="1">IF(ISERROR(F785),"",VLOOKUP(C785,INDIRECT($F$8),6+(O790-1)*3,0))</f>
        <v>AHT 002</v>
      </c>
      <c r="B790" s="38" t="str">
        <f ca="1">IF(ISERROR(F785),"",VLOOKUP(D785,INDIRECT($F$8),6+(O790-1)*3,0))</f>
        <v>Engineering Chemistry</v>
      </c>
      <c r="C790" s="38"/>
      <c r="D790" s="38"/>
      <c r="E790" s="38"/>
      <c r="F790" s="7">
        <f ca="1">IF(ISERROR(F785),"",VLOOKUP(E785,INDIRECT($F$8),6+(O790-1)*3,0))</f>
        <v>4</v>
      </c>
      <c r="G790" s="39" t="str">
        <f ca="1">IF(ISERROR(F785),"",_xlfn.TEXTJOIN("/",FALSE,P790,S790))</f>
        <v>67/100</v>
      </c>
      <c r="H790" s="39"/>
      <c r="I790" s="39" t="str">
        <f ca="1">IF(ISERROR(F785),"",_xlfn.TEXTJOIN("/",FALSE,Q790,T790))</f>
        <v>33/50</v>
      </c>
      <c r="J790" s="39"/>
      <c r="K790" s="39" t="str">
        <f ca="1">IF(ISERROR(F785),"",_xlfn.TEXTJOIN("/",FALSE,R790,U790))</f>
        <v>100/150</v>
      </c>
      <c r="L790" s="39"/>
      <c r="M790" s="7" t="str">
        <f ca="1">IF(ISERROR(F785),"",IF(ISTEXT(P790),IF(P790="A","Ab",IF(P790="D","Dt",IF(P790="UFM","UFM",IF(P790="NA","")))),IF(AND(ISBLANK(P790),ISBLANK(R790)),"",IF(P790&lt;0.3*S790,"F",IF(ISBLANK(R790),"",IF(ISTEXT(R790),R790,IF(R790&gt;=0.95*U790,"O",IF(R790&gt;=0.9*U790,"A+",IF(R790&gt;=0.85*U790,"A",IF(R790&gt;=0.8*U790,"B+",IF(R790&gt;=0.75*U790,"B",IF(R790&gt;=0.7*U790,"C+",IF(R790&gt;=0.65*U790,"C",IF(R790&gt;=0.6*U790,"D+",IF(R790&gt;=0.55*U790,"D",IF(R790&gt;=0.5*U790,"E+",IF(R790&gt;=0.45*U790,"E",IF(R790&gt;=0.4*U790,"P",IF(R790&lt;0.4*U790,"F",R790)))))))))))))))))))</f>
        <v>C</v>
      </c>
      <c r="N790" s="8">
        <f ca="1">INDEX($Z$2:$Z$17,MATCH(M790,$Y$2:$Y$17,0))</f>
        <v>7</v>
      </c>
      <c r="O790">
        <v>1</v>
      </c>
      <c r="P790" s="1">
        <f ca="1">IF(ISERROR(F785),"",IF(ISTEXT(VLOOKUP(B785,INDIRECT($F$8),6+(O790-1)*3)),(VLOOKUP(B785,INDIRECT($F$8),6+(O790-1)*3)),SUM(VLOOKUP(B785,INDIRECT($F$8),6+(O790-1)*3),IF(W802,W790,0))))</f>
        <v>67</v>
      </c>
      <c r="Q790" s="1">
        <f ca="1">IF(ISERROR(F785),"",VLOOKUP(B785,INDIRECT($F$8),7+(O790-1)*3))</f>
        <v>33</v>
      </c>
      <c r="R790" s="1">
        <f ca="1">IF(ISERROR(F785),"",SUM(P790:Q790))</f>
        <v>100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str">
        <f ca="1">IF(ISERROR(F785),"",IF(N790=0,A790,""))</f>
        <v/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0</v>
      </c>
      <c r="X790" s="1" t="str">
        <f ca="1">IF(ISERROR(F785),"",IF(W790=0,"",_xlfn.TEXTJOIN("",FALSE," G+",W790," in ",A790)))</f>
        <v/>
      </c>
    </row>
    <row r="791" spans="1:24" ht="12" customHeight="1" x14ac:dyDescent="0.25">
      <c r="A791" s="7" t="str">
        <f ca="1">IF(ISERROR(F785),"",VLOOKUP(C785,INDIRECT($F$8),6+(O791-1)*3,0))</f>
        <v>AHT 003</v>
      </c>
      <c r="B791" s="38" t="str">
        <f ca="1">IF(ISERROR(F785),"",VLOOKUP(D785,INDIRECT($F$8),6+(O791-1)*3,0))</f>
        <v>Introduction to Engineering Mathematics</v>
      </c>
      <c r="C791" s="38"/>
      <c r="D791" s="38"/>
      <c r="E791" s="38"/>
      <c r="F791" s="7">
        <f ca="1">IF(ISERROR(F785),"",VLOOKUP(E785,INDIRECT($F$8),6+(O791-1)*3,0))</f>
        <v>4</v>
      </c>
      <c r="G791" s="39" t="str">
        <f ca="1">IF(ISERROR(F785),"",_xlfn.TEXTJOIN("/",FALSE,P791,S791))</f>
        <v>51/100</v>
      </c>
      <c r="H791" s="39"/>
      <c r="I791" s="39" t="str">
        <f ca="1">IF(ISERROR(F785),"",_xlfn.TEXTJOIN("/",FALSE,Q791,T791))</f>
        <v>28/50</v>
      </c>
      <c r="J791" s="39"/>
      <c r="K791" s="39" t="str">
        <f ca="1">IF(ISERROR(F785),"",_xlfn.TEXTJOIN("/",FALSE,R791,U791))</f>
        <v>79/150</v>
      </c>
      <c r="L791" s="39"/>
      <c r="M791" s="7" t="str">
        <f t="shared" ref="M791:M800" ca="1" si="112">IF(ISERROR(F786),"",IF(ISTEXT(P791),IF(P791="A","Ab",IF(P791="D","Dt",IF(P791="UFM","UFM",IF(P791="NA","")))),IF(AND(ISBLANK(P791),ISBLANK(R791)),"",IF(P791&lt;0.3*S791,"F",IF(ISBLANK(R791),"",IF(ISTEXT(R791),R791,IF(R791&gt;=0.95*U791,"O",IF(R791&gt;=0.9*U791,"A+",IF(R791&gt;=0.85*U791,"A",IF(R791&gt;=0.8*U791,"B+",IF(R791&gt;=0.75*U791,"B",IF(R791&gt;=0.7*U791,"C+",IF(R791&gt;=0.65*U791,"C",IF(R791&gt;=0.6*U791,"D+",IF(R791&gt;=0.55*U791,"D",IF(R791&gt;=0.5*U791,"E+",IF(R791&gt;=0.45*U791,"E",IF(R791&gt;=0.4*U791,"P",IF(R791&lt;0.4*U791,"F",R791)))))))))))))))))))</f>
        <v>E+</v>
      </c>
      <c r="N791" s="8">
        <f t="shared" ref="N791:N800" ca="1" si="113">INDEX($Z$2:$Z$17,MATCH(M791,$Y$2:$Y$17,0))</f>
        <v>5.5</v>
      </c>
      <c r="O791">
        <f>O790+1</f>
        <v>2</v>
      </c>
      <c r="P791" s="1">
        <f ca="1">IF(ISERROR(F785),"",IF(ISTEXT(VLOOKUP(B785,INDIRECT($F$8),6+(O791-1)*3)),(VLOOKUP(B785,INDIRECT($F$8),6+(O791-1)*3)),SUM(VLOOKUP(B785,INDIRECT($F$8),6+(O791-1)*3),IF(W802,W791,0))))</f>
        <v>51</v>
      </c>
      <c r="Q791" s="1">
        <f ca="1">IF(ISERROR(F785),"",VLOOKUP(B785,INDIRECT($F$8),7+(O791-1)*3))</f>
        <v>28</v>
      </c>
      <c r="R791" s="1">
        <f ca="1">IF(ISERROR(F785),"",SUM(P791:Q791))</f>
        <v>79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str">
        <f ca="1">IF(ISERROR(F785),"",IF(N791=0,A791,""))</f>
        <v/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0</v>
      </c>
      <c r="X791" s="1" t="str">
        <f ca="1">IF(ISERROR(F785),"",IF(W791=0,"",_xlfn.TEXTJOIN("",FALSE," G+",W791," in ",A791)))</f>
        <v/>
      </c>
    </row>
    <row r="792" spans="1:24" ht="12" customHeight="1" x14ac:dyDescent="0.25">
      <c r="A792" s="7" t="str">
        <f ca="1">IF(ISERROR(F785),"",VLOOKUP(C785,INDIRECT($F$8),6+(O792-1)*3,0))</f>
        <v>ECT 001</v>
      </c>
      <c r="B792" s="38" t="str">
        <f ca="1">IF(ISERROR(F785),"",VLOOKUP(D785,INDIRECT($F$8),6+(O792-1)*3,0))</f>
        <v>Basic Electronics Engineering</v>
      </c>
      <c r="C792" s="38"/>
      <c r="D792" s="38"/>
      <c r="E792" s="38"/>
      <c r="F792" s="7">
        <f ca="1">IF(ISERROR(F785),"",VLOOKUP(E785,INDIRECT($F$8),6+(O792-1)*3,0))</f>
        <v>4</v>
      </c>
      <c r="G792" s="39" t="str">
        <f ca="1">IF(ISERROR(F785),"",_xlfn.TEXTJOIN("/",FALSE,P792,S792))</f>
        <v>35/100</v>
      </c>
      <c r="H792" s="39"/>
      <c r="I792" s="39" t="str">
        <f ca="1">IF(ISERROR(F785),"",_xlfn.TEXTJOIN("/",FALSE,Q792,T792))</f>
        <v>42/50</v>
      </c>
      <c r="J792" s="39"/>
      <c r="K792" s="39" t="str">
        <f ca="1">IF(ISERROR(F785),"",_xlfn.TEXTJOIN("/",FALSE,R792,U792))</f>
        <v>77/150</v>
      </c>
      <c r="L792" s="39"/>
      <c r="M792" s="7" t="str">
        <f t="shared" ca="1" si="112"/>
        <v>E+</v>
      </c>
      <c r="N792" s="8">
        <f t="shared" ca="1" si="113"/>
        <v>5.5</v>
      </c>
      <c r="O792">
        <f>O791+1</f>
        <v>3</v>
      </c>
      <c r="P792" s="1">
        <f ca="1">IF(ISERROR(F785),"",IF(ISTEXT(VLOOKUP(B785,INDIRECT($F$8),6+(O792-1)*3)),(VLOOKUP(B785,INDIRECT($F$8),6+(O792-1)*3)),SUM(VLOOKUP(B785,INDIRECT($F$8),6+(O792-1)*3),IF(W802,W792,0))))</f>
        <v>35</v>
      </c>
      <c r="Q792" s="1">
        <f ca="1">IF(ISERROR(F785),"",VLOOKUP(B785,INDIRECT($F$8),7+(O792-1)*3))</f>
        <v>42</v>
      </c>
      <c r="R792" s="1">
        <f ca="1">IF(ISERROR(F785),"",SUM(P792:Q792))</f>
        <v>77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str">
        <f ca="1">IF(ISERROR(F785),"",IF(N792=0,A792,""))</f>
        <v/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0</v>
      </c>
      <c r="X792" s="1" t="str">
        <f ca="1">IF(ISERROR(F785),"",IF(W792=0,"",_xlfn.TEXTJOIN("",FALSE," G+",W792," in ",A792)))</f>
        <v/>
      </c>
    </row>
    <row r="793" spans="1:24" ht="12" customHeight="1" x14ac:dyDescent="0.25">
      <c r="A793" s="7" t="str">
        <f ca="1">IF(ISERROR(F785),"",VLOOKUP(C785,INDIRECT($F$8),6+(O793-1)*3,0))</f>
        <v>MET 001</v>
      </c>
      <c r="B793" s="38" t="str">
        <f ca="1">IF(ISERROR(F785),"",VLOOKUP(D785,INDIRECT($F$8),6+(O793-1)*3,0))</f>
        <v>Basic Mechanical Engineering</v>
      </c>
      <c r="C793" s="38"/>
      <c r="D793" s="38"/>
      <c r="E793" s="38"/>
      <c r="F793" s="7">
        <f ca="1">IF(ISERROR(F785),"",VLOOKUP(E785,INDIRECT($F$8),6+(O793-1)*3,0))</f>
        <v>4</v>
      </c>
      <c r="G793" s="39" t="str">
        <f ca="1">IF(ISERROR(F785),"",_xlfn.TEXTJOIN("/",FALSE,P793,S793))</f>
        <v>54/100</v>
      </c>
      <c r="H793" s="39"/>
      <c r="I793" s="39" t="str">
        <f ca="1">IF(ISERROR(F785),"",_xlfn.TEXTJOIN("/",FALSE,Q793,T793))</f>
        <v>35/50</v>
      </c>
      <c r="J793" s="39"/>
      <c r="K793" s="39" t="str">
        <f ca="1">IF(ISERROR(F785),"",_xlfn.TEXTJOIN("/",FALSE,R793,U793))</f>
        <v>89/150</v>
      </c>
      <c r="L793" s="39"/>
      <c r="M793" s="7" t="str">
        <f t="shared" ca="1" si="112"/>
        <v>D</v>
      </c>
      <c r="N793" s="8">
        <f t="shared" ca="1" si="113"/>
        <v>6</v>
      </c>
      <c r="O793">
        <f>O792+1</f>
        <v>4</v>
      </c>
      <c r="P793" s="1">
        <f ca="1">IF(ISERROR(F785),"",IF(ISTEXT(VLOOKUP(B785,INDIRECT($F$8),6+(O793-1)*3)),(VLOOKUP(B785,INDIRECT($F$8),6+(O793-1)*3)),SUM(VLOOKUP(B785,INDIRECT($F$8),6+(O793-1)*3),IF(W802,W793,0))))</f>
        <v>54</v>
      </c>
      <c r="Q793" s="1">
        <f ca="1">IF(ISERROR(F785),"",VLOOKUP(B785,INDIRECT($F$8),7+(O793-1)*3))</f>
        <v>35</v>
      </c>
      <c r="R793" s="1">
        <f ca="1">IF(ISERROR(F785),"",SUM(P793:Q793))</f>
        <v>89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str">
        <f ca="1">IF(ISERROR(F785),"",IF(N793=0,A793,""))</f>
        <v/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0</v>
      </c>
      <c r="X793" s="1" t="str">
        <f ca="1">IF(ISERROR(F785),"",IF(W793=0,"",_xlfn.TEXTJOIN("",FALSE," G+",W793," in ",A793)))</f>
        <v/>
      </c>
    </row>
    <row r="794" spans="1:24" ht="12" customHeight="1" x14ac:dyDescent="0.25">
      <c r="A794" s="7" t="str">
        <f ca="1">IF(ISERROR(F785),"",VLOOKUP(C785,INDIRECT($F$8),6+(O794-1)*3,0))</f>
        <v>AHP 002</v>
      </c>
      <c r="B794" s="38" t="str">
        <f ca="1">IF(ISERROR(F785),"",VLOOKUP(D785,INDIRECT($F$8),6+(O794-1)*3,0))</f>
        <v>Engineering Chemistry Lab</v>
      </c>
      <c r="C794" s="38"/>
      <c r="D794" s="38"/>
      <c r="E794" s="38"/>
      <c r="F794" s="7">
        <f ca="1">IF(ISERROR(F785),"",VLOOKUP(E785,INDIRECT($F$8),6+(O794-1)*3,0))</f>
        <v>1</v>
      </c>
      <c r="G794" s="39" t="str">
        <f ca="1">IF(ISERROR(F785),"",_xlfn.TEXTJOIN("/",FALSE,P794,S794))</f>
        <v>18/25</v>
      </c>
      <c r="H794" s="39"/>
      <c r="I794" s="39" t="str">
        <f ca="1">IF(ISERROR(F785),"",_xlfn.TEXTJOIN("/",FALSE,Q794,T794))</f>
        <v>20/25</v>
      </c>
      <c r="J794" s="39"/>
      <c r="K794" s="39" t="str">
        <f ca="1">IF(ISERROR(F785),"",_xlfn.TEXTJOIN("/",FALSE,R794,U794))</f>
        <v>38/50</v>
      </c>
      <c r="L794" s="39"/>
      <c r="M794" s="7" t="str">
        <f t="shared" ca="1" si="112"/>
        <v>B</v>
      </c>
      <c r="N794" s="8">
        <f t="shared" ca="1" si="113"/>
        <v>8</v>
      </c>
      <c r="O794">
        <f>O793+1</f>
        <v>5</v>
      </c>
      <c r="P794" s="1">
        <f ca="1">IF(ISERROR(F785),"",IF(ISTEXT(VLOOKUP(B785,INDIRECT($F$8),6+(O794-1)*3)),(VLOOKUP(B785,INDIRECT($F$8),6+(O794-1)*3)),SUM(VLOOKUP(B785,INDIRECT($F$8),6+(O794-1)*3),IF(W802,W794,0))))</f>
        <v>18</v>
      </c>
      <c r="Q794" s="1">
        <f ca="1">IF(ISERROR(F785),"",VLOOKUP(B785,INDIRECT($F$8),7+(O794-1)*3))</f>
        <v>20</v>
      </c>
      <c r="R794" s="1">
        <f ca="1">IF(ISERROR(F785),"",SUM(P794:Q794))</f>
        <v>38</v>
      </c>
      <c r="S794" s="1">
        <f ca="1">IF(ISERROR(F785),"",VLOOKUP(A785,INDIRECT($F$8),6+(O794-1)*3))</f>
        <v>25</v>
      </c>
      <c r="T794" s="1">
        <f ca="1">IF(ISERROR(F785),"",VLOOKUP(A785,INDIRECT($F$8),7+(O794-1)*3))</f>
        <v>25</v>
      </c>
      <c r="U794" s="1">
        <f ca="1">IF(ISERROR(F785),"",VLOOKUP(A785,INDIRECT($F$8),8+(O794-1)*3))</f>
        <v>50</v>
      </c>
      <c r="V794" s="1" t="str">
        <f ca="1">IF(ISERROR(F785),"",IF(N794=0,A794,""))</f>
        <v/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0</v>
      </c>
      <c r="X794" s="1" t="str">
        <f ca="1">IF(ISERROR(F785),"",IF(W794=0,"",_xlfn.TEXTJOIN("",FALSE," G+",W794," in ",A794)))</f>
        <v/>
      </c>
    </row>
    <row r="795" spans="1:24" ht="12" customHeight="1" x14ac:dyDescent="0.25">
      <c r="A795" s="7" t="str">
        <f ca="1">IF(ISERROR(F785),"",VLOOKUP(C785,INDIRECT($F$8),6+(O795-1)*3,0))</f>
        <v>ECP 001</v>
      </c>
      <c r="B795" s="38" t="str">
        <f ca="1">IF(ISERROR(F785),"",VLOOKUP(D785,INDIRECT($F$8),6+(O795-1)*3,0))</f>
        <v>Basic Electronics Engineering Lab</v>
      </c>
      <c r="C795" s="38"/>
      <c r="D795" s="38"/>
      <c r="E795" s="38"/>
      <c r="F795" s="7">
        <f ca="1">IF(ISERROR(F785),"",VLOOKUP(E785,INDIRECT($F$8),6+(O795-1)*3,0))</f>
        <v>1</v>
      </c>
      <c r="G795" s="39" t="str">
        <f ca="1">IF(ISERROR(F785),"",_xlfn.TEXTJOIN("/",FALSE,P795,S795))</f>
        <v>17/25</v>
      </c>
      <c r="H795" s="39"/>
      <c r="I795" s="39" t="str">
        <f ca="1">IF(ISERROR(F785),"",_xlfn.TEXTJOIN("/",FALSE,Q795,T795))</f>
        <v>19/25</v>
      </c>
      <c r="J795" s="39"/>
      <c r="K795" s="39" t="str">
        <f ca="1">IF(ISERROR(F785),"",_xlfn.TEXTJOIN("/",FALSE,R795,U795))</f>
        <v>36/50</v>
      </c>
      <c r="L795" s="39"/>
      <c r="M795" s="7" t="str">
        <f t="shared" ca="1" si="112"/>
        <v>C+</v>
      </c>
      <c r="N795" s="8">
        <f t="shared" ca="1" si="113"/>
        <v>7.5</v>
      </c>
      <c r="O795">
        <f t="shared" ref="O795:O801" si="114">O794+1</f>
        <v>6</v>
      </c>
      <c r="P795" s="1">
        <f ca="1">IF(ISERROR(F785),"",IF(ISTEXT(VLOOKUP(B785,INDIRECT($F$8),6+(O795-1)*3)),(VLOOKUP(B785,INDIRECT($F$8),6+(O795-1)*3)),SUM(VLOOKUP(B785,INDIRECT($F$8),6+(O795-1)*3),IF(W802,W795,0))))</f>
        <v>17</v>
      </c>
      <c r="Q795" s="1">
        <f ca="1">IF(ISERROR(F785),"",VLOOKUP(B785,INDIRECT($F$8),7+(O795-1)*3))</f>
        <v>19</v>
      </c>
      <c r="R795" s="1">
        <f ca="1">IF(ISERROR(F785),"",SUM(P795:Q795))</f>
        <v>36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str">
        <f ca="1">IF(ISERROR(F785),"",IF(N795=0,A795,""))</f>
        <v/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0</v>
      </c>
      <c r="X795" s="1" t="str">
        <f ca="1">IF(ISERROR(F785),"",IF(W795=0,"",_xlfn.TEXTJOIN("",FALSE," G+",W795," in ",A795)))</f>
        <v/>
      </c>
    </row>
    <row r="796" spans="1:24" ht="12" customHeight="1" x14ac:dyDescent="0.25">
      <c r="A796" s="7" t="str">
        <f ca="1">IF(ISERROR(F785),"",VLOOKUP(C785,INDIRECT($F$8),6+(O796-1)*3,0))</f>
        <v>MEP 001</v>
      </c>
      <c r="B796" s="38" t="str">
        <f ca="1">IF(ISERROR(F785),"",VLOOKUP(D785,INDIRECT($F$8),6+(O796-1)*3,0))</f>
        <v>Basic Mechanical Engineering Lab</v>
      </c>
      <c r="C796" s="38"/>
      <c r="D796" s="38"/>
      <c r="E796" s="38"/>
      <c r="F796" s="7">
        <f ca="1">IF(ISERROR(F785),"",VLOOKUP(E785,INDIRECT($F$8),6+(O796-1)*3,0))</f>
        <v>1</v>
      </c>
      <c r="G796" s="39" t="str">
        <f ca="1">IF(ISERROR(F785),"",_xlfn.TEXTJOIN("/",FALSE,P796,S796))</f>
        <v>22/25</v>
      </c>
      <c r="H796" s="39"/>
      <c r="I796" s="39" t="str">
        <f ca="1">IF(ISERROR(F785),"",_xlfn.TEXTJOIN("/",FALSE,Q796,T796))</f>
        <v>24/25</v>
      </c>
      <c r="J796" s="39"/>
      <c r="K796" s="39" t="str">
        <f ca="1">IF(ISERROR(F785),"",_xlfn.TEXTJOIN("/",FALSE,R796,U796))</f>
        <v>46/50</v>
      </c>
      <c r="L796" s="39"/>
      <c r="M796" s="7" t="str">
        <f t="shared" ca="1" si="112"/>
        <v>A+</v>
      </c>
      <c r="N796" s="8">
        <f t="shared" ca="1" si="113"/>
        <v>9.5</v>
      </c>
      <c r="O796">
        <f t="shared" si="114"/>
        <v>7</v>
      </c>
      <c r="P796" s="1">
        <f ca="1">IF(ISERROR(F785),"",IF(ISTEXT(VLOOKUP(B785,INDIRECT($F$8),6+(O796-1)*3)),(VLOOKUP(B785,INDIRECT($F$8),6+(O796-1)*3)),SUM(VLOOKUP(B785,INDIRECT($F$8),6+(O796-1)*3),IF(W802,W796,0))))</f>
        <v>22</v>
      </c>
      <c r="Q796" s="1">
        <f ca="1">IF(ISERROR(F785),"",VLOOKUP(B785,INDIRECT($F$8),7+(O796-1)*3))</f>
        <v>24</v>
      </c>
      <c r="R796" s="1">
        <f ca="1">IF(ISERROR(F785),"",SUM(P796:Q796))</f>
        <v>46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str">
        <f ca="1">IF(ISERROR(F785),"",IF(N796=0,A796,""))</f>
        <v/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0</v>
      </c>
      <c r="X796" s="1" t="str">
        <f ca="1">IF(ISERROR(F785),"",IF(W796=0,"",_xlfn.TEXTJOIN("",FALSE," G+",W796," in ",A796)))</f>
        <v/>
      </c>
    </row>
    <row r="797" spans="1:24" ht="12" customHeight="1" x14ac:dyDescent="0.25">
      <c r="A797" s="7" t="str">
        <f ca="1">IF(ISERROR(F785),"",VLOOKUP(C785,INDIRECT($F$8),6+(O797-1)*3,0))</f>
        <v>MEP 003</v>
      </c>
      <c r="B797" s="38" t="str">
        <f ca="1">IF(ISERROR(F785),"",VLOOKUP(D785,INDIRECT($F$8),6+(O797-1)*3-Z797,0))</f>
        <v>Workshop Practices Lab</v>
      </c>
      <c r="C797" s="38"/>
      <c r="D797" s="38"/>
      <c r="E797" s="38"/>
      <c r="F797" s="7">
        <f ca="1">IF(ISERROR(F785),"",VLOOKUP(E785,INDIRECT($F$8),6+(O797-1)*3,0))</f>
        <v>2</v>
      </c>
      <c r="G797" s="39" t="str">
        <f ca="1">IF(ISERROR(F785),"",_xlfn.TEXTJOIN("/",FALSE,P797,S797))</f>
        <v>44/50</v>
      </c>
      <c r="H797" s="39"/>
      <c r="I797" s="39" t="str">
        <f ca="1">IF(ISERROR(F785),"",_xlfn.TEXTJOIN("/",FALSE,Q797,T797))</f>
        <v>46/50</v>
      </c>
      <c r="J797" s="39"/>
      <c r="K797" s="39" t="str">
        <f ca="1">IF(ISERROR(F785),"",_xlfn.TEXTJOIN("/",FALSE,R797,U797))</f>
        <v>90/100</v>
      </c>
      <c r="L797" s="39"/>
      <c r="M797" s="7" t="str">
        <f t="shared" ca="1" si="112"/>
        <v>A+</v>
      </c>
      <c r="N797" s="8">
        <f t="shared" ca="1" si="113"/>
        <v>9.5</v>
      </c>
      <c r="O797">
        <f t="shared" si="114"/>
        <v>8</v>
      </c>
      <c r="P797" s="1">
        <f ca="1">IF(ISERROR(F785),"",IF(ISTEXT(VLOOKUP(B785,INDIRECT($F$8),6+(O797-1)*3)),(VLOOKUP(B785,INDIRECT($F$8),6+(O797-1)*3)),SUM(VLOOKUP(B785,INDIRECT($F$8),6+(O797-1)*3),IF(W802,W797,0))))</f>
        <v>44</v>
      </c>
      <c r="Q797" s="1">
        <f ca="1">IF(ISERROR(F785),"",VLOOKUP(B785,INDIRECT($F$8),7+(O797-1)*3))</f>
        <v>46</v>
      </c>
      <c r="R797" s="1">
        <f ca="1">IF(ISERROR(F785),"",SUM(P797:Q797))</f>
        <v>90</v>
      </c>
      <c r="S797" s="1">
        <f ca="1">IF(ISERROR(F785),"",VLOOKUP(A785,INDIRECT($F$8),6+(O797-1)*3))</f>
        <v>50</v>
      </c>
      <c r="T797" s="1">
        <f ca="1">IF(ISERROR(F785),"",VLOOKUP(A785,INDIRECT($F$8),7+(O797-1)*3))</f>
        <v>50</v>
      </c>
      <c r="U797" s="1">
        <f ca="1">IF(ISERROR(F785),"",VLOOKUP(A785,INDIRECT($F$8),8+(O797-1)*3))</f>
        <v>100</v>
      </c>
      <c r="V797" s="1" t="str">
        <f ca="1">IF(ISERROR(F785),"",IF(N797=0,A797,""))</f>
        <v/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0</v>
      </c>
      <c r="X797" s="1" t="str">
        <f ca="1">IF(ISERROR(F785),"",IF(W797=0,"",_xlfn.TEXTJOIN("",FALSE," G+",W797," in ",A797)))</f>
        <v/>
      </c>
    </row>
    <row r="798" spans="1:24" ht="12" customHeight="1" x14ac:dyDescent="0.25">
      <c r="A798" s="7" t="str">
        <f ca="1">IF(ISERROR(F785),"",VLOOKUP(C785,INDIRECT($F$8),6+(O798-1)*3,0))</f>
        <v>AHP 004</v>
      </c>
      <c r="B798" s="38" t="str">
        <f ca="1">IF(ISERROR(F785),"",VLOOKUP(D785,INDIRECT($F$8),6+(O798-1)*3-Z798,0))</f>
        <v>Emerging Technologies in Engineering Lab</v>
      </c>
      <c r="C798" s="38"/>
      <c r="D798" s="38"/>
      <c r="E798" s="38"/>
      <c r="F798" s="7">
        <f ca="1">IF(ISERROR(F785),"",VLOOKUP(E785,INDIRECT($F$8),6+(O798-1)*3,0))</f>
        <v>1</v>
      </c>
      <c r="G798" s="39" t="str">
        <f ca="1">IF(ISERROR(F785),"",_xlfn.TEXTJOIN("/",FALSE,P798,S798))</f>
        <v>21/25</v>
      </c>
      <c r="H798" s="39"/>
      <c r="I798" s="39" t="str">
        <f ca="1">IF(ISERROR(F785),"",_xlfn.TEXTJOIN("/",FALSE,Q798,T798))</f>
        <v>20/25</v>
      </c>
      <c r="J798" s="39"/>
      <c r="K798" s="39" t="str">
        <f ca="1">IF(ISERROR(F785),"",_xlfn.TEXTJOIN("/",FALSE,R798,U798))</f>
        <v>41/50</v>
      </c>
      <c r="L798" s="39"/>
      <c r="M798" s="7" t="str">
        <f t="shared" ca="1" si="112"/>
        <v>B+</v>
      </c>
      <c r="N798" s="8">
        <f t="shared" ca="1" si="113"/>
        <v>8.5</v>
      </c>
      <c r="O798">
        <f t="shared" si="114"/>
        <v>9</v>
      </c>
      <c r="P798" s="1">
        <f ca="1">IF(ISERROR(F785),"",IF(ISTEXT(VLOOKUP(B785,INDIRECT($F$8),6+(O798-1)*3)),(VLOOKUP(B785,INDIRECT($F$8),6+(O798-1)*3)),SUM(VLOOKUP(B785,INDIRECT($F$8),6+(O798-1)*3),IF(W802,W798,0))))</f>
        <v>21</v>
      </c>
      <c r="Q798" s="1">
        <f ca="1">IF(ISERROR(F785),"",VLOOKUP(B785,INDIRECT($F$8),7+(O798-1)*3))</f>
        <v>20</v>
      </c>
      <c r="R798" s="1">
        <f ca="1">IF(ISERROR(F785),"",SUM(P798:Q798))</f>
        <v>41</v>
      </c>
      <c r="S798" s="1">
        <f ca="1">IF(ISERROR(F785),"",VLOOKUP(A785,INDIRECT($F$8),6+(O798-1)*3))</f>
        <v>25</v>
      </c>
      <c r="T798" s="1">
        <f ca="1">IF(ISERROR(F785),"",VLOOKUP(A785,INDIRECT($F$8),7+(O798-1)*3))</f>
        <v>25</v>
      </c>
      <c r="U798" s="1">
        <f ca="1">IF(ISERROR(F785),"",VLOOKUP(A785,INDIRECT($F$8),8+(O798-1)*3))</f>
        <v>50</v>
      </c>
      <c r="V798" s="1" t="str">
        <f ca="1">IF(ISERROR(F785),"",IF(N798=0,A798,""))</f>
        <v/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0</v>
      </c>
      <c r="X798" s="1" t="str">
        <f ca="1">IF(ISERROR(F785),"",IF(W798=0,"",_xlfn.TEXTJOIN("",FALSE," G+",W798," in ",A798)))</f>
        <v/>
      </c>
    </row>
    <row r="799" spans="1:24" ht="12" customHeight="1" x14ac:dyDescent="0.25">
      <c r="A799" s="7" t="str">
        <f ca="1">IF(ISERROR(F785),"",VLOOKUP(C785,INDIRECT($F$8),6+(O799-1)*3,0))</f>
        <v>CSP 002</v>
      </c>
      <c r="B799" s="38" t="str">
        <f ca="1">IF(ISERROR(F785),"",VLOOKUP(D785,INDIRECT($F$8),6+(O799-1)*3,0))</f>
        <v>Computer Applications and IOT</v>
      </c>
      <c r="C799" s="38"/>
      <c r="D799" s="38"/>
      <c r="E799" s="38"/>
      <c r="F799" s="7">
        <f ca="1">IF(ISERROR(F785),"",VLOOKUP(E785,INDIRECT($F$8),6+(O799-1)*3,0))</f>
        <v>1</v>
      </c>
      <c r="G799" s="39" t="str">
        <f ca="1">IF(ISERROR(F785),"",_xlfn.TEXTJOIN("/",FALSE,P799,S799))</f>
        <v>23/25</v>
      </c>
      <c r="H799" s="39"/>
      <c r="I799" s="39" t="str">
        <f ca="1">IF(ISERROR(F785),"",_xlfn.TEXTJOIN("/",FALSE,Q799,T799))</f>
        <v>20/25</v>
      </c>
      <c r="J799" s="39"/>
      <c r="K799" s="39" t="str">
        <f ca="1">IF(ISERROR(F785),"",_xlfn.TEXTJOIN("/",FALSE,R799,U799))</f>
        <v>43/50</v>
      </c>
      <c r="L799" s="39"/>
      <c r="M799" s="7" t="str">
        <f t="shared" ca="1" si="112"/>
        <v>A</v>
      </c>
      <c r="N799" s="8">
        <f t="shared" ca="1" si="113"/>
        <v>9</v>
      </c>
      <c r="O799">
        <f t="shared" si="114"/>
        <v>10</v>
      </c>
      <c r="P799" s="1">
        <f ca="1">IF(ISERROR(F785),"",IF(ISTEXT(VLOOKUP(B785,INDIRECT($F$8),6+(O799-1)*3)),(VLOOKUP(B785,INDIRECT($F$8),6+(O799-1)*3)),SUM(VLOOKUP(B785,INDIRECT($F$8),6+(O799-1)*3),IF(W802,W799,0))))</f>
        <v>23</v>
      </c>
      <c r="Q799" s="1">
        <f ca="1">IF(ISERROR(F785),"",VLOOKUP(B785,INDIRECT($F$8),7+(O799-1)*3))</f>
        <v>20</v>
      </c>
      <c r="R799" s="1">
        <f ca="1">IF(ISERROR(F785),"",SUM(P799:Q799))</f>
        <v>43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str">
        <f ca="1">IF(ISERROR(F785),"",IF(N799=0,A799,""))</f>
        <v/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0</v>
      </c>
      <c r="X799" s="1" t="str">
        <f ca="1">IF(ISERROR(F785),"",IF(W799=0,"",_xlfn.TEXTJOIN("",FALSE," G+",W799," in ",A799)))</f>
        <v/>
      </c>
    </row>
    <row r="800" spans="1:24" ht="12" customHeight="1" x14ac:dyDescent="0.25">
      <c r="A800" s="7" t="str">
        <f ca="1">IF(ISERROR(F785),"",VLOOKUP(C785,INDIRECT($F$8),6+(O800-1)*3,0))</f>
        <v>AHP 006</v>
      </c>
      <c r="B800" s="38" t="str">
        <f ca="1">IF(ISERROR(F785),"",VLOOKUP(D785,INDIRECT($F$8),6+(O800-1)*3,0))</f>
        <v>English Language Lab ($)</v>
      </c>
      <c r="C800" s="38"/>
      <c r="D800" s="38"/>
      <c r="E800" s="38"/>
      <c r="F800" s="7">
        <f ca="1">IF(ISERROR(F785),"",VLOOKUP(E785,INDIRECT($F$8),6+(O800-1)*3,0))</f>
        <v>0</v>
      </c>
      <c r="G800" s="39" t="str">
        <f ca="1">IF(ISERROR(F785),"",_xlfn.TEXTJOIN("/",FALSE,P800,S800))</f>
        <v>19/25</v>
      </c>
      <c r="H800" s="39"/>
      <c r="I800" s="39" t="str">
        <f ca="1">IF(ISERROR(F785),"",_xlfn.TEXTJOIN("/",FALSE,Q800,T800))</f>
        <v>34/50</v>
      </c>
      <c r="J800" s="39"/>
      <c r="K800" s="39" t="str">
        <f ca="1">IF(ISERROR(F785),"",_xlfn.TEXTJOIN("/",FALSE,R800,U800))</f>
        <v>53/75</v>
      </c>
      <c r="L800" s="39"/>
      <c r="M800" s="7" t="str">
        <f t="shared" ca="1" si="112"/>
        <v>C+</v>
      </c>
      <c r="N800" s="8">
        <f t="shared" ca="1" si="113"/>
        <v>7.5</v>
      </c>
      <c r="O800">
        <f t="shared" si="114"/>
        <v>11</v>
      </c>
      <c r="P800" s="1">
        <f ca="1">IF(ISERROR(F785),"",IF(ISTEXT(VLOOKUP(B785,INDIRECT($F$8),6+(O800-1)*3)),(VLOOKUP(B785,INDIRECT($F$8),6+(O800-1)*3)),SUM(VLOOKUP(B785,INDIRECT($F$8),6+(O800-1)*3),IF(W802,W800,0))))</f>
        <v>19</v>
      </c>
      <c r="Q800" s="1">
        <f ca="1">IF(ISERROR(F785),"",VLOOKUP(B785,INDIRECT($F$8),7+(O800-1)*3))</f>
        <v>34</v>
      </c>
      <c r="R800" s="1">
        <f ca="1">IF(ISERROR(F785),"",SUM(P800:Q800))</f>
        <v>53</v>
      </c>
      <c r="S800" s="1">
        <f ca="1">IF(ISERROR(F785),"",VLOOKUP(A785,INDIRECT($F$8),6+(O800-1)*3))</f>
        <v>25</v>
      </c>
      <c r="T800" s="1">
        <f ca="1">IF(ISERROR(F785),"",VLOOKUP(A785,INDIRECT($F$8),7+(O800-1)*3))</f>
        <v>50</v>
      </c>
      <c r="U800" s="1">
        <f ca="1">IF(ISERROR(F785),"",VLOOKUP(A785,INDIRECT($F$8),8+(O800-1)*3))</f>
        <v>75</v>
      </c>
      <c r="V800" s="1" t="str">
        <f ca="1">IF(ISERROR(F785),"",IF(N800=0,A800,""))</f>
        <v/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0</v>
      </c>
      <c r="X800" s="1" t="str">
        <f ca="1">IF(ISERROR(F785),"",IF(W800=0,"",_xlfn.TEXTJOIN("",FALSE," G+",W800," in ",A800)))</f>
        <v/>
      </c>
    </row>
    <row r="801" spans="1:24" ht="12" customHeight="1" x14ac:dyDescent="0.25">
      <c r="A801" s="7" t="str">
        <f ca="1">IF(ISERROR(F785),"",VLOOKUP(C785,INDIRECT($F$8),6+(O801-1)*3-Y801,0))</f>
        <v>GP 01</v>
      </c>
      <c r="B801" s="38" t="str">
        <f ca="1">IF(ISERROR(F785),"",VLOOKUP(D785,INDIRECT($F$8),6+(O801-1)*3-Z801,0))</f>
        <v>General Proficiency ($)</v>
      </c>
      <c r="C801" s="38"/>
      <c r="D801" s="38"/>
      <c r="E801" s="38"/>
      <c r="F801" s="7">
        <f ca="1">IF(ISERROR(F785),"",VLOOKUP(E785,INDIRECT($F$8),6+(O801-1)*3-AA801,0))</f>
        <v>0</v>
      </c>
      <c r="G801" s="39" t="str">
        <f ca="1">IF(ISERROR(F785),"","-")</f>
        <v>-</v>
      </c>
      <c r="H801" s="39"/>
      <c r="I801" s="39" t="str">
        <f ca="1">IF(ISERROR(F785),"",_xlfn.TEXTJOIN("/",FALSE,Q801,T801))</f>
        <v>47/50</v>
      </c>
      <c r="J801" s="39"/>
      <c r="K801" s="39" t="str">
        <f ca="1">IF(ISERROR(F785),"",_xlfn.TEXTJOIN("/",FALSE,R801,U801))</f>
        <v>47/50</v>
      </c>
      <c r="L801" s="39"/>
      <c r="M801" s="39" t="str">
        <f ca="1">IF(ISBLANK(R801),"",IF(ISTEXT(R801),R801,IF(R801&gt;=0.8*U801,"Excellent",IF(R801&gt;=0.6*U801,"Very Good",IF(R801&gt;=0.4*U801,"Good",IF(R801&gt;=0.2*U801,"Satisfactory","Average"))))))</f>
        <v>Excellent</v>
      </c>
      <c r="N801" s="39"/>
      <c r="O801">
        <f t="shared" si="114"/>
        <v>12</v>
      </c>
      <c r="P801" s="1">
        <f ca="1">IF(ISERROR(F785),"",IF(ISTEXT(VLOOKUP(B\28,INDIRECT($F$8),6+(O801-1)*3)),(VLOOKUP(B785,INDIRECT($F$8),6+(O801-1)*3)),SUM(VLOOKUP(B785,INDIRECT($F$8),6+(O801-1)*3),IF(W802,W801,0))))</f>
        <v>0</v>
      </c>
      <c r="Q801" s="1">
        <f ca="1">IF(ISERROR(F785),"",VLOOKUP(B785,INDIRECT($F$8),7+(O801-1)*3))</f>
        <v>47</v>
      </c>
      <c r="R801" s="1">
        <f ca="1">IF(ISERROR(F785),"",SUM(P801:Q801))</f>
        <v>47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5">
      <c r="A802" s="40" t="str">
        <f ca="1">IF(ISERROR(F785),"",A781)</f>
        <v>Total Credits/ Marks/ Total Grade Points</v>
      </c>
      <c r="B802" s="40"/>
      <c r="C802" s="40"/>
      <c r="D802" s="40"/>
      <c r="E802" s="40"/>
      <c r="F802" s="10">
        <f ca="1">IF(ISERROR(F785),"",SUM(F790:F800))</f>
        <v>23</v>
      </c>
      <c r="G802" s="41" t="str">
        <f ca="1">IF(ISERROR(F785),"",_xlfn.TEXTJOIN("/",TRUE,SUMIF(F790:F801,"&gt;0",P790:P801),SUMIF(F790:F801,"&gt;0",S790:S801)))</f>
        <v>352/575</v>
      </c>
      <c r="H802" s="41"/>
      <c r="I802" s="41" t="str">
        <f ca="1">IF(ISERROR(F785),"",_xlfn.TEXTJOIN("/",TRUE,SUMIF(F790:F801,"&gt;0",Q790:Q801),SUMIF(F790:F801,"&gt;0",T790:T801)))</f>
        <v>287/375</v>
      </c>
      <c r="J802" s="41"/>
      <c r="K802" s="41" t="str">
        <f ca="1">IF(ISERROR(F785),"",_xlfn.TEXTJOIN("/",TRUE,SUMIF(F790:F801,"&gt;0",R790:R801),SUMIF(F790:F801,"&gt;0",U790:U801)))</f>
        <v>639/950</v>
      </c>
      <c r="L802" s="41"/>
      <c r="M802" s="40">
        <f ca="1">IF(ISERROR(F785),"",SUMPRODUCT(N790:N800,F790:F800))</f>
        <v>157.5</v>
      </c>
      <c r="N802" s="40"/>
      <c r="V802" s="1" t="str">
        <f ca="1">IF(ISERROR(F785),"",_xlfn.TEXTJOIN(", ",TRUE,V790:V801))</f>
        <v/>
      </c>
      <c r="W802" t="b">
        <f ca="1">IF(ISERROR(F785),"",IF(SUM(W790:W801)&lt;=W789,TRUE,FALSE))</f>
        <v>1</v>
      </c>
      <c r="X802" s="1" t="str">
        <f ca="1">IF(ISERROR(F785),"",_xlfn.TEXTJOIN(",",TRUE,X790:X801))</f>
        <v/>
      </c>
    </row>
    <row r="803" spans="1:24" ht="12" customHeight="1" x14ac:dyDescent="0.25">
      <c r="A803" s="40" t="str">
        <f ca="1">IF(ISERROR(F785),"",A782)</f>
        <v>Result:</v>
      </c>
      <c r="B803" s="42" t="str" cm="1">
        <f t="array" aca="1" ref="B803" ca="1">IF(SUM(COUNTIF(M790:M800,{"Ab","Dt"}))=11, "Not Promoted to IInd Semester", IF(V802="", "PASS", "CARRY OVER"))</f>
        <v>PASS</v>
      </c>
      <c r="C803" s="42"/>
      <c r="D803" s="40" t="str">
        <f ca="1">IF(ISERROR(F785),"",D782)</f>
        <v>Remark:</v>
      </c>
      <c r="E803" s="42" t="str">
        <f ca="1">IF(ISERROR(F785),"",IF(V802="",IF(X802="","",X802),_xlfn.TEXTJOIN(" ",TRUE,"BACK IN",V802)))</f>
        <v/>
      </c>
      <c r="F803" s="42"/>
      <c r="G803" s="40" t="str">
        <f ca="1">IF(ISERROR(F785),"",G782)</f>
        <v>SGPA:</v>
      </c>
      <c r="H803" s="43">
        <f ca="1">IF(ISERROR(F785),"",M802/F802)</f>
        <v>6.8478260869565215</v>
      </c>
      <c r="I803" s="40" t="str">
        <f ca="1">IF(ISERROR(F785),"",I782)</f>
        <v>CGPA:</v>
      </c>
      <c r="J803" s="43">
        <f ca="1">IF(ISERROR(F785),"",VLOOKUP(B785,INDIRECT($F$8),12+(O801-1)*3,0))</f>
        <v>6.8478260869565215</v>
      </c>
      <c r="K803" s="42" t="str">
        <f ca="1">IF(ISERROR(F785),"",K782)</f>
        <v>Earned Credits:</v>
      </c>
      <c r="L803" s="40">
        <f ca="1">IF(ISERROR(F785),"",SUMIF(N790:N800,"&gt;0",F790:F800))</f>
        <v>23</v>
      </c>
      <c r="M803" s="42" t="str">
        <f ca="1">IF(ISERROR(F785),"",M782)</f>
        <v>Cuml. Earned Credits:</v>
      </c>
      <c r="N803" s="40">
        <f ca="1">IF(ISERROR(F785),"",VLOOKUP(B785,INDIRECT($F$8),10+(O801-1)*3,0))</f>
        <v>23</v>
      </c>
    </row>
    <row r="804" spans="1:24" ht="12" customHeight="1" x14ac:dyDescent="0.25">
      <c r="A804" s="40"/>
      <c r="B804" s="42"/>
      <c r="C804" s="42"/>
      <c r="D804" s="40"/>
      <c r="E804" s="42"/>
      <c r="F804" s="42"/>
      <c r="G804" s="40"/>
      <c r="H804" s="43"/>
      <c r="I804" s="40"/>
      <c r="J804" s="43"/>
      <c r="K804" s="42"/>
      <c r="L804" s="40"/>
      <c r="M804" s="42"/>
      <c r="N804" s="40"/>
    </row>
    <row r="805" spans="1:24" ht="27.95" customHeight="1" x14ac:dyDescent="0.25">
      <c r="A805" s="40"/>
      <c r="B805" s="42"/>
      <c r="C805" s="42"/>
      <c r="D805" s="40"/>
      <c r="E805" s="42"/>
      <c r="F805" s="42"/>
      <c r="G805" s="40"/>
      <c r="H805" s="43"/>
      <c r="I805" s="40"/>
      <c r="J805" s="43"/>
      <c r="K805" s="42"/>
      <c r="L805" s="40"/>
      <c r="M805" s="42"/>
      <c r="N805" s="40"/>
    </row>
    <row r="806" spans="1:24" ht="12" customHeight="1" x14ac:dyDescent="0.25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 t="str">
        <f ca="1">VLOOKUP(B806,INDIRECT($F$8),4,0)</f>
        <v>Priyanshu Bisht</v>
      </c>
    </row>
    <row r="807" spans="1:24" ht="12" customHeight="1" x14ac:dyDescent="0.25">
      <c r="A807" s="44" t="str">
        <f ca="1">IF(ISERROR(F806),"",A786)</f>
        <v>Name:</v>
      </c>
      <c r="B807" s="44" t="str">
        <f ca="1">IFERROR(VLOOKUP(B806,INDIRECT($F$8),4,0),"")</f>
        <v>Priyanshu Bisht</v>
      </c>
      <c r="C807" s="44"/>
      <c r="D807" s="44" t="str">
        <f ca="1">IF(ISERROR(F806),"",D786)</f>
        <v>Father's Name:</v>
      </c>
      <c r="E807" s="44" t="str">
        <f ca="1">IFERROR(VLOOKUP(B806,INDIRECT($F$8),5,0),"")</f>
        <v>Ranjeet Singh</v>
      </c>
      <c r="F807" s="44"/>
      <c r="G807" s="44" t="str">
        <f ca="1">IF(ISERROR(F806),"",G786)</f>
        <v>University Roll No:</v>
      </c>
      <c r="H807" s="44"/>
      <c r="I807" s="45">
        <f ca="1">IFERROR(VLOOKUP(B806,INDIRECT($F$8),2,0),"")</f>
        <v>250090101039</v>
      </c>
      <c r="J807" s="45"/>
      <c r="K807" s="44" t="str">
        <f ca="1">IF(ISERROR(F806),"",K786)</f>
        <v>University Enrol. No:</v>
      </c>
      <c r="L807" s="44"/>
      <c r="M807" s="45" t="str">
        <f ca="1">IFERROR(VLOOKUP(B806,INDIRECT($F$8),3,0),"")</f>
        <v>UTU/2501103720</v>
      </c>
      <c r="N807" s="45"/>
    </row>
    <row r="808" spans="1:24" ht="12" customHeight="1" x14ac:dyDescent="0.25">
      <c r="A808" s="44"/>
      <c r="B808" s="44"/>
      <c r="C808" s="44"/>
      <c r="D808" s="44"/>
      <c r="E808" s="44"/>
      <c r="F808" s="44"/>
      <c r="G808" s="44"/>
      <c r="H808" s="44"/>
      <c r="I808" s="45"/>
      <c r="J808" s="45"/>
      <c r="K808" s="44"/>
      <c r="L808" s="44"/>
      <c r="M808" s="45"/>
      <c r="N808" s="45"/>
    </row>
    <row r="809" spans="1:24" ht="12" customHeight="1" x14ac:dyDescent="0.25">
      <c r="A809" s="42" t="str">
        <f ca="1">IF(ISERROR(F806),"",A788)</f>
        <v>Subject Code</v>
      </c>
      <c r="B809" s="42" t="str">
        <f ca="1">IF(ISERROR(F806),"",B788)</f>
        <v>Subject Name</v>
      </c>
      <c r="C809" s="42"/>
      <c r="D809" s="42"/>
      <c r="E809" s="42"/>
      <c r="F809" s="42" t="str">
        <f ca="1">IF(ISERROR(F806),"",F788)</f>
        <v>Credits</v>
      </c>
      <c r="G809" s="42" t="str">
        <f ca="1">IF(ISERROR(F806),"",G788)</f>
        <v>External Marks</v>
      </c>
      <c r="H809" s="42"/>
      <c r="I809" s="42" t="str">
        <f ca="1">IF(ISERROR(F806),"",I788)</f>
        <v>Sessional Marks</v>
      </c>
      <c r="J809" s="42"/>
      <c r="K809" s="42" t="str">
        <f ca="1">IF(ISERROR(F806),"",K788)</f>
        <v>Total Marks</v>
      </c>
      <c r="L809" s="42"/>
      <c r="M809" s="42" t="str">
        <f ca="1">IF(ISERROR(F806),"",M788)</f>
        <v>Grade</v>
      </c>
      <c r="N809" s="42" t="str">
        <f ca="1">IF(ISERROR(F806),"",N788)</f>
        <v>Grade Points</v>
      </c>
    </row>
    <row r="810" spans="1:24" ht="12" customHeight="1" x14ac:dyDescent="0.2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W810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10</v>
      </c>
    </row>
    <row r="811" spans="1:24" ht="12" customHeight="1" x14ac:dyDescent="0.25">
      <c r="A811" s="7" t="str">
        <f ca="1">IF(ISERROR(F806),"",VLOOKUP(C806,INDIRECT($F$8),6+(O811-1)*3,0))</f>
        <v>AHT 002</v>
      </c>
      <c r="B811" s="38" t="str">
        <f ca="1">IF(ISERROR(F806),"",VLOOKUP(D806,INDIRECT($F$8),6+(O811-1)*3,0))</f>
        <v>Engineering Chemistry</v>
      </c>
      <c r="C811" s="38"/>
      <c r="D811" s="38"/>
      <c r="E811" s="38"/>
      <c r="F811" s="7">
        <f ca="1">IF(ISERROR(F806),"",VLOOKUP(E806,INDIRECT($F$8),6+(O811-1)*3,0))</f>
        <v>4</v>
      </c>
      <c r="G811" s="39" t="str">
        <f ca="1">IF(ISERROR(F806),"",_xlfn.TEXTJOIN("/",FALSE,P811,S811))</f>
        <v>47/100</v>
      </c>
      <c r="H811" s="39"/>
      <c r="I811" s="39" t="str">
        <f ca="1">IF(ISERROR(F806),"",_xlfn.TEXTJOIN("/",FALSE,Q811,T811))</f>
        <v>34/50</v>
      </c>
      <c r="J811" s="39"/>
      <c r="K811" s="39" t="str">
        <f ca="1">IF(ISERROR(F806),"",_xlfn.TEXTJOIN("/",FALSE,R811,U811))</f>
        <v>81/150</v>
      </c>
      <c r="L811" s="39"/>
      <c r="M811" s="7" t="str">
        <f ca="1">IF(ISERROR(F806),"",IF(ISTEXT(P811),IF(P811="A","Ab",IF(P811="D","Dt",IF(P811="UFM","UFM",IF(P811="NA","")))),IF(AND(ISBLANK(P811),ISBLANK(R811)),"",IF(P811&lt;0.3*S811,"F",IF(ISBLANK(R811),"",IF(ISTEXT(R811),R811,IF(R811&gt;=0.95*U811,"O",IF(R811&gt;=0.9*U811,"A+",IF(R811&gt;=0.85*U811,"A",IF(R811&gt;=0.8*U811,"B+",IF(R811&gt;=0.75*U811,"B",IF(R811&gt;=0.7*U811,"C+",IF(R811&gt;=0.65*U811,"C",IF(R811&gt;=0.6*U811,"D+",IF(R811&gt;=0.55*U811,"D",IF(R811&gt;=0.5*U811,"E+",IF(R811&gt;=0.45*U811,"E",IF(R811&gt;=0.4*U811,"P",IF(R811&lt;0.4*U811,"F",R811)))))))))))))))))))</f>
        <v>E+</v>
      </c>
      <c r="N811" s="8">
        <f ca="1">INDEX($Z$2:$Z$17,MATCH(M811,$Y$2:$Y$17,0))</f>
        <v>5.5</v>
      </c>
      <c r="O811">
        <v>1</v>
      </c>
      <c r="P811" s="1">
        <f ca="1">IF(ISERROR(F806),"",IF(ISTEXT(VLOOKUP(B806,INDIRECT($F$8),6+(O811-1)*3)),(VLOOKUP(B806,INDIRECT($F$8),6+(O811-1)*3)),SUM(VLOOKUP(B806,INDIRECT($F$8),6+(O811-1)*3),IF(W823,W811,0))))</f>
        <v>47</v>
      </c>
      <c r="Q811" s="1">
        <f ca="1">IF(ISERROR(F806),"",VLOOKUP(B806,INDIRECT($F$8),7+(O811-1)*3))</f>
        <v>34</v>
      </c>
      <c r="R811" s="1">
        <f ca="1">IF(ISERROR(F806),"",SUM(P811:Q811))</f>
        <v>81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str">
        <f ca="1">IF(ISERROR(F806),"",IF(N811=0,A811,""))</f>
        <v/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0</v>
      </c>
      <c r="X811" s="1" t="str">
        <f ca="1">IF(ISERROR(F806),"",IF(W811=0,"",_xlfn.TEXTJOIN("",FALSE," G+",W811," in ",A811)))</f>
        <v/>
      </c>
    </row>
    <row r="812" spans="1:24" ht="12" customHeight="1" x14ac:dyDescent="0.25">
      <c r="A812" s="7" t="str">
        <f ca="1">IF(ISERROR(F806),"",VLOOKUP(C806,INDIRECT($F$8),6+(O812-1)*3,0))</f>
        <v>AHT 003</v>
      </c>
      <c r="B812" s="38" t="str">
        <f ca="1">IF(ISERROR(F806),"",VLOOKUP(D806,INDIRECT($F$8),6+(O812-1)*3,0))</f>
        <v>Introduction to Engineering Mathematics</v>
      </c>
      <c r="C812" s="38"/>
      <c r="D812" s="38"/>
      <c r="E812" s="38"/>
      <c r="F812" s="7">
        <f ca="1">IF(ISERROR(F806),"",VLOOKUP(E806,INDIRECT($F$8),6+(O812-1)*3,0))</f>
        <v>4</v>
      </c>
      <c r="G812" s="39" t="str">
        <f ca="1">IF(ISERROR(F806),"",_xlfn.TEXTJOIN("/",FALSE,P812,S812))</f>
        <v>68/100</v>
      </c>
      <c r="H812" s="39"/>
      <c r="I812" s="39" t="str">
        <f ca="1">IF(ISERROR(F806),"",_xlfn.TEXTJOIN("/",FALSE,Q812,T812))</f>
        <v>34/50</v>
      </c>
      <c r="J812" s="39"/>
      <c r="K812" s="39" t="str">
        <f ca="1">IF(ISERROR(F806),"",_xlfn.TEXTJOIN("/",FALSE,R812,U812))</f>
        <v>102/150</v>
      </c>
      <c r="L812" s="39"/>
      <c r="M812" s="7" t="str">
        <f t="shared" ref="M812:M821" ca="1" si="115">IF(ISERROR(F807),"",IF(ISTEXT(P812),IF(P812="A","Ab",IF(P812="D","Dt",IF(P812="UFM","UFM",IF(P812="NA","")))),IF(AND(ISBLANK(P812),ISBLANK(R812)),"",IF(P812&lt;0.3*S812,"F",IF(ISBLANK(R812),"",IF(ISTEXT(R812),R812,IF(R812&gt;=0.95*U812,"O",IF(R812&gt;=0.9*U812,"A+",IF(R812&gt;=0.85*U812,"A",IF(R812&gt;=0.8*U812,"B+",IF(R812&gt;=0.75*U812,"B",IF(R812&gt;=0.7*U812,"C+",IF(R812&gt;=0.65*U812,"C",IF(R812&gt;=0.6*U812,"D+",IF(R812&gt;=0.55*U812,"D",IF(R812&gt;=0.5*U812,"E+",IF(R812&gt;=0.45*U812,"E",IF(R812&gt;=0.4*U812,"P",IF(R812&lt;0.4*U812,"F",R812)))))))))))))))))))</f>
        <v>C</v>
      </c>
      <c r="N812" s="8">
        <f t="shared" ref="N812:N821" ca="1" si="116">INDEX($Z$2:$Z$17,MATCH(M812,$Y$2:$Y$17,0))</f>
        <v>7</v>
      </c>
      <c r="O812">
        <f>O811+1</f>
        <v>2</v>
      </c>
      <c r="P812" s="1">
        <f ca="1">IF(ISERROR(F806),"",IF(ISTEXT(VLOOKUP(B806,INDIRECT($F$8),6+(O812-1)*3)),(VLOOKUP(B806,INDIRECT($F$8),6+(O812-1)*3)),SUM(VLOOKUP(B806,INDIRECT($F$8),6+(O812-1)*3),IF(W823,W812,0))))</f>
        <v>68</v>
      </c>
      <c r="Q812" s="1">
        <f ca="1">IF(ISERROR(F806),"",VLOOKUP(B806,INDIRECT($F$8),7+(O812-1)*3))</f>
        <v>34</v>
      </c>
      <c r="R812" s="1">
        <f ca="1">IF(ISERROR(F806),"",SUM(P812:Q812))</f>
        <v>102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str">
        <f ca="1">IF(ISERROR(F806),"",IF(N812=0,A812,""))</f>
        <v/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0</v>
      </c>
      <c r="X812" s="1" t="str">
        <f ca="1">IF(ISERROR(F806),"",IF(W812=0,"",_xlfn.TEXTJOIN("",FALSE," G+",W812," in ",A812)))</f>
        <v/>
      </c>
    </row>
    <row r="813" spans="1:24" ht="12" customHeight="1" x14ac:dyDescent="0.25">
      <c r="A813" s="7" t="str">
        <f ca="1">IF(ISERROR(F806),"",VLOOKUP(C806,INDIRECT($F$8),6+(O813-1)*3,0))</f>
        <v>ECT 001</v>
      </c>
      <c r="B813" s="38" t="str">
        <f ca="1">IF(ISERROR(F806),"",VLOOKUP(D806,INDIRECT($F$8),6+(O813-1)*3,0))</f>
        <v>Basic Electronics Engineering</v>
      </c>
      <c r="C813" s="38"/>
      <c r="D813" s="38"/>
      <c r="E813" s="38"/>
      <c r="F813" s="7">
        <f ca="1">IF(ISERROR(F806),"",VLOOKUP(E806,INDIRECT($F$8),6+(O813-1)*3,0))</f>
        <v>4</v>
      </c>
      <c r="G813" s="39" t="str">
        <f ca="1">IF(ISERROR(F806),"",_xlfn.TEXTJOIN("/",FALSE,P813,S813))</f>
        <v>45/100</v>
      </c>
      <c r="H813" s="39"/>
      <c r="I813" s="39" t="str">
        <f ca="1">IF(ISERROR(F806),"",_xlfn.TEXTJOIN("/",FALSE,Q813,T813))</f>
        <v>37/50</v>
      </c>
      <c r="J813" s="39"/>
      <c r="K813" s="39" t="str">
        <f ca="1">IF(ISERROR(F806),"",_xlfn.TEXTJOIN("/",FALSE,R813,U813))</f>
        <v>82/150</v>
      </c>
      <c r="L813" s="39"/>
      <c r="M813" s="7" t="str">
        <f t="shared" ca="1" si="115"/>
        <v>E+</v>
      </c>
      <c r="N813" s="8">
        <f t="shared" ca="1" si="116"/>
        <v>5.5</v>
      </c>
      <c r="O813">
        <f>O812+1</f>
        <v>3</v>
      </c>
      <c r="P813" s="1">
        <f ca="1">IF(ISERROR(F806),"",IF(ISTEXT(VLOOKUP(B806,INDIRECT($F$8),6+(O813-1)*3)),(VLOOKUP(B806,INDIRECT($F$8),6+(O813-1)*3)),SUM(VLOOKUP(B806,INDIRECT($F$8),6+(O813-1)*3),IF(W823,W813,0))))</f>
        <v>45</v>
      </c>
      <c r="Q813" s="1">
        <f ca="1">IF(ISERROR(F806),"",VLOOKUP(B806,INDIRECT($F$8),7+(O813-1)*3))</f>
        <v>37</v>
      </c>
      <c r="R813" s="1">
        <f ca="1">IF(ISERROR(F806),"",SUM(P813:Q813))</f>
        <v>82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str">
        <f ca="1">IF(ISERROR(F806),"",IF(N813=0,A813,""))</f>
        <v/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0</v>
      </c>
      <c r="X813" s="1" t="str">
        <f ca="1">IF(ISERROR(F806),"",IF(W813=0,"",_xlfn.TEXTJOIN("",FALSE," G+",W813," in ",A813)))</f>
        <v/>
      </c>
    </row>
    <row r="814" spans="1:24" ht="12" customHeight="1" x14ac:dyDescent="0.25">
      <c r="A814" s="7" t="str">
        <f ca="1">IF(ISERROR(F806),"",VLOOKUP(C806,INDIRECT($F$8),6+(O814-1)*3,0))</f>
        <v>MET 001</v>
      </c>
      <c r="B814" s="38" t="str">
        <f ca="1">IF(ISERROR(F806),"",VLOOKUP(D806,INDIRECT($F$8),6+(O814-1)*3,0))</f>
        <v>Basic Mechanical Engineering</v>
      </c>
      <c r="C814" s="38"/>
      <c r="D814" s="38"/>
      <c r="E814" s="38"/>
      <c r="F814" s="7">
        <f ca="1">IF(ISERROR(F806),"",VLOOKUP(E806,INDIRECT($F$8),6+(O814-1)*3,0))</f>
        <v>4</v>
      </c>
      <c r="G814" s="39" t="str">
        <f ca="1">IF(ISERROR(F806),"",_xlfn.TEXTJOIN("/",FALSE,P814,S814))</f>
        <v>57/100</v>
      </c>
      <c r="H814" s="39"/>
      <c r="I814" s="39" t="str">
        <f ca="1">IF(ISERROR(F806),"",_xlfn.TEXTJOIN("/",FALSE,Q814,T814))</f>
        <v>34/50</v>
      </c>
      <c r="J814" s="39"/>
      <c r="K814" s="39" t="str">
        <f ca="1">IF(ISERROR(F806),"",_xlfn.TEXTJOIN("/",FALSE,R814,U814))</f>
        <v>91/150</v>
      </c>
      <c r="L814" s="39"/>
      <c r="M814" s="7" t="str">
        <f t="shared" ca="1" si="115"/>
        <v>D+</v>
      </c>
      <c r="N814" s="8">
        <f t="shared" ca="1" si="116"/>
        <v>6.5</v>
      </c>
      <c r="O814">
        <f>O813+1</f>
        <v>4</v>
      </c>
      <c r="P814" s="1">
        <f ca="1">IF(ISERROR(F806),"",IF(ISTEXT(VLOOKUP(B806,INDIRECT($F$8),6+(O814-1)*3)),(VLOOKUP(B806,INDIRECT($F$8),6+(O814-1)*3)),SUM(VLOOKUP(B806,INDIRECT($F$8),6+(O814-1)*3),IF(W823,W814,0))))</f>
        <v>57</v>
      </c>
      <c r="Q814" s="1">
        <f ca="1">IF(ISERROR(F806),"",VLOOKUP(B806,INDIRECT($F$8),7+(O814-1)*3))</f>
        <v>34</v>
      </c>
      <c r="R814" s="1">
        <f ca="1">IF(ISERROR(F806),"",SUM(P814:Q814))</f>
        <v>91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str">
        <f ca="1">IF(ISERROR(F806),"",IF(N814=0,A814,""))</f>
        <v/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0</v>
      </c>
      <c r="X814" s="1" t="str">
        <f ca="1">IF(ISERROR(F806),"",IF(W814=0,"",_xlfn.TEXTJOIN("",FALSE," G+",W814," in ",A814)))</f>
        <v/>
      </c>
    </row>
    <row r="815" spans="1:24" ht="12" customHeight="1" x14ac:dyDescent="0.25">
      <c r="A815" s="7" t="str">
        <f ca="1">IF(ISERROR(F806),"",VLOOKUP(C806,INDIRECT($F$8),6+(O815-1)*3,0))</f>
        <v>AHP 002</v>
      </c>
      <c r="B815" s="38" t="str">
        <f ca="1">IF(ISERROR(F806),"",VLOOKUP(D806,INDIRECT($F$8),6+(O815-1)*3,0))</f>
        <v>Engineering Chemistry Lab</v>
      </c>
      <c r="C815" s="38"/>
      <c r="D815" s="38"/>
      <c r="E815" s="38"/>
      <c r="F815" s="7">
        <f ca="1">IF(ISERROR(F806),"",VLOOKUP(E806,INDIRECT($F$8),6+(O815-1)*3,0))</f>
        <v>1</v>
      </c>
      <c r="G815" s="39" t="str">
        <f ca="1">IF(ISERROR(F806),"",_xlfn.TEXTJOIN("/",FALSE,P815,S815))</f>
        <v>17/25</v>
      </c>
      <c r="H815" s="39"/>
      <c r="I815" s="39" t="str">
        <f ca="1">IF(ISERROR(F806),"",_xlfn.TEXTJOIN("/",FALSE,Q815,T815))</f>
        <v>22/25</v>
      </c>
      <c r="J815" s="39"/>
      <c r="K815" s="39" t="str">
        <f ca="1">IF(ISERROR(F806),"",_xlfn.TEXTJOIN("/",FALSE,R815,U815))</f>
        <v>39/50</v>
      </c>
      <c r="L815" s="39"/>
      <c r="M815" s="7" t="str">
        <f t="shared" ca="1" si="115"/>
        <v>B</v>
      </c>
      <c r="N815" s="8">
        <f t="shared" ca="1" si="116"/>
        <v>8</v>
      </c>
      <c r="O815">
        <f>O814+1</f>
        <v>5</v>
      </c>
      <c r="P815" s="1">
        <f ca="1">IF(ISERROR(F806),"",IF(ISTEXT(VLOOKUP(B806,INDIRECT($F$8),6+(O815-1)*3)),(VLOOKUP(B806,INDIRECT($F$8),6+(O815-1)*3)),SUM(VLOOKUP(B806,INDIRECT($F$8),6+(O815-1)*3),IF(W823,W815,0))))</f>
        <v>17</v>
      </c>
      <c r="Q815" s="1">
        <f ca="1">IF(ISERROR(F806),"",VLOOKUP(B806,INDIRECT($F$8),7+(O815-1)*3))</f>
        <v>22</v>
      </c>
      <c r="R815" s="1">
        <f ca="1">IF(ISERROR(F806),"",SUM(P815:Q815))</f>
        <v>39</v>
      </c>
      <c r="S815" s="1">
        <f ca="1">IF(ISERROR(F806),"",VLOOKUP(A806,INDIRECT($F$8),6+(O815-1)*3))</f>
        <v>25</v>
      </c>
      <c r="T815" s="1">
        <f ca="1">IF(ISERROR(F806),"",VLOOKUP(A806,INDIRECT($F$8),7+(O815-1)*3))</f>
        <v>25</v>
      </c>
      <c r="U815" s="1">
        <f ca="1">IF(ISERROR(F806),"",VLOOKUP(A806,INDIRECT($F$8),8+(O815-1)*3))</f>
        <v>50</v>
      </c>
      <c r="V815" s="1" t="str">
        <f ca="1">IF(ISERROR(F806),"",IF(N815=0,A815,""))</f>
        <v/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0</v>
      </c>
      <c r="X815" s="1" t="str">
        <f ca="1">IF(ISERROR(F806),"",IF(W815=0,"",_xlfn.TEXTJOIN("",FALSE," G+",W815," in ",A815)))</f>
        <v/>
      </c>
    </row>
    <row r="816" spans="1:24" ht="12" customHeight="1" x14ac:dyDescent="0.25">
      <c r="A816" s="7" t="str">
        <f ca="1">IF(ISERROR(F806),"",VLOOKUP(C806,INDIRECT($F$8),6+(O816-1)*3,0))</f>
        <v>ECP 001</v>
      </c>
      <c r="B816" s="38" t="str">
        <f ca="1">IF(ISERROR(F806),"",VLOOKUP(D806,INDIRECT($F$8),6+(O816-1)*3,0))</f>
        <v>Basic Electronics Engineering Lab</v>
      </c>
      <c r="C816" s="38"/>
      <c r="D816" s="38"/>
      <c r="E816" s="38"/>
      <c r="F816" s="7">
        <f ca="1">IF(ISERROR(F806),"",VLOOKUP(E806,INDIRECT($F$8),6+(O816-1)*3,0))</f>
        <v>1</v>
      </c>
      <c r="G816" s="39" t="str">
        <f ca="1">IF(ISERROR(F806),"",_xlfn.TEXTJOIN("/",FALSE,P816,S816))</f>
        <v>21/25</v>
      </c>
      <c r="H816" s="39"/>
      <c r="I816" s="39" t="str">
        <f ca="1">IF(ISERROR(F806),"",_xlfn.TEXTJOIN("/",FALSE,Q816,T816))</f>
        <v>21/25</v>
      </c>
      <c r="J816" s="39"/>
      <c r="K816" s="39" t="str">
        <f ca="1">IF(ISERROR(F806),"",_xlfn.TEXTJOIN("/",FALSE,R816,U816))</f>
        <v>42/50</v>
      </c>
      <c r="L816" s="39"/>
      <c r="M816" s="7" t="str">
        <f t="shared" ca="1" si="115"/>
        <v>B+</v>
      </c>
      <c r="N816" s="8">
        <f t="shared" ca="1" si="116"/>
        <v>8.5</v>
      </c>
      <c r="O816">
        <f t="shared" ref="O816:O822" si="117">O815+1</f>
        <v>6</v>
      </c>
      <c r="P816" s="1">
        <f ca="1">IF(ISERROR(F806),"",IF(ISTEXT(VLOOKUP(B806,INDIRECT($F$8),6+(O816-1)*3)),(VLOOKUP(B806,INDIRECT($F$8),6+(O816-1)*3)),SUM(VLOOKUP(B806,INDIRECT($F$8),6+(O816-1)*3),IF(W823,W816,0))))</f>
        <v>21</v>
      </c>
      <c r="Q816" s="1">
        <f ca="1">IF(ISERROR(F806),"",VLOOKUP(B806,INDIRECT($F$8),7+(O816-1)*3))</f>
        <v>21</v>
      </c>
      <c r="R816" s="1">
        <f ca="1">IF(ISERROR(F806),"",SUM(P816:Q816))</f>
        <v>42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str">
        <f ca="1">IF(ISERROR(F806),"",IF(N816=0,A816,""))</f>
        <v/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0</v>
      </c>
      <c r="X816" s="1" t="str">
        <f ca="1">IF(ISERROR(F806),"",IF(W816=0,"",_xlfn.TEXTJOIN("",FALSE," G+",W816," in ",A816)))</f>
        <v/>
      </c>
    </row>
    <row r="817" spans="1:24" ht="12" customHeight="1" x14ac:dyDescent="0.25">
      <c r="A817" s="7" t="str">
        <f ca="1">IF(ISERROR(F806),"",VLOOKUP(C806,INDIRECT($F$8),6+(O817-1)*3,0))</f>
        <v>MEP 001</v>
      </c>
      <c r="B817" s="38" t="str">
        <f ca="1">IF(ISERROR(F806),"",VLOOKUP(D806,INDIRECT($F$8),6+(O817-1)*3,0))</f>
        <v>Basic Mechanical Engineering Lab</v>
      </c>
      <c r="C817" s="38"/>
      <c r="D817" s="38"/>
      <c r="E817" s="38"/>
      <c r="F817" s="7">
        <f ca="1">IF(ISERROR(F806),"",VLOOKUP(E806,INDIRECT($F$8),6+(O817-1)*3,0))</f>
        <v>1</v>
      </c>
      <c r="G817" s="39" t="str">
        <f ca="1">IF(ISERROR(F806),"",_xlfn.TEXTJOIN("/",FALSE,P817,S817))</f>
        <v>23/25</v>
      </c>
      <c r="H817" s="39"/>
      <c r="I817" s="39" t="str">
        <f ca="1">IF(ISERROR(F806),"",_xlfn.TEXTJOIN("/",FALSE,Q817,T817))</f>
        <v>23/25</v>
      </c>
      <c r="J817" s="39"/>
      <c r="K817" s="39" t="str">
        <f ca="1">IF(ISERROR(F806),"",_xlfn.TEXTJOIN("/",FALSE,R817,U817))</f>
        <v>46/50</v>
      </c>
      <c r="L817" s="39"/>
      <c r="M817" s="7" t="str">
        <f t="shared" ca="1" si="115"/>
        <v>A+</v>
      </c>
      <c r="N817" s="8">
        <f t="shared" ca="1" si="116"/>
        <v>9.5</v>
      </c>
      <c r="O817">
        <f t="shared" si="117"/>
        <v>7</v>
      </c>
      <c r="P817" s="1">
        <f ca="1">IF(ISERROR(F806),"",IF(ISTEXT(VLOOKUP(B806,INDIRECT($F$8),6+(O817-1)*3)),(VLOOKUP(B806,INDIRECT($F$8),6+(O817-1)*3)),SUM(VLOOKUP(B806,INDIRECT($F$8),6+(O817-1)*3),IF(W823,W817,0))))</f>
        <v>23</v>
      </c>
      <c r="Q817" s="1">
        <f ca="1">IF(ISERROR(F806),"",VLOOKUP(B806,INDIRECT($F$8),7+(O817-1)*3))</f>
        <v>23</v>
      </c>
      <c r="R817" s="1">
        <f ca="1">IF(ISERROR(F806),"",SUM(P817:Q817))</f>
        <v>46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str">
        <f ca="1">IF(ISERROR(F806),"",IF(N817=0,A817,""))</f>
        <v/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0</v>
      </c>
      <c r="X817" s="1" t="str">
        <f ca="1">IF(ISERROR(F806),"",IF(W817=0,"",_xlfn.TEXTJOIN("",FALSE," G+",W817," in ",A817)))</f>
        <v/>
      </c>
    </row>
    <row r="818" spans="1:24" ht="12" customHeight="1" x14ac:dyDescent="0.25">
      <c r="A818" s="7" t="str">
        <f ca="1">IF(ISERROR(F806),"",VLOOKUP(C806,INDIRECT($F$8),6+(O818-1)*3,0))</f>
        <v>MEP 003</v>
      </c>
      <c r="B818" s="38" t="str">
        <f ca="1">IF(ISERROR(F806),"",VLOOKUP(D806,INDIRECT($F$8),6+(O818-1)*3-Z818,0))</f>
        <v>Workshop Practices Lab</v>
      </c>
      <c r="C818" s="38"/>
      <c r="D818" s="38"/>
      <c r="E818" s="38"/>
      <c r="F818" s="7">
        <f ca="1">IF(ISERROR(F806),"",VLOOKUP(E806,INDIRECT($F$8),6+(O818-1)*3,0))</f>
        <v>2</v>
      </c>
      <c r="G818" s="39" t="str">
        <f ca="1">IF(ISERROR(F806),"",_xlfn.TEXTJOIN("/",FALSE,P818,S818))</f>
        <v>47/50</v>
      </c>
      <c r="H818" s="39"/>
      <c r="I818" s="39" t="str">
        <f ca="1">IF(ISERROR(F806),"",_xlfn.TEXTJOIN("/",FALSE,Q818,T818))</f>
        <v>45/50</v>
      </c>
      <c r="J818" s="39"/>
      <c r="K818" s="39" t="str">
        <f ca="1">IF(ISERROR(F806),"",_xlfn.TEXTJOIN("/",FALSE,R818,U818))</f>
        <v>92/100</v>
      </c>
      <c r="L818" s="39"/>
      <c r="M818" s="7" t="str">
        <f t="shared" ca="1" si="115"/>
        <v>A+</v>
      </c>
      <c r="N818" s="8">
        <f t="shared" ca="1" si="116"/>
        <v>9.5</v>
      </c>
      <c r="O818">
        <f t="shared" si="117"/>
        <v>8</v>
      </c>
      <c r="P818" s="1">
        <f ca="1">IF(ISERROR(F806),"",IF(ISTEXT(VLOOKUP(B806,INDIRECT($F$8),6+(O818-1)*3)),(VLOOKUP(B806,INDIRECT($F$8),6+(O818-1)*3)),SUM(VLOOKUP(B806,INDIRECT($F$8),6+(O818-1)*3),IF(W823,W818,0))))</f>
        <v>47</v>
      </c>
      <c r="Q818" s="1">
        <f ca="1">IF(ISERROR(F806),"",VLOOKUP(B806,INDIRECT($F$8),7+(O818-1)*3))</f>
        <v>45</v>
      </c>
      <c r="R818" s="1">
        <f ca="1">IF(ISERROR(F806),"",SUM(P818:Q818))</f>
        <v>92</v>
      </c>
      <c r="S818" s="1">
        <f ca="1">IF(ISERROR(F806),"",VLOOKUP(A806,INDIRECT($F$8),6+(O818-1)*3))</f>
        <v>50</v>
      </c>
      <c r="T818" s="1">
        <f ca="1">IF(ISERROR(F806),"",VLOOKUP(A806,INDIRECT($F$8),7+(O818-1)*3))</f>
        <v>50</v>
      </c>
      <c r="U818" s="1">
        <f ca="1">IF(ISERROR(F806),"",VLOOKUP(A806,INDIRECT($F$8),8+(O818-1)*3))</f>
        <v>100</v>
      </c>
      <c r="V818" s="1" t="str">
        <f ca="1">IF(ISERROR(F806),"",IF(N818=0,A818,""))</f>
        <v/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0</v>
      </c>
      <c r="X818" s="1" t="str">
        <f ca="1">IF(ISERROR(F806),"",IF(W818=0,"",_xlfn.TEXTJOIN("",FALSE," G+",W818," in ",A818)))</f>
        <v/>
      </c>
    </row>
    <row r="819" spans="1:24" ht="12" customHeight="1" x14ac:dyDescent="0.25">
      <c r="A819" s="7" t="str">
        <f ca="1">IF(ISERROR(F806),"",VLOOKUP(C806,INDIRECT($F$8),6+(O819-1)*3,0))</f>
        <v>AHP 004</v>
      </c>
      <c r="B819" s="38" t="str">
        <f ca="1">IF(ISERROR(F806),"",VLOOKUP(D806,INDIRECT($F$8),6+(O819-1)*3-Z819,0))</f>
        <v>Emerging Technologies in Engineering Lab</v>
      </c>
      <c r="C819" s="38"/>
      <c r="D819" s="38"/>
      <c r="E819" s="38"/>
      <c r="F819" s="7">
        <f ca="1">IF(ISERROR(F806),"",VLOOKUP(E806,INDIRECT($F$8),6+(O819-1)*3,0))</f>
        <v>1</v>
      </c>
      <c r="G819" s="39" t="str">
        <f ca="1">IF(ISERROR(F806),"",_xlfn.TEXTJOIN("/",FALSE,P819,S819))</f>
        <v>22/25</v>
      </c>
      <c r="H819" s="39"/>
      <c r="I819" s="39" t="str">
        <f ca="1">IF(ISERROR(F806),"",_xlfn.TEXTJOIN("/",FALSE,Q819,T819))</f>
        <v>21/25</v>
      </c>
      <c r="J819" s="39"/>
      <c r="K819" s="39" t="str">
        <f ca="1">IF(ISERROR(F806),"",_xlfn.TEXTJOIN("/",FALSE,R819,U819))</f>
        <v>43/50</v>
      </c>
      <c r="L819" s="39"/>
      <c r="M819" s="7" t="str">
        <f t="shared" ca="1" si="115"/>
        <v>A</v>
      </c>
      <c r="N819" s="8">
        <f t="shared" ca="1" si="116"/>
        <v>9</v>
      </c>
      <c r="O819">
        <f t="shared" si="117"/>
        <v>9</v>
      </c>
      <c r="P819" s="1">
        <f ca="1">IF(ISERROR(F806),"",IF(ISTEXT(VLOOKUP(B806,INDIRECT($F$8),6+(O819-1)*3)),(VLOOKUP(B806,INDIRECT($F$8),6+(O819-1)*3)),SUM(VLOOKUP(B806,INDIRECT($F$8),6+(O819-1)*3),IF(W823,W819,0))))</f>
        <v>22</v>
      </c>
      <c r="Q819" s="1">
        <f ca="1">IF(ISERROR(F806),"",VLOOKUP(B806,INDIRECT($F$8),7+(O819-1)*3))</f>
        <v>21</v>
      </c>
      <c r="R819" s="1">
        <f ca="1">IF(ISERROR(F806),"",SUM(P819:Q819))</f>
        <v>43</v>
      </c>
      <c r="S819" s="1">
        <f ca="1">IF(ISERROR(F806),"",VLOOKUP(A806,INDIRECT($F$8),6+(O819-1)*3))</f>
        <v>25</v>
      </c>
      <c r="T819" s="1">
        <f ca="1">IF(ISERROR(F806),"",VLOOKUP(A806,INDIRECT($F$8),7+(O819-1)*3))</f>
        <v>25</v>
      </c>
      <c r="U819" s="1">
        <f ca="1">IF(ISERROR(F806),"",VLOOKUP(A806,INDIRECT($F$8),8+(O819-1)*3))</f>
        <v>50</v>
      </c>
      <c r="V819" s="1" t="str">
        <f ca="1">IF(ISERROR(F806),"",IF(N819=0,A819,""))</f>
        <v/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0</v>
      </c>
      <c r="X819" s="1" t="str">
        <f ca="1">IF(ISERROR(F806),"",IF(W819=0,"",_xlfn.TEXTJOIN("",FALSE," G+",W819," in ",A819)))</f>
        <v/>
      </c>
    </row>
    <row r="820" spans="1:24" ht="12" customHeight="1" x14ac:dyDescent="0.25">
      <c r="A820" s="7" t="str">
        <f ca="1">IF(ISERROR(F806),"",VLOOKUP(C806,INDIRECT($F$8),6+(O820-1)*3,0))</f>
        <v>CSP 002</v>
      </c>
      <c r="B820" s="38" t="str">
        <f ca="1">IF(ISERROR(F806),"",VLOOKUP(D806,INDIRECT($F$8),6+(O820-1)*3,0))</f>
        <v>Computer Applications and IOT</v>
      </c>
      <c r="C820" s="38"/>
      <c r="D820" s="38"/>
      <c r="E820" s="38"/>
      <c r="F820" s="7">
        <f ca="1">IF(ISERROR(F806),"",VLOOKUP(E806,INDIRECT($F$8),6+(O820-1)*3,0))</f>
        <v>1</v>
      </c>
      <c r="G820" s="39" t="str">
        <f ca="1">IF(ISERROR(F806),"",_xlfn.TEXTJOIN("/",FALSE,P820,S820))</f>
        <v>22/25</v>
      </c>
      <c r="H820" s="39"/>
      <c r="I820" s="39" t="str">
        <f ca="1">IF(ISERROR(F806),"",_xlfn.TEXTJOIN("/",FALSE,Q820,T820))</f>
        <v>23/25</v>
      </c>
      <c r="J820" s="39"/>
      <c r="K820" s="39" t="str">
        <f ca="1">IF(ISERROR(F806),"",_xlfn.TEXTJOIN("/",FALSE,R820,U820))</f>
        <v>45/50</v>
      </c>
      <c r="L820" s="39"/>
      <c r="M820" s="7" t="str">
        <f t="shared" ca="1" si="115"/>
        <v>A+</v>
      </c>
      <c r="N820" s="8">
        <f t="shared" ca="1" si="116"/>
        <v>9.5</v>
      </c>
      <c r="O820">
        <f t="shared" si="117"/>
        <v>10</v>
      </c>
      <c r="P820" s="1">
        <f ca="1">IF(ISERROR(F806),"",IF(ISTEXT(VLOOKUP(B806,INDIRECT($F$8),6+(O820-1)*3)),(VLOOKUP(B806,INDIRECT($F$8),6+(O820-1)*3)),SUM(VLOOKUP(B806,INDIRECT($F$8),6+(O820-1)*3),IF(W823,W820,0))))</f>
        <v>22</v>
      </c>
      <c r="Q820" s="1">
        <f ca="1">IF(ISERROR(F806),"",VLOOKUP(B806,INDIRECT($F$8),7+(O820-1)*3))</f>
        <v>23</v>
      </c>
      <c r="R820" s="1">
        <f ca="1">IF(ISERROR(F806),"",SUM(P820:Q820))</f>
        <v>45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str">
        <f ca="1">IF(ISERROR(F806),"",IF(N820=0,A820,""))</f>
        <v/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0</v>
      </c>
      <c r="X820" s="1" t="str">
        <f ca="1">IF(ISERROR(F806),"",IF(W820=0,"",_xlfn.TEXTJOIN("",FALSE," G+",W820," in ",A820)))</f>
        <v/>
      </c>
    </row>
    <row r="821" spans="1:24" ht="12" customHeight="1" x14ac:dyDescent="0.25">
      <c r="A821" s="7" t="str">
        <f ca="1">IF(ISERROR(F806),"",VLOOKUP(C806,INDIRECT($F$8),6+(O821-1)*3,0))</f>
        <v>AHP 006</v>
      </c>
      <c r="B821" s="38" t="str">
        <f ca="1">IF(ISERROR(F806),"",VLOOKUP(D806,INDIRECT($F$8),6+(O821-1)*3,0))</f>
        <v>English Language Lab ($)</v>
      </c>
      <c r="C821" s="38"/>
      <c r="D821" s="38"/>
      <c r="E821" s="38"/>
      <c r="F821" s="7">
        <f ca="1">IF(ISERROR(F806),"",VLOOKUP(E806,INDIRECT($F$8),6+(O821-1)*3,0))</f>
        <v>0</v>
      </c>
      <c r="G821" s="39" t="str">
        <f ca="1">IF(ISERROR(F806),"",_xlfn.TEXTJOIN("/",FALSE,P821,S821))</f>
        <v>14/25</v>
      </c>
      <c r="H821" s="39"/>
      <c r="I821" s="39" t="str">
        <f ca="1">IF(ISERROR(F806),"",_xlfn.TEXTJOIN("/",FALSE,Q821,T821))</f>
        <v>37/50</v>
      </c>
      <c r="J821" s="39"/>
      <c r="K821" s="39" t="str">
        <f ca="1">IF(ISERROR(F806),"",_xlfn.TEXTJOIN("/",FALSE,R821,U821))</f>
        <v>51/75</v>
      </c>
      <c r="L821" s="39"/>
      <c r="M821" s="7" t="str">
        <f t="shared" ca="1" si="115"/>
        <v>C</v>
      </c>
      <c r="N821" s="8">
        <f t="shared" ca="1" si="116"/>
        <v>7</v>
      </c>
      <c r="O821">
        <f t="shared" si="117"/>
        <v>11</v>
      </c>
      <c r="P821" s="1">
        <f ca="1">IF(ISERROR(F806),"",IF(ISTEXT(VLOOKUP(B806,INDIRECT($F$8),6+(O821-1)*3)),(VLOOKUP(B806,INDIRECT($F$8),6+(O821-1)*3)),SUM(VLOOKUP(B806,INDIRECT($F$8),6+(O821-1)*3),IF(W823,W821,0))))</f>
        <v>14</v>
      </c>
      <c r="Q821" s="1">
        <f ca="1">IF(ISERROR(F806),"",VLOOKUP(B806,INDIRECT($F$8),7+(O821-1)*3))</f>
        <v>37</v>
      </c>
      <c r="R821" s="1">
        <f ca="1">IF(ISERROR(F806),"",SUM(P821:Q821))</f>
        <v>51</v>
      </c>
      <c r="S821" s="1">
        <f ca="1">IF(ISERROR(F806),"",VLOOKUP(A806,INDIRECT($F$8),6+(O821-1)*3))</f>
        <v>25</v>
      </c>
      <c r="T821" s="1">
        <f ca="1">IF(ISERROR(F806),"",VLOOKUP(A806,INDIRECT($F$8),7+(O821-1)*3))</f>
        <v>50</v>
      </c>
      <c r="U821" s="1">
        <f ca="1">IF(ISERROR(F806),"",VLOOKUP(A806,INDIRECT($F$8),8+(O821-1)*3))</f>
        <v>75</v>
      </c>
      <c r="V821" s="1" t="str">
        <f ca="1">IF(ISERROR(F806),"",IF(N821=0,A821,""))</f>
        <v/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0</v>
      </c>
      <c r="X821" s="1" t="str">
        <f ca="1">IF(ISERROR(F806),"",IF(W821=0,"",_xlfn.TEXTJOIN("",FALSE," G+",W821," in ",A821)))</f>
        <v/>
      </c>
    </row>
    <row r="822" spans="1:24" ht="12" customHeight="1" x14ac:dyDescent="0.25">
      <c r="A822" s="7" t="str">
        <f ca="1">IF(ISERROR(F806),"",VLOOKUP(C806,INDIRECT($F$8),6+(O822-1)*3-Y822,0))</f>
        <v>GP 01</v>
      </c>
      <c r="B822" s="38" t="str">
        <f ca="1">IF(ISERROR(F806),"",VLOOKUP(D806,INDIRECT($F$8),6+(O822-1)*3-Z822,0))</f>
        <v>General Proficiency ($)</v>
      </c>
      <c r="C822" s="38"/>
      <c r="D822" s="38"/>
      <c r="E822" s="38"/>
      <c r="F822" s="7">
        <f ca="1">IF(ISERROR(F806),"",VLOOKUP(E806,INDIRECT($F$8),6+(O822-1)*3-AA822,0))</f>
        <v>0</v>
      </c>
      <c r="G822" s="39" t="str">
        <f ca="1">IF(ISERROR(F806),"","-")</f>
        <v>-</v>
      </c>
      <c r="H822" s="39"/>
      <c r="I822" s="39" t="str">
        <f ca="1">IF(ISERROR(F806),"",_xlfn.TEXTJOIN("/",FALSE,Q822,T822))</f>
        <v>47/50</v>
      </c>
      <c r="J822" s="39"/>
      <c r="K822" s="39" t="str">
        <f ca="1">IF(ISERROR(F806),"",_xlfn.TEXTJOIN("/",FALSE,R822,U822))</f>
        <v>47/50</v>
      </c>
      <c r="L822" s="39"/>
      <c r="M822" s="39" t="str">
        <f ca="1">IF(ISBLANK(R822),"",IF(ISTEXT(R822),R822,IF(R822&gt;=0.8*U822,"Excellent",IF(R822&gt;=0.6*U822,"Very Good",IF(R822&gt;=0.4*U822,"Good",IF(R822&gt;=0.2*U822,"Satisfactory","Average"))))))</f>
        <v>Excellent</v>
      </c>
      <c r="N822" s="39"/>
      <c r="O822">
        <f t="shared" si="117"/>
        <v>12</v>
      </c>
      <c r="P822" s="1">
        <f ca="1">IF(ISERROR(F806),"",IF(ISTEXT(VLOOKUP(B\28,INDIRECT($F$8),6+(O822-1)*3)),(VLOOKUP(B806,INDIRECT($F$8),6+(O822-1)*3)),SUM(VLOOKUP(B806,INDIRECT($F$8),6+(O822-1)*3),IF(W823,W822,0))))</f>
        <v>0</v>
      </c>
      <c r="Q822" s="1">
        <f ca="1">IF(ISERROR(F806),"",VLOOKUP(B806,INDIRECT($F$8),7+(O822-1)*3))</f>
        <v>47</v>
      </c>
      <c r="R822" s="1">
        <f ca="1">IF(ISERROR(F806),"",SUM(P822:Q822))</f>
        <v>47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5">
      <c r="A823" s="40" t="str">
        <f ca="1">IF(ISERROR(F806),"",A802)</f>
        <v>Total Credits/ Marks/ Total Grade Points</v>
      </c>
      <c r="B823" s="40"/>
      <c r="C823" s="40"/>
      <c r="D823" s="40"/>
      <c r="E823" s="40"/>
      <c r="F823" s="10">
        <f ca="1">IF(ISERROR(F806),"",SUM(F811:F821))</f>
        <v>23</v>
      </c>
      <c r="G823" s="41" t="str">
        <f ca="1">IF(ISERROR(F806),"",_xlfn.TEXTJOIN("/",TRUE,SUMIF(F811:F822,"&gt;0",P811:P822),SUMIF(F811:F822,"&gt;0",S811:S822)))</f>
        <v>369/575</v>
      </c>
      <c r="H823" s="41"/>
      <c r="I823" s="41" t="str">
        <f ca="1">IF(ISERROR(F806),"",_xlfn.TEXTJOIN("/",TRUE,SUMIF(F811:F822,"&gt;0",Q811:Q822),SUMIF(F811:F822,"&gt;0",T811:T822)))</f>
        <v>294/375</v>
      </c>
      <c r="J823" s="41"/>
      <c r="K823" s="41" t="str">
        <f ca="1">IF(ISERROR(F806),"",_xlfn.TEXTJOIN("/",TRUE,SUMIF(F811:F822,"&gt;0",R811:R822),SUMIF(F811:F822,"&gt;0",U811:U822)))</f>
        <v>663/950</v>
      </c>
      <c r="L823" s="41"/>
      <c r="M823" s="40">
        <f ca="1">IF(ISERROR(F806),"",SUMPRODUCT(N811:N821,F811:F821))</f>
        <v>161.5</v>
      </c>
      <c r="N823" s="40"/>
      <c r="V823" s="1" t="str">
        <f ca="1">IF(ISERROR(F806),"",_xlfn.TEXTJOIN(", ",TRUE,V811:V822))</f>
        <v/>
      </c>
      <c r="W823" t="b">
        <f ca="1">IF(ISERROR(F806),"",IF(SUM(W811:W822)&lt;=W810,TRUE,FALSE))</f>
        <v>1</v>
      </c>
      <c r="X823" s="1" t="str">
        <f ca="1">IF(ISERROR(F806),"",_xlfn.TEXTJOIN(",",TRUE,X811:X822))</f>
        <v/>
      </c>
    </row>
    <row r="824" spans="1:24" ht="12" customHeight="1" x14ac:dyDescent="0.25">
      <c r="A824" s="40" t="str">
        <f ca="1">IF(ISERROR(F806),"",A803)</f>
        <v>Result:</v>
      </c>
      <c r="B824" s="42" t="str" cm="1">
        <f t="array" aca="1" ref="B824" ca="1">IF(SUM(COUNTIF(M811:M821,{"Ab","Dt"}))=11, "Not Promoted to IInd Semester", IF(V823="", "PASS", "CARRY OVER"))</f>
        <v>PASS</v>
      </c>
      <c r="C824" s="42"/>
      <c r="D824" s="40" t="str">
        <f ca="1">IF(ISERROR(F806),"",D803)</f>
        <v>Remark:</v>
      </c>
      <c r="E824" s="42" t="str">
        <f ca="1">IF(ISERROR(F806),"",IF(V823="",IF(X823="","",X823),_xlfn.TEXTJOIN(" ",TRUE,"BACK IN",V823)))</f>
        <v/>
      </c>
      <c r="F824" s="42"/>
      <c r="G824" s="40" t="str">
        <f ca="1">IF(ISERROR(F806),"",G803)</f>
        <v>SGPA:</v>
      </c>
      <c r="H824" s="43">
        <f ca="1">IF(ISERROR(F806),"",M823/F823)</f>
        <v>7.0217391304347823</v>
      </c>
      <c r="I824" s="40" t="str">
        <f ca="1">IF(ISERROR(F806),"",I803)</f>
        <v>CGPA:</v>
      </c>
      <c r="J824" s="43">
        <f ca="1">IF(ISERROR(F806),"",VLOOKUP(B806,INDIRECT($F$8),12+(O822-1)*3,0))</f>
        <v>7.0217391304347823</v>
      </c>
      <c r="K824" s="42" t="str">
        <f ca="1">IF(ISERROR(F806),"",K803)</f>
        <v>Earned Credits:</v>
      </c>
      <c r="L824" s="40">
        <f ca="1">IF(ISERROR(F806),"",SUMIF(N811:N821,"&gt;0",F811:F821))</f>
        <v>23</v>
      </c>
      <c r="M824" s="42" t="str">
        <f ca="1">IF(ISERROR(F806),"",M803)</f>
        <v>Cuml. Earned Credits:</v>
      </c>
      <c r="N824" s="40">
        <f ca="1">IF(ISERROR(F806),"",VLOOKUP(B806,INDIRECT($F$8),10+(O822-1)*3,0))</f>
        <v>23</v>
      </c>
    </row>
    <row r="825" spans="1:24" ht="12" customHeight="1" x14ac:dyDescent="0.25">
      <c r="A825" s="40"/>
      <c r="B825" s="42"/>
      <c r="C825" s="42"/>
      <c r="D825" s="40"/>
      <c r="E825" s="42"/>
      <c r="F825" s="42"/>
      <c r="G825" s="40"/>
      <c r="H825" s="43"/>
      <c r="I825" s="40"/>
      <c r="J825" s="43"/>
      <c r="K825" s="42"/>
      <c r="L825" s="40"/>
      <c r="M825" s="42"/>
      <c r="N825" s="40"/>
    </row>
    <row r="826" spans="1:24" ht="12" customHeight="1" x14ac:dyDescent="0.25">
      <c r="A826" s="40"/>
      <c r="B826" s="42"/>
      <c r="C826" s="42"/>
      <c r="D826" s="40"/>
      <c r="E826" s="42"/>
      <c r="F826" s="42"/>
      <c r="G826" s="40"/>
      <c r="H826" s="43"/>
      <c r="I826" s="40"/>
      <c r="J826" s="43"/>
      <c r="K826" s="42"/>
      <c r="L826" s="40"/>
      <c r="M826" s="42"/>
      <c r="N826" s="40"/>
    </row>
    <row r="827" spans="1:24" ht="12" customHeight="1" x14ac:dyDescent="0.25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 t="str">
        <f ca="1">VLOOKUP(B827,INDIRECT($F$8),4,0)</f>
        <v>Priyanshu Kumar Pandey</v>
      </c>
    </row>
    <row r="828" spans="1:24" ht="12" customHeight="1" x14ac:dyDescent="0.25">
      <c r="A828" s="44" t="str">
        <f ca="1">IF(ISERROR(F827),"",A807)</f>
        <v>Name:</v>
      </c>
      <c r="B828" s="44" t="str">
        <f ca="1">IFERROR(VLOOKUP(B827,INDIRECT($F$8),4,0),"")</f>
        <v>Priyanshu Kumar Pandey</v>
      </c>
      <c r="C828" s="44"/>
      <c r="D828" s="44" t="str">
        <f ca="1">IF(ISERROR(F827),"",D807)</f>
        <v>Father's Name:</v>
      </c>
      <c r="E828" s="44" t="str">
        <f ca="1">IFERROR(VLOOKUP(B827,INDIRECT($F$8),5,0),"")</f>
        <v>Anil Kumar Pandey</v>
      </c>
      <c r="F828" s="44"/>
      <c r="G828" s="44" t="str">
        <f ca="1">IF(ISERROR(F827),"",G807)</f>
        <v>University Roll No:</v>
      </c>
      <c r="H828" s="44"/>
      <c r="I828" s="45">
        <f ca="1">IFERROR(VLOOKUP(B827,INDIRECT($F$8),2,0),"")</f>
        <v>250090101040</v>
      </c>
      <c r="J828" s="45"/>
      <c r="K828" s="44" t="str">
        <f ca="1">IF(ISERROR(F827),"",K807)</f>
        <v>University Enrol. No:</v>
      </c>
      <c r="L828" s="44"/>
      <c r="M828" s="45" t="str">
        <f ca="1">IFERROR(VLOOKUP(B827,INDIRECT($F$8),3,0),"")</f>
        <v>UTU/2501104056</v>
      </c>
      <c r="N828" s="45"/>
    </row>
    <row r="829" spans="1:24" ht="12" customHeight="1" x14ac:dyDescent="0.25">
      <c r="A829" s="44"/>
      <c r="B829" s="44"/>
      <c r="C829" s="44"/>
      <c r="D829" s="44"/>
      <c r="E829" s="44"/>
      <c r="F829" s="44"/>
      <c r="G829" s="44"/>
      <c r="H829" s="44"/>
      <c r="I829" s="45"/>
      <c r="J829" s="45"/>
      <c r="K829" s="44"/>
      <c r="L829" s="44"/>
      <c r="M829" s="45"/>
      <c r="N829" s="45"/>
    </row>
    <row r="830" spans="1:24" ht="12" customHeight="1" x14ac:dyDescent="0.25">
      <c r="A830" s="42" t="str">
        <f ca="1">IF(ISERROR(F827),"",A809)</f>
        <v>Subject Code</v>
      </c>
      <c r="B830" s="42" t="str">
        <f ca="1">IF(ISERROR(F827),"",B809)</f>
        <v>Subject Name</v>
      </c>
      <c r="C830" s="42"/>
      <c r="D830" s="42"/>
      <c r="E830" s="42"/>
      <c r="F830" s="42" t="str">
        <f ca="1">IF(ISERROR(F827),"",F809)</f>
        <v>Credits</v>
      </c>
      <c r="G830" s="42" t="str">
        <f ca="1">IF(ISERROR(F827),"",G809)</f>
        <v>External Marks</v>
      </c>
      <c r="H830" s="42"/>
      <c r="I830" s="42" t="str">
        <f ca="1">IF(ISERROR(F827),"",I809)</f>
        <v>Sessional Marks</v>
      </c>
      <c r="J830" s="42"/>
      <c r="K830" s="42" t="str">
        <f ca="1">IF(ISERROR(F827),"",K809)</f>
        <v>Total Marks</v>
      </c>
      <c r="L830" s="42"/>
      <c r="M830" s="42" t="str">
        <f ca="1">IF(ISERROR(F827),"",M809)</f>
        <v>Grade</v>
      </c>
      <c r="N830" s="42" t="str">
        <f ca="1">IF(ISERROR(F827),"",N809)</f>
        <v>Grade Points</v>
      </c>
    </row>
    <row r="831" spans="1:24" ht="12" customHeight="1" x14ac:dyDescent="0.2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W831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10</v>
      </c>
    </row>
    <row r="832" spans="1:24" ht="12" customHeight="1" x14ac:dyDescent="0.25">
      <c r="A832" s="7" t="str">
        <f ca="1">IF(ISERROR(F827),"",VLOOKUP(C827,INDIRECT($F$8),6+(O832-1)*3,0))</f>
        <v>AHT 002</v>
      </c>
      <c r="B832" s="38" t="str">
        <f ca="1">IF(ISERROR(F827),"",VLOOKUP(D827,INDIRECT($F$8),6+(O832-1)*3,0))</f>
        <v>Engineering Chemistry</v>
      </c>
      <c r="C832" s="38"/>
      <c r="D832" s="38"/>
      <c r="E832" s="38"/>
      <c r="F832" s="7">
        <f ca="1">IF(ISERROR(F827),"",VLOOKUP(E827,INDIRECT($F$8),6+(O832-1)*3,0))</f>
        <v>4</v>
      </c>
      <c r="G832" s="39" t="str">
        <f ca="1">IF(ISERROR(F827),"",_xlfn.TEXTJOIN("/",FALSE,P832,S832))</f>
        <v>33/100</v>
      </c>
      <c r="H832" s="39"/>
      <c r="I832" s="39" t="str">
        <f ca="1">IF(ISERROR(F827),"",_xlfn.TEXTJOIN("/",FALSE,Q832,T832))</f>
        <v>34/50</v>
      </c>
      <c r="J832" s="39"/>
      <c r="K832" s="39" t="str">
        <f ca="1">IF(ISERROR(F827),"",_xlfn.TEXTJOIN("/",FALSE,R832,U832))</f>
        <v>67/150</v>
      </c>
      <c r="L832" s="39"/>
      <c r="M832" s="7" t="str">
        <f ca="1">IF(ISERROR(F827),"",IF(ISTEXT(P832),IF(P832="A","Ab",IF(P832="D","Dt",IF(P832="UFM","UFM",IF(P832="NA","")))),IF(AND(ISBLANK(P832),ISBLANK(R832)),"",IF(P832&lt;0.3*S832,"F",IF(ISBLANK(R832),"",IF(ISTEXT(R832),R832,IF(R832&gt;=0.95*U832,"O",IF(R832&gt;=0.9*U832,"A+",IF(R832&gt;=0.85*U832,"A",IF(R832&gt;=0.8*U832,"B+",IF(R832&gt;=0.75*U832,"B",IF(R832&gt;=0.7*U832,"C+",IF(R832&gt;=0.65*U832,"C",IF(R832&gt;=0.6*U832,"D+",IF(R832&gt;=0.55*U832,"D",IF(R832&gt;=0.5*U832,"E+",IF(R832&gt;=0.45*U832,"E",IF(R832&gt;=0.4*U832,"P",IF(R832&lt;0.4*U832,"F",R832)))))))))))))))))))</f>
        <v>P</v>
      </c>
      <c r="N832" s="8">
        <f ca="1">INDEX($Z$2:$Z$17,MATCH(M832,$Y$2:$Y$17,0))</f>
        <v>4.5</v>
      </c>
      <c r="O832">
        <v>1</v>
      </c>
      <c r="P832" s="1">
        <f ca="1">IF(ISERROR(F827),"",IF(ISTEXT(VLOOKUP(B827,INDIRECT($F$8),6+(O832-1)*3)),(VLOOKUP(B827,INDIRECT($F$8),6+(O832-1)*3)),SUM(VLOOKUP(B827,INDIRECT($F$8),6+(O832-1)*3),IF(W844,W832,0))))</f>
        <v>33</v>
      </c>
      <c r="Q832" s="1">
        <f ca="1">IF(ISERROR(F827),"",VLOOKUP(B827,INDIRECT($F$8),7+(O832-1)*3))</f>
        <v>34</v>
      </c>
      <c r="R832" s="1">
        <f ca="1">IF(ISERROR(F827),"",SUM(P832:Q832))</f>
        <v>67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str">
        <f ca="1">IF(ISERROR(F827),"",IF(N832=0,A832,""))</f>
        <v/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0</v>
      </c>
      <c r="X832" s="1" t="str">
        <f ca="1">IF(ISERROR(F827),"",IF(W832=0,"",_xlfn.TEXTJOIN("",FALSE," G+",W832," in ",A832)))</f>
        <v/>
      </c>
    </row>
    <row r="833" spans="1:24" ht="12" customHeight="1" x14ac:dyDescent="0.25">
      <c r="A833" s="7" t="str">
        <f ca="1">IF(ISERROR(F827),"",VLOOKUP(C827,INDIRECT($F$8),6+(O833-1)*3,0))</f>
        <v>AHT 003</v>
      </c>
      <c r="B833" s="38" t="str">
        <f ca="1">IF(ISERROR(F827),"",VLOOKUP(D827,INDIRECT($F$8),6+(O833-1)*3,0))</f>
        <v>Introduction to Engineering Mathematics</v>
      </c>
      <c r="C833" s="38"/>
      <c r="D833" s="38"/>
      <c r="E833" s="38"/>
      <c r="F833" s="7">
        <f ca="1">IF(ISERROR(F827),"",VLOOKUP(E827,INDIRECT($F$8),6+(O833-1)*3,0))</f>
        <v>4</v>
      </c>
      <c r="G833" s="39" t="str">
        <f ca="1">IF(ISERROR(F827),"",_xlfn.TEXTJOIN("/",FALSE,P833,S833))</f>
        <v>32/100</v>
      </c>
      <c r="H833" s="39"/>
      <c r="I833" s="39" t="str">
        <f ca="1">IF(ISERROR(F827),"",_xlfn.TEXTJOIN("/",FALSE,Q833,T833))</f>
        <v>36/50</v>
      </c>
      <c r="J833" s="39"/>
      <c r="K833" s="39" t="str">
        <f ca="1">IF(ISERROR(F827),"",_xlfn.TEXTJOIN("/",FALSE,R833,U833))</f>
        <v>68/150</v>
      </c>
      <c r="L833" s="39"/>
      <c r="M833" s="7" t="str">
        <f t="shared" ref="M833:M842" ca="1" si="118">IF(ISERROR(F828),"",IF(ISTEXT(P833),IF(P833="A","Ab",IF(P833="D","Dt",IF(P833="UFM","UFM",IF(P833="NA","")))),IF(AND(ISBLANK(P833),ISBLANK(R833)),"",IF(P833&lt;0.3*S833,"F",IF(ISBLANK(R833),"",IF(ISTEXT(R833),R833,IF(R833&gt;=0.95*U833,"O",IF(R833&gt;=0.9*U833,"A+",IF(R833&gt;=0.85*U833,"A",IF(R833&gt;=0.8*U833,"B+",IF(R833&gt;=0.75*U833,"B",IF(R833&gt;=0.7*U833,"C+",IF(R833&gt;=0.65*U833,"C",IF(R833&gt;=0.6*U833,"D+",IF(R833&gt;=0.55*U833,"D",IF(R833&gt;=0.5*U833,"E+",IF(R833&gt;=0.45*U833,"E",IF(R833&gt;=0.4*U833,"P",IF(R833&lt;0.4*U833,"F",R833)))))))))))))))))))</f>
        <v>E</v>
      </c>
      <c r="N833" s="8">
        <f t="shared" ref="N833:N842" ca="1" si="119">INDEX($Z$2:$Z$17,MATCH(M833,$Y$2:$Y$17,0))</f>
        <v>5</v>
      </c>
      <c r="O833">
        <f>O832+1</f>
        <v>2</v>
      </c>
      <c r="P833" s="1">
        <f ca="1">IF(ISERROR(F827),"",IF(ISTEXT(VLOOKUP(B827,INDIRECT($F$8),6+(O833-1)*3)),(VLOOKUP(B827,INDIRECT($F$8),6+(O833-1)*3)),SUM(VLOOKUP(B827,INDIRECT($F$8),6+(O833-1)*3),IF(W844,W833,0))))</f>
        <v>32</v>
      </c>
      <c r="Q833" s="1">
        <f ca="1">IF(ISERROR(F827),"",VLOOKUP(B827,INDIRECT($F$8),7+(O833-1)*3))</f>
        <v>36</v>
      </c>
      <c r="R833" s="1">
        <f ca="1">IF(ISERROR(F827),"",SUM(P833:Q833))</f>
        <v>68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str">
        <f ca="1">IF(ISERROR(F827),"",IF(N833=0,A833,""))</f>
        <v/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0</v>
      </c>
      <c r="X833" s="1" t="str">
        <f ca="1">IF(ISERROR(F827),"",IF(W833=0,"",_xlfn.TEXTJOIN("",FALSE," G+",W833," in ",A833)))</f>
        <v/>
      </c>
    </row>
    <row r="834" spans="1:24" ht="12" customHeight="1" x14ac:dyDescent="0.25">
      <c r="A834" s="7" t="str">
        <f ca="1">IF(ISERROR(F827),"",VLOOKUP(C827,INDIRECT($F$8),6+(O834-1)*3,0))</f>
        <v>ECT 001</v>
      </c>
      <c r="B834" s="38" t="str">
        <f ca="1">IF(ISERROR(F827),"",VLOOKUP(D827,INDIRECT($F$8),6+(O834-1)*3,0))</f>
        <v>Basic Electronics Engineering</v>
      </c>
      <c r="C834" s="38"/>
      <c r="D834" s="38"/>
      <c r="E834" s="38"/>
      <c r="F834" s="7">
        <f ca="1">IF(ISERROR(F827),"",VLOOKUP(E827,INDIRECT($F$8),6+(O834-1)*3,0))</f>
        <v>4</v>
      </c>
      <c r="G834" s="39" t="str">
        <f ca="1">IF(ISERROR(F827),"",_xlfn.TEXTJOIN("/",FALSE,P834,S834))</f>
        <v>21/100</v>
      </c>
      <c r="H834" s="39"/>
      <c r="I834" s="39" t="str">
        <f ca="1">IF(ISERROR(F827),"",_xlfn.TEXTJOIN("/",FALSE,Q834,T834))</f>
        <v>33/50</v>
      </c>
      <c r="J834" s="39"/>
      <c r="K834" s="39" t="str">
        <f ca="1">IF(ISERROR(F827),"",_xlfn.TEXTJOIN("/",FALSE,R834,U834))</f>
        <v>54/150</v>
      </c>
      <c r="L834" s="39"/>
      <c r="M834" s="7" t="str">
        <f t="shared" ca="1" si="118"/>
        <v>F</v>
      </c>
      <c r="N834" s="8">
        <f t="shared" ca="1" si="119"/>
        <v>0</v>
      </c>
      <c r="O834">
        <f>O833+1</f>
        <v>3</v>
      </c>
      <c r="P834" s="1">
        <f ca="1">IF(ISERROR(F827),"",IF(ISTEXT(VLOOKUP(B827,INDIRECT($F$8),6+(O834-1)*3)),(VLOOKUP(B827,INDIRECT($F$8),6+(O834-1)*3)),SUM(VLOOKUP(B827,INDIRECT($F$8),6+(O834-1)*3),IF(W844,W834,0))))</f>
        <v>21</v>
      </c>
      <c r="Q834" s="1">
        <f ca="1">IF(ISERROR(F827),"",VLOOKUP(B827,INDIRECT($F$8),7+(O834-1)*3))</f>
        <v>33</v>
      </c>
      <c r="R834" s="1">
        <f ca="1">IF(ISERROR(F827),"",SUM(P834:Q834))</f>
        <v>54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str">
        <f ca="1">IF(ISERROR(F827),"",IF(N834=0,A834,""))</f>
        <v>ECT 001</v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11</v>
      </c>
      <c r="X834" s="1" t="str">
        <f ca="1">IF(ISERROR(F827),"",IF(W834=0,"",_xlfn.TEXTJOIN("",FALSE," G+",W834," in ",A834)))</f>
        <v xml:space="preserve"> G+11 in ECT 001</v>
      </c>
    </row>
    <row r="835" spans="1:24" ht="12" customHeight="1" x14ac:dyDescent="0.25">
      <c r="A835" s="7" t="str">
        <f ca="1">IF(ISERROR(F827),"",VLOOKUP(C827,INDIRECT($F$8),6+(O835-1)*3,0))</f>
        <v>MET 001</v>
      </c>
      <c r="B835" s="38" t="str">
        <f ca="1">IF(ISERROR(F827),"",VLOOKUP(D827,INDIRECT($F$8),6+(O835-1)*3,0))</f>
        <v>Basic Mechanical Engineering</v>
      </c>
      <c r="C835" s="38"/>
      <c r="D835" s="38"/>
      <c r="E835" s="38"/>
      <c r="F835" s="7">
        <f ca="1">IF(ISERROR(F827),"",VLOOKUP(E827,INDIRECT($F$8),6+(O835-1)*3,0))</f>
        <v>4</v>
      </c>
      <c r="G835" s="39" t="str">
        <f ca="1">IF(ISERROR(F827),"",_xlfn.TEXTJOIN("/",FALSE,P835,S835))</f>
        <v>30/100</v>
      </c>
      <c r="H835" s="39"/>
      <c r="I835" s="39" t="str">
        <f ca="1">IF(ISERROR(F827),"",_xlfn.TEXTJOIN("/",FALSE,Q835,T835))</f>
        <v>31/50</v>
      </c>
      <c r="J835" s="39"/>
      <c r="K835" s="39" t="str">
        <f ca="1">IF(ISERROR(F827),"",_xlfn.TEXTJOIN("/",FALSE,R835,U835))</f>
        <v>61/150</v>
      </c>
      <c r="L835" s="39"/>
      <c r="M835" s="7" t="str">
        <f t="shared" ca="1" si="118"/>
        <v>P</v>
      </c>
      <c r="N835" s="8">
        <f t="shared" ca="1" si="119"/>
        <v>4.5</v>
      </c>
      <c r="O835">
        <f>O834+1</f>
        <v>4</v>
      </c>
      <c r="P835" s="1">
        <f ca="1">IF(ISERROR(F827),"",IF(ISTEXT(VLOOKUP(B827,INDIRECT($F$8),6+(O835-1)*3)),(VLOOKUP(B827,INDIRECT($F$8),6+(O835-1)*3)),SUM(VLOOKUP(B827,INDIRECT($F$8),6+(O835-1)*3),IF(W844,W835,0))))</f>
        <v>30</v>
      </c>
      <c r="Q835" s="1">
        <f ca="1">IF(ISERROR(F827),"",VLOOKUP(B827,INDIRECT($F$8),7+(O835-1)*3))</f>
        <v>31</v>
      </c>
      <c r="R835" s="1">
        <f ca="1">IF(ISERROR(F827),"",SUM(P835:Q835))</f>
        <v>61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str">
        <f ca="1">IF(ISERROR(F827),"",IF(N835=0,A835,""))</f>
        <v/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0</v>
      </c>
      <c r="X835" s="1" t="str">
        <f ca="1">IF(ISERROR(F827),"",IF(W835=0,"",_xlfn.TEXTJOIN("",FALSE," G+",W835," in ",A835)))</f>
        <v/>
      </c>
    </row>
    <row r="836" spans="1:24" ht="12" customHeight="1" x14ac:dyDescent="0.25">
      <c r="A836" s="7" t="str">
        <f ca="1">IF(ISERROR(F827),"",VLOOKUP(C827,INDIRECT($F$8),6+(O836-1)*3,0))</f>
        <v>AHP 002</v>
      </c>
      <c r="B836" s="38" t="str">
        <f ca="1">IF(ISERROR(F827),"",VLOOKUP(D827,INDIRECT($F$8),6+(O836-1)*3,0))</f>
        <v>Engineering Chemistry Lab</v>
      </c>
      <c r="C836" s="38"/>
      <c r="D836" s="38"/>
      <c r="E836" s="38"/>
      <c r="F836" s="7">
        <f ca="1">IF(ISERROR(F827),"",VLOOKUP(E827,INDIRECT($F$8),6+(O836-1)*3,0))</f>
        <v>1</v>
      </c>
      <c r="G836" s="39" t="str">
        <f ca="1">IF(ISERROR(F827),"",_xlfn.TEXTJOIN("/",FALSE,P836,S836))</f>
        <v>18/25</v>
      </c>
      <c r="H836" s="39"/>
      <c r="I836" s="39" t="str">
        <f ca="1">IF(ISERROR(F827),"",_xlfn.TEXTJOIN("/",FALSE,Q836,T836))</f>
        <v>22/25</v>
      </c>
      <c r="J836" s="39"/>
      <c r="K836" s="39" t="str">
        <f ca="1">IF(ISERROR(F827),"",_xlfn.TEXTJOIN("/",FALSE,R836,U836))</f>
        <v>40/50</v>
      </c>
      <c r="L836" s="39"/>
      <c r="M836" s="7" t="str">
        <f t="shared" ca="1" si="118"/>
        <v>B+</v>
      </c>
      <c r="N836" s="8">
        <f t="shared" ca="1" si="119"/>
        <v>8.5</v>
      </c>
      <c r="O836">
        <f>O835+1</f>
        <v>5</v>
      </c>
      <c r="P836" s="1">
        <f ca="1">IF(ISERROR(F827),"",IF(ISTEXT(VLOOKUP(B827,INDIRECT($F$8),6+(O836-1)*3)),(VLOOKUP(B827,INDIRECT($F$8),6+(O836-1)*3)),SUM(VLOOKUP(B827,INDIRECT($F$8),6+(O836-1)*3),IF(W844,W836,0))))</f>
        <v>18</v>
      </c>
      <c r="Q836" s="1">
        <f ca="1">IF(ISERROR(F827),"",VLOOKUP(B827,INDIRECT($F$8),7+(O836-1)*3))</f>
        <v>22</v>
      </c>
      <c r="R836" s="1">
        <f ca="1">IF(ISERROR(F827),"",SUM(P836:Q836))</f>
        <v>40</v>
      </c>
      <c r="S836" s="1">
        <f ca="1">IF(ISERROR(F827),"",VLOOKUP(A827,INDIRECT($F$8),6+(O836-1)*3))</f>
        <v>25</v>
      </c>
      <c r="T836" s="1">
        <f ca="1">IF(ISERROR(F827),"",VLOOKUP(A827,INDIRECT($F$8),7+(O836-1)*3))</f>
        <v>25</v>
      </c>
      <c r="U836" s="1">
        <f ca="1">IF(ISERROR(F827),"",VLOOKUP(A827,INDIRECT($F$8),8+(O836-1)*3))</f>
        <v>50</v>
      </c>
      <c r="V836" s="1" t="str">
        <f ca="1">IF(ISERROR(F827),"",IF(N836=0,A836,""))</f>
        <v/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0</v>
      </c>
      <c r="X836" s="1" t="str">
        <f ca="1">IF(ISERROR(F827),"",IF(W836=0,"",_xlfn.TEXTJOIN("",FALSE," G+",W836," in ",A836)))</f>
        <v/>
      </c>
    </row>
    <row r="837" spans="1:24" ht="12" customHeight="1" x14ac:dyDescent="0.25">
      <c r="A837" s="7" t="str">
        <f ca="1">IF(ISERROR(F827),"",VLOOKUP(C827,INDIRECT($F$8),6+(O837-1)*3,0))</f>
        <v>ECP 001</v>
      </c>
      <c r="B837" s="38" t="str">
        <f ca="1">IF(ISERROR(F827),"",VLOOKUP(D827,INDIRECT($F$8),6+(O837-1)*3,0))</f>
        <v>Basic Electronics Engineering Lab</v>
      </c>
      <c r="C837" s="38"/>
      <c r="D837" s="38"/>
      <c r="E837" s="38"/>
      <c r="F837" s="7">
        <f ca="1">IF(ISERROR(F827),"",VLOOKUP(E827,INDIRECT($F$8),6+(O837-1)*3,0))</f>
        <v>1</v>
      </c>
      <c r="G837" s="39" t="str">
        <f ca="1">IF(ISERROR(F827),"",_xlfn.TEXTJOIN("/",FALSE,P837,S837))</f>
        <v>13/25</v>
      </c>
      <c r="H837" s="39"/>
      <c r="I837" s="39" t="str">
        <f ca="1">IF(ISERROR(F827),"",_xlfn.TEXTJOIN("/",FALSE,Q837,T837))</f>
        <v>18/25</v>
      </c>
      <c r="J837" s="39"/>
      <c r="K837" s="39" t="str">
        <f ca="1">IF(ISERROR(F827),"",_xlfn.TEXTJOIN("/",FALSE,R837,U837))</f>
        <v>31/50</v>
      </c>
      <c r="L837" s="39"/>
      <c r="M837" s="7" t="str">
        <f t="shared" ca="1" si="118"/>
        <v>D+</v>
      </c>
      <c r="N837" s="8">
        <f t="shared" ca="1" si="119"/>
        <v>6.5</v>
      </c>
      <c r="O837">
        <f t="shared" ref="O837:O843" si="120">O836+1</f>
        <v>6</v>
      </c>
      <c r="P837" s="1">
        <f ca="1">IF(ISERROR(F827),"",IF(ISTEXT(VLOOKUP(B827,INDIRECT($F$8),6+(O837-1)*3)),(VLOOKUP(B827,INDIRECT($F$8),6+(O837-1)*3)),SUM(VLOOKUP(B827,INDIRECT($F$8),6+(O837-1)*3),IF(W844,W837,0))))</f>
        <v>13</v>
      </c>
      <c r="Q837" s="1">
        <f ca="1">IF(ISERROR(F827),"",VLOOKUP(B827,INDIRECT($F$8),7+(O837-1)*3))</f>
        <v>18</v>
      </c>
      <c r="R837" s="1">
        <f ca="1">IF(ISERROR(F827),"",SUM(P837:Q837))</f>
        <v>31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str">
        <f ca="1">IF(ISERROR(F827),"",IF(N837=0,A837,""))</f>
        <v/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0</v>
      </c>
      <c r="X837" s="1" t="str">
        <f ca="1">IF(ISERROR(F827),"",IF(W837=0,"",_xlfn.TEXTJOIN("",FALSE," G+",W837," in ",A837)))</f>
        <v/>
      </c>
    </row>
    <row r="838" spans="1:24" ht="12" customHeight="1" x14ac:dyDescent="0.25">
      <c r="A838" s="7" t="str">
        <f ca="1">IF(ISERROR(F827),"",VLOOKUP(C827,INDIRECT($F$8),6+(O838-1)*3,0))</f>
        <v>MEP 001</v>
      </c>
      <c r="B838" s="38" t="str">
        <f ca="1">IF(ISERROR(F827),"",VLOOKUP(D827,INDIRECT($F$8),6+(O838-1)*3,0))</f>
        <v>Basic Mechanical Engineering Lab</v>
      </c>
      <c r="C838" s="38"/>
      <c r="D838" s="38"/>
      <c r="E838" s="38"/>
      <c r="F838" s="7">
        <f ca="1">IF(ISERROR(F827),"",VLOOKUP(E827,INDIRECT($F$8),6+(O838-1)*3,0))</f>
        <v>1</v>
      </c>
      <c r="G838" s="39" t="str">
        <f ca="1">IF(ISERROR(F827),"",_xlfn.TEXTJOIN("/",FALSE,P838,S838))</f>
        <v>19/25</v>
      </c>
      <c r="H838" s="39"/>
      <c r="I838" s="39" t="str">
        <f ca="1">IF(ISERROR(F827),"",_xlfn.TEXTJOIN("/",FALSE,Q838,T838))</f>
        <v>24/25</v>
      </c>
      <c r="J838" s="39"/>
      <c r="K838" s="39" t="str">
        <f ca="1">IF(ISERROR(F827),"",_xlfn.TEXTJOIN("/",FALSE,R838,U838))</f>
        <v>43/50</v>
      </c>
      <c r="L838" s="39"/>
      <c r="M838" s="7" t="str">
        <f t="shared" ca="1" si="118"/>
        <v>A</v>
      </c>
      <c r="N838" s="8">
        <f t="shared" ca="1" si="119"/>
        <v>9</v>
      </c>
      <c r="O838">
        <f t="shared" si="120"/>
        <v>7</v>
      </c>
      <c r="P838" s="1">
        <f ca="1">IF(ISERROR(F827),"",IF(ISTEXT(VLOOKUP(B827,INDIRECT($F$8),6+(O838-1)*3)),(VLOOKUP(B827,INDIRECT($F$8),6+(O838-1)*3)),SUM(VLOOKUP(B827,INDIRECT($F$8),6+(O838-1)*3),IF(W844,W838,0))))</f>
        <v>19</v>
      </c>
      <c r="Q838" s="1">
        <f ca="1">IF(ISERROR(F827),"",VLOOKUP(B827,INDIRECT($F$8),7+(O838-1)*3))</f>
        <v>24</v>
      </c>
      <c r="R838" s="1">
        <f ca="1">IF(ISERROR(F827),"",SUM(P838:Q838))</f>
        <v>43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str">
        <f ca="1">IF(ISERROR(F827),"",IF(N838=0,A838,""))</f>
        <v/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0</v>
      </c>
      <c r="X838" s="1" t="str">
        <f ca="1">IF(ISERROR(F827),"",IF(W838=0,"",_xlfn.TEXTJOIN("",FALSE," G+",W838," in ",A838)))</f>
        <v/>
      </c>
    </row>
    <row r="839" spans="1:24" ht="12" customHeight="1" x14ac:dyDescent="0.25">
      <c r="A839" s="7" t="str">
        <f ca="1">IF(ISERROR(F827),"",VLOOKUP(C827,INDIRECT($F$8),6+(O839-1)*3,0))</f>
        <v>MEP 003</v>
      </c>
      <c r="B839" s="38" t="str">
        <f ca="1">IF(ISERROR(F827),"",VLOOKUP(D827,INDIRECT($F$8),6+(O839-1)*3-Z839,0))</f>
        <v>Workshop Practices Lab</v>
      </c>
      <c r="C839" s="38"/>
      <c r="D839" s="38"/>
      <c r="E839" s="38"/>
      <c r="F839" s="7">
        <f ca="1">IF(ISERROR(F827),"",VLOOKUP(E827,INDIRECT($F$8),6+(O839-1)*3,0))</f>
        <v>2</v>
      </c>
      <c r="G839" s="39" t="str">
        <f ca="1">IF(ISERROR(F827),"",_xlfn.TEXTJOIN("/",FALSE,P839,S839))</f>
        <v>45/50</v>
      </c>
      <c r="H839" s="39"/>
      <c r="I839" s="39" t="str">
        <f ca="1">IF(ISERROR(F827),"",_xlfn.TEXTJOIN("/",FALSE,Q839,T839))</f>
        <v>45/50</v>
      </c>
      <c r="J839" s="39"/>
      <c r="K839" s="39" t="str">
        <f ca="1">IF(ISERROR(F827),"",_xlfn.TEXTJOIN("/",FALSE,R839,U839))</f>
        <v>90/100</v>
      </c>
      <c r="L839" s="39"/>
      <c r="M839" s="7" t="str">
        <f t="shared" ca="1" si="118"/>
        <v>A+</v>
      </c>
      <c r="N839" s="8">
        <f t="shared" ca="1" si="119"/>
        <v>9.5</v>
      </c>
      <c r="O839">
        <f t="shared" si="120"/>
        <v>8</v>
      </c>
      <c r="P839" s="1">
        <f ca="1">IF(ISERROR(F827),"",IF(ISTEXT(VLOOKUP(B827,INDIRECT($F$8),6+(O839-1)*3)),(VLOOKUP(B827,INDIRECT($F$8),6+(O839-1)*3)),SUM(VLOOKUP(B827,INDIRECT($F$8),6+(O839-1)*3),IF(W844,W839,0))))</f>
        <v>45</v>
      </c>
      <c r="Q839" s="1">
        <f ca="1">IF(ISERROR(F827),"",VLOOKUP(B827,INDIRECT($F$8),7+(O839-1)*3))</f>
        <v>45</v>
      </c>
      <c r="R839" s="1">
        <f ca="1">IF(ISERROR(F827),"",SUM(P839:Q839))</f>
        <v>90</v>
      </c>
      <c r="S839" s="1">
        <f ca="1">IF(ISERROR(F827),"",VLOOKUP(A827,INDIRECT($F$8),6+(O839-1)*3))</f>
        <v>50</v>
      </c>
      <c r="T839" s="1">
        <f ca="1">IF(ISERROR(F827),"",VLOOKUP(A827,INDIRECT($F$8),7+(O839-1)*3))</f>
        <v>50</v>
      </c>
      <c r="U839" s="1">
        <f ca="1">IF(ISERROR(F827),"",VLOOKUP(A827,INDIRECT($F$8),8+(O839-1)*3))</f>
        <v>100</v>
      </c>
      <c r="V839" s="1" t="str">
        <f ca="1">IF(ISERROR(F827),"",IF(N839=0,A839,""))</f>
        <v/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0</v>
      </c>
      <c r="X839" s="1" t="str">
        <f ca="1">IF(ISERROR(F827),"",IF(W839=0,"",_xlfn.TEXTJOIN("",FALSE," G+",W839," in ",A839)))</f>
        <v/>
      </c>
    </row>
    <row r="840" spans="1:24" ht="12" customHeight="1" x14ac:dyDescent="0.25">
      <c r="A840" s="7" t="str">
        <f ca="1">IF(ISERROR(F827),"",VLOOKUP(C827,INDIRECT($F$8),6+(O840-1)*3,0))</f>
        <v>AHP 004</v>
      </c>
      <c r="B840" s="38" t="str">
        <f ca="1">IF(ISERROR(F827),"",VLOOKUP(D827,INDIRECT($F$8),6+(O840-1)*3-Z840,0))</f>
        <v>Emerging Technologies in Engineering Lab</v>
      </c>
      <c r="C840" s="38"/>
      <c r="D840" s="38"/>
      <c r="E840" s="38"/>
      <c r="F840" s="7">
        <f ca="1">IF(ISERROR(F827),"",VLOOKUP(E827,INDIRECT($F$8),6+(O840-1)*3,0))</f>
        <v>1</v>
      </c>
      <c r="G840" s="39" t="str">
        <f ca="1">IF(ISERROR(F827),"",_xlfn.TEXTJOIN("/",FALSE,P840,S840))</f>
        <v>22/25</v>
      </c>
      <c r="H840" s="39"/>
      <c r="I840" s="39" t="str">
        <f ca="1">IF(ISERROR(F827),"",_xlfn.TEXTJOIN("/",FALSE,Q840,T840))</f>
        <v>24/25</v>
      </c>
      <c r="J840" s="39"/>
      <c r="K840" s="39" t="str">
        <f ca="1">IF(ISERROR(F827),"",_xlfn.TEXTJOIN("/",FALSE,R840,U840))</f>
        <v>46/50</v>
      </c>
      <c r="L840" s="39"/>
      <c r="M840" s="7" t="str">
        <f t="shared" ca="1" si="118"/>
        <v>A+</v>
      </c>
      <c r="N840" s="8">
        <f t="shared" ca="1" si="119"/>
        <v>9.5</v>
      </c>
      <c r="O840">
        <f t="shared" si="120"/>
        <v>9</v>
      </c>
      <c r="P840" s="1">
        <f ca="1">IF(ISERROR(F827),"",IF(ISTEXT(VLOOKUP(B827,INDIRECT($F$8),6+(O840-1)*3)),(VLOOKUP(B827,INDIRECT($F$8),6+(O840-1)*3)),SUM(VLOOKUP(B827,INDIRECT($F$8),6+(O840-1)*3),IF(W844,W840,0))))</f>
        <v>22</v>
      </c>
      <c r="Q840" s="1">
        <f ca="1">IF(ISERROR(F827),"",VLOOKUP(B827,INDIRECT($F$8),7+(O840-1)*3))</f>
        <v>24</v>
      </c>
      <c r="R840" s="1">
        <f ca="1">IF(ISERROR(F827),"",SUM(P840:Q840))</f>
        <v>46</v>
      </c>
      <c r="S840" s="1">
        <f ca="1">IF(ISERROR(F827),"",VLOOKUP(A827,INDIRECT($F$8),6+(O840-1)*3))</f>
        <v>25</v>
      </c>
      <c r="T840" s="1">
        <f ca="1">IF(ISERROR(F827),"",VLOOKUP(A827,INDIRECT($F$8),7+(O840-1)*3))</f>
        <v>25</v>
      </c>
      <c r="U840" s="1">
        <f ca="1">IF(ISERROR(F827),"",VLOOKUP(A827,INDIRECT($F$8),8+(O840-1)*3))</f>
        <v>50</v>
      </c>
      <c r="V840" s="1" t="str">
        <f ca="1">IF(ISERROR(F827),"",IF(N840=0,A840,""))</f>
        <v/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0</v>
      </c>
      <c r="X840" s="1" t="str">
        <f ca="1">IF(ISERROR(F827),"",IF(W840=0,"",_xlfn.TEXTJOIN("",FALSE," G+",W840," in ",A840)))</f>
        <v/>
      </c>
    </row>
    <row r="841" spans="1:24" ht="12" customHeight="1" x14ac:dyDescent="0.25">
      <c r="A841" s="7" t="str">
        <f ca="1">IF(ISERROR(F827),"",VLOOKUP(C827,INDIRECT($F$8),6+(O841-1)*3,0))</f>
        <v>CSP 002</v>
      </c>
      <c r="B841" s="38" t="str">
        <f ca="1">IF(ISERROR(F827),"",VLOOKUP(D827,INDIRECT($F$8),6+(O841-1)*3,0))</f>
        <v>Computer Applications and IOT</v>
      </c>
      <c r="C841" s="38"/>
      <c r="D841" s="38"/>
      <c r="E841" s="38"/>
      <c r="F841" s="7">
        <f ca="1">IF(ISERROR(F827),"",VLOOKUP(E827,INDIRECT($F$8),6+(O841-1)*3,0))</f>
        <v>1</v>
      </c>
      <c r="G841" s="39" t="str">
        <f ca="1">IF(ISERROR(F827),"",_xlfn.TEXTJOIN("/",FALSE,P841,S841))</f>
        <v>22/25</v>
      </c>
      <c r="H841" s="39"/>
      <c r="I841" s="39" t="str">
        <f ca="1">IF(ISERROR(F827),"",_xlfn.TEXTJOIN("/",FALSE,Q841,T841))</f>
        <v>23/25</v>
      </c>
      <c r="J841" s="39"/>
      <c r="K841" s="39" t="str">
        <f ca="1">IF(ISERROR(F827),"",_xlfn.TEXTJOIN("/",FALSE,R841,U841))</f>
        <v>45/50</v>
      </c>
      <c r="L841" s="39"/>
      <c r="M841" s="7" t="str">
        <f t="shared" ca="1" si="118"/>
        <v>A+</v>
      </c>
      <c r="N841" s="8">
        <f t="shared" ca="1" si="119"/>
        <v>9.5</v>
      </c>
      <c r="O841">
        <f t="shared" si="120"/>
        <v>10</v>
      </c>
      <c r="P841" s="1">
        <f ca="1">IF(ISERROR(F827),"",IF(ISTEXT(VLOOKUP(B827,INDIRECT($F$8),6+(O841-1)*3)),(VLOOKUP(B827,INDIRECT($F$8),6+(O841-1)*3)),SUM(VLOOKUP(B827,INDIRECT($F$8),6+(O841-1)*3),IF(W844,W841,0))))</f>
        <v>22</v>
      </c>
      <c r="Q841" s="1">
        <f ca="1">IF(ISERROR(F827),"",VLOOKUP(B827,INDIRECT($F$8),7+(O841-1)*3))</f>
        <v>23</v>
      </c>
      <c r="R841" s="1">
        <f ca="1">IF(ISERROR(F827),"",SUM(P841:Q841))</f>
        <v>45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str">
        <f ca="1">IF(ISERROR(F827),"",IF(N841=0,A841,""))</f>
        <v/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0</v>
      </c>
      <c r="X841" s="1" t="str">
        <f ca="1">IF(ISERROR(F827),"",IF(W841=0,"",_xlfn.TEXTJOIN("",FALSE," G+",W841," in ",A841)))</f>
        <v/>
      </c>
    </row>
    <row r="842" spans="1:24" ht="12" customHeight="1" x14ac:dyDescent="0.25">
      <c r="A842" s="7" t="str">
        <f ca="1">IF(ISERROR(F827),"",VLOOKUP(C827,INDIRECT($F$8),6+(O842-1)*3,0))</f>
        <v>AHP 006</v>
      </c>
      <c r="B842" s="38" t="str">
        <f ca="1">IF(ISERROR(F827),"",VLOOKUP(D827,INDIRECT($F$8),6+(O842-1)*3,0))</f>
        <v>English Language Lab ($)</v>
      </c>
      <c r="C842" s="38"/>
      <c r="D842" s="38"/>
      <c r="E842" s="38"/>
      <c r="F842" s="7">
        <f ca="1">IF(ISERROR(F827),"",VLOOKUP(E827,INDIRECT($F$8),6+(O842-1)*3,0))</f>
        <v>0</v>
      </c>
      <c r="G842" s="39" t="str">
        <f ca="1">IF(ISERROR(F827),"",_xlfn.TEXTJOIN("/",FALSE,P842,S842))</f>
        <v>14/25</v>
      </c>
      <c r="H842" s="39"/>
      <c r="I842" s="39" t="str">
        <f ca="1">IF(ISERROR(F827),"",_xlfn.TEXTJOIN("/",FALSE,Q842,T842))</f>
        <v>33/50</v>
      </c>
      <c r="J842" s="39"/>
      <c r="K842" s="39" t="str">
        <f ca="1">IF(ISERROR(F827),"",_xlfn.TEXTJOIN("/",FALSE,R842,U842))</f>
        <v>47/75</v>
      </c>
      <c r="L842" s="39"/>
      <c r="M842" s="7" t="str">
        <f t="shared" ca="1" si="118"/>
        <v>D+</v>
      </c>
      <c r="N842" s="8">
        <f t="shared" ca="1" si="119"/>
        <v>6.5</v>
      </c>
      <c r="O842">
        <f t="shared" si="120"/>
        <v>11</v>
      </c>
      <c r="P842" s="1">
        <f ca="1">IF(ISERROR(F827),"",IF(ISTEXT(VLOOKUP(B827,INDIRECT($F$8),6+(O842-1)*3)),(VLOOKUP(B827,INDIRECT($F$8),6+(O842-1)*3)),SUM(VLOOKUP(B827,INDIRECT($F$8),6+(O842-1)*3),IF(W844,W842,0))))</f>
        <v>14</v>
      </c>
      <c r="Q842" s="1">
        <f ca="1">IF(ISERROR(F827),"",VLOOKUP(B827,INDIRECT($F$8),7+(O842-1)*3))</f>
        <v>33</v>
      </c>
      <c r="R842" s="1">
        <f ca="1">IF(ISERROR(F827),"",SUM(P842:Q842))</f>
        <v>47</v>
      </c>
      <c r="S842" s="1">
        <f ca="1">IF(ISERROR(F827),"",VLOOKUP(A827,INDIRECT($F$8),6+(O842-1)*3))</f>
        <v>25</v>
      </c>
      <c r="T842" s="1">
        <f ca="1">IF(ISERROR(F827),"",VLOOKUP(A827,INDIRECT($F$8),7+(O842-1)*3))</f>
        <v>50</v>
      </c>
      <c r="U842" s="1">
        <f ca="1">IF(ISERROR(F827),"",VLOOKUP(A827,INDIRECT($F$8),8+(O842-1)*3))</f>
        <v>75</v>
      </c>
      <c r="V842" s="1" t="str">
        <f ca="1">IF(ISERROR(F827),"",IF(N842=0,A842,""))</f>
        <v/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0</v>
      </c>
      <c r="X842" s="1" t="str">
        <f ca="1">IF(ISERROR(F827),"",IF(W842=0,"",_xlfn.TEXTJOIN("",FALSE," G+",W842," in ",A842)))</f>
        <v/>
      </c>
    </row>
    <row r="843" spans="1:24" ht="12" customHeight="1" x14ac:dyDescent="0.25">
      <c r="A843" s="7" t="str">
        <f ca="1">IF(ISERROR(F827),"",VLOOKUP(C827,INDIRECT($F$8),6+(O843-1)*3-Y843,0))</f>
        <v>GP 01</v>
      </c>
      <c r="B843" s="38" t="str">
        <f ca="1">IF(ISERROR(F827),"",VLOOKUP(D827,INDIRECT($F$8),6+(O843-1)*3-Z843,0))</f>
        <v>General Proficiency ($)</v>
      </c>
      <c r="C843" s="38"/>
      <c r="D843" s="38"/>
      <c r="E843" s="38"/>
      <c r="F843" s="7">
        <f ca="1">IF(ISERROR(F827),"",VLOOKUP(E827,INDIRECT($F$8),6+(O843-1)*3-AA843,0))</f>
        <v>0</v>
      </c>
      <c r="G843" s="39" t="str">
        <f ca="1">IF(ISERROR(F827),"","-")</f>
        <v>-</v>
      </c>
      <c r="H843" s="39"/>
      <c r="I843" s="39" t="str">
        <f ca="1">IF(ISERROR(F827),"",_xlfn.TEXTJOIN("/",FALSE,Q843,T843))</f>
        <v>47/50</v>
      </c>
      <c r="J843" s="39"/>
      <c r="K843" s="39" t="str">
        <f ca="1">IF(ISERROR(F827),"",_xlfn.TEXTJOIN("/",FALSE,R843,U843))</f>
        <v>47/50</v>
      </c>
      <c r="L843" s="39"/>
      <c r="M843" s="39" t="str">
        <f ca="1">IF(ISBLANK(R843),"",IF(ISTEXT(R843),R843,IF(R843&gt;=0.8*U843,"Excellent",IF(R843&gt;=0.6*U843,"Very Good",IF(R843&gt;=0.4*U843,"Good",IF(R843&gt;=0.2*U843,"Satisfactory","Average"))))))</f>
        <v>Excellent</v>
      </c>
      <c r="N843" s="39"/>
      <c r="O843">
        <f t="shared" si="120"/>
        <v>12</v>
      </c>
      <c r="P843" s="1">
        <f ca="1">IF(ISERROR(F827),"",IF(ISTEXT(VLOOKUP(B\28,INDIRECT($F$8),6+(O843-1)*3)),(VLOOKUP(B827,INDIRECT($F$8),6+(O843-1)*3)),SUM(VLOOKUP(B827,INDIRECT($F$8),6+(O843-1)*3),IF(W844,W843,0))))</f>
        <v>0</v>
      </c>
      <c r="Q843" s="1">
        <f ca="1">IF(ISERROR(F827),"",VLOOKUP(B827,INDIRECT($F$8),7+(O843-1)*3))</f>
        <v>47</v>
      </c>
      <c r="R843" s="1">
        <f ca="1">IF(ISERROR(F827),"",SUM(P843:Q843))</f>
        <v>47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5">
      <c r="A844" s="40" t="str">
        <f ca="1">IF(ISERROR(F827),"",A823)</f>
        <v>Total Credits/ Marks/ Total Grade Points</v>
      </c>
      <c r="B844" s="40"/>
      <c r="C844" s="40"/>
      <c r="D844" s="40"/>
      <c r="E844" s="40"/>
      <c r="F844" s="10">
        <f ca="1">IF(ISERROR(F827),"",SUM(F832:F842))</f>
        <v>23</v>
      </c>
      <c r="G844" s="41" t="str">
        <f ca="1">IF(ISERROR(F827),"",_xlfn.TEXTJOIN("/",TRUE,SUMIF(F832:F843,"&gt;0",P832:P843),SUMIF(F832:F843,"&gt;0",S832:S843)))</f>
        <v>255/575</v>
      </c>
      <c r="H844" s="41"/>
      <c r="I844" s="41" t="str">
        <f ca="1">IF(ISERROR(F827),"",_xlfn.TEXTJOIN("/",TRUE,SUMIF(F832:F843,"&gt;0",Q832:Q843),SUMIF(F832:F843,"&gt;0",T832:T843)))</f>
        <v>290/375</v>
      </c>
      <c r="J844" s="41"/>
      <c r="K844" s="41" t="str">
        <f ca="1">IF(ISERROR(F827),"",_xlfn.TEXTJOIN("/",TRUE,SUMIF(F832:F843,"&gt;0",R832:R843),SUMIF(F832:F843,"&gt;0",U832:U843)))</f>
        <v>545/950</v>
      </c>
      <c r="L844" s="41"/>
      <c r="M844" s="40">
        <f ca="1">IF(ISERROR(F827),"",SUMPRODUCT(N832:N842,F832:F842))</f>
        <v>118</v>
      </c>
      <c r="N844" s="40"/>
      <c r="V844" s="1" t="str">
        <f ca="1">IF(ISERROR(F827),"",_xlfn.TEXTJOIN(", ",TRUE,V832:V843))</f>
        <v>ECT 001</v>
      </c>
      <c r="W844" t="b">
        <f ca="1">IF(ISERROR(F827),"",IF(SUM(W832:W843)&lt;=W831,TRUE,FALSE))</f>
        <v>0</v>
      </c>
      <c r="X844" s="1" t="str">
        <f ca="1">IF(ISERROR(F827),"",_xlfn.TEXTJOIN(",",TRUE,X832:X843))</f>
        <v xml:space="preserve"> G+11 in ECT 001</v>
      </c>
    </row>
    <row r="845" spans="1:24" ht="12" customHeight="1" x14ac:dyDescent="0.25">
      <c r="A845" s="40" t="str">
        <f ca="1">IF(ISERROR(F827),"",A824)</f>
        <v>Result:</v>
      </c>
      <c r="B845" s="42" t="str" cm="1">
        <f t="array" aca="1" ref="B845" ca="1">IF(SUM(COUNTIF(M832:M842,{"Ab","Dt"}))=11, "Not Promoted to IInd Semester", IF(V844="", "PASS", "CARRY OVER"))</f>
        <v>CARRY OVER</v>
      </c>
      <c r="C845" s="42"/>
      <c r="D845" s="40" t="str">
        <f ca="1">IF(ISERROR(F827),"",D824)</f>
        <v>Remark:</v>
      </c>
      <c r="E845" s="42" t="str">
        <f ca="1">IF(ISERROR(F827),"",IF(V844="",IF(X844="","",X844),_xlfn.TEXTJOIN(" ",TRUE,"BACK IN",V844)))</f>
        <v>BACK IN ECT 001</v>
      </c>
      <c r="F845" s="42"/>
      <c r="G845" s="40" t="str">
        <f ca="1">IF(ISERROR(F827),"",G824)</f>
        <v>SGPA:</v>
      </c>
      <c r="H845" s="43">
        <f ca="1">IF(ISERROR(F827),"",M844/F844)</f>
        <v>5.1304347826086953</v>
      </c>
      <c r="I845" s="40" t="str">
        <f ca="1">IF(ISERROR(F827),"",I824)</f>
        <v>CGPA:</v>
      </c>
      <c r="J845" s="43">
        <f ca="1">IF(ISERROR(F827),"",VLOOKUP(B827,INDIRECT($F$8),12+(O843-1)*3,0))</f>
        <v>5.1304347826086953</v>
      </c>
      <c r="K845" s="42" t="str">
        <f ca="1">IF(ISERROR(F827),"",K824)</f>
        <v>Earned Credits:</v>
      </c>
      <c r="L845" s="40">
        <f ca="1">IF(ISERROR(F827),"",SUMIF(N832:N842,"&gt;0",F832:F842))</f>
        <v>19</v>
      </c>
      <c r="M845" s="42" t="str">
        <f ca="1">IF(ISERROR(F827),"",M824)</f>
        <v>Cuml. Earned Credits:</v>
      </c>
      <c r="N845" s="40">
        <f ca="1">IF(ISERROR(F827),"",VLOOKUP(B827,INDIRECT($F$8),10+(O843-1)*3,0))</f>
        <v>19</v>
      </c>
    </row>
    <row r="846" spans="1:24" ht="12" customHeight="1" x14ac:dyDescent="0.25">
      <c r="A846" s="40"/>
      <c r="B846" s="42"/>
      <c r="C846" s="42"/>
      <c r="D846" s="40"/>
      <c r="E846" s="42"/>
      <c r="F846" s="42"/>
      <c r="G846" s="40"/>
      <c r="H846" s="43"/>
      <c r="I846" s="40"/>
      <c r="J846" s="43"/>
      <c r="K846" s="42"/>
      <c r="L846" s="40"/>
      <c r="M846" s="42"/>
      <c r="N846" s="40"/>
    </row>
    <row r="847" spans="1:24" ht="12" customHeight="1" x14ac:dyDescent="0.25">
      <c r="A847" s="40"/>
      <c r="B847" s="42"/>
      <c r="C847" s="42"/>
      <c r="D847" s="40"/>
      <c r="E847" s="42"/>
      <c r="F847" s="42"/>
      <c r="G847" s="40"/>
      <c r="H847" s="43"/>
      <c r="I847" s="40"/>
      <c r="J847" s="43"/>
      <c r="K847" s="42"/>
      <c r="L847" s="40"/>
      <c r="M847" s="42"/>
      <c r="N847" s="40"/>
    </row>
    <row r="848" spans="1:24" ht="12" customHeight="1" x14ac:dyDescent="0.25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 t="str">
        <f ca="1">VLOOKUP(B848,INDIRECT($F$8),4,0)</f>
        <v>Rahul Bora</v>
      </c>
    </row>
    <row r="849" spans="1:24" ht="12" customHeight="1" x14ac:dyDescent="0.25">
      <c r="A849" s="44" t="str">
        <f ca="1">IF(ISERROR(F848),"",A828)</f>
        <v>Name:</v>
      </c>
      <c r="B849" s="44" t="str">
        <f ca="1">IFERROR(VLOOKUP(B848,INDIRECT($F$8),4,0),"")</f>
        <v>Rahul Bora</v>
      </c>
      <c r="C849" s="44"/>
      <c r="D849" s="44" t="str">
        <f ca="1">IF(ISERROR(F848),"",D828)</f>
        <v>Father's Name:</v>
      </c>
      <c r="E849" s="44" t="str">
        <f ca="1">IFERROR(VLOOKUP(B848,INDIRECT($F$8),5,0),"")</f>
        <v>Balwant Singh</v>
      </c>
      <c r="F849" s="44"/>
      <c r="G849" s="44" t="str">
        <f ca="1">IF(ISERROR(F848),"",G828)</f>
        <v>University Roll No:</v>
      </c>
      <c r="H849" s="44"/>
      <c r="I849" s="45">
        <f ca="1">IFERROR(VLOOKUP(B848,INDIRECT($F$8),2,0),"")</f>
        <v>250090101041</v>
      </c>
      <c r="J849" s="45"/>
      <c r="K849" s="44" t="str">
        <f ca="1">IF(ISERROR(F848),"",K828)</f>
        <v>University Enrol. No:</v>
      </c>
      <c r="L849" s="44"/>
      <c r="M849" s="45" t="str">
        <f ca="1">IFERROR(VLOOKUP(B848,INDIRECT($F$8),3,0),"")</f>
        <v>UTU/2501103985</v>
      </c>
      <c r="N849" s="45"/>
    </row>
    <row r="850" spans="1:24" ht="12" customHeight="1" x14ac:dyDescent="0.25">
      <c r="A850" s="44"/>
      <c r="B850" s="44"/>
      <c r="C850" s="44"/>
      <c r="D850" s="44"/>
      <c r="E850" s="44"/>
      <c r="F850" s="44"/>
      <c r="G850" s="44"/>
      <c r="H850" s="44"/>
      <c r="I850" s="45"/>
      <c r="J850" s="45"/>
      <c r="K850" s="44"/>
      <c r="L850" s="44"/>
      <c r="M850" s="45"/>
      <c r="N850" s="45"/>
    </row>
    <row r="851" spans="1:24" ht="12" customHeight="1" x14ac:dyDescent="0.25">
      <c r="A851" s="42" t="str">
        <f ca="1">IF(ISERROR(F848),"",A830)</f>
        <v>Subject Code</v>
      </c>
      <c r="B851" s="42" t="str">
        <f ca="1">IF(ISERROR(F848),"",B830)</f>
        <v>Subject Name</v>
      </c>
      <c r="C851" s="42"/>
      <c r="D851" s="42"/>
      <c r="E851" s="42"/>
      <c r="F851" s="42" t="str">
        <f ca="1">IF(ISERROR(F848),"",F830)</f>
        <v>Credits</v>
      </c>
      <c r="G851" s="42" t="str">
        <f ca="1">IF(ISERROR(F848),"",G830)</f>
        <v>External Marks</v>
      </c>
      <c r="H851" s="42"/>
      <c r="I851" s="42" t="str">
        <f ca="1">IF(ISERROR(F848),"",I830)</f>
        <v>Sessional Marks</v>
      </c>
      <c r="J851" s="42"/>
      <c r="K851" s="42" t="str">
        <f ca="1">IF(ISERROR(F848),"",K830)</f>
        <v>Total Marks</v>
      </c>
      <c r="L851" s="42"/>
      <c r="M851" s="42" t="str">
        <f ca="1">IF(ISERROR(F848),"",M830)</f>
        <v>Grade</v>
      </c>
      <c r="N851" s="42" t="str">
        <f ca="1">IF(ISERROR(F848),"",N830)</f>
        <v>Grade Points</v>
      </c>
    </row>
    <row r="852" spans="1:24" ht="12" customHeight="1" x14ac:dyDescent="0.2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W852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10</v>
      </c>
    </row>
    <row r="853" spans="1:24" ht="12" customHeight="1" x14ac:dyDescent="0.25">
      <c r="A853" s="7" t="str">
        <f ca="1">IF(ISERROR(F848),"",VLOOKUP(C848,INDIRECT($F$8),6+(O853-1)*3,0))</f>
        <v>AHT 002</v>
      </c>
      <c r="B853" s="38" t="str">
        <f ca="1">IF(ISERROR(F848),"",VLOOKUP(D848,INDIRECT($F$8),6+(O853-1)*3,0))</f>
        <v>Engineering Chemistry</v>
      </c>
      <c r="C853" s="38"/>
      <c r="D853" s="38"/>
      <c r="E853" s="38"/>
      <c r="F853" s="7">
        <f ca="1">IF(ISERROR(F848),"",VLOOKUP(E848,INDIRECT($F$8),6+(O853-1)*3,0))</f>
        <v>4</v>
      </c>
      <c r="G853" s="39" t="str">
        <f ca="1">IF(ISERROR(F848),"",_xlfn.TEXTJOIN("/",FALSE,P853,S853))</f>
        <v>73/100</v>
      </c>
      <c r="H853" s="39"/>
      <c r="I853" s="39" t="str">
        <f ca="1">IF(ISERROR(F848),"",_xlfn.TEXTJOIN("/",FALSE,Q853,T853))</f>
        <v>38/50</v>
      </c>
      <c r="J853" s="39"/>
      <c r="K853" s="39" t="str">
        <f ca="1">IF(ISERROR(F848),"",_xlfn.TEXTJOIN("/",FALSE,R853,U853))</f>
        <v>111/150</v>
      </c>
      <c r="L853" s="39"/>
      <c r="M853" s="7" t="str">
        <f ca="1">IF(ISERROR(F848),"",IF(ISTEXT(P853),IF(P853="A","Ab",IF(P853="D","Dt",IF(P853="UFM","UFM",IF(P853="NA","")))),IF(AND(ISBLANK(P853),ISBLANK(R853)),"",IF(P853&lt;0.3*S853,"F",IF(ISBLANK(R853),"",IF(ISTEXT(R853),R853,IF(R853&gt;=0.95*U853,"O",IF(R853&gt;=0.9*U853,"A+",IF(R853&gt;=0.85*U853,"A",IF(R853&gt;=0.8*U853,"B+",IF(R853&gt;=0.75*U853,"B",IF(R853&gt;=0.7*U853,"C+",IF(R853&gt;=0.65*U853,"C",IF(R853&gt;=0.6*U853,"D+",IF(R853&gt;=0.55*U853,"D",IF(R853&gt;=0.5*U853,"E+",IF(R853&gt;=0.45*U853,"E",IF(R853&gt;=0.4*U853,"P",IF(R853&lt;0.4*U853,"F",R853)))))))))))))))))))</f>
        <v>C+</v>
      </c>
      <c r="N853" s="8">
        <f ca="1">INDEX($Z$2:$Z$17,MATCH(M853,$Y$2:$Y$17,0))</f>
        <v>7.5</v>
      </c>
      <c r="O853">
        <v>1</v>
      </c>
      <c r="P853" s="1">
        <f ca="1">IF(ISERROR(F848),"",IF(ISTEXT(VLOOKUP(B848,INDIRECT($F$8),6+(O853-1)*3)),(VLOOKUP(B848,INDIRECT($F$8),6+(O853-1)*3)),SUM(VLOOKUP(B848,INDIRECT($F$8),6+(O853-1)*3),IF(W865,W853,0))))</f>
        <v>73</v>
      </c>
      <c r="Q853" s="1">
        <f ca="1">IF(ISERROR(F848),"",VLOOKUP(B848,INDIRECT($F$8),7+(O853-1)*3))</f>
        <v>38</v>
      </c>
      <c r="R853" s="1">
        <f ca="1">IF(ISERROR(F848),"",SUM(P853:Q853))</f>
        <v>111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str">
        <f ca="1">IF(ISERROR(F848),"",IF(N853=0,A853,""))</f>
        <v/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0</v>
      </c>
      <c r="X853" s="1" t="str">
        <f ca="1">IF(ISERROR(F848),"",IF(W853=0,"",_xlfn.TEXTJOIN("",FALSE," G+",W853," in ",A853)))</f>
        <v/>
      </c>
    </row>
    <row r="854" spans="1:24" ht="12" customHeight="1" x14ac:dyDescent="0.25">
      <c r="A854" s="7" t="str">
        <f ca="1">IF(ISERROR(F848),"",VLOOKUP(C848,INDIRECT($F$8),6+(O854-1)*3,0))</f>
        <v>AHT 003</v>
      </c>
      <c r="B854" s="38" t="str">
        <f ca="1">IF(ISERROR(F848),"",VLOOKUP(D848,INDIRECT($F$8),6+(O854-1)*3,0))</f>
        <v>Introduction to Engineering Mathematics</v>
      </c>
      <c r="C854" s="38"/>
      <c r="D854" s="38"/>
      <c r="E854" s="38"/>
      <c r="F854" s="7">
        <f ca="1">IF(ISERROR(F848),"",VLOOKUP(E848,INDIRECT($F$8),6+(O854-1)*3,0))</f>
        <v>4</v>
      </c>
      <c r="G854" s="39" t="str">
        <f ca="1">IF(ISERROR(F848),"",_xlfn.TEXTJOIN("/",FALSE,P854,S854))</f>
        <v>80/100</v>
      </c>
      <c r="H854" s="39"/>
      <c r="I854" s="39" t="str">
        <f ca="1">IF(ISERROR(F848),"",_xlfn.TEXTJOIN("/",FALSE,Q854,T854))</f>
        <v>35/50</v>
      </c>
      <c r="J854" s="39"/>
      <c r="K854" s="39" t="str">
        <f ca="1">IF(ISERROR(F848),"",_xlfn.TEXTJOIN("/",FALSE,R854,U854))</f>
        <v>115/150</v>
      </c>
      <c r="L854" s="39"/>
      <c r="M854" s="7" t="str">
        <f t="shared" ref="M854:M863" ca="1" si="121">IF(ISERROR(F849),"",IF(ISTEXT(P854),IF(P854="A","Ab",IF(P854="D","Dt",IF(P854="UFM","UFM",IF(P854="NA","")))),IF(AND(ISBLANK(P854),ISBLANK(R854)),"",IF(P854&lt;0.3*S854,"F",IF(ISBLANK(R854),"",IF(ISTEXT(R854),R854,IF(R854&gt;=0.95*U854,"O",IF(R854&gt;=0.9*U854,"A+",IF(R854&gt;=0.85*U854,"A",IF(R854&gt;=0.8*U854,"B+",IF(R854&gt;=0.75*U854,"B",IF(R854&gt;=0.7*U854,"C+",IF(R854&gt;=0.65*U854,"C",IF(R854&gt;=0.6*U854,"D+",IF(R854&gt;=0.55*U854,"D",IF(R854&gt;=0.5*U854,"E+",IF(R854&gt;=0.45*U854,"E",IF(R854&gt;=0.4*U854,"P",IF(R854&lt;0.4*U854,"F",R854)))))))))))))))))))</f>
        <v>B</v>
      </c>
      <c r="N854" s="8">
        <f t="shared" ref="N854:N863" ca="1" si="122">INDEX($Z$2:$Z$17,MATCH(M854,$Y$2:$Y$17,0))</f>
        <v>8</v>
      </c>
      <c r="O854">
        <f>O853+1</f>
        <v>2</v>
      </c>
      <c r="P854" s="1">
        <f ca="1">IF(ISERROR(F848),"",IF(ISTEXT(VLOOKUP(B848,INDIRECT($F$8),6+(O854-1)*3)),(VLOOKUP(B848,INDIRECT($F$8),6+(O854-1)*3)),SUM(VLOOKUP(B848,INDIRECT($F$8),6+(O854-1)*3),IF(W865,W854,0))))</f>
        <v>80</v>
      </c>
      <c r="Q854" s="1">
        <f ca="1">IF(ISERROR(F848),"",VLOOKUP(B848,INDIRECT($F$8),7+(O854-1)*3))</f>
        <v>35</v>
      </c>
      <c r="R854" s="1">
        <f ca="1">IF(ISERROR(F848),"",SUM(P854:Q854))</f>
        <v>115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str">
        <f ca="1">IF(ISERROR(F848),"",IF(N854=0,A854,""))</f>
        <v/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0</v>
      </c>
      <c r="X854" s="1" t="str">
        <f ca="1">IF(ISERROR(F848),"",IF(W854=0,"",_xlfn.TEXTJOIN("",FALSE," G+",W854," in ",A854)))</f>
        <v/>
      </c>
    </row>
    <row r="855" spans="1:24" ht="12" customHeight="1" x14ac:dyDescent="0.25">
      <c r="A855" s="7" t="str">
        <f ca="1">IF(ISERROR(F848),"",VLOOKUP(C848,INDIRECT($F$8),6+(O855-1)*3,0))</f>
        <v>ECT 001</v>
      </c>
      <c r="B855" s="38" t="str">
        <f ca="1">IF(ISERROR(F848),"",VLOOKUP(D848,INDIRECT($F$8),6+(O855-1)*3,0))</f>
        <v>Basic Electronics Engineering</v>
      </c>
      <c r="C855" s="38"/>
      <c r="D855" s="38"/>
      <c r="E855" s="38"/>
      <c r="F855" s="7">
        <f ca="1">IF(ISERROR(F848),"",VLOOKUP(E848,INDIRECT($F$8),6+(O855-1)*3,0))</f>
        <v>4</v>
      </c>
      <c r="G855" s="39" t="str">
        <f ca="1">IF(ISERROR(F848),"",_xlfn.TEXTJOIN("/",FALSE,P855,S855))</f>
        <v>47/100</v>
      </c>
      <c r="H855" s="39"/>
      <c r="I855" s="39" t="str">
        <f ca="1">IF(ISERROR(F848),"",_xlfn.TEXTJOIN("/",FALSE,Q855,T855))</f>
        <v>47/50</v>
      </c>
      <c r="J855" s="39"/>
      <c r="K855" s="39" t="str">
        <f ca="1">IF(ISERROR(F848),"",_xlfn.TEXTJOIN("/",FALSE,R855,U855))</f>
        <v>94/150</v>
      </c>
      <c r="L855" s="39"/>
      <c r="M855" s="7" t="str">
        <f t="shared" ca="1" si="121"/>
        <v>D+</v>
      </c>
      <c r="N855" s="8">
        <f t="shared" ca="1" si="122"/>
        <v>6.5</v>
      </c>
      <c r="O855">
        <f>O854+1</f>
        <v>3</v>
      </c>
      <c r="P855" s="1">
        <f ca="1">IF(ISERROR(F848),"",IF(ISTEXT(VLOOKUP(B848,INDIRECT($F$8),6+(O855-1)*3)),(VLOOKUP(B848,INDIRECT($F$8),6+(O855-1)*3)),SUM(VLOOKUP(B848,INDIRECT($F$8),6+(O855-1)*3),IF(W865,W855,0))))</f>
        <v>47</v>
      </c>
      <c r="Q855" s="1">
        <f ca="1">IF(ISERROR(F848),"",VLOOKUP(B848,INDIRECT($F$8),7+(O855-1)*3))</f>
        <v>47</v>
      </c>
      <c r="R855" s="1">
        <f ca="1">IF(ISERROR(F848),"",SUM(P855:Q855))</f>
        <v>94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str">
        <f ca="1">IF(ISERROR(F848),"",IF(N855=0,A855,""))</f>
        <v/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0</v>
      </c>
      <c r="X855" s="1" t="str">
        <f ca="1">IF(ISERROR(F848),"",IF(W855=0,"",_xlfn.TEXTJOIN("",FALSE," G+",W855," in ",A855)))</f>
        <v/>
      </c>
    </row>
    <row r="856" spans="1:24" ht="12" customHeight="1" x14ac:dyDescent="0.25">
      <c r="A856" s="7" t="str">
        <f ca="1">IF(ISERROR(F848),"",VLOOKUP(C848,INDIRECT($F$8),6+(O856-1)*3,0))</f>
        <v>MET 001</v>
      </c>
      <c r="B856" s="38" t="str">
        <f ca="1">IF(ISERROR(F848),"",VLOOKUP(D848,INDIRECT($F$8),6+(O856-1)*3,0))</f>
        <v>Basic Mechanical Engineering</v>
      </c>
      <c r="C856" s="38"/>
      <c r="D856" s="38"/>
      <c r="E856" s="38"/>
      <c r="F856" s="7">
        <f ca="1">IF(ISERROR(F848),"",VLOOKUP(E848,INDIRECT($F$8),6+(O856-1)*3,0))</f>
        <v>4</v>
      </c>
      <c r="G856" s="39" t="str">
        <f ca="1">IF(ISERROR(F848),"",_xlfn.TEXTJOIN("/",FALSE,P856,S856))</f>
        <v>65/100</v>
      </c>
      <c r="H856" s="39"/>
      <c r="I856" s="39" t="str">
        <f ca="1">IF(ISERROR(F848),"",_xlfn.TEXTJOIN("/",FALSE,Q856,T856))</f>
        <v>40/50</v>
      </c>
      <c r="J856" s="39"/>
      <c r="K856" s="39" t="str">
        <f ca="1">IF(ISERROR(F848),"",_xlfn.TEXTJOIN("/",FALSE,R856,U856))</f>
        <v>105/150</v>
      </c>
      <c r="L856" s="39"/>
      <c r="M856" s="7" t="str">
        <f t="shared" ca="1" si="121"/>
        <v>C+</v>
      </c>
      <c r="N856" s="8">
        <f t="shared" ca="1" si="122"/>
        <v>7.5</v>
      </c>
      <c r="O856">
        <f>O855+1</f>
        <v>4</v>
      </c>
      <c r="P856" s="1">
        <f ca="1">IF(ISERROR(F848),"",IF(ISTEXT(VLOOKUP(B848,INDIRECT($F$8),6+(O856-1)*3)),(VLOOKUP(B848,INDIRECT($F$8),6+(O856-1)*3)),SUM(VLOOKUP(B848,INDIRECT($F$8),6+(O856-1)*3),IF(W865,W856,0))))</f>
        <v>65</v>
      </c>
      <c r="Q856" s="1">
        <f ca="1">IF(ISERROR(F848),"",VLOOKUP(B848,INDIRECT($F$8),7+(O856-1)*3))</f>
        <v>40</v>
      </c>
      <c r="R856" s="1">
        <f ca="1">IF(ISERROR(F848),"",SUM(P856:Q856))</f>
        <v>105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str">
        <f ca="1">IF(ISERROR(F848),"",IF(N856=0,A856,""))</f>
        <v/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0</v>
      </c>
      <c r="X856" s="1" t="str">
        <f ca="1">IF(ISERROR(F848),"",IF(W856=0,"",_xlfn.TEXTJOIN("",FALSE," G+",W856," in ",A856)))</f>
        <v/>
      </c>
    </row>
    <row r="857" spans="1:24" ht="12" customHeight="1" x14ac:dyDescent="0.25">
      <c r="A857" s="7" t="str">
        <f ca="1">IF(ISERROR(F848),"",VLOOKUP(C848,INDIRECT($F$8),6+(O857-1)*3,0))</f>
        <v>AHP 002</v>
      </c>
      <c r="B857" s="38" t="str">
        <f ca="1">IF(ISERROR(F848),"",VLOOKUP(D848,INDIRECT($F$8),6+(O857-1)*3,0))</f>
        <v>Engineering Chemistry Lab</v>
      </c>
      <c r="C857" s="38"/>
      <c r="D857" s="38"/>
      <c r="E857" s="38"/>
      <c r="F857" s="7">
        <f ca="1">IF(ISERROR(F848),"",VLOOKUP(E848,INDIRECT($F$8),6+(O857-1)*3,0))</f>
        <v>1</v>
      </c>
      <c r="G857" s="39" t="str">
        <f ca="1">IF(ISERROR(F848),"",_xlfn.TEXTJOIN("/",FALSE,P857,S857))</f>
        <v>20/25</v>
      </c>
      <c r="H857" s="39"/>
      <c r="I857" s="39" t="str">
        <f ca="1">IF(ISERROR(F848),"",_xlfn.TEXTJOIN("/",FALSE,Q857,T857))</f>
        <v>22/25</v>
      </c>
      <c r="J857" s="39"/>
      <c r="K857" s="39" t="str">
        <f ca="1">IF(ISERROR(F848),"",_xlfn.TEXTJOIN("/",FALSE,R857,U857))</f>
        <v>42/50</v>
      </c>
      <c r="L857" s="39"/>
      <c r="M857" s="7" t="str">
        <f t="shared" ca="1" si="121"/>
        <v>B+</v>
      </c>
      <c r="N857" s="8">
        <f t="shared" ca="1" si="122"/>
        <v>8.5</v>
      </c>
      <c r="O857">
        <f>O856+1</f>
        <v>5</v>
      </c>
      <c r="P857" s="1">
        <f ca="1">IF(ISERROR(F848),"",IF(ISTEXT(VLOOKUP(B848,INDIRECT($F$8),6+(O857-1)*3)),(VLOOKUP(B848,INDIRECT($F$8),6+(O857-1)*3)),SUM(VLOOKUP(B848,INDIRECT($F$8),6+(O857-1)*3),IF(W865,W857,0))))</f>
        <v>20</v>
      </c>
      <c r="Q857" s="1">
        <f ca="1">IF(ISERROR(F848),"",VLOOKUP(B848,INDIRECT($F$8),7+(O857-1)*3))</f>
        <v>22</v>
      </c>
      <c r="R857" s="1">
        <f ca="1">IF(ISERROR(F848),"",SUM(P857:Q857))</f>
        <v>42</v>
      </c>
      <c r="S857" s="1">
        <f ca="1">IF(ISERROR(F848),"",VLOOKUP(A848,INDIRECT($F$8),6+(O857-1)*3))</f>
        <v>25</v>
      </c>
      <c r="T857" s="1">
        <f ca="1">IF(ISERROR(F848),"",VLOOKUP(A848,INDIRECT($F$8),7+(O857-1)*3))</f>
        <v>25</v>
      </c>
      <c r="U857" s="1">
        <f ca="1">IF(ISERROR(F848),"",VLOOKUP(A848,INDIRECT($F$8),8+(O857-1)*3))</f>
        <v>50</v>
      </c>
      <c r="V857" s="1" t="str">
        <f ca="1">IF(ISERROR(F848),"",IF(N857=0,A857,""))</f>
        <v/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0</v>
      </c>
      <c r="X857" s="1" t="str">
        <f ca="1">IF(ISERROR(F848),"",IF(W857=0,"",_xlfn.TEXTJOIN("",FALSE," G+",W857," in ",A857)))</f>
        <v/>
      </c>
    </row>
    <row r="858" spans="1:24" ht="12" customHeight="1" x14ac:dyDescent="0.25">
      <c r="A858" s="7" t="str">
        <f ca="1">IF(ISERROR(F848),"",VLOOKUP(C848,INDIRECT($F$8),6+(O858-1)*3,0))</f>
        <v>ECP 001</v>
      </c>
      <c r="B858" s="38" t="str">
        <f ca="1">IF(ISERROR(F848),"",VLOOKUP(D848,INDIRECT($F$8),6+(O858-1)*3,0))</f>
        <v>Basic Electronics Engineering Lab</v>
      </c>
      <c r="C858" s="38"/>
      <c r="D858" s="38"/>
      <c r="E858" s="38"/>
      <c r="F858" s="7">
        <f ca="1">IF(ISERROR(F848),"",VLOOKUP(E848,INDIRECT($F$8),6+(O858-1)*3,0))</f>
        <v>1</v>
      </c>
      <c r="G858" s="39" t="str">
        <f ca="1">IF(ISERROR(F848),"",_xlfn.TEXTJOIN("/",FALSE,P858,S858))</f>
        <v>17/25</v>
      </c>
      <c r="H858" s="39"/>
      <c r="I858" s="39" t="str">
        <f ca="1">IF(ISERROR(F848),"",_xlfn.TEXTJOIN("/",FALSE,Q858,T858))</f>
        <v>20/25</v>
      </c>
      <c r="J858" s="39"/>
      <c r="K858" s="39" t="str">
        <f ca="1">IF(ISERROR(F848),"",_xlfn.TEXTJOIN("/",FALSE,R858,U858))</f>
        <v>37/50</v>
      </c>
      <c r="L858" s="39"/>
      <c r="M858" s="7" t="str">
        <f t="shared" ca="1" si="121"/>
        <v>C+</v>
      </c>
      <c r="N858" s="8">
        <f t="shared" ca="1" si="122"/>
        <v>7.5</v>
      </c>
      <c r="O858">
        <f t="shared" ref="O858:O864" si="123">O857+1</f>
        <v>6</v>
      </c>
      <c r="P858" s="1">
        <f ca="1">IF(ISERROR(F848),"",IF(ISTEXT(VLOOKUP(B848,INDIRECT($F$8),6+(O858-1)*3)),(VLOOKUP(B848,INDIRECT($F$8),6+(O858-1)*3)),SUM(VLOOKUP(B848,INDIRECT($F$8),6+(O858-1)*3),IF(W865,W858,0))))</f>
        <v>17</v>
      </c>
      <c r="Q858" s="1">
        <f ca="1">IF(ISERROR(F848),"",VLOOKUP(B848,INDIRECT($F$8),7+(O858-1)*3))</f>
        <v>20</v>
      </c>
      <c r="R858" s="1">
        <f ca="1">IF(ISERROR(F848),"",SUM(P858:Q858))</f>
        <v>37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str">
        <f ca="1">IF(ISERROR(F848),"",IF(N858=0,A858,""))</f>
        <v/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0</v>
      </c>
      <c r="X858" s="1" t="str">
        <f ca="1">IF(ISERROR(F848),"",IF(W858=0,"",_xlfn.TEXTJOIN("",FALSE," G+",W858," in ",A858)))</f>
        <v/>
      </c>
    </row>
    <row r="859" spans="1:24" ht="12" customHeight="1" x14ac:dyDescent="0.25">
      <c r="A859" s="7" t="str">
        <f ca="1">IF(ISERROR(F848),"",VLOOKUP(C848,INDIRECT($F$8),6+(O859-1)*3,0))</f>
        <v>MEP 001</v>
      </c>
      <c r="B859" s="38" t="str">
        <f ca="1">IF(ISERROR(F848),"",VLOOKUP(D848,INDIRECT($F$8),6+(O859-1)*3,0))</f>
        <v>Basic Mechanical Engineering Lab</v>
      </c>
      <c r="C859" s="38"/>
      <c r="D859" s="38"/>
      <c r="E859" s="38"/>
      <c r="F859" s="7">
        <f ca="1">IF(ISERROR(F848),"",VLOOKUP(E848,INDIRECT($F$8),6+(O859-1)*3,0))</f>
        <v>1</v>
      </c>
      <c r="G859" s="39" t="str">
        <f ca="1">IF(ISERROR(F848),"",_xlfn.TEXTJOIN("/",FALSE,P859,S859))</f>
        <v>22/25</v>
      </c>
      <c r="H859" s="39"/>
      <c r="I859" s="39" t="str">
        <f ca="1">IF(ISERROR(F848),"",_xlfn.TEXTJOIN("/",FALSE,Q859,T859))</f>
        <v>24/25</v>
      </c>
      <c r="J859" s="39"/>
      <c r="K859" s="39" t="str">
        <f ca="1">IF(ISERROR(F848),"",_xlfn.TEXTJOIN("/",FALSE,R859,U859))</f>
        <v>46/50</v>
      </c>
      <c r="L859" s="39"/>
      <c r="M859" s="7" t="str">
        <f t="shared" ca="1" si="121"/>
        <v>A+</v>
      </c>
      <c r="N859" s="8">
        <f t="shared" ca="1" si="122"/>
        <v>9.5</v>
      </c>
      <c r="O859">
        <f t="shared" si="123"/>
        <v>7</v>
      </c>
      <c r="P859" s="1">
        <f ca="1">IF(ISERROR(F848),"",IF(ISTEXT(VLOOKUP(B848,INDIRECT($F$8),6+(O859-1)*3)),(VLOOKUP(B848,INDIRECT($F$8),6+(O859-1)*3)),SUM(VLOOKUP(B848,INDIRECT($F$8),6+(O859-1)*3),IF(W865,W859,0))))</f>
        <v>22</v>
      </c>
      <c r="Q859" s="1">
        <f ca="1">IF(ISERROR(F848),"",VLOOKUP(B848,INDIRECT($F$8),7+(O859-1)*3))</f>
        <v>24</v>
      </c>
      <c r="R859" s="1">
        <f ca="1">IF(ISERROR(F848),"",SUM(P859:Q859))</f>
        <v>46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str">
        <f ca="1">IF(ISERROR(F848),"",IF(N859=0,A859,""))</f>
        <v/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0</v>
      </c>
      <c r="X859" s="1" t="str">
        <f ca="1">IF(ISERROR(F848),"",IF(W859=0,"",_xlfn.TEXTJOIN("",FALSE," G+",W859," in ",A859)))</f>
        <v/>
      </c>
    </row>
    <row r="860" spans="1:24" ht="12" customHeight="1" x14ac:dyDescent="0.25">
      <c r="A860" s="7" t="str">
        <f ca="1">IF(ISERROR(F848),"",VLOOKUP(C848,INDIRECT($F$8),6+(O860-1)*3,0))</f>
        <v>MEP 003</v>
      </c>
      <c r="B860" s="38" t="str">
        <f ca="1">IF(ISERROR(F848),"",VLOOKUP(D848,INDIRECT($F$8),6+(O860-1)*3-Z860,0))</f>
        <v>Workshop Practices Lab</v>
      </c>
      <c r="C860" s="38"/>
      <c r="D860" s="38"/>
      <c r="E860" s="38"/>
      <c r="F860" s="7">
        <f ca="1">IF(ISERROR(F848),"",VLOOKUP(E848,INDIRECT($F$8),6+(O860-1)*3,0))</f>
        <v>2</v>
      </c>
      <c r="G860" s="39" t="str">
        <f ca="1">IF(ISERROR(F848),"",_xlfn.TEXTJOIN("/",FALSE,P860,S860))</f>
        <v>44/50</v>
      </c>
      <c r="H860" s="39"/>
      <c r="I860" s="39" t="str">
        <f ca="1">IF(ISERROR(F848),"",_xlfn.TEXTJOIN("/",FALSE,Q860,T860))</f>
        <v>43/50</v>
      </c>
      <c r="J860" s="39"/>
      <c r="K860" s="39" t="str">
        <f ca="1">IF(ISERROR(F848),"",_xlfn.TEXTJOIN("/",FALSE,R860,U860))</f>
        <v>87/100</v>
      </c>
      <c r="L860" s="39"/>
      <c r="M860" s="7" t="str">
        <f t="shared" ca="1" si="121"/>
        <v>A</v>
      </c>
      <c r="N860" s="8">
        <f t="shared" ca="1" si="122"/>
        <v>9</v>
      </c>
      <c r="O860">
        <f t="shared" si="123"/>
        <v>8</v>
      </c>
      <c r="P860" s="1">
        <f ca="1">IF(ISERROR(F848),"",IF(ISTEXT(VLOOKUP(B848,INDIRECT($F$8),6+(O860-1)*3)),(VLOOKUP(B848,INDIRECT($F$8),6+(O860-1)*3)),SUM(VLOOKUP(B848,INDIRECT($F$8),6+(O860-1)*3),IF(W865,W860,0))))</f>
        <v>44</v>
      </c>
      <c r="Q860" s="1">
        <f ca="1">IF(ISERROR(F848),"",VLOOKUP(B848,INDIRECT($F$8),7+(O860-1)*3))</f>
        <v>43</v>
      </c>
      <c r="R860" s="1">
        <f ca="1">IF(ISERROR(F848),"",SUM(P860:Q860))</f>
        <v>87</v>
      </c>
      <c r="S860" s="1">
        <f ca="1">IF(ISERROR(F848),"",VLOOKUP(A848,INDIRECT($F$8),6+(O860-1)*3))</f>
        <v>50</v>
      </c>
      <c r="T860" s="1">
        <f ca="1">IF(ISERROR(F848),"",VLOOKUP(A848,INDIRECT($F$8),7+(O860-1)*3))</f>
        <v>50</v>
      </c>
      <c r="U860" s="1">
        <f ca="1">IF(ISERROR(F848),"",VLOOKUP(A848,INDIRECT($F$8),8+(O860-1)*3))</f>
        <v>100</v>
      </c>
      <c r="V860" s="1" t="str">
        <f ca="1">IF(ISERROR(F848),"",IF(N860=0,A860,""))</f>
        <v/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0</v>
      </c>
      <c r="X860" s="1" t="str">
        <f ca="1">IF(ISERROR(F848),"",IF(W860=0,"",_xlfn.TEXTJOIN("",FALSE," G+",W860," in ",A860)))</f>
        <v/>
      </c>
    </row>
    <row r="861" spans="1:24" ht="12" customHeight="1" x14ac:dyDescent="0.25">
      <c r="A861" s="7" t="str">
        <f ca="1">IF(ISERROR(F848),"",VLOOKUP(C848,INDIRECT($F$8),6+(O861-1)*3,0))</f>
        <v>AHP 004</v>
      </c>
      <c r="B861" s="38" t="str">
        <f ca="1">IF(ISERROR(F848),"",VLOOKUP(D848,INDIRECT($F$8),6+(O861-1)*3-Z861,0))</f>
        <v>Emerging Technologies in Engineering Lab</v>
      </c>
      <c r="C861" s="38"/>
      <c r="D861" s="38"/>
      <c r="E861" s="38"/>
      <c r="F861" s="7">
        <f ca="1">IF(ISERROR(F848),"",VLOOKUP(E848,INDIRECT($F$8),6+(O861-1)*3,0))</f>
        <v>1</v>
      </c>
      <c r="G861" s="39" t="str">
        <f ca="1">IF(ISERROR(F848),"",_xlfn.TEXTJOIN("/",FALSE,P861,S861))</f>
        <v>21/25</v>
      </c>
      <c r="H861" s="39"/>
      <c r="I861" s="39" t="str">
        <f ca="1">IF(ISERROR(F848),"",_xlfn.TEXTJOIN("/",FALSE,Q861,T861))</f>
        <v>22/25</v>
      </c>
      <c r="J861" s="39"/>
      <c r="K861" s="39" t="str">
        <f ca="1">IF(ISERROR(F848),"",_xlfn.TEXTJOIN("/",FALSE,R861,U861))</f>
        <v>43/50</v>
      </c>
      <c r="L861" s="39"/>
      <c r="M861" s="7" t="str">
        <f t="shared" ca="1" si="121"/>
        <v>A</v>
      </c>
      <c r="N861" s="8">
        <f t="shared" ca="1" si="122"/>
        <v>9</v>
      </c>
      <c r="O861">
        <f t="shared" si="123"/>
        <v>9</v>
      </c>
      <c r="P861" s="1">
        <f ca="1">IF(ISERROR(F848),"",IF(ISTEXT(VLOOKUP(B848,INDIRECT($F$8),6+(O861-1)*3)),(VLOOKUP(B848,INDIRECT($F$8),6+(O861-1)*3)),SUM(VLOOKUP(B848,INDIRECT($F$8),6+(O861-1)*3),IF(W865,W861,0))))</f>
        <v>21</v>
      </c>
      <c r="Q861" s="1">
        <f ca="1">IF(ISERROR(F848),"",VLOOKUP(B848,INDIRECT($F$8),7+(O861-1)*3))</f>
        <v>22</v>
      </c>
      <c r="R861" s="1">
        <f ca="1">IF(ISERROR(F848),"",SUM(P861:Q861))</f>
        <v>43</v>
      </c>
      <c r="S861" s="1">
        <f ca="1">IF(ISERROR(F848),"",VLOOKUP(A848,INDIRECT($F$8),6+(O861-1)*3))</f>
        <v>25</v>
      </c>
      <c r="T861" s="1">
        <f ca="1">IF(ISERROR(F848),"",VLOOKUP(A848,INDIRECT($F$8),7+(O861-1)*3))</f>
        <v>25</v>
      </c>
      <c r="U861" s="1">
        <f ca="1">IF(ISERROR(F848),"",VLOOKUP(A848,INDIRECT($F$8),8+(O861-1)*3))</f>
        <v>50</v>
      </c>
      <c r="V861" s="1" t="str">
        <f ca="1">IF(ISERROR(F848),"",IF(N861=0,A861,""))</f>
        <v/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0</v>
      </c>
      <c r="X861" s="1" t="str">
        <f ca="1">IF(ISERROR(F848),"",IF(W861=0,"",_xlfn.TEXTJOIN("",FALSE," G+",W861," in ",A861)))</f>
        <v/>
      </c>
    </row>
    <row r="862" spans="1:24" ht="12" customHeight="1" x14ac:dyDescent="0.25">
      <c r="A862" s="7" t="str">
        <f ca="1">IF(ISERROR(F848),"",VLOOKUP(C848,INDIRECT($F$8),6+(O862-1)*3,0))</f>
        <v>CSP 002</v>
      </c>
      <c r="B862" s="38" t="str">
        <f ca="1">IF(ISERROR(F848),"",VLOOKUP(D848,INDIRECT($F$8),6+(O862-1)*3,0))</f>
        <v>Computer Applications and IOT</v>
      </c>
      <c r="C862" s="38"/>
      <c r="D862" s="38"/>
      <c r="E862" s="38"/>
      <c r="F862" s="7">
        <f ca="1">IF(ISERROR(F848),"",VLOOKUP(E848,INDIRECT($F$8),6+(O862-1)*3,0))</f>
        <v>1</v>
      </c>
      <c r="G862" s="39" t="str">
        <f ca="1">IF(ISERROR(F848),"",_xlfn.TEXTJOIN("/",FALSE,P862,S862))</f>
        <v>23/25</v>
      </c>
      <c r="H862" s="39"/>
      <c r="I862" s="39" t="str">
        <f ca="1">IF(ISERROR(F848),"",_xlfn.TEXTJOIN("/",FALSE,Q862,T862))</f>
        <v>21/25</v>
      </c>
      <c r="J862" s="39"/>
      <c r="K862" s="39" t="str">
        <f ca="1">IF(ISERROR(F848),"",_xlfn.TEXTJOIN("/",FALSE,R862,U862))</f>
        <v>44/50</v>
      </c>
      <c r="L862" s="39"/>
      <c r="M862" s="7" t="str">
        <f t="shared" ca="1" si="121"/>
        <v>A</v>
      </c>
      <c r="N862" s="8">
        <f t="shared" ca="1" si="122"/>
        <v>9</v>
      </c>
      <c r="O862">
        <f t="shared" si="123"/>
        <v>10</v>
      </c>
      <c r="P862" s="1">
        <f ca="1">IF(ISERROR(F848),"",IF(ISTEXT(VLOOKUP(B848,INDIRECT($F$8),6+(O862-1)*3)),(VLOOKUP(B848,INDIRECT($F$8),6+(O862-1)*3)),SUM(VLOOKUP(B848,INDIRECT($F$8),6+(O862-1)*3),IF(W865,W862,0))))</f>
        <v>23</v>
      </c>
      <c r="Q862" s="1">
        <f ca="1">IF(ISERROR(F848),"",VLOOKUP(B848,INDIRECT($F$8),7+(O862-1)*3))</f>
        <v>21</v>
      </c>
      <c r="R862" s="1">
        <f ca="1">IF(ISERROR(F848),"",SUM(P862:Q862))</f>
        <v>44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str">
        <f ca="1">IF(ISERROR(F848),"",IF(N862=0,A862,""))</f>
        <v/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0</v>
      </c>
      <c r="X862" s="1" t="str">
        <f ca="1">IF(ISERROR(F848),"",IF(W862=0,"",_xlfn.TEXTJOIN("",FALSE," G+",W862," in ",A862)))</f>
        <v/>
      </c>
    </row>
    <row r="863" spans="1:24" ht="12" customHeight="1" x14ac:dyDescent="0.25">
      <c r="A863" s="7" t="str">
        <f ca="1">IF(ISERROR(F848),"",VLOOKUP(C848,INDIRECT($F$8),6+(O863-1)*3,0))</f>
        <v>AHP 006</v>
      </c>
      <c r="B863" s="38" t="str">
        <f ca="1">IF(ISERROR(F848),"",VLOOKUP(D848,INDIRECT($F$8),6+(O863-1)*3,0))</f>
        <v>English Language Lab ($)</v>
      </c>
      <c r="C863" s="38"/>
      <c r="D863" s="38"/>
      <c r="E863" s="38"/>
      <c r="F863" s="7">
        <f ca="1">IF(ISERROR(F848),"",VLOOKUP(E848,INDIRECT($F$8),6+(O863-1)*3,0))</f>
        <v>0</v>
      </c>
      <c r="G863" s="39" t="str">
        <f ca="1">IF(ISERROR(F848),"",_xlfn.TEXTJOIN("/",FALSE,P863,S863))</f>
        <v>17/25</v>
      </c>
      <c r="H863" s="39"/>
      <c r="I863" s="39" t="str">
        <f ca="1">IF(ISERROR(F848),"",_xlfn.TEXTJOIN("/",FALSE,Q863,T863))</f>
        <v>36/50</v>
      </c>
      <c r="J863" s="39"/>
      <c r="K863" s="39" t="str">
        <f ca="1">IF(ISERROR(F848),"",_xlfn.TEXTJOIN("/",FALSE,R863,U863))</f>
        <v>53/75</v>
      </c>
      <c r="L863" s="39"/>
      <c r="M863" s="7" t="str">
        <f t="shared" ca="1" si="121"/>
        <v>C+</v>
      </c>
      <c r="N863" s="8">
        <f t="shared" ca="1" si="122"/>
        <v>7.5</v>
      </c>
      <c r="O863">
        <f t="shared" si="123"/>
        <v>11</v>
      </c>
      <c r="P863" s="1">
        <f ca="1">IF(ISERROR(F848),"",IF(ISTEXT(VLOOKUP(B848,INDIRECT($F$8),6+(O863-1)*3)),(VLOOKUP(B848,INDIRECT($F$8),6+(O863-1)*3)),SUM(VLOOKUP(B848,INDIRECT($F$8),6+(O863-1)*3),IF(W865,W863,0))))</f>
        <v>17</v>
      </c>
      <c r="Q863" s="1">
        <f ca="1">IF(ISERROR(F848),"",VLOOKUP(B848,INDIRECT($F$8),7+(O863-1)*3))</f>
        <v>36</v>
      </c>
      <c r="R863" s="1">
        <f ca="1">IF(ISERROR(F848),"",SUM(P863:Q863))</f>
        <v>53</v>
      </c>
      <c r="S863" s="1">
        <f ca="1">IF(ISERROR(F848),"",VLOOKUP(A848,INDIRECT($F$8),6+(O863-1)*3))</f>
        <v>25</v>
      </c>
      <c r="T863" s="1">
        <f ca="1">IF(ISERROR(F848),"",VLOOKUP(A848,INDIRECT($F$8),7+(O863-1)*3))</f>
        <v>50</v>
      </c>
      <c r="U863" s="1">
        <f ca="1">IF(ISERROR(F848),"",VLOOKUP(A848,INDIRECT($F$8),8+(O863-1)*3))</f>
        <v>75</v>
      </c>
      <c r="V863" s="1" t="str">
        <f ca="1">IF(ISERROR(F848),"",IF(N863=0,A863,""))</f>
        <v/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0</v>
      </c>
      <c r="X863" s="1" t="str">
        <f ca="1">IF(ISERROR(F848),"",IF(W863=0,"",_xlfn.TEXTJOIN("",FALSE," G+",W863," in ",A863)))</f>
        <v/>
      </c>
    </row>
    <row r="864" spans="1:24" ht="12" customHeight="1" x14ac:dyDescent="0.25">
      <c r="A864" s="7" t="str">
        <f ca="1">IF(ISERROR(F848),"",VLOOKUP(C848,INDIRECT($F$8),6+(O864-1)*3-Y864,0))</f>
        <v>GP 01</v>
      </c>
      <c r="B864" s="38" t="str">
        <f ca="1">IF(ISERROR(F848),"",VLOOKUP(D848,INDIRECT($F$8),6+(O864-1)*3-Z864,0))</f>
        <v>General Proficiency ($)</v>
      </c>
      <c r="C864" s="38"/>
      <c r="D864" s="38"/>
      <c r="E864" s="38"/>
      <c r="F864" s="7">
        <f ca="1">IF(ISERROR(F848),"",VLOOKUP(E848,INDIRECT($F$8),6+(O864-1)*3-AA864,0))</f>
        <v>0</v>
      </c>
      <c r="G864" s="39" t="str">
        <f ca="1">IF(ISERROR(F848),"","-")</f>
        <v>-</v>
      </c>
      <c r="H864" s="39"/>
      <c r="I864" s="39" t="str">
        <f ca="1">IF(ISERROR(F848),"",_xlfn.TEXTJOIN("/",FALSE,Q864,T864))</f>
        <v>47/50</v>
      </c>
      <c r="J864" s="39"/>
      <c r="K864" s="39" t="str">
        <f ca="1">IF(ISERROR(F848),"",_xlfn.TEXTJOIN("/",FALSE,R864,U864))</f>
        <v>47/50</v>
      </c>
      <c r="L864" s="39"/>
      <c r="M864" s="39" t="str">
        <f ca="1">IF(ISBLANK(R864),"",IF(ISTEXT(R864),R864,IF(R864&gt;=0.8*U864,"Excellent",IF(R864&gt;=0.6*U864,"Very Good",IF(R864&gt;=0.4*U864,"Good",IF(R864&gt;=0.2*U864,"Satisfactory","Average"))))))</f>
        <v>Excellent</v>
      </c>
      <c r="N864" s="39"/>
      <c r="O864">
        <f t="shared" si="123"/>
        <v>12</v>
      </c>
      <c r="P864" s="1">
        <f ca="1">IF(ISERROR(F848),"",IF(ISTEXT(VLOOKUP(B\28,INDIRECT($F$8),6+(O864-1)*3)),(VLOOKUP(B848,INDIRECT($F$8),6+(O864-1)*3)),SUM(VLOOKUP(B848,INDIRECT($F$8),6+(O864-1)*3),IF(W865,W864,0))))</f>
        <v>0</v>
      </c>
      <c r="Q864" s="1">
        <f ca="1">IF(ISERROR(F848),"",VLOOKUP(B848,INDIRECT($F$8),7+(O864-1)*3))</f>
        <v>47</v>
      </c>
      <c r="R864" s="1">
        <f ca="1">IF(ISERROR(F848),"",SUM(P864:Q864))</f>
        <v>47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5">
      <c r="A865" s="40" t="str">
        <f ca="1">IF(ISERROR(F848),"",A844)</f>
        <v>Total Credits/ Marks/ Total Grade Points</v>
      </c>
      <c r="B865" s="40"/>
      <c r="C865" s="40"/>
      <c r="D865" s="40"/>
      <c r="E865" s="40"/>
      <c r="F865" s="10">
        <f ca="1">IF(ISERROR(F848),"",SUM(F853:F863))</f>
        <v>23</v>
      </c>
      <c r="G865" s="41" t="str">
        <f ca="1">IF(ISERROR(F848),"",_xlfn.TEXTJOIN("/",TRUE,SUMIF(F853:F864,"&gt;0",P853:P864),SUMIF(F853:F864,"&gt;0",S853:S864)))</f>
        <v>412/575</v>
      </c>
      <c r="H865" s="41"/>
      <c r="I865" s="41" t="str">
        <f ca="1">IF(ISERROR(F848),"",_xlfn.TEXTJOIN("/",TRUE,SUMIF(F853:F864,"&gt;0",Q853:Q864),SUMIF(F853:F864,"&gt;0",T853:T864)))</f>
        <v>312/375</v>
      </c>
      <c r="J865" s="41"/>
      <c r="K865" s="41" t="str">
        <f ca="1">IF(ISERROR(F848),"",_xlfn.TEXTJOIN("/",TRUE,SUMIF(F853:F864,"&gt;0",R853:R864),SUMIF(F853:F864,"&gt;0",U853:U864)))</f>
        <v>724/950</v>
      </c>
      <c r="L865" s="41"/>
      <c r="M865" s="40">
        <f ca="1">IF(ISERROR(F848),"",SUMPRODUCT(N853:N863,F853:F863))</f>
        <v>179.5</v>
      </c>
      <c r="N865" s="40"/>
      <c r="V865" s="1" t="str">
        <f ca="1">IF(ISERROR(F848),"",_xlfn.TEXTJOIN(", ",TRUE,V853:V864))</f>
        <v/>
      </c>
      <c r="W865" t="b">
        <f ca="1">IF(ISERROR(F848),"",IF(SUM(W853:W864)&lt;=W852,TRUE,FALSE))</f>
        <v>1</v>
      </c>
      <c r="X865" s="1" t="str">
        <f ca="1">IF(ISERROR(F848),"",_xlfn.TEXTJOIN(",",TRUE,X853:X864))</f>
        <v/>
      </c>
    </row>
    <row r="866" spans="1:24" ht="12" customHeight="1" x14ac:dyDescent="0.25">
      <c r="A866" s="40" t="str">
        <f ca="1">IF(ISERROR(F848),"",A845)</f>
        <v>Result:</v>
      </c>
      <c r="B866" s="42" t="str" cm="1">
        <f t="array" aca="1" ref="B866" ca="1">IF(SUM(COUNTIF(M853:M863,{"Ab","Dt"}))=11, "Not Promoted to IInd Semester", IF(V865="", "PASS", "CARRY OVER"))</f>
        <v>PASS</v>
      </c>
      <c r="C866" s="42"/>
      <c r="D866" s="40" t="str">
        <f ca="1">IF(ISERROR(F848),"",D845)</f>
        <v>Remark:</v>
      </c>
      <c r="E866" s="42" t="str">
        <f ca="1">IF(ISERROR(F848),"",IF(V865="",IF(X865="","",X865),_xlfn.TEXTJOIN(" ",TRUE,"BACK IN",V865)))</f>
        <v/>
      </c>
      <c r="F866" s="42"/>
      <c r="G866" s="40" t="str">
        <f ca="1">IF(ISERROR(F848),"",G845)</f>
        <v>SGPA:</v>
      </c>
      <c r="H866" s="43">
        <f ca="1">IF(ISERROR(F848),"",M865/F865)</f>
        <v>7.8043478260869561</v>
      </c>
      <c r="I866" s="40" t="str">
        <f ca="1">IF(ISERROR(F848),"",I845)</f>
        <v>CGPA:</v>
      </c>
      <c r="J866" s="43">
        <f ca="1">IF(ISERROR(F848),"",VLOOKUP(B848,INDIRECT($F$8),12+(O864-1)*3,0))</f>
        <v>7.8043478260869561</v>
      </c>
      <c r="K866" s="42" t="str">
        <f ca="1">IF(ISERROR(F848),"",K845)</f>
        <v>Earned Credits:</v>
      </c>
      <c r="L866" s="40">
        <f ca="1">IF(ISERROR(F848),"",SUMIF(N853:N863,"&gt;0",F853:F863))</f>
        <v>23</v>
      </c>
      <c r="M866" s="42" t="str">
        <f ca="1">IF(ISERROR(F848),"",M845)</f>
        <v>Cuml. Earned Credits:</v>
      </c>
      <c r="N866" s="40">
        <f ca="1">IF(ISERROR(F848),"",VLOOKUP(B848,INDIRECT($F$8),10+(O864-1)*3,0))</f>
        <v>23</v>
      </c>
    </row>
    <row r="867" spans="1:24" ht="12" customHeight="1" x14ac:dyDescent="0.25">
      <c r="A867" s="40"/>
      <c r="B867" s="42"/>
      <c r="C867" s="42"/>
      <c r="D867" s="40"/>
      <c r="E867" s="42"/>
      <c r="F867" s="42"/>
      <c r="G867" s="40"/>
      <c r="H867" s="43"/>
      <c r="I867" s="40"/>
      <c r="J867" s="43"/>
      <c r="K867" s="42"/>
      <c r="L867" s="40"/>
      <c r="M867" s="42"/>
      <c r="N867" s="40"/>
    </row>
    <row r="868" spans="1:24" ht="12" customHeight="1" x14ac:dyDescent="0.25">
      <c r="A868" s="40"/>
      <c r="B868" s="42"/>
      <c r="C868" s="42"/>
      <c r="D868" s="40"/>
      <c r="E868" s="42"/>
      <c r="F868" s="42"/>
      <c r="G868" s="40"/>
      <c r="H868" s="43"/>
      <c r="I868" s="40"/>
      <c r="J868" s="43"/>
      <c r="K868" s="42"/>
      <c r="L868" s="40"/>
      <c r="M868" s="42"/>
      <c r="N868" s="40"/>
    </row>
    <row r="869" spans="1:24" ht="12" customHeight="1" x14ac:dyDescent="0.25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 t="str">
        <f ca="1">VLOOKUP(B869,INDIRECT($F$8),4,0)</f>
        <v>Rupesh Negi</v>
      </c>
    </row>
    <row r="870" spans="1:24" ht="12" customHeight="1" x14ac:dyDescent="0.25">
      <c r="A870" s="44" t="str">
        <f ca="1">IF(ISERROR(F869),"",A849)</f>
        <v>Name:</v>
      </c>
      <c r="B870" s="44" t="str">
        <f ca="1">IFERROR(VLOOKUP(B869,INDIRECT($F$8),4,0),"")</f>
        <v>Rupesh Negi</v>
      </c>
      <c r="C870" s="44"/>
      <c r="D870" s="44" t="str">
        <f ca="1">IF(ISERROR(F869),"",D849)</f>
        <v>Father's Name:</v>
      </c>
      <c r="E870" s="44" t="str">
        <f ca="1">IFERROR(VLOOKUP(B869,INDIRECT($F$8),5,0),"")</f>
        <v>Manmohan Singh</v>
      </c>
      <c r="F870" s="44"/>
      <c r="G870" s="44" t="str">
        <f ca="1">IF(ISERROR(F869),"",G849)</f>
        <v>University Roll No:</v>
      </c>
      <c r="H870" s="44"/>
      <c r="I870" s="45">
        <f ca="1">IFERROR(VLOOKUP(B869,INDIRECT($F$8),2,0),"")</f>
        <v>250090101042</v>
      </c>
      <c r="J870" s="45"/>
      <c r="K870" s="44" t="str">
        <f ca="1">IF(ISERROR(F869),"",K849)</f>
        <v>University Enrol. No:</v>
      </c>
      <c r="L870" s="44"/>
      <c r="M870" s="45" t="str">
        <f ca="1">IFERROR(VLOOKUP(B869,INDIRECT($F$8),3,0),"")</f>
        <v>UTU/2501103937</v>
      </c>
      <c r="N870" s="45"/>
    </row>
    <row r="871" spans="1:24" ht="12" customHeight="1" x14ac:dyDescent="0.25">
      <c r="A871" s="44"/>
      <c r="B871" s="44"/>
      <c r="C871" s="44"/>
      <c r="D871" s="44"/>
      <c r="E871" s="44"/>
      <c r="F871" s="44"/>
      <c r="G871" s="44"/>
      <c r="H871" s="44"/>
      <c r="I871" s="45"/>
      <c r="J871" s="45"/>
      <c r="K871" s="44"/>
      <c r="L871" s="44"/>
      <c r="M871" s="45"/>
      <c r="N871" s="45"/>
    </row>
    <row r="872" spans="1:24" ht="12" customHeight="1" x14ac:dyDescent="0.25">
      <c r="A872" s="42" t="str">
        <f ca="1">IF(ISERROR(F869),"",A851)</f>
        <v>Subject Code</v>
      </c>
      <c r="B872" s="42" t="str">
        <f ca="1">IF(ISERROR(F869),"",B851)</f>
        <v>Subject Name</v>
      </c>
      <c r="C872" s="42"/>
      <c r="D872" s="42"/>
      <c r="E872" s="42"/>
      <c r="F872" s="42" t="str">
        <f ca="1">IF(ISERROR(F869),"",F851)</f>
        <v>Credits</v>
      </c>
      <c r="G872" s="42" t="str">
        <f ca="1">IF(ISERROR(F869),"",G851)</f>
        <v>External Marks</v>
      </c>
      <c r="H872" s="42"/>
      <c r="I872" s="42" t="str">
        <f ca="1">IF(ISERROR(F869),"",I851)</f>
        <v>Sessional Marks</v>
      </c>
      <c r="J872" s="42"/>
      <c r="K872" s="42" t="str">
        <f ca="1">IF(ISERROR(F869),"",K851)</f>
        <v>Total Marks</v>
      </c>
      <c r="L872" s="42"/>
      <c r="M872" s="42" t="str">
        <f ca="1">IF(ISERROR(F869),"",M851)</f>
        <v>Grade</v>
      </c>
      <c r="N872" s="42" t="str">
        <f ca="1">IF(ISERROR(F869),"",N851)</f>
        <v>Grade Points</v>
      </c>
    </row>
    <row r="873" spans="1:24" ht="12" customHeight="1" x14ac:dyDescent="0.2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W873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10</v>
      </c>
    </row>
    <row r="874" spans="1:24" ht="12" customHeight="1" x14ac:dyDescent="0.25">
      <c r="A874" s="7" t="str">
        <f ca="1">IF(ISERROR(F869),"",VLOOKUP(C869,INDIRECT($F$8),6+(O874-1)*3,0))</f>
        <v>AHT 002</v>
      </c>
      <c r="B874" s="38" t="str">
        <f ca="1">IF(ISERROR(F869),"",VLOOKUP(D869,INDIRECT($F$8),6+(O874-1)*3,0))</f>
        <v>Engineering Chemistry</v>
      </c>
      <c r="C874" s="38"/>
      <c r="D874" s="38"/>
      <c r="E874" s="38"/>
      <c r="F874" s="7">
        <f ca="1">IF(ISERROR(F869),"",VLOOKUP(E869,INDIRECT($F$8),6+(O874-1)*3,0))</f>
        <v>4</v>
      </c>
      <c r="G874" s="39" t="str">
        <f ca="1">IF(ISERROR(F869),"",_xlfn.TEXTJOIN("/",FALSE,P874,S874))</f>
        <v>33/100</v>
      </c>
      <c r="H874" s="39"/>
      <c r="I874" s="39" t="str">
        <f ca="1">IF(ISERROR(F869),"",_xlfn.TEXTJOIN("/",FALSE,Q874,T874))</f>
        <v>27/50</v>
      </c>
      <c r="J874" s="39"/>
      <c r="K874" s="39" t="str">
        <f ca="1">IF(ISERROR(F869),"",_xlfn.TEXTJOIN("/",FALSE,R874,U874))</f>
        <v>60/150</v>
      </c>
      <c r="L874" s="39"/>
      <c r="M874" s="7" t="str">
        <f ca="1">IF(ISERROR(F869),"",IF(ISTEXT(P874),IF(P874="A","Ab",IF(P874="D","Dt",IF(P874="UFM","UFM",IF(P874="NA","")))),IF(AND(ISBLANK(P874),ISBLANK(R874)),"",IF(P874&lt;0.3*S874,"F",IF(ISBLANK(R874),"",IF(ISTEXT(R874),R874,IF(R874&gt;=0.95*U874,"O",IF(R874&gt;=0.9*U874,"A+",IF(R874&gt;=0.85*U874,"A",IF(R874&gt;=0.8*U874,"B+",IF(R874&gt;=0.75*U874,"B",IF(R874&gt;=0.7*U874,"C+",IF(R874&gt;=0.65*U874,"C",IF(R874&gt;=0.6*U874,"D+",IF(R874&gt;=0.55*U874,"D",IF(R874&gt;=0.5*U874,"E+",IF(R874&gt;=0.45*U874,"E",IF(R874&gt;=0.4*U874,"P",IF(R874&lt;0.4*U874,"F",R874)))))))))))))))))))</f>
        <v>P</v>
      </c>
      <c r="N874" s="8">
        <f ca="1">INDEX($Z$2:$Z$17,MATCH(M874,$Y$2:$Y$17,0))</f>
        <v>4.5</v>
      </c>
      <c r="O874">
        <v>1</v>
      </c>
      <c r="P874" s="1">
        <f ca="1">IF(ISERROR(F869),"",IF(ISTEXT(VLOOKUP(B869,INDIRECT($F$8),6+(O874-1)*3)),(VLOOKUP(B869,INDIRECT($F$8),6+(O874-1)*3)),SUM(VLOOKUP(B869,INDIRECT($F$8),6+(O874-1)*3),IF(W886,W874,0))))</f>
        <v>33</v>
      </c>
      <c r="Q874" s="1">
        <f ca="1">IF(ISERROR(F869),"",VLOOKUP(B869,INDIRECT($F$8),7+(O874-1)*3))</f>
        <v>27</v>
      </c>
      <c r="R874" s="1">
        <f ca="1">IF(ISERROR(F869),"",SUM(P874:Q874))</f>
        <v>60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str">
        <f ca="1">IF(ISERROR(F869),"",IF(N874=0,A874,""))</f>
        <v/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0</v>
      </c>
      <c r="X874" s="1" t="str">
        <f ca="1">IF(ISERROR(F869),"",IF(W874=0,"",_xlfn.TEXTJOIN("",FALSE," G+",W874," in ",A874)))</f>
        <v/>
      </c>
    </row>
    <row r="875" spans="1:24" ht="12" customHeight="1" x14ac:dyDescent="0.25">
      <c r="A875" s="7" t="str">
        <f ca="1">IF(ISERROR(F869),"",VLOOKUP(C869,INDIRECT($F$8),6+(O875-1)*3,0))</f>
        <v>AHT 003</v>
      </c>
      <c r="B875" s="38" t="str">
        <f ca="1">IF(ISERROR(F869),"",VLOOKUP(D869,INDIRECT($F$8),6+(O875-1)*3,0))</f>
        <v>Introduction to Engineering Mathematics</v>
      </c>
      <c r="C875" s="38"/>
      <c r="D875" s="38"/>
      <c r="E875" s="38"/>
      <c r="F875" s="7">
        <f ca="1">IF(ISERROR(F869),"",VLOOKUP(E869,INDIRECT($F$8),6+(O875-1)*3,0))</f>
        <v>4</v>
      </c>
      <c r="G875" s="39" t="str">
        <f ca="1">IF(ISERROR(F869),"",_xlfn.TEXTJOIN("/",FALSE,P875,S875))</f>
        <v>49/100</v>
      </c>
      <c r="H875" s="39"/>
      <c r="I875" s="39" t="str">
        <f ca="1">IF(ISERROR(F869),"",_xlfn.TEXTJOIN("/",FALSE,Q875,T875))</f>
        <v>25/50</v>
      </c>
      <c r="J875" s="39"/>
      <c r="K875" s="39" t="str">
        <f ca="1">IF(ISERROR(F869),"",_xlfn.TEXTJOIN("/",FALSE,R875,U875))</f>
        <v>74/150</v>
      </c>
      <c r="L875" s="39"/>
      <c r="M875" s="7" t="str">
        <f t="shared" ref="M875:M884" ca="1" si="124">IF(ISERROR(F870),"",IF(ISTEXT(P875),IF(P875="A","Ab",IF(P875="D","Dt",IF(P875="UFM","UFM",IF(P875="NA","")))),IF(AND(ISBLANK(P875),ISBLANK(R875)),"",IF(P875&lt;0.3*S875,"F",IF(ISBLANK(R875),"",IF(ISTEXT(R875),R875,IF(R875&gt;=0.95*U875,"O",IF(R875&gt;=0.9*U875,"A+",IF(R875&gt;=0.85*U875,"A",IF(R875&gt;=0.8*U875,"B+",IF(R875&gt;=0.75*U875,"B",IF(R875&gt;=0.7*U875,"C+",IF(R875&gt;=0.65*U875,"C",IF(R875&gt;=0.6*U875,"D+",IF(R875&gt;=0.55*U875,"D",IF(R875&gt;=0.5*U875,"E+",IF(R875&gt;=0.45*U875,"E",IF(R875&gt;=0.4*U875,"P",IF(R875&lt;0.4*U875,"F",R875)))))))))))))))))))</f>
        <v>E</v>
      </c>
      <c r="N875" s="8">
        <f t="shared" ref="N875:N884" ca="1" si="125">INDEX($Z$2:$Z$17,MATCH(M875,$Y$2:$Y$17,0))</f>
        <v>5</v>
      </c>
      <c r="O875">
        <f>O874+1</f>
        <v>2</v>
      </c>
      <c r="P875" s="1">
        <f ca="1">IF(ISERROR(F869),"",IF(ISTEXT(VLOOKUP(B869,INDIRECT($F$8),6+(O875-1)*3)),(VLOOKUP(B869,INDIRECT($F$8),6+(O875-1)*3)),SUM(VLOOKUP(B869,INDIRECT($F$8),6+(O875-1)*3),IF(W886,W875,0))))</f>
        <v>49</v>
      </c>
      <c r="Q875" s="1">
        <f ca="1">IF(ISERROR(F869),"",VLOOKUP(B869,INDIRECT($F$8),7+(O875-1)*3))</f>
        <v>25</v>
      </c>
      <c r="R875" s="1">
        <f ca="1">IF(ISERROR(F869),"",SUM(P875:Q875))</f>
        <v>74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str">
        <f ca="1">IF(ISERROR(F869),"",IF(N875=0,A875,""))</f>
        <v/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0</v>
      </c>
      <c r="X875" s="1" t="str">
        <f ca="1">IF(ISERROR(F869),"",IF(W875=0,"",_xlfn.TEXTJOIN("",FALSE," G+",W875," in ",A875)))</f>
        <v/>
      </c>
    </row>
    <row r="876" spans="1:24" ht="12" customHeight="1" x14ac:dyDescent="0.25">
      <c r="A876" s="7" t="str">
        <f ca="1">IF(ISERROR(F869),"",VLOOKUP(C869,INDIRECT($F$8),6+(O876-1)*3,0))</f>
        <v>ECT 001</v>
      </c>
      <c r="B876" s="38" t="str">
        <f ca="1">IF(ISERROR(F869),"",VLOOKUP(D869,INDIRECT($F$8),6+(O876-1)*3,0))</f>
        <v>Basic Electronics Engineering</v>
      </c>
      <c r="C876" s="38"/>
      <c r="D876" s="38"/>
      <c r="E876" s="38"/>
      <c r="F876" s="7">
        <f ca="1">IF(ISERROR(F869),"",VLOOKUP(E869,INDIRECT($F$8),6+(O876-1)*3,0))</f>
        <v>4</v>
      </c>
      <c r="G876" s="39" t="str">
        <f ca="1">IF(ISERROR(F869),"",_xlfn.TEXTJOIN("/",FALSE,P876,S876))</f>
        <v>27/100</v>
      </c>
      <c r="H876" s="39"/>
      <c r="I876" s="39" t="str">
        <f ca="1">IF(ISERROR(F869),"",_xlfn.TEXTJOIN("/",FALSE,Q876,T876))</f>
        <v>40/50</v>
      </c>
      <c r="J876" s="39"/>
      <c r="K876" s="39" t="str">
        <f ca="1">IF(ISERROR(F869),"",_xlfn.TEXTJOIN("/",FALSE,R876,U876))</f>
        <v>67/150</v>
      </c>
      <c r="L876" s="39"/>
      <c r="M876" s="7" t="str">
        <f t="shared" ca="1" si="124"/>
        <v>F</v>
      </c>
      <c r="N876" s="8">
        <f t="shared" ca="1" si="125"/>
        <v>0</v>
      </c>
      <c r="O876">
        <f>O875+1</f>
        <v>3</v>
      </c>
      <c r="P876" s="1">
        <f ca="1">IF(ISERROR(F869),"",IF(ISTEXT(VLOOKUP(B869,INDIRECT($F$8),6+(O876-1)*3)),(VLOOKUP(B869,INDIRECT($F$8),6+(O876-1)*3)),SUM(VLOOKUP(B869,INDIRECT($F$8),6+(O876-1)*3),IF(W886,W876,0))))</f>
        <v>27</v>
      </c>
      <c r="Q876" s="1">
        <f ca="1">IF(ISERROR(F869),"",VLOOKUP(B869,INDIRECT($F$8),7+(O876-1)*3))</f>
        <v>40</v>
      </c>
      <c r="R876" s="1">
        <f ca="1">IF(ISERROR(F869),"",SUM(P876:Q876))</f>
        <v>67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str">
        <f ca="1">IF(ISERROR(F869),"",IF(N876=0,A876,""))</f>
        <v>ECT 001</v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3</v>
      </c>
      <c r="X876" s="1" t="str">
        <f ca="1">IF(ISERROR(F869),"",IF(W876=0,"",_xlfn.TEXTJOIN("",FALSE," G+",W876," in ",A876)))</f>
        <v xml:space="preserve"> G+3 in ECT 001</v>
      </c>
    </row>
    <row r="877" spans="1:24" ht="12" customHeight="1" x14ac:dyDescent="0.25">
      <c r="A877" s="7" t="str">
        <f ca="1">IF(ISERROR(F869),"",VLOOKUP(C869,INDIRECT($F$8),6+(O877-1)*3,0))</f>
        <v>MET 001</v>
      </c>
      <c r="B877" s="38" t="str">
        <f ca="1">IF(ISERROR(F869),"",VLOOKUP(D869,INDIRECT($F$8),6+(O877-1)*3,0))</f>
        <v>Basic Mechanical Engineering</v>
      </c>
      <c r="C877" s="38"/>
      <c r="D877" s="38"/>
      <c r="E877" s="38"/>
      <c r="F877" s="7">
        <f ca="1">IF(ISERROR(F869),"",VLOOKUP(E869,INDIRECT($F$8),6+(O877-1)*3,0))</f>
        <v>4</v>
      </c>
      <c r="G877" s="39" t="str">
        <f ca="1">IF(ISERROR(F869),"",_xlfn.TEXTJOIN("/",FALSE,P877,S877))</f>
        <v>25/100</v>
      </c>
      <c r="H877" s="39"/>
      <c r="I877" s="39" t="str">
        <f ca="1">IF(ISERROR(F869),"",_xlfn.TEXTJOIN("/",FALSE,Q877,T877))</f>
        <v>28/50</v>
      </c>
      <c r="J877" s="39"/>
      <c r="K877" s="39" t="str">
        <f ca="1">IF(ISERROR(F869),"",_xlfn.TEXTJOIN("/",FALSE,R877,U877))</f>
        <v>53/150</v>
      </c>
      <c r="L877" s="39"/>
      <c r="M877" s="7" t="str">
        <f t="shared" ca="1" si="124"/>
        <v>F</v>
      </c>
      <c r="N877" s="8">
        <f t="shared" ca="1" si="125"/>
        <v>0</v>
      </c>
      <c r="O877">
        <f>O876+1</f>
        <v>4</v>
      </c>
      <c r="P877" s="1">
        <f ca="1">IF(ISERROR(F869),"",IF(ISTEXT(VLOOKUP(B869,INDIRECT($F$8),6+(O877-1)*3)),(VLOOKUP(B869,INDIRECT($F$8),6+(O877-1)*3)),SUM(VLOOKUP(B869,INDIRECT($F$8),6+(O877-1)*3),IF(W886,W877,0))))</f>
        <v>25</v>
      </c>
      <c r="Q877" s="1">
        <f ca="1">IF(ISERROR(F869),"",VLOOKUP(B869,INDIRECT($F$8),7+(O877-1)*3))</f>
        <v>28</v>
      </c>
      <c r="R877" s="1">
        <f ca="1">IF(ISERROR(F869),"",SUM(P877:Q877))</f>
        <v>53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str">
        <f ca="1">IF(ISERROR(F869),"",IF(N877=0,A877,""))</f>
        <v>MET 001</v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11</v>
      </c>
      <c r="X877" s="1" t="str">
        <f ca="1">IF(ISERROR(F869),"",IF(W877=0,"",_xlfn.TEXTJOIN("",FALSE," G+",W877," in ",A877)))</f>
        <v xml:space="preserve"> G+11 in MET 001</v>
      </c>
    </row>
    <row r="878" spans="1:24" ht="12" customHeight="1" x14ac:dyDescent="0.25">
      <c r="A878" s="7" t="str">
        <f ca="1">IF(ISERROR(F869),"",VLOOKUP(C869,INDIRECT($F$8),6+(O878-1)*3,0))</f>
        <v>AHP 002</v>
      </c>
      <c r="B878" s="38" t="str">
        <f ca="1">IF(ISERROR(F869),"",VLOOKUP(D869,INDIRECT($F$8),6+(O878-1)*3,0))</f>
        <v>Engineering Chemistry Lab</v>
      </c>
      <c r="C878" s="38"/>
      <c r="D878" s="38"/>
      <c r="E878" s="38"/>
      <c r="F878" s="7">
        <f ca="1">IF(ISERROR(F869),"",VLOOKUP(E869,INDIRECT($F$8),6+(O878-1)*3,0))</f>
        <v>1</v>
      </c>
      <c r="G878" s="39" t="str">
        <f ca="1">IF(ISERROR(F869),"",_xlfn.TEXTJOIN("/",FALSE,P878,S878))</f>
        <v>17/25</v>
      </c>
      <c r="H878" s="39"/>
      <c r="I878" s="39" t="str">
        <f ca="1">IF(ISERROR(F869),"",_xlfn.TEXTJOIN("/",FALSE,Q878,T878))</f>
        <v>17/25</v>
      </c>
      <c r="J878" s="39"/>
      <c r="K878" s="39" t="str">
        <f ca="1">IF(ISERROR(F869),"",_xlfn.TEXTJOIN("/",FALSE,R878,U878))</f>
        <v>34/50</v>
      </c>
      <c r="L878" s="39"/>
      <c r="M878" s="7" t="str">
        <f t="shared" ca="1" si="124"/>
        <v>C</v>
      </c>
      <c r="N878" s="8">
        <f t="shared" ca="1" si="125"/>
        <v>7</v>
      </c>
      <c r="O878">
        <f>O877+1</f>
        <v>5</v>
      </c>
      <c r="P878" s="1">
        <f ca="1">IF(ISERROR(F869),"",IF(ISTEXT(VLOOKUP(B869,INDIRECT($F$8),6+(O878-1)*3)),(VLOOKUP(B869,INDIRECT($F$8),6+(O878-1)*3)),SUM(VLOOKUP(B869,INDIRECT($F$8),6+(O878-1)*3),IF(W886,W878,0))))</f>
        <v>17</v>
      </c>
      <c r="Q878" s="1">
        <f ca="1">IF(ISERROR(F869),"",VLOOKUP(B869,INDIRECT($F$8),7+(O878-1)*3))</f>
        <v>17</v>
      </c>
      <c r="R878" s="1">
        <f ca="1">IF(ISERROR(F869),"",SUM(P878:Q878))</f>
        <v>34</v>
      </c>
      <c r="S878" s="1">
        <f ca="1">IF(ISERROR(F869),"",VLOOKUP(A869,INDIRECT($F$8),6+(O878-1)*3))</f>
        <v>25</v>
      </c>
      <c r="T878" s="1">
        <f ca="1">IF(ISERROR(F869),"",VLOOKUP(A869,INDIRECT($F$8),7+(O878-1)*3))</f>
        <v>25</v>
      </c>
      <c r="U878" s="1">
        <f ca="1">IF(ISERROR(F869),"",VLOOKUP(A869,INDIRECT($F$8),8+(O878-1)*3))</f>
        <v>50</v>
      </c>
      <c r="V878" s="1" t="str">
        <f ca="1">IF(ISERROR(F869),"",IF(N878=0,A878,""))</f>
        <v/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0</v>
      </c>
      <c r="X878" s="1" t="str">
        <f ca="1">IF(ISERROR(F869),"",IF(W878=0,"",_xlfn.TEXTJOIN("",FALSE," G+",W878," in ",A878)))</f>
        <v/>
      </c>
    </row>
    <row r="879" spans="1:24" ht="12" customHeight="1" x14ac:dyDescent="0.25">
      <c r="A879" s="7" t="str">
        <f ca="1">IF(ISERROR(F869),"",VLOOKUP(C869,INDIRECT($F$8),6+(O879-1)*3,0))</f>
        <v>ECP 001</v>
      </c>
      <c r="B879" s="38" t="str">
        <f ca="1">IF(ISERROR(F869),"",VLOOKUP(D869,INDIRECT($F$8),6+(O879-1)*3,0))</f>
        <v>Basic Electronics Engineering Lab</v>
      </c>
      <c r="C879" s="38"/>
      <c r="D879" s="38"/>
      <c r="E879" s="38"/>
      <c r="F879" s="7">
        <f ca="1">IF(ISERROR(F869),"",VLOOKUP(E869,INDIRECT($F$8),6+(O879-1)*3,0))</f>
        <v>1</v>
      </c>
      <c r="G879" s="39" t="str">
        <f ca="1">IF(ISERROR(F869),"",_xlfn.TEXTJOIN("/",FALSE,P879,S879))</f>
        <v>14/25</v>
      </c>
      <c r="H879" s="39"/>
      <c r="I879" s="39" t="str">
        <f ca="1">IF(ISERROR(F869),"",_xlfn.TEXTJOIN("/",FALSE,Q879,T879))</f>
        <v>24/25</v>
      </c>
      <c r="J879" s="39"/>
      <c r="K879" s="39" t="str">
        <f ca="1">IF(ISERROR(F869),"",_xlfn.TEXTJOIN("/",FALSE,R879,U879))</f>
        <v>38/50</v>
      </c>
      <c r="L879" s="39"/>
      <c r="M879" s="7" t="str">
        <f t="shared" ca="1" si="124"/>
        <v>B</v>
      </c>
      <c r="N879" s="8">
        <f t="shared" ca="1" si="125"/>
        <v>8</v>
      </c>
      <c r="O879">
        <f t="shared" ref="O879:O885" si="126">O878+1</f>
        <v>6</v>
      </c>
      <c r="P879" s="1">
        <f ca="1">IF(ISERROR(F869),"",IF(ISTEXT(VLOOKUP(B869,INDIRECT($F$8),6+(O879-1)*3)),(VLOOKUP(B869,INDIRECT($F$8),6+(O879-1)*3)),SUM(VLOOKUP(B869,INDIRECT($F$8),6+(O879-1)*3),IF(W886,W879,0))))</f>
        <v>14</v>
      </c>
      <c r="Q879" s="1">
        <f ca="1">IF(ISERROR(F869),"",VLOOKUP(B869,INDIRECT($F$8),7+(O879-1)*3))</f>
        <v>24</v>
      </c>
      <c r="R879" s="1">
        <f ca="1">IF(ISERROR(F869),"",SUM(P879:Q879))</f>
        <v>38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str">
        <f ca="1">IF(ISERROR(F869),"",IF(N879=0,A879,""))</f>
        <v/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0</v>
      </c>
      <c r="X879" s="1" t="str">
        <f ca="1">IF(ISERROR(F869),"",IF(W879=0,"",_xlfn.TEXTJOIN("",FALSE," G+",W879," in ",A879)))</f>
        <v/>
      </c>
    </row>
    <row r="880" spans="1:24" ht="12" customHeight="1" x14ac:dyDescent="0.25">
      <c r="A880" s="7" t="str">
        <f ca="1">IF(ISERROR(F869),"",VLOOKUP(C869,INDIRECT($F$8),6+(O880-1)*3,0))</f>
        <v>MEP 001</v>
      </c>
      <c r="B880" s="38" t="str">
        <f ca="1">IF(ISERROR(F869),"",VLOOKUP(D869,INDIRECT($F$8),6+(O880-1)*3,0))</f>
        <v>Basic Mechanical Engineering Lab</v>
      </c>
      <c r="C880" s="38"/>
      <c r="D880" s="38"/>
      <c r="E880" s="38"/>
      <c r="F880" s="7">
        <f ca="1">IF(ISERROR(F869),"",VLOOKUP(E869,INDIRECT($F$8),6+(O880-1)*3,0))</f>
        <v>1</v>
      </c>
      <c r="G880" s="39" t="str">
        <f ca="1">IF(ISERROR(F869),"",_xlfn.TEXTJOIN("/",FALSE,P880,S880))</f>
        <v>19/25</v>
      </c>
      <c r="H880" s="39"/>
      <c r="I880" s="39" t="str">
        <f ca="1">IF(ISERROR(F869),"",_xlfn.TEXTJOIN("/",FALSE,Q880,T880))</f>
        <v>22/25</v>
      </c>
      <c r="J880" s="39"/>
      <c r="K880" s="39" t="str">
        <f ca="1">IF(ISERROR(F869),"",_xlfn.TEXTJOIN("/",FALSE,R880,U880))</f>
        <v>41/50</v>
      </c>
      <c r="L880" s="39"/>
      <c r="M880" s="7" t="str">
        <f t="shared" ca="1" si="124"/>
        <v>B+</v>
      </c>
      <c r="N880" s="8">
        <f t="shared" ca="1" si="125"/>
        <v>8.5</v>
      </c>
      <c r="O880">
        <f t="shared" si="126"/>
        <v>7</v>
      </c>
      <c r="P880" s="1">
        <f ca="1">IF(ISERROR(F869),"",IF(ISTEXT(VLOOKUP(B869,INDIRECT($F$8),6+(O880-1)*3)),(VLOOKUP(B869,INDIRECT($F$8),6+(O880-1)*3)),SUM(VLOOKUP(B869,INDIRECT($F$8),6+(O880-1)*3),IF(W886,W880,0))))</f>
        <v>19</v>
      </c>
      <c r="Q880" s="1">
        <f ca="1">IF(ISERROR(F869),"",VLOOKUP(B869,INDIRECT($F$8),7+(O880-1)*3))</f>
        <v>22</v>
      </c>
      <c r="R880" s="1">
        <f ca="1">IF(ISERROR(F869),"",SUM(P880:Q880))</f>
        <v>41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str">
        <f ca="1">IF(ISERROR(F869),"",IF(N880=0,A880,""))</f>
        <v/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0</v>
      </c>
      <c r="X880" s="1" t="str">
        <f ca="1">IF(ISERROR(F869),"",IF(W880=0,"",_xlfn.TEXTJOIN("",FALSE," G+",W880," in ",A880)))</f>
        <v/>
      </c>
    </row>
    <row r="881" spans="1:24" ht="12" customHeight="1" x14ac:dyDescent="0.25">
      <c r="A881" s="7" t="str">
        <f ca="1">IF(ISERROR(F869),"",VLOOKUP(C869,INDIRECT($F$8),6+(O881-1)*3,0))</f>
        <v>MEP 003</v>
      </c>
      <c r="B881" s="38" t="str">
        <f ca="1">IF(ISERROR(F869),"",VLOOKUP(D869,INDIRECT($F$8),6+(O881-1)*3-Z881,0))</f>
        <v>Workshop Practices Lab</v>
      </c>
      <c r="C881" s="38"/>
      <c r="D881" s="38"/>
      <c r="E881" s="38"/>
      <c r="F881" s="7">
        <f ca="1">IF(ISERROR(F869),"",VLOOKUP(E869,INDIRECT($F$8),6+(O881-1)*3,0))</f>
        <v>2</v>
      </c>
      <c r="G881" s="39" t="str">
        <f ca="1">IF(ISERROR(F869),"",_xlfn.TEXTJOIN("/",FALSE,P881,S881))</f>
        <v>42/50</v>
      </c>
      <c r="H881" s="39"/>
      <c r="I881" s="39" t="str">
        <f ca="1">IF(ISERROR(F869),"",_xlfn.TEXTJOIN("/",FALSE,Q881,T881))</f>
        <v>45/50</v>
      </c>
      <c r="J881" s="39"/>
      <c r="K881" s="39" t="str">
        <f ca="1">IF(ISERROR(F869),"",_xlfn.TEXTJOIN("/",FALSE,R881,U881))</f>
        <v>87/100</v>
      </c>
      <c r="L881" s="39"/>
      <c r="M881" s="7" t="str">
        <f t="shared" ca="1" si="124"/>
        <v>A</v>
      </c>
      <c r="N881" s="8">
        <f t="shared" ca="1" si="125"/>
        <v>9</v>
      </c>
      <c r="O881">
        <f t="shared" si="126"/>
        <v>8</v>
      </c>
      <c r="P881" s="1">
        <f ca="1">IF(ISERROR(F869),"",IF(ISTEXT(VLOOKUP(B869,INDIRECT($F$8),6+(O881-1)*3)),(VLOOKUP(B869,INDIRECT($F$8),6+(O881-1)*3)),SUM(VLOOKUP(B869,INDIRECT($F$8),6+(O881-1)*3),IF(W886,W881,0))))</f>
        <v>42</v>
      </c>
      <c r="Q881" s="1">
        <f ca="1">IF(ISERROR(F869),"",VLOOKUP(B869,INDIRECT($F$8),7+(O881-1)*3))</f>
        <v>45</v>
      </c>
      <c r="R881" s="1">
        <f ca="1">IF(ISERROR(F869),"",SUM(P881:Q881))</f>
        <v>87</v>
      </c>
      <c r="S881" s="1">
        <f ca="1">IF(ISERROR(F869),"",VLOOKUP(A869,INDIRECT($F$8),6+(O881-1)*3))</f>
        <v>50</v>
      </c>
      <c r="T881" s="1">
        <f ca="1">IF(ISERROR(F869),"",VLOOKUP(A869,INDIRECT($F$8),7+(O881-1)*3))</f>
        <v>50</v>
      </c>
      <c r="U881" s="1">
        <f ca="1">IF(ISERROR(F869),"",VLOOKUP(A869,INDIRECT($F$8),8+(O881-1)*3))</f>
        <v>100</v>
      </c>
      <c r="V881" s="1" t="str">
        <f ca="1">IF(ISERROR(F869),"",IF(N881=0,A881,""))</f>
        <v/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0</v>
      </c>
      <c r="X881" s="1" t="str">
        <f ca="1">IF(ISERROR(F869),"",IF(W881=0,"",_xlfn.TEXTJOIN("",FALSE," G+",W881," in ",A881)))</f>
        <v/>
      </c>
    </row>
    <row r="882" spans="1:24" ht="12" customHeight="1" x14ac:dyDescent="0.25">
      <c r="A882" s="7" t="str">
        <f ca="1">IF(ISERROR(F869),"",VLOOKUP(C869,INDIRECT($F$8),6+(O882-1)*3,0))</f>
        <v>AHP 004</v>
      </c>
      <c r="B882" s="38" t="str">
        <f ca="1">IF(ISERROR(F869),"",VLOOKUP(D869,INDIRECT($F$8),6+(O882-1)*3-Z882,0))</f>
        <v>Emerging Technologies in Engineering Lab</v>
      </c>
      <c r="C882" s="38"/>
      <c r="D882" s="38"/>
      <c r="E882" s="38"/>
      <c r="F882" s="7">
        <f ca="1">IF(ISERROR(F869),"",VLOOKUP(E869,INDIRECT($F$8),6+(O882-1)*3,0))</f>
        <v>1</v>
      </c>
      <c r="G882" s="39" t="str">
        <f ca="1">IF(ISERROR(F869),"",_xlfn.TEXTJOIN("/",FALSE,P882,S882))</f>
        <v>22/25</v>
      </c>
      <c r="H882" s="39"/>
      <c r="I882" s="39" t="str">
        <f ca="1">IF(ISERROR(F869),"",_xlfn.TEXTJOIN("/",FALSE,Q882,T882))</f>
        <v>21/25</v>
      </c>
      <c r="J882" s="39"/>
      <c r="K882" s="39" t="str">
        <f ca="1">IF(ISERROR(F869),"",_xlfn.TEXTJOIN("/",FALSE,R882,U882))</f>
        <v>43/50</v>
      </c>
      <c r="L882" s="39"/>
      <c r="M882" s="7" t="str">
        <f t="shared" ca="1" si="124"/>
        <v>A</v>
      </c>
      <c r="N882" s="8">
        <f t="shared" ca="1" si="125"/>
        <v>9</v>
      </c>
      <c r="O882">
        <f t="shared" si="126"/>
        <v>9</v>
      </c>
      <c r="P882" s="1">
        <f ca="1">IF(ISERROR(F869),"",IF(ISTEXT(VLOOKUP(B869,INDIRECT($F$8),6+(O882-1)*3)),(VLOOKUP(B869,INDIRECT($F$8),6+(O882-1)*3)),SUM(VLOOKUP(B869,INDIRECT($F$8),6+(O882-1)*3),IF(W886,W882,0))))</f>
        <v>22</v>
      </c>
      <c r="Q882" s="1">
        <f ca="1">IF(ISERROR(F869),"",VLOOKUP(B869,INDIRECT($F$8),7+(O882-1)*3))</f>
        <v>21</v>
      </c>
      <c r="R882" s="1">
        <f ca="1">IF(ISERROR(F869),"",SUM(P882:Q882))</f>
        <v>43</v>
      </c>
      <c r="S882" s="1">
        <f ca="1">IF(ISERROR(F869),"",VLOOKUP(A869,INDIRECT($F$8),6+(O882-1)*3))</f>
        <v>25</v>
      </c>
      <c r="T882" s="1">
        <f ca="1">IF(ISERROR(F869),"",VLOOKUP(A869,INDIRECT($F$8),7+(O882-1)*3))</f>
        <v>25</v>
      </c>
      <c r="U882" s="1">
        <f ca="1">IF(ISERROR(F869),"",VLOOKUP(A869,INDIRECT($F$8),8+(O882-1)*3))</f>
        <v>50</v>
      </c>
      <c r="V882" s="1" t="str">
        <f ca="1">IF(ISERROR(F869),"",IF(N882=0,A882,""))</f>
        <v/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0</v>
      </c>
      <c r="X882" s="1" t="str">
        <f ca="1">IF(ISERROR(F869),"",IF(W882=0,"",_xlfn.TEXTJOIN("",FALSE," G+",W882," in ",A882)))</f>
        <v/>
      </c>
    </row>
    <row r="883" spans="1:24" ht="12" customHeight="1" x14ac:dyDescent="0.25">
      <c r="A883" s="7" t="str">
        <f ca="1">IF(ISERROR(F869),"",VLOOKUP(C869,INDIRECT($F$8),6+(O883-1)*3,0))</f>
        <v>CSP 002</v>
      </c>
      <c r="B883" s="38" t="str">
        <f ca="1">IF(ISERROR(F869),"",VLOOKUP(D869,INDIRECT($F$8),6+(O883-1)*3,0))</f>
        <v>Computer Applications and IOT</v>
      </c>
      <c r="C883" s="38"/>
      <c r="D883" s="38"/>
      <c r="E883" s="38"/>
      <c r="F883" s="7">
        <f ca="1">IF(ISERROR(F869),"",VLOOKUP(E869,INDIRECT($F$8),6+(O883-1)*3,0))</f>
        <v>1</v>
      </c>
      <c r="G883" s="39" t="str">
        <f ca="1">IF(ISERROR(F869),"",_xlfn.TEXTJOIN("/",FALSE,P883,S883))</f>
        <v>22/25</v>
      </c>
      <c r="H883" s="39"/>
      <c r="I883" s="39" t="str">
        <f ca="1">IF(ISERROR(F869),"",_xlfn.TEXTJOIN("/",FALSE,Q883,T883))</f>
        <v>20/25</v>
      </c>
      <c r="J883" s="39"/>
      <c r="K883" s="39" t="str">
        <f ca="1">IF(ISERROR(F869),"",_xlfn.TEXTJOIN("/",FALSE,R883,U883))</f>
        <v>42/50</v>
      </c>
      <c r="L883" s="39"/>
      <c r="M883" s="7" t="str">
        <f t="shared" ca="1" si="124"/>
        <v>B+</v>
      </c>
      <c r="N883" s="8">
        <f t="shared" ca="1" si="125"/>
        <v>8.5</v>
      </c>
      <c r="O883">
        <f t="shared" si="126"/>
        <v>10</v>
      </c>
      <c r="P883" s="1">
        <f ca="1">IF(ISERROR(F869),"",IF(ISTEXT(VLOOKUP(B869,INDIRECT($F$8),6+(O883-1)*3)),(VLOOKUP(B869,INDIRECT($F$8),6+(O883-1)*3)),SUM(VLOOKUP(B869,INDIRECT($F$8),6+(O883-1)*3),IF(W886,W883,0))))</f>
        <v>22</v>
      </c>
      <c r="Q883" s="1">
        <f ca="1">IF(ISERROR(F869),"",VLOOKUP(B869,INDIRECT($F$8),7+(O883-1)*3))</f>
        <v>20</v>
      </c>
      <c r="R883" s="1">
        <f ca="1">IF(ISERROR(F869),"",SUM(P883:Q883))</f>
        <v>42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str">
        <f ca="1">IF(ISERROR(F869),"",IF(N883=0,A883,""))</f>
        <v/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0</v>
      </c>
      <c r="X883" s="1" t="str">
        <f ca="1">IF(ISERROR(F869),"",IF(W883=0,"",_xlfn.TEXTJOIN("",FALSE," G+",W883," in ",A883)))</f>
        <v/>
      </c>
    </row>
    <row r="884" spans="1:24" ht="12" customHeight="1" x14ac:dyDescent="0.25">
      <c r="A884" s="7" t="str">
        <f ca="1">IF(ISERROR(F869),"",VLOOKUP(C869,INDIRECT($F$8),6+(O884-1)*3,0))</f>
        <v>AHP 006</v>
      </c>
      <c r="B884" s="38" t="str">
        <f ca="1">IF(ISERROR(F869),"",VLOOKUP(D869,INDIRECT($F$8),6+(O884-1)*3,0))</f>
        <v>English Language Lab ($)</v>
      </c>
      <c r="C884" s="38"/>
      <c r="D884" s="38"/>
      <c r="E884" s="38"/>
      <c r="F884" s="7">
        <f ca="1">IF(ISERROR(F869),"",VLOOKUP(E869,INDIRECT($F$8),6+(O884-1)*3,0))</f>
        <v>0</v>
      </c>
      <c r="G884" s="39" t="str">
        <f ca="1">IF(ISERROR(F869),"",_xlfn.TEXTJOIN("/",FALSE,P884,S884))</f>
        <v>17/25</v>
      </c>
      <c r="H884" s="39"/>
      <c r="I884" s="39" t="str">
        <f ca="1">IF(ISERROR(F869),"",_xlfn.TEXTJOIN("/",FALSE,Q884,T884))</f>
        <v>22/50</v>
      </c>
      <c r="J884" s="39"/>
      <c r="K884" s="39" t="str">
        <f ca="1">IF(ISERROR(F869),"",_xlfn.TEXTJOIN("/",FALSE,R884,U884))</f>
        <v>39/75</v>
      </c>
      <c r="L884" s="39"/>
      <c r="M884" s="7" t="str">
        <f t="shared" ca="1" si="124"/>
        <v>E+</v>
      </c>
      <c r="N884" s="8">
        <f t="shared" ca="1" si="125"/>
        <v>5.5</v>
      </c>
      <c r="O884">
        <f t="shared" si="126"/>
        <v>11</v>
      </c>
      <c r="P884" s="1">
        <f ca="1">IF(ISERROR(F869),"",IF(ISTEXT(VLOOKUP(B869,INDIRECT($F$8),6+(O884-1)*3)),(VLOOKUP(B869,INDIRECT($F$8),6+(O884-1)*3)),SUM(VLOOKUP(B869,INDIRECT($F$8),6+(O884-1)*3),IF(W886,W884,0))))</f>
        <v>17</v>
      </c>
      <c r="Q884" s="1">
        <f ca="1">IF(ISERROR(F869),"",VLOOKUP(B869,INDIRECT($F$8),7+(O884-1)*3))</f>
        <v>22</v>
      </c>
      <c r="R884" s="1">
        <f ca="1">IF(ISERROR(F869),"",SUM(P884:Q884))</f>
        <v>39</v>
      </c>
      <c r="S884" s="1">
        <f ca="1">IF(ISERROR(F869),"",VLOOKUP(A869,INDIRECT($F$8),6+(O884-1)*3))</f>
        <v>25</v>
      </c>
      <c r="T884" s="1">
        <f ca="1">IF(ISERROR(F869),"",VLOOKUP(A869,INDIRECT($F$8),7+(O884-1)*3))</f>
        <v>50</v>
      </c>
      <c r="U884" s="1">
        <f ca="1">IF(ISERROR(F869),"",VLOOKUP(A869,INDIRECT($F$8),8+(O884-1)*3))</f>
        <v>75</v>
      </c>
      <c r="V884" s="1" t="str">
        <f ca="1">IF(ISERROR(F869),"",IF(N884=0,A884,""))</f>
        <v/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0</v>
      </c>
      <c r="X884" s="1" t="str">
        <f ca="1">IF(ISERROR(F869),"",IF(W884=0,"",_xlfn.TEXTJOIN("",FALSE," G+",W884," in ",A884)))</f>
        <v/>
      </c>
    </row>
    <row r="885" spans="1:24" ht="12" customHeight="1" x14ac:dyDescent="0.25">
      <c r="A885" s="7" t="str">
        <f ca="1">IF(ISERROR(F869),"",VLOOKUP(C869,INDIRECT($F$8),6+(O885-1)*3-Y885,0))</f>
        <v>GP 01</v>
      </c>
      <c r="B885" s="38" t="str">
        <f ca="1">IF(ISERROR(F869),"",VLOOKUP(D869,INDIRECT($F$8),6+(O885-1)*3-Z885,0))</f>
        <v>General Proficiency ($)</v>
      </c>
      <c r="C885" s="38"/>
      <c r="D885" s="38"/>
      <c r="E885" s="38"/>
      <c r="F885" s="7">
        <f ca="1">IF(ISERROR(F869),"",VLOOKUP(E869,INDIRECT($F$8),6+(O885-1)*3-AA885,0))</f>
        <v>0</v>
      </c>
      <c r="G885" s="39" t="str">
        <f ca="1">IF(ISERROR(F869),"","-")</f>
        <v>-</v>
      </c>
      <c r="H885" s="39"/>
      <c r="I885" s="39" t="str">
        <f ca="1">IF(ISERROR(F869),"",_xlfn.TEXTJOIN("/",FALSE,Q885,T885))</f>
        <v>47/50</v>
      </c>
      <c r="J885" s="39"/>
      <c r="K885" s="39" t="str">
        <f ca="1">IF(ISERROR(F869),"",_xlfn.TEXTJOIN("/",FALSE,R885,U885))</f>
        <v>47/50</v>
      </c>
      <c r="L885" s="39"/>
      <c r="M885" s="39" t="str">
        <f ca="1">IF(ISBLANK(R885),"",IF(ISTEXT(R885),R885,IF(R885&gt;=0.8*U885,"Excellent",IF(R885&gt;=0.6*U885,"Very Good",IF(R885&gt;=0.4*U885,"Good",IF(R885&gt;=0.2*U885,"Satisfactory","Average"))))))</f>
        <v>Excellent</v>
      </c>
      <c r="N885" s="39"/>
      <c r="O885">
        <f t="shared" si="126"/>
        <v>12</v>
      </c>
      <c r="P885" s="1">
        <f ca="1">IF(ISERROR(F869),"",IF(ISTEXT(VLOOKUP(B\28,INDIRECT($F$8),6+(O885-1)*3)),(VLOOKUP(B869,INDIRECT($F$8),6+(O885-1)*3)),SUM(VLOOKUP(B869,INDIRECT($F$8),6+(O885-1)*3),IF(W886,W885,0))))</f>
        <v>0</v>
      </c>
      <c r="Q885" s="1">
        <f ca="1">IF(ISERROR(F869),"",VLOOKUP(B869,INDIRECT($F$8),7+(O885-1)*3))</f>
        <v>47</v>
      </c>
      <c r="R885" s="1">
        <f ca="1">IF(ISERROR(F869),"",SUM(P885:Q885))</f>
        <v>47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5">
      <c r="A886" s="40" t="str">
        <f ca="1">IF(ISERROR(F869),"",A865)</f>
        <v>Total Credits/ Marks/ Total Grade Points</v>
      </c>
      <c r="B886" s="40"/>
      <c r="C886" s="40"/>
      <c r="D886" s="40"/>
      <c r="E886" s="40"/>
      <c r="F886" s="10">
        <f ca="1">IF(ISERROR(F869),"",SUM(F874:F884))</f>
        <v>23</v>
      </c>
      <c r="G886" s="41" t="str">
        <f ca="1">IF(ISERROR(F869),"",_xlfn.TEXTJOIN("/",TRUE,SUMIF(F874:F885,"&gt;0",P874:P885),SUMIF(F874:F885,"&gt;0",S874:S885)))</f>
        <v>270/575</v>
      </c>
      <c r="H886" s="41"/>
      <c r="I886" s="41" t="str">
        <f ca="1">IF(ISERROR(F869),"",_xlfn.TEXTJOIN("/",TRUE,SUMIF(F874:F885,"&gt;0",Q874:Q885),SUMIF(F874:F885,"&gt;0",T874:T885)))</f>
        <v>269/375</v>
      </c>
      <c r="J886" s="41"/>
      <c r="K886" s="41" t="str">
        <f ca="1">IF(ISERROR(F869),"",_xlfn.TEXTJOIN("/",TRUE,SUMIF(F874:F885,"&gt;0",R874:R885),SUMIF(F874:F885,"&gt;0",U874:U885)))</f>
        <v>539/950</v>
      </c>
      <c r="L886" s="41"/>
      <c r="M886" s="40">
        <f ca="1">IF(ISERROR(F869),"",SUMPRODUCT(N874:N884,F874:F884))</f>
        <v>97</v>
      </c>
      <c r="N886" s="40"/>
      <c r="V886" s="1" t="str">
        <f ca="1">IF(ISERROR(F869),"",_xlfn.TEXTJOIN(", ",TRUE,V874:V885))</f>
        <v>ECT 001, MET 001</v>
      </c>
      <c r="W886" t="b">
        <f ca="1">IF(ISERROR(F869),"",IF(SUM(W874:W885)&lt;=W873,TRUE,FALSE))</f>
        <v>0</v>
      </c>
      <c r="X886" s="1" t="str">
        <f ca="1">IF(ISERROR(F869),"",_xlfn.TEXTJOIN(",",TRUE,X874:X885))</f>
        <v xml:space="preserve"> G+3 in ECT 001, G+11 in MET 001</v>
      </c>
    </row>
    <row r="887" spans="1:24" ht="12" customHeight="1" x14ac:dyDescent="0.25">
      <c r="A887" s="40" t="str">
        <f ca="1">IF(ISERROR(F869),"",A866)</f>
        <v>Result:</v>
      </c>
      <c r="B887" s="42" t="str" cm="1">
        <f t="array" aca="1" ref="B887" ca="1">IF(SUM(COUNTIF(M874:M884,{"Ab","Dt"}))=11, "Not Promoted to IInd Semester", IF(V886="", "PASS", "CARRY OVER"))</f>
        <v>CARRY OVER</v>
      </c>
      <c r="C887" s="42"/>
      <c r="D887" s="40" t="str">
        <f ca="1">IF(ISERROR(F869),"",D866)</f>
        <v>Remark:</v>
      </c>
      <c r="E887" s="42" t="str">
        <f ca="1">IF(ISERROR(F869),"",IF(V886="",IF(X886="","",X886),_xlfn.TEXTJOIN(" ",TRUE,"BACK IN",V886)))</f>
        <v>BACK IN ECT 001, MET 001</v>
      </c>
      <c r="F887" s="42"/>
      <c r="G887" s="40" t="str">
        <f ca="1">IF(ISERROR(F869),"",G866)</f>
        <v>SGPA:</v>
      </c>
      <c r="H887" s="43">
        <f ca="1">IF(ISERROR(F869),"",M886/F886)</f>
        <v>4.2173913043478262</v>
      </c>
      <c r="I887" s="40" t="str">
        <f ca="1">IF(ISERROR(F869),"",I866)</f>
        <v>CGPA:</v>
      </c>
      <c r="J887" s="43">
        <f ca="1">IF(ISERROR(F869),"",VLOOKUP(B869,INDIRECT($F$8),12+(O885-1)*3,0))</f>
        <v>4.2173913043478262</v>
      </c>
      <c r="K887" s="42" t="str">
        <f ca="1">IF(ISERROR(F869),"",K866)</f>
        <v>Earned Credits:</v>
      </c>
      <c r="L887" s="40">
        <f ca="1">IF(ISERROR(F869),"",SUMIF(N874:N884,"&gt;0",F874:F884))</f>
        <v>15</v>
      </c>
      <c r="M887" s="42" t="str">
        <f ca="1">IF(ISERROR(F869),"",M866)</f>
        <v>Cuml. Earned Credits:</v>
      </c>
      <c r="N887" s="40">
        <f ca="1">IF(ISERROR(F869),"",VLOOKUP(B869,INDIRECT($F$8),10+(O885-1)*3,0))</f>
        <v>15</v>
      </c>
    </row>
    <row r="888" spans="1:24" ht="12" customHeight="1" x14ac:dyDescent="0.25">
      <c r="A888" s="40"/>
      <c r="B888" s="42"/>
      <c r="C888" s="42"/>
      <c r="D888" s="40"/>
      <c r="E888" s="42"/>
      <c r="F888" s="42"/>
      <c r="G888" s="40"/>
      <c r="H888" s="43"/>
      <c r="I888" s="40"/>
      <c r="J888" s="43"/>
      <c r="K888" s="42"/>
      <c r="L888" s="40"/>
      <c r="M888" s="42"/>
      <c r="N888" s="40"/>
    </row>
    <row r="889" spans="1:24" ht="12" customHeight="1" x14ac:dyDescent="0.25">
      <c r="A889" s="40"/>
      <c r="B889" s="42"/>
      <c r="C889" s="42"/>
      <c r="D889" s="40"/>
      <c r="E889" s="42"/>
      <c r="F889" s="42"/>
      <c r="G889" s="40"/>
      <c r="H889" s="43"/>
      <c r="I889" s="40"/>
      <c r="J889" s="43"/>
      <c r="K889" s="42"/>
      <c r="L889" s="40"/>
      <c r="M889" s="42"/>
      <c r="N889" s="40"/>
    </row>
    <row r="890" spans="1:24" ht="12" customHeight="1" x14ac:dyDescent="0.25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 t="str">
        <f ca="1">VLOOKUP(B890,INDIRECT($F$8),4,0)</f>
        <v>Samraddha Mauni</v>
      </c>
    </row>
    <row r="891" spans="1:24" ht="12" customHeight="1" x14ac:dyDescent="0.25">
      <c r="A891" s="44" t="str">
        <f ca="1">IF(ISERROR(F890),"",A870)</f>
        <v>Name:</v>
      </c>
      <c r="B891" s="44" t="str">
        <f ca="1">IFERROR(VLOOKUP(B890,INDIRECT($F$8),4,0),"")</f>
        <v>Samraddha Mauni</v>
      </c>
      <c r="C891" s="44"/>
      <c r="D891" s="44" t="str">
        <f ca="1">IF(ISERROR(F890),"",D870)</f>
        <v>Father's Name:</v>
      </c>
      <c r="E891" s="44" t="str">
        <f ca="1">IFERROR(VLOOKUP(B890,INDIRECT($F$8),5,0),"")</f>
        <v>Ravendra Singh Mauni</v>
      </c>
      <c r="F891" s="44"/>
      <c r="G891" s="44" t="str">
        <f ca="1">IF(ISERROR(F890),"",G870)</f>
        <v>University Roll No:</v>
      </c>
      <c r="H891" s="44"/>
      <c r="I891" s="45">
        <f ca="1">IFERROR(VLOOKUP(B890,INDIRECT($F$8),2,0),"")</f>
        <v>250090101043</v>
      </c>
      <c r="J891" s="45"/>
      <c r="K891" s="44" t="str">
        <f ca="1">IF(ISERROR(F890),"",K870)</f>
        <v>University Enrol. No:</v>
      </c>
      <c r="L891" s="44"/>
      <c r="M891" s="45" t="str">
        <f ca="1">IFERROR(VLOOKUP(B890,INDIRECT($F$8),3,0),"")</f>
        <v>UTU/2501103995</v>
      </c>
      <c r="N891" s="45"/>
    </row>
    <row r="892" spans="1:24" ht="12" customHeight="1" x14ac:dyDescent="0.25">
      <c r="A892" s="44"/>
      <c r="B892" s="44"/>
      <c r="C892" s="44"/>
      <c r="D892" s="44"/>
      <c r="E892" s="44"/>
      <c r="F892" s="44"/>
      <c r="G892" s="44"/>
      <c r="H892" s="44"/>
      <c r="I892" s="45"/>
      <c r="J892" s="45"/>
      <c r="K892" s="44"/>
      <c r="L892" s="44"/>
      <c r="M892" s="45"/>
      <c r="N892" s="45"/>
    </row>
    <row r="893" spans="1:24" ht="12" customHeight="1" x14ac:dyDescent="0.25">
      <c r="A893" s="42" t="str">
        <f ca="1">IF(ISERROR(F890),"",A872)</f>
        <v>Subject Code</v>
      </c>
      <c r="B893" s="42" t="str">
        <f ca="1">IF(ISERROR(F890),"",B872)</f>
        <v>Subject Name</v>
      </c>
      <c r="C893" s="42"/>
      <c r="D893" s="42"/>
      <c r="E893" s="42"/>
      <c r="F893" s="42" t="str">
        <f ca="1">IF(ISERROR(F890),"",F872)</f>
        <v>Credits</v>
      </c>
      <c r="G893" s="42" t="str">
        <f ca="1">IF(ISERROR(F890),"",G872)</f>
        <v>External Marks</v>
      </c>
      <c r="H893" s="42"/>
      <c r="I893" s="42" t="str">
        <f ca="1">IF(ISERROR(F890),"",I872)</f>
        <v>Sessional Marks</v>
      </c>
      <c r="J893" s="42"/>
      <c r="K893" s="42" t="str">
        <f ca="1">IF(ISERROR(F890),"",K872)</f>
        <v>Total Marks</v>
      </c>
      <c r="L893" s="42"/>
      <c r="M893" s="42" t="str">
        <f ca="1">IF(ISERROR(F890),"",M872)</f>
        <v>Grade</v>
      </c>
      <c r="N893" s="42" t="str">
        <f ca="1">IF(ISERROR(F890),"",N872)</f>
        <v>Grade Points</v>
      </c>
    </row>
    <row r="894" spans="1:24" ht="12" customHeight="1" x14ac:dyDescent="0.2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W894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10</v>
      </c>
    </row>
    <row r="895" spans="1:24" ht="12" customHeight="1" x14ac:dyDescent="0.25">
      <c r="A895" s="7" t="str">
        <f ca="1">IF(ISERROR(F890),"",VLOOKUP(C890,INDIRECT($F$8),6+(O895-1)*3,0))</f>
        <v>AHT 002</v>
      </c>
      <c r="B895" s="38" t="str">
        <f ca="1">IF(ISERROR(F890),"",VLOOKUP(D890,INDIRECT($F$8),6+(O895-1)*3,0))</f>
        <v>Engineering Chemistry</v>
      </c>
      <c r="C895" s="38"/>
      <c r="D895" s="38"/>
      <c r="E895" s="38"/>
      <c r="F895" s="7">
        <f ca="1">IF(ISERROR(F890),"",VLOOKUP(E890,INDIRECT($F$8),6+(O895-1)*3,0))</f>
        <v>4</v>
      </c>
      <c r="G895" s="39" t="str">
        <f ca="1">IF(ISERROR(F890),"",_xlfn.TEXTJOIN("/",FALSE,P895,S895))</f>
        <v>57/100</v>
      </c>
      <c r="H895" s="39"/>
      <c r="I895" s="39" t="str">
        <f ca="1">IF(ISERROR(F890),"",_xlfn.TEXTJOIN("/",FALSE,Q895,T895))</f>
        <v>37/50</v>
      </c>
      <c r="J895" s="39"/>
      <c r="K895" s="39" t="str">
        <f ca="1">IF(ISERROR(F890),"",_xlfn.TEXTJOIN("/",FALSE,R895,U895))</f>
        <v>94/150</v>
      </c>
      <c r="L895" s="39"/>
      <c r="M895" s="7" t="str">
        <f ca="1">IF(ISERROR(F890),"",IF(ISTEXT(P895),IF(P895="A","Ab",IF(P895="D","Dt",IF(P895="UFM","UFM",IF(P895="NA","")))),IF(AND(ISBLANK(P895),ISBLANK(R895)),"",IF(P895&lt;0.3*S895,"F",IF(ISBLANK(R895),"",IF(ISTEXT(R895),R895,IF(R895&gt;=0.95*U895,"O",IF(R895&gt;=0.9*U895,"A+",IF(R895&gt;=0.85*U895,"A",IF(R895&gt;=0.8*U895,"B+",IF(R895&gt;=0.75*U895,"B",IF(R895&gt;=0.7*U895,"C+",IF(R895&gt;=0.65*U895,"C",IF(R895&gt;=0.6*U895,"D+",IF(R895&gt;=0.55*U895,"D",IF(R895&gt;=0.5*U895,"E+",IF(R895&gt;=0.45*U895,"E",IF(R895&gt;=0.4*U895,"P",IF(R895&lt;0.4*U895,"F",R895)))))))))))))))))))</f>
        <v>D+</v>
      </c>
      <c r="N895" s="8">
        <f ca="1">INDEX($Z$2:$Z$17,MATCH(M895,$Y$2:$Y$17,0))</f>
        <v>6.5</v>
      </c>
      <c r="O895">
        <v>1</v>
      </c>
      <c r="P895" s="1">
        <f ca="1">IF(ISERROR(F890),"",IF(ISTEXT(VLOOKUP(B890,INDIRECT($F$8),6+(O895-1)*3)),(VLOOKUP(B890,INDIRECT($F$8),6+(O895-1)*3)),SUM(VLOOKUP(B890,INDIRECT($F$8),6+(O895-1)*3),IF(W907,W895,0))))</f>
        <v>57</v>
      </c>
      <c r="Q895" s="1">
        <f ca="1">IF(ISERROR(F890),"",VLOOKUP(B890,INDIRECT($F$8),7+(O895-1)*3))</f>
        <v>37</v>
      </c>
      <c r="R895" s="1">
        <f ca="1">IF(ISERROR(F890),"",SUM(P895:Q895))</f>
        <v>94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str">
        <f ca="1">IF(ISERROR(F890),"",IF(N895=0,A895,""))</f>
        <v/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0</v>
      </c>
      <c r="X895" s="1" t="str">
        <f ca="1">IF(ISERROR(F890),"",IF(W895=0,"",_xlfn.TEXTJOIN("",FALSE," G+",W895," in ",A895)))</f>
        <v/>
      </c>
    </row>
    <row r="896" spans="1:24" ht="12" customHeight="1" x14ac:dyDescent="0.25">
      <c r="A896" s="7" t="str">
        <f ca="1">IF(ISERROR(F890),"",VLOOKUP(C890,INDIRECT($F$8),6+(O896-1)*3,0))</f>
        <v>AHT 003</v>
      </c>
      <c r="B896" s="38" t="str">
        <f ca="1">IF(ISERROR(F890),"",VLOOKUP(D890,INDIRECT($F$8),6+(O896-1)*3,0))</f>
        <v>Introduction to Engineering Mathematics</v>
      </c>
      <c r="C896" s="38"/>
      <c r="D896" s="38"/>
      <c r="E896" s="38"/>
      <c r="F896" s="7">
        <f ca="1">IF(ISERROR(F890),"",VLOOKUP(E890,INDIRECT($F$8),6+(O896-1)*3,0))</f>
        <v>4</v>
      </c>
      <c r="G896" s="39" t="str">
        <f ca="1">IF(ISERROR(F890),"",_xlfn.TEXTJOIN("/",FALSE,P896,S896))</f>
        <v>67/100</v>
      </c>
      <c r="H896" s="39"/>
      <c r="I896" s="39" t="str">
        <f ca="1">IF(ISERROR(F890),"",_xlfn.TEXTJOIN("/",FALSE,Q896,T896))</f>
        <v>25/50</v>
      </c>
      <c r="J896" s="39"/>
      <c r="K896" s="39" t="str">
        <f ca="1">IF(ISERROR(F890),"",_xlfn.TEXTJOIN("/",FALSE,R896,U896))</f>
        <v>92/150</v>
      </c>
      <c r="L896" s="39"/>
      <c r="M896" s="7" t="str">
        <f t="shared" ref="M896:M905" ca="1" si="127">IF(ISERROR(F891),"",IF(ISTEXT(P896),IF(P896="A","Ab",IF(P896="D","Dt",IF(P896="UFM","UFM",IF(P896="NA","")))),IF(AND(ISBLANK(P896),ISBLANK(R896)),"",IF(P896&lt;0.3*S896,"F",IF(ISBLANK(R896),"",IF(ISTEXT(R896),R896,IF(R896&gt;=0.95*U896,"O",IF(R896&gt;=0.9*U896,"A+",IF(R896&gt;=0.85*U896,"A",IF(R896&gt;=0.8*U896,"B+",IF(R896&gt;=0.75*U896,"B",IF(R896&gt;=0.7*U896,"C+",IF(R896&gt;=0.65*U896,"C",IF(R896&gt;=0.6*U896,"D+",IF(R896&gt;=0.55*U896,"D",IF(R896&gt;=0.5*U896,"E+",IF(R896&gt;=0.45*U896,"E",IF(R896&gt;=0.4*U896,"P",IF(R896&lt;0.4*U896,"F",R896)))))))))))))))))))</f>
        <v>D+</v>
      </c>
      <c r="N896" s="8">
        <f t="shared" ref="N896:N905" ca="1" si="128">INDEX($Z$2:$Z$17,MATCH(M896,$Y$2:$Y$17,0))</f>
        <v>6.5</v>
      </c>
      <c r="O896">
        <f>O895+1</f>
        <v>2</v>
      </c>
      <c r="P896" s="1">
        <f ca="1">IF(ISERROR(F890),"",IF(ISTEXT(VLOOKUP(B890,INDIRECT($F$8),6+(O896-1)*3)),(VLOOKUP(B890,INDIRECT($F$8),6+(O896-1)*3)),SUM(VLOOKUP(B890,INDIRECT($F$8),6+(O896-1)*3),IF(W907,W896,0))))</f>
        <v>67</v>
      </c>
      <c r="Q896" s="1">
        <f ca="1">IF(ISERROR(F890),"",VLOOKUP(B890,INDIRECT($F$8),7+(O896-1)*3))</f>
        <v>25</v>
      </c>
      <c r="R896" s="1">
        <f ca="1">IF(ISERROR(F890),"",SUM(P896:Q896))</f>
        <v>92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str">
        <f ca="1">IF(ISERROR(F890),"",IF(N896=0,A896,""))</f>
        <v/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0</v>
      </c>
      <c r="X896" s="1" t="str">
        <f ca="1">IF(ISERROR(F890),"",IF(W896=0,"",_xlfn.TEXTJOIN("",FALSE," G+",W896," in ",A896)))</f>
        <v/>
      </c>
    </row>
    <row r="897" spans="1:24" ht="12" customHeight="1" x14ac:dyDescent="0.25">
      <c r="A897" s="7" t="str">
        <f ca="1">IF(ISERROR(F890),"",VLOOKUP(C890,INDIRECT($F$8),6+(O897-1)*3,0))</f>
        <v>ECT 001</v>
      </c>
      <c r="B897" s="38" t="str">
        <f ca="1">IF(ISERROR(F890),"",VLOOKUP(D890,INDIRECT($F$8),6+(O897-1)*3,0))</f>
        <v>Basic Electronics Engineering</v>
      </c>
      <c r="C897" s="38"/>
      <c r="D897" s="38"/>
      <c r="E897" s="38"/>
      <c r="F897" s="7">
        <f ca="1">IF(ISERROR(F890),"",VLOOKUP(E890,INDIRECT($F$8),6+(O897-1)*3,0))</f>
        <v>4</v>
      </c>
      <c r="G897" s="39" t="str">
        <f ca="1">IF(ISERROR(F890),"",_xlfn.TEXTJOIN("/",FALSE,P897,S897))</f>
        <v>30/100</v>
      </c>
      <c r="H897" s="39"/>
      <c r="I897" s="39" t="str">
        <f ca="1">IF(ISERROR(F890),"",_xlfn.TEXTJOIN("/",FALSE,Q897,T897))</f>
        <v>37/50</v>
      </c>
      <c r="J897" s="39"/>
      <c r="K897" s="39" t="str">
        <f ca="1">IF(ISERROR(F890),"",_xlfn.TEXTJOIN("/",FALSE,R897,U897))</f>
        <v>67/150</v>
      </c>
      <c r="L897" s="39"/>
      <c r="M897" s="7" t="str">
        <f t="shared" ca="1" si="127"/>
        <v>P</v>
      </c>
      <c r="N897" s="8">
        <f t="shared" ca="1" si="128"/>
        <v>4.5</v>
      </c>
      <c r="O897">
        <f>O896+1</f>
        <v>3</v>
      </c>
      <c r="P897" s="1">
        <f ca="1">IF(ISERROR(F890),"",IF(ISTEXT(VLOOKUP(B890,INDIRECT($F$8),6+(O897-1)*3)),(VLOOKUP(B890,INDIRECT($F$8),6+(O897-1)*3)),SUM(VLOOKUP(B890,INDIRECT($F$8),6+(O897-1)*3),IF(W907,W897,0))))</f>
        <v>30</v>
      </c>
      <c r="Q897" s="1">
        <f ca="1">IF(ISERROR(F890),"",VLOOKUP(B890,INDIRECT($F$8),7+(O897-1)*3))</f>
        <v>37</v>
      </c>
      <c r="R897" s="1">
        <f ca="1">IF(ISERROR(F890),"",SUM(P897:Q897))</f>
        <v>67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str">
        <f ca="1">IF(ISERROR(F890),"",IF(N897=0,A897,""))</f>
        <v/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3</v>
      </c>
      <c r="X897" s="1" t="str">
        <f ca="1">IF(ISERROR(F890),"",IF(W897=0,"",_xlfn.TEXTJOIN("",FALSE," G+",W897," in ",A897)))</f>
        <v xml:space="preserve"> G+3 in ECT 001</v>
      </c>
    </row>
    <row r="898" spans="1:24" ht="12" customHeight="1" x14ac:dyDescent="0.25">
      <c r="A898" s="7" t="str">
        <f ca="1">IF(ISERROR(F890),"",VLOOKUP(C890,INDIRECT($F$8),6+(O898-1)*3,0))</f>
        <v>MET 001</v>
      </c>
      <c r="B898" s="38" t="str">
        <f ca="1">IF(ISERROR(F890),"",VLOOKUP(D890,INDIRECT($F$8),6+(O898-1)*3,0))</f>
        <v>Basic Mechanical Engineering</v>
      </c>
      <c r="C898" s="38"/>
      <c r="D898" s="38"/>
      <c r="E898" s="38"/>
      <c r="F898" s="7">
        <f ca="1">IF(ISERROR(F890),"",VLOOKUP(E890,INDIRECT($F$8),6+(O898-1)*3,0))</f>
        <v>4</v>
      </c>
      <c r="G898" s="39" t="str">
        <f ca="1">IF(ISERROR(F890),"",_xlfn.TEXTJOIN("/",FALSE,P898,S898))</f>
        <v>34/100</v>
      </c>
      <c r="H898" s="39"/>
      <c r="I898" s="39" t="str">
        <f ca="1">IF(ISERROR(F890),"",_xlfn.TEXTJOIN("/",FALSE,Q898,T898))</f>
        <v>36/50</v>
      </c>
      <c r="J898" s="39"/>
      <c r="K898" s="39" t="str">
        <f ca="1">IF(ISERROR(F890),"",_xlfn.TEXTJOIN("/",FALSE,R898,U898))</f>
        <v>70/150</v>
      </c>
      <c r="L898" s="39"/>
      <c r="M898" s="7" t="str">
        <f t="shared" ca="1" si="127"/>
        <v>E</v>
      </c>
      <c r="N898" s="8">
        <f t="shared" ca="1" si="128"/>
        <v>5</v>
      </c>
      <c r="O898">
        <f>O897+1</f>
        <v>4</v>
      </c>
      <c r="P898" s="1">
        <f ca="1">IF(ISERROR(F890),"",IF(ISTEXT(VLOOKUP(B890,INDIRECT($F$8),6+(O898-1)*3)),(VLOOKUP(B890,INDIRECT($F$8),6+(O898-1)*3)),SUM(VLOOKUP(B890,INDIRECT($F$8),6+(O898-1)*3),IF(W907,W898,0))))</f>
        <v>34</v>
      </c>
      <c r="Q898" s="1">
        <f ca="1">IF(ISERROR(F890),"",VLOOKUP(B890,INDIRECT($F$8),7+(O898-1)*3))</f>
        <v>36</v>
      </c>
      <c r="R898" s="1">
        <f ca="1">IF(ISERROR(F890),"",SUM(P898:Q898))</f>
        <v>70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str">
        <f ca="1">IF(ISERROR(F890),"",IF(N898=0,A898,""))</f>
        <v/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0</v>
      </c>
      <c r="X898" s="1" t="str">
        <f ca="1">IF(ISERROR(F890),"",IF(W898=0,"",_xlfn.TEXTJOIN("",FALSE," G+",W898," in ",A898)))</f>
        <v/>
      </c>
    </row>
    <row r="899" spans="1:24" ht="12" customHeight="1" x14ac:dyDescent="0.25">
      <c r="A899" s="7" t="str">
        <f ca="1">IF(ISERROR(F890),"",VLOOKUP(C890,INDIRECT($F$8),6+(O899-1)*3,0))</f>
        <v>AHP 002</v>
      </c>
      <c r="B899" s="38" t="str">
        <f ca="1">IF(ISERROR(F890),"",VLOOKUP(D890,INDIRECT($F$8),6+(O899-1)*3,0))</f>
        <v>Engineering Chemistry Lab</v>
      </c>
      <c r="C899" s="38"/>
      <c r="D899" s="38"/>
      <c r="E899" s="38"/>
      <c r="F899" s="7">
        <f ca="1">IF(ISERROR(F890),"",VLOOKUP(E890,INDIRECT($F$8),6+(O899-1)*3,0))</f>
        <v>1</v>
      </c>
      <c r="G899" s="39" t="str">
        <f ca="1">IF(ISERROR(F890),"",_xlfn.TEXTJOIN("/",FALSE,P899,S899))</f>
        <v>20/25</v>
      </c>
      <c r="H899" s="39"/>
      <c r="I899" s="39" t="str">
        <f ca="1">IF(ISERROR(F890),"",_xlfn.TEXTJOIN("/",FALSE,Q899,T899))</f>
        <v>21/25</v>
      </c>
      <c r="J899" s="39"/>
      <c r="K899" s="39" t="str">
        <f ca="1">IF(ISERROR(F890),"",_xlfn.TEXTJOIN("/",FALSE,R899,U899))</f>
        <v>41/50</v>
      </c>
      <c r="L899" s="39"/>
      <c r="M899" s="7" t="str">
        <f t="shared" ca="1" si="127"/>
        <v>B+</v>
      </c>
      <c r="N899" s="8">
        <f t="shared" ca="1" si="128"/>
        <v>8.5</v>
      </c>
      <c r="O899">
        <f>O898+1</f>
        <v>5</v>
      </c>
      <c r="P899" s="1">
        <f ca="1">IF(ISERROR(F890),"",IF(ISTEXT(VLOOKUP(B890,INDIRECT($F$8),6+(O899-1)*3)),(VLOOKUP(B890,INDIRECT($F$8),6+(O899-1)*3)),SUM(VLOOKUP(B890,INDIRECT($F$8),6+(O899-1)*3),IF(W907,W899,0))))</f>
        <v>20</v>
      </c>
      <c r="Q899" s="1">
        <f ca="1">IF(ISERROR(F890),"",VLOOKUP(B890,INDIRECT($F$8),7+(O899-1)*3))</f>
        <v>21</v>
      </c>
      <c r="R899" s="1">
        <f ca="1">IF(ISERROR(F890),"",SUM(P899:Q899))</f>
        <v>41</v>
      </c>
      <c r="S899" s="1">
        <f ca="1">IF(ISERROR(F890),"",VLOOKUP(A890,INDIRECT($F$8),6+(O899-1)*3))</f>
        <v>25</v>
      </c>
      <c r="T899" s="1">
        <f ca="1">IF(ISERROR(F890),"",VLOOKUP(A890,INDIRECT($F$8),7+(O899-1)*3))</f>
        <v>25</v>
      </c>
      <c r="U899" s="1">
        <f ca="1">IF(ISERROR(F890),"",VLOOKUP(A890,INDIRECT($F$8),8+(O899-1)*3))</f>
        <v>50</v>
      </c>
      <c r="V899" s="1" t="str">
        <f ca="1">IF(ISERROR(F890),"",IF(N899=0,A899,""))</f>
        <v/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0</v>
      </c>
      <c r="X899" s="1" t="str">
        <f ca="1">IF(ISERROR(F890),"",IF(W899=0,"",_xlfn.TEXTJOIN("",FALSE," G+",W899," in ",A899)))</f>
        <v/>
      </c>
    </row>
    <row r="900" spans="1:24" ht="12" customHeight="1" x14ac:dyDescent="0.25">
      <c r="A900" s="7" t="str">
        <f ca="1">IF(ISERROR(F890),"",VLOOKUP(C890,INDIRECT($F$8),6+(O900-1)*3,0))</f>
        <v>ECP 001</v>
      </c>
      <c r="B900" s="38" t="str">
        <f ca="1">IF(ISERROR(F890),"",VLOOKUP(D890,INDIRECT($F$8),6+(O900-1)*3,0))</f>
        <v>Basic Electronics Engineering Lab</v>
      </c>
      <c r="C900" s="38"/>
      <c r="D900" s="38"/>
      <c r="E900" s="38"/>
      <c r="F900" s="7">
        <f ca="1">IF(ISERROR(F890),"",VLOOKUP(E890,INDIRECT($F$8),6+(O900-1)*3,0))</f>
        <v>1</v>
      </c>
      <c r="G900" s="39" t="str">
        <f ca="1">IF(ISERROR(F890),"",_xlfn.TEXTJOIN("/",FALSE,P900,S900))</f>
        <v>14/25</v>
      </c>
      <c r="H900" s="39"/>
      <c r="I900" s="39" t="str">
        <f ca="1">IF(ISERROR(F890),"",_xlfn.TEXTJOIN("/",FALSE,Q900,T900))</f>
        <v>18/25</v>
      </c>
      <c r="J900" s="39"/>
      <c r="K900" s="39" t="str">
        <f ca="1">IF(ISERROR(F890),"",_xlfn.TEXTJOIN("/",FALSE,R900,U900))</f>
        <v>32/50</v>
      </c>
      <c r="L900" s="39"/>
      <c r="M900" s="7" t="str">
        <f t="shared" ca="1" si="127"/>
        <v>D+</v>
      </c>
      <c r="N900" s="8">
        <f t="shared" ca="1" si="128"/>
        <v>6.5</v>
      </c>
      <c r="O900">
        <f t="shared" ref="O900:O906" si="129">O899+1</f>
        <v>6</v>
      </c>
      <c r="P900" s="1">
        <f ca="1">IF(ISERROR(F890),"",IF(ISTEXT(VLOOKUP(B890,INDIRECT($F$8),6+(O900-1)*3)),(VLOOKUP(B890,INDIRECT($F$8),6+(O900-1)*3)),SUM(VLOOKUP(B890,INDIRECT($F$8),6+(O900-1)*3),IF(W907,W900,0))))</f>
        <v>14</v>
      </c>
      <c r="Q900" s="1">
        <f ca="1">IF(ISERROR(F890),"",VLOOKUP(B890,INDIRECT($F$8),7+(O900-1)*3))</f>
        <v>18</v>
      </c>
      <c r="R900" s="1">
        <f ca="1">IF(ISERROR(F890),"",SUM(P900:Q900))</f>
        <v>32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str">
        <f ca="1">IF(ISERROR(F890),"",IF(N900=0,A900,""))</f>
        <v/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0</v>
      </c>
      <c r="X900" s="1" t="str">
        <f ca="1">IF(ISERROR(F890),"",IF(W900=0,"",_xlfn.TEXTJOIN("",FALSE," G+",W900," in ",A900)))</f>
        <v/>
      </c>
    </row>
    <row r="901" spans="1:24" ht="12" customHeight="1" x14ac:dyDescent="0.25">
      <c r="A901" s="7" t="str">
        <f ca="1">IF(ISERROR(F890),"",VLOOKUP(C890,INDIRECT($F$8),6+(O901-1)*3,0))</f>
        <v>MEP 001</v>
      </c>
      <c r="B901" s="38" t="str">
        <f ca="1">IF(ISERROR(F890),"",VLOOKUP(D890,INDIRECT($F$8),6+(O901-1)*3,0))</f>
        <v>Basic Mechanical Engineering Lab</v>
      </c>
      <c r="C901" s="38"/>
      <c r="D901" s="38"/>
      <c r="E901" s="38"/>
      <c r="F901" s="7">
        <f ca="1">IF(ISERROR(F890),"",VLOOKUP(E890,INDIRECT($F$8),6+(O901-1)*3,0))</f>
        <v>1</v>
      </c>
      <c r="G901" s="39" t="str">
        <f ca="1">IF(ISERROR(F890),"",_xlfn.TEXTJOIN("/",FALSE,P901,S901))</f>
        <v>20/25</v>
      </c>
      <c r="H901" s="39"/>
      <c r="I901" s="39" t="str">
        <f ca="1">IF(ISERROR(F890),"",_xlfn.TEXTJOIN("/",FALSE,Q901,T901))</f>
        <v>17/25</v>
      </c>
      <c r="J901" s="39"/>
      <c r="K901" s="39" t="str">
        <f ca="1">IF(ISERROR(F890),"",_xlfn.TEXTJOIN("/",FALSE,R901,U901))</f>
        <v>37/50</v>
      </c>
      <c r="L901" s="39"/>
      <c r="M901" s="7" t="str">
        <f t="shared" ca="1" si="127"/>
        <v>C+</v>
      </c>
      <c r="N901" s="8">
        <f t="shared" ca="1" si="128"/>
        <v>7.5</v>
      </c>
      <c r="O901">
        <f t="shared" si="129"/>
        <v>7</v>
      </c>
      <c r="P901" s="1">
        <f ca="1">IF(ISERROR(F890),"",IF(ISTEXT(VLOOKUP(B890,INDIRECT($F$8),6+(O901-1)*3)),(VLOOKUP(B890,INDIRECT($F$8),6+(O901-1)*3)),SUM(VLOOKUP(B890,INDIRECT($F$8),6+(O901-1)*3),IF(W907,W901,0))))</f>
        <v>20</v>
      </c>
      <c r="Q901" s="1">
        <f ca="1">IF(ISERROR(F890),"",VLOOKUP(B890,INDIRECT($F$8),7+(O901-1)*3))</f>
        <v>17</v>
      </c>
      <c r="R901" s="1">
        <f ca="1">IF(ISERROR(F890),"",SUM(P901:Q901))</f>
        <v>37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str">
        <f ca="1">IF(ISERROR(F890),"",IF(N901=0,A901,""))</f>
        <v/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0</v>
      </c>
      <c r="X901" s="1" t="str">
        <f ca="1">IF(ISERROR(F890),"",IF(W901=0,"",_xlfn.TEXTJOIN("",FALSE," G+",W901," in ",A901)))</f>
        <v/>
      </c>
    </row>
    <row r="902" spans="1:24" ht="12" customHeight="1" x14ac:dyDescent="0.25">
      <c r="A902" s="7" t="str">
        <f ca="1">IF(ISERROR(F890),"",VLOOKUP(C890,INDIRECT($F$8),6+(O902-1)*3,0))</f>
        <v>MEP 003</v>
      </c>
      <c r="B902" s="38" t="str">
        <f ca="1">IF(ISERROR(F890),"",VLOOKUP(D890,INDIRECT($F$8),6+(O902-1)*3-Z902,0))</f>
        <v>Workshop Practices Lab</v>
      </c>
      <c r="C902" s="38"/>
      <c r="D902" s="38"/>
      <c r="E902" s="38"/>
      <c r="F902" s="7">
        <f ca="1">IF(ISERROR(F890),"",VLOOKUP(E890,INDIRECT($F$8),6+(O902-1)*3,0))</f>
        <v>2</v>
      </c>
      <c r="G902" s="39" t="str">
        <f ca="1">IF(ISERROR(F890),"",_xlfn.TEXTJOIN("/",FALSE,P902,S902))</f>
        <v>44/50</v>
      </c>
      <c r="H902" s="39"/>
      <c r="I902" s="39" t="str">
        <f ca="1">IF(ISERROR(F890),"",_xlfn.TEXTJOIN("/",FALSE,Q902,T902))</f>
        <v>46/50</v>
      </c>
      <c r="J902" s="39"/>
      <c r="K902" s="39" t="str">
        <f ca="1">IF(ISERROR(F890),"",_xlfn.TEXTJOIN("/",FALSE,R902,U902))</f>
        <v>90/100</v>
      </c>
      <c r="L902" s="39"/>
      <c r="M902" s="7" t="str">
        <f t="shared" ca="1" si="127"/>
        <v>A+</v>
      </c>
      <c r="N902" s="8">
        <f t="shared" ca="1" si="128"/>
        <v>9.5</v>
      </c>
      <c r="O902">
        <f t="shared" si="129"/>
        <v>8</v>
      </c>
      <c r="P902" s="1">
        <f ca="1">IF(ISERROR(F890),"",IF(ISTEXT(VLOOKUP(B890,INDIRECT($F$8),6+(O902-1)*3)),(VLOOKUP(B890,INDIRECT($F$8),6+(O902-1)*3)),SUM(VLOOKUP(B890,INDIRECT($F$8),6+(O902-1)*3),IF(W907,W902,0))))</f>
        <v>44</v>
      </c>
      <c r="Q902" s="1">
        <f ca="1">IF(ISERROR(F890),"",VLOOKUP(B890,INDIRECT($F$8),7+(O902-1)*3))</f>
        <v>46</v>
      </c>
      <c r="R902" s="1">
        <f ca="1">IF(ISERROR(F890),"",SUM(P902:Q902))</f>
        <v>90</v>
      </c>
      <c r="S902" s="1">
        <f ca="1">IF(ISERROR(F890),"",VLOOKUP(A890,INDIRECT($F$8),6+(O902-1)*3))</f>
        <v>50</v>
      </c>
      <c r="T902" s="1">
        <f ca="1">IF(ISERROR(F890),"",VLOOKUP(A890,INDIRECT($F$8),7+(O902-1)*3))</f>
        <v>50</v>
      </c>
      <c r="U902" s="1">
        <f ca="1">IF(ISERROR(F890),"",VLOOKUP(A890,INDIRECT($F$8),8+(O902-1)*3))</f>
        <v>100</v>
      </c>
      <c r="V902" s="1" t="str">
        <f ca="1">IF(ISERROR(F890),"",IF(N902=0,A902,""))</f>
        <v/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0</v>
      </c>
      <c r="X902" s="1" t="str">
        <f ca="1">IF(ISERROR(F890),"",IF(W902=0,"",_xlfn.TEXTJOIN("",FALSE," G+",W902," in ",A902)))</f>
        <v/>
      </c>
    </row>
    <row r="903" spans="1:24" ht="12" customHeight="1" x14ac:dyDescent="0.25">
      <c r="A903" s="7" t="str">
        <f ca="1">IF(ISERROR(F890),"",VLOOKUP(C890,INDIRECT($F$8),6+(O903-1)*3,0))</f>
        <v>AHP 004</v>
      </c>
      <c r="B903" s="38" t="str">
        <f ca="1">IF(ISERROR(F890),"",VLOOKUP(D890,INDIRECT($F$8),6+(O903-1)*3-Z903,0))</f>
        <v>Emerging Technologies in Engineering Lab</v>
      </c>
      <c r="C903" s="38"/>
      <c r="D903" s="38"/>
      <c r="E903" s="38"/>
      <c r="F903" s="7">
        <f ca="1">IF(ISERROR(F890),"",VLOOKUP(E890,INDIRECT($F$8),6+(O903-1)*3,0))</f>
        <v>1</v>
      </c>
      <c r="G903" s="39" t="str">
        <f ca="1">IF(ISERROR(F890),"",_xlfn.TEXTJOIN("/",FALSE,P903,S903))</f>
        <v>22/25</v>
      </c>
      <c r="H903" s="39"/>
      <c r="I903" s="39" t="str">
        <f ca="1">IF(ISERROR(F890),"",_xlfn.TEXTJOIN("/",FALSE,Q903,T903))</f>
        <v>24/25</v>
      </c>
      <c r="J903" s="39"/>
      <c r="K903" s="39" t="str">
        <f ca="1">IF(ISERROR(F890),"",_xlfn.TEXTJOIN("/",FALSE,R903,U903))</f>
        <v>46/50</v>
      </c>
      <c r="L903" s="39"/>
      <c r="M903" s="7" t="str">
        <f t="shared" ca="1" si="127"/>
        <v>A+</v>
      </c>
      <c r="N903" s="8">
        <f t="shared" ca="1" si="128"/>
        <v>9.5</v>
      </c>
      <c r="O903">
        <f t="shared" si="129"/>
        <v>9</v>
      </c>
      <c r="P903" s="1">
        <f ca="1">IF(ISERROR(F890),"",IF(ISTEXT(VLOOKUP(B890,INDIRECT($F$8),6+(O903-1)*3)),(VLOOKUP(B890,INDIRECT($F$8),6+(O903-1)*3)),SUM(VLOOKUP(B890,INDIRECT($F$8),6+(O903-1)*3),IF(W907,W903,0))))</f>
        <v>22</v>
      </c>
      <c r="Q903" s="1">
        <f ca="1">IF(ISERROR(F890),"",VLOOKUP(B890,INDIRECT($F$8),7+(O903-1)*3))</f>
        <v>24</v>
      </c>
      <c r="R903" s="1">
        <f ca="1">IF(ISERROR(F890),"",SUM(P903:Q903))</f>
        <v>46</v>
      </c>
      <c r="S903" s="1">
        <f ca="1">IF(ISERROR(F890),"",VLOOKUP(A890,INDIRECT($F$8),6+(O903-1)*3))</f>
        <v>25</v>
      </c>
      <c r="T903" s="1">
        <f ca="1">IF(ISERROR(F890),"",VLOOKUP(A890,INDIRECT($F$8),7+(O903-1)*3))</f>
        <v>25</v>
      </c>
      <c r="U903" s="1">
        <f ca="1">IF(ISERROR(F890),"",VLOOKUP(A890,INDIRECT($F$8),8+(O903-1)*3))</f>
        <v>50</v>
      </c>
      <c r="V903" s="1" t="str">
        <f ca="1">IF(ISERROR(F890),"",IF(N903=0,A903,""))</f>
        <v/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0</v>
      </c>
      <c r="X903" s="1" t="str">
        <f ca="1">IF(ISERROR(F890),"",IF(W903=0,"",_xlfn.TEXTJOIN("",FALSE," G+",W903," in ",A903)))</f>
        <v/>
      </c>
    </row>
    <row r="904" spans="1:24" ht="12" customHeight="1" x14ac:dyDescent="0.25">
      <c r="A904" s="7" t="str">
        <f ca="1">IF(ISERROR(F890),"",VLOOKUP(C890,INDIRECT($F$8),6+(O904-1)*3,0))</f>
        <v>CSP 002</v>
      </c>
      <c r="B904" s="38" t="str">
        <f ca="1">IF(ISERROR(F890),"",VLOOKUP(D890,INDIRECT($F$8),6+(O904-1)*3,0))</f>
        <v>Computer Applications and IOT</v>
      </c>
      <c r="C904" s="38"/>
      <c r="D904" s="38"/>
      <c r="E904" s="38"/>
      <c r="F904" s="7">
        <f ca="1">IF(ISERROR(F890),"",VLOOKUP(E890,INDIRECT($F$8),6+(O904-1)*3,0))</f>
        <v>1</v>
      </c>
      <c r="G904" s="39" t="str">
        <f ca="1">IF(ISERROR(F890),"",_xlfn.TEXTJOIN("/",FALSE,P904,S904))</f>
        <v>24/25</v>
      </c>
      <c r="H904" s="39"/>
      <c r="I904" s="39" t="str">
        <f ca="1">IF(ISERROR(F890),"",_xlfn.TEXTJOIN("/",FALSE,Q904,T904))</f>
        <v>A/25</v>
      </c>
      <c r="J904" s="39"/>
      <c r="K904" s="39" t="str">
        <f ca="1">IF(ISERROR(F890),"",_xlfn.TEXTJOIN("/",FALSE,R904,U904))</f>
        <v>24/50</v>
      </c>
      <c r="L904" s="39"/>
      <c r="M904" s="7" t="str">
        <f t="shared" ca="1" si="127"/>
        <v>E</v>
      </c>
      <c r="N904" s="8">
        <f t="shared" ca="1" si="128"/>
        <v>5</v>
      </c>
      <c r="O904">
        <f t="shared" si="129"/>
        <v>10</v>
      </c>
      <c r="P904" s="1">
        <f ca="1">IF(ISERROR(F890),"",IF(ISTEXT(VLOOKUP(B890,INDIRECT($F$8),6+(O904-1)*3)),(VLOOKUP(B890,INDIRECT($F$8),6+(O904-1)*3)),SUM(VLOOKUP(B890,INDIRECT($F$8),6+(O904-1)*3),IF(W907,W904,0))))</f>
        <v>24</v>
      </c>
      <c r="Q904" s="1" t="str">
        <f ca="1">IF(ISERROR(F890),"",VLOOKUP(B890,INDIRECT($F$8),7+(O904-1)*3))</f>
        <v>A</v>
      </c>
      <c r="R904" s="1">
        <f ca="1">IF(ISERROR(F890),"",SUM(P904:Q904))</f>
        <v>24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str">
        <f ca="1">IF(ISERROR(F890),"",IF(N904=0,A904,""))</f>
        <v/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0</v>
      </c>
      <c r="X904" s="1" t="str">
        <f ca="1">IF(ISERROR(F890),"",IF(W904=0,"",_xlfn.TEXTJOIN("",FALSE," G+",W904," in ",A904)))</f>
        <v/>
      </c>
    </row>
    <row r="905" spans="1:24" ht="12" customHeight="1" x14ac:dyDescent="0.25">
      <c r="A905" s="7" t="str">
        <f ca="1">IF(ISERROR(F890),"",VLOOKUP(C890,INDIRECT($F$8),6+(O905-1)*3,0))</f>
        <v>AHP 006</v>
      </c>
      <c r="B905" s="38" t="str">
        <f ca="1">IF(ISERROR(F890),"",VLOOKUP(D890,INDIRECT($F$8),6+(O905-1)*3,0))</f>
        <v>English Language Lab ($)</v>
      </c>
      <c r="C905" s="38"/>
      <c r="D905" s="38"/>
      <c r="E905" s="38"/>
      <c r="F905" s="7">
        <f ca="1">IF(ISERROR(F890),"",VLOOKUP(E890,INDIRECT($F$8),6+(O905-1)*3,0))</f>
        <v>0</v>
      </c>
      <c r="G905" s="39" t="str">
        <f ca="1">IF(ISERROR(F890),"",_xlfn.TEXTJOIN("/",FALSE,P905,S905))</f>
        <v>17/25</v>
      </c>
      <c r="H905" s="39"/>
      <c r="I905" s="39" t="str">
        <f ca="1">IF(ISERROR(F890),"",_xlfn.TEXTJOIN("/",FALSE,Q905,T905))</f>
        <v>22/50</v>
      </c>
      <c r="J905" s="39"/>
      <c r="K905" s="39" t="str">
        <f ca="1">IF(ISERROR(F890),"",_xlfn.TEXTJOIN("/",FALSE,R905,U905))</f>
        <v>39/75</v>
      </c>
      <c r="L905" s="39"/>
      <c r="M905" s="7" t="str">
        <f t="shared" ca="1" si="127"/>
        <v>E+</v>
      </c>
      <c r="N905" s="8">
        <f t="shared" ca="1" si="128"/>
        <v>5.5</v>
      </c>
      <c r="O905">
        <f t="shared" si="129"/>
        <v>11</v>
      </c>
      <c r="P905" s="1">
        <f ca="1">IF(ISERROR(F890),"",IF(ISTEXT(VLOOKUP(B890,INDIRECT($F$8),6+(O905-1)*3)),(VLOOKUP(B890,INDIRECT($F$8),6+(O905-1)*3)),SUM(VLOOKUP(B890,INDIRECT($F$8),6+(O905-1)*3),IF(W907,W905,0))))</f>
        <v>17</v>
      </c>
      <c r="Q905" s="1">
        <f ca="1">IF(ISERROR(F890),"",VLOOKUP(B890,INDIRECT($F$8),7+(O905-1)*3))</f>
        <v>22</v>
      </c>
      <c r="R905" s="1">
        <f ca="1">IF(ISERROR(F890),"",SUM(P905:Q905))</f>
        <v>39</v>
      </c>
      <c r="S905" s="1">
        <f ca="1">IF(ISERROR(F890),"",VLOOKUP(A890,INDIRECT($F$8),6+(O905-1)*3))</f>
        <v>25</v>
      </c>
      <c r="T905" s="1">
        <f ca="1">IF(ISERROR(F890),"",VLOOKUP(A890,INDIRECT($F$8),7+(O905-1)*3))</f>
        <v>50</v>
      </c>
      <c r="U905" s="1">
        <f ca="1">IF(ISERROR(F890),"",VLOOKUP(A890,INDIRECT($F$8),8+(O905-1)*3))</f>
        <v>75</v>
      </c>
      <c r="V905" s="1" t="str">
        <f ca="1">IF(ISERROR(F890),"",IF(N905=0,A905,""))</f>
        <v/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0</v>
      </c>
      <c r="X905" s="1" t="str">
        <f ca="1">IF(ISERROR(F890),"",IF(W905=0,"",_xlfn.TEXTJOIN("",FALSE," G+",W905," in ",A905)))</f>
        <v/>
      </c>
    </row>
    <row r="906" spans="1:24" ht="12" customHeight="1" x14ac:dyDescent="0.25">
      <c r="A906" s="7" t="str">
        <f ca="1">IF(ISERROR(F890),"",VLOOKUP(C890,INDIRECT($F$8),6+(O906-1)*3-Y906,0))</f>
        <v>GP 01</v>
      </c>
      <c r="B906" s="38" t="str">
        <f ca="1">IF(ISERROR(F890),"",VLOOKUP(D890,INDIRECT($F$8),6+(O906-1)*3-Z906,0))</f>
        <v>General Proficiency ($)</v>
      </c>
      <c r="C906" s="38"/>
      <c r="D906" s="38"/>
      <c r="E906" s="38"/>
      <c r="F906" s="7">
        <f ca="1">IF(ISERROR(F890),"",VLOOKUP(E890,INDIRECT($F$8),6+(O906-1)*3-AA906,0))</f>
        <v>0</v>
      </c>
      <c r="G906" s="39" t="str">
        <f ca="1">IF(ISERROR(F890),"","-")</f>
        <v>-</v>
      </c>
      <c r="H906" s="39"/>
      <c r="I906" s="39" t="str">
        <f ca="1">IF(ISERROR(F890),"",_xlfn.TEXTJOIN("/",FALSE,Q906,T906))</f>
        <v>47/50</v>
      </c>
      <c r="J906" s="39"/>
      <c r="K906" s="39" t="str">
        <f ca="1">IF(ISERROR(F890),"",_xlfn.TEXTJOIN("/",FALSE,R906,U906))</f>
        <v>47/50</v>
      </c>
      <c r="L906" s="39"/>
      <c r="M906" s="39" t="str">
        <f ca="1">IF(ISBLANK(R906),"",IF(ISTEXT(R906),R906,IF(R906&gt;=0.8*U906,"Excellent",IF(R906&gt;=0.6*U906,"Very Good",IF(R906&gt;=0.4*U906,"Good",IF(R906&gt;=0.2*U906,"Satisfactory","Average"))))))</f>
        <v>Excellent</v>
      </c>
      <c r="N906" s="39"/>
      <c r="O906">
        <f t="shared" si="129"/>
        <v>12</v>
      </c>
      <c r="P906" s="1">
        <f ca="1">IF(ISERROR(F890),"",IF(ISTEXT(VLOOKUP(B\28,INDIRECT($F$8),6+(O906-1)*3)),(VLOOKUP(B890,INDIRECT($F$8),6+(O906-1)*3)),SUM(VLOOKUP(B890,INDIRECT($F$8),6+(O906-1)*3),IF(W907,W906,0))))</f>
        <v>0</v>
      </c>
      <c r="Q906" s="1">
        <f ca="1">IF(ISERROR(F890),"",VLOOKUP(B890,INDIRECT($F$8),7+(O906-1)*3))</f>
        <v>47</v>
      </c>
      <c r="R906" s="1">
        <f ca="1">IF(ISERROR(F890),"",SUM(P906:Q906))</f>
        <v>47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5">
      <c r="A907" s="40" t="str">
        <f ca="1">IF(ISERROR(F890),"",A886)</f>
        <v>Total Credits/ Marks/ Total Grade Points</v>
      </c>
      <c r="B907" s="40"/>
      <c r="C907" s="40"/>
      <c r="D907" s="40"/>
      <c r="E907" s="40"/>
      <c r="F907" s="10">
        <f ca="1">IF(ISERROR(F890),"",SUM(F895:F905))</f>
        <v>23</v>
      </c>
      <c r="G907" s="41" t="str">
        <f ca="1">IF(ISERROR(F890),"",_xlfn.TEXTJOIN("/",TRUE,SUMIF(F895:F906,"&gt;0",P895:P906),SUMIF(F895:F906,"&gt;0",S895:S906)))</f>
        <v>332/575</v>
      </c>
      <c r="H907" s="41"/>
      <c r="I907" s="41" t="str">
        <f ca="1">IF(ISERROR(F890),"",_xlfn.TEXTJOIN("/",TRUE,SUMIF(F895:F906,"&gt;0",Q895:Q906),SUMIF(F895:F906,"&gt;0",T895:T906)))</f>
        <v>261/375</v>
      </c>
      <c r="J907" s="41"/>
      <c r="K907" s="41" t="str">
        <f ca="1">IF(ISERROR(F890),"",_xlfn.TEXTJOIN("/",TRUE,SUMIF(F895:F906,"&gt;0",R895:R906),SUMIF(F895:F906,"&gt;0",U895:U906)))</f>
        <v>593/950</v>
      </c>
      <c r="L907" s="41"/>
      <c r="M907" s="40">
        <f ca="1">IF(ISERROR(F890),"",SUMPRODUCT(N895:N905,F895:F905))</f>
        <v>146</v>
      </c>
      <c r="N907" s="40"/>
      <c r="V907" s="1" t="str">
        <f ca="1">IF(ISERROR(F890),"",_xlfn.TEXTJOIN(", ",TRUE,V895:V906))</f>
        <v/>
      </c>
      <c r="W907" t="b">
        <f ca="1">IF(ISERROR(F890),"",IF(SUM(W895:W906)&lt;=W894,TRUE,FALSE))</f>
        <v>1</v>
      </c>
      <c r="X907" s="1" t="str">
        <f ca="1">IF(ISERROR(F890),"",_xlfn.TEXTJOIN(",",TRUE,X895:X906))</f>
        <v xml:space="preserve"> G+3 in ECT 001</v>
      </c>
    </row>
    <row r="908" spans="1:24" ht="12" customHeight="1" x14ac:dyDescent="0.25">
      <c r="A908" s="40" t="str">
        <f ca="1">IF(ISERROR(F890),"",A887)</f>
        <v>Result:</v>
      </c>
      <c r="B908" s="42" t="str" cm="1">
        <f t="array" aca="1" ref="B908" ca="1">IF(SUM(COUNTIF(M895:M905,{"Ab","Dt"}))=11, "Not Promoted to IInd Semester", IF(V907="", "PASS", "CARRY OVER"))</f>
        <v>PASS</v>
      </c>
      <c r="C908" s="42"/>
      <c r="D908" s="40" t="str">
        <f ca="1">IF(ISERROR(F890),"",D887)</f>
        <v>Remark:</v>
      </c>
      <c r="E908" s="42" t="str">
        <f ca="1">IF(ISERROR(F890),"",IF(V907="",IF(X907="","",X907),_xlfn.TEXTJOIN(" ",TRUE,"BACK IN",V907)))</f>
        <v xml:space="preserve"> G+3 in ECT 001</v>
      </c>
      <c r="F908" s="42"/>
      <c r="G908" s="40" t="str">
        <f ca="1">IF(ISERROR(F890),"",G887)</f>
        <v>SGPA:</v>
      </c>
      <c r="H908" s="43">
        <f ca="1">IF(ISERROR(F890),"",M907/F907)</f>
        <v>6.3478260869565215</v>
      </c>
      <c r="I908" s="40" t="str">
        <f ca="1">IF(ISERROR(F890),"",I887)</f>
        <v>CGPA:</v>
      </c>
      <c r="J908" s="43">
        <f ca="1">IF(ISERROR(F890),"",VLOOKUP(B890,INDIRECT($F$8),12+(O906-1)*3,0))</f>
        <v>6.3478260869565215</v>
      </c>
      <c r="K908" s="42" t="str">
        <f ca="1">IF(ISERROR(F890),"",K887)</f>
        <v>Earned Credits:</v>
      </c>
      <c r="L908" s="40">
        <f ca="1">IF(ISERROR(F890),"",SUMIF(N895:N905,"&gt;0",F895:F905))</f>
        <v>23</v>
      </c>
      <c r="M908" s="42" t="str">
        <f ca="1">IF(ISERROR(F890),"",M887)</f>
        <v>Cuml. Earned Credits:</v>
      </c>
      <c r="N908" s="40">
        <f ca="1">IF(ISERROR(F890),"",VLOOKUP(B890,INDIRECT($F$8),10+(O906-1)*3,0))</f>
        <v>23</v>
      </c>
    </row>
    <row r="909" spans="1:24" ht="12" customHeight="1" x14ac:dyDescent="0.25">
      <c r="A909" s="40"/>
      <c r="B909" s="42"/>
      <c r="C909" s="42"/>
      <c r="D909" s="40"/>
      <c r="E909" s="42"/>
      <c r="F909" s="42"/>
      <c r="G909" s="40"/>
      <c r="H909" s="43"/>
      <c r="I909" s="40"/>
      <c r="J909" s="43"/>
      <c r="K909" s="42"/>
      <c r="L909" s="40"/>
      <c r="M909" s="42"/>
      <c r="N909" s="40"/>
    </row>
    <row r="910" spans="1:24" ht="24.95" customHeight="1" x14ac:dyDescent="0.25">
      <c r="A910" s="40"/>
      <c r="B910" s="42"/>
      <c r="C910" s="42"/>
      <c r="D910" s="40"/>
      <c r="E910" s="42"/>
      <c r="F910" s="42"/>
      <c r="G910" s="40"/>
      <c r="H910" s="43"/>
      <c r="I910" s="40"/>
      <c r="J910" s="43"/>
      <c r="K910" s="42"/>
      <c r="L910" s="40"/>
      <c r="M910" s="42"/>
      <c r="N910" s="40"/>
    </row>
    <row r="911" spans="1:24" ht="12" customHeight="1" x14ac:dyDescent="0.25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 t="str">
        <f ca="1">VLOOKUP(B911,INDIRECT($F$8),4,0)</f>
        <v>Samrat Bisht</v>
      </c>
    </row>
    <row r="912" spans="1:24" ht="12" customHeight="1" x14ac:dyDescent="0.25">
      <c r="A912" s="44" t="str">
        <f ca="1">IF(ISERROR(F911),"",A891)</f>
        <v>Name:</v>
      </c>
      <c r="B912" s="44" t="str">
        <f ca="1">IFERROR(VLOOKUP(B911,INDIRECT($F$8),4,0),"")</f>
        <v>Samrat Bisht</v>
      </c>
      <c r="C912" s="44"/>
      <c r="D912" s="44" t="str">
        <f ca="1">IF(ISERROR(F911),"",D891)</f>
        <v>Father's Name:</v>
      </c>
      <c r="E912" s="44" t="str">
        <f ca="1">IFERROR(VLOOKUP(B911,INDIRECT($F$8),5,0),"")</f>
        <v>Vimal Bisht</v>
      </c>
      <c r="F912" s="44"/>
      <c r="G912" s="44" t="str">
        <f ca="1">IF(ISERROR(F911),"",G891)</f>
        <v>University Roll No:</v>
      </c>
      <c r="H912" s="44"/>
      <c r="I912" s="45">
        <f ca="1">IFERROR(VLOOKUP(B911,INDIRECT($F$8),2,0),"")</f>
        <v>250090101044</v>
      </c>
      <c r="J912" s="45"/>
      <c r="K912" s="44" t="str">
        <f ca="1">IF(ISERROR(F911),"",K891)</f>
        <v>University Enrol. No:</v>
      </c>
      <c r="L912" s="44"/>
      <c r="M912" s="45" t="str">
        <f ca="1">IFERROR(VLOOKUP(B911,INDIRECT($F$8),3,0),"")</f>
        <v>UTU/2501103931</v>
      </c>
      <c r="N912" s="45"/>
    </row>
    <row r="913" spans="1:24" ht="12" customHeight="1" x14ac:dyDescent="0.25">
      <c r="A913" s="44"/>
      <c r="B913" s="44"/>
      <c r="C913" s="44"/>
      <c r="D913" s="44"/>
      <c r="E913" s="44"/>
      <c r="F913" s="44"/>
      <c r="G913" s="44"/>
      <c r="H913" s="44"/>
      <c r="I913" s="45"/>
      <c r="J913" s="45"/>
      <c r="K913" s="44"/>
      <c r="L913" s="44"/>
      <c r="M913" s="45"/>
      <c r="N913" s="45"/>
    </row>
    <row r="914" spans="1:24" ht="12" customHeight="1" x14ac:dyDescent="0.25">
      <c r="A914" s="42" t="str">
        <f ca="1">IF(ISERROR(F911),"",A893)</f>
        <v>Subject Code</v>
      </c>
      <c r="B914" s="42" t="str">
        <f ca="1">IF(ISERROR(F911),"",B893)</f>
        <v>Subject Name</v>
      </c>
      <c r="C914" s="42"/>
      <c r="D914" s="42"/>
      <c r="E914" s="42"/>
      <c r="F914" s="42" t="str">
        <f ca="1">IF(ISERROR(F911),"",F893)</f>
        <v>Credits</v>
      </c>
      <c r="G914" s="42" t="str">
        <f ca="1">IF(ISERROR(F911),"",G893)</f>
        <v>External Marks</v>
      </c>
      <c r="H914" s="42"/>
      <c r="I914" s="42" t="str">
        <f ca="1">IF(ISERROR(F911),"",I893)</f>
        <v>Sessional Marks</v>
      </c>
      <c r="J914" s="42"/>
      <c r="K914" s="42" t="str">
        <f ca="1">IF(ISERROR(F911),"",K893)</f>
        <v>Total Marks</v>
      </c>
      <c r="L914" s="42"/>
      <c r="M914" s="42" t="str">
        <f ca="1">IF(ISERROR(F911),"",M893)</f>
        <v>Grade</v>
      </c>
      <c r="N914" s="42" t="str">
        <f ca="1">IF(ISERROR(F911),"",N893)</f>
        <v>Grade Points</v>
      </c>
    </row>
    <row r="915" spans="1:24" ht="12" customHeight="1" x14ac:dyDescent="0.2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W915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10</v>
      </c>
    </row>
    <row r="916" spans="1:24" ht="12" customHeight="1" x14ac:dyDescent="0.25">
      <c r="A916" s="7" t="str">
        <f ca="1">IF(ISERROR(F911),"",VLOOKUP(C911,INDIRECT($F$8),6+(O916-1)*3,0))</f>
        <v>AHT 002</v>
      </c>
      <c r="B916" s="38" t="str">
        <f ca="1">IF(ISERROR(F911),"",VLOOKUP(D911,INDIRECT($F$8),6+(O916-1)*3,0))</f>
        <v>Engineering Chemistry</v>
      </c>
      <c r="C916" s="38"/>
      <c r="D916" s="38"/>
      <c r="E916" s="38"/>
      <c r="F916" s="7">
        <f ca="1">IF(ISERROR(F911),"",VLOOKUP(E911,INDIRECT($F$8),6+(O916-1)*3,0))</f>
        <v>4</v>
      </c>
      <c r="G916" s="39" t="str">
        <f ca="1">IF(ISERROR(F911),"",_xlfn.TEXTJOIN("/",FALSE,P916,S916))</f>
        <v>44/100</v>
      </c>
      <c r="H916" s="39"/>
      <c r="I916" s="39" t="str">
        <f ca="1">IF(ISERROR(F911),"",_xlfn.TEXTJOIN("/",FALSE,Q916,T916))</f>
        <v>37/50</v>
      </c>
      <c r="J916" s="39"/>
      <c r="K916" s="39" t="str">
        <f ca="1">IF(ISERROR(F911),"",_xlfn.TEXTJOIN("/",FALSE,R916,U916))</f>
        <v>81/150</v>
      </c>
      <c r="L916" s="39"/>
      <c r="M916" s="7" t="str">
        <f ca="1">IF(ISERROR(F911),"",IF(ISTEXT(P916),IF(P916="A","Ab",IF(P916="D","Dt",IF(P916="UFM","UFM",IF(P916="NA","")))),IF(AND(ISBLANK(P916),ISBLANK(R916)),"",IF(P916&lt;0.3*S916,"F",IF(ISBLANK(R916),"",IF(ISTEXT(R916),R916,IF(R916&gt;=0.95*U916,"O",IF(R916&gt;=0.9*U916,"A+",IF(R916&gt;=0.85*U916,"A",IF(R916&gt;=0.8*U916,"B+",IF(R916&gt;=0.75*U916,"B",IF(R916&gt;=0.7*U916,"C+",IF(R916&gt;=0.65*U916,"C",IF(R916&gt;=0.6*U916,"D+",IF(R916&gt;=0.55*U916,"D",IF(R916&gt;=0.5*U916,"E+",IF(R916&gt;=0.45*U916,"E",IF(R916&gt;=0.4*U916,"P",IF(R916&lt;0.4*U916,"F",R916)))))))))))))))))))</f>
        <v>E+</v>
      </c>
      <c r="N916" s="8">
        <f ca="1">INDEX($Z$2:$Z$17,MATCH(M916,$Y$2:$Y$17,0))</f>
        <v>5.5</v>
      </c>
      <c r="O916">
        <v>1</v>
      </c>
      <c r="P916" s="1">
        <f ca="1">IF(ISERROR(F911),"",IF(ISTEXT(VLOOKUP(B911,INDIRECT($F$8),6+(O916-1)*3)),(VLOOKUP(B911,INDIRECT($F$8),6+(O916-1)*3)),SUM(VLOOKUP(B911,INDIRECT($F$8),6+(O916-1)*3),IF(W928,W916,0))))</f>
        <v>44</v>
      </c>
      <c r="Q916" s="1">
        <f ca="1">IF(ISERROR(F911),"",VLOOKUP(B911,INDIRECT($F$8),7+(O916-1)*3))</f>
        <v>37</v>
      </c>
      <c r="R916" s="1">
        <f ca="1">IF(ISERROR(F911),"",SUM(P916:Q916))</f>
        <v>81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str">
        <f ca="1">IF(ISERROR(F911),"",IF(N916=0,A916,""))</f>
        <v/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0</v>
      </c>
      <c r="X916" s="1" t="str">
        <f ca="1">IF(ISERROR(F911),"",IF(W916=0,"",_xlfn.TEXTJOIN("",FALSE," G+",W916," in ",A916)))</f>
        <v/>
      </c>
    </row>
    <row r="917" spans="1:24" ht="12" customHeight="1" x14ac:dyDescent="0.25">
      <c r="A917" s="7" t="str">
        <f ca="1">IF(ISERROR(F911),"",VLOOKUP(C911,INDIRECT($F$8),6+(O917-1)*3,0))</f>
        <v>AHT 003</v>
      </c>
      <c r="B917" s="38" t="str">
        <f ca="1">IF(ISERROR(F911),"",VLOOKUP(D911,INDIRECT($F$8),6+(O917-1)*3,0))</f>
        <v>Introduction to Engineering Mathematics</v>
      </c>
      <c r="C917" s="38"/>
      <c r="D917" s="38"/>
      <c r="E917" s="38"/>
      <c r="F917" s="7">
        <f ca="1">IF(ISERROR(F911),"",VLOOKUP(E911,INDIRECT($F$8),6+(O917-1)*3,0))</f>
        <v>4</v>
      </c>
      <c r="G917" s="39" t="str">
        <f ca="1">IF(ISERROR(F911),"",_xlfn.TEXTJOIN("/",FALSE,P917,S917))</f>
        <v>63/100</v>
      </c>
      <c r="H917" s="39"/>
      <c r="I917" s="39" t="str">
        <f ca="1">IF(ISERROR(F911),"",_xlfn.TEXTJOIN("/",FALSE,Q917,T917))</f>
        <v>32/50</v>
      </c>
      <c r="J917" s="39"/>
      <c r="K917" s="39" t="str">
        <f ca="1">IF(ISERROR(F911),"",_xlfn.TEXTJOIN("/",FALSE,R917,U917))</f>
        <v>95/150</v>
      </c>
      <c r="L917" s="39"/>
      <c r="M917" s="7" t="str">
        <f t="shared" ref="M917:M926" ca="1" si="130">IF(ISERROR(F912),"",IF(ISTEXT(P917),IF(P917="A","Ab",IF(P917="D","Dt",IF(P917="UFM","UFM",IF(P917="NA","")))),IF(AND(ISBLANK(P917),ISBLANK(R917)),"",IF(P917&lt;0.3*S917,"F",IF(ISBLANK(R917),"",IF(ISTEXT(R917),R917,IF(R917&gt;=0.95*U917,"O",IF(R917&gt;=0.9*U917,"A+",IF(R917&gt;=0.85*U917,"A",IF(R917&gt;=0.8*U917,"B+",IF(R917&gt;=0.75*U917,"B",IF(R917&gt;=0.7*U917,"C+",IF(R917&gt;=0.65*U917,"C",IF(R917&gt;=0.6*U917,"D+",IF(R917&gt;=0.55*U917,"D",IF(R917&gt;=0.5*U917,"E+",IF(R917&gt;=0.45*U917,"E",IF(R917&gt;=0.4*U917,"P",IF(R917&lt;0.4*U917,"F",R917)))))))))))))))))))</f>
        <v>D+</v>
      </c>
      <c r="N917" s="8">
        <f t="shared" ref="N917:N926" ca="1" si="131">INDEX($Z$2:$Z$17,MATCH(M917,$Y$2:$Y$17,0))</f>
        <v>6.5</v>
      </c>
      <c r="O917">
        <f>O916+1</f>
        <v>2</v>
      </c>
      <c r="P917" s="1">
        <f ca="1">IF(ISERROR(F911),"",IF(ISTEXT(VLOOKUP(B911,INDIRECT($F$8),6+(O917-1)*3)),(VLOOKUP(B911,INDIRECT($F$8),6+(O917-1)*3)),SUM(VLOOKUP(B911,INDIRECT($F$8),6+(O917-1)*3),IF(W928,W917,0))))</f>
        <v>63</v>
      </c>
      <c r="Q917" s="1">
        <f ca="1">IF(ISERROR(F911),"",VLOOKUP(B911,INDIRECT($F$8),7+(O917-1)*3))</f>
        <v>32</v>
      </c>
      <c r="R917" s="1">
        <f ca="1">IF(ISERROR(F911),"",SUM(P917:Q917))</f>
        <v>95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str">
        <f ca="1">IF(ISERROR(F911),"",IF(N917=0,A917,""))</f>
        <v/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0</v>
      </c>
      <c r="X917" s="1" t="str">
        <f ca="1">IF(ISERROR(F911),"",IF(W917=0,"",_xlfn.TEXTJOIN("",FALSE," G+",W917," in ",A917)))</f>
        <v/>
      </c>
    </row>
    <row r="918" spans="1:24" ht="12" customHeight="1" x14ac:dyDescent="0.25">
      <c r="A918" s="7" t="str">
        <f ca="1">IF(ISERROR(F911),"",VLOOKUP(C911,INDIRECT($F$8),6+(O918-1)*3,0))</f>
        <v>ECT 001</v>
      </c>
      <c r="B918" s="38" t="str">
        <f ca="1">IF(ISERROR(F911),"",VLOOKUP(D911,INDIRECT($F$8),6+(O918-1)*3,0))</f>
        <v>Basic Electronics Engineering</v>
      </c>
      <c r="C918" s="38"/>
      <c r="D918" s="38"/>
      <c r="E918" s="38"/>
      <c r="F918" s="7">
        <f ca="1">IF(ISERROR(F911),"",VLOOKUP(E911,INDIRECT($F$8),6+(O918-1)*3,0))</f>
        <v>4</v>
      </c>
      <c r="G918" s="39" t="str">
        <f ca="1">IF(ISERROR(F911),"",_xlfn.TEXTJOIN("/",FALSE,P918,S918))</f>
        <v>41/100</v>
      </c>
      <c r="H918" s="39"/>
      <c r="I918" s="39" t="str">
        <f ca="1">IF(ISERROR(F911),"",_xlfn.TEXTJOIN("/",FALSE,Q918,T918))</f>
        <v>42/50</v>
      </c>
      <c r="J918" s="39"/>
      <c r="K918" s="39" t="str">
        <f ca="1">IF(ISERROR(F911),"",_xlfn.TEXTJOIN("/",FALSE,R918,U918))</f>
        <v>83/150</v>
      </c>
      <c r="L918" s="39"/>
      <c r="M918" s="7" t="str">
        <f t="shared" ca="1" si="130"/>
        <v>D</v>
      </c>
      <c r="N918" s="8">
        <f t="shared" ca="1" si="131"/>
        <v>6</v>
      </c>
      <c r="O918">
        <f>O917+1</f>
        <v>3</v>
      </c>
      <c r="P918" s="1">
        <f ca="1">IF(ISERROR(F911),"",IF(ISTEXT(VLOOKUP(B911,INDIRECT($F$8),6+(O918-1)*3)),(VLOOKUP(B911,INDIRECT($F$8),6+(O918-1)*3)),SUM(VLOOKUP(B911,INDIRECT($F$8),6+(O918-1)*3),IF(W928,W918,0))))</f>
        <v>41</v>
      </c>
      <c r="Q918" s="1">
        <f ca="1">IF(ISERROR(F911),"",VLOOKUP(B911,INDIRECT($F$8),7+(O918-1)*3))</f>
        <v>42</v>
      </c>
      <c r="R918" s="1">
        <f ca="1">IF(ISERROR(F911),"",SUM(P918:Q918))</f>
        <v>83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str">
        <f ca="1">IF(ISERROR(F911),"",IF(N918=0,A918,""))</f>
        <v/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0</v>
      </c>
      <c r="X918" s="1" t="str">
        <f ca="1">IF(ISERROR(F911),"",IF(W918=0,"",_xlfn.TEXTJOIN("",FALSE," G+",W918," in ",A918)))</f>
        <v/>
      </c>
    </row>
    <row r="919" spans="1:24" ht="12" customHeight="1" x14ac:dyDescent="0.25">
      <c r="A919" s="7" t="str">
        <f ca="1">IF(ISERROR(F911),"",VLOOKUP(C911,INDIRECT($F$8),6+(O919-1)*3,0))</f>
        <v>MET 001</v>
      </c>
      <c r="B919" s="38" t="str">
        <f ca="1">IF(ISERROR(F911),"",VLOOKUP(D911,INDIRECT($F$8),6+(O919-1)*3,0))</f>
        <v>Basic Mechanical Engineering</v>
      </c>
      <c r="C919" s="38"/>
      <c r="D919" s="38"/>
      <c r="E919" s="38"/>
      <c r="F919" s="7">
        <f ca="1">IF(ISERROR(F911),"",VLOOKUP(E911,INDIRECT($F$8),6+(O919-1)*3,0))</f>
        <v>4</v>
      </c>
      <c r="G919" s="39" t="str">
        <f ca="1">IF(ISERROR(F911),"",_xlfn.TEXTJOIN("/",FALSE,P919,S919))</f>
        <v>35/100</v>
      </c>
      <c r="H919" s="39"/>
      <c r="I919" s="39" t="str">
        <f ca="1">IF(ISERROR(F911),"",_xlfn.TEXTJOIN("/",FALSE,Q919,T919))</f>
        <v>27/50</v>
      </c>
      <c r="J919" s="39"/>
      <c r="K919" s="39" t="str">
        <f ca="1">IF(ISERROR(F911),"",_xlfn.TEXTJOIN("/",FALSE,R919,U919))</f>
        <v>62/150</v>
      </c>
      <c r="L919" s="39"/>
      <c r="M919" s="7" t="str">
        <f t="shared" ca="1" si="130"/>
        <v>P</v>
      </c>
      <c r="N919" s="8">
        <f t="shared" ca="1" si="131"/>
        <v>4.5</v>
      </c>
      <c r="O919">
        <f>O918+1</f>
        <v>4</v>
      </c>
      <c r="P919" s="1">
        <f ca="1">IF(ISERROR(F911),"",IF(ISTEXT(VLOOKUP(B911,INDIRECT($F$8),6+(O919-1)*3)),(VLOOKUP(B911,INDIRECT($F$8),6+(O919-1)*3)),SUM(VLOOKUP(B911,INDIRECT($F$8),6+(O919-1)*3),IF(W928,W919,0))))</f>
        <v>35</v>
      </c>
      <c r="Q919" s="1">
        <f ca="1">IF(ISERROR(F911),"",VLOOKUP(B911,INDIRECT($F$8),7+(O919-1)*3))</f>
        <v>27</v>
      </c>
      <c r="R919" s="1">
        <f ca="1">IF(ISERROR(F911),"",SUM(P919:Q919))</f>
        <v>62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str">
        <f ca="1">IF(ISERROR(F911),"",IF(N919=0,A919,""))</f>
        <v/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0</v>
      </c>
      <c r="X919" s="1" t="str">
        <f ca="1">IF(ISERROR(F911),"",IF(W919=0,"",_xlfn.TEXTJOIN("",FALSE," G+",W919," in ",A919)))</f>
        <v/>
      </c>
    </row>
    <row r="920" spans="1:24" ht="12" customHeight="1" x14ac:dyDescent="0.25">
      <c r="A920" s="7" t="str">
        <f ca="1">IF(ISERROR(F911),"",VLOOKUP(C911,INDIRECT($F$8),6+(O920-1)*3,0))</f>
        <v>AHP 002</v>
      </c>
      <c r="B920" s="38" t="str">
        <f ca="1">IF(ISERROR(F911),"",VLOOKUP(D911,INDIRECT($F$8),6+(O920-1)*3,0))</f>
        <v>Engineering Chemistry Lab</v>
      </c>
      <c r="C920" s="38"/>
      <c r="D920" s="38"/>
      <c r="E920" s="38"/>
      <c r="F920" s="7">
        <f ca="1">IF(ISERROR(F911),"",VLOOKUP(E911,INDIRECT($F$8),6+(O920-1)*3,0))</f>
        <v>1</v>
      </c>
      <c r="G920" s="39" t="str">
        <f ca="1">IF(ISERROR(F911),"",_xlfn.TEXTJOIN("/",FALSE,P920,S920))</f>
        <v>18/25</v>
      </c>
      <c r="H920" s="39"/>
      <c r="I920" s="39" t="str">
        <f ca="1">IF(ISERROR(F911),"",_xlfn.TEXTJOIN("/",FALSE,Q920,T920))</f>
        <v>18/25</v>
      </c>
      <c r="J920" s="39"/>
      <c r="K920" s="39" t="str">
        <f ca="1">IF(ISERROR(F911),"",_xlfn.TEXTJOIN("/",FALSE,R920,U920))</f>
        <v>36/50</v>
      </c>
      <c r="L920" s="39"/>
      <c r="M920" s="7" t="str">
        <f t="shared" ca="1" si="130"/>
        <v>C+</v>
      </c>
      <c r="N920" s="8">
        <f t="shared" ca="1" si="131"/>
        <v>7.5</v>
      </c>
      <c r="O920">
        <f>O919+1</f>
        <v>5</v>
      </c>
      <c r="P920" s="1">
        <f ca="1">IF(ISERROR(F911),"",IF(ISTEXT(VLOOKUP(B911,INDIRECT($F$8),6+(O920-1)*3)),(VLOOKUP(B911,INDIRECT($F$8),6+(O920-1)*3)),SUM(VLOOKUP(B911,INDIRECT($F$8),6+(O920-1)*3),IF(W928,W920,0))))</f>
        <v>18</v>
      </c>
      <c r="Q920" s="1">
        <f ca="1">IF(ISERROR(F911),"",VLOOKUP(B911,INDIRECT($F$8),7+(O920-1)*3))</f>
        <v>18</v>
      </c>
      <c r="R920" s="1">
        <f ca="1">IF(ISERROR(F911),"",SUM(P920:Q920))</f>
        <v>36</v>
      </c>
      <c r="S920" s="1">
        <f ca="1">IF(ISERROR(F911),"",VLOOKUP(A911,INDIRECT($F$8),6+(O920-1)*3))</f>
        <v>25</v>
      </c>
      <c r="T920" s="1">
        <f ca="1">IF(ISERROR(F911),"",VLOOKUP(A911,INDIRECT($F$8),7+(O920-1)*3))</f>
        <v>25</v>
      </c>
      <c r="U920" s="1">
        <f ca="1">IF(ISERROR(F911),"",VLOOKUP(A911,INDIRECT($F$8),8+(O920-1)*3))</f>
        <v>50</v>
      </c>
      <c r="V920" s="1" t="str">
        <f ca="1">IF(ISERROR(F911),"",IF(N920=0,A920,""))</f>
        <v/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0</v>
      </c>
      <c r="X920" s="1" t="str">
        <f ca="1">IF(ISERROR(F911),"",IF(W920=0,"",_xlfn.TEXTJOIN("",FALSE," G+",W920," in ",A920)))</f>
        <v/>
      </c>
    </row>
    <row r="921" spans="1:24" ht="12" customHeight="1" x14ac:dyDescent="0.25">
      <c r="A921" s="7" t="str">
        <f ca="1">IF(ISERROR(F911),"",VLOOKUP(C911,INDIRECT($F$8),6+(O921-1)*3,0))</f>
        <v>ECP 001</v>
      </c>
      <c r="B921" s="38" t="str">
        <f ca="1">IF(ISERROR(F911),"",VLOOKUP(D911,INDIRECT($F$8),6+(O921-1)*3,0))</f>
        <v>Basic Electronics Engineering Lab</v>
      </c>
      <c r="C921" s="38"/>
      <c r="D921" s="38"/>
      <c r="E921" s="38"/>
      <c r="F921" s="7">
        <f ca="1">IF(ISERROR(F911),"",VLOOKUP(E911,INDIRECT($F$8),6+(O921-1)*3,0))</f>
        <v>1</v>
      </c>
      <c r="G921" s="39" t="str">
        <f ca="1">IF(ISERROR(F911),"",_xlfn.TEXTJOIN("/",FALSE,P921,S921))</f>
        <v>19/25</v>
      </c>
      <c r="H921" s="39"/>
      <c r="I921" s="39" t="str">
        <f ca="1">IF(ISERROR(F911),"",_xlfn.TEXTJOIN("/",FALSE,Q921,T921))</f>
        <v>18/25</v>
      </c>
      <c r="J921" s="39"/>
      <c r="K921" s="39" t="str">
        <f ca="1">IF(ISERROR(F911),"",_xlfn.TEXTJOIN("/",FALSE,R921,U921))</f>
        <v>37/50</v>
      </c>
      <c r="L921" s="39"/>
      <c r="M921" s="7" t="str">
        <f t="shared" ca="1" si="130"/>
        <v>C+</v>
      </c>
      <c r="N921" s="8">
        <f t="shared" ca="1" si="131"/>
        <v>7.5</v>
      </c>
      <c r="O921">
        <f t="shared" ref="O921:O927" si="132">O920+1</f>
        <v>6</v>
      </c>
      <c r="P921" s="1">
        <f ca="1">IF(ISERROR(F911),"",IF(ISTEXT(VLOOKUP(B911,INDIRECT($F$8),6+(O921-1)*3)),(VLOOKUP(B911,INDIRECT($F$8),6+(O921-1)*3)),SUM(VLOOKUP(B911,INDIRECT($F$8),6+(O921-1)*3),IF(W928,W921,0))))</f>
        <v>19</v>
      </c>
      <c r="Q921" s="1">
        <f ca="1">IF(ISERROR(F911),"",VLOOKUP(B911,INDIRECT($F$8),7+(O921-1)*3))</f>
        <v>18</v>
      </c>
      <c r="R921" s="1">
        <f ca="1">IF(ISERROR(F911),"",SUM(P921:Q921))</f>
        <v>37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str">
        <f ca="1">IF(ISERROR(F911),"",IF(N921=0,A921,""))</f>
        <v/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0</v>
      </c>
      <c r="X921" s="1" t="str">
        <f ca="1">IF(ISERROR(F911),"",IF(W921=0,"",_xlfn.TEXTJOIN("",FALSE," G+",W921," in ",A921)))</f>
        <v/>
      </c>
    </row>
    <row r="922" spans="1:24" ht="12" customHeight="1" x14ac:dyDescent="0.25">
      <c r="A922" s="7" t="str">
        <f ca="1">IF(ISERROR(F911),"",VLOOKUP(C911,INDIRECT($F$8),6+(O922-1)*3,0))</f>
        <v>MEP 001</v>
      </c>
      <c r="B922" s="38" t="str">
        <f ca="1">IF(ISERROR(F911),"",VLOOKUP(D911,INDIRECT($F$8),6+(O922-1)*3,0))</f>
        <v>Basic Mechanical Engineering Lab</v>
      </c>
      <c r="C922" s="38"/>
      <c r="D922" s="38"/>
      <c r="E922" s="38"/>
      <c r="F922" s="7">
        <f ca="1">IF(ISERROR(F911),"",VLOOKUP(E911,INDIRECT($F$8),6+(O922-1)*3,0))</f>
        <v>1</v>
      </c>
      <c r="G922" s="39" t="str">
        <f ca="1">IF(ISERROR(F911),"",_xlfn.TEXTJOIN("/",FALSE,P922,S922))</f>
        <v>19/25</v>
      </c>
      <c r="H922" s="39"/>
      <c r="I922" s="39" t="str">
        <f ca="1">IF(ISERROR(F911),"",_xlfn.TEXTJOIN("/",FALSE,Q922,T922))</f>
        <v>21/25</v>
      </c>
      <c r="J922" s="39"/>
      <c r="K922" s="39" t="str">
        <f ca="1">IF(ISERROR(F911),"",_xlfn.TEXTJOIN("/",FALSE,R922,U922))</f>
        <v>40/50</v>
      </c>
      <c r="L922" s="39"/>
      <c r="M922" s="7" t="str">
        <f t="shared" ca="1" si="130"/>
        <v>B+</v>
      </c>
      <c r="N922" s="8">
        <f t="shared" ca="1" si="131"/>
        <v>8.5</v>
      </c>
      <c r="O922">
        <f t="shared" si="132"/>
        <v>7</v>
      </c>
      <c r="P922" s="1">
        <f ca="1">IF(ISERROR(F911),"",IF(ISTEXT(VLOOKUP(B911,INDIRECT($F$8),6+(O922-1)*3)),(VLOOKUP(B911,INDIRECT($F$8),6+(O922-1)*3)),SUM(VLOOKUP(B911,INDIRECT($F$8),6+(O922-1)*3),IF(W928,W922,0))))</f>
        <v>19</v>
      </c>
      <c r="Q922" s="1">
        <f ca="1">IF(ISERROR(F911),"",VLOOKUP(B911,INDIRECT($F$8),7+(O922-1)*3))</f>
        <v>21</v>
      </c>
      <c r="R922" s="1">
        <f ca="1">IF(ISERROR(F911),"",SUM(P922:Q922))</f>
        <v>40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str">
        <f ca="1">IF(ISERROR(F911),"",IF(N922=0,A922,""))</f>
        <v/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0</v>
      </c>
      <c r="X922" s="1" t="str">
        <f ca="1">IF(ISERROR(F911),"",IF(W922=0,"",_xlfn.TEXTJOIN("",FALSE," G+",W922," in ",A922)))</f>
        <v/>
      </c>
    </row>
    <row r="923" spans="1:24" ht="12" customHeight="1" x14ac:dyDescent="0.25">
      <c r="A923" s="7" t="str">
        <f ca="1">IF(ISERROR(F911),"",VLOOKUP(C911,INDIRECT($F$8),6+(O923-1)*3,0))</f>
        <v>MEP 003</v>
      </c>
      <c r="B923" s="38" t="str">
        <f ca="1">IF(ISERROR(F911),"",VLOOKUP(D911,INDIRECT($F$8),6+(O923-1)*3-Z923,0))</f>
        <v>Workshop Practices Lab</v>
      </c>
      <c r="C923" s="38"/>
      <c r="D923" s="38"/>
      <c r="E923" s="38"/>
      <c r="F923" s="7">
        <f ca="1">IF(ISERROR(F911),"",VLOOKUP(E911,INDIRECT($F$8),6+(O923-1)*3,0))</f>
        <v>2</v>
      </c>
      <c r="G923" s="39" t="str">
        <f ca="1">IF(ISERROR(F911),"",_xlfn.TEXTJOIN("/",FALSE,P923,S923))</f>
        <v>43/50</v>
      </c>
      <c r="H923" s="39"/>
      <c r="I923" s="39" t="str">
        <f ca="1">IF(ISERROR(F911),"",_xlfn.TEXTJOIN("/",FALSE,Q923,T923))</f>
        <v>41/50</v>
      </c>
      <c r="J923" s="39"/>
      <c r="K923" s="39" t="str">
        <f ca="1">IF(ISERROR(F911),"",_xlfn.TEXTJOIN("/",FALSE,R923,U923))</f>
        <v>84/100</v>
      </c>
      <c r="L923" s="39"/>
      <c r="M923" s="7" t="str">
        <f t="shared" ca="1" si="130"/>
        <v>B+</v>
      </c>
      <c r="N923" s="8">
        <f t="shared" ca="1" si="131"/>
        <v>8.5</v>
      </c>
      <c r="O923">
        <f t="shared" si="132"/>
        <v>8</v>
      </c>
      <c r="P923" s="1">
        <f ca="1">IF(ISERROR(F911),"",IF(ISTEXT(VLOOKUP(B911,INDIRECT($F$8),6+(O923-1)*3)),(VLOOKUP(B911,INDIRECT($F$8),6+(O923-1)*3)),SUM(VLOOKUP(B911,INDIRECT($F$8),6+(O923-1)*3),IF(W928,W923,0))))</f>
        <v>43</v>
      </c>
      <c r="Q923" s="1">
        <f ca="1">IF(ISERROR(F911),"",VLOOKUP(B911,INDIRECT($F$8),7+(O923-1)*3))</f>
        <v>41</v>
      </c>
      <c r="R923" s="1">
        <f ca="1">IF(ISERROR(F911),"",SUM(P923:Q923))</f>
        <v>84</v>
      </c>
      <c r="S923" s="1">
        <f ca="1">IF(ISERROR(F911),"",VLOOKUP(A911,INDIRECT($F$8),6+(O923-1)*3))</f>
        <v>50</v>
      </c>
      <c r="T923" s="1">
        <f ca="1">IF(ISERROR(F911),"",VLOOKUP(A911,INDIRECT($F$8),7+(O923-1)*3))</f>
        <v>50</v>
      </c>
      <c r="U923" s="1">
        <f ca="1">IF(ISERROR(F911),"",VLOOKUP(A911,INDIRECT($F$8),8+(O923-1)*3))</f>
        <v>100</v>
      </c>
      <c r="V923" s="1" t="str">
        <f ca="1">IF(ISERROR(F911),"",IF(N923=0,A923,""))</f>
        <v/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0</v>
      </c>
      <c r="X923" s="1" t="str">
        <f ca="1">IF(ISERROR(F911),"",IF(W923=0,"",_xlfn.TEXTJOIN("",FALSE," G+",W923," in ",A923)))</f>
        <v/>
      </c>
    </row>
    <row r="924" spans="1:24" ht="12" customHeight="1" x14ac:dyDescent="0.25">
      <c r="A924" s="7" t="str">
        <f ca="1">IF(ISERROR(F911),"",VLOOKUP(C911,INDIRECT($F$8),6+(O924-1)*3,0))</f>
        <v>AHP 004</v>
      </c>
      <c r="B924" s="38" t="str">
        <f ca="1">IF(ISERROR(F911),"",VLOOKUP(D911,INDIRECT($F$8),6+(O924-1)*3-Z924,0))</f>
        <v>Emerging Technologies in Engineering Lab</v>
      </c>
      <c r="C924" s="38"/>
      <c r="D924" s="38"/>
      <c r="E924" s="38"/>
      <c r="F924" s="7">
        <f ca="1">IF(ISERROR(F911),"",VLOOKUP(E911,INDIRECT($F$8),6+(O924-1)*3,0))</f>
        <v>1</v>
      </c>
      <c r="G924" s="39" t="str">
        <f ca="1">IF(ISERROR(F911),"",_xlfn.TEXTJOIN("/",FALSE,P924,S924))</f>
        <v>20/25</v>
      </c>
      <c r="H924" s="39"/>
      <c r="I924" s="39" t="str">
        <f ca="1">IF(ISERROR(F911),"",_xlfn.TEXTJOIN("/",FALSE,Q924,T924))</f>
        <v>24/25</v>
      </c>
      <c r="J924" s="39"/>
      <c r="K924" s="39" t="str">
        <f ca="1">IF(ISERROR(F911),"",_xlfn.TEXTJOIN("/",FALSE,R924,U924))</f>
        <v>44/50</v>
      </c>
      <c r="L924" s="39"/>
      <c r="M924" s="7" t="str">
        <f t="shared" ca="1" si="130"/>
        <v>A</v>
      </c>
      <c r="N924" s="8">
        <f t="shared" ca="1" si="131"/>
        <v>9</v>
      </c>
      <c r="O924">
        <f t="shared" si="132"/>
        <v>9</v>
      </c>
      <c r="P924" s="1">
        <f ca="1">IF(ISERROR(F911),"",IF(ISTEXT(VLOOKUP(B911,INDIRECT($F$8),6+(O924-1)*3)),(VLOOKUP(B911,INDIRECT($F$8),6+(O924-1)*3)),SUM(VLOOKUP(B911,INDIRECT($F$8),6+(O924-1)*3),IF(W928,W924,0))))</f>
        <v>20</v>
      </c>
      <c r="Q924" s="1">
        <f ca="1">IF(ISERROR(F911),"",VLOOKUP(B911,INDIRECT($F$8),7+(O924-1)*3))</f>
        <v>24</v>
      </c>
      <c r="R924" s="1">
        <f ca="1">IF(ISERROR(F911),"",SUM(P924:Q924))</f>
        <v>44</v>
      </c>
      <c r="S924" s="1">
        <f ca="1">IF(ISERROR(F911),"",VLOOKUP(A911,INDIRECT($F$8),6+(O924-1)*3))</f>
        <v>25</v>
      </c>
      <c r="T924" s="1">
        <f ca="1">IF(ISERROR(F911),"",VLOOKUP(A911,INDIRECT($F$8),7+(O924-1)*3))</f>
        <v>25</v>
      </c>
      <c r="U924" s="1">
        <f ca="1">IF(ISERROR(F911),"",VLOOKUP(A911,INDIRECT($F$8),8+(O924-1)*3))</f>
        <v>50</v>
      </c>
      <c r="V924" s="1" t="str">
        <f ca="1">IF(ISERROR(F911),"",IF(N924=0,A924,""))</f>
        <v/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0</v>
      </c>
      <c r="X924" s="1" t="str">
        <f ca="1">IF(ISERROR(F911),"",IF(W924=0,"",_xlfn.TEXTJOIN("",FALSE," G+",W924," in ",A924)))</f>
        <v/>
      </c>
    </row>
    <row r="925" spans="1:24" ht="12" customHeight="1" x14ac:dyDescent="0.25">
      <c r="A925" s="7" t="str">
        <f ca="1">IF(ISERROR(F911),"",VLOOKUP(C911,INDIRECT($F$8),6+(O925-1)*3,0))</f>
        <v>CSP 002</v>
      </c>
      <c r="B925" s="38" t="str">
        <f ca="1">IF(ISERROR(F911),"",VLOOKUP(D911,INDIRECT($F$8),6+(O925-1)*3,0))</f>
        <v>Computer Applications and IOT</v>
      </c>
      <c r="C925" s="38"/>
      <c r="D925" s="38"/>
      <c r="E925" s="38"/>
      <c r="F925" s="7">
        <f ca="1">IF(ISERROR(F911),"",VLOOKUP(E911,INDIRECT($F$8),6+(O925-1)*3,0))</f>
        <v>1</v>
      </c>
      <c r="G925" s="39" t="str">
        <f ca="1">IF(ISERROR(F911),"",_xlfn.TEXTJOIN("/",FALSE,P925,S925))</f>
        <v>23/25</v>
      </c>
      <c r="H925" s="39"/>
      <c r="I925" s="39" t="str">
        <f ca="1">IF(ISERROR(F911),"",_xlfn.TEXTJOIN("/",FALSE,Q925,T925))</f>
        <v>21/25</v>
      </c>
      <c r="J925" s="39"/>
      <c r="K925" s="39" t="str">
        <f ca="1">IF(ISERROR(F911),"",_xlfn.TEXTJOIN("/",FALSE,R925,U925))</f>
        <v>44/50</v>
      </c>
      <c r="L925" s="39"/>
      <c r="M925" s="7" t="str">
        <f t="shared" ca="1" si="130"/>
        <v>A</v>
      </c>
      <c r="N925" s="8">
        <f t="shared" ca="1" si="131"/>
        <v>9</v>
      </c>
      <c r="O925">
        <f t="shared" si="132"/>
        <v>10</v>
      </c>
      <c r="P925" s="1">
        <f ca="1">IF(ISERROR(F911),"",IF(ISTEXT(VLOOKUP(B911,INDIRECT($F$8),6+(O925-1)*3)),(VLOOKUP(B911,INDIRECT($F$8),6+(O925-1)*3)),SUM(VLOOKUP(B911,INDIRECT($F$8),6+(O925-1)*3),IF(W928,W925,0))))</f>
        <v>23</v>
      </c>
      <c r="Q925" s="1">
        <f ca="1">IF(ISERROR(F911),"",VLOOKUP(B911,INDIRECT($F$8),7+(O925-1)*3))</f>
        <v>21</v>
      </c>
      <c r="R925" s="1">
        <f ca="1">IF(ISERROR(F911),"",SUM(P925:Q925))</f>
        <v>44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str">
        <f ca="1">IF(ISERROR(F911),"",IF(N925=0,A925,""))</f>
        <v/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0</v>
      </c>
      <c r="X925" s="1" t="str">
        <f ca="1">IF(ISERROR(F911),"",IF(W925=0,"",_xlfn.TEXTJOIN("",FALSE," G+",W925," in ",A925)))</f>
        <v/>
      </c>
    </row>
    <row r="926" spans="1:24" ht="12" customHeight="1" x14ac:dyDescent="0.25">
      <c r="A926" s="7" t="str">
        <f ca="1">IF(ISERROR(F911),"",VLOOKUP(C911,INDIRECT($F$8),6+(O926-1)*3,0))</f>
        <v>AHP 006</v>
      </c>
      <c r="B926" s="38" t="str">
        <f ca="1">IF(ISERROR(F911),"",VLOOKUP(D911,INDIRECT($F$8),6+(O926-1)*3,0))</f>
        <v>English Language Lab ($)</v>
      </c>
      <c r="C926" s="38"/>
      <c r="D926" s="38"/>
      <c r="E926" s="38"/>
      <c r="F926" s="7">
        <f ca="1">IF(ISERROR(F911),"",VLOOKUP(E911,INDIRECT($F$8),6+(O926-1)*3,0))</f>
        <v>0</v>
      </c>
      <c r="G926" s="39" t="str">
        <f ca="1">IF(ISERROR(F911),"",_xlfn.TEXTJOIN("/",FALSE,P926,S926))</f>
        <v>17/25</v>
      </c>
      <c r="H926" s="39"/>
      <c r="I926" s="39" t="str">
        <f ca="1">IF(ISERROR(F911),"",_xlfn.TEXTJOIN("/",FALSE,Q926,T926))</f>
        <v>5/50</v>
      </c>
      <c r="J926" s="39"/>
      <c r="K926" s="39" t="str">
        <f ca="1">IF(ISERROR(F911),"",_xlfn.TEXTJOIN("/",FALSE,R926,U926))</f>
        <v>22/75</v>
      </c>
      <c r="L926" s="39"/>
      <c r="M926" s="7" t="str">
        <f t="shared" ca="1" si="130"/>
        <v>F</v>
      </c>
      <c r="N926" s="8">
        <f t="shared" ca="1" si="131"/>
        <v>0</v>
      </c>
      <c r="O926">
        <f t="shared" si="132"/>
        <v>11</v>
      </c>
      <c r="P926" s="1">
        <f ca="1">IF(ISERROR(F911),"",IF(ISTEXT(VLOOKUP(B911,INDIRECT($F$8),6+(O926-1)*3)),(VLOOKUP(B911,INDIRECT($F$8),6+(O926-1)*3)),SUM(VLOOKUP(B911,INDIRECT($F$8),6+(O926-1)*3),IF(W928,W926,0))))</f>
        <v>17</v>
      </c>
      <c r="Q926" s="1">
        <f ca="1">IF(ISERROR(F911),"",VLOOKUP(B911,INDIRECT($F$8),7+(O926-1)*3))</f>
        <v>5</v>
      </c>
      <c r="R926" s="1">
        <f ca="1">IF(ISERROR(F911),"",SUM(P926:Q926))</f>
        <v>22</v>
      </c>
      <c r="S926" s="1">
        <f ca="1">IF(ISERROR(F911),"",VLOOKUP(A911,INDIRECT($F$8),6+(O926-1)*3))</f>
        <v>25</v>
      </c>
      <c r="T926" s="1">
        <f ca="1">IF(ISERROR(F911),"",VLOOKUP(A911,INDIRECT($F$8),7+(O926-1)*3))</f>
        <v>50</v>
      </c>
      <c r="U926" s="1">
        <f ca="1">IF(ISERROR(F911),"",VLOOKUP(A911,INDIRECT($F$8),8+(O926-1)*3))</f>
        <v>75</v>
      </c>
      <c r="V926" s="1" t="str">
        <f ca="1">IF(ISERROR(F911),"",IF(N926=0,A926,""))</f>
        <v>AHP 006</v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11</v>
      </c>
      <c r="X926" s="1" t="str">
        <f ca="1">IF(ISERROR(F911),"",IF(W926=0,"",_xlfn.TEXTJOIN("",FALSE," G+",W926," in ",A926)))</f>
        <v xml:space="preserve"> G+11 in AHP 006</v>
      </c>
    </row>
    <row r="927" spans="1:24" ht="12" customHeight="1" x14ac:dyDescent="0.25">
      <c r="A927" s="7" t="str">
        <f ca="1">IF(ISERROR(F911),"",VLOOKUP(C911,INDIRECT($F$8),6+(O927-1)*3-Y927,0))</f>
        <v>GP 01</v>
      </c>
      <c r="B927" s="38" t="str">
        <f ca="1">IF(ISERROR(F911),"",VLOOKUP(D911,INDIRECT($F$8),6+(O927-1)*3-Z927,0))</f>
        <v>General Proficiency ($)</v>
      </c>
      <c r="C927" s="38"/>
      <c r="D927" s="38"/>
      <c r="E927" s="38"/>
      <c r="F927" s="7">
        <f ca="1">IF(ISERROR(F911),"",VLOOKUP(E911,INDIRECT($F$8),6+(O927-1)*3-AA927,0))</f>
        <v>0</v>
      </c>
      <c r="G927" s="39" t="str">
        <f ca="1">IF(ISERROR(F911),"","-")</f>
        <v>-</v>
      </c>
      <c r="H927" s="39"/>
      <c r="I927" s="39" t="str">
        <f ca="1">IF(ISERROR(F911),"",_xlfn.TEXTJOIN("/",FALSE,Q927,T927))</f>
        <v>48/50</v>
      </c>
      <c r="J927" s="39"/>
      <c r="K927" s="39" t="str">
        <f ca="1">IF(ISERROR(F911),"",_xlfn.TEXTJOIN("/",FALSE,R927,U927))</f>
        <v>48/50</v>
      </c>
      <c r="L927" s="39"/>
      <c r="M927" s="39" t="str">
        <f ca="1">IF(ISBLANK(R927),"",IF(ISTEXT(R927),R927,IF(R927&gt;=0.8*U927,"Excellent",IF(R927&gt;=0.6*U927,"Very Good",IF(R927&gt;=0.4*U927,"Good",IF(R927&gt;=0.2*U927,"Satisfactory","Average"))))))</f>
        <v>Excellent</v>
      </c>
      <c r="N927" s="39"/>
      <c r="O927">
        <f t="shared" si="132"/>
        <v>12</v>
      </c>
      <c r="P927" s="1">
        <f ca="1">IF(ISERROR(F911),"",IF(ISTEXT(VLOOKUP(B\28,INDIRECT($F$8),6+(O927-1)*3)),(VLOOKUP(B911,INDIRECT($F$8),6+(O927-1)*3)),SUM(VLOOKUP(B911,INDIRECT($F$8),6+(O927-1)*3),IF(W928,W927,0))))</f>
        <v>0</v>
      </c>
      <c r="Q927" s="1">
        <f ca="1">IF(ISERROR(F911),"",VLOOKUP(B911,INDIRECT($F$8),7+(O927-1)*3))</f>
        <v>48</v>
      </c>
      <c r="R927" s="1">
        <f ca="1">IF(ISERROR(F911),"",SUM(P927:Q927))</f>
        <v>48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5">
      <c r="A928" s="40" t="str">
        <f ca="1">IF(ISERROR(F911),"",A907)</f>
        <v>Total Credits/ Marks/ Total Grade Points</v>
      </c>
      <c r="B928" s="40"/>
      <c r="C928" s="40"/>
      <c r="D928" s="40"/>
      <c r="E928" s="40"/>
      <c r="F928" s="10">
        <f ca="1">IF(ISERROR(F911),"",SUM(F916:F926))</f>
        <v>23</v>
      </c>
      <c r="G928" s="41" t="str">
        <f ca="1">IF(ISERROR(F911),"",_xlfn.TEXTJOIN("/",TRUE,SUMIF(F916:F927,"&gt;0",P916:P927),SUMIF(F916:F927,"&gt;0",S916:S927)))</f>
        <v>325/575</v>
      </c>
      <c r="H928" s="41"/>
      <c r="I928" s="41" t="str">
        <f ca="1">IF(ISERROR(F911),"",_xlfn.TEXTJOIN("/",TRUE,SUMIF(F916:F927,"&gt;0",Q916:Q927),SUMIF(F916:F927,"&gt;0",T916:T927)))</f>
        <v>281/375</v>
      </c>
      <c r="J928" s="41"/>
      <c r="K928" s="41" t="str">
        <f ca="1">IF(ISERROR(F911),"",_xlfn.TEXTJOIN("/",TRUE,SUMIF(F916:F927,"&gt;0",R916:R927),SUMIF(F916:F927,"&gt;0",U916:U927)))</f>
        <v>606/950</v>
      </c>
      <c r="L928" s="41"/>
      <c r="M928" s="40">
        <f ca="1">IF(ISERROR(F911),"",SUMPRODUCT(N916:N926,F916:F926))</f>
        <v>148.5</v>
      </c>
      <c r="N928" s="40"/>
      <c r="V928" s="1" t="str">
        <f ca="1">IF(ISERROR(F911),"",_xlfn.TEXTJOIN(", ",TRUE,V916:V927))</f>
        <v>AHP 006</v>
      </c>
      <c r="W928" t="b">
        <f ca="1">IF(ISERROR(F911),"",IF(SUM(W916:W927)&lt;=W915,TRUE,FALSE))</f>
        <v>0</v>
      </c>
      <c r="X928" s="1" t="str">
        <f ca="1">IF(ISERROR(F911),"",_xlfn.TEXTJOIN(",",TRUE,X916:X927))</f>
        <v xml:space="preserve"> G+11 in AHP 006</v>
      </c>
    </row>
    <row r="929" spans="1:24" ht="12" customHeight="1" x14ac:dyDescent="0.25">
      <c r="A929" s="40" t="str">
        <f ca="1">IF(ISERROR(F911),"",A908)</f>
        <v>Result:</v>
      </c>
      <c r="B929" s="42" t="str" cm="1">
        <f t="array" aca="1" ref="B929" ca="1">IF(SUM(COUNTIF(M916:M926,{"Ab","Dt"}))=11, "Not Promoted to IInd Semester", IF(V928="", "PASS", "CARRY OVER"))</f>
        <v>CARRY OVER</v>
      </c>
      <c r="C929" s="42"/>
      <c r="D929" s="40" t="str">
        <f ca="1">IF(ISERROR(F911),"",D908)</f>
        <v>Remark:</v>
      </c>
      <c r="E929" s="42" t="str">
        <f ca="1">IF(ISERROR(F911),"",IF(V928="",IF(X928="","",X928),_xlfn.TEXTJOIN(" ",TRUE,"BACK IN",V928)))</f>
        <v>BACK IN AHP 006</v>
      </c>
      <c r="F929" s="42"/>
      <c r="G929" s="40" t="str">
        <f ca="1">IF(ISERROR(F911),"",G908)</f>
        <v>SGPA:</v>
      </c>
      <c r="H929" s="43">
        <f ca="1">IF(ISERROR(F911),"",M928/F928)</f>
        <v>6.4565217391304346</v>
      </c>
      <c r="I929" s="40" t="str">
        <f ca="1">IF(ISERROR(F911),"",I908)</f>
        <v>CGPA:</v>
      </c>
      <c r="J929" s="43">
        <f ca="1">IF(ISERROR(F911),"",VLOOKUP(B911,INDIRECT($F$8),12+(O927-1)*3,0))</f>
        <v>6.4565217391304346</v>
      </c>
      <c r="K929" s="42" t="str">
        <f ca="1">IF(ISERROR(F911),"",K908)</f>
        <v>Earned Credits:</v>
      </c>
      <c r="L929" s="40">
        <f ca="1">IF(ISERROR(F911),"",SUMIF(N916:N926,"&gt;0",F916:F926))</f>
        <v>23</v>
      </c>
      <c r="M929" s="42" t="str">
        <f ca="1">IF(ISERROR(F911),"",M908)</f>
        <v>Cuml. Earned Credits:</v>
      </c>
      <c r="N929" s="40">
        <f ca="1">IF(ISERROR(F911),"",VLOOKUP(B911,INDIRECT($F$8),10+(O927-1)*3,0))</f>
        <v>23</v>
      </c>
    </row>
    <row r="930" spans="1:24" ht="12" customHeight="1" x14ac:dyDescent="0.25">
      <c r="A930" s="40"/>
      <c r="B930" s="42"/>
      <c r="C930" s="42"/>
      <c r="D930" s="40"/>
      <c r="E930" s="42"/>
      <c r="F930" s="42"/>
      <c r="G930" s="40"/>
      <c r="H930" s="43"/>
      <c r="I930" s="40"/>
      <c r="J930" s="43"/>
      <c r="K930" s="42"/>
      <c r="L930" s="40"/>
      <c r="M930" s="42"/>
      <c r="N930" s="40"/>
    </row>
    <row r="931" spans="1:24" ht="12" customHeight="1" x14ac:dyDescent="0.25">
      <c r="A931" s="40"/>
      <c r="B931" s="42"/>
      <c r="C931" s="42"/>
      <c r="D931" s="40"/>
      <c r="E931" s="42"/>
      <c r="F931" s="42"/>
      <c r="G931" s="40"/>
      <c r="H931" s="43"/>
      <c r="I931" s="40"/>
      <c r="J931" s="43"/>
      <c r="K931" s="42"/>
      <c r="L931" s="40"/>
      <c r="M931" s="42"/>
      <c r="N931" s="40"/>
    </row>
    <row r="932" spans="1:24" ht="12" customHeight="1" x14ac:dyDescent="0.25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 t="str">
        <f ca="1">VLOOKUP(B932,INDIRECT($F$8),4,0)</f>
        <v>Sania</v>
      </c>
    </row>
    <row r="933" spans="1:24" ht="12" customHeight="1" x14ac:dyDescent="0.25">
      <c r="A933" s="44" t="str">
        <f ca="1">IF(ISERROR(F932),"",A912)</f>
        <v>Name:</v>
      </c>
      <c r="B933" s="44" t="str">
        <f ca="1">IFERROR(VLOOKUP(B932,INDIRECT($F$8),4,0),"")</f>
        <v>Sania</v>
      </c>
      <c r="C933" s="44"/>
      <c r="D933" s="44" t="str">
        <f ca="1">IF(ISERROR(F932),"",D912)</f>
        <v>Father's Name:</v>
      </c>
      <c r="E933" s="44" t="str">
        <f ca="1">IFERROR(VLOOKUP(B932,INDIRECT($F$8),5,0),"")</f>
        <v>Shanker Singh</v>
      </c>
      <c r="F933" s="44"/>
      <c r="G933" s="44" t="str">
        <f ca="1">IF(ISERROR(F932),"",G912)</f>
        <v>University Roll No:</v>
      </c>
      <c r="H933" s="44"/>
      <c r="I933" s="45">
        <f ca="1">IFERROR(VLOOKUP(B932,INDIRECT($F$8),2,0),"")</f>
        <v>250090101045</v>
      </c>
      <c r="J933" s="45"/>
      <c r="K933" s="44" t="str">
        <f ca="1">IF(ISERROR(F932),"",K912)</f>
        <v>University Enrol. No:</v>
      </c>
      <c r="L933" s="44"/>
      <c r="M933" s="45" t="str">
        <f ca="1">IFERROR(VLOOKUP(B932,INDIRECT($F$8),3,0),"")</f>
        <v>UTU/2501103817</v>
      </c>
      <c r="N933" s="45"/>
    </row>
    <row r="934" spans="1:24" ht="12" customHeight="1" x14ac:dyDescent="0.25">
      <c r="A934" s="44"/>
      <c r="B934" s="44"/>
      <c r="C934" s="44"/>
      <c r="D934" s="44"/>
      <c r="E934" s="44"/>
      <c r="F934" s="44"/>
      <c r="G934" s="44"/>
      <c r="H934" s="44"/>
      <c r="I934" s="45"/>
      <c r="J934" s="45"/>
      <c r="K934" s="44"/>
      <c r="L934" s="44"/>
      <c r="M934" s="45"/>
      <c r="N934" s="45"/>
    </row>
    <row r="935" spans="1:24" ht="12" customHeight="1" x14ac:dyDescent="0.25">
      <c r="A935" s="42" t="str">
        <f ca="1">IF(ISERROR(F932),"",A914)</f>
        <v>Subject Code</v>
      </c>
      <c r="B935" s="42" t="str">
        <f ca="1">IF(ISERROR(F932),"",B914)</f>
        <v>Subject Name</v>
      </c>
      <c r="C935" s="42"/>
      <c r="D935" s="42"/>
      <c r="E935" s="42"/>
      <c r="F935" s="42" t="str">
        <f ca="1">IF(ISERROR(F932),"",F914)</f>
        <v>Credits</v>
      </c>
      <c r="G935" s="42" t="str">
        <f ca="1">IF(ISERROR(F932),"",G914)</f>
        <v>External Marks</v>
      </c>
      <c r="H935" s="42"/>
      <c r="I935" s="42" t="str">
        <f ca="1">IF(ISERROR(F932),"",I914)</f>
        <v>Sessional Marks</v>
      </c>
      <c r="J935" s="42"/>
      <c r="K935" s="42" t="str">
        <f ca="1">IF(ISERROR(F932),"",K914)</f>
        <v>Total Marks</v>
      </c>
      <c r="L935" s="42"/>
      <c r="M935" s="42" t="str">
        <f ca="1">IF(ISERROR(F932),"",M914)</f>
        <v>Grade</v>
      </c>
      <c r="N935" s="42" t="str">
        <f ca="1">IF(ISERROR(F932),"",N914)</f>
        <v>Grade Points</v>
      </c>
    </row>
    <row r="936" spans="1:24" ht="12" customHeight="1" x14ac:dyDescent="0.25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W936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10</v>
      </c>
    </row>
    <row r="937" spans="1:24" ht="12" customHeight="1" x14ac:dyDescent="0.25">
      <c r="A937" s="7" t="str">
        <f ca="1">IF(ISERROR(F932),"",VLOOKUP(C932,INDIRECT($F$8),6+(O937-1)*3,0))</f>
        <v>AHT 002</v>
      </c>
      <c r="B937" s="38" t="str">
        <f ca="1">IF(ISERROR(F932),"",VLOOKUP(D932,INDIRECT($F$8),6+(O937-1)*3,0))</f>
        <v>Engineering Chemistry</v>
      </c>
      <c r="C937" s="38"/>
      <c r="D937" s="38"/>
      <c r="E937" s="38"/>
      <c r="F937" s="7">
        <f ca="1">IF(ISERROR(F932),"",VLOOKUP(E932,INDIRECT($F$8),6+(O937-1)*3,0))</f>
        <v>4</v>
      </c>
      <c r="G937" s="39" t="str">
        <f ca="1">IF(ISERROR(F932),"",_xlfn.TEXTJOIN("/",FALSE,P937,S937))</f>
        <v>78/100</v>
      </c>
      <c r="H937" s="39"/>
      <c r="I937" s="39" t="str">
        <f ca="1">IF(ISERROR(F932),"",_xlfn.TEXTJOIN("/",FALSE,Q937,T937))</f>
        <v>41/50</v>
      </c>
      <c r="J937" s="39"/>
      <c r="K937" s="39" t="str">
        <f ca="1">IF(ISERROR(F932),"",_xlfn.TEXTJOIN("/",FALSE,R937,U937))</f>
        <v>119/150</v>
      </c>
      <c r="L937" s="39"/>
      <c r="M937" s="7" t="str">
        <f ca="1">IF(ISERROR(F932),"",IF(ISTEXT(P937),IF(P937="A","Ab",IF(P937="D","Dt",IF(P937="UFM","UFM",IF(P937="NA","")))),IF(AND(ISBLANK(P937),ISBLANK(R937)),"",IF(P937&lt;0.3*S937,"F",IF(ISBLANK(R937),"",IF(ISTEXT(R937),R937,IF(R937&gt;=0.95*U937,"O",IF(R937&gt;=0.9*U937,"A+",IF(R937&gt;=0.85*U937,"A",IF(R937&gt;=0.8*U937,"B+",IF(R937&gt;=0.75*U937,"B",IF(R937&gt;=0.7*U937,"C+",IF(R937&gt;=0.65*U937,"C",IF(R937&gt;=0.6*U937,"D+",IF(R937&gt;=0.55*U937,"D",IF(R937&gt;=0.5*U937,"E+",IF(R937&gt;=0.45*U937,"E",IF(R937&gt;=0.4*U937,"P",IF(R937&lt;0.4*U937,"F",R937)))))))))))))))))))</f>
        <v>B</v>
      </c>
      <c r="N937" s="8">
        <f ca="1">INDEX($Z$2:$Z$17,MATCH(M937,$Y$2:$Y$17,0))</f>
        <v>8</v>
      </c>
      <c r="O937">
        <v>1</v>
      </c>
      <c r="P937" s="1">
        <f ca="1">IF(ISERROR(F932),"",IF(ISTEXT(VLOOKUP(B932,INDIRECT($F$8),6+(O937-1)*3)),(VLOOKUP(B932,INDIRECT($F$8),6+(O937-1)*3)),SUM(VLOOKUP(B932,INDIRECT($F$8),6+(O937-1)*3),IF(W949,W937,0))))</f>
        <v>78</v>
      </c>
      <c r="Q937" s="1">
        <f ca="1">IF(ISERROR(F932),"",VLOOKUP(B932,INDIRECT($F$8),7+(O937-1)*3))</f>
        <v>41</v>
      </c>
      <c r="R937" s="1">
        <f ca="1">IF(ISERROR(F932),"",SUM(P937:Q937))</f>
        <v>119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str">
        <f ca="1">IF(ISERROR(F932),"",IF(N937=0,A937,""))</f>
        <v/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0</v>
      </c>
      <c r="X937" s="1" t="str">
        <f ca="1">IF(ISERROR(F932),"",IF(W937=0,"",_xlfn.TEXTJOIN("",FALSE," G+",W937," in ",A937)))</f>
        <v/>
      </c>
    </row>
    <row r="938" spans="1:24" ht="12" customHeight="1" x14ac:dyDescent="0.25">
      <c r="A938" s="7" t="str">
        <f ca="1">IF(ISERROR(F932),"",VLOOKUP(C932,INDIRECT($F$8),6+(O938-1)*3,0))</f>
        <v>AHT 003</v>
      </c>
      <c r="B938" s="38" t="str">
        <f ca="1">IF(ISERROR(F932),"",VLOOKUP(D932,INDIRECT($F$8),6+(O938-1)*3,0))</f>
        <v>Introduction to Engineering Mathematics</v>
      </c>
      <c r="C938" s="38"/>
      <c r="D938" s="38"/>
      <c r="E938" s="38"/>
      <c r="F938" s="7">
        <f ca="1">IF(ISERROR(F932),"",VLOOKUP(E932,INDIRECT($F$8),6+(O938-1)*3,0))</f>
        <v>4</v>
      </c>
      <c r="G938" s="39" t="str">
        <f ca="1">IF(ISERROR(F932),"",_xlfn.TEXTJOIN("/",FALSE,P938,S938))</f>
        <v>65/100</v>
      </c>
      <c r="H938" s="39"/>
      <c r="I938" s="39" t="str">
        <f ca="1">IF(ISERROR(F932),"",_xlfn.TEXTJOIN("/",FALSE,Q938,T938))</f>
        <v>39/50</v>
      </c>
      <c r="J938" s="39"/>
      <c r="K938" s="39" t="str">
        <f ca="1">IF(ISERROR(F932),"",_xlfn.TEXTJOIN("/",FALSE,R938,U938))</f>
        <v>104/150</v>
      </c>
      <c r="L938" s="39"/>
      <c r="M938" s="7" t="str">
        <f t="shared" ref="M938:M947" ca="1" si="133">IF(ISERROR(F933),"",IF(ISTEXT(P938),IF(P938="A","Ab",IF(P938="D","Dt",IF(P938="UFM","UFM",IF(P938="NA","")))),IF(AND(ISBLANK(P938),ISBLANK(R938)),"",IF(P938&lt;0.3*S938,"F",IF(ISBLANK(R938),"",IF(ISTEXT(R938),R938,IF(R938&gt;=0.95*U938,"O",IF(R938&gt;=0.9*U938,"A+",IF(R938&gt;=0.85*U938,"A",IF(R938&gt;=0.8*U938,"B+",IF(R938&gt;=0.75*U938,"B",IF(R938&gt;=0.7*U938,"C+",IF(R938&gt;=0.65*U938,"C",IF(R938&gt;=0.6*U938,"D+",IF(R938&gt;=0.55*U938,"D",IF(R938&gt;=0.5*U938,"E+",IF(R938&gt;=0.45*U938,"E",IF(R938&gt;=0.4*U938,"P",IF(R938&lt;0.4*U938,"F",R938)))))))))))))))))))</f>
        <v>C</v>
      </c>
      <c r="N938" s="8">
        <f t="shared" ref="N938:N947" ca="1" si="134">INDEX($Z$2:$Z$17,MATCH(M938,$Y$2:$Y$17,0))</f>
        <v>7</v>
      </c>
      <c r="O938">
        <f>O937+1</f>
        <v>2</v>
      </c>
      <c r="P938" s="1">
        <f ca="1">IF(ISERROR(F932),"",IF(ISTEXT(VLOOKUP(B932,INDIRECT($F$8),6+(O938-1)*3)),(VLOOKUP(B932,INDIRECT($F$8),6+(O938-1)*3)),SUM(VLOOKUP(B932,INDIRECT($F$8),6+(O938-1)*3),IF(W949,W938,0))))</f>
        <v>65</v>
      </c>
      <c r="Q938" s="1">
        <f ca="1">IF(ISERROR(F932),"",VLOOKUP(B932,INDIRECT($F$8),7+(O938-1)*3))</f>
        <v>39</v>
      </c>
      <c r="R938" s="1">
        <f ca="1">IF(ISERROR(F932),"",SUM(P938:Q938))</f>
        <v>104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str">
        <f ca="1">IF(ISERROR(F932),"",IF(N938=0,A938,""))</f>
        <v/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0</v>
      </c>
      <c r="X938" s="1" t="str">
        <f ca="1">IF(ISERROR(F932),"",IF(W938=0,"",_xlfn.TEXTJOIN("",FALSE," G+",W938," in ",A938)))</f>
        <v/>
      </c>
    </row>
    <row r="939" spans="1:24" ht="12" customHeight="1" x14ac:dyDescent="0.25">
      <c r="A939" s="7" t="str">
        <f ca="1">IF(ISERROR(F932),"",VLOOKUP(C932,INDIRECT($F$8),6+(O939-1)*3,0))</f>
        <v>ECT 001</v>
      </c>
      <c r="B939" s="38" t="str">
        <f ca="1">IF(ISERROR(F932),"",VLOOKUP(D932,INDIRECT($F$8),6+(O939-1)*3,0))</f>
        <v>Basic Electronics Engineering</v>
      </c>
      <c r="C939" s="38"/>
      <c r="D939" s="38"/>
      <c r="E939" s="38"/>
      <c r="F939" s="7">
        <f ca="1">IF(ISERROR(F932),"",VLOOKUP(E932,INDIRECT($F$8),6+(O939-1)*3,0))</f>
        <v>4</v>
      </c>
      <c r="G939" s="39" t="str">
        <f ca="1">IF(ISERROR(F932),"",_xlfn.TEXTJOIN("/",FALSE,P939,S939))</f>
        <v>53/100</v>
      </c>
      <c r="H939" s="39"/>
      <c r="I939" s="39" t="str">
        <f ca="1">IF(ISERROR(F932),"",_xlfn.TEXTJOIN("/",FALSE,Q939,T939))</f>
        <v>40/50</v>
      </c>
      <c r="J939" s="39"/>
      <c r="K939" s="39" t="str">
        <f ca="1">IF(ISERROR(F932),"",_xlfn.TEXTJOIN("/",FALSE,R939,U939))</f>
        <v>93/150</v>
      </c>
      <c r="L939" s="39"/>
      <c r="M939" s="7" t="str">
        <f t="shared" ca="1" si="133"/>
        <v>D+</v>
      </c>
      <c r="N939" s="8">
        <f t="shared" ca="1" si="134"/>
        <v>6.5</v>
      </c>
      <c r="O939">
        <f>O938+1</f>
        <v>3</v>
      </c>
      <c r="P939" s="1">
        <f ca="1">IF(ISERROR(F932),"",IF(ISTEXT(VLOOKUP(B932,INDIRECT($F$8),6+(O939-1)*3)),(VLOOKUP(B932,INDIRECT($F$8),6+(O939-1)*3)),SUM(VLOOKUP(B932,INDIRECT($F$8),6+(O939-1)*3),IF(W949,W939,0))))</f>
        <v>53</v>
      </c>
      <c r="Q939" s="1">
        <f ca="1">IF(ISERROR(F932),"",VLOOKUP(B932,INDIRECT($F$8),7+(O939-1)*3))</f>
        <v>40</v>
      </c>
      <c r="R939" s="1">
        <f ca="1">IF(ISERROR(F932),"",SUM(P939:Q939))</f>
        <v>93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str">
        <f ca="1">IF(ISERROR(F932),"",IF(N939=0,A939,""))</f>
        <v/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0</v>
      </c>
      <c r="X939" s="1" t="str">
        <f ca="1">IF(ISERROR(F932),"",IF(W939=0,"",_xlfn.TEXTJOIN("",FALSE," G+",W939," in ",A939)))</f>
        <v/>
      </c>
    </row>
    <row r="940" spans="1:24" ht="12" customHeight="1" x14ac:dyDescent="0.25">
      <c r="A940" s="7" t="str">
        <f ca="1">IF(ISERROR(F932),"",VLOOKUP(C932,INDIRECT($F$8),6+(O940-1)*3,0))</f>
        <v>MET 001</v>
      </c>
      <c r="B940" s="38" t="str">
        <f ca="1">IF(ISERROR(F932),"",VLOOKUP(D932,INDIRECT($F$8),6+(O940-1)*3,0))</f>
        <v>Basic Mechanical Engineering</v>
      </c>
      <c r="C940" s="38"/>
      <c r="D940" s="38"/>
      <c r="E940" s="38"/>
      <c r="F940" s="7">
        <f ca="1">IF(ISERROR(F932),"",VLOOKUP(E932,INDIRECT($F$8),6+(O940-1)*3,0))</f>
        <v>4</v>
      </c>
      <c r="G940" s="39" t="str">
        <f ca="1">IF(ISERROR(F932),"",_xlfn.TEXTJOIN("/",FALSE,P940,S940))</f>
        <v>64/100</v>
      </c>
      <c r="H940" s="39"/>
      <c r="I940" s="39" t="str">
        <f ca="1">IF(ISERROR(F932),"",_xlfn.TEXTJOIN("/",FALSE,Q940,T940))</f>
        <v>42/50</v>
      </c>
      <c r="J940" s="39"/>
      <c r="K940" s="39" t="str">
        <f ca="1">IF(ISERROR(F932),"",_xlfn.TEXTJOIN("/",FALSE,R940,U940))</f>
        <v>106/150</v>
      </c>
      <c r="L940" s="39"/>
      <c r="M940" s="7" t="str">
        <f t="shared" ca="1" si="133"/>
        <v>C+</v>
      </c>
      <c r="N940" s="8">
        <f t="shared" ca="1" si="134"/>
        <v>7.5</v>
      </c>
      <c r="O940">
        <f>O939+1</f>
        <v>4</v>
      </c>
      <c r="P940" s="1">
        <f ca="1">IF(ISERROR(F932),"",IF(ISTEXT(VLOOKUP(B932,INDIRECT($F$8),6+(O940-1)*3)),(VLOOKUP(B932,INDIRECT($F$8),6+(O940-1)*3)),SUM(VLOOKUP(B932,INDIRECT($F$8),6+(O940-1)*3),IF(W949,W940,0))))</f>
        <v>64</v>
      </c>
      <c r="Q940" s="1">
        <f ca="1">IF(ISERROR(F932),"",VLOOKUP(B932,INDIRECT($F$8),7+(O940-1)*3))</f>
        <v>42</v>
      </c>
      <c r="R940" s="1">
        <f ca="1">IF(ISERROR(F932),"",SUM(P940:Q940))</f>
        <v>106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str">
        <f ca="1">IF(ISERROR(F932),"",IF(N940=0,A940,""))</f>
        <v/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0</v>
      </c>
      <c r="X940" s="1" t="str">
        <f ca="1">IF(ISERROR(F932),"",IF(W940=0,"",_xlfn.TEXTJOIN("",FALSE," G+",W940," in ",A940)))</f>
        <v/>
      </c>
    </row>
    <row r="941" spans="1:24" ht="12" customHeight="1" x14ac:dyDescent="0.25">
      <c r="A941" s="7" t="str">
        <f ca="1">IF(ISERROR(F932),"",VLOOKUP(C932,INDIRECT($F$8),6+(O941-1)*3,0))</f>
        <v>AHP 002</v>
      </c>
      <c r="B941" s="38" t="str">
        <f ca="1">IF(ISERROR(F932),"",VLOOKUP(D932,INDIRECT($F$8),6+(O941-1)*3,0))</f>
        <v>Engineering Chemistry Lab</v>
      </c>
      <c r="C941" s="38"/>
      <c r="D941" s="38"/>
      <c r="E941" s="38"/>
      <c r="F941" s="7">
        <f ca="1">IF(ISERROR(F932),"",VLOOKUP(E932,INDIRECT($F$8),6+(O941-1)*3,0))</f>
        <v>1</v>
      </c>
      <c r="G941" s="39" t="str">
        <f ca="1">IF(ISERROR(F932),"",_xlfn.TEXTJOIN("/",FALSE,P941,S941))</f>
        <v>22/25</v>
      </c>
      <c r="H941" s="39"/>
      <c r="I941" s="39" t="str">
        <f ca="1">IF(ISERROR(F932),"",_xlfn.TEXTJOIN("/",FALSE,Q941,T941))</f>
        <v>22/25</v>
      </c>
      <c r="J941" s="39"/>
      <c r="K941" s="39" t="str">
        <f ca="1">IF(ISERROR(F932),"",_xlfn.TEXTJOIN("/",FALSE,R941,U941))</f>
        <v>44/50</v>
      </c>
      <c r="L941" s="39"/>
      <c r="M941" s="7" t="str">
        <f t="shared" ca="1" si="133"/>
        <v>A</v>
      </c>
      <c r="N941" s="8">
        <f t="shared" ca="1" si="134"/>
        <v>9</v>
      </c>
      <c r="O941">
        <f>O940+1</f>
        <v>5</v>
      </c>
      <c r="P941" s="1">
        <f ca="1">IF(ISERROR(F932),"",IF(ISTEXT(VLOOKUP(B932,INDIRECT($F$8),6+(O941-1)*3)),(VLOOKUP(B932,INDIRECT($F$8),6+(O941-1)*3)),SUM(VLOOKUP(B932,INDIRECT($F$8),6+(O941-1)*3),IF(W949,W941,0))))</f>
        <v>22</v>
      </c>
      <c r="Q941" s="1">
        <f ca="1">IF(ISERROR(F932),"",VLOOKUP(B932,INDIRECT($F$8),7+(O941-1)*3))</f>
        <v>22</v>
      </c>
      <c r="R941" s="1">
        <f ca="1">IF(ISERROR(F932),"",SUM(P941:Q941))</f>
        <v>44</v>
      </c>
      <c r="S941" s="1">
        <f ca="1">IF(ISERROR(F932),"",VLOOKUP(A932,INDIRECT($F$8),6+(O941-1)*3))</f>
        <v>25</v>
      </c>
      <c r="T941" s="1">
        <f ca="1">IF(ISERROR(F932),"",VLOOKUP(A932,INDIRECT($F$8),7+(O941-1)*3))</f>
        <v>25</v>
      </c>
      <c r="U941" s="1">
        <f ca="1">IF(ISERROR(F932),"",VLOOKUP(A932,INDIRECT($F$8),8+(O941-1)*3))</f>
        <v>50</v>
      </c>
      <c r="V941" s="1" t="str">
        <f ca="1">IF(ISERROR(F932),"",IF(N941=0,A941,""))</f>
        <v/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0</v>
      </c>
      <c r="X941" s="1" t="str">
        <f ca="1">IF(ISERROR(F932),"",IF(W941=0,"",_xlfn.TEXTJOIN("",FALSE," G+",W941," in ",A941)))</f>
        <v/>
      </c>
    </row>
    <row r="942" spans="1:24" ht="12" customHeight="1" x14ac:dyDescent="0.25">
      <c r="A942" s="7" t="str">
        <f ca="1">IF(ISERROR(F932),"",VLOOKUP(C932,INDIRECT($F$8),6+(O942-1)*3,0))</f>
        <v>ECP 001</v>
      </c>
      <c r="B942" s="38" t="str">
        <f ca="1">IF(ISERROR(F932),"",VLOOKUP(D932,INDIRECT($F$8),6+(O942-1)*3,0))</f>
        <v>Basic Electronics Engineering Lab</v>
      </c>
      <c r="C942" s="38"/>
      <c r="D942" s="38"/>
      <c r="E942" s="38"/>
      <c r="F942" s="7">
        <f ca="1">IF(ISERROR(F932),"",VLOOKUP(E932,INDIRECT($F$8),6+(O942-1)*3,0))</f>
        <v>1</v>
      </c>
      <c r="G942" s="39" t="str">
        <f ca="1">IF(ISERROR(F932),"",_xlfn.TEXTJOIN("/",FALSE,P942,S942))</f>
        <v>22/25</v>
      </c>
      <c r="H942" s="39"/>
      <c r="I942" s="39" t="str">
        <f ca="1">IF(ISERROR(F932),"",_xlfn.TEXTJOIN("/",FALSE,Q942,T942))</f>
        <v>22/25</v>
      </c>
      <c r="J942" s="39"/>
      <c r="K942" s="39" t="str">
        <f ca="1">IF(ISERROR(F932),"",_xlfn.TEXTJOIN("/",FALSE,R942,U942))</f>
        <v>44/50</v>
      </c>
      <c r="L942" s="39"/>
      <c r="M942" s="7" t="str">
        <f t="shared" ca="1" si="133"/>
        <v>A</v>
      </c>
      <c r="N942" s="8">
        <f t="shared" ca="1" si="134"/>
        <v>9</v>
      </c>
      <c r="O942">
        <f t="shared" ref="O942:O948" si="135">O941+1</f>
        <v>6</v>
      </c>
      <c r="P942" s="1">
        <f ca="1">IF(ISERROR(F932),"",IF(ISTEXT(VLOOKUP(B932,INDIRECT($F$8),6+(O942-1)*3)),(VLOOKUP(B932,INDIRECT($F$8),6+(O942-1)*3)),SUM(VLOOKUP(B932,INDIRECT($F$8),6+(O942-1)*3),IF(W949,W942,0))))</f>
        <v>22</v>
      </c>
      <c r="Q942" s="1">
        <f ca="1">IF(ISERROR(F932),"",VLOOKUP(B932,INDIRECT($F$8),7+(O942-1)*3))</f>
        <v>22</v>
      </c>
      <c r="R942" s="1">
        <f ca="1">IF(ISERROR(F932),"",SUM(P942:Q942))</f>
        <v>44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str">
        <f ca="1">IF(ISERROR(F932),"",IF(N942=0,A942,""))</f>
        <v/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0</v>
      </c>
      <c r="X942" s="1" t="str">
        <f ca="1">IF(ISERROR(F932),"",IF(W942=0,"",_xlfn.TEXTJOIN("",FALSE," G+",W942," in ",A942)))</f>
        <v/>
      </c>
    </row>
    <row r="943" spans="1:24" ht="12" customHeight="1" x14ac:dyDescent="0.25">
      <c r="A943" s="7" t="str">
        <f ca="1">IF(ISERROR(F932),"",VLOOKUP(C932,INDIRECT($F$8),6+(O943-1)*3,0))</f>
        <v>MEP 001</v>
      </c>
      <c r="B943" s="38" t="str">
        <f ca="1">IF(ISERROR(F932),"",VLOOKUP(D932,INDIRECT($F$8),6+(O943-1)*3,0))</f>
        <v>Basic Mechanical Engineering Lab</v>
      </c>
      <c r="C943" s="38"/>
      <c r="D943" s="38"/>
      <c r="E943" s="38"/>
      <c r="F943" s="7">
        <f ca="1">IF(ISERROR(F932),"",VLOOKUP(E932,INDIRECT($F$8),6+(O943-1)*3,0))</f>
        <v>1</v>
      </c>
      <c r="G943" s="39" t="str">
        <f ca="1">IF(ISERROR(F932),"",_xlfn.TEXTJOIN("/",FALSE,P943,S943))</f>
        <v>21/25</v>
      </c>
      <c r="H943" s="39"/>
      <c r="I943" s="39" t="str">
        <f ca="1">IF(ISERROR(F932),"",_xlfn.TEXTJOIN("/",FALSE,Q943,T943))</f>
        <v>21/25</v>
      </c>
      <c r="J943" s="39"/>
      <c r="K943" s="39" t="str">
        <f ca="1">IF(ISERROR(F932),"",_xlfn.TEXTJOIN("/",FALSE,R943,U943))</f>
        <v>42/50</v>
      </c>
      <c r="L943" s="39"/>
      <c r="M943" s="7" t="str">
        <f t="shared" ca="1" si="133"/>
        <v>B+</v>
      </c>
      <c r="N943" s="8">
        <f t="shared" ca="1" si="134"/>
        <v>8.5</v>
      </c>
      <c r="O943">
        <f t="shared" si="135"/>
        <v>7</v>
      </c>
      <c r="P943" s="1">
        <f ca="1">IF(ISERROR(F932),"",IF(ISTEXT(VLOOKUP(B932,INDIRECT($F$8),6+(O943-1)*3)),(VLOOKUP(B932,INDIRECT($F$8),6+(O943-1)*3)),SUM(VLOOKUP(B932,INDIRECT($F$8),6+(O943-1)*3),IF(W949,W943,0))))</f>
        <v>21</v>
      </c>
      <c r="Q943" s="1">
        <f ca="1">IF(ISERROR(F932),"",VLOOKUP(B932,INDIRECT($F$8),7+(O943-1)*3))</f>
        <v>21</v>
      </c>
      <c r="R943" s="1">
        <f ca="1">IF(ISERROR(F932),"",SUM(P943:Q943))</f>
        <v>42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str">
        <f ca="1">IF(ISERROR(F932),"",IF(N943=0,A943,""))</f>
        <v/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0</v>
      </c>
      <c r="X943" s="1" t="str">
        <f ca="1">IF(ISERROR(F932),"",IF(W943=0,"",_xlfn.TEXTJOIN("",FALSE," G+",W943," in ",A943)))</f>
        <v/>
      </c>
    </row>
    <row r="944" spans="1:24" ht="12" customHeight="1" x14ac:dyDescent="0.25">
      <c r="A944" s="7" t="str">
        <f ca="1">IF(ISERROR(F932),"",VLOOKUP(C932,INDIRECT($F$8),6+(O944-1)*3,0))</f>
        <v>MEP 003</v>
      </c>
      <c r="B944" s="38" t="str">
        <f ca="1">IF(ISERROR(F932),"",VLOOKUP(D932,INDIRECT($F$8),6+(O944-1)*3-Z944,0))</f>
        <v>Workshop Practices Lab</v>
      </c>
      <c r="C944" s="38"/>
      <c r="D944" s="38"/>
      <c r="E944" s="38"/>
      <c r="F944" s="7">
        <f ca="1">IF(ISERROR(F932),"",VLOOKUP(E932,INDIRECT($F$8),6+(O944-1)*3,0))</f>
        <v>2</v>
      </c>
      <c r="G944" s="39" t="str">
        <f ca="1">IF(ISERROR(F932),"",_xlfn.TEXTJOIN("/",FALSE,P944,S944))</f>
        <v>47/50</v>
      </c>
      <c r="H944" s="39"/>
      <c r="I944" s="39" t="str">
        <f ca="1">IF(ISERROR(F932),"",_xlfn.TEXTJOIN("/",FALSE,Q944,T944))</f>
        <v>44/50</v>
      </c>
      <c r="J944" s="39"/>
      <c r="K944" s="39" t="str">
        <f ca="1">IF(ISERROR(F932),"",_xlfn.TEXTJOIN("/",FALSE,R944,U944))</f>
        <v>91/100</v>
      </c>
      <c r="L944" s="39"/>
      <c r="M944" s="7" t="str">
        <f t="shared" ca="1" si="133"/>
        <v>A+</v>
      </c>
      <c r="N944" s="8">
        <f t="shared" ca="1" si="134"/>
        <v>9.5</v>
      </c>
      <c r="O944">
        <f t="shared" si="135"/>
        <v>8</v>
      </c>
      <c r="P944" s="1">
        <f ca="1">IF(ISERROR(F932),"",IF(ISTEXT(VLOOKUP(B932,INDIRECT($F$8),6+(O944-1)*3)),(VLOOKUP(B932,INDIRECT($F$8),6+(O944-1)*3)),SUM(VLOOKUP(B932,INDIRECT($F$8),6+(O944-1)*3),IF(W949,W944,0))))</f>
        <v>47</v>
      </c>
      <c r="Q944" s="1">
        <f ca="1">IF(ISERROR(F932),"",VLOOKUP(B932,INDIRECT($F$8),7+(O944-1)*3))</f>
        <v>44</v>
      </c>
      <c r="R944" s="1">
        <f ca="1">IF(ISERROR(F932),"",SUM(P944:Q944))</f>
        <v>91</v>
      </c>
      <c r="S944" s="1">
        <f ca="1">IF(ISERROR(F932),"",VLOOKUP(A932,INDIRECT($F$8),6+(O944-1)*3))</f>
        <v>50</v>
      </c>
      <c r="T944" s="1">
        <f ca="1">IF(ISERROR(F932),"",VLOOKUP(A932,INDIRECT($F$8),7+(O944-1)*3))</f>
        <v>50</v>
      </c>
      <c r="U944" s="1">
        <f ca="1">IF(ISERROR(F932),"",VLOOKUP(A932,INDIRECT($F$8),8+(O944-1)*3))</f>
        <v>100</v>
      </c>
      <c r="V944" s="1" t="str">
        <f ca="1">IF(ISERROR(F932),"",IF(N944=0,A944,""))</f>
        <v/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0</v>
      </c>
      <c r="X944" s="1" t="str">
        <f ca="1">IF(ISERROR(F932),"",IF(W944=0,"",_xlfn.TEXTJOIN("",FALSE," G+",W944," in ",A944)))</f>
        <v/>
      </c>
    </row>
    <row r="945" spans="1:24" ht="12" customHeight="1" x14ac:dyDescent="0.25">
      <c r="A945" s="7" t="str">
        <f ca="1">IF(ISERROR(F932),"",VLOOKUP(C932,INDIRECT($F$8),6+(O945-1)*3,0))</f>
        <v>AHP 004</v>
      </c>
      <c r="B945" s="38" t="str">
        <f ca="1">IF(ISERROR(F932),"",VLOOKUP(D932,INDIRECT($F$8),6+(O945-1)*3-Z945,0))</f>
        <v>Emerging Technologies in Engineering Lab</v>
      </c>
      <c r="C945" s="38"/>
      <c r="D945" s="38"/>
      <c r="E945" s="38"/>
      <c r="F945" s="7">
        <f ca="1">IF(ISERROR(F932),"",VLOOKUP(E932,INDIRECT($F$8),6+(O945-1)*3,0))</f>
        <v>1</v>
      </c>
      <c r="G945" s="39" t="str">
        <f ca="1">IF(ISERROR(F932),"",_xlfn.TEXTJOIN("/",FALSE,P945,S945))</f>
        <v>22/25</v>
      </c>
      <c r="H945" s="39"/>
      <c r="I945" s="39" t="str">
        <f ca="1">IF(ISERROR(F932),"",_xlfn.TEXTJOIN("/",FALSE,Q945,T945))</f>
        <v>24/25</v>
      </c>
      <c r="J945" s="39"/>
      <c r="K945" s="39" t="str">
        <f ca="1">IF(ISERROR(F932),"",_xlfn.TEXTJOIN("/",FALSE,R945,U945))</f>
        <v>46/50</v>
      </c>
      <c r="L945" s="39"/>
      <c r="M945" s="7" t="str">
        <f t="shared" ca="1" si="133"/>
        <v>A+</v>
      </c>
      <c r="N945" s="8">
        <f t="shared" ca="1" si="134"/>
        <v>9.5</v>
      </c>
      <c r="O945">
        <f t="shared" si="135"/>
        <v>9</v>
      </c>
      <c r="P945" s="1">
        <f ca="1">IF(ISERROR(F932),"",IF(ISTEXT(VLOOKUP(B932,INDIRECT($F$8),6+(O945-1)*3)),(VLOOKUP(B932,INDIRECT($F$8),6+(O945-1)*3)),SUM(VLOOKUP(B932,INDIRECT($F$8),6+(O945-1)*3),IF(W949,W945,0))))</f>
        <v>22</v>
      </c>
      <c r="Q945" s="1">
        <f ca="1">IF(ISERROR(F932),"",VLOOKUP(B932,INDIRECT($F$8),7+(O945-1)*3))</f>
        <v>24</v>
      </c>
      <c r="R945" s="1">
        <f ca="1">IF(ISERROR(F932),"",SUM(P945:Q945))</f>
        <v>46</v>
      </c>
      <c r="S945" s="1">
        <f ca="1">IF(ISERROR(F932),"",VLOOKUP(A932,INDIRECT($F$8),6+(O945-1)*3))</f>
        <v>25</v>
      </c>
      <c r="T945" s="1">
        <f ca="1">IF(ISERROR(F932),"",VLOOKUP(A932,INDIRECT($F$8),7+(O945-1)*3))</f>
        <v>25</v>
      </c>
      <c r="U945" s="1">
        <f ca="1">IF(ISERROR(F932),"",VLOOKUP(A932,INDIRECT($F$8),8+(O945-1)*3))</f>
        <v>50</v>
      </c>
      <c r="V945" s="1" t="str">
        <f ca="1">IF(ISERROR(F932),"",IF(N945=0,A945,""))</f>
        <v/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0</v>
      </c>
      <c r="X945" s="1" t="str">
        <f ca="1">IF(ISERROR(F932),"",IF(W945=0,"",_xlfn.TEXTJOIN("",FALSE," G+",W945," in ",A945)))</f>
        <v/>
      </c>
    </row>
    <row r="946" spans="1:24" ht="12" customHeight="1" x14ac:dyDescent="0.25">
      <c r="A946" s="7" t="str">
        <f ca="1">IF(ISERROR(F932),"",VLOOKUP(C932,INDIRECT($F$8),6+(O946-1)*3,0))</f>
        <v>CSP 002</v>
      </c>
      <c r="B946" s="38" t="str">
        <f ca="1">IF(ISERROR(F932),"",VLOOKUP(D932,INDIRECT($F$8),6+(O946-1)*3,0))</f>
        <v>Computer Applications and IOT</v>
      </c>
      <c r="C946" s="38"/>
      <c r="D946" s="38"/>
      <c r="E946" s="38"/>
      <c r="F946" s="7">
        <f ca="1">IF(ISERROR(F932),"",VLOOKUP(E932,INDIRECT($F$8),6+(O946-1)*3,0))</f>
        <v>1</v>
      </c>
      <c r="G946" s="39" t="str">
        <f ca="1">IF(ISERROR(F932),"",_xlfn.TEXTJOIN("/",FALSE,P946,S946))</f>
        <v>24/25</v>
      </c>
      <c r="H946" s="39"/>
      <c r="I946" s="39" t="str">
        <f ca="1">IF(ISERROR(F932),"",_xlfn.TEXTJOIN("/",FALSE,Q946,T946))</f>
        <v>21/25</v>
      </c>
      <c r="J946" s="39"/>
      <c r="K946" s="39" t="str">
        <f ca="1">IF(ISERROR(F932),"",_xlfn.TEXTJOIN("/",FALSE,R946,U946))</f>
        <v>45/50</v>
      </c>
      <c r="L946" s="39"/>
      <c r="M946" s="7" t="str">
        <f t="shared" ca="1" si="133"/>
        <v>A+</v>
      </c>
      <c r="N946" s="8">
        <f t="shared" ca="1" si="134"/>
        <v>9.5</v>
      </c>
      <c r="O946">
        <f t="shared" si="135"/>
        <v>10</v>
      </c>
      <c r="P946" s="1">
        <f ca="1">IF(ISERROR(F932),"",IF(ISTEXT(VLOOKUP(B932,INDIRECT($F$8),6+(O946-1)*3)),(VLOOKUP(B932,INDIRECT($F$8),6+(O946-1)*3)),SUM(VLOOKUP(B932,INDIRECT($F$8),6+(O946-1)*3),IF(W949,W946,0))))</f>
        <v>24</v>
      </c>
      <c r="Q946" s="1">
        <f ca="1">IF(ISERROR(F932),"",VLOOKUP(B932,INDIRECT($F$8),7+(O946-1)*3))</f>
        <v>21</v>
      </c>
      <c r="R946" s="1">
        <f ca="1">IF(ISERROR(F932),"",SUM(P946:Q946))</f>
        <v>45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str">
        <f ca="1">IF(ISERROR(F932),"",IF(N946=0,A946,""))</f>
        <v/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0</v>
      </c>
      <c r="X946" s="1" t="str">
        <f ca="1">IF(ISERROR(F932),"",IF(W946=0,"",_xlfn.TEXTJOIN("",FALSE," G+",W946," in ",A946)))</f>
        <v/>
      </c>
    </row>
    <row r="947" spans="1:24" ht="12" customHeight="1" x14ac:dyDescent="0.25">
      <c r="A947" s="7" t="str">
        <f ca="1">IF(ISERROR(F932),"",VLOOKUP(C932,INDIRECT($F$8),6+(O947-1)*3,0))</f>
        <v>AHP 006</v>
      </c>
      <c r="B947" s="38" t="str">
        <f ca="1">IF(ISERROR(F932),"",VLOOKUP(D932,INDIRECT($F$8),6+(O947-1)*3,0))</f>
        <v>English Language Lab ($)</v>
      </c>
      <c r="C947" s="38"/>
      <c r="D947" s="38"/>
      <c r="E947" s="38"/>
      <c r="F947" s="7">
        <f ca="1">IF(ISERROR(F932),"",VLOOKUP(E932,INDIRECT($F$8),6+(O947-1)*3,0))</f>
        <v>0</v>
      </c>
      <c r="G947" s="39" t="str">
        <f ca="1">IF(ISERROR(F932),"",_xlfn.TEXTJOIN("/",FALSE,P947,S947))</f>
        <v>18/25</v>
      </c>
      <c r="H947" s="39"/>
      <c r="I947" s="39" t="str">
        <f ca="1">IF(ISERROR(F932),"",_xlfn.TEXTJOIN("/",FALSE,Q947,T947))</f>
        <v>40/50</v>
      </c>
      <c r="J947" s="39"/>
      <c r="K947" s="39" t="str">
        <f ca="1">IF(ISERROR(F932),"",_xlfn.TEXTJOIN("/",FALSE,R947,U947))</f>
        <v>58/75</v>
      </c>
      <c r="L947" s="39"/>
      <c r="M947" s="7" t="str">
        <f t="shared" ca="1" si="133"/>
        <v>B</v>
      </c>
      <c r="N947" s="8">
        <f t="shared" ca="1" si="134"/>
        <v>8</v>
      </c>
      <c r="O947">
        <f t="shared" si="135"/>
        <v>11</v>
      </c>
      <c r="P947" s="1">
        <f ca="1">IF(ISERROR(F932),"",IF(ISTEXT(VLOOKUP(B932,INDIRECT($F$8),6+(O947-1)*3)),(VLOOKUP(B932,INDIRECT($F$8),6+(O947-1)*3)),SUM(VLOOKUP(B932,INDIRECT($F$8),6+(O947-1)*3),IF(W949,W947,0))))</f>
        <v>18</v>
      </c>
      <c r="Q947" s="1">
        <f ca="1">IF(ISERROR(F932),"",VLOOKUP(B932,INDIRECT($F$8),7+(O947-1)*3))</f>
        <v>40</v>
      </c>
      <c r="R947" s="1">
        <f ca="1">IF(ISERROR(F932),"",SUM(P947:Q947))</f>
        <v>58</v>
      </c>
      <c r="S947" s="1">
        <f ca="1">IF(ISERROR(F932),"",VLOOKUP(A932,INDIRECT($F$8),6+(O947-1)*3))</f>
        <v>25</v>
      </c>
      <c r="T947" s="1">
        <f ca="1">IF(ISERROR(F932),"",VLOOKUP(A932,INDIRECT($F$8),7+(O947-1)*3))</f>
        <v>50</v>
      </c>
      <c r="U947" s="1">
        <f ca="1">IF(ISERROR(F932),"",VLOOKUP(A932,INDIRECT($F$8),8+(O947-1)*3))</f>
        <v>75</v>
      </c>
      <c r="V947" s="1" t="str">
        <f ca="1">IF(ISERROR(F932),"",IF(N947=0,A947,""))</f>
        <v/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0</v>
      </c>
      <c r="X947" s="1" t="str">
        <f ca="1">IF(ISERROR(F932),"",IF(W947=0,"",_xlfn.TEXTJOIN("",FALSE," G+",W947," in ",A947)))</f>
        <v/>
      </c>
    </row>
    <row r="948" spans="1:24" ht="12" customHeight="1" x14ac:dyDescent="0.25">
      <c r="A948" s="7" t="str">
        <f ca="1">IF(ISERROR(F932),"",VLOOKUP(C932,INDIRECT($F$8),6+(O948-1)*3-Y948,0))</f>
        <v>GP 01</v>
      </c>
      <c r="B948" s="38" t="str">
        <f ca="1">IF(ISERROR(F932),"",VLOOKUP(D932,INDIRECT($F$8),6+(O948-1)*3-Z948,0))</f>
        <v>General Proficiency ($)</v>
      </c>
      <c r="C948" s="38"/>
      <c r="D948" s="38"/>
      <c r="E948" s="38"/>
      <c r="F948" s="7">
        <f ca="1">IF(ISERROR(F932),"",VLOOKUP(E932,INDIRECT($F$8),6+(O948-1)*3-AA948,0))</f>
        <v>0</v>
      </c>
      <c r="G948" s="39" t="str">
        <f ca="1">IF(ISERROR(F932),"","-")</f>
        <v>-</v>
      </c>
      <c r="H948" s="39"/>
      <c r="I948" s="39" t="str">
        <f ca="1">IF(ISERROR(F932),"",_xlfn.TEXTJOIN("/",FALSE,Q948,T948))</f>
        <v>47/50</v>
      </c>
      <c r="J948" s="39"/>
      <c r="K948" s="39" t="str">
        <f ca="1">IF(ISERROR(F932),"",_xlfn.TEXTJOIN("/",FALSE,R948,U948))</f>
        <v>47/50</v>
      </c>
      <c r="L948" s="39"/>
      <c r="M948" s="39" t="str">
        <f ca="1">IF(ISBLANK(R948),"",IF(ISTEXT(R948),R948,IF(R948&gt;=0.8*U948,"Excellent",IF(R948&gt;=0.6*U948,"Very Good",IF(R948&gt;=0.4*U948,"Good",IF(R948&gt;=0.2*U948,"Satisfactory","Average"))))))</f>
        <v>Excellent</v>
      </c>
      <c r="N948" s="39"/>
      <c r="O948">
        <f t="shared" si="135"/>
        <v>12</v>
      </c>
      <c r="P948" s="1">
        <f ca="1">IF(ISERROR(F932),"",IF(ISTEXT(VLOOKUP(B\28,INDIRECT($F$8),6+(O948-1)*3)),(VLOOKUP(B932,INDIRECT($F$8),6+(O948-1)*3)),SUM(VLOOKUP(B932,INDIRECT($F$8),6+(O948-1)*3),IF(W949,W948,0))))</f>
        <v>0</v>
      </c>
      <c r="Q948" s="1">
        <f ca="1">IF(ISERROR(F932),"",VLOOKUP(B932,INDIRECT($F$8),7+(O948-1)*3))</f>
        <v>47</v>
      </c>
      <c r="R948" s="1">
        <f ca="1">IF(ISERROR(F932),"",SUM(P948:Q948))</f>
        <v>47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5">
      <c r="A949" s="40" t="str">
        <f ca="1">IF(ISERROR(F932),"",A928)</f>
        <v>Total Credits/ Marks/ Total Grade Points</v>
      </c>
      <c r="B949" s="40"/>
      <c r="C949" s="40"/>
      <c r="D949" s="40"/>
      <c r="E949" s="40"/>
      <c r="F949" s="10">
        <f ca="1">IF(ISERROR(F932),"",SUM(F937:F947))</f>
        <v>23</v>
      </c>
      <c r="G949" s="41" t="str">
        <f ca="1">IF(ISERROR(F932),"",_xlfn.TEXTJOIN("/",TRUE,SUMIF(F937:F948,"&gt;0",P937:P948),SUMIF(F937:F948,"&gt;0",S937:S948)))</f>
        <v>418/575</v>
      </c>
      <c r="H949" s="41"/>
      <c r="I949" s="41" t="str">
        <f ca="1">IF(ISERROR(F932),"",_xlfn.TEXTJOIN("/",TRUE,SUMIF(F937:F948,"&gt;0",Q937:Q948),SUMIF(F937:F948,"&gt;0",T937:T948)))</f>
        <v>316/375</v>
      </c>
      <c r="J949" s="41"/>
      <c r="K949" s="41" t="str">
        <f ca="1">IF(ISERROR(F932),"",_xlfn.TEXTJOIN("/",TRUE,SUMIF(F937:F948,"&gt;0",R937:R948),SUMIF(F937:F948,"&gt;0",U937:U948)))</f>
        <v>734/950</v>
      </c>
      <c r="L949" s="41"/>
      <c r="M949" s="40">
        <f ca="1">IF(ISERROR(F932),"",SUMPRODUCT(N937:N947,F937:F947))</f>
        <v>180.5</v>
      </c>
      <c r="N949" s="40"/>
      <c r="V949" s="1" t="str">
        <f ca="1">IF(ISERROR(F932),"",_xlfn.TEXTJOIN(", ",TRUE,V937:V948))</f>
        <v/>
      </c>
      <c r="W949" t="b">
        <f ca="1">IF(ISERROR(F932),"",IF(SUM(W937:W948)&lt;=W936,TRUE,FALSE))</f>
        <v>1</v>
      </c>
      <c r="X949" s="1" t="str">
        <f ca="1">IF(ISERROR(F932),"",_xlfn.TEXTJOIN(",",TRUE,X937:X948))</f>
        <v/>
      </c>
    </row>
    <row r="950" spans="1:24" ht="12" customHeight="1" x14ac:dyDescent="0.25">
      <c r="A950" s="40" t="str">
        <f ca="1">IF(ISERROR(F932),"",A929)</f>
        <v>Result:</v>
      </c>
      <c r="B950" s="42" t="str" cm="1">
        <f t="array" aca="1" ref="B950" ca="1">IF(SUM(COUNTIF(M937:M947,{"Ab","Dt"}))=11, "Not Promoted to IInd Semester", IF(V949="", "PASS", "CARRY OVER"))</f>
        <v>PASS</v>
      </c>
      <c r="C950" s="42"/>
      <c r="D950" s="40" t="str">
        <f ca="1">IF(ISERROR(F932),"",D929)</f>
        <v>Remark:</v>
      </c>
      <c r="E950" s="42" t="str">
        <f ca="1">IF(ISERROR(F932),"",IF(V949="",IF(X949="","",X949),_xlfn.TEXTJOIN(" ",TRUE,"BACK IN",V949)))</f>
        <v/>
      </c>
      <c r="F950" s="42"/>
      <c r="G950" s="40" t="str">
        <f ca="1">IF(ISERROR(F932),"",G929)</f>
        <v>SGPA:</v>
      </c>
      <c r="H950" s="43">
        <f ca="1">IF(ISERROR(F932),"",M949/F949)</f>
        <v>7.8478260869565215</v>
      </c>
      <c r="I950" s="40" t="str">
        <f ca="1">IF(ISERROR(F932),"",I929)</f>
        <v>CGPA:</v>
      </c>
      <c r="J950" s="43">
        <f ca="1">IF(ISERROR(F932),"",VLOOKUP(B932,INDIRECT($F$8),12+(O948-1)*3,0))</f>
        <v>7.8478260869565215</v>
      </c>
      <c r="K950" s="42" t="str">
        <f ca="1">IF(ISERROR(F932),"",K929)</f>
        <v>Earned Credits:</v>
      </c>
      <c r="L950" s="40">
        <f ca="1">IF(ISERROR(F932),"",SUMIF(N937:N947,"&gt;0",F937:F947))</f>
        <v>23</v>
      </c>
      <c r="M950" s="42" t="str">
        <f ca="1">IF(ISERROR(F932),"",M929)</f>
        <v>Cuml. Earned Credits:</v>
      </c>
      <c r="N950" s="40">
        <f ca="1">IF(ISERROR(F932),"",VLOOKUP(B932,INDIRECT($F$8),10+(O948-1)*3,0))</f>
        <v>23</v>
      </c>
    </row>
    <row r="951" spans="1:24" ht="12" customHeight="1" x14ac:dyDescent="0.25">
      <c r="A951" s="40"/>
      <c r="B951" s="42"/>
      <c r="C951" s="42"/>
      <c r="D951" s="40"/>
      <c r="E951" s="42"/>
      <c r="F951" s="42"/>
      <c r="G951" s="40"/>
      <c r="H951" s="43"/>
      <c r="I951" s="40"/>
      <c r="J951" s="43"/>
      <c r="K951" s="42"/>
      <c r="L951" s="40"/>
      <c r="M951" s="42"/>
      <c r="N951" s="40"/>
    </row>
    <row r="952" spans="1:24" ht="12" customHeight="1" x14ac:dyDescent="0.25">
      <c r="A952" s="40"/>
      <c r="B952" s="42"/>
      <c r="C952" s="42"/>
      <c r="D952" s="40"/>
      <c r="E952" s="42"/>
      <c r="F952" s="42"/>
      <c r="G952" s="40"/>
      <c r="H952" s="43"/>
      <c r="I952" s="40"/>
      <c r="J952" s="43"/>
      <c r="K952" s="42"/>
      <c r="L952" s="40"/>
      <c r="M952" s="42"/>
      <c r="N952" s="40"/>
    </row>
    <row r="953" spans="1:24" ht="12" customHeight="1" x14ac:dyDescent="0.25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 t="str">
        <f ca="1">VLOOKUP(B953,INDIRECT($F$8),4,0)</f>
        <v>Sanjana Barthwal</v>
      </c>
    </row>
    <row r="954" spans="1:24" ht="12" customHeight="1" x14ac:dyDescent="0.25">
      <c r="A954" s="44" t="str">
        <f ca="1">IF(ISERROR(F953),"",A933)</f>
        <v>Name:</v>
      </c>
      <c r="B954" s="44" t="str">
        <f ca="1">IFERROR(VLOOKUP(B953,INDIRECT($F$8),4,0),"")</f>
        <v>Sanjana Barthwal</v>
      </c>
      <c r="C954" s="44"/>
      <c r="D954" s="44" t="str">
        <f ca="1">IF(ISERROR(F953),"",D933)</f>
        <v>Father's Name:</v>
      </c>
      <c r="E954" s="44" t="str">
        <f ca="1">IFERROR(VLOOKUP(B953,INDIRECT($F$8),5,0),"")</f>
        <v>Sudarshan Prasad</v>
      </c>
      <c r="F954" s="44"/>
      <c r="G954" s="44" t="str">
        <f ca="1">IF(ISERROR(F953),"",G933)</f>
        <v>University Roll No:</v>
      </c>
      <c r="H954" s="44"/>
      <c r="I954" s="45">
        <f ca="1">IFERROR(VLOOKUP(B953,INDIRECT($F$8),2,0),"")</f>
        <v>250090101046</v>
      </c>
      <c r="J954" s="45"/>
      <c r="K954" s="44" t="str">
        <f ca="1">IF(ISERROR(F953),"",K933)</f>
        <v>University Enrol. No:</v>
      </c>
      <c r="L954" s="44"/>
      <c r="M954" s="45" t="str">
        <f ca="1">IFERROR(VLOOKUP(B953,INDIRECT($F$8),3,0),"")</f>
        <v>UTU/2501104323</v>
      </c>
      <c r="N954" s="45"/>
    </row>
    <row r="955" spans="1:24" ht="12" customHeight="1" x14ac:dyDescent="0.25">
      <c r="A955" s="44"/>
      <c r="B955" s="44"/>
      <c r="C955" s="44"/>
      <c r="D955" s="44"/>
      <c r="E955" s="44"/>
      <c r="F955" s="44"/>
      <c r="G955" s="44"/>
      <c r="H955" s="44"/>
      <c r="I955" s="45"/>
      <c r="J955" s="45"/>
      <c r="K955" s="44"/>
      <c r="L955" s="44"/>
      <c r="M955" s="45"/>
      <c r="N955" s="45"/>
    </row>
    <row r="956" spans="1:24" ht="12" customHeight="1" x14ac:dyDescent="0.25">
      <c r="A956" s="42" t="str">
        <f ca="1">IF(ISERROR(F953),"",A935)</f>
        <v>Subject Code</v>
      </c>
      <c r="B956" s="42" t="str">
        <f ca="1">IF(ISERROR(F953),"",B935)</f>
        <v>Subject Name</v>
      </c>
      <c r="C956" s="42"/>
      <c r="D956" s="42"/>
      <c r="E956" s="42"/>
      <c r="F956" s="42" t="str">
        <f ca="1">IF(ISERROR(F953),"",F935)</f>
        <v>Credits</v>
      </c>
      <c r="G956" s="42" t="str">
        <f ca="1">IF(ISERROR(F953),"",G935)</f>
        <v>External Marks</v>
      </c>
      <c r="H956" s="42"/>
      <c r="I956" s="42" t="str">
        <f ca="1">IF(ISERROR(F953),"",I935)</f>
        <v>Sessional Marks</v>
      </c>
      <c r="J956" s="42"/>
      <c r="K956" s="42" t="str">
        <f ca="1">IF(ISERROR(F953),"",K935)</f>
        <v>Total Marks</v>
      </c>
      <c r="L956" s="42"/>
      <c r="M956" s="42" t="str">
        <f ca="1">IF(ISERROR(F953),"",M935)</f>
        <v>Grade</v>
      </c>
      <c r="N956" s="42" t="str">
        <f ca="1">IF(ISERROR(F953),"",N935)</f>
        <v>Grade Points</v>
      </c>
    </row>
    <row r="957" spans="1:24" ht="12" customHeight="1" x14ac:dyDescent="0.25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W957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10</v>
      </c>
    </row>
    <row r="958" spans="1:24" ht="12" customHeight="1" x14ac:dyDescent="0.25">
      <c r="A958" s="7" t="str">
        <f ca="1">IF(ISERROR(F953),"",VLOOKUP(C953,INDIRECT($F$8),6+(O958-1)*3,0))</f>
        <v>AHT 002</v>
      </c>
      <c r="B958" s="38" t="str">
        <f ca="1">IF(ISERROR(F953),"",VLOOKUP(D953,INDIRECT($F$8),6+(O958-1)*3,0))</f>
        <v>Engineering Chemistry</v>
      </c>
      <c r="C958" s="38"/>
      <c r="D958" s="38"/>
      <c r="E958" s="38"/>
      <c r="F958" s="7">
        <f ca="1">IF(ISERROR(F953),"",VLOOKUP(E953,INDIRECT($F$8),6+(O958-1)*3,0))</f>
        <v>4</v>
      </c>
      <c r="G958" s="39" t="str">
        <f ca="1">IF(ISERROR(F953),"",_xlfn.TEXTJOIN("/",FALSE,P958,S958))</f>
        <v>66/100</v>
      </c>
      <c r="H958" s="39"/>
      <c r="I958" s="39" t="str">
        <f ca="1">IF(ISERROR(F953),"",_xlfn.TEXTJOIN("/",FALSE,Q958,T958))</f>
        <v>42/50</v>
      </c>
      <c r="J958" s="39"/>
      <c r="K958" s="39" t="str">
        <f ca="1">IF(ISERROR(F953),"",_xlfn.TEXTJOIN("/",FALSE,R958,U958))</f>
        <v>108/150</v>
      </c>
      <c r="L958" s="39"/>
      <c r="M958" s="7" t="str">
        <f ca="1">IF(ISERROR(F953),"",IF(ISTEXT(P958),IF(P958="A","Ab",IF(P958="D","Dt",IF(P958="UFM","UFM",IF(P958="NA","")))),IF(AND(ISBLANK(P958),ISBLANK(R958)),"",IF(P958&lt;0.3*S958,"F",IF(ISBLANK(R958),"",IF(ISTEXT(R958),R958,IF(R958&gt;=0.95*U958,"O",IF(R958&gt;=0.9*U958,"A+",IF(R958&gt;=0.85*U958,"A",IF(R958&gt;=0.8*U958,"B+",IF(R958&gt;=0.75*U958,"B",IF(R958&gt;=0.7*U958,"C+",IF(R958&gt;=0.65*U958,"C",IF(R958&gt;=0.6*U958,"D+",IF(R958&gt;=0.55*U958,"D",IF(R958&gt;=0.5*U958,"E+",IF(R958&gt;=0.45*U958,"E",IF(R958&gt;=0.4*U958,"P",IF(R958&lt;0.4*U958,"F",R958)))))))))))))))))))</f>
        <v>C+</v>
      </c>
      <c r="N958" s="8">
        <f ca="1">INDEX($Z$2:$Z$17,MATCH(M958,$Y$2:$Y$17,0))</f>
        <v>7.5</v>
      </c>
      <c r="O958">
        <v>1</v>
      </c>
      <c r="P958" s="1">
        <f ca="1">IF(ISERROR(F953),"",IF(ISTEXT(VLOOKUP(B953,INDIRECT($F$8),6+(O958-1)*3)),(VLOOKUP(B953,INDIRECT($F$8),6+(O958-1)*3)),SUM(VLOOKUP(B953,INDIRECT($F$8),6+(O958-1)*3),IF(W970,W958,0))))</f>
        <v>66</v>
      </c>
      <c r="Q958" s="1">
        <f ca="1">IF(ISERROR(F953),"",VLOOKUP(B953,INDIRECT($F$8),7+(O958-1)*3))</f>
        <v>42</v>
      </c>
      <c r="R958" s="1">
        <f ca="1">IF(ISERROR(F953),"",SUM(P958:Q958))</f>
        <v>108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str">
        <f ca="1">IF(ISERROR(F953),"",IF(N958=0,A958,""))</f>
        <v/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0</v>
      </c>
      <c r="X958" s="1" t="str">
        <f ca="1">IF(ISERROR(F953),"",IF(W958=0,"",_xlfn.TEXTJOIN("",FALSE," G+",W958," in ",A958)))</f>
        <v/>
      </c>
    </row>
    <row r="959" spans="1:24" ht="12" customHeight="1" x14ac:dyDescent="0.25">
      <c r="A959" s="7" t="str">
        <f ca="1">IF(ISERROR(F953),"",VLOOKUP(C953,INDIRECT($F$8),6+(O959-1)*3,0))</f>
        <v>AHT 003</v>
      </c>
      <c r="B959" s="38" t="str">
        <f ca="1">IF(ISERROR(F953),"",VLOOKUP(D953,INDIRECT($F$8),6+(O959-1)*3,0))</f>
        <v>Introduction to Engineering Mathematics</v>
      </c>
      <c r="C959" s="38"/>
      <c r="D959" s="38"/>
      <c r="E959" s="38"/>
      <c r="F959" s="7">
        <f ca="1">IF(ISERROR(F953),"",VLOOKUP(E953,INDIRECT($F$8),6+(O959-1)*3,0))</f>
        <v>4</v>
      </c>
      <c r="G959" s="39" t="str">
        <f ca="1">IF(ISERROR(F953),"",_xlfn.TEXTJOIN("/",FALSE,P959,S959))</f>
        <v>61/100</v>
      </c>
      <c r="H959" s="39"/>
      <c r="I959" s="39" t="str">
        <f ca="1">IF(ISERROR(F953),"",_xlfn.TEXTJOIN("/",FALSE,Q959,T959))</f>
        <v>39/50</v>
      </c>
      <c r="J959" s="39"/>
      <c r="K959" s="39" t="str">
        <f ca="1">IF(ISERROR(F953),"",_xlfn.TEXTJOIN("/",FALSE,R959,U959))</f>
        <v>100/150</v>
      </c>
      <c r="L959" s="39"/>
      <c r="M959" s="7" t="str">
        <f t="shared" ref="M959:M968" ca="1" si="136">IF(ISERROR(F954),"",IF(ISTEXT(P959),IF(P959="A","Ab",IF(P959="D","Dt",IF(P959="UFM","UFM",IF(P959="NA","")))),IF(AND(ISBLANK(P959),ISBLANK(R959)),"",IF(P959&lt;0.3*S959,"F",IF(ISBLANK(R959),"",IF(ISTEXT(R959),R959,IF(R959&gt;=0.95*U959,"O",IF(R959&gt;=0.9*U959,"A+",IF(R959&gt;=0.85*U959,"A",IF(R959&gt;=0.8*U959,"B+",IF(R959&gt;=0.75*U959,"B",IF(R959&gt;=0.7*U959,"C+",IF(R959&gt;=0.65*U959,"C",IF(R959&gt;=0.6*U959,"D+",IF(R959&gt;=0.55*U959,"D",IF(R959&gt;=0.5*U959,"E+",IF(R959&gt;=0.45*U959,"E",IF(R959&gt;=0.4*U959,"P",IF(R959&lt;0.4*U959,"F",R959)))))))))))))))))))</f>
        <v>C</v>
      </c>
      <c r="N959" s="8">
        <f t="shared" ref="N959:N968" ca="1" si="137">INDEX($Z$2:$Z$17,MATCH(M959,$Y$2:$Y$17,0))</f>
        <v>7</v>
      </c>
      <c r="O959">
        <f>O958+1</f>
        <v>2</v>
      </c>
      <c r="P959" s="1">
        <f ca="1">IF(ISERROR(F953),"",IF(ISTEXT(VLOOKUP(B953,INDIRECT($F$8),6+(O959-1)*3)),(VLOOKUP(B953,INDIRECT($F$8),6+(O959-1)*3)),SUM(VLOOKUP(B953,INDIRECT($F$8),6+(O959-1)*3),IF(W970,W959,0))))</f>
        <v>61</v>
      </c>
      <c r="Q959" s="1">
        <f ca="1">IF(ISERROR(F953),"",VLOOKUP(B953,INDIRECT($F$8),7+(O959-1)*3))</f>
        <v>39</v>
      </c>
      <c r="R959" s="1">
        <f ca="1">IF(ISERROR(F953),"",SUM(P959:Q959))</f>
        <v>100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str">
        <f ca="1">IF(ISERROR(F953),"",IF(N959=0,A959,""))</f>
        <v/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0</v>
      </c>
      <c r="X959" s="1" t="str">
        <f ca="1">IF(ISERROR(F953),"",IF(W959=0,"",_xlfn.TEXTJOIN("",FALSE," G+",W959," in ",A959)))</f>
        <v/>
      </c>
    </row>
    <row r="960" spans="1:24" ht="12" customHeight="1" x14ac:dyDescent="0.25">
      <c r="A960" s="7" t="str">
        <f ca="1">IF(ISERROR(F953),"",VLOOKUP(C953,INDIRECT($F$8),6+(O960-1)*3,0))</f>
        <v>ECT 001</v>
      </c>
      <c r="B960" s="38" t="str">
        <f ca="1">IF(ISERROR(F953),"",VLOOKUP(D953,INDIRECT($F$8),6+(O960-1)*3,0))</f>
        <v>Basic Electronics Engineering</v>
      </c>
      <c r="C960" s="38"/>
      <c r="D960" s="38"/>
      <c r="E960" s="38"/>
      <c r="F960" s="7">
        <f ca="1">IF(ISERROR(F953),"",VLOOKUP(E953,INDIRECT($F$8),6+(O960-1)*3,0))</f>
        <v>4</v>
      </c>
      <c r="G960" s="39" t="str">
        <f ca="1">IF(ISERROR(F953),"",_xlfn.TEXTJOIN("/",FALSE,P960,S960))</f>
        <v>30/100</v>
      </c>
      <c r="H960" s="39"/>
      <c r="I960" s="39" t="str">
        <f ca="1">IF(ISERROR(F953),"",_xlfn.TEXTJOIN("/",FALSE,Q960,T960))</f>
        <v>41/50</v>
      </c>
      <c r="J960" s="39"/>
      <c r="K960" s="39" t="str">
        <f ca="1">IF(ISERROR(F953),"",_xlfn.TEXTJOIN("/",FALSE,R960,U960))</f>
        <v>71/150</v>
      </c>
      <c r="L960" s="39"/>
      <c r="M960" s="7" t="str">
        <f t="shared" ca="1" si="136"/>
        <v>E</v>
      </c>
      <c r="N960" s="8">
        <f t="shared" ca="1" si="137"/>
        <v>5</v>
      </c>
      <c r="O960">
        <f>O959+1</f>
        <v>3</v>
      </c>
      <c r="P960" s="1">
        <f ca="1">IF(ISERROR(F953),"",IF(ISTEXT(VLOOKUP(B953,INDIRECT($F$8),6+(O960-1)*3)),(VLOOKUP(B953,INDIRECT($F$8),6+(O960-1)*3)),SUM(VLOOKUP(B953,INDIRECT($F$8),6+(O960-1)*3),IF(W970,W960,0))))</f>
        <v>30</v>
      </c>
      <c r="Q960" s="1">
        <f ca="1">IF(ISERROR(F953),"",VLOOKUP(B953,INDIRECT($F$8),7+(O960-1)*3))</f>
        <v>41</v>
      </c>
      <c r="R960" s="1">
        <f ca="1">IF(ISERROR(F953),"",SUM(P960:Q960))</f>
        <v>71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str">
        <f ca="1">IF(ISERROR(F953),"",IF(N960=0,A960,""))</f>
        <v/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5</v>
      </c>
      <c r="X960" s="1" t="str">
        <f ca="1">IF(ISERROR(F953),"",IF(W960=0,"",_xlfn.TEXTJOIN("",FALSE," G+",W960," in ",A960)))</f>
        <v xml:space="preserve"> G+5 in ECT 001</v>
      </c>
    </row>
    <row r="961" spans="1:24" ht="12" customHeight="1" x14ac:dyDescent="0.25">
      <c r="A961" s="7" t="str">
        <f ca="1">IF(ISERROR(F953),"",VLOOKUP(C953,INDIRECT($F$8),6+(O961-1)*3,0))</f>
        <v>MET 001</v>
      </c>
      <c r="B961" s="38" t="str">
        <f ca="1">IF(ISERROR(F953),"",VLOOKUP(D953,INDIRECT($F$8),6+(O961-1)*3,0))</f>
        <v>Basic Mechanical Engineering</v>
      </c>
      <c r="C961" s="38"/>
      <c r="D961" s="38"/>
      <c r="E961" s="38"/>
      <c r="F961" s="7">
        <f ca="1">IF(ISERROR(F953),"",VLOOKUP(E953,INDIRECT($F$8),6+(O961-1)*3,0))</f>
        <v>4</v>
      </c>
      <c r="G961" s="39" t="str">
        <f ca="1">IF(ISERROR(F953),"",_xlfn.TEXTJOIN("/",FALSE,P961,S961))</f>
        <v>56/100</v>
      </c>
      <c r="H961" s="39"/>
      <c r="I961" s="39" t="str">
        <f ca="1">IF(ISERROR(F953),"",_xlfn.TEXTJOIN("/",FALSE,Q961,T961))</f>
        <v>36/50</v>
      </c>
      <c r="J961" s="39"/>
      <c r="K961" s="39" t="str">
        <f ca="1">IF(ISERROR(F953),"",_xlfn.TEXTJOIN("/",FALSE,R961,U961))</f>
        <v>92/150</v>
      </c>
      <c r="L961" s="39"/>
      <c r="M961" s="7" t="str">
        <f t="shared" ca="1" si="136"/>
        <v>D+</v>
      </c>
      <c r="N961" s="8">
        <f t="shared" ca="1" si="137"/>
        <v>6.5</v>
      </c>
      <c r="O961">
        <f>O960+1</f>
        <v>4</v>
      </c>
      <c r="P961" s="1">
        <f ca="1">IF(ISERROR(F953),"",IF(ISTEXT(VLOOKUP(B953,INDIRECT($F$8),6+(O961-1)*3)),(VLOOKUP(B953,INDIRECT($F$8),6+(O961-1)*3)),SUM(VLOOKUP(B953,INDIRECT($F$8),6+(O961-1)*3),IF(W970,W961,0))))</f>
        <v>56</v>
      </c>
      <c r="Q961" s="1">
        <f ca="1">IF(ISERROR(F953),"",VLOOKUP(B953,INDIRECT($F$8),7+(O961-1)*3))</f>
        <v>36</v>
      </c>
      <c r="R961" s="1">
        <f ca="1">IF(ISERROR(F953),"",SUM(P961:Q961))</f>
        <v>92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str">
        <f ca="1">IF(ISERROR(F953),"",IF(N961=0,A961,""))</f>
        <v/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0</v>
      </c>
      <c r="X961" s="1" t="str">
        <f ca="1">IF(ISERROR(F953),"",IF(W961=0,"",_xlfn.TEXTJOIN("",FALSE," G+",W961," in ",A961)))</f>
        <v/>
      </c>
    </row>
    <row r="962" spans="1:24" ht="12" customHeight="1" x14ac:dyDescent="0.25">
      <c r="A962" s="7" t="str">
        <f ca="1">IF(ISERROR(F953),"",VLOOKUP(C953,INDIRECT($F$8),6+(O962-1)*3,0))</f>
        <v>AHP 002</v>
      </c>
      <c r="B962" s="38" t="str">
        <f ca="1">IF(ISERROR(F953),"",VLOOKUP(D953,INDIRECT($F$8),6+(O962-1)*3,0))</f>
        <v>Engineering Chemistry Lab</v>
      </c>
      <c r="C962" s="38"/>
      <c r="D962" s="38"/>
      <c r="E962" s="38"/>
      <c r="F962" s="7">
        <f ca="1">IF(ISERROR(F953),"",VLOOKUP(E953,INDIRECT($F$8),6+(O962-1)*3,0))</f>
        <v>1</v>
      </c>
      <c r="G962" s="39" t="str">
        <f ca="1">IF(ISERROR(F953),"",_xlfn.TEXTJOIN("/",FALSE,P962,S962))</f>
        <v>18/25</v>
      </c>
      <c r="H962" s="39"/>
      <c r="I962" s="39" t="str">
        <f ca="1">IF(ISERROR(F953),"",_xlfn.TEXTJOIN("/",FALSE,Q962,T962))</f>
        <v>19/25</v>
      </c>
      <c r="J962" s="39"/>
      <c r="K962" s="39" t="str">
        <f ca="1">IF(ISERROR(F953),"",_xlfn.TEXTJOIN("/",FALSE,R962,U962))</f>
        <v>37/50</v>
      </c>
      <c r="L962" s="39"/>
      <c r="M962" s="7" t="str">
        <f t="shared" ca="1" si="136"/>
        <v>C+</v>
      </c>
      <c r="N962" s="8">
        <f t="shared" ca="1" si="137"/>
        <v>7.5</v>
      </c>
      <c r="O962">
        <f>O961+1</f>
        <v>5</v>
      </c>
      <c r="P962" s="1">
        <f ca="1">IF(ISERROR(F953),"",IF(ISTEXT(VLOOKUP(B953,INDIRECT($F$8),6+(O962-1)*3)),(VLOOKUP(B953,INDIRECT($F$8),6+(O962-1)*3)),SUM(VLOOKUP(B953,INDIRECT($F$8),6+(O962-1)*3),IF(W970,W962,0))))</f>
        <v>18</v>
      </c>
      <c r="Q962" s="1">
        <f ca="1">IF(ISERROR(F953),"",VLOOKUP(B953,INDIRECT($F$8),7+(O962-1)*3))</f>
        <v>19</v>
      </c>
      <c r="R962" s="1">
        <f ca="1">IF(ISERROR(F953),"",SUM(P962:Q962))</f>
        <v>37</v>
      </c>
      <c r="S962" s="1">
        <f ca="1">IF(ISERROR(F953),"",VLOOKUP(A953,INDIRECT($F$8),6+(O962-1)*3))</f>
        <v>25</v>
      </c>
      <c r="T962" s="1">
        <f ca="1">IF(ISERROR(F953),"",VLOOKUP(A953,INDIRECT($F$8),7+(O962-1)*3))</f>
        <v>25</v>
      </c>
      <c r="U962" s="1">
        <f ca="1">IF(ISERROR(F953),"",VLOOKUP(A953,INDIRECT($F$8),8+(O962-1)*3))</f>
        <v>50</v>
      </c>
      <c r="V962" s="1" t="str">
        <f ca="1">IF(ISERROR(F953),"",IF(N962=0,A962,""))</f>
        <v/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0</v>
      </c>
      <c r="X962" s="1" t="str">
        <f ca="1">IF(ISERROR(F953),"",IF(W962=0,"",_xlfn.TEXTJOIN("",FALSE," G+",W962," in ",A962)))</f>
        <v/>
      </c>
    </row>
    <row r="963" spans="1:24" ht="12" customHeight="1" x14ac:dyDescent="0.25">
      <c r="A963" s="7" t="str">
        <f ca="1">IF(ISERROR(F953),"",VLOOKUP(C953,INDIRECT($F$8),6+(O963-1)*3,0))</f>
        <v>ECP 001</v>
      </c>
      <c r="B963" s="38" t="str">
        <f ca="1">IF(ISERROR(F953),"",VLOOKUP(D953,INDIRECT($F$8),6+(O963-1)*3,0))</f>
        <v>Basic Electronics Engineering Lab</v>
      </c>
      <c r="C963" s="38"/>
      <c r="D963" s="38"/>
      <c r="E963" s="38"/>
      <c r="F963" s="7">
        <f ca="1">IF(ISERROR(F953),"",VLOOKUP(E953,INDIRECT($F$8),6+(O963-1)*3,0))</f>
        <v>1</v>
      </c>
      <c r="G963" s="39" t="str">
        <f ca="1">IF(ISERROR(F953),"",_xlfn.TEXTJOIN("/",FALSE,P963,S963))</f>
        <v>18/25</v>
      </c>
      <c r="H963" s="39"/>
      <c r="I963" s="39" t="str">
        <f ca="1">IF(ISERROR(F953),"",_xlfn.TEXTJOIN("/",FALSE,Q963,T963))</f>
        <v>20/25</v>
      </c>
      <c r="J963" s="39"/>
      <c r="K963" s="39" t="str">
        <f ca="1">IF(ISERROR(F953),"",_xlfn.TEXTJOIN("/",FALSE,R963,U963))</f>
        <v>38/50</v>
      </c>
      <c r="L963" s="39"/>
      <c r="M963" s="7" t="str">
        <f t="shared" ca="1" si="136"/>
        <v>B</v>
      </c>
      <c r="N963" s="8">
        <f t="shared" ca="1" si="137"/>
        <v>8</v>
      </c>
      <c r="O963">
        <f t="shared" ref="O963:O969" si="138">O962+1</f>
        <v>6</v>
      </c>
      <c r="P963" s="1">
        <f ca="1">IF(ISERROR(F953),"",IF(ISTEXT(VLOOKUP(B953,INDIRECT($F$8),6+(O963-1)*3)),(VLOOKUP(B953,INDIRECT($F$8),6+(O963-1)*3)),SUM(VLOOKUP(B953,INDIRECT($F$8),6+(O963-1)*3),IF(W970,W963,0))))</f>
        <v>18</v>
      </c>
      <c r="Q963" s="1">
        <f ca="1">IF(ISERROR(F953),"",VLOOKUP(B953,INDIRECT($F$8),7+(O963-1)*3))</f>
        <v>20</v>
      </c>
      <c r="R963" s="1">
        <f ca="1">IF(ISERROR(F953),"",SUM(P963:Q963))</f>
        <v>38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str">
        <f ca="1">IF(ISERROR(F953),"",IF(N963=0,A963,""))</f>
        <v/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0</v>
      </c>
      <c r="X963" s="1" t="str">
        <f ca="1">IF(ISERROR(F953),"",IF(W963=0,"",_xlfn.TEXTJOIN("",FALSE," G+",W963," in ",A963)))</f>
        <v/>
      </c>
    </row>
    <row r="964" spans="1:24" ht="12" customHeight="1" x14ac:dyDescent="0.25">
      <c r="A964" s="7" t="str">
        <f ca="1">IF(ISERROR(F953),"",VLOOKUP(C953,INDIRECT($F$8),6+(O964-1)*3,0))</f>
        <v>MEP 001</v>
      </c>
      <c r="B964" s="38" t="str">
        <f ca="1">IF(ISERROR(F953),"",VLOOKUP(D953,INDIRECT($F$8),6+(O964-1)*3,0))</f>
        <v>Basic Mechanical Engineering Lab</v>
      </c>
      <c r="C964" s="38"/>
      <c r="D964" s="38"/>
      <c r="E964" s="38"/>
      <c r="F964" s="7">
        <f ca="1">IF(ISERROR(F953),"",VLOOKUP(E953,INDIRECT($F$8),6+(O964-1)*3,0))</f>
        <v>1</v>
      </c>
      <c r="G964" s="39" t="str">
        <f ca="1">IF(ISERROR(F953),"",_xlfn.TEXTJOIN("/",FALSE,P964,S964))</f>
        <v>23/25</v>
      </c>
      <c r="H964" s="39"/>
      <c r="I964" s="39" t="str">
        <f ca="1">IF(ISERROR(F953),"",_xlfn.TEXTJOIN("/",FALSE,Q964,T964))</f>
        <v>21/25</v>
      </c>
      <c r="J964" s="39"/>
      <c r="K964" s="39" t="str">
        <f ca="1">IF(ISERROR(F953),"",_xlfn.TEXTJOIN("/",FALSE,R964,U964))</f>
        <v>44/50</v>
      </c>
      <c r="L964" s="39"/>
      <c r="M964" s="7" t="str">
        <f t="shared" ca="1" si="136"/>
        <v>A</v>
      </c>
      <c r="N964" s="8">
        <f t="shared" ca="1" si="137"/>
        <v>9</v>
      </c>
      <c r="O964">
        <f t="shared" si="138"/>
        <v>7</v>
      </c>
      <c r="P964" s="1">
        <f ca="1">IF(ISERROR(F953),"",IF(ISTEXT(VLOOKUP(B953,INDIRECT($F$8),6+(O964-1)*3)),(VLOOKUP(B953,INDIRECT($F$8),6+(O964-1)*3)),SUM(VLOOKUP(B953,INDIRECT($F$8),6+(O964-1)*3),IF(W970,W964,0))))</f>
        <v>23</v>
      </c>
      <c r="Q964" s="1">
        <f ca="1">IF(ISERROR(F953),"",VLOOKUP(B953,INDIRECT($F$8),7+(O964-1)*3))</f>
        <v>21</v>
      </c>
      <c r="R964" s="1">
        <f ca="1">IF(ISERROR(F953),"",SUM(P964:Q964))</f>
        <v>44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str">
        <f ca="1">IF(ISERROR(F953),"",IF(N964=0,A964,""))</f>
        <v/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0</v>
      </c>
      <c r="X964" s="1" t="str">
        <f ca="1">IF(ISERROR(F953),"",IF(W964=0,"",_xlfn.TEXTJOIN("",FALSE," G+",W964," in ",A964)))</f>
        <v/>
      </c>
    </row>
    <row r="965" spans="1:24" ht="12" customHeight="1" x14ac:dyDescent="0.25">
      <c r="A965" s="7" t="str">
        <f ca="1">IF(ISERROR(F953),"",VLOOKUP(C953,INDIRECT($F$8),6+(O965-1)*3,0))</f>
        <v>MEP 003</v>
      </c>
      <c r="B965" s="38" t="str">
        <f ca="1">IF(ISERROR(F953),"",VLOOKUP(D953,INDIRECT($F$8),6+(O965-1)*3-Z965,0))</f>
        <v>Workshop Practices Lab</v>
      </c>
      <c r="C965" s="38"/>
      <c r="D965" s="38"/>
      <c r="E965" s="38"/>
      <c r="F965" s="7">
        <f ca="1">IF(ISERROR(F953),"",VLOOKUP(E953,INDIRECT($F$8),6+(O965-1)*3,0))</f>
        <v>2</v>
      </c>
      <c r="G965" s="39" t="str">
        <f ca="1">IF(ISERROR(F953),"",_xlfn.TEXTJOIN("/",FALSE,P965,S965))</f>
        <v>46/50</v>
      </c>
      <c r="H965" s="39"/>
      <c r="I965" s="39" t="str">
        <f ca="1">IF(ISERROR(F953),"",_xlfn.TEXTJOIN("/",FALSE,Q965,T965))</f>
        <v>44/50</v>
      </c>
      <c r="J965" s="39"/>
      <c r="K965" s="39" t="str">
        <f ca="1">IF(ISERROR(F953),"",_xlfn.TEXTJOIN("/",FALSE,R965,U965))</f>
        <v>90/100</v>
      </c>
      <c r="L965" s="39"/>
      <c r="M965" s="7" t="str">
        <f t="shared" ca="1" si="136"/>
        <v>A+</v>
      </c>
      <c r="N965" s="8">
        <f t="shared" ca="1" si="137"/>
        <v>9.5</v>
      </c>
      <c r="O965">
        <f t="shared" si="138"/>
        <v>8</v>
      </c>
      <c r="P965" s="1">
        <f ca="1">IF(ISERROR(F953),"",IF(ISTEXT(VLOOKUP(B953,INDIRECT($F$8),6+(O965-1)*3)),(VLOOKUP(B953,INDIRECT($F$8),6+(O965-1)*3)),SUM(VLOOKUP(B953,INDIRECT($F$8),6+(O965-1)*3),IF(W970,W965,0))))</f>
        <v>46</v>
      </c>
      <c r="Q965" s="1">
        <f ca="1">IF(ISERROR(F953),"",VLOOKUP(B953,INDIRECT($F$8),7+(O965-1)*3))</f>
        <v>44</v>
      </c>
      <c r="R965" s="1">
        <f ca="1">IF(ISERROR(F953),"",SUM(P965:Q965))</f>
        <v>90</v>
      </c>
      <c r="S965" s="1">
        <f ca="1">IF(ISERROR(F953),"",VLOOKUP(A953,INDIRECT($F$8),6+(O965-1)*3))</f>
        <v>50</v>
      </c>
      <c r="T965" s="1">
        <f ca="1">IF(ISERROR(F953),"",VLOOKUP(A953,INDIRECT($F$8),7+(O965-1)*3))</f>
        <v>50</v>
      </c>
      <c r="U965" s="1">
        <f ca="1">IF(ISERROR(F953),"",VLOOKUP(A953,INDIRECT($F$8),8+(O965-1)*3))</f>
        <v>100</v>
      </c>
      <c r="V965" s="1" t="str">
        <f ca="1">IF(ISERROR(F953),"",IF(N965=0,A965,""))</f>
        <v/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0</v>
      </c>
      <c r="X965" s="1" t="str">
        <f ca="1">IF(ISERROR(F953),"",IF(W965=0,"",_xlfn.TEXTJOIN("",FALSE," G+",W965," in ",A965)))</f>
        <v/>
      </c>
    </row>
    <row r="966" spans="1:24" ht="12" customHeight="1" x14ac:dyDescent="0.25">
      <c r="A966" s="7" t="str">
        <f ca="1">IF(ISERROR(F953),"",VLOOKUP(C953,INDIRECT($F$8),6+(O966-1)*3,0))</f>
        <v>AHP 004</v>
      </c>
      <c r="B966" s="38" t="str">
        <f ca="1">IF(ISERROR(F953),"",VLOOKUP(D953,INDIRECT($F$8),6+(O966-1)*3-Z966,0))</f>
        <v>Emerging Technologies in Engineering Lab</v>
      </c>
      <c r="C966" s="38"/>
      <c r="D966" s="38"/>
      <c r="E966" s="38"/>
      <c r="F966" s="7">
        <f ca="1">IF(ISERROR(F953),"",VLOOKUP(E953,INDIRECT($F$8),6+(O966-1)*3,0))</f>
        <v>1</v>
      </c>
      <c r="G966" s="39" t="str">
        <f ca="1">IF(ISERROR(F953),"",_xlfn.TEXTJOIN("/",FALSE,P966,S966))</f>
        <v>21/25</v>
      </c>
      <c r="H966" s="39"/>
      <c r="I966" s="39" t="str">
        <f ca="1">IF(ISERROR(F953),"",_xlfn.TEXTJOIN("/",FALSE,Q966,T966))</f>
        <v>24/25</v>
      </c>
      <c r="J966" s="39"/>
      <c r="K966" s="39" t="str">
        <f ca="1">IF(ISERROR(F953),"",_xlfn.TEXTJOIN("/",FALSE,R966,U966))</f>
        <v>45/50</v>
      </c>
      <c r="L966" s="39"/>
      <c r="M966" s="7" t="str">
        <f t="shared" ca="1" si="136"/>
        <v>A+</v>
      </c>
      <c r="N966" s="8">
        <f t="shared" ca="1" si="137"/>
        <v>9.5</v>
      </c>
      <c r="O966">
        <f t="shared" si="138"/>
        <v>9</v>
      </c>
      <c r="P966" s="1">
        <f ca="1">IF(ISERROR(F953),"",IF(ISTEXT(VLOOKUP(B953,INDIRECT($F$8),6+(O966-1)*3)),(VLOOKUP(B953,INDIRECT($F$8),6+(O966-1)*3)),SUM(VLOOKUP(B953,INDIRECT($F$8),6+(O966-1)*3),IF(W970,W966,0))))</f>
        <v>21</v>
      </c>
      <c r="Q966" s="1">
        <f ca="1">IF(ISERROR(F953),"",VLOOKUP(B953,INDIRECT($F$8),7+(O966-1)*3))</f>
        <v>24</v>
      </c>
      <c r="R966" s="1">
        <f ca="1">IF(ISERROR(F953),"",SUM(P966:Q966))</f>
        <v>45</v>
      </c>
      <c r="S966" s="1">
        <f ca="1">IF(ISERROR(F953),"",VLOOKUP(A953,INDIRECT($F$8),6+(O966-1)*3))</f>
        <v>25</v>
      </c>
      <c r="T966" s="1">
        <f ca="1">IF(ISERROR(F953),"",VLOOKUP(A953,INDIRECT($F$8),7+(O966-1)*3))</f>
        <v>25</v>
      </c>
      <c r="U966" s="1">
        <f ca="1">IF(ISERROR(F953),"",VLOOKUP(A953,INDIRECT($F$8),8+(O966-1)*3))</f>
        <v>50</v>
      </c>
      <c r="V966" s="1" t="str">
        <f ca="1">IF(ISERROR(F953),"",IF(N966=0,A966,""))</f>
        <v/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0</v>
      </c>
      <c r="X966" s="1" t="str">
        <f ca="1">IF(ISERROR(F953),"",IF(W966=0,"",_xlfn.TEXTJOIN("",FALSE," G+",W966," in ",A966)))</f>
        <v/>
      </c>
    </row>
    <row r="967" spans="1:24" ht="12" customHeight="1" x14ac:dyDescent="0.25">
      <c r="A967" s="7" t="str">
        <f ca="1">IF(ISERROR(F953),"",VLOOKUP(C953,INDIRECT($F$8),6+(O967-1)*3,0))</f>
        <v>CSP 002</v>
      </c>
      <c r="B967" s="38" t="str">
        <f ca="1">IF(ISERROR(F953),"",VLOOKUP(D953,INDIRECT($F$8),6+(O967-1)*3,0))</f>
        <v>Computer Applications and IOT</v>
      </c>
      <c r="C967" s="38"/>
      <c r="D967" s="38"/>
      <c r="E967" s="38"/>
      <c r="F967" s="7">
        <f ca="1">IF(ISERROR(F953),"",VLOOKUP(E953,INDIRECT($F$8),6+(O967-1)*3,0))</f>
        <v>1</v>
      </c>
      <c r="G967" s="39" t="str">
        <f ca="1">IF(ISERROR(F953),"",_xlfn.TEXTJOIN("/",FALSE,P967,S967))</f>
        <v>22/25</v>
      </c>
      <c r="H967" s="39"/>
      <c r="I967" s="39" t="str">
        <f ca="1">IF(ISERROR(F953),"",_xlfn.TEXTJOIN("/",FALSE,Q967,T967))</f>
        <v>22/25</v>
      </c>
      <c r="J967" s="39"/>
      <c r="K967" s="39" t="str">
        <f ca="1">IF(ISERROR(F953),"",_xlfn.TEXTJOIN("/",FALSE,R967,U967))</f>
        <v>44/50</v>
      </c>
      <c r="L967" s="39"/>
      <c r="M967" s="7" t="str">
        <f t="shared" ca="1" si="136"/>
        <v>A</v>
      </c>
      <c r="N967" s="8">
        <f t="shared" ca="1" si="137"/>
        <v>9</v>
      </c>
      <c r="O967">
        <f t="shared" si="138"/>
        <v>10</v>
      </c>
      <c r="P967" s="1">
        <f ca="1">IF(ISERROR(F953),"",IF(ISTEXT(VLOOKUP(B953,INDIRECT($F$8),6+(O967-1)*3)),(VLOOKUP(B953,INDIRECT($F$8),6+(O967-1)*3)),SUM(VLOOKUP(B953,INDIRECT($F$8),6+(O967-1)*3),IF(W970,W967,0))))</f>
        <v>22</v>
      </c>
      <c r="Q967" s="1">
        <f ca="1">IF(ISERROR(F953),"",VLOOKUP(B953,INDIRECT($F$8),7+(O967-1)*3))</f>
        <v>22</v>
      </c>
      <c r="R967" s="1">
        <f ca="1">IF(ISERROR(F953),"",SUM(P967:Q967))</f>
        <v>44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str">
        <f ca="1">IF(ISERROR(F953),"",IF(N967=0,A967,""))</f>
        <v/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0</v>
      </c>
      <c r="X967" s="1" t="str">
        <f ca="1">IF(ISERROR(F953),"",IF(W967=0,"",_xlfn.TEXTJOIN("",FALSE," G+",W967," in ",A967)))</f>
        <v/>
      </c>
    </row>
    <row r="968" spans="1:24" ht="12" customHeight="1" x14ac:dyDescent="0.25">
      <c r="A968" s="7" t="str">
        <f ca="1">IF(ISERROR(F953),"",VLOOKUP(C953,INDIRECT($F$8),6+(O968-1)*3,0))</f>
        <v>AHP 006</v>
      </c>
      <c r="B968" s="38" t="str">
        <f ca="1">IF(ISERROR(F953),"",VLOOKUP(D953,INDIRECT($F$8),6+(O968-1)*3,0))</f>
        <v>English Language Lab ($)</v>
      </c>
      <c r="C968" s="38"/>
      <c r="D968" s="38"/>
      <c r="E968" s="38"/>
      <c r="F968" s="7">
        <f ca="1">IF(ISERROR(F953),"",VLOOKUP(E953,INDIRECT($F$8),6+(O968-1)*3,0))</f>
        <v>0</v>
      </c>
      <c r="G968" s="39" t="str">
        <f ca="1">IF(ISERROR(F953),"",_xlfn.TEXTJOIN("/",FALSE,P968,S968))</f>
        <v>20/25</v>
      </c>
      <c r="H968" s="39"/>
      <c r="I968" s="39" t="str">
        <f ca="1">IF(ISERROR(F953),"",_xlfn.TEXTJOIN("/",FALSE,Q968,T968))</f>
        <v>41/50</v>
      </c>
      <c r="J968" s="39"/>
      <c r="K968" s="39" t="str">
        <f ca="1">IF(ISERROR(F953),"",_xlfn.TEXTJOIN("/",FALSE,R968,U968))</f>
        <v>61/75</v>
      </c>
      <c r="L968" s="39"/>
      <c r="M968" s="7" t="str">
        <f t="shared" ca="1" si="136"/>
        <v>B+</v>
      </c>
      <c r="N968" s="8">
        <f t="shared" ca="1" si="137"/>
        <v>8.5</v>
      </c>
      <c r="O968">
        <f t="shared" si="138"/>
        <v>11</v>
      </c>
      <c r="P968" s="1">
        <f ca="1">IF(ISERROR(F953),"",IF(ISTEXT(VLOOKUP(B953,INDIRECT($F$8),6+(O968-1)*3)),(VLOOKUP(B953,INDIRECT($F$8),6+(O968-1)*3)),SUM(VLOOKUP(B953,INDIRECT($F$8),6+(O968-1)*3),IF(W970,W968,0))))</f>
        <v>20</v>
      </c>
      <c r="Q968" s="1">
        <f ca="1">IF(ISERROR(F953),"",VLOOKUP(B953,INDIRECT($F$8),7+(O968-1)*3))</f>
        <v>41</v>
      </c>
      <c r="R968" s="1">
        <f ca="1">IF(ISERROR(F953),"",SUM(P968:Q968))</f>
        <v>61</v>
      </c>
      <c r="S968" s="1">
        <f ca="1">IF(ISERROR(F953),"",VLOOKUP(A953,INDIRECT($F$8),6+(O968-1)*3))</f>
        <v>25</v>
      </c>
      <c r="T968" s="1">
        <f ca="1">IF(ISERROR(F953),"",VLOOKUP(A953,INDIRECT($F$8),7+(O968-1)*3))</f>
        <v>50</v>
      </c>
      <c r="U968" s="1">
        <f ca="1">IF(ISERROR(F953),"",VLOOKUP(A953,INDIRECT($F$8),8+(O968-1)*3))</f>
        <v>75</v>
      </c>
      <c r="V968" s="1" t="str">
        <f ca="1">IF(ISERROR(F953),"",IF(N968=0,A968,""))</f>
        <v/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0</v>
      </c>
      <c r="X968" s="1" t="str">
        <f ca="1">IF(ISERROR(F953),"",IF(W968=0,"",_xlfn.TEXTJOIN("",FALSE," G+",W968," in ",A968)))</f>
        <v/>
      </c>
    </row>
    <row r="969" spans="1:24" ht="12" customHeight="1" x14ac:dyDescent="0.25">
      <c r="A969" s="7" t="str">
        <f ca="1">IF(ISERROR(F953),"",VLOOKUP(C953,INDIRECT($F$8),6+(O969-1)*3-Y969,0))</f>
        <v>GP 01</v>
      </c>
      <c r="B969" s="38" t="str">
        <f ca="1">IF(ISERROR(F953),"",VLOOKUP(D953,INDIRECT($F$8),6+(O969-1)*3-Z969,0))</f>
        <v>General Proficiency ($)</v>
      </c>
      <c r="C969" s="38"/>
      <c r="D969" s="38"/>
      <c r="E969" s="38"/>
      <c r="F969" s="7">
        <f ca="1">IF(ISERROR(F953),"",VLOOKUP(E953,INDIRECT($F$8),6+(O969-1)*3-AA969,0))</f>
        <v>0</v>
      </c>
      <c r="G969" s="39" t="str">
        <f ca="1">IF(ISERROR(F953),"","-")</f>
        <v>-</v>
      </c>
      <c r="H969" s="39"/>
      <c r="I969" s="39" t="str">
        <f ca="1">IF(ISERROR(F953),"",_xlfn.TEXTJOIN("/",FALSE,Q969,T969))</f>
        <v>47/50</v>
      </c>
      <c r="J969" s="39"/>
      <c r="K969" s="39" t="str">
        <f ca="1">IF(ISERROR(F953),"",_xlfn.TEXTJOIN("/",FALSE,R969,U969))</f>
        <v>47/50</v>
      </c>
      <c r="L969" s="39"/>
      <c r="M969" s="39" t="str">
        <f ca="1">IF(ISBLANK(R969),"",IF(ISTEXT(R969),R969,IF(R969&gt;=0.8*U969,"Excellent",IF(R969&gt;=0.6*U969,"Very Good",IF(R969&gt;=0.4*U969,"Good",IF(R969&gt;=0.2*U969,"Satisfactory","Average"))))))</f>
        <v>Excellent</v>
      </c>
      <c r="N969" s="39"/>
      <c r="O969">
        <f t="shared" si="138"/>
        <v>12</v>
      </c>
      <c r="P969" s="1">
        <f ca="1">IF(ISERROR(F953),"",IF(ISTEXT(VLOOKUP(B\28,INDIRECT($F$8),6+(O969-1)*3)),(VLOOKUP(B953,INDIRECT($F$8),6+(O969-1)*3)),SUM(VLOOKUP(B953,INDIRECT($F$8),6+(O969-1)*3),IF(W970,W969,0))))</f>
        <v>0</v>
      </c>
      <c r="Q969" s="1">
        <f ca="1">IF(ISERROR(F953),"",VLOOKUP(B953,INDIRECT($F$8),7+(O969-1)*3))</f>
        <v>47</v>
      </c>
      <c r="R969" s="1">
        <f ca="1">IF(ISERROR(F953),"",SUM(P969:Q969))</f>
        <v>47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5">
      <c r="A970" s="40" t="str">
        <f ca="1">IF(ISERROR(F953),"",A949)</f>
        <v>Total Credits/ Marks/ Total Grade Points</v>
      </c>
      <c r="B970" s="40"/>
      <c r="C970" s="40"/>
      <c r="D970" s="40"/>
      <c r="E970" s="40"/>
      <c r="F970" s="10">
        <f ca="1">IF(ISERROR(F953),"",SUM(F958:F968))</f>
        <v>23</v>
      </c>
      <c r="G970" s="41" t="str">
        <f ca="1">IF(ISERROR(F953),"",_xlfn.TEXTJOIN("/",TRUE,SUMIF(F958:F969,"&gt;0",P958:P969),SUMIF(F958:F969,"&gt;0",S958:S969)))</f>
        <v>361/575</v>
      </c>
      <c r="H970" s="41"/>
      <c r="I970" s="41" t="str">
        <f ca="1">IF(ISERROR(F953),"",_xlfn.TEXTJOIN("/",TRUE,SUMIF(F958:F969,"&gt;0",Q958:Q969),SUMIF(F958:F969,"&gt;0",T958:T969)))</f>
        <v>308/375</v>
      </c>
      <c r="J970" s="41"/>
      <c r="K970" s="41" t="str">
        <f ca="1">IF(ISERROR(F953),"",_xlfn.TEXTJOIN("/",TRUE,SUMIF(F958:F969,"&gt;0",R958:R969),SUMIF(F958:F969,"&gt;0",U958:U969)))</f>
        <v>669/950</v>
      </c>
      <c r="L970" s="41"/>
      <c r="M970" s="40">
        <f ca="1">IF(ISERROR(F953),"",SUMPRODUCT(N958:N968,F958:F968))</f>
        <v>166</v>
      </c>
      <c r="N970" s="40"/>
      <c r="V970" s="1" t="str">
        <f ca="1">IF(ISERROR(F953),"",_xlfn.TEXTJOIN(", ",TRUE,V958:V969))</f>
        <v/>
      </c>
      <c r="W970" t="b">
        <f ca="1">IF(ISERROR(F953),"",IF(SUM(W958:W969)&lt;=W957,TRUE,FALSE))</f>
        <v>1</v>
      </c>
      <c r="X970" s="1" t="str">
        <f ca="1">IF(ISERROR(F953),"",_xlfn.TEXTJOIN(",",TRUE,X958:X969))</f>
        <v xml:space="preserve"> G+5 in ECT 001</v>
      </c>
    </row>
    <row r="971" spans="1:24" ht="12" customHeight="1" x14ac:dyDescent="0.25">
      <c r="A971" s="40" t="str">
        <f ca="1">IF(ISERROR(F953),"",A950)</f>
        <v>Result:</v>
      </c>
      <c r="B971" s="42" t="str" cm="1">
        <f t="array" aca="1" ref="B971" ca="1">IF(SUM(COUNTIF(M958:M968,{"Ab","Dt"}))=11, "Not Promoted to IInd Semester", IF(V970="", "PASS", "CARRY OVER"))</f>
        <v>PASS</v>
      </c>
      <c r="C971" s="42"/>
      <c r="D971" s="40" t="str">
        <f ca="1">IF(ISERROR(F953),"",D950)</f>
        <v>Remark:</v>
      </c>
      <c r="E971" s="42" t="str">
        <f ca="1">IF(ISERROR(F953),"",IF(V970="",IF(X970="","",X970),_xlfn.TEXTJOIN(" ",TRUE,"BACK IN",V970)))</f>
        <v xml:space="preserve"> G+5 in ECT 001</v>
      </c>
      <c r="F971" s="42"/>
      <c r="G971" s="40" t="str">
        <f ca="1">IF(ISERROR(F953),"",G950)</f>
        <v>SGPA:</v>
      </c>
      <c r="H971" s="43">
        <f ca="1">IF(ISERROR(F953),"",M970/F970)</f>
        <v>7.2173913043478262</v>
      </c>
      <c r="I971" s="40" t="str">
        <f ca="1">IF(ISERROR(F953),"",I950)</f>
        <v>CGPA:</v>
      </c>
      <c r="J971" s="43">
        <f ca="1">IF(ISERROR(F953),"",VLOOKUP(B953,INDIRECT($F$8),12+(O969-1)*3,0))</f>
        <v>7.2173913043478262</v>
      </c>
      <c r="K971" s="42" t="str">
        <f ca="1">IF(ISERROR(F953),"",K950)</f>
        <v>Earned Credits:</v>
      </c>
      <c r="L971" s="40">
        <f ca="1">IF(ISERROR(F953),"",SUMIF(N958:N968,"&gt;0",F958:F968))</f>
        <v>23</v>
      </c>
      <c r="M971" s="42" t="str">
        <f ca="1">IF(ISERROR(F953),"",M950)</f>
        <v>Cuml. Earned Credits:</v>
      </c>
      <c r="N971" s="40">
        <f ca="1">IF(ISERROR(F953),"",VLOOKUP(B953,INDIRECT($F$8),10+(O969-1)*3,0))</f>
        <v>23</v>
      </c>
    </row>
    <row r="972" spans="1:24" ht="12" customHeight="1" x14ac:dyDescent="0.25">
      <c r="A972" s="40"/>
      <c r="B972" s="42"/>
      <c r="C972" s="42"/>
      <c r="D972" s="40"/>
      <c r="E972" s="42"/>
      <c r="F972" s="42"/>
      <c r="G972" s="40"/>
      <c r="H972" s="43"/>
      <c r="I972" s="40"/>
      <c r="J972" s="43"/>
      <c r="K972" s="42"/>
      <c r="L972" s="40"/>
      <c r="M972" s="42"/>
      <c r="N972" s="40"/>
    </row>
    <row r="973" spans="1:24" ht="12" customHeight="1" x14ac:dyDescent="0.25">
      <c r="A973" s="40"/>
      <c r="B973" s="42"/>
      <c r="C973" s="42"/>
      <c r="D973" s="40"/>
      <c r="E973" s="42"/>
      <c r="F973" s="42"/>
      <c r="G973" s="40"/>
      <c r="H973" s="43"/>
      <c r="I973" s="40"/>
      <c r="J973" s="43"/>
      <c r="K973" s="42"/>
      <c r="L973" s="40"/>
      <c r="M973" s="42"/>
      <c r="N973" s="40"/>
    </row>
    <row r="974" spans="1:24" ht="12" customHeight="1" x14ac:dyDescent="0.25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 t="str">
        <f ca="1">VLOOKUP(B974,INDIRECT($F$8),4,0)</f>
        <v>Satyam Kumar</v>
      </c>
    </row>
    <row r="975" spans="1:24" ht="12" customHeight="1" x14ac:dyDescent="0.25">
      <c r="A975" s="44" t="str">
        <f ca="1">IF(ISERROR(F974),"",A954)</f>
        <v>Name:</v>
      </c>
      <c r="B975" s="44" t="str">
        <f ca="1">IFERROR(VLOOKUP(B974,INDIRECT($F$8),4,0),"")</f>
        <v>Satyam Kumar</v>
      </c>
      <c r="C975" s="44"/>
      <c r="D975" s="44" t="str">
        <f ca="1">IF(ISERROR(F974),"",D954)</f>
        <v>Father's Name:</v>
      </c>
      <c r="E975" s="44" t="str">
        <f ca="1">IFERROR(VLOOKUP(B974,INDIRECT($F$8),5,0),"")</f>
        <v>Ramesh Chandra</v>
      </c>
      <c r="F975" s="44"/>
      <c r="G975" s="44" t="str">
        <f ca="1">IF(ISERROR(F974),"",G954)</f>
        <v>University Roll No:</v>
      </c>
      <c r="H975" s="44"/>
      <c r="I975" s="45">
        <f ca="1">IFERROR(VLOOKUP(B974,INDIRECT($F$8),2,0),"")</f>
        <v>250090101047</v>
      </c>
      <c r="J975" s="45"/>
      <c r="K975" s="44" t="str">
        <f ca="1">IF(ISERROR(F974),"",K954)</f>
        <v>University Enrol. No:</v>
      </c>
      <c r="L975" s="44"/>
      <c r="M975" s="45" t="str">
        <f ca="1">IFERROR(VLOOKUP(B974,INDIRECT($F$8),3,0),"")</f>
        <v>UTU/2501103688</v>
      </c>
      <c r="N975" s="45"/>
    </row>
    <row r="976" spans="1:24" ht="12" customHeight="1" x14ac:dyDescent="0.25">
      <c r="A976" s="44"/>
      <c r="B976" s="44"/>
      <c r="C976" s="44"/>
      <c r="D976" s="44"/>
      <c r="E976" s="44"/>
      <c r="F976" s="44"/>
      <c r="G976" s="44"/>
      <c r="H976" s="44"/>
      <c r="I976" s="45"/>
      <c r="J976" s="45"/>
      <c r="K976" s="44"/>
      <c r="L976" s="44"/>
      <c r="M976" s="45"/>
      <c r="N976" s="45"/>
    </row>
    <row r="977" spans="1:24" ht="12" customHeight="1" x14ac:dyDescent="0.25">
      <c r="A977" s="42" t="str">
        <f ca="1">IF(ISERROR(F974),"",A956)</f>
        <v>Subject Code</v>
      </c>
      <c r="B977" s="42" t="str">
        <f ca="1">IF(ISERROR(F974),"",B956)</f>
        <v>Subject Name</v>
      </c>
      <c r="C977" s="42"/>
      <c r="D977" s="42"/>
      <c r="E977" s="42"/>
      <c r="F977" s="42" t="str">
        <f ca="1">IF(ISERROR(F974),"",F956)</f>
        <v>Credits</v>
      </c>
      <c r="G977" s="42" t="str">
        <f ca="1">IF(ISERROR(F974),"",G956)</f>
        <v>External Marks</v>
      </c>
      <c r="H977" s="42"/>
      <c r="I977" s="42" t="str">
        <f ca="1">IF(ISERROR(F974),"",I956)</f>
        <v>Sessional Marks</v>
      </c>
      <c r="J977" s="42"/>
      <c r="K977" s="42" t="str">
        <f ca="1">IF(ISERROR(F974),"",K956)</f>
        <v>Total Marks</v>
      </c>
      <c r="L977" s="42"/>
      <c r="M977" s="42" t="str">
        <f ca="1">IF(ISERROR(F974),"",M956)</f>
        <v>Grade</v>
      </c>
      <c r="N977" s="42" t="str">
        <f ca="1">IF(ISERROR(F974),"",N956)</f>
        <v>Grade Points</v>
      </c>
    </row>
    <row r="978" spans="1:24" ht="12" customHeight="1" x14ac:dyDescent="0.25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W978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10</v>
      </c>
    </row>
    <row r="979" spans="1:24" ht="12" customHeight="1" x14ac:dyDescent="0.25">
      <c r="A979" s="7" t="str">
        <f ca="1">IF(ISERROR(F974),"",VLOOKUP(C974,INDIRECT($F$8),6+(O979-1)*3,0))</f>
        <v>AHT 002</v>
      </c>
      <c r="B979" s="38" t="str">
        <f ca="1">IF(ISERROR(F974),"",VLOOKUP(D974,INDIRECT($F$8),6+(O979-1)*3,0))</f>
        <v>Engineering Chemistry</v>
      </c>
      <c r="C979" s="38"/>
      <c r="D979" s="38"/>
      <c r="E979" s="38"/>
      <c r="F979" s="7">
        <f ca="1">IF(ISERROR(F974),"",VLOOKUP(E974,INDIRECT($F$8),6+(O979-1)*3,0))</f>
        <v>4</v>
      </c>
      <c r="G979" s="39" t="str">
        <f ca="1">IF(ISERROR(F974),"",_xlfn.TEXTJOIN("/",FALSE,P979,S979))</f>
        <v>60/100</v>
      </c>
      <c r="H979" s="39"/>
      <c r="I979" s="39" t="str">
        <f ca="1">IF(ISERROR(F974),"",_xlfn.TEXTJOIN("/",FALSE,Q979,T979))</f>
        <v>42/50</v>
      </c>
      <c r="J979" s="39"/>
      <c r="K979" s="39" t="str">
        <f ca="1">IF(ISERROR(F974),"",_xlfn.TEXTJOIN("/",FALSE,R979,U979))</f>
        <v>102/150</v>
      </c>
      <c r="L979" s="39"/>
      <c r="M979" s="7" t="str">
        <f ca="1">IF(ISERROR(F974),"",IF(ISTEXT(P979),IF(P979="A","Ab",IF(P979="D","Dt",IF(P979="UFM","UFM",IF(P979="NA","")))),IF(AND(ISBLANK(P979),ISBLANK(R979)),"",IF(P979&lt;0.3*S979,"F",IF(ISBLANK(R979),"",IF(ISTEXT(R979),R979,IF(R979&gt;=0.95*U979,"O",IF(R979&gt;=0.9*U979,"A+",IF(R979&gt;=0.85*U979,"A",IF(R979&gt;=0.8*U979,"B+",IF(R979&gt;=0.75*U979,"B",IF(R979&gt;=0.7*U979,"C+",IF(R979&gt;=0.65*U979,"C",IF(R979&gt;=0.6*U979,"D+",IF(R979&gt;=0.55*U979,"D",IF(R979&gt;=0.5*U979,"E+",IF(R979&gt;=0.45*U979,"E",IF(R979&gt;=0.4*U979,"P",IF(R979&lt;0.4*U979,"F",R979)))))))))))))))))))</f>
        <v>C</v>
      </c>
      <c r="N979" s="8">
        <f ca="1">INDEX($Z$2:$Z$17,MATCH(M979,$Y$2:$Y$17,0))</f>
        <v>7</v>
      </c>
      <c r="O979">
        <v>1</v>
      </c>
      <c r="P979" s="1">
        <f ca="1">IF(ISERROR(F974),"",IF(ISTEXT(VLOOKUP(B974,INDIRECT($F$8),6+(O979-1)*3)),(VLOOKUP(B974,INDIRECT($F$8),6+(O979-1)*3)),SUM(VLOOKUP(B974,INDIRECT($F$8),6+(O979-1)*3),IF(W991,W979,0))))</f>
        <v>60</v>
      </c>
      <c r="Q979" s="1">
        <f ca="1">IF(ISERROR(F974),"",VLOOKUP(B974,INDIRECT($F$8),7+(O979-1)*3))</f>
        <v>42</v>
      </c>
      <c r="R979" s="1">
        <f ca="1">IF(ISERROR(F974),"",SUM(P979:Q979))</f>
        <v>102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str">
        <f ca="1">IF(ISERROR(F974),"",IF(N979=0,A979,""))</f>
        <v/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0</v>
      </c>
      <c r="X979" s="1" t="str">
        <f ca="1">IF(ISERROR(F974),"",IF(W979=0,"",_xlfn.TEXTJOIN("",FALSE," G+",W979," in ",A979)))</f>
        <v/>
      </c>
    </row>
    <row r="980" spans="1:24" ht="12" customHeight="1" x14ac:dyDescent="0.25">
      <c r="A980" s="7" t="str">
        <f ca="1">IF(ISERROR(F974),"",VLOOKUP(C974,INDIRECT($F$8),6+(O980-1)*3,0))</f>
        <v>AHT 003</v>
      </c>
      <c r="B980" s="38" t="str">
        <f ca="1">IF(ISERROR(F974),"",VLOOKUP(D974,INDIRECT($F$8),6+(O980-1)*3,0))</f>
        <v>Introduction to Engineering Mathematics</v>
      </c>
      <c r="C980" s="38"/>
      <c r="D980" s="38"/>
      <c r="E980" s="38"/>
      <c r="F980" s="7">
        <f ca="1">IF(ISERROR(F974),"",VLOOKUP(E974,INDIRECT($F$8),6+(O980-1)*3,0))</f>
        <v>4</v>
      </c>
      <c r="G980" s="39" t="str">
        <f ca="1">IF(ISERROR(F974),"",_xlfn.TEXTJOIN("/",FALSE,P980,S980))</f>
        <v>59/100</v>
      </c>
      <c r="H980" s="39"/>
      <c r="I980" s="39" t="str">
        <f ca="1">IF(ISERROR(F974),"",_xlfn.TEXTJOIN("/",FALSE,Q980,T980))</f>
        <v>32/50</v>
      </c>
      <c r="J980" s="39"/>
      <c r="K980" s="39" t="str">
        <f ca="1">IF(ISERROR(F974),"",_xlfn.TEXTJOIN("/",FALSE,R980,U980))</f>
        <v>91/150</v>
      </c>
      <c r="L980" s="39"/>
      <c r="M980" s="7" t="str">
        <f t="shared" ref="M980:M989" ca="1" si="139">IF(ISERROR(F975),"",IF(ISTEXT(P980),IF(P980="A","Ab",IF(P980="D","Dt",IF(P980="UFM","UFM",IF(P980="NA","")))),IF(AND(ISBLANK(P980),ISBLANK(R980)),"",IF(P980&lt;0.3*S980,"F",IF(ISBLANK(R980),"",IF(ISTEXT(R980),R980,IF(R980&gt;=0.95*U980,"O",IF(R980&gt;=0.9*U980,"A+",IF(R980&gt;=0.85*U980,"A",IF(R980&gt;=0.8*U980,"B+",IF(R980&gt;=0.75*U980,"B",IF(R980&gt;=0.7*U980,"C+",IF(R980&gt;=0.65*U980,"C",IF(R980&gt;=0.6*U980,"D+",IF(R980&gt;=0.55*U980,"D",IF(R980&gt;=0.5*U980,"E+",IF(R980&gt;=0.45*U980,"E",IF(R980&gt;=0.4*U980,"P",IF(R980&lt;0.4*U980,"F",R980)))))))))))))))))))</f>
        <v>D+</v>
      </c>
      <c r="N980" s="8">
        <f t="shared" ref="N980:N989" ca="1" si="140">INDEX($Z$2:$Z$17,MATCH(M980,$Y$2:$Y$17,0))</f>
        <v>6.5</v>
      </c>
      <c r="O980">
        <f>O979+1</f>
        <v>2</v>
      </c>
      <c r="P980" s="1">
        <f ca="1">IF(ISERROR(F974),"",IF(ISTEXT(VLOOKUP(B974,INDIRECT($F$8),6+(O980-1)*3)),(VLOOKUP(B974,INDIRECT($F$8),6+(O980-1)*3)),SUM(VLOOKUP(B974,INDIRECT($F$8),6+(O980-1)*3),IF(W991,W980,0))))</f>
        <v>59</v>
      </c>
      <c r="Q980" s="1">
        <f ca="1">IF(ISERROR(F974),"",VLOOKUP(B974,INDIRECT($F$8),7+(O980-1)*3))</f>
        <v>32</v>
      </c>
      <c r="R980" s="1">
        <f ca="1">IF(ISERROR(F974),"",SUM(P980:Q980))</f>
        <v>91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str">
        <f ca="1">IF(ISERROR(F974),"",IF(N980=0,A980,""))</f>
        <v/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0</v>
      </c>
      <c r="X980" s="1" t="str">
        <f ca="1">IF(ISERROR(F974),"",IF(W980=0,"",_xlfn.TEXTJOIN("",FALSE," G+",W980," in ",A980)))</f>
        <v/>
      </c>
    </row>
    <row r="981" spans="1:24" ht="12" customHeight="1" x14ac:dyDescent="0.25">
      <c r="A981" s="7" t="str">
        <f ca="1">IF(ISERROR(F974),"",VLOOKUP(C974,INDIRECT($F$8),6+(O981-1)*3,0))</f>
        <v>ECT 001</v>
      </c>
      <c r="B981" s="38" t="str">
        <f ca="1">IF(ISERROR(F974),"",VLOOKUP(D974,INDIRECT($F$8),6+(O981-1)*3,0))</f>
        <v>Basic Electronics Engineering</v>
      </c>
      <c r="C981" s="38"/>
      <c r="D981" s="38"/>
      <c r="E981" s="38"/>
      <c r="F981" s="7">
        <f ca="1">IF(ISERROR(F974),"",VLOOKUP(E974,INDIRECT($F$8),6+(O981-1)*3,0))</f>
        <v>4</v>
      </c>
      <c r="G981" s="39" t="str">
        <f ca="1">IF(ISERROR(F974),"",_xlfn.TEXTJOIN("/",FALSE,P981,S981))</f>
        <v>39/100</v>
      </c>
      <c r="H981" s="39"/>
      <c r="I981" s="39" t="str">
        <f ca="1">IF(ISERROR(F974),"",_xlfn.TEXTJOIN("/",FALSE,Q981,T981))</f>
        <v>38/50</v>
      </c>
      <c r="J981" s="39"/>
      <c r="K981" s="39" t="str">
        <f ca="1">IF(ISERROR(F974),"",_xlfn.TEXTJOIN("/",FALSE,R981,U981))</f>
        <v>77/150</v>
      </c>
      <c r="L981" s="39"/>
      <c r="M981" s="7" t="str">
        <f t="shared" ca="1" si="139"/>
        <v>E+</v>
      </c>
      <c r="N981" s="8">
        <f t="shared" ca="1" si="140"/>
        <v>5.5</v>
      </c>
      <c r="O981">
        <f>O980+1</f>
        <v>3</v>
      </c>
      <c r="P981" s="1">
        <f ca="1">IF(ISERROR(F974),"",IF(ISTEXT(VLOOKUP(B974,INDIRECT($F$8),6+(O981-1)*3)),(VLOOKUP(B974,INDIRECT($F$8),6+(O981-1)*3)),SUM(VLOOKUP(B974,INDIRECT($F$8),6+(O981-1)*3),IF(W991,W981,0))))</f>
        <v>39</v>
      </c>
      <c r="Q981" s="1">
        <f ca="1">IF(ISERROR(F974),"",VLOOKUP(B974,INDIRECT($F$8),7+(O981-1)*3))</f>
        <v>38</v>
      </c>
      <c r="R981" s="1">
        <f ca="1">IF(ISERROR(F974),"",SUM(P981:Q981))</f>
        <v>77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str">
        <f ca="1">IF(ISERROR(F974),"",IF(N981=0,A981,""))</f>
        <v/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0</v>
      </c>
      <c r="X981" s="1" t="str">
        <f ca="1">IF(ISERROR(F974),"",IF(W981=0,"",_xlfn.TEXTJOIN("",FALSE," G+",W981," in ",A981)))</f>
        <v/>
      </c>
    </row>
    <row r="982" spans="1:24" ht="12" customHeight="1" x14ac:dyDescent="0.25">
      <c r="A982" s="7" t="str">
        <f ca="1">IF(ISERROR(F974),"",VLOOKUP(C974,INDIRECT($F$8),6+(O982-1)*3,0))</f>
        <v>MET 001</v>
      </c>
      <c r="B982" s="38" t="str">
        <f ca="1">IF(ISERROR(F974),"",VLOOKUP(D974,INDIRECT($F$8),6+(O982-1)*3,0))</f>
        <v>Basic Mechanical Engineering</v>
      </c>
      <c r="C982" s="38"/>
      <c r="D982" s="38"/>
      <c r="E982" s="38"/>
      <c r="F982" s="7">
        <f ca="1">IF(ISERROR(F974),"",VLOOKUP(E974,INDIRECT($F$8),6+(O982-1)*3,0))</f>
        <v>4</v>
      </c>
      <c r="G982" s="39" t="str">
        <f ca="1">IF(ISERROR(F974),"",_xlfn.TEXTJOIN("/",FALSE,P982,S982))</f>
        <v>48/100</v>
      </c>
      <c r="H982" s="39"/>
      <c r="I982" s="39" t="str">
        <f ca="1">IF(ISERROR(F974),"",_xlfn.TEXTJOIN("/",FALSE,Q982,T982))</f>
        <v>37/50</v>
      </c>
      <c r="J982" s="39"/>
      <c r="K982" s="39" t="str">
        <f ca="1">IF(ISERROR(F974),"",_xlfn.TEXTJOIN("/",FALSE,R982,U982))</f>
        <v>85/150</v>
      </c>
      <c r="L982" s="39"/>
      <c r="M982" s="7" t="str">
        <f t="shared" ca="1" si="139"/>
        <v>D</v>
      </c>
      <c r="N982" s="8">
        <f t="shared" ca="1" si="140"/>
        <v>6</v>
      </c>
      <c r="O982">
        <f>O981+1</f>
        <v>4</v>
      </c>
      <c r="P982" s="1">
        <f ca="1">IF(ISERROR(F974),"",IF(ISTEXT(VLOOKUP(B974,INDIRECT($F$8),6+(O982-1)*3)),(VLOOKUP(B974,INDIRECT($F$8),6+(O982-1)*3)),SUM(VLOOKUP(B974,INDIRECT($F$8),6+(O982-1)*3),IF(W991,W982,0))))</f>
        <v>48</v>
      </c>
      <c r="Q982" s="1">
        <f ca="1">IF(ISERROR(F974),"",VLOOKUP(B974,INDIRECT($F$8),7+(O982-1)*3))</f>
        <v>37</v>
      </c>
      <c r="R982" s="1">
        <f ca="1">IF(ISERROR(F974),"",SUM(P982:Q982))</f>
        <v>85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str">
        <f ca="1">IF(ISERROR(F974),"",IF(N982=0,A982,""))</f>
        <v/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0</v>
      </c>
      <c r="X982" s="1" t="str">
        <f ca="1">IF(ISERROR(F974),"",IF(W982=0,"",_xlfn.TEXTJOIN("",FALSE," G+",W982," in ",A982)))</f>
        <v/>
      </c>
    </row>
    <row r="983" spans="1:24" ht="12" customHeight="1" x14ac:dyDescent="0.25">
      <c r="A983" s="7" t="str">
        <f ca="1">IF(ISERROR(F974),"",VLOOKUP(C974,INDIRECT($F$8),6+(O983-1)*3,0))</f>
        <v>AHP 002</v>
      </c>
      <c r="B983" s="38" t="str">
        <f ca="1">IF(ISERROR(F974),"",VLOOKUP(D974,INDIRECT($F$8),6+(O983-1)*3,0))</f>
        <v>Engineering Chemistry Lab</v>
      </c>
      <c r="C983" s="38"/>
      <c r="D983" s="38"/>
      <c r="E983" s="38"/>
      <c r="F983" s="7">
        <f ca="1">IF(ISERROR(F974),"",VLOOKUP(E974,INDIRECT($F$8),6+(O983-1)*3,0))</f>
        <v>1</v>
      </c>
      <c r="G983" s="39" t="str">
        <f ca="1">IF(ISERROR(F974),"",_xlfn.TEXTJOIN("/",FALSE,P983,S983))</f>
        <v>17/25</v>
      </c>
      <c r="H983" s="39"/>
      <c r="I983" s="39" t="str">
        <f ca="1">IF(ISERROR(F974),"",_xlfn.TEXTJOIN("/",FALSE,Q983,T983))</f>
        <v>25/25</v>
      </c>
      <c r="J983" s="39"/>
      <c r="K983" s="39" t="str">
        <f ca="1">IF(ISERROR(F974),"",_xlfn.TEXTJOIN("/",FALSE,R983,U983))</f>
        <v>42/50</v>
      </c>
      <c r="L983" s="39"/>
      <c r="M983" s="7" t="str">
        <f t="shared" ca="1" si="139"/>
        <v>B+</v>
      </c>
      <c r="N983" s="8">
        <f t="shared" ca="1" si="140"/>
        <v>8.5</v>
      </c>
      <c r="O983">
        <f>O982+1</f>
        <v>5</v>
      </c>
      <c r="P983" s="1">
        <f ca="1">IF(ISERROR(F974),"",IF(ISTEXT(VLOOKUP(B974,INDIRECT($F$8),6+(O983-1)*3)),(VLOOKUP(B974,INDIRECT($F$8),6+(O983-1)*3)),SUM(VLOOKUP(B974,INDIRECT($F$8),6+(O983-1)*3),IF(W991,W983,0))))</f>
        <v>17</v>
      </c>
      <c r="Q983" s="1">
        <f ca="1">IF(ISERROR(F974),"",VLOOKUP(B974,INDIRECT($F$8),7+(O983-1)*3))</f>
        <v>25</v>
      </c>
      <c r="R983" s="1">
        <f ca="1">IF(ISERROR(F974),"",SUM(P983:Q983))</f>
        <v>42</v>
      </c>
      <c r="S983" s="1">
        <f ca="1">IF(ISERROR(F974),"",VLOOKUP(A974,INDIRECT($F$8),6+(O983-1)*3))</f>
        <v>25</v>
      </c>
      <c r="T983" s="1">
        <f ca="1">IF(ISERROR(F974),"",VLOOKUP(A974,INDIRECT($F$8),7+(O983-1)*3))</f>
        <v>25</v>
      </c>
      <c r="U983" s="1">
        <f ca="1">IF(ISERROR(F974),"",VLOOKUP(A974,INDIRECT($F$8),8+(O983-1)*3))</f>
        <v>50</v>
      </c>
      <c r="V983" s="1" t="str">
        <f ca="1">IF(ISERROR(F974),"",IF(N983=0,A983,""))</f>
        <v/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0</v>
      </c>
      <c r="X983" s="1" t="str">
        <f ca="1">IF(ISERROR(F974),"",IF(W983=0,"",_xlfn.TEXTJOIN("",FALSE," G+",W983," in ",A983)))</f>
        <v/>
      </c>
    </row>
    <row r="984" spans="1:24" ht="12" customHeight="1" x14ac:dyDescent="0.25">
      <c r="A984" s="7" t="str">
        <f ca="1">IF(ISERROR(F974),"",VLOOKUP(C974,INDIRECT($F$8),6+(O984-1)*3,0))</f>
        <v>ECP 001</v>
      </c>
      <c r="B984" s="38" t="str">
        <f ca="1">IF(ISERROR(F974),"",VLOOKUP(D974,INDIRECT($F$8),6+(O984-1)*3,0))</f>
        <v>Basic Electronics Engineering Lab</v>
      </c>
      <c r="C984" s="38"/>
      <c r="D984" s="38"/>
      <c r="E984" s="38"/>
      <c r="F984" s="7">
        <f ca="1">IF(ISERROR(F974),"",VLOOKUP(E974,INDIRECT($F$8),6+(O984-1)*3,0))</f>
        <v>1</v>
      </c>
      <c r="G984" s="39" t="str">
        <f ca="1">IF(ISERROR(F974),"",_xlfn.TEXTJOIN("/",FALSE,P984,S984))</f>
        <v>24/25</v>
      </c>
      <c r="H984" s="39"/>
      <c r="I984" s="39" t="str">
        <f ca="1">IF(ISERROR(F974),"",_xlfn.TEXTJOIN("/",FALSE,Q984,T984))</f>
        <v>21/25</v>
      </c>
      <c r="J984" s="39"/>
      <c r="K984" s="39" t="str">
        <f ca="1">IF(ISERROR(F974),"",_xlfn.TEXTJOIN("/",FALSE,R984,U984))</f>
        <v>45/50</v>
      </c>
      <c r="L984" s="39"/>
      <c r="M984" s="7" t="str">
        <f t="shared" ca="1" si="139"/>
        <v>A+</v>
      </c>
      <c r="N984" s="8">
        <f t="shared" ca="1" si="140"/>
        <v>9.5</v>
      </c>
      <c r="O984">
        <f t="shared" ref="O984:O990" si="141">O983+1</f>
        <v>6</v>
      </c>
      <c r="P984" s="1">
        <f ca="1">IF(ISERROR(F974),"",IF(ISTEXT(VLOOKUP(B974,INDIRECT($F$8),6+(O984-1)*3)),(VLOOKUP(B974,INDIRECT($F$8),6+(O984-1)*3)),SUM(VLOOKUP(B974,INDIRECT($F$8),6+(O984-1)*3),IF(W991,W984,0))))</f>
        <v>24</v>
      </c>
      <c r="Q984" s="1">
        <f ca="1">IF(ISERROR(F974),"",VLOOKUP(B974,INDIRECT($F$8),7+(O984-1)*3))</f>
        <v>21</v>
      </c>
      <c r="R984" s="1">
        <f ca="1">IF(ISERROR(F974),"",SUM(P984:Q984))</f>
        <v>45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str">
        <f ca="1">IF(ISERROR(F974),"",IF(N984=0,A984,""))</f>
        <v/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0</v>
      </c>
      <c r="X984" s="1" t="str">
        <f ca="1">IF(ISERROR(F974),"",IF(W984=0,"",_xlfn.TEXTJOIN("",FALSE," G+",W984," in ",A984)))</f>
        <v/>
      </c>
    </row>
    <row r="985" spans="1:24" ht="12" customHeight="1" x14ac:dyDescent="0.25">
      <c r="A985" s="7" t="str">
        <f ca="1">IF(ISERROR(F974),"",VLOOKUP(C974,INDIRECT($F$8),6+(O985-1)*3,0))</f>
        <v>MEP 001</v>
      </c>
      <c r="B985" s="38" t="str">
        <f ca="1">IF(ISERROR(F974),"",VLOOKUP(D974,INDIRECT($F$8),6+(O985-1)*3,0))</f>
        <v>Basic Mechanical Engineering Lab</v>
      </c>
      <c r="C985" s="38"/>
      <c r="D985" s="38"/>
      <c r="E985" s="38"/>
      <c r="F985" s="7">
        <f ca="1">IF(ISERROR(F974),"",VLOOKUP(E974,INDIRECT($F$8),6+(O985-1)*3,0))</f>
        <v>1</v>
      </c>
      <c r="G985" s="39" t="str">
        <f ca="1">IF(ISERROR(F974),"",_xlfn.TEXTJOIN("/",FALSE,P985,S985))</f>
        <v>23/25</v>
      </c>
      <c r="H985" s="39"/>
      <c r="I985" s="39" t="str">
        <f ca="1">IF(ISERROR(F974),"",_xlfn.TEXTJOIN("/",FALSE,Q985,T985))</f>
        <v>22/25</v>
      </c>
      <c r="J985" s="39"/>
      <c r="K985" s="39" t="str">
        <f ca="1">IF(ISERROR(F974),"",_xlfn.TEXTJOIN("/",FALSE,R985,U985))</f>
        <v>45/50</v>
      </c>
      <c r="L985" s="39"/>
      <c r="M985" s="7" t="str">
        <f t="shared" ca="1" si="139"/>
        <v>A+</v>
      </c>
      <c r="N985" s="8">
        <f t="shared" ca="1" si="140"/>
        <v>9.5</v>
      </c>
      <c r="O985">
        <f t="shared" si="141"/>
        <v>7</v>
      </c>
      <c r="P985" s="1">
        <f ca="1">IF(ISERROR(F974),"",IF(ISTEXT(VLOOKUP(B974,INDIRECT($F$8),6+(O985-1)*3)),(VLOOKUP(B974,INDIRECT($F$8),6+(O985-1)*3)),SUM(VLOOKUP(B974,INDIRECT($F$8),6+(O985-1)*3),IF(W991,W985,0))))</f>
        <v>23</v>
      </c>
      <c r="Q985" s="1">
        <f ca="1">IF(ISERROR(F974),"",VLOOKUP(B974,INDIRECT($F$8),7+(O985-1)*3))</f>
        <v>22</v>
      </c>
      <c r="R985" s="1">
        <f ca="1">IF(ISERROR(F974),"",SUM(P985:Q985))</f>
        <v>45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str">
        <f ca="1">IF(ISERROR(F974),"",IF(N985=0,A985,""))</f>
        <v/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0</v>
      </c>
      <c r="X985" s="1" t="str">
        <f ca="1">IF(ISERROR(F974),"",IF(W985=0,"",_xlfn.TEXTJOIN("",FALSE," G+",W985," in ",A985)))</f>
        <v/>
      </c>
    </row>
    <row r="986" spans="1:24" ht="12" customHeight="1" x14ac:dyDescent="0.25">
      <c r="A986" s="7" t="str">
        <f ca="1">IF(ISERROR(F974),"",VLOOKUP(C974,INDIRECT($F$8),6+(O986-1)*3,0))</f>
        <v>MEP 003</v>
      </c>
      <c r="B986" s="38" t="str">
        <f ca="1">IF(ISERROR(F974),"",VLOOKUP(D974,INDIRECT($F$8),6+(O986-1)*3-Z986,0))</f>
        <v>Workshop Practices Lab</v>
      </c>
      <c r="C986" s="38"/>
      <c r="D986" s="38"/>
      <c r="E986" s="38"/>
      <c r="F986" s="7">
        <f ca="1">IF(ISERROR(F974),"",VLOOKUP(E974,INDIRECT($F$8),6+(O986-1)*3,0))</f>
        <v>2</v>
      </c>
      <c r="G986" s="39" t="str">
        <f ca="1">IF(ISERROR(F974),"",_xlfn.TEXTJOIN("/",FALSE,P986,S986))</f>
        <v>42/50</v>
      </c>
      <c r="H986" s="39"/>
      <c r="I986" s="39" t="str">
        <f ca="1">IF(ISERROR(F974),"",_xlfn.TEXTJOIN("/",FALSE,Q986,T986))</f>
        <v>43/50</v>
      </c>
      <c r="J986" s="39"/>
      <c r="K986" s="39" t="str">
        <f ca="1">IF(ISERROR(F974),"",_xlfn.TEXTJOIN("/",FALSE,R986,U986))</f>
        <v>85/100</v>
      </c>
      <c r="L986" s="39"/>
      <c r="M986" s="7" t="str">
        <f t="shared" ca="1" si="139"/>
        <v>A</v>
      </c>
      <c r="N986" s="8">
        <f t="shared" ca="1" si="140"/>
        <v>9</v>
      </c>
      <c r="O986">
        <f t="shared" si="141"/>
        <v>8</v>
      </c>
      <c r="P986" s="1">
        <f ca="1">IF(ISERROR(F974),"",IF(ISTEXT(VLOOKUP(B974,INDIRECT($F$8),6+(O986-1)*3)),(VLOOKUP(B974,INDIRECT($F$8),6+(O986-1)*3)),SUM(VLOOKUP(B974,INDIRECT($F$8),6+(O986-1)*3),IF(W991,W986,0))))</f>
        <v>42</v>
      </c>
      <c r="Q986" s="1">
        <f ca="1">IF(ISERROR(F974),"",VLOOKUP(B974,INDIRECT($F$8),7+(O986-1)*3))</f>
        <v>43</v>
      </c>
      <c r="R986" s="1">
        <f ca="1">IF(ISERROR(F974),"",SUM(P986:Q986))</f>
        <v>85</v>
      </c>
      <c r="S986" s="1">
        <f ca="1">IF(ISERROR(F974),"",VLOOKUP(A974,INDIRECT($F$8),6+(O986-1)*3))</f>
        <v>50</v>
      </c>
      <c r="T986" s="1">
        <f ca="1">IF(ISERROR(F974),"",VLOOKUP(A974,INDIRECT($F$8),7+(O986-1)*3))</f>
        <v>50</v>
      </c>
      <c r="U986" s="1">
        <f ca="1">IF(ISERROR(F974),"",VLOOKUP(A974,INDIRECT($F$8),8+(O986-1)*3))</f>
        <v>100</v>
      </c>
      <c r="V986" s="1" t="str">
        <f ca="1">IF(ISERROR(F974),"",IF(N986=0,A986,""))</f>
        <v/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0</v>
      </c>
      <c r="X986" s="1" t="str">
        <f ca="1">IF(ISERROR(F974),"",IF(W986=0,"",_xlfn.TEXTJOIN("",FALSE," G+",W986," in ",A986)))</f>
        <v/>
      </c>
    </row>
    <row r="987" spans="1:24" ht="12" customHeight="1" x14ac:dyDescent="0.25">
      <c r="A987" s="7" t="str">
        <f ca="1">IF(ISERROR(F974),"",VLOOKUP(C974,INDIRECT($F$8),6+(O987-1)*3,0))</f>
        <v>AHP 004</v>
      </c>
      <c r="B987" s="38" t="str">
        <f ca="1">IF(ISERROR(F974),"",VLOOKUP(D974,INDIRECT($F$8),6+(O987-1)*3-Z987,0))</f>
        <v>Emerging Technologies in Engineering Lab</v>
      </c>
      <c r="C987" s="38"/>
      <c r="D987" s="38"/>
      <c r="E987" s="38"/>
      <c r="F987" s="7">
        <f ca="1">IF(ISERROR(F974),"",VLOOKUP(E974,INDIRECT($F$8),6+(O987-1)*3,0))</f>
        <v>1</v>
      </c>
      <c r="G987" s="39" t="str">
        <f ca="1">IF(ISERROR(F974),"",_xlfn.TEXTJOIN("/",FALSE,P987,S987))</f>
        <v>22/25</v>
      </c>
      <c r="H987" s="39"/>
      <c r="I987" s="39" t="str">
        <f ca="1">IF(ISERROR(F974),"",_xlfn.TEXTJOIN("/",FALSE,Q987,T987))</f>
        <v>23/25</v>
      </c>
      <c r="J987" s="39"/>
      <c r="K987" s="39" t="str">
        <f ca="1">IF(ISERROR(F974),"",_xlfn.TEXTJOIN("/",FALSE,R987,U987))</f>
        <v>45/50</v>
      </c>
      <c r="L987" s="39"/>
      <c r="M987" s="7" t="str">
        <f t="shared" ca="1" si="139"/>
        <v>A+</v>
      </c>
      <c r="N987" s="8">
        <f t="shared" ca="1" si="140"/>
        <v>9.5</v>
      </c>
      <c r="O987">
        <f t="shared" si="141"/>
        <v>9</v>
      </c>
      <c r="P987" s="1">
        <f ca="1">IF(ISERROR(F974),"",IF(ISTEXT(VLOOKUP(B974,INDIRECT($F$8),6+(O987-1)*3)),(VLOOKUP(B974,INDIRECT($F$8),6+(O987-1)*3)),SUM(VLOOKUP(B974,INDIRECT($F$8),6+(O987-1)*3),IF(W991,W987,0))))</f>
        <v>22</v>
      </c>
      <c r="Q987" s="1">
        <f ca="1">IF(ISERROR(F974),"",VLOOKUP(B974,INDIRECT($F$8),7+(O987-1)*3))</f>
        <v>23</v>
      </c>
      <c r="R987" s="1">
        <f ca="1">IF(ISERROR(F974),"",SUM(P987:Q987))</f>
        <v>45</v>
      </c>
      <c r="S987" s="1">
        <f ca="1">IF(ISERROR(F974),"",VLOOKUP(A974,INDIRECT($F$8),6+(O987-1)*3))</f>
        <v>25</v>
      </c>
      <c r="T987" s="1">
        <f ca="1">IF(ISERROR(F974),"",VLOOKUP(A974,INDIRECT($F$8),7+(O987-1)*3))</f>
        <v>25</v>
      </c>
      <c r="U987" s="1">
        <f ca="1">IF(ISERROR(F974),"",VLOOKUP(A974,INDIRECT($F$8),8+(O987-1)*3))</f>
        <v>50</v>
      </c>
      <c r="V987" s="1" t="str">
        <f ca="1">IF(ISERROR(F974),"",IF(N987=0,A987,""))</f>
        <v/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0</v>
      </c>
      <c r="X987" s="1" t="str">
        <f ca="1">IF(ISERROR(F974),"",IF(W987=0,"",_xlfn.TEXTJOIN("",FALSE," G+",W987," in ",A987)))</f>
        <v/>
      </c>
    </row>
    <row r="988" spans="1:24" ht="12" customHeight="1" x14ac:dyDescent="0.25">
      <c r="A988" s="7" t="str">
        <f ca="1">IF(ISERROR(F974),"",VLOOKUP(C974,INDIRECT($F$8),6+(O988-1)*3,0))</f>
        <v>CSP 002</v>
      </c>
      <c r="B988" s="38" t="str">
        <f ca="1">IF(ISERROR(F974),"",VLOOKUP(D974,INDIRECT($F$8),6+(O988-1)*3,0))</f>
        <v>Computer Applications and IOT</v>
      </c>
      <c r="C988" s="38"/>
      <c r="D988" s="38"/>
      <c r="E988" s="38"/>
      <c r="F988" s="7">
        <f ca="1">IF(ISERROR(F974),"",VLOOKUP(E974,INDIRECT($F$8),6+(O988-1)*3,0))</f>
        <v>1</v>
      </c>
      <c r="G988" s="39" t="str">
        <f ca="1">IF(ISERROR(F974),"",_xlfn.TEXTJOIN("/",FALSE,P988,S988))</f>
        <v>21/25</v>
      </c>
      <c r="H988" s="39"/>
      <c r="I988" s="39" t="str">
        <f ca="1">IF(ISERROR(F974),"",_xlfn.TEXTJOIN("/",FALSE,Q988,T988))</f>
        <v>21/25</v>
      </c>
      <c r="J988" s="39"/>
      <c r="K988" s="39" t="str">
        <f ca="1">IF(ISERROR(F974),"",_xlfn.TEXTJOIN("/",FALSE,R988,U988))</f>
        <v>42/50</v>
      </c>
      <c r="L988" s="39"/>
      <c r="M988" s="7" t="str">
        <f t="shared" ca="1" si="139"/>
        <v>B+</v>
      </c>
      <c r="N988" s="8">
        <f t="shared" ca="1" si="140"/>
        <v>8.5</v>
      </c>
      <c r="O988">
        <f t="shared" si="141"/>
        <v>10</v>
      </c>
      <c r="P988" s="1">
        <f ca="1">IF(ISERROR(F974),"",IF(ISTEXT(VLOOKUP(B974,INDIRECT($F$8),6+(O988-1)*3)),(VLOOKUP(B974,INDIRECT($F$8),6+(O988-1)*3)),SUM(VLOOKUP(B974,INDIRECT($F$8),6+(O988-1)*3),IF(W991,W988,0))))</f>
        <v>21</v>
      </c>
      <c r="Q988" s="1">
        <f ca="1">IF(ISERROR(F974),"",VLOOKUP(B974,INDIRECT($F$8),7+(O988-1)*3))</f>
        <v>21</v>
      </c>
      <c r="R988" s="1">
        <f ca="1">IF(ISERROR(F974),"",SUM(P988:Q988))</f>
        <v>42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str">
        <f ca="1">IF(ISERROR(F974),"",IF(N988=0,A988,""))</f>
        <v/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0</v>
      </c>
      <c r="X988" s="1" t="str">
        <f ca="1">IF(ISERROR(F974),"",IF(W988=0,"",_xlfn.TEXTJOIN("",FALSE," G+",W988," in ",A988)))</f>
        <v/>
      </c>
    </row>
    <row r="989" spans="1:24" ht="12" customHeight="1" x14ac:dyDescent="0.25">
      <c r="A989" s="7" t="str">
        <f ca="1">IF(ISERROR(F974),"",VLOOKUP(C974,INDIRECT($F$8),6+(O989-1)*3,0))</f>
        <v>AHP 006</v>
      </c>
      <c r="B989" s="38" t="str">
        <f ca="1">IF(ISERROR(F974),"",VLOOKUP(D974,INDIRECT($F$8),6+(O989-1)*3,0))</f>
        <v>English Language Lab ($)</v>
      </c>
      <c r="C989" s="38"/>
      <c r="D989" s="38"/>
      <c r="E989" s="38"/>
      <c r="F989" s="7">
        <f ca="1">IF(ISERROR(F974),"",VLOOKUP(E974,INDIRECT($F$8),6+(O989-1)*3,0))</f>
        <v>0</v>
      </c>
      <c r="G989" s="39" t="str">
        <f ca="1">IF(ISERROR(F974),"",_xlfn.TEXTJOIN("/",FALSE,P989,S989))</f>
        <v>17/25</v>
      </c>
      <c r="H989" s="39"/>
      <c r="I989" s="39" t="str">
        <f ca="1">IF(ISERROR(F974),"",_xlfn.TEXTJOIN("/",FALSE,Q989,T989))</f>
        <v>40/50</v>
      </c>
      <c r="J989" s="39"/>
      <c r="K989" s="39" t="str">
        <f ca="1">IF(ISERROR(F974),"",_xlfn.TEXTJOIN("/",FALSE,R989,U989))</f>
        <v>57/75</v>
      </c>
      <c r="L989" s="39"/>
      <c r="M989" s="7" t="str">
        <f t="shared" ca="1" si="139"/>
        <v>B</v>
      </c>
      <c r="N989" s="8">
        <f t="shared" ca="1" si="140"/>
        <v>8</v>
      </c>
      <c r="O989">
        <f t="shared" si="141"/>
        <v>11</v>
      </c>
      <c r="P989" s="1">
        <f ca="1">IF(ISERROR(F974),"",IF(ISTEXT(VLOOKUP(B974,INDIRECT($F$8),6+(O989-1)*3)),(VLOOKUP(B974,INDIRECT($F$8),6+(O989-1)*3)),SUM(VLOOKUP(B974,INDIRECT($F$8),6+(O989-1)*3),IF(W991,W989,0))))</f>
        <v>17</v>
      </c>
      <c r="Q989" s="1">
        <f ca="1">IF(ISERROR(F974),"",VLOOKUP(B974,INDIRECT($F$8),7+(O989-1)*3))</f>
        <v>40</v>
      </c>
      <c r="R989" s="1">
        <f ca="1">IF(ISERROR(F974),"",SUM(P989:Q989))</f>
        <v>57</v>
      </c>
      <c r="S989" s="1">
        <f ca="1">IF(ISERROR(F974),"",VLOOKUP(A974,INDIRECT($F$8),6+(O989-1)*3))</f>
        <v>25</v>
      </c>
      <c r="T989" s="1">
        <f ca="1">IF(ISERROR(F974),"",VLOOKUP(A974,INDIRECT($F$8),7+(O989-1)*3))</f>
        <v>50</v>
      </c>
      <c r="U989" s="1">
        <f ca="1">IF(ISERROR(F974),"",VLOOKUP(A974,INDIRECT($F$8),8+(O989-1)*3))</f>
        <v>75</v>
      </c>
      <c r="V989" s="1" t="str">
        <f ca="1">IF(ISERROR(F974),"",IF(N989=0,A989,""))</f>
        <v/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0</v>
      </c>
      <c r="X989" s="1" t="str">
        <f ca="1">IF(ISERROR(F974),"",IF(W989=0,"",_xlfn.TEXTJOIN("",FALSE," G+",W989," in ",A989)))</f>
        <v/>
      </c>
    </row>
    <row r="990" spans="1:24" ht="12" customHeight="1" x14ac:dyDescent="0.25">
      <c r="A990" s="7" t="str">
        <f ca="1">IF(ISERROR(F974),"",VLOOKUP(C974,INDIRECT($F$8),6+(O990-1)*3-Y990,0))</f>
        <v>GP 01</v>
      </c>
      <c r="B990" s="38" t="str">
        <f ca="1">IF(ISERROR(F974),"",VLOOKUP(D974,INDIRECT($F$8),6+(O990-1)*3-Z990,0))</f>
        <v>General Proficiency ($)</v>
      </c>
      <c r="C990" s="38"/>
      <c r="D990" s="38"/>
      <c r="E990" s="38"/>
      <c r="F990" s="7">
        <f ca="1">IF(ISERROR(F974),"",VLOOKUP(E974,INDIRECT($F$8),6+(O990-1)*3-AA990,0))</f>
        <v>0</v>
      </c>
      <c r="G990" s="39" t="str">
        <f ca="1">IF(ISERROR(F974),"","-")</f>
        <v>-</v>
      </c>
      <c r="H990" s="39"/>
      <c r="I990" s="39" t="str">
        <f ca="1">IF(ISERROR(F974),"",_xlfn.TEXTJOIN("/",FALSE,Q990,T990))</f>
        <v>47/50</v>
      </c>
      <c r="J990" s="39"/>
      <c r="K990" s="39" t="str">
        <f ca="1">IF(ISERROR(F974),"",_xlfn.TEXTJOIN("/",FALSE,R990,U990))</f>
        <v>47/50</v>
      </c>
      <c r="L990" s="39"/>
      <c r="M990" s="39" t="str">
        <f ca="1">IF(ISBLANK(R990),"",IF(ISTEXT(R990),R990,IF(R990&gt;=0.8*U990,"Excellent",IF(R990&gt;=0.6*U990,"Very Good",IF(R990&gt;=0.4*U990,"Good",IF(R990&gt;=0.2*U990,"Satisfactory","Average"))))))</f>
        <v>Excellent</v>
      </c>
      <c r="N990" s="39"/>
      <c r="O990">
        <f t="shared" si="141"/>
        <v>12</v>
      </c>
      <c r="P990" s="1">
        <f ca="1">IF(ISERROR(F974),"",IF(ISTEXT(VLOOKUP(B\28,INDIRECT($F$8),6+(O990-1)*3)),(VLOOKUP(B974,INDIRECT($F$8),6+(O990-1)*3)),SUM(VLOOKUP(B974,INDIRECT($F$8),6+(O990-1)*3),IF(W991,W990,0))))</f>
        <v>0</v>
      </c>
      <c r="Q990" s="1">
        <f ca="1">IF(ISERROR(F974),"",VLOOKUP(B974,INDIRECT($F$8),7+(O990-1)*3))</f>
        <v>47</v>
      </c>
      <c r="R990" s="1">
        <f ca="1">IF(ISERROR(F974),"",SUM(P990:Q990))</f>
        <v>47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5">
      <c r="A991" s="40" t="str">
        <f ca="1">IF(ISERROR(F974),"",A970)</f>
        <v>Total Credits/ Marks/ Total Grade Points</v>
      </c>
      <c r="B991" s="40"/>
      <c r="C991" s="40"/>
      <c r="D991" s="40"/>
      <c r="E991" s="40"/>
      <c r="F991" s="10">
        <f ca="1">IF(ISERROR(F974),"",SUM(F979:F989))</f>
        <v>23</v>
      </c>
      <c r="G991" s="41" t="str">
        <f ca="1">IF(ISERROR(F974),"",_xlfn.TEXTJOIN("/",TRUE,SUMIF(F979:F990,"&gt;0",P979:P990),SUMIF(F979:F990,"&gt;0",S979:S990)))</f>
        <v>355/575</v>
      </c>
      <c r="H991" s="41"/>
      <c r="I991" s="41" t="str">
        <f ca="1">IF(ISERROR(F974),"",_xlfn.TEXTJOIN("/",TRUE,SUMIF(F979:F990,"&gt;0",Q979:Q990),SUMIF(F979:F990,"&gt;0",T979:T990)))</f>
        <v>304/375</v>
      </c>
      <c r="J991" s="41"/>
      <c r="K991" s="41" t="str">
        <f ca="1">IF(ISERROR(F974),"",_xlfn.TEXTJOIN("/",TRUE,SUMIF(F979:F990,"&gt;0",R979:R990),SUMIF(F979:F990,"&gt;0",U979:U990)))</f>
        <v>659/950</v>
      </c>
      <c r="L991" s="41"/>
      <c r="M991" s="40">
        <f ca="1">IF(ISERROR(F974),"",SUMPRODUCT(N979:N989,F979:F989))</f>
        <v>163.5</v>
      </c>
      <c r="N991" s="40"/>
      <c r="V991" s="1" t="str">
        <f ca="1">IF(ISERROR(F974),"",_xlfn.TEXTJOIN(", ",TRUE,V979:V990))</f>
        <v/>
      </c>
      <c r="W991" t="b">
        <f ca="1">IF(ISERROR(F974),"",IF(SUM(W979:W990)&lt;=W978,TRUE,FALSE))</f>
        <v>1</v>
      </c>
      <c r="X991" s="1" t="str">
        <f ca="1">IF(ISERROR(F974),"",_xlfn.TEXTJOIN(",",TRUE,X979:X990))</f>
        <v/>
      </c>
    </row>
    <row r="992" spans="1:24" ht="12" customHeight="1" x14ac:dyDescent="0.25">
      <c r="A992" s="40" t="str">
        <f ca="1">IF(ISERROR(F974),"",A971)</f>
        <v>Result:</v>
      </c>
      <c r="B992" s="42" t="str" cm="1">
        <f t="array" aca="1" ref="B992" ca="1">IF(SUM(COUNTIF(M979:M989,{"Ab","Dt"}))=11, "Not Promoted to IInd Semester", IF(V991="", "PASS", "CARRY OVER"))</f>
        <v>PASS</v>
      </c>
      <c r="C992" s="42"/>
      <c r="D992" s="40" t="str">
        <f ca="1">IF(ISERROR(F974),"",D971)</f>
        <v>Remark:</v>
      </c>
      <c r="E992" s="42" t="str">
        <f ca="1">IF(ISERROR(F974),"",IF(V991="",IF(X991="","",X991),_xlfn.TEXTJOIN(" ",TRUE,"BACK IN",V991)))</f>
        <v/>
      </c>
      <c r="F992" s="42"/>
      <c r="G992" s="40" t="str">
        <f ca="1">IF(ISERROR(F974),"",G971)</f>
        <v>SGPA:</v>
      </c>
      <c r="H992" s="43">
        <f ca="1">IF(ISERROR(F974),"",M991/F991)</f>
        <v>7.1086956521739131</v>
      </c>
      <c r="I992" s="40" t="str">
        <f ca="1">IF(ISERROR(F974),"",I971)</f>
        <v>CGPA:</v>
      </c>
      <c r="J992" s="43">
        <f ca="1">IF(ISERROR(F974),"",VLOOKUP(B974,INDIRECT($F$8),12+(O990-1)*3,0))</f>
        <v>7.1086956521739131</v>
      </c>
      <c r="K992" s="42" t="str">
        <f ca="1">IF(ISERROR(F974),"",K971)</f>
        <v>Earned Credits:</v>
      </c>
      <c r="L992" s="40">
        <f ca="1">IF(ISERROR(F974),"",SUMIF(N979:N989,"&gt;0",F979:F989))</f>
        <v>23</v>
      </c>
      <c r="M992" s="42" t="str">
        <f ca="1">IF(ISERROR(F974),"",M971)</f>
        <v>Cuml. Earned Credits:</v>
      </c>
      <c r="N992" s="40">
        <f ca="1">IF(ISERROR(F974),"",VLOOKUP(B974,INDIRECT($F$8),10+(O990-1)*3,0))</f>
        <v>23</v>
      </c>
    </row>
    <row r="993" spans="1:24" ht="12" customHeight="1" x14ac:dyDescent="0.25">
      <c r="A993" s="40"/>
      <c r="B993" s="42"/>
      <c r="C993" s="42"/>
      <c r="D993" s="40"/>
      <c r="E993" s="42"/>
      <c r="F993" s="42"/>
      <c r="G993" s="40"/>
      <c r="H993" s="43"/>
      <c r="I993" s="40"/>
      <c r="J993" s="43"/>
      <c r="K993" s="42"/>
      <c r="L993" s="40"/>
      <c r="M993" s="42"/>
      <c r="N993" s="40"/>
    </row>
    <row r="994" spans="1:24" ht="12" customHeight="1" x14ac:dyDescent="0.25">
      <c r="A994" s="40"/>
      <c r="B994" s="42"/>
      <c r="C994" s="42"/>
      <c r="D994" s="40"/>
      <c r="E994" s="42"/>
      <c r="F994" s="42"/>
      <c r="G994" s="40"/>
      <c r="H994" s="43"/>
      <c r="I994" s="40"/>
      <c r="J994" s="43"/>
      <c r="K994" s="42"/>
      <c r="L994" s="40"/>
      <c r="M994" s="42"/>
      <c r="N994" s="40"/>
    </row>
    <row r="995" spans="1:24" ht="12" customHeight="1" x14ac:dyDescent="0.25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 t="str">
        <f ca="1">VLOOKUP(B995,INDIRECT($F$8),4,0)</f>
        <v>Saurabh Bisht</v>
      </c>
    </row>
    <row r="996" spans="1:24" ht="12" customHeight="1" x14ac:dyDescent="0.25">
      <c r="A996" s="44" t="str">
        <f ca="1">IF(ISERROR(F995),"",A975)</f>
        <v>Name:</v>
      </c>
      <c r="B996" s="44" t="str">
        <f ca="1">IFERROR(VLOOKUP(B995,INDIRECT($F$8),4,0),"")</f>
        <v>Saurabh Bisht</v>
      </c>
      <c r="C996" s="44"/>
      <c r="D996" s="44" t="str">
        <f ca="1">IF(ISERROR(F995),"",D975)</f>
        <v>Father's Name:</v>
      </c>
      <c r="E996" s="44" t="str">
        <f ca="1">IFERROR(VLOOKUP(B995,INDIRECT($F$8),5,0),"")</f>
        <v>Hayat Singh</v>
      </c>
      <c r="F996" s="44"/>
      <c r="G996" s="44" t="str">
        <f ca="1">IF(ISERROR(F995),"",G975)</f>
        <v>University Roll No:</v>
      </c>
      <c r="H996" s="44"/>
      <c r="I996" s="45">
        <f ca="1">IFERROR(VLOOKUP(B995,INDIRECT($F$8),2,0),"")</f>
        <v>250090101048</v>
      </c>
      <c r="J996" s="45"/>
      <c r="K996" s="44" t="str">
        <f ca="1">IF(ISERROR(F995),"",K975)</f>
        <v>University Enrol. No:</v>
      </c>
      <c r="L996" s="44"/>
      <c r="M996" s="45" t="str">
        <f ca="1">IFERROR(VLOOKUP(B995,INDIRECT($F$8),3,0),"")</f>
        <v>UTU/2501104375</v>
      </c>
      <c r="N996" s="45"/>
    </row>
    <row r="997" spans="1:24" ht="12" customHeight="1" x14ac:dyDescent="0.25">
      <c r="A997" s="44"/>
      <c r="B997" s="44"/>
      <c r="C997" s="44"/>
      <c r="D997" s="44"/>
      <c r="E997" s="44"/>
      <c r="F997" s="44"/>
      <c r="G997" s="44"/>
      <c r="H997" s="44"/>
      <c r="I997" s="45"/>
      <c r="J997" s="45"/>
      <c r="K997" s="44"/>
      <c r="L997" s="44"/>
      <c r="M997" s="45"/>
      <c r="N997" s="45"/>
    </row>
    <row r="998" spans="1:24" ht="12" customHeight="1" x14ac:dyDescent="0.25">
      <c r="A998" s="42" t="str">
        <f ca="1">IF(ISERROR(F995),"",A977)</f>
        <v>Subject Code</v>
      </c>
      <c r="B998" s="42" t="str">
        <f ca="1">IF(ISERROR(F995),"",B977)</f>
        <v>Subject Name</v>
      </c>
      <c r="C998" s="42"/>
      <c r="D998" s="42"/>
      <c r="E998" s="42"/>
      <c r="F998" s="42" t="str">
        <f ca="1">IF(ISERROR(F995),"",F977)</f>
        <v>Credits</v>
      </c>
      <c r="G998" s="42" t="str">
        <f ca="1">IF(ISERROR(F995),"",G977)</f>
        <v>External Marks</v>
      </c>
      <c r="H998" s="42"/>
      <c r="I998" s="42" t="str">
        <f ca="1">IF(ISERROR(F995),"",I977)</f>
        <v>Sessional Marks</v>
      </c>
      <c r="J998" s="42"/>
      <c r="K998" s="42" t="str">
        <f ca="1">IF(ISERROR(F995),"",K977)</f>
        <v>Total Marks</v>
      </c>
      <c r="L998" s="42"/>
      <c r="M998" s="42" t="str">
        <f ca="1">IF(ISERROR(F995),"",M977)</f>
        <v>Grade</v>
      </c>
      <c r="N998" s="42" t="str">
        <f ca="1">IF(ISERROR(F995),"",N977)</f>
        <v>Grade Points</v>
      </c>
    </row>
    <row r="999" spans="1:24" ht="12" customHeight="1" x14ac:dyDescent="0.25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W999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10</v>
      </c>
    </row>
    <row r="1000" spans="1:24" ht="12" customHeight="1" x14ac:dyDescent="0.25">
      <c r="A1000" s="7" t="str">
        <f ca="1">IF(ISERROR(F995),"",VLOOKUP(C995,INDIRECT($F$8),6+(O1000-1)*3,0))</f>
        <v>AHT 002</v>
      </c>
      <c r="B1000" s="38" t="str">
        <f ca="1">IF(ISERROR(F995),"",VLOOKUP(D995,INDIRECT($F$8),6+(O1000-1)*3,0))</f>
        <v>Engineering Chemistry</v>
      </c>
      <c r="C1000" s="38"/>
      <c r="D1000" s="38"/>
      <c r="E1000" s="38"/>
      <c r="F1000" s="7">
        <f ca="1">IF(ISERROR(F995),"",VLOOKUP(E995,INDIRECT($F$8),6+(O1000-1)*3,0))</f>
        <v>4</v>
      </c>
      <c r="G1000" s="39" t="str">
        <f ca="1">IF(ISERROR(F995),"",_xlfn.TEXTJOIN("/",FALSE,P1000,S1000))</f>
        <v>36/100</v>
      </c>
      <c r="H1000" s="39"/>
      <c r="I1000" s="39" t="str">
        <f ca="1">IF(ISERROR(F995),"",_xlfn.TEXTJOIN("/",FALSE,Q1000,T1000))</f>
        <v>24/50</v>
      </c>
      <c r="J1000" s="39"/>
      <c r="K1000" s="39" t="str">
        <f ca="1">IF(ISERROR(F995),"",_xlfn.TEXTJOIN("/",FALSE,R1000,U1000))</f>
        <v>60/150</v>
      </c>
      <c r="L1000" s="39"/>
      <c r="M1000" s="7" t="str">
        <f ca="1">IF(ISERROR(F995),"",IF(ISTEXT(P1000),IF(P1000="A","Ab",IF(P1000="D","Dt",IF(P1000="UFM","UFM",IF(P1000="NA","")))),IF(AND(ISBLANK(P1000),ISBLANK(R1000)),"",IF(P1000&lt;0.3*S1000,"F",IF(ISBLANK(R1000),"",IF(ISTEXT(R1000),R1000,IF(R1000&gt;=0.95*U1000,"O",IF(R1000&gt;=0.9*U1000,"A+",IF(R1000&gt;=0.85*U1000,"A",IF(R1000&gt;=0.8*U1000,"B+",IF(R1000&gt;=0.75*U1000,"B",IF(R1000&gt;=0.7*U1000,"C+",IF(R1000&gt;=0.65*U1000,"C",IF(R1000&gt;=0.6*U1000,"D+",IF(R1000&gt;=0.55*U1000,"D",IF(R1000&gt;=0.5*U1000,"E+",IF(R1000&gt;=0.45*U1000,"E",IF(R1000&gt;=0.4*U1000,"P",IF(R1000&lt;0.4*U1000,"F",R1000)))))))))))))))))))</f>
        <v>P</v>
      </c>
      <c r="N1000" s="8">
        <f ca="1">INDEX($Z$2:$Z$17,MATCH(M1000,$Y$2:$Y$17,0))</f>
        <v>4.5</v>
      </c>
      <c r="O1000">
        <v>1</v>
      </c>
      <c r="P1000" s="1">
        <f ca="1">IF(ISERROR(F995),"",IF(ISTEXT(VLOOKUP(B995,INDIRECT($F$8),6+(O1000-1)*3)),(VLOOKUP(B995,INDIRECT($F$8),6+(O1000-1)*3)),SUM(VLOOKUP(B995,INDIRECT($F$8),6+(O1000-1)*3),IF(W1012,W1000,0))))</f>
        <v>36</v>
      </c>
      <c r="Q1000" s="1">
        <f ca="1">IF(ISERROR(F995),"",VLOOKUP(B995,INDIRECT($F$8),7+(O1000-1)*3))</f>
        <v>24</v>
      </c>
      <c r="R1000" s="1">
        <f ca="1">IF(ISERROR(F995),"",SUM(P1000:Q1000))</f>
        <v>60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str">
        <f ca="1">IF(ISERROR(F995),"",IF(N1000=0,A1000,""))</f>
        <v/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0</v>
      </c>
      <c r="X1000" s="1" t="str">
        <f ca="1">IF(ISERROR(F995),"",IF(W1000=0,"",_xlfn.TEXTJOIN("",FALSE," G+",W1000," in ",A1000)))</f>
        <v/>
      </c>
    </row>
    <row r="1001" spans="1:24" ht="12" customHeight="1" x14ac:dyDescent="0.25">
      <c r="A1001" s="7" t="str">
        <f ca="1">IF(ISERROR(F995),"",VLOOKUP(C995,INDIRECT($F$8),6+(O1001-1)*3,0))</f>
        <v>AHT 003</v>
      </c>
      <c r="B1001" s="38" t="str">
        <f ca="1">IF(ISERROR(F995),"",VLOOKUP(D995,INDIRECT($F$8),6+(O1001-1)*3,0))</f>
        <v>Introduction to Engineering Mathematics</v>
      </c>
      <c r="C1001" s="38"/>
      <c r="D1001" s="38"/>
      <c r="E1001" s="38"/>
      <c r="F1001" s="7">
        <f ca="1">IF(ISERROR(F995),"",VLOOKUP(E995,INDIRECT($F$8),6+(O1001-1)*3,0))</f>
        <v>4</v>
      </c>
      <c r="G1001" s="39" t="str">
        <f ca="1">IF(ISERROR(F995),"",_xlfn.TEXTJOIN("/",FALSE,P1001,S1001))</f>
        <v>35/100</v>
      </c>
      <c r="H1001" s="39"/>
      <c r="I1001" s="39" t="str">
        <f ca="1">IF(ISERROR(F995),"",_xlfn.TEXTJOIN("/",FALSE,Q1001,T1001))</f>
        <v>26/50</v>
      </c>
      <c r="J1001" s="39"/>
      <c r="K1001" s="39" t="str">
        <f ca="1">IF(ISERROR(F995),"",_xlfn.TEXTJOIN("/",FALSE,R1001,U1001))</f>
        <v>61/150</v>
      </c>
      <c r="L1001" s="39"/>
      <c r="M1001" s="7" t="str">
        <f t="shared" ref="M1001:M1010" ca="1" si="142">IF(ISERROR(F996),"",IF(ISTEXT(P1001),IF(P1001="A","Ab",IF(P1001="D","Dt",IF(P1001="UFM","UFM",IF(P1001="NA","")))),IF(AND(ISBLANK(P1001),ISBLANK(R1001)),"",IF(P1001&lt;0.3*S1001,"F",IF(ISBLANK(R1001),"",IF(ISTEXT(R1001),R1001,IF(R1001&gt;=0.95*U1001,"O",IF(R1001&gt;=0.9*U1001,"A+",IF(R1001&gt;=0.85*U1001,"A",IF(R1001&gt;=0.8*U1001,"B+",IF(R1001&gt;=0.75*U1001,"B",IF(R1001&gt;=0.7*U1001,"C+",IF(R1001&gt;=0.65*U1001,"C",IF(R1001&gt;=0.6*U1001,"D+",IF(R1001&gt;=0.55*U1001,"D",IF(R1001&gt;=0.5*U1001,"E+",IF(R1001&gt;=0.45*U1001,"E",IF(R1001&gt;=0.4*U1001,"P",IF(R1001&lt;0.4*U1001,"F",R1001)))))))))))))))))))</f>
        <v>P</v>
      </c>
      <c r="N1001" s="8">
        <f t="shared" ref="N1001:N1010" ca="1" si="143">INDEX($Z$2:$Z$17,MATCH(M1001,$Y$2:$Y$17,0))</f>
        <v>4.5</v>
      </c>
      <c r="O1001">
        <f>O1000+1</f>
        <v>2</v>
      </c>
      <c r="P1001" s="1">
        <f ca="1">IF(ISERROR(F995),"",IF(ISTEXT(VLOOKUP(B995,INDIRECT($F$8),6+(O1001-1)*3)),(VLOOKUP(B995,INDIRECT($F$8),6+(O1001-1)*3)),SUM(VLOOKUP(B995,INDIRECT($F$8),6+(O1001-1)*3),IF(W1012,W1001,0))))</f>
        <v>35</v>
      </c>
      <c r="Q1001" s="1">
        <f ca="1">IF(ISERROR(F995),"",VLOOKUP(B995,INDIRECT($F$8),7+(O1001-1)*3))</f>
        <v>26</v>
      </c>
      <c r="R1001" s="1">
        <f ca="1">IF(ISERROR(F995),"",SUM(P1001:Q1001))</f>
        <v>61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str">
        <f ca="1">IF(ISERROR(F995),"",IF(N1001=0,A1001,""))</f>
        <v/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0</v>
      </c>
      <c r="X1001" s="1" t="str">
        <f ca="1">IF(ISERROR(F995),"",IF(W1001=0,"",_xlfn.TEXTJOIN("",FALSE," G+",W1001," in ",A1001)))</f>
        <v/>
      </c>
    </row>
    <row r="1002" spans="1:24" ht="12" customHeight="1" x14ac:dyDescent="0.25">
      <c r="A1002" s="7" t="str">
        <f ca="1">IF(ISERROR(F995),"",VLOOKUP(C995,INDIRECT($F$8),6+(O1002-1)*3,0))</f>
        <v>ECT 001</v>
      </c>
      <c r="B1002" s="38" t="str">
        <f ca="1">IF(ISERROR(F995),"",VLOOKUP(D995,INDIRECT($F$8),6+(O1002-1)*3,0))</f>
        <v>Basic Electronics Engineering</v>
      </c>
      <c r="C1002" s="38"/>
      <c r="D1002" s="38"/>
      <c r="E1002" s="38"/>
      <c r="F1002" s="7">
        <f ca="1">IF(ISERROR(F995),"",VLOOKUP(E995,INDIRECT($F$8),6+(O1002-1)*3,0))</f>
        <v>4</v>
      </c>
      <c r="G1002" s="39" t="str">
        <f ca="1">IF(ISERROR(F995),"",_xlfn.TEXTJOIN("/",FALSE,P1002,S1002))</f>
        <v>30/100</v>
      </c>
      <c r="H1002" s="39"/>
      <c r="I1002" s="39" t="str">
        <f ca="1">IF(ISERROR(F995),"",_xlfn.TEXTJOIN("/",FALSE,Q1002,T1002))</f>
        <v>34/50</v>
      </c>
      <c r="J1002" s="39"/>
      <c r="K1002" s="39" t="str">
        <f ca="1">IF(ISERROR(F995),"",_xlfn.TEXTJOIN("/",FALSE,R1002,U1002))</f>
        <v>64/150</v>
      </c>
      <c r="L1002" s="39"/>
      <c r="M1002" s="7" t="str">
        <f t="shared" ca="1" si="142"/>
        <v>P</v>
      </c>
      <c r="N1002" s="8">
        <f t="shared" ca="1" si="143"/>
        <v>4.5</v>
      </c>
      <c r="O1002">
        <f>O1001+1</f>
        <v>3</v>
      </c>
      <c r="P1002" s="1">
        <f ca="1">IF(ISERROR(F995),"",IF(ISTEXT(VLOOKUP(B995,INDIRECT($F$8),6+(O1002-1)*3)),(VLOOKUP(B995,INDIRECT($F$8),6+(O1002-1)*3)),SUM(VLOOKUP(B995,INDIRECT($F$8),6+(O1002-1)*3),IF(W1012,W1002,0))))</f>
        <v>30</v>
      </c>
      <c r="Q1002" s="1">
        <f ca="1">IF(ISERROR(F995),"",VLOOKUP(B995,INDIRECT($F$8),7+(O1002-1)*3))</f>
        <v>34</v>
      </c>
      <c r="R1002" s="1">
        <f ca="1">IF(ISERROR(F995),"",SUM(P1002:Q1002))</f>
        <v>64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str">
        <f ca="1">IF(ISERROR(F995),"",IF(N1002=0,A1002,""))</f>
        <v/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1</v>
      </c>
      <c r="X1002" s="1" t="str">
        <f ca="1">IF(ISERROR(F995),"",IF(W1002=0,"",_xlfn.TEXTJOIN("",FALSE," G+",W1002," in ",A1002)))</f>
        <v xml:space="preserve"> G+1 in ECT 001</v>
      </c>
    </row>
    <row r="1003" spans="1:24" ht="12" customHeight="1" x14ac:dyDescent="0.25">
      <c r="A1003" s="7" t="str">
        <f ca="1">IF(ISERROR(F995),"",VLOOKUP(C995,INDIRECT($F$8),6+(O1003-1)*3,0))</f>
        <v>MET 001</v>
      </c>
      <c r="B1003" s="38" t="str">
        <f ca="1">IF(ISERROR(F995),"",VLOOKUP(D995,INDIRECT($F$8),6+(O1003-1)*3,0))</f>
        <v>Basic Mechanical Engineering</v>
      </c>
      <c r="C1003" s="38"/>
      <c r="D1003" s="38"/>
      <c r="E1003" s="38"/>
      <c r="F1003" s="7">
        <f ca="1">IF(ISERROR(F995),"",VLOOKUP(E995,INDIRECT($F$8),6+(O1003-1)*3,0))</f>
        <v>4</v>
      </c>
      <c r="G1003" s="39" t="str">
        <f ca="1">IF(ISERROR(F995),"",_xlfn.TEXTJOIN("/",FALSE,P1003,S1003))</f>
        <v>33/100</v>
      </c>
      <c r="H1003" s="39"/>
      <c r="I1003" s="39" t="str">
        <f ca="1">IF(ISERROR(F995),"",_xlfn.TEXTJOIN("/",FALSE,Q1003,T1003))</f>
        <v>27/50</v>
      </c>
      <c r="J1003" s="39"/>
      <c r="K1003" s="39" t="str">
        <f ca="1">IF(ISERROR(F995),"",_xlfn.TEXTJOIN("/",FALSE,R1003,U1003))</f>
        <v>60/150</v>
      </c>
      <c r="L1003" s="39"/>
      <c r="M1003" s="7" t="str">
        <f t="shared" ca="1" si="142"/>
        <v>P</v>
      </c>
      <c r="N1003" s="8">
        <f t="shared" ca="1" si="143"/>
        <v>4.5</v>
      </c>
      <c r="O1003">
        <f>O1002+1</f>
        <v>4</v>
      </c>
      <c r="P1003" s="1">
        <f ca="1">IF(ISERROR(F995),"",IF(ISTEXT(VLOOKUP(B995,INDIRECT($F$8),6+(O1003-1)*3)),(VLOOKUP(B995,INDIRECT($F$8),6+(O1003-1)*3)),SUM(VLOOKUP(B995,INDIRECT($F$8),6+(O1003-1)*3),IF(W1012,W1003,0))))</f>
        <v>33</v>
      </c>
      <c r="Q1003" s="1">
        <f ca="1">IF(ISERROR(F995),"",VLOOKUP(B995,INDIRECT($F$8),7+(O1003-1)*3))</f>
        <v>27</v>
      </c>
      <c r="R1003" s="1">
        <f ca="1">IF(ISERROR(F995),"",SUM(P1003:Q1003))</f>
        <v>60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str">
        <f ca="1">IF(ISERROR(F995),"",IF(N1003=0,A1003,""))</f>
        <v/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0</v>
      </c>
      <c r="X1003" s="1" t="str">
        <f ca="1">IF(ISERROR(F995),"",IF(W1003=0,"",_xlfn.TEXTJOIN("",FALSE," G+",W1003," in ",A1003)))</f>
        <v/>
      </c>
    </row>
    <row r="1004" spans="1:24" ht="12" customHeight="1" x14ac:dyDescent="0.25">
      <c r="A1004" s="7" t="str">
        <f ca="1">IF(ISERROR(F995),"",VLOOKUP(C995,INDIRECT($F$8),6+(O1004-1)*3,0))</f>
        <v>AHP 002</v>
      </c>
      <c r="B1004" s="38" t="str">
        <f ca="1">IF(ISERROR(F995),"",VLOOKUP(D995,INDIRECT($F$8),6+(O1004-1)*3,0))</f>
        <v>Engineering Chemistry Lab</v>
      </c>
      <c r="C1004" s="38"/>
      <c r="D1004" s="38"/>
      <c r="E1004" s="38"/>
      <c r="F1004" s="7">
        <f ca="1">IF(ISERROR(F995),"",VLOOKUP(E995,INDIRECT($F$8),6+(O1004-1)*3,0))</f>
        <v>1</v>
      </c>
      <c r="G1004" s="39" t="str">
        <f ca="1">IF(ISERROR(F995),"",_xlfn.TEXTJOIN("/",FALSE,P1004,S1004))</f>
        <v>18/25</v>
      </c>
      <c r="H1004" s="39"/>
      <c r="I1004" s="39" t="str">
        <f ca="1">IF(ISERROR(F995),"",_xlfn.TEXTJOIN("/",FALSE,Q1004,T1004))</f>
        <v>20/25</v>
      </c>
      <c r="J1004" s="39"/>
      <c r="K1004" s="39" t="str">
        <f ca="1">IF(ISERROR(F995),"",_xlfn.TEXTJOIN("/",FALSE,R1004,U1004))</f>
        <v>38/50</v>
      </c>
      <c r="L1004" s="39"/>
      <c r="M1004" s="7" t="str">
        <f t="shared" ca="1" si="142"/>
        <v>B</v>
      </c>
      <c r="N1004" s="8">
        <f t="shared" ca="1" si="143"/>
        <v>8</v>
      </c>
      <c r="O1004">
        <f>O1003+1</f>
        <v>5</v>
      </c>
      <c r="P1004" s="1">
        <f ca="1">IF(ISERROR(F995),"",IF(ISTEXT(VLOOKUP(B995,INDIRECT($F$8),6+(O1004-1)*3)),(VLOOKUP(B995,INDIRECT($F$8),6+(O1004-1)*3)),SUM(VLOOKUP(B995,INDIRECT($F$8),6+(O1004-1)*3),IF(W1012,W1004,0))))</f>
        <v>18</v>
      </c>
      <c r="Q1004" s="1">
        <f ca="1">IF(ISERROR(F995),"",VLOOKUP(B995,INDIRECT($F$8),7+(O1004-1)*3))</f>
        <v>20</v>
      </c>
      <c r="R1004" s="1">
        <f ca="1">IF(ISERROR(F995),"",SUM(P1004:Q1004))</f>
        <v>38</v>
      </c>
      <c r="S1004" s="1">
        <f ca="1">IF(ISERROR(F995),"",VLOOKUP(A995,INDIRECT($F$8),6+(O1004-1)*3))</f>
        <v>25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50</v>
      </c>
      <c r="V1004" s="1" t="str">
        <f ca="1">IF(ISERROR(F995),"",IF(N1004=0,A1004,""))</f>
        <v/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0</v>
      </c>
      <c r="X1004" s="1" t="str">
        <f ca="1">IF(ISERROR(F995),"",IF(W1004=0,"",_xlfn.TEXTJOIN("",FALSE," G+",W1004," in ",A1004)))</f>
        <v/>
      </c>
    </row>
    <row r="1005" spans="1:24" ht="12" customHeight="1" x14ac:dyDescent="0.25">
      <c r="A1005" s="7" t="str">
        <f ca="1">IF(ISERROR(F995),"",VLOOKUP(C995,INDIRECT($F$8),6+(O1005-1)*3,0))</f>
        <v>ECP 001</v>
      </c>
      <c r="B1005" s="38" t="str">
        <f ca="1">IF(ISERROR(F995),"",VLOOKUP(D995,INDIRECT($F$8),6+(O1005-1)*3,0))</f>
        <v>Basic Electronics Engineering Lab</v>
      </c>
      <c r="C1005" s="38"/>
      <c r="D1005" s="38"/>
      <c r="E1005" s="38"/>
      <c r="F1005" s="7">
        <f ca="1">IF(ISERROR(F995),"",VLOOKUP(E995,INDIRECT($F$8),6+(O1005-1)*3,0))</f>
        <v>1</v>
      </c>
      <c r="G1005" s="39" t="str">
        <f ca="1">IF(ISERROR(F995),"",_xlfn.TEXTJOIN("/",FALSE,P1005,S1005))</f>
        <v>15/25</v>
      </c>
      <c r="H1005" s="39"/>
      <c r="I1005" s="39" t="str">
        <f ca="1">IF(ISERROR(F995),"",_xlfn.TEXTJOIN("/",FALSE,Q1005,T1005))</f>
        <v>16/25</v>
      </c>
      <c r="J1005" s="39"/>
      <c r="K1005" s="39" t="str">
        <f ca="1">IF(ISERROR(F995),"",_xlfn.TEXTJOIN("/",FALSE,R1005,U1005))</f>
        <v>31/50</v>
      </c>
      <c r="L1005" s="39"/>
      <c r="M1005" s="7" t="str">
        <f t="shared" ca="1" si="142"/>
        <v>D+</v>
      </c>
      <c r="N1005" s="8">
        <f t="shared" ca="1" si="143"/>
        <v>6.5</v>
      </c>
      <c r="O1005">
        <f t="shared" ref="O1005:O1011" si="144">O1004+1</f>
        <v>6</v>
      </c>
      <c r="P1005" s="1">
        <f ca="1">IF(ISERROR(F995),"",IF(ISTEXT(VLOOKUP(B995,INDIRECT($F$8),6+(O1005-1)*3)),(VLOOKUP(B995,INDIRECT($F$8),6+(O1005-1)*3)),SUM(VLOOKUP(B995,INDIRECT($F$8),6+(O1005-1)*3),IF(W1012,W1005,0))))</f>
        <v>15</v>
      </c>
      <c r="Q1005" s="1">
        <f ca="1">IF(ISERROR(F995),"",VLOOKUP(B995,INDIRECT($F$8),7+(O1005-1)*3))</f>
        <v>16</v>
      </c>
      <c r="R1005" s="1">
        <f ca="1">IF(ISERROR(F995),"",SUM(P1005:Q1005))</f>
        <v>31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str">
        <f ca="1">IF(ISERROR(F995),"",IF(N1005=0,A1005,""))</f>
        <v/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0</v>
      </c>
      <c r="X1005" s="1" t="str">
        <f ca="1">IF(ISERROR(F995),"",IF(W1005=0,"",_xlfn.TEXTJOIN("",FALSE," G+",W1005," in ",A1005)))</f>
        <v/>
      </c>
    </row>
    <row r="1006" spans="1:24" ht="12" customHeight="1" x14ac:dyDescent="0.25">
      <c r="A1006" s="7" t="str">
        <f ca="1">IF(ISERROR(F995),"",VLOOKUP(C995,INDIRECT($F$8),6+(O1006-1)*3,0))</f>
        <v>MEP 001</v>
      </c>
      <c r="B1006" s="38" t="str">
        <f ca="1">IF(ISERROR(F995),"",VLOOKUP(D995,INDIRECT($F$8),6+(O1006-1)*3,0))</f>
        <v>Basic Mechanical Engineering Lab</v>
      </c>
      <c r="C1006" s="38"/>
      <c r="D1006" s="38"/>
      <c r="E1006" s="38"/>
      <c r="F1006" s="7">
        <f ca="1">IF(ISERROR(F995),"",VLOOKUP(E995,INDIRECT($F$8),6+(O1006-1)*3,0))</f>
        <v>1</v>
      </c>
      <c r="G1006" s="39" t="str">
        <f ca="1">IF(ISERROR(F995),"",_xlfn.TEXTJOIN("/",FALSE,P1006,S1006))</f>
        <v>18/25</v>
      </c>
      <c r="H1006" s="39"/>
      <c r="I1006" s="39" t="str">
        <f ca="1">IF(ISERROR(F995),"",_xlfn.TEXTJOIN("/",FALSE,Q1006,T1006))</f>
        <v>23/25</v>
      </c>
      <c r="J1006" s="39"/>
      <c r="K1006" s="39" t="str">
        <f ca="1">IF(ISERROR(F995),"",_xlfn.TEXTJOIN("/",FALSE,R1006,U1006))</f>
        <v>41/50</v>
      </c>
      <c r="L1006" s="39"/>
      <c r="M1006" s="7" t="str">
        <f t="shared" ca="1" si="142"/>
        <v>B+</v>
      </c>
      <c r="N1006" s="8">
        <f t="shared" ca="1" si="143"/>
        <v>8.5</v>
      </c>
      <c r="O1006">
        <f t="shared" si="144"/>
        <v>7</v>
      </c>
      <c r="P1006" s="1">
        <f ca="1">IF(ISERROR(F995),"",IF(ISTEXT(VLOOKUP(B995,INDIRECT($F$8),6+(O1006-1)*3)),(VLOOKUP(B995,INDIRECT($F$8),6+(O1006-1)*3)),SUM(VLOOKUP(B995,INDIRECT($F$8),6+(O1006-1)*3),IF(W1012,W1006,0))))</f>
        <v>18</v>
      </c>
      <c r="Q1006" s="1">
        <f ca="1">IF(ISERROR(F995),"",VLOOKUP(B995,INDIRECT($F$8),7+(O1006-1)*3))</f>
        <v>23</v>
      </c>
      <c r="R1006" s="1">
        <f ca="1">IF(ISERROR(F995),"",SUM(P1006:Q1006))</f>
        <v>41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str">
        <f ca="1">IF(ISERROR(F995),"",IF(N1006=0,A1006,""))</f>
        <v/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0</v>
      </c>
      <c r="X1006" s="1" t="str">
        <f ca="1">IF(ISERROR(F995),"",IF(W1006=0,"",_xlfn.TEXTJOIN("",FALSE," G+",W1006," in ",A1006)))</f>
        <v/>
      </c>
    </row>
    <row r="1007" spans="1:24" ht="12" customHeight="1" x14ac:dyDescent="0.25">
      <c r="A1007" s="7" t="str">
        <f ca="1">IF(ISERROR(F995),"",VLOOKUP(C995,INDIRECT($F$8),6+(O1007-1)*3,0))</f>
        <v>MEP 003</v>
      </c>
      <c r="B1007" s="38" t="str">
        <f ca="1">IF(ISERROR(F995),"",VLOOKUP(D995,INDIRECT($F$8),6+(O1007-1)*3-Z1007,0))</f>
        <v>Workshop Practices Lab</v>
      </c>
      <c r="C1007" s="38"/>
      <c r="D1007" s="38"/>
      <c r="E1007" s="38"/>
      <c r="F1007" s="7">
        <f ca="1">IF(ISERROR(F995),"",VLOOKUP(E995,INDIRECT($F$8),6+(O1007-1)*3,0))</f>
        <v>2</v>
      </c>
      <c r="G1007" s="39" t="str">
        <f ca="1">IF(ISERROR(F995),"",_xlfn.TEXTJOIN("/",FALSE,P1007,S1007))</f>
        <v>43/50</v>
      </c>
      <c r="H1007" s="39"/>
      <c r="I1007" s="39" t="str">
        <f ca="1">IF(ISERROR(F995),"",_xlfn.TEXTJOIN("/",FALSE,Q1007,T1007))</f>
        <v>44/50</v>
      </c>
      <c r="J1007" s="39"/>
      <c r="K1007" s="39" t="str">
        <f ca="1">IF(ISERROR(F995),"",_xlfn.TEXTJOIN("/",FALSE,R1007,U1007))</f>
        <v>87/100</v>
      </c>
      <c r="L1007" s="39"/>
      <c r="M1007" s="7" t="str">
        <f t="shared" ca="1" si="142"/>
        <v>A</v>
      </c>
      <c r="N1007" s="8">
        <f t="shared" ca="1" si="143"/>
        <v>9</v>
      </c>
      <c r="O1007">
        <f t="shared" si="144"/>
        <v>8</v>
      </c>
      <c r="P1007" s="1">
        <f ca="1">IF(ISERROR(F995),"",IF(ISTEXT(VLOOKUP(B995,INDIRECT($F$8),6+(O1007-1)*3)),(VLOOKUP(B995,INDIRECT($F$8),6+(O1007-1)*3)),SUM(VLOOKUP(B995,INDIRECT($F$8),6+(O1007-1)*3),IF(W1012,W1007,0))))</f>
        <v>43</v>
      </c>
      <c r="Q1007" s="1">
        <f ca="1">IF(ISERROR(F995),"",VLOOKUP(B995,INDIRECT($F$8),7+(O1007-1)*3))</f>
        <v>44</v>
      </c>
      <c r="R1007" s="1">
        <f ca="1">IF(ISERROR(F995),"",SUM(P1007:Q1007))</f>
        <v>87</v>
      </c>
      <c r="S1007" s="1">
        <f ca="1">IF(ISERROR(F995),"",VLOOKUP(A995,INDIRECT($F$8),6+(O1007-1)*3))</f>
        <v>50</v>
      </c>
      <c r="T1007" s="1">
        <f ca="1">IF(ISERROR(F995),"",VLOOKUP(A995,INDIRECT($F$8),7+(O1007-1)*3))</f>
        <v>50</v>
      </c>
      <c r="U1007" s="1">
        <f ca="1">IF(ISERROR(F995),"",VLOOKUP(A995,INDIRECT($F$8),8+(O1007-1)*3))</f>
        <v>100</v>
      </c>
      <c r="V1007" s="1" t="str">
        <f ca="1">IF(ISERROR(F995),"",IF(N1007=0,A1007,""))</f>
        <v/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0</v>
      </c>
      <c r="X1007" s="1" t="str">
        <f ca="1">IF(ISERROR(F995),"",IF(W1007=0,"",_xlfn.TEXTJOIN("",FALSE," G+",W1007," in ",A1007)))</f>
        <v/>
      </c>
    </row>
    <row r="1008" spans="1:24" ht="12" customHeight="1" x14ac:dyDescent="0.25">
      <c r="A1008" s="7" t="str">
        <f ca="1">IF(ISERROR(F995),"",VLOOKUP(C995,INDIRECT($F$8),6+(O1008-1)*3,0))</f>
        <v>AHP 004</v>
      </c>
      <c r="B1008" s="38" t="str">
        <f ca="1">IF(ISERROR(F995),"",VLOOKUP(D995,INDIRECT($F$8),6+(O1008-1)*3-Z1008,0))</f>
        <v>Emerging Technologies in Engineering Lab</v>
      </c>
      <c r="C1008" s="38"/>
      <c r="D1008" s="38"/>
      <c r="E1008" s="38"/>
      <c r="F1008" s="7">
        <f ca="1">IF(ISERROR(F995),"",VLOOKUP(E995,INDIRECT($F$8),6+(O1008-1)*3,0))</f>
        <v>1</v>
      </c>
      <c r="G1008" s="39" t="str">
        <f ca="1">IF(ISERROR(F995),"",_xlfn.TEXTJOIN("/",FALSE,P1008,S1008))</f>
        <v>22/25</v>
      </c>
      <c r="H1008" s="39"/>
      <c r="I1008" s="39" t="str">
        <f ca="1">IF(ISERROR(F995),"",_xlfn.TEXTJOIN("/",FALSE,Q1008,T1008))</f>
        <v>21/25</v>
      </c>
      <c r="J1008" s="39"/>
      <c r="K1008" s="39" t="str">
        <f ca="1">IF(ISERROR(F995),"",_xlfn.TEXTJOIN("/",FALSE,R1008,U1008))</f>
        <v>43/50</v>
      </c>
      <c r="L1008" s="39"/>
      <c r="M1008" s="7" t="str">
        <f t="shared" ca="1" si="142"/>
        <v>A</v>
      </c>
      <c r="N1008" s="8">
        <f t="shared" ca="1" si="143"/>
        <v>9</v>
      </c>
      <c r="O1008">
        <f t="shared" si="144"/>
        <v>9</v>
      </c>
      <c r="P1008" s="1">
        <f ca="1">IF(ISERROR(F995),"",IF(ISTEXT(VLOOKUP(B995,INDIRECT($F$8),6+(O1008-1)*3)),(VLOOKUP(B995,INDIRECT($F$8),6+(O1008-1)*3)),SUM(VLOOKUP(B995,INDIRECT($F$8),6+(O1008-1)*3),IF(W1012,W1008,0))))</f>
        <v>22</v>
      </c>
      <c r="Q1008" s="1">
        <f ca="1">IF(ISERROR(F995),"",VLOOKUP(B995,INDIRECT($F$8),7+(O1008-1)*3))</f>
        <v>21</v>
      </c>
      <c r="R1008" s="1">
        <f ca="1">IF(ISERROR(F995),"",SUM(P1008:Q1008))</f>
        <v>43</v>
      </c>
      <c r="S1008" s="1">
        <f ca="1">IF(ISERROR(F995),"",VLOOKUP(A995,INDIRECT($F$8),6+(O1008-1)*3))</f>
        <v>25</v>
      </c>
      <c r="T1008" s="1">
        <f ca="1">IF(ISERROR(F995),"",VLOOKUP(A995,INDIRECT($F$8),7+(O1008-1)*3))</f>
        <v>25</v>
      </c>
      <c r="U1008" s="1">
        <f ca="1">IF(ISERROR(F995),"",VLOOKUP(A995,INDIRECT($F$8),8+(O1008-1)*3))</f>
        <v>50</v>
      </c>
      <c r="V1008" s="1" t="str">
        <f ca="1">IF(ISERROR(F995),"",IF(N1008=0,A1008,""))</f>
        <v/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0</v>
      </c>
      <c r="X1008" s="1" t="str">
        <f ca="1">IF(ISERROR(F995),"",IF(W1008=0,"",_xlfn.TEXTJOIN("",FALSE," G+",W1008," in ",A1008)))</f>
        <v/>
      </c>
    </row>
    <row r="1009" spans="1:24" ht="12" customHeight="1" x14ac:dyDescent="0.25">
      <c r="A1009" s="7" t="str">
        <f ca="1">IF(ISERROR(F995),"",VLOOKUP(C995,INDIRECT($F$8),6+(O1009-1)*3,0))</f>
        <v>CSP 002</v>
      </c>
      <c r="B1009" s="38" t="str">
        <f ca="1">IF(ISERROR(F995),"",VLOOKUP(D995,INDIRECT($F$8),6+(O1009-1)*3,0))</f>
        <v>Computer Applications and IOT</v>
      </c>
      <c r="C1009" s="38"/>
      <c r="D1009" s="38"/>
      <c r="E1009" s="38"/>
      <c r="F1009" s="7">
        <f ca="1">IF(ISERROR(F995),"",VLOOKUP(E995,INDIRECT($F$8),6+(O1009-1)*3,0))</f>
        <v>1</v>
      </c>
      <c r="G1009" s="39" t="str">
        <f ca="1">IF(ISERROR(F995),"",_xlfn.TEXTJOIN("/",FALSE,P1009,S1009))</f>
        <v>20/25</v>
      </c>
      <c r="H1009" s="39"/>
      <c r="I1009" s="39" t="str">
        <f ca="1">IF(ISERROR(F995),"",_xlfn.TEXTJOIN("/",FALSE,Q1009,T1009))</f>
        <v>18/25</v>
      </c>
      <c r="J1009" s="39"/>
      <c r="K1009" s="39" t="str">
        <f ca="1">IF(ISERROR(F995),"",_xlfn.TEXTJOIN("/",FALSE,R1009,U1009))</f>
        <v>38/50</v>
      </c>
      <c r="L1009" s="39"/>
      <c r="M1009" s="7" t="str">
        <f t="shared" ca="1" si="142"/>
        <v>B</v>
      </c>
      <c r="N1009" s="8">
        <f t="shared" ca="1" si="143"/>
        <v>8</v>
      </c>
      <c r="O1009">
        <f t="shared" si="144"/>
        <v>10</v>
      </c>
      <c r="P1009" s="1">
        <f ca="1">IF(ISERROR(F995),"",IF(ISTEXT(VLOOKUP(B995,INDIRECT($F$8),6+(O1009-1)*3)),(VLOOKUP(B995,INDIRECT($F$8),6+(O1009-1)*3)),SUM(VLOOKUP(B995,INDIRECT($F$8),6+(O1009-1)*3),IF(W1012,W1009,0))))</f>
        <v>20</v>
      </c>
      <c r="Q1009" s="1">
        <f ca="1">IF(ISERROR(F995),"",VLOOKUP(B995,INDIRECT($F$8),7+(O1009-1)*3))</f>
        <v>18</v>
      </c>
      <c r="R1009" s="1">
        <f ca="1">IF(ISERROR(F995),"",SUM(P1009:Q1009))</f>
        <v>38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str">
        <f ca="1">IF(ISERROR(F995),"",IF(N1009=0,A1009,""))</f>
        <v/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0</v>
      </c>
      <c r="X1009" s="1" t="str">
        <f ca="1">IF(ISERROR(F995),"",IF(W1009=0,"",_xlfn.TEXTJOIN("",FALSE," G+",W1009," in ",A1009)))</f>
        <v/>
      </c>
    </row>
    <row r="1010" spans="1:24" ht="12" customHeight="1" x14ac:dyDescent="0.25">
      <c r="A1010" s="7" t="str">
        <f ca="1">IF(ISERROR(F995),"",VLOOKUP(C995,INDIRECT($F$8),6+(O1010-1)*3,0))</f>
        <v>AHP 006</v>
      </c>
      <c r="B1010" s="38" t="str">
        <f ca="1">IF(ISERROR(F995),"",VLOOKUP(D995,INDIRECT($F$8),6+(O1010-1)*3,0))</f>
        <v>English Language Lab ($)</v>
      </c>
      <c r="C1010" s="38"/>
      <c r="D1010" s="38"/>
      <c r="E1010" s="38"/>
      <c r="F1010" s="7">
        <f ca="1">IF(ISERROR(F995),"",VLOOKUP(E995,INDIRECT($F$8),6+(O1010-1)*3,0))</f>
        <v>0</v>
      </c>
      <c r="G1010" s="39" t="str">
        <f ca="1">IF(ISERROR(F995),"",_xlfn.TEXTJOIN("/",FALSE,P1010,S1010))</f>
        <v>17/25</v>
      </c>
      <c r="H1010" s="39"/>
      <c r="I1010" s="39" t="str">
        <f ca="1">IF(ISERROR(F995),"",_xlfn.TEXTJOIN("/",FALSE,Q1010,T1010))</f>
        <v>36/50</v>
      </c>
      <c r="J1010" s="39"/>
      <c r="K1010" s="39" t="str">
        <f ca="1">IF(ISERROR(F995),"",_xlfn.TEXTJOIN("/",FALSE,R1010,U1010))</f>
        <v>53/75</v>
      </c>
      <c r="L1010" s="39"/>
      <c r="M1010" s="7" t="str">
        <f t="shared" ca="1" si="142"/>
        <v>C+</v>
      </c>
      <c r="N1010" s="8">
        <f t="shared" ca="1" si="143"/>
        <v>7.5</v>
      </c>
      <c r="O1010">
        <f t="shared" si="144"/>
        <v>11</v>
      </c>
      <c r="P1010" s="1">
        <f ca="1">IF(ISERROR(F995),"",IF(ISTEXT(VLOOKUP(B995,INDIRECT($F$8),6+(O1010-1)*3)),(VLOOKUP(B995,INDIRECT($F$8),6+(O1010-1)*3)),SUM(VLOOKUP(B995,INDIRECT($F$8),6+(O1010-1)*3),IF(W1012,W1010,0))))</f>
        <v>17</v>
      </c>
      <c r="Q1010" s="1">
        <f ca="1">IF(ISERROR(F995),"",VLOOKUP(B995,INDIRECT($F$8),7+(O1010-1)*3))</f>
        <v>36</v>
      </c>
      <c r="R1010" s="1">
        <f ca="1">IF(ISERROR(F995),"",SUM(P1010:Q1010))</f>
        <v>53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50</v>
      </c>
      <c r="U1010" s="1">
        <f ca="1">IF(ISERROR(F995),"",VLOOKUP(A995,INDIRECT($F$8),8+(O1010-1)*3))</f>
        <v>75</v>
      </c>
      <c r="V1010" s="1" t="str">
        <f ca="1">IF(ISERROR(F995),"",IF(N1010=0,A1010,""))</f>
        <v/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0</v>
      </c>
      <c r="X1010" s="1" t="str">
        <f ca="1">IF(ISERROR(F995),"",IF(W1010=0,"",_xlfn.TEXTJOIN("",FALSE," G+",W1010," in ",A1010)))</f>
        <v/>
      </c>
    </row>
    <row r="1011" spans="1:24" ht="12" customHeight="1" x14ac:dyDescent="0.25">
      <c r="A1011" s="7" t="str">
        <f ca="1">IF(ISERROR(F995),"",VLOOKUP(C995,INDIRECT($F$8),6+(O1011-1)*3-Y1011,0))</f>
        <v>GP 01</v>
      </c>
      <c r="B1011" s="38" t="str">
        <f ca="1">IF(ISERROR(F995),"",VLOOKUP(D995,INDIRECT($F$8),6+(O1011-1)*3-Z1011,0))</f>
        <v>General Proficiency ($)</v>
      </c>
      <c r="C1011" s="38"/>
      <c r="D1011" s="38"/>
      <c r="E1011" s="38"/>
      <c r="F1011" s="7">
        <f ca="1">IF(ISERROR(F995),"",VLOOKUP(E995,INDIRECT($F$8),6+(O1011-1)*3-AA1011,0))</f>
        <v>0</v>
      </c>
      <c r="G1011" s="39" t="str">
        <f ca="1">IF(ISERROR(F995),"","-")</f>
        <v>-</v>
      </c>
      <c r="H1011" s="39"/>
      <c r="I1011" s="39" t="str">
        <f ca="1">IF(ISERROR(F995),"",_xlfn.TEXTJOIN("/",FALSE,Q1011,T1011))</f>
        <v>47/50</v>
      </c>
      <c r="J1011" s="39"/>
      <c r="K1011" s="39" t="str">
        <f ca="1">IF(ISERROR(F995),"",_xlfn.TEXTJOIN("/",FALSE,R1011,U1011))</f>
        <v>47/50</v>
      </c>
      <c r="L1011" s="39"/>
      <c r="M1011" s="39" t="str">
        <f ca="1">IF(ISBLANK(R1011),"",IF(ISTEXT(R1011),R1011,IF(R1011&gt;=0.8*U1011,"Excellent",IF(R1011&gt;=0.6*U1011,"Very Good",IF(R1011&gt;=0.4*U1011,"Good",IF(R1011&gt;=0.2*U1011,"Satisfactory","Average"))))))</f>
        <v>Excellent</v>
      </c>
      <c r="N1011" s="39"/>
      <c r="O1011">
        <f t="shared" si="144"/>
        <v>12</v>
      </c>
      <c r="P1011" s="1">
        <f ca="1">IF(ISERROR(F995),"",IF(ISTEXT(VLOOKUP(B\28,INDIRECT($F$8),6+(O1011-1)*3)),(VLOOKUP(B995,INDIRECT($F$8),6+(O1011-1)*3)),SUM(VLOOKUP(B995,INDIRECT($F$8),6+(O1011-1)*3),IF(W1012,W1011,0))))</f>
        <v>0</v>
      </c>
      <c r="Q1011" s="1">
        <f ca="1">IF(ISERROR(F995),"",VLOOKUP(B995,INDIRECT($F$8),7+(O1011-1)*3))</f>
        <v>47</v>
      </c>
      <c r="R1011" s="1">
        <f ca="1">IF(ISERROR(F995),"",SUM(P1011:Q1011))</f>
        <v>47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5">
      <c r="A1012" s="40" t="str">
        <f ca="1">IF(ISERROR(F995),"",A991)</f>
        <v>Total Credits/ Marks/ Total Grade Points</v>
      </c>
      <c r="B1012" s="40"/>
      <c r="C1012" s="40"/>
      <c r="D1012" s="40"/>
      <c r="E1012" s="40"/>
      <c r="F1012" s="10">
        <f ca="1">IF(ISERROR(F995),"",SUM(F1000:F1010))</f>
        <v>23</v>
      </c>
      <c r="G1012" s="41" t="str">
        <f ca="1">IF(ISERROR(F995),"",_xlfn.TEXTJOIN("/",TRUE,SUMIF(F1000:F1011,"&gt;0",P1000:P1011),SUMIF(F1000:F1011,"&gt;0",S1000:S1011)))</f>
        <v>270/575</v>
      </c>
      <c r="H1012" s="41"/>
      <c r="I1012" s="41" t="str">
        <f ca="1">IF(ISERROR(F995),"",_xlfn.TEXTJOIN("/",TRUE,SUMIF(F1000:F1011,"&gt;0",Q1000:Q1011),SUMIF(F1000:F1011,"&gt;0",T1000:T1011)))</f>
        <v>253/375</v>
      </c>
      <c r="J1012" s="41"/>
      <c r="K1012" s="41" t="str">
        <f ca="1">IF(ISERROR(F995),"",_xlfn.TEXTJOIN("/",TRUE,SUMIF(F1000:F1011,"&gt;0",R1000:R1011),SUMIF(F1000:F1011,"&gt;0",U1000:U1011)))</f>
        <v>523/950</v>
      </c>
      <c r="L1012" s="41"/>
      <c r="M1012" s="40">
        <f ca="1">IF(ISERROR(F995),"",SUMPRODUCT(N1000:N1010,F1000:F1010))</f>
        <v>130</v>
      </c>
      <c r="N1012" s="40"/>
      <c r="V1012" s="1" t="str">
        <f ca="1">IF(ISERROR(F995),"",_xlfn.TEXTJOIN(", ",TRUE,V1000:V1011))</f>
        <v/>
      </c>
      <c r="W1012" t="b">
        <f ca="1">IF(ISERROR(F995),"",IF(SUM(W1000:W1011)&lt;=W999,TRUE,FALSE))</f>
        <v>1</v>
      </c>
      <c r="X1012" s="1" t="str">
        <f ca="1">IF(ISERROR(F995),"",_xlfn.TEXTJOIN(",",TRUE,X1000:X1011))</f>
        <v xml:space="preserve"> G+1 in ECT 001</v>
      </c>
    </row>
    <row r="1013" spans="1:24" ht="12" customHeight="1" x14ac:dyDescent="0.25">
      <c r="A1013" s="40" t="str">
        <f ca="1">IF(ISERROR(F995),"",A992)</f>
        <v>Result:</v>
      </c>
      <c r="B1013" s="42" t="str" cm="1">
        <f t="array" aca="1" ref="B1013" ca="1">IF(SUM(COUNTIF(M1000:M1010,{"Ab","Dt"}))=11, "Not Promoted to IInd Semester", IF(V1012="", "PASS", "CARRY OVER"))</f>
        <v>PASS</v>
      </c>
      <c r="C1013" s="42"/>
      <c r="D1013" s="40" t="str">
        <f ca="1">IF(ISERROR(F995),"",D992)</f>
        <v>Remark:</v>
      </c>
      <c r="E1013" s="42" t="str">
        <f ca="1">IF(ISERROR(F995),"",IF(V1012="",IF(X1012="","",X1012),_xlfn.TEXTJOIN(" ",TRUE,"BACK IN",V1012)))</f>
        <v xml:space="preserve"> G+1 in ECT 001</v>
      </c>
      <c r="F1013" s="42"/>
      <c r="G1013" s="40" t="str">
        <f ca="1">IF(ISERROR(F995),"",G992)</f>
        <v>SGPA:</v>
      </c>
      <c r="H1013" s="43">
        <f ca="1">IF(ISERROR(F995),"",M1012/F1012)</f>
        <v>5.6521739130434785</v>
      </c>
      <c r="I1013" s="40" t="str">
        <f ca="1">IF(ISERROR(F995),"",I992)</f>
        <v>CGPA:</v>
      </c>
      <c r="J1013" s="43">
        <f ca="1">IF(ISERROR(F995),"",VLOOKUP(B995,INDIRECT($F$8),12+(O1011-1)*3,0))</f>
        <v>5.6521739130434785</v>
      </c>
      <c r="K1013" s="42" t="str">
        <f ca="1">IF(ISERROR(F995),"",K992)</f>
        <v>Earned Credits:</v>
      </c>
      <c r="L1013" s="40">
        <f ca="1">IF(ISERROR(F995),"",SUMIF(N1000:N1010,"&gt;0",F1000:F1010))</f>
        <v>23</v>
      </c>
      <c r="M1013" s="42" t="str">
        <f ca="1">IF(ISERROR(F995),"",M992)</f>
        <v>Cuml. Earned Credits:</v>
      </c>
      <c r="N1013" s="40">
        <f ca="1">IF(ISERROR(F995),"",VLOOKUP(B995,INDIRECT($F$8),10+(O1011-1)*3,0))</f>
        <v>23</v>
      </c>
    </row>
    <row r="1014" spans="1:24" ht="12" customHeight="1" x14ac:dyDescent="0.25">
      <c r="A1014" s="40"/>
      <c r="B1014" s="42"/>
      <c r="C1014" s="42"/>
      <c r="D1014" s="40"/>
      <c r="E1014" s="42"/>
      <c r="F1014" s="42"/>
      <c r="G1014" s="40"/>
      <c r="H1014" s="43"/>
      <c r="I1014" s="40"/>
      <c r="J1014" s="43"/>
      <c r="K1014" s="42"/>
      <c r="L1014" s="40"/>
      <c r="M1014" s="42"/>
      <c r="N1014" s="40"/>
    </row>
    <row r="1015" spans="1:24" ht="12" customHeight="1" x14ac:dyDescent="0.25">
      <c r="A1015" s="40"/>
      <c r="B1015" s="42"/>
      <c r="C1015" s="42"/>
      <c r="D1015" s="40"/>
      <c r="E1015" s="42"/>
      <c r="F1015" s="42"/>
      <c r="G1015" s="40"/>
      <c r="H1015" s="43"/>
      <c r="I1015" s="40"/>
      <c r="J1015" s="43"/>
      <c r="K1015" s="42"/>
      <c r="L1015" s="40"/>
      <c r="M1015" s="42"/>
      <c r="N1015" s="40"/>
    </row>
    <row r="1016" spans="1:24" ht="12" customHeight="1" x14ac:dyDescent="0.25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 t="str">
        <f ca="1">VLOOKUP(B1016,INDIRECT($F$8),4,0)</f>
        <v>Shivraj Singh</v>
      </c>
    </row>
    <row r="1017" spans="1:24" ht="12" customHeight="1" x14ac:dyDescent="0.25">
      <c r="A1017" s="44" t="str">
        <f ca="1">IF(ISERROR(F1016),"",A996)</f>
        <v>Name:</v>
      </c>
      <c r="B1017" s="44" t="str">
        <f ca="1">IFERROR(VLOOKUP(B1016,INDIRECT($F$8),4,0),"")</f>
        <v>Shivraj Singh</v>
      </c>
      <c r="C1017" s="44"/>
      <c r="D1017" s="44" t="str">
        <f ca="1">IF(ISERROR(F1016),"",D996)</f>
        <v>Father's Name:</v>
      </c>
      <c r="E1017" s="44" t="str">
        <f ca="1">IFERROR(VLOOKUP(B1016,INDIRECT($F$8),5,0),"")</f>
        <v>Mohan Singh</v>
      </c>
      <c r="F1017" s="44"/>
      <c r="G1017" s="44" t="str">
        <f ca="1">IF(ISERROR(F1016),"",G996)</f>
        <v>University Roll No:</v>
      </c>
      <c r="H1017" s="44"/>
      <c r="I1017" s="45">
        <f ca="1">IFERROR(VLOOKUP(B1016,INDIRECT($F$8),2,0),"")</f>
        <v>250090101049</v>
      </c>
      <c r="J1017" s="45"/>
      <c r="K1017" s="44" t="str">
        <f ca="1">IF(ISERROR(F1016),"",K996)</f>
        <v>University Enrol. No:</v>
      </c>
      <c r="L1017" s="44"/>
      <c r="M1017" s="45" t="str">
        <f ca="1">IFERROR(VLOOKUP(B1016,INDIRECT($F$8),3,0),"")</f>
        <v>UTU/2501103912</v>
      </c>
      <c r="N1017" s="45"/>
    </row>
    <row r="1018" spans="1:24" ht="12" customHeight="1" x14ac:dyDescent="0.25">
      <c r="A1018" s="44"/>
      <c r="B1018" s="44"/>
      <c r="C1018" s="44"/>
      <c r="D1018" s="44"/>
      <c r="E1018" s="44"/>
      <c r="F1018" s="44"/>
      <c r="G1018" s="44"/>
      <c r="H1018" s="44"/>
      <c r="I1018" s="45"/>
      <c r="J1018" s="45"/>
      <c r="K1018" s="44"/>
      <c r="L1018" s="44"/>
      <c r="M1018" s="45"/>
      <c r="N1018" s="45"/>
    </row>
    <row r="1019" spans="1:24" ht="12" customHeight="1" x14ac:dyDescent="0.25">
      <c r="A1019" s="42" t="str">
        <f ca="1">IF(ISERROR(F1016),"",A998)</f>
        <v>Subject Code</v>
      </c>
      <c r="B1019" s="42" t="str">
        <f ca="1">IF(ISERROR(F1016),"",B998)</f>
        <v>Subject Name</v>
      </c>
      <c r="C1019" s="42"/>
      <c r="D1019" s="42"/>
      <c r="E1019" s="42"/>
      <c r="F1019" s="42" t="str">
        <f ca="1">IF(ISERROR(F1016),"",F998)</f>
        <v>Credits</v>
      </c>
      <c r="G1019" s="42" t="str">
        <f ca="1">IF(ISERROR(F1016),"",G998)</f>
        <v>External Marks</v>
      </c>
      <c r="H1019" s="42"/>
      <c r="I1019" s="42" t="str">
        <f ca="1">IF(ISERROR(F1016),"",I998)</f>
        <v>Sessional Marks</v>
      </c>
      <c r="J1019" s="42"/>
      <c r="K1019" s="42" t="str">
        <f ca="1">IF(ISERROR(F1016),"",K998)</f>
        <v>Total Marks</v>
      </c>
      <c r="L1019" s="42"/>
      <c r="M1019" s="42" t="str">
        <f ca="1">IF(ISERROR(F1016),"",M998)</f>
        <v>Grade</v>
      </c>
      <c r="N1019" s="42" t="str">
        <f ca="1">IF(ISERROR(F1016),"",N998)</f>
        <v>Grade Points</v>
      </c>
    </row>
    <row r="1020" spans="1:24" ht="12" customHeight="1" x14ac:dyDescent="0.25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W1020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10</v>
      </c>
    </row>
    <row r="1021" spans="1:24" ht="12" customHeight="1" x14ac:dyDescent="0.25">
      <c r="A1021" s="7" t="str">
        <f ca="1">IF(ISERROR(F1016),"",VLOOKUP(C1016,INDIRECT($F$8),6+(O1021-1)*3,0))</f>
        <v>AHT 002</v>
      </c>
      <c r="B1021" s="38" t="str">
        <f ca="1">IF(ISERROR(F1016),"",VLOOKUP(D1016,INDIRECT($F$8),6+(O1021-1)*3,0))</f>
        <v>Engineering Chemistry</v>
      </c>
      <c r="C1021" s="38"/>
      <c r="D1021" s="38"/>
      <c r="E1021" s="38"/>
      <c r="F1021" s="7">
        <f ca="1">IF(ISERROR(F1016),"",VLOOKUP(E1016,INDIRECT($F$8),6+(O1021-1)*3,0))</f>
        <v>4</v>
      </c>
      <c r="G1021" s="39" t="str">
        <f ca="1">IF(ISERROR(F1016),"",_xlfn.TEXTJOIN("/",FALSE,P1021,S1021))</f>
        <v>70/100</v>
      </c>
      <c r="H1021" s="39"/>
      <c r="I1021" s="39" t="str">
        <f ca="1">IF(ISERROR(F1016),"",_xlfn.TEXTJOIN("/",FALSE,Q1021,T1021))</f>
        <v>43/50</v>
      </c>
      <c r="J1021" s="39"/>
      <c r="K1021" s="39" t="str">
        <f ca="1">IF(ISERROR(F1016),"",_xlfn.TEXTJOIN("/",FALSE,R1021,U1021))</f>
        <v>113/150</v>
      </c>
      <c r="L1021" s="39"/>
      <c r="M1021" s="7" t="str">
        <f ca="1">IF(ISERROR(F1016),"",IF(ISTEXT(P1021),IF(P1021="A","Ab",IF(P1021="D","Dt",IF(P1021="UFM","UFM",IF(P1021="NA","")))),IF(AND(ISBLANK(P1021),ISBLANK(R1021)),"",IF(P1021&lt;0.3*S1021,"F",IF(ISBLANK(R1021),"",IF(ISTEXT(R1021),R1021,IF(R1021&gt;=0.95*U1021,"O",IF(R1021&gt;=0.9*U1021,"A+",IF(R1021&gt;=0.85*U1021,"A",IF(R1021&gt;=0.8*U1021,"B+",IF(R1021&gt;=0.75*U1021,"B",IF(R1021&gt;=0.7*U1021,"C+",IF(R1021&gt;=0.65*U1021,"C",IF(R1021&gt;=0.6*U1021,"D+",IF(R1021&gt;=0.55*U1021,"D",IF(R1021&gt;=0.5*U1021,"E+",IF(R1021&gt;=0.45*U1021,"E",IF(R1021&gt;=0.4*U1021,"P",IF(R1021&lt;0.4*U1021,"F",R1021)))))))))))))))))))</f>
        <v>B</v>
      </c>
      <c r="N1021" s="8">
        <f ca="1">INDEX($Z$2:$Z$17,MATCH(M1021,$Y$2:$Y$17,0))</f>
        <v>8</v>
      </c>
      <c r="O1021">
        <v>1</v>
      </c>
      <c r="P1021" s="1">
        <f ca="1">IF(ISERROR(F1016),"",IF(ISTEXT(VLOOKUP(B1016,INDIRECT($F$8),6+(O1021-1)*3)),(VLOOKUP(B1016,INDIRECT($F$8),6+(O1021-1)*3)),SUM(VLOOKUP(B1016,INDIRECT($F$8),6+(O1021-1)*3),IF(W1033,W1021,0))))</f>
        <v>70</v>
      </c>
      <c r="Q1021" s="1">
        <f ca="1">IF(ISERROR(F1016),"",VLOOKUP(B1016,INDIRECT($F$8),7+(O1021-1)*3))</f>
        <v>43</v>
      </c>
      <c r="R1021" s="1">
        <f ca="1">IF(ISERROR(F1016),"",SUM(P1021:Q1021))</f>
        <v>113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str">
        <f ca="1">IF(ISERROR(F1016),"",IF(N1021=0,A1021,""))</f>
        <v/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0</v>
      </c>
      <c r="X1021" s="1" t="str">
        <f ca="1">IF(ISERROR(F1016),"",IF(W1021=0,"",_xlfn.TEXTJOIN("",FALSE," G+",W1021," in ",A1021)))</f>
        <v/>
      </c>
    </row>
    <row r="1022" spans="1:24" ht="12" customHeight="1" x14ac:dyDescent="0.25">
      <c r="A1022" s="7" t="str">
        <f ca="1">IF(ISERROR(F1016),"",VLOOKUP(C1016,INDIRECT($F$8),6+(O1022-1)*3,0))</f>
        <v>AHT 003</v>
      </c>
      <c r="B1022" s="38" t="str">
        <f ca="1">IF(ISERROR(F1016),"",VLOOKUP(D1016,INDIRECT($F$8),6+(O1022-1)*3,0))</f>
        <v>Introduction to Engineering Mathematics</v>
      </c>
      <c r="C1022" s="38"/>
      <c r="D1022" s="38"/>
      <c r="E1022" s="38"/>
      <c r="F1022" s="7">
        <f ca="1">IF(ISERROR(F1016),"",VLOOKUP(E1016,INDIRECT($F$8),6+(O1022-1)*3,0))</f>
        <v>4</v>
      </c>
      <c r="G1022" s="39" t="str">
        <f ca="1">IF(ISERROR(F1016),"",_xlfn.TEXTJOIN("/",FALSE,P1022,S1022))</f>
        <v>60/100</v>
      </c>
      <c r="H1022" s="39"/>
      <c r="I1022" s="39" t="str">
        <f ca="1">IF(ISERROR(F1016),"",_xlfn.TEXTJOIN("/",FALSE,Q1022,T1022))</f>
        <v>38/50</v>
      </c>
      <c r="J1022" s="39"/>
      <c r="K1022" s="39" t="str">
        <f ca="1">IF(ISERROR(F1016),"",_xlfn.TEXTJOIN("/",FALSE,R1022,U1022))</f>
        <v>98/150</v>
      </c>
      <c r="L1022" s="39"/>
      <c r="M1022" s="7" t="str">
        <f t="shared" ref="M1022:M1031" ca="1" si="145">IF(ISERROR(F1017),"",IF(ISTEXT(P1022),IF(P1022="A","Ab",IF(P1022="D","Dt",IF(P1022="UFM","UFM",IF(P1022="NA","")))),IF(AND(ISBLANK(P1022),ISBLANK(R1022)),"",IF(P1022&lt;0.3*S1022,"F",IF(ISBLANK(R1022),"",IF(ISTEXT(R1022),R1022,IF(R1022&gt;=0.95*U1022,"O",IF(R1022&gt;=0.9*U1022,"A+",IF(R1022&gt;=0.85*U1022,"A",IF(R1022&gt;=0.8*U1022,"B+",IF(R1022&gt;=0.75*U1022,"B",IF(R1022&gt;=0.7*U1022,"C+",IF(R1022&gt;=0.65*U1022,"C",IF(R1022&gt;=0.6*U1022,"D+",IF(R1022&gt;=0.55*U1022,"D",IF(R1022&gt;=0.5*U1022,"E+",IF(R1022&gt;=0.45*U1022,"E",IF(R1022&gt;=0.4*U1022,"P",IF(R1022&lt;0.4*U1022,"F",R1022)))))))))))))))))))</f>
        <v>C</v>
      </c>
      <c r="N1022" s="8">
        <f t="shared" ref="N1022:N1031" ca="1" si="146">INDEX($Z$2:$Z$17,MATCH(M1022,$Y$2:$Y$17,0))</f>
        <v>7</v>
      </c>
      <c r="O1022">
        <f>O1021+1</f>
        <v>2</v>
      </c>
      <c r="P1022" s="1">
        <f ca="1">IF(ISERROR(F1016),"",IF(ISTEXT(VLOOKUP(B1016,INDIRECT($F$8),6+(O1022-1)*3)),(VLOOKUP(B1016,INDIRECT($F$8),6+(O1022-1)*3)),SUM(VLOOKUP(B1016,INDIRECT($F$8),6+(O1022-1)*3),IF(W1033,W1022,0))))</f>
        <v>60</v>
      </c>
      <c r="Q1022" s="1">
        <f ca="1">IF(ISERROR(F1016),"",VLOOKUP(B1016,INDIRECT($F$8),7+(O1022-1)*3))</f>
        <v>38</v>
      </c>
      <c r="R1022" s="1">
        <f ca="1">IF(ISERROR(F1016),"",SUM(P1022:Q1022))</f>
        <v>98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str">
        <f ca="1">IF(ISERROR(F1016),"",IF(N1022=0,A1022,""))</f>
        <v/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0</v>
      </c>
      <c r="X1022" s="1" t="str">
        <f ca="1">IF(ISERROR(F1016),"",IF(W1022=0,"",_xlfn.TEXTJOIN("",FALSE," G+",W1022," in ",A1022)))</f>
        <v/>
      </c>
    </row>
    <row r="1023" spans="1:24" ht="12" customHeight="1" x14ac:dyDescent="0.25">
      <c r="A1023" s="7" t="str">
        <f ca="1">IF(ISERROR(F1016),"",VLOOKUP(C1016,INDIRECT($F$8),6+(O1023-1)*3,0))</f>
        <v>ECT 001</v>
      </c>
      <c r="B1023" s="38" t="str">
        <f ca="1">IF(ISERROR(F1016),"",VLOOKUP(D1016,INDIRECT($F$8),6+(O1023-1)*3,0))</f>
        <v>Basic Electronics Engineering</v>
      </c>
      <c r="C1023" s="38"/>
      <c r="D1023" s="38"/>
      <c r="E1023" s="38"/>
      <c r="F1023" s="7">
        <f ca="1">IF(ISERROR(F1016),"",VLOOKUP(E1016,INDIRECT($F$8),6+(O1023-1)*3,0))</f>
        <v>4</v>
      </c>
      <c r="G1023" s="39" t="str">
        <f ca="1">IF(ISERROR(F1016),"",_xlfn.TEXTJOIN("/",FALSE,P1023,S1023))</f>
        <v>53/100</v>
      </c>
      <c r="H1023" s="39"/>
      <c r="I1023" s="39" t="str">
        <f ca="1">IF(ISERROR(F1016),"",_xlfn.TEXTJOIN("/",FALSE,Q1023,T1023))</f>
        <v>40/50</v>
      </c>
      <c r="J1023" s="39"/>
      <c r="K1023" s="39" t="str">
        <f ca="1">IF(ISERROR(F1016),"",_xlfn.TEXTJOIN("/",FALSE,R1023,U1023))</f>
        <v>93/150</v>
      </c>
      <c r="L1023" s="39"/>
      <c r="M1023" s="7" t="str">
        <f t="shared" ca="1" si="145"/>
        <v>D+</v>
      </c>
      <c r="N1023" s="8">
        <f t="shared" ca="1" si="146"/>
        <v>6.5</v>
      </c>
      <c r="O1023">
        <f>O1022+1</f>
        <v>3</v>
      </c>
      <c r="P1023" s="1">
        <f ca="1">IF(ISERROR(F1016),"",IF(ISTEXT(VLOOKUP(B1016,INDIRECT($F$8),6+(O1023-1)*3)),(VLOOKUP(B1016,INDIRECT($F$8),6+(O1023-1)*3)),SUM(VLOOKUP(B1016,INDIRECT($F$8),6+(O1023-1)*3),IF(W1033,W1023,0))))</f>
        <v>53</v>
      </c>
      <c r="Q1023" s="1">
        <f ca="1">IF(ISERROR(F1016),"",VLOOKUP(B1016,INDIRECT($F$8),7+(O1023-1)*3))</f>
        <v>40</v>
      </c>
      <c r="R1023" s="1">
        <f ca="1">IF(ISERROR(F1016),"",SUM(P1023:Q1023))</f>
        <v>93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str">
        <f ca="1">IF(ISERROR(F1016),"",IF(N1023=0,A1023,""))</f>
        <v/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0</v>
      </c>
      <c r="X1023" s="1" t="str">
        <f ca="1">IF(ISERROR(F1016),"",IF(W1023=0,"",_xlfn.TEXTJOIN("",FALSE," G+",W1023," in ",A1023)))</f>
        <v/>
      </c>
    </row>
    <row r="1024" spans="1:24" ht="12" customHeight="1" x14ac:dyDescent="0.25">
      <c r="A1024" s="7" t="str">
        <f ca="1">IF(ISERROR(F1016),"",VLOOKUP(C1016,INDIRECT($F$8),6+(O1024-1)*3,0))</f>
        <v>MET 001</v>
      </c>
      <c r="B1024" s="38" t="str">
        <f ca="1">IF(ISERROR(F1016),"",VLOOKUP(D1016,INDIRECT($F$8),6+(O1024-1)*3,0))</f>
        <v>Basic Mechanical Engineering</v>
      </c>
      <c r="C1024" s="38"/>
      <c r="D1024" s="38"/>
      <c r="E1024" s="38"/>
      <c r="F1024" s="7">
        <f ca="1">IF(ISERROR(F1016),"",VLOOKUP(E1016,INDIRECT($F$8),6+(O1024-1)*3,0))</f>
        <v>4</v>
      </c>
      <c r="G1024" s="39" t="str">
        <f ca="1">IF(ISERROR(F1016),"",_xlfn.TEXTJOIN("/",FALSE,P1024,S1024))</f>
        <v>42/100</v>
      </c>
      <c r="H1024" s="39"/>
      <c r="I1024" s="39" t="str">
        <f ca="1">IF(ISERROR(F1016),"",_xlfn.TEXTJOIN("/",FALSE,Q1024,T1024))</f>
        <v>33/50</v>
      </c>
      <c r="J1024" s="39"/>
      <c r="K1024" s="39" t="str">
        <f ca="1">IF(ISERROR(F1016),"",_xlfn.TEXTJOIN("/",FALSE,R1024,U1024))</f>
        <v>75/150</v>
      </c>
      <c r="L1024" s="39"/>
      <c r="M1024" s="7" t="str">
        <f t="shared" ca="1" si="145"/>
        <v>E+</v>
      </c>
      <c r="N1024" s="8">
        <f t="shared" ca="1" si="146"/>
        <v>5.5</v>
      </c>
      <c r="O1024">
        <f>O1023+1</f>
        <v>4</v>
      </c>
      <c r="P1024" s="1">
        <f ca="1">IF(ISERROR(F1016),"",IF(ISTEXT(VLOOKUP(B1016,INDIRECT($F$8),6+(O1024-1)*3)),(VLOOKUP(B1016,INDIRECT($F$8),6+(O1024-1)*3)),SUM(VLOOKUP(B1016,INDIRECT($F$8),6+(O1024-1)*3),IF(W1033,W1024,0))))</f>
        <v>42</v>
      </c>
      <c r="Q1024" s="1">
        <f ca="1">IF(ISERROR(F1016),"",VLOOKUP(B1016,INDIRECT($F$8),7+(O1024-1)*3))</f>
        <v>33</v>
      </c>
      <c r="R1024" s="1">
        <f ca="1">IF(ISERROR(F1016),"",SUM(P1024:Q1024))</f>
        <v>75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str">
        <f ca="1">IF(ISERROR(F1016),"",IF(N1024=0,A1024,""))</f>
        <v/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0</v>
      </c>
      <c r="X1024" s="1" t="str">
        <f ca="1">IF(ISERROR(F1016),"",IF(W1024=0,"",_xlfn.TEXTJOIN("",FALSE," G+",W1024," in ",A1024)))</f>
        <v/>
      </c>
    </row>
    <row r="1025" spans="1:24" ht="12" customHeight="1" x14ac:dyDescent="0.25">
      <c r="A1025" s="7" t="str">
        <f ca="1">IF(ISERROR(F1016),"",VLOOKUP(C1016,INDIRECT($F$8),6+(O1025-1)*3,0))</f>
        <v>AHP 002</v>
      </c>
      <c r="B1025" s="38" t="str">
        <f ca="1">IF(ISERROR(F1016),"",VLOOKUP(D1016,INDIRECT($F$8),6+(O1025-1)*3,0))</f>
        <v>Engineering Chemistry Lab</v>
      </c>
      <c r="C1025" s="38"/>
      <c r="D1025" s="38"/>
      <c r="E1025" s="38"/>
      <c r="F1025" s="7">
        <f ca="1">IF(ISERROR(F1016),"",VLOOKUP(E1016,INDIRECT($F$8),6+(O1025-1)*3,0))</f>
        <v>1</v>
      </c>
      <c r="G1025" s="39" t="str">
        <f ca="1">IF(ISERROR(F1016),"",_xlfn.TEXTJOIN("/",FALSE,P1025,S1025))</f>
        <v>22/25</v>
      </c>
      <c r="H1025" s="39"/>
      <c r="I1025" s="39" t="str">
        <f ca="1">IF(ISERROR(F1016),"",_xlfn.TEXTJOIN("/",FALSE,Q1025,T1025))</f>
        <v>22/25</v>
      </c>
      <c r="J1025" s="39"/>
      <c r="K1025" s="39" t="str">
        <f ca="1">IF(ISERROR(F1016),"",_xlfn.TEXTJOIN("/",FALSE,R1025,U1025))</f>
        <v>44/50</v>
      </c>
      <c r="L1025" s="39"/>
      <c r="M1025" s="7" t="str">
        <f t="shared" ca="1" si="145"/>
        <v>A</v>
      </c>
      <c r="N1025" s="8">
        <f t="shared" ca="1" si="146"/>
        <v>9</v>
      </c>
      <c r="O1025">
        <f>O1024+1</f>
        <v>5</v>
      </c>
      <c r="P1025" s="1">
        <f ca="1">IF(ISERROR(F1016),"",IF(ISTEXT(VLOOKUP(B1016,INDIRECT($F$8),6+(O1025-1)*3)),(VLOOKUP(B1016,INDIRECT($F$8),6+(O1025-1)*3)),SUM(VLOOKUP(B1016,INDIRECT($F$8),6+(O1025-1)*3),IF(W1033,W1025,0))))</f>
        <v>22</v>
      </c>
      <c r="Q1025" s="1">
        <f ca="1">IF(ISERROR(F1016),"",VLOOKUP(B1016,INDIRECT($F$8),7+(O1025-1)*3))</f>
        <v>22</v>
      </c>
      <c r="R1025" s="1">
        <f ca="1">IF(ISERROR(F1016),"",SUM(P1025:Q1025))</f>
        <v>44</v>
      </c>
      <c r="S1025" s="1">
        <f ca="1">IF(ISERROR(F1016),"",VLOOKUP(A1016,INDIRECT($F$8),6+(O1025-1)*3))</f>
        <v>25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50</v>
      </c>
      <c r="V1025" s="1" t="str">
        <f ca="1">IF(ISERROR(F1016),"",IF(N1025=0,A1025,""))</f>
        <v/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0</v>
      </c>
      <c r="X1025" s="1" t="str">
        <f ca="1">IF(ISERROR(F1016),"",IF(W1025=0,"",_xlfn.TEXTJOIN("",FALSE," G+",W1025," in ",A1025)))</f>
        <v/>
      </c>
    </row>
    <row r="1026" spans="1:24" ht="12" customHeight="1" x14ac:dyDescent="0.25">
      <c r="A1026" s="7" t="str">
        <f ca="1">IF(ISERROR(F1016),"",VLOOKUP(C1016,INDIRECT($F$8),6+(O1026-1)*3,0))</f>
        <v>ECP 001</v>
      </c>
      <c r="B1026" s="38" t="str">
        <f ca="1">IF(ISERROR(F1016),"",VLOOKUP(D1016,INDIRECT($F$8),6+(O1026-1)*3,0))</f>
        <v>Basic Electronics Engineering Lab</v>
      </c>
      <c r="C1026" s="38"/>
      <c r="D1026" s="38"/>
      <c r="E1026" s="38"/>
      <c r="F1026" s="7">
        <f ca="1">IF(ISERROR(F1016),"",VLOOKUP(E1016,INDIRECT($F$8),6+(O1026-1)*3,0))</f>
        <v>1</v>
      </c>
      <c r="G1026" s="39" t="str">
        <f ca="1">IF(ISERROR(F1016),"",_xlfn.TEXTJOIN("/",FALSE,P1026,S1026))</f>
        <v>17/25</v>
      </c>
      <c r="H1026" s="39"/>
      <c r="I1026" s="39" t="str">
        <f ca="1">IF(ISERROR(F1016),"",_xlfn.TEXTJOIN("/",FALSE,Q1026,T1026))</f>
        <v>23/25</v>
      </c>
      <c r="J1026" s="39"/>
      <c r="K1026" s="39" t="str">
        <f ca="1">IF(ISERROR(F1016),"",_xlfn.TEXTJOIN("/",FALSE,R1026,U1026))</f>
        <v>40/50</v>
      </c>
      <c r="L1026" s="39"/>
      <c r="M1026" s="7" t="str">
        <f t="shared" ca="1" si="145"/>
        <v>B+</v>
      </c>
      <c r="N1026" s="8">
        <f t="shared" ca="1" si="146"/>
        <v>8.5</v>
      </c>
      <c r="O1026">
        <f t="shared" ref="O1026:O1032" si="147">O1025+1</f>
        <v>6</v>
      </c>
      <c r="P1026" s="1">
        <f ca="1">IF(ISERROR(F1016),"",IF(ISTEXT(VLOOKUP(B1016,INDIRECT($F$8),6+(O1026-1)*3)),(VLOOKUP(B1016,INDIRECT($F$8),6+(O1026-1)*3)),SUM(VLOOKUP(B1016,INDIRECT($F$8),6+(O1026-1)*3),IF(W1033,W1026,0))))</f>
        <v>17</v>
      </c>
      <c r="Q1026" s="1">
        <f ca="1">IF(ISERROR(F1016),"",VLOOKUP(B1016,INDIRECT($F$8),7+(O1026-1)*3))</f>
        <v>23</v>
      </c>
      <c r="R1026" s="1">
        <f ca="1">IF(ISERROR(F1016),"",SUM(P1026:Q1026))</f>
        <v>40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str">
        <f ca="1">IF(ISERROR(F1016),"",IF(N1026=0,A1026,""))</f>
        <v/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0</v>
      </c>
      <c r="X1026" s="1" t="str">
        <f ca="1">IF(ISERROR(F1016),"",IF(W1026=0,"",_xlfn.TEXTJOIN("",FALSE," G+",W1026," in ",A1026)))</f>
        <v/>
      </c>
    </row>
    <row r="1027" spans="1:24" ht="12" customHeight="1" x14ac:dyDescent="0.25">
      <c r="A1027" s="7" t="str">
        <f ca="1">IF(ISERROR(F1016),"",VLOOKUP(C1016,INDIRECT($F$8),6+(O1027-1)*3,0))</f>
        <v>MEP 001</v>
      </c>
      <c r="B1027" s="38" t="str">
        <f ca="1">IF(ISERROR(F1016),"",VLOOKUP(D1016,INDIRECT($F$8),6+(O1027-1)*3,0))</f>
        <v>Basic Mechanical Engineering Lab</v>
      </c>
      <c r="C1027" s="38"/>
      <c r="D1027" s="38"/>
      <c r="E1027" s="38"/>
      <c r="F1027" s="7">
        <f ca="1">IF(ISERROR(F1016),"",VLOOKUP(E1016,INDIRECT($F$8),6+(O1027-1)*3,0))</f>
        <v>1</v>
      </c>
      <c r="G1027" s="39" t="str">
        <f ca="1">IF(ISERROR(F1016),"",_xlfn.TEXTJOIN("/",FALSE,P1027,S1027))</f>
        <v>20/25</v>
      </c>
      <c r="H1027" s="39"/>
      <c r="I1027" s="39" t="str">
        <f ca="1">IF(ISERROR(F1016),"",_xlfn.TEXTJOIN("/",FALSE,Q1027,T1027))</f>
        <v>24/25</v>
      </c>
      <c r="J1027" s="39"/>
      <c r="K1027" s="39" t="str">
        <f ca="1">IF(ISERROR(F1016),"",_xlfn.TEXTJOIN("/",FALSE,R1027,U1027))</f>
        <v>44/50</v>
      </c>
      <c r="L1027" s="39"/>
      <c r="M1027" s="7" t="str">
        <f t="shared" ca="1" si="145"/>
        <v>A</v>
      </c>
      <c r="N1027" s="8">
        <f t="shared" ca="1" si="146"/>
        <v>9</v>
      </c>
      <c r="O1027">
        <f t="shared" si="147"/>
        <v>7</v>
      </c>
      <c r="P1027" s="1">
        <f ca="1">IF(ISERROR(F1016),"",IF(ISTEXT(VLOOKUP(B1016,INDIRECT($F$8),6+(O1027-1)*3)),(VLOOKUP(B1016,INDIRECT($F$8),6+(O1027-1)*3)),SUM(VLOOKUP(B1016,INDIRECT($F$8),6+(O1027-1)*3),IF(W1033,W1027,0))))</f>
        <v>20</v>
      </c>
      <c r="Q1027" s="1">
        <f ca="1">IF(ISERROR(F1016),"",VLOOKUP(B1016,INDIRECT($F$8),7+(O1027-1)*3))</f>
        <v>24</v>
      </c>
      <c r="R1027" s="1">
        <f ca="1">IF(ISERROR(F1016),"",SUM(P1027:Q1027))</f>
        <v>44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str">
        <f ca="1">IF(ISERROR(F1016),"",IF(N1027=0,A1027,""))</f>
        <v/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0</v>
      </c>
      <c r="X1027" s="1" t="str">
        <f ca="1">IF(ISERROR(F1016),"",IF(W1027=0,"",_xlfn.TEXTJOIN("",FALSE," G+",W1027," in ",A1027)))</f>
        <v/>
      </c>
    </row>
    <row r="1028" spans="1:24" ht="12" customHeight="1" x14ac:dyDescent="0.25">
      <c r="A1028" s="7" t="str">
        <f ca="1">IF(ISERROR(F1016),"",VLOOKUP(C1016,INDIRECT($F$8),6+(O1028-1)*3,0))</f>
        <v>MEP 003</v>
      </c>
      <c r="B1028" s="38" t="str">
        <f ca="1">IF(ISERROR(F1016),"",VLOOKUP(D1016,INDIRECT($F$8),6+(O1028-1)*3-Z1028,0))</f>
        <v>Workshop Practices Lab</v>
      </c>
      <c r="C1028" s="38"/>
      <c r="D1028" s="38"/>
      <c r="E1028" s="38"/>
      <c r="F1028" s="7">
        <f ca="1">IF(ISERROR(F1016),"",VLOOKUP(E1016,INDIRECT($F$8),6+(O1028-1)*3,0))</f>
        <v>2</v>
      </c>
      <c r="G1028" s="39" t="str">
        <f ca="1">IF(ISERROR(F1016),"",_xlfn.TEXTJOIN("/",FALSE,P1028,S1028))</f>
        <v>44/50</v>
      </c>
      <c r="H1028" s="39"/>
      <c r="I1028" s="39" t="str">
        <f ca="1">IF(ISERROR(F1016),"",_xlfn.TEXTJOIN("/",FALSE,Q1028,T1028))</f>
        <v>45/50</v>
      </c>
      <c r="J1028" s="39"/>
      <c r="K1028" s="39" t="str">
        <f ca="1">IF(ISERROR(F1016),"",_xlfn.TEXTJOIN("/",FALSE,R1028,U1028))</f>
        <v>89/100</v>
      </c>
      <c r="L1028" s="39"/>
      <c r="M1028" s="7" t="str">
        <f t="shared" ca="1" si="145"/>
        <v>A</v>
      </c>
      <c r="N1028" s="8">
        <f t="shared" ca="1" si="146"/>
        <v>9</v>
      </c>
      <c r="O1028">
        <f t="shared" si="147"/>
        <v>8</v>
      </c>
      <c r="P1028" s="1">
        <f ca="1">IF(ISERROR(F1016),"",IF(ISTEXT(VLOOKUP(B1016,INDIRECT($F$8),6+(O1028-1)*3)),(VLOOKUP(B1016,INDIRECT($F$8),6+(O1028-1)*3)),SUM(VLOOKUP(B1016,INDIRECT($F$8),6+(O1028-1)*3),IF(W1033,W1028,0))))</f>
        <v>44</v>
      </c>
      <c r="Q1028" s="1">
        <f ca="1">IF(ISERROR(F1016),"",VLOOKUP(B1016,INDIRECT($F$8),7+(O1028-1)*3))</f>
        <v>45</v>
      </c>
      <c r="R1028" s="1">
        <f ca="1">IF(ISERROR(F1016),"",SUM(P1028:Q1028))</f>
        <v>89</v>
      </c>
      <c r="S1028" s="1">
        <f ca="1">IF(ISERROR(F1016),"",VLOOKUP(A1016,INDIRECT($F$8),6+(O1028-1)*3))</f>
        <v>50</v>
      </c>
      <c r="T1028" s="1">
        <f ca="1">IF(ISERROR(F1016),"",VLOOKUP(A1016,INDIRECT($F$8),7+(O1028-1)*3))</f>
        <v>50</v>
      </c>
      <c r="U1028" s="1">
        <f ca="1">IF(ISERROR(F1016),"",VLOOKUP(A1016,INDIRECT($F$8),8+(O1028-1)*3))</f>
        <v>100</v>
      </c>
      <c r="V1028" s="1" t="str">
        <f ca="1">IF(ISERROR(F1016),"",IF(N1028=0,A1028,""))</f>
        <v/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0</v>
      </c>
      <c r="X1028" s="1" t="str">
        <f ca="1">IF(ISERROR(F1016),"",IF(W1028=0,"",_xlfn.TEXTJOIN("",FALSE," G+",W1028," in ",A1028)))</f>
        <v/>
      </c>
    </row>
    <row r="1029" spans="1:24" ht="12" customHeight="1" x14ac:dyDescent="0.25">
      <c r="A1029" s="7" t="str">
        <f ca="1">IF(ISERROR(F1016),"",VLOOKUP(C1016,INDIRECT($F$8),6+(O1029-1)*3,0))</f>
        <v>AHP 004</v>
      </c>
      <c r="B1029" s="38" t="str">
        <f ca="1">IF(ISERROR(F1016),"",VLOOKUP(D1016,INDIRECT($F$8),6+(O1029-1)*3-Z1029,0))</f>
        <v>Emerging Technologies in Engineering Lab</v>
      </c>
      <c r="C1029" s="38"/>
      <c r="D1029" s="38"/>
      <c r="E1029" s="38"/>
      <c r="F1029" s="7">
        <f ca="1">IF(ISERROR(F1016),"",VLOOKUP(E1016,INDIRECT($F$8),6+(O1029-1)*3,0))</f>
        <v>1</v>
      </c>
      <c r="G1029" s="39" t="str">
        <f ca="1">IF(ISERROR(F1016),"",_xlfn.TEXTJOIN("/",FALSE,P1029,S1029))</f>
        <v>23/25</v>
      </c>
      <c r="H1029" s="39"/>
      <c r="I1029" s="39" t="str">
        <f ca="1">IF(ISERROR(F1016),"",_xlfn.TEXTJOIN("/",FALSE,Q1029,T1029))</f>
        <v>22/25</v>
      </c>
      <c r="J1029" s="39"/>
      <c r="K1029" s="39" t="str">
        <f ca="1">IF(ISERROR(F1016),"",_xlfn.TEXTJOIN("/",FALSE,R1029,U1029))</f>
        <v>45/50</v>
      </c>
      <c r="L1029" s="39"/>
      <c r="M1029" s="7" t="str">
        <f t="shared" ca="1" si="145"/>
        <v>A+</v>
      </c>
      <c r="N1029" s="8">
        <f t="shared" ca="1" si="146"/>
        <v>9.5</v>
      </c>
      <c r="O1029">
        <f t="shared" si="147"/>
        <v>9</v>
      </c>
      <c r="P1029" s="1">
        <f ca="1">IF(ISERROR(F1016),"",IF(ISTEXT(VLOOKUP(B1016,INDIRECT($F$8),6+(O1029-1)*3)),(VLOOKUP(B1016,INDIRECT($F$8),6+(O1029-1)*3)),SUM(VLOOKUP(B1016,INDIRECT($F$8),6+(O1029-1)*3),IF(W1033,W1029,0))))</f>
        <v>23</v>
      </c>
      <c r="Q1029" s="1">
        <f ca="1">IF(ISERROR(F1016),"",VLOOKUP(B1016,INDIRECT($F$8),7+(O1029-1)*3))</f>
        <v>22</v>
      </c>
      <c r="R1029" s="1">
        <f ca="1">IF(ISERROR(F1016),"",SUM(P1029:Q1029))</f>
        <v>45</v>
      </c>
      <c r="S1029" s="1">
        <f ca="1">IF(ISERROR(F1016),"",VLOOKUP(A1016,INDIRECT($F$8),6+(O1029-1)*3))</f>
        <v>25</v>
      </c>
      <c r="T1029" s="1">
        <f ca="1">IF(ISERROR(F1016),"",VLOOKUP(A1016,INDIRECT($F$8),7+(O1029-1)*3))</f>
        <v>25</v>
      </c>
      <c r="U1029" s="1">
        <f ca="1">IF(ISERROR(F1016),"",VLOOKUP(A1016,INDIRECT($F$8),8+(O1029-1)*3))</f>
        <v>50</v>
      </c>
      <c r="V1029" s="1" t="str">
        <f ca="1">IF(ISERROR(F1016),"",IF(N1029=0,A1029,""))</f>
        <v/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0</v>
      </c>
      <c r="X1029" s="1" t="str">
        <f ca="1">IF(ISERROR(F1016),"",IF(W1029=0,"",_xlfn.TEXTJOIN("",FALSE," G+",W1029," in ",A1029)))</f>
        <v/>
      </c>
    </row>
    <row r="1030" spans="1:24" ht="12" customHeight="1" x14ac:dyDescent="0.25">
      <c r="A1030" s="7" t="str">
        <f ca="1">IF(ISERROR(F1016),"",VLOOKUP(C1016,INDIRECT($F$8),6+(O1030-1)*3,0))</f>
        <v>CSP 002</v>
      </c>
      <c r="B1030" s="38" t="str">
        <f ca="1">IF(ISERROR(F1016),"",VLOOKUP(D1016,INDIRECT($F$8),6+(O1030-1)*3,0))</f>
        <v>Computer Applications and IOT</v>
      </c>
      <c r="C1030" s="38"/>
      <c r="D1030" s="38"/>
      <c r="E1030" s="38"/>
      <c r="F1030" s="7">
        <f ca="1">IF(ISERROR(F1016),"",VLOOKUP(E1016,INDIRECT($F$8),6+(O1030-1)*3,0))</f>
        <v>1</v>
      </c>
      <c r="G1030" s="39" t="str">
        <f ca="1">IF(ISERROR(F1016),"",_xlfn.TEXTJOIN("/",FALSE,P1030,S1030))</f>
        <v>22/25</v>
      </c>
      <c r="H1030" s="39"/>
      <c r="I1030" s="39" t="str">
        <f ca="1">IF(ISERROR(F1016),"",_xlfn.TEXTJOIN("/",FALSE,Q1030,T1030))</f>
        <v>18/25</v>
      </c>
      <c r="J1030" s="39"/>
      <c r="K1030" s="39" t="str">
        <f ca="1">IF(ISERROR(F1016),"",_xlfn.TEXTJOIN("/",FALSE,R1030,U1030))</f>
        <v>40/50</v>
      </c>
      <c r="L1030" s="39"/>
      <c r="M1030" s="7" t="str">
        <f t="shared" ca="1" si="145"/>
        <v>B+</v>
      </c>
      <c r="N1030" s="8">
        <f t="shared" ca="1" si="146"/>
        <v>8.5</v>
      </c>
      <c r="O1030">
        <f t="shared" si="147"/>
        <v>10</v>
      </c>
      <c r="P1030" s="1">
        <f ca="1">IF(ISERROR(F1016),"",IF(ISTEXT(VLOOKUP(B1016,INDIRECT($F$8),6+(O1030-1)*3)),(VLOOKUP(B1016,INDIRECT($F$8),6+(O1030-1)*3)),SUM(VLOOKUP(B1016,INDIRECT($F$8),6+(O1030-1)*3),IF(W1033,W1030,0))))</f>
        <v>22</v>
      </c>
      <c r="Q1030" s="1">
        <f ca="1">IF(ISERROR(F1016),"",VLOOKUP(B1016,INDIRECT($F$8),7+(O1030-1)*3))</f>
        <v>18</v>
      </c>
      <c r="R1030" s="1">
        <f ca="1">IF(ISERROR(F1016),"",SUM(P1030:Q1030))</f>
        <v>40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str">
        <f ca="1">IF(ISERROR(F1016),"",IF(N1030=0,A1030,""))</f>
        <v/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0</v>
      </c>
      <c r="X1030" s="1" t="str">
        <f ca="1">IF(ISERROR(F1016),"",IF(W1030=0,"",_xlfn.TEXTJOIN("",FALSE," G+",W1030," in ",A1030)))</f>
        <v/>
      </c>
    </row>
    <row r="1031" spans="1:24" ht="12" customHeight="1" x14ac:dyDescent="0.25">
      <c r="A1031" s="7" t="str">
        <f ca="1">IF(ISERROR(F1016),"",VLOOKUP(C1016,INDIRECT($F$8),6+(O1031-1)*3,0))</f>
        <v>AHP 006</v>
      </c>
      <c r="B1031" s="38" t="str">
        <f ca="1">IF(ISERROR(F1016),"",VLOOKUP(D1016,INDIRECT($F$8),6+(O1031-1)*3,0))</f>
        <v>English Language Lab ($)</v>
      </c>
      <c r="C1031" s="38"/>
      <c r="D1031" s="38"/>
      <c r="E1031" s="38"/>
      <c r="F1031" s="7">
        <f ca="1">IF(ISERROR(F1016),"",VLOOKUP(E1016,INDIRECT($F$8),6+(O1031-1)*3,0))</f>
        <v>0</v>
      </c>
      <c r="G1031" s="39" t="str">
        <f ca="1">IF(ISERROR(F1016),"",_xlfn.TEXTJOIN("/",FALSE,P1031,S1031))</f>
        <v>15/25</v>
      </c>
      <c r="H1031" s="39"/>
      <c r="I1031" s="39" t="str">
        <f ca="1">IF(ISERROR(F1016),"",_xlfn.TEXTJOIN("/",FALSE,Q1031,T1031))</f>
        <v>35/50</v>
      </c>
      <c r="J1031" s="39"/>
      <c r="K1031" s="39" t="str">
        <f ca="1">IF(ISERROR(F1016),"",_xlfn.TEXTJOIN("/",FALSE,R1031,U1031))</f>
        <v>50/75</v>
      </c>
      <c r="L1031" s="39"/>
      <c r="M1031" s="7" t="str">
        <f t="shared" ca="1" si="145"/>
        <v>C</v>
      </c>
      <c r="N1031" s="8">
        <f t="shared" ca="1" si="146"/>
        <v>7</v>
      </c>
      <c r="O1031">
        <f t="shared" si="147"/>
        <v>11</v>
      </c>
      <c r="P1031" s="1">
        <f ca="1">IF(ISERROR(F1016),"",IF(ISTEXT(VLOOKUP(B1016,INDIRECT($F$8),6+(O1031-1)*3)),(VLOOKUP(B1016,INDIRECT($F$8),6+(O1031-1)*3)),SUM(VLOOKUP(B1016,INDIRECT($F$8),6+(O1031-1)*3),IF(W1033,W1031,0))))</f>
        <v>15</v>
      </c>
      <c r="Q1031" s="1">
        <f ca="1">IF(ISERROR(F1016),"",VLOOKUP(B1016,INDIRECT($F$8),7+(O1031-1)*3))</f>
        <v>35</v>
      </c>
      <c r="R1031" s="1">
        <f ca="1">IF(ISERROR(F1016),"",SUM(P1031:Q1031))</f>
        <v>50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50</v>
      </c>
      <c r="U1031" s="1">
        <f ca="1">IF(ISERROR(F1016),"",VLOOKUP(A1016,INDIRECT($F$8),8+(O1031-1)*3))</f>
        <v>75</v>
      </c>
      <c r="V1031" s="1" t="str">
        <f ca="1">IF(ISERROR(F1016),"",IF(N1031=0,A1031,""))</f>
        <v/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0</v>
      </c>
      <c r="X1031" s="1" t="str">
        <f ca="1">IF(ISERROR(F1016),"",IF(W1031=0,"",_xlfn.TEXTJOIN("",FALSE," G+",W1031," in ",A1031)))</f>
        <v/>
      </c>
    </row>
    <row r="1032" spans="1:24" ht="12" customHeight="1" x14ac:dyDescent="0.25">
      <c r="A1032" s="7" t="str">
        <f ca="1">IF(ISERROR(F1016),"",VLOOKUP(C1016,INDIRECT($F$8),6+(O1032-1)*3-Y1032,0))</f>
        <v>GP 01</v>
      </c>
      <c r="B1032" s="38" t="str">
        <f ca="1">IF(ISERROR(F1016),"",VLOOKUP(D1016,INDIRECT($F$8),6+(O1032-1)*3-Z1032,0))</f>
        <v>General Proficiency ($)</v>
      </c>
      <c r="C1032" s="38"/>
      <c r="D1032" s="38"/>
      <c r="E1032" s="38"/>
      <c r="F1032" s="7">
        <f ca="1">IF(ISERROR(F1016),"",VLOOKUP(E1016,INDIRECT($F$8),6+(O1032-1)*3-AA1032,0))</f>
        <v>0</v>
      </c>
      <c r="G1032" s="39" t="str">
        <f ca="1">IF(ISERROR(F1016),"","-")</f>
        <v>-</v>
      </c>
      <c r="H1032" s="39"/>
      <c r="I1032" s="39" t="str">
        <f ca="1">IF(ISERROR(F1016),"",_xlfn.TEXTJOIN("/",FALSE,Q1032,T1032))</f>
        <v>47/50</v>
      </c>
      <c r="J1032" s="39"/>
      <c r="K1032" s="39" t="str">
        <f ca="1">IF(ISERROR(F1016),"",_xlfn.TEXTJOIN("/",FALSE,R1032,U1032))</f>
        <v>47/50</v>
      </c>
      <c r="L1032" s="39"/>
      <c r="M1032" s="39" t="str">
        <f ca="1">IF(ISBLANK(R1032),"",IF(ISTEXT(R1032),R1032,IF(R1032&gt;=0.8*U1032,"Excellent",IF(R1032&gt;=0.6*U1032,"Very Good",IF(R1032&gt;=0.4*U1032,"Good",IF(R1032&gt;=0.2*U1032,"Satisfactory","Average"))))))</f>
        <v>Excellent</v>
      </c>
      <c r="N1032" s="39"/>
      <c r="O1032">
        <f t="shared" si="147"/>
        <v>12</v>
      </c>
      <c r="P1032" s="1">
        <f ca="1">IF(ISERROR(F1016),"",IF(ISTEXT(VLOOKUP(B\28,INDIRECT($F$8),6+(O1032-1)*3)),(VLOOKUP(B1016,INDIRECT($F$8),6+(O1032-1)*3)),SUM(VLOOKUP(B1016,INDIRECT($F$8),6+(O1032-1)*3),IF(W1033,W1032,0))))</f>
        <v>0</v>
      </c>
      <c r="Q1032" s="1">
        <f ca="1">IF(ISERROR(F1016),"",VLOOKUP(B1016,INDIRECT($F$8),7+(O1032-1)*3))</f>
        <v>47</v>
      </c>
      <c r="R1032" s="1">
        <f ca="1">IF(ISERROR(F1016),"",SUM(P1032:Q1032))</f>
        <v>47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5">
      <c r="A1033" s="40" t="str">
        <f ca="1">IF(ISERROR(F1016),"",A1012)</f>
        <v>Total Credits/ Marks/ Total Grade Points</v>
      </c>
      <c r="B1033" s="40"/>
      <c r="C1033" s="40"/>
      <c r="D1033" s="40"/>
      <c r="E1033" s="40"/>
      <c r="F1033" s="10">
        <f ca="1">IF(ISERROR(F1016),"",SUM(F1021:F1031))</f>
        <v>23</v>
      </c>
      <c r="G1033" s="41" t="str">
        <f ca="1">IF(ISERROR(F1016),"",_xlfn.TEXTJOIN("/",TRUE,SUMIF(F1021:F1032,"&gt;0",P1021:P1032),SUMIF(F1021:F1032,"&gt;0",S1021:S1032)))</f>
        <v>373/575</v>
      </c>
      <c r="H1033" s="41"/>
      <c r="I1033" s="41" t="str">
        <f ca="1">IF(ISERROR(F1016),"",_xlfn.TEXTJOIN("/",TRUE,SUMIF(F1021:F1032,"&gt;0",Q1021:Q1032),SUMIF(F1021:F1032,"&gt;0",T1021:T1032)))</f>
        <v>308/375</v>
      </c>
      <c r="J1033" s="41"/>
      <c r="K1033" s="41" t="str">
        <f ca="1">IF(ISERROR(F1016),"",_xlfn.TEXTJOIN("/",TRUE,SUMIF(F1021:F1032,"&gt;0",R1021:R1032),SUMIF(F1021:F1032,"&gt;0",U1021:U1032)))</f>
        <v>681/950</v>
      </c>
      <c r="L1033" s="41"/>
      <c r="M1033" s="40">
        <f ca="1">IF(ISERROR(F1016),"",SUMPRODUCT(N1021:N1031,F1021:F1031))</f>
        <v>170.5</v>
      </c>
      <c r="N1033" s="40"/>
      <c r="V1033" s="1" t="str">
        <f ca="1">IF(ISERROR(F1016),"",_xlfn.TEXTJOIN(", ",TRUE,V1021:V1032))</f>
        <v/>
      </c>
      <c r="W1033" t="b">
        <f ca="1">IF(ISERROR(F1016),"",IF(SUM(W1021:W1032)&lt;=W1020,TRUE,FALSE))</f>
        <v>1</v>
      </c>
      <c r="X1033" s="1" t="str">
        <f ca="1">IF(ISERROR(F1016),"",_xlfn.TEXTJOIN(",",TRUE,X1021:X1032))</f>
        <v/>
      </c>
    </row>
    <row r="1034" spans="1:24" ht="12" customHeight="1" x14ac:dyDescent="0.25">
      <c r="A1034" s="40" t="str">
        <f ca="1">IF(ISERROR(F1016),"",A1013)</f>
        <v>Result:</v>
      </c>
      <c r="B1034" s="42" t="str" cm="1">
        <f t="array" aca="1" ref="B1034" ca="1">IF(SUM(COUNTIF(M1021:M1031,{"Ab","Dt"}))=11, "Not Promoted to IInd Semester", IF(V1033="", "PASS", "CARRY OVER"))</f>
        <v>PASS</v>
      </c>
      <c r="C1034" s="42"/>
      <c r="D1034" s="40" t="str">
        <f ca="1">IF(ISERROR(F1016),"",D1013)</f>
        <v>Remark:</v>
      </c>
      <c r="E1034" s="42" t="str">
        <f ca="1">IF(ISERROR(F1016),"",IF(V1033="",IF(X1033="","",X1033),_xlfn.TEXTJOIN(" ",TRUE,"BACK IN",V1033)))</f>
        <v/>
      </c>
      <c r="F1034" s="42"/>
      <c r="G1034" s="40" t="str">
        <f ca="1">IF(ISERROR(F1016),"",G1013)</f>
        <v>SGPA:</v>
      </c>
      <c r="H1034" s="43">
        <f ca="1">IF(ISERROR(F1016),"",M1033/F1033)</f>
        <v>7.4130434782608692</v>
      </c>
      <c r="I1034" s="40" t="str">
        <f ca="1">IF(ISERROR(F1016),"",I1013)</f>
        <v>CGPA:</v>
      </c>
      <c r="J1034" s="43">
        <f ca="1">IF(ISERROR(F1016),"",VLOOKUP(B1016,INDIRECT($F$8),12+(O1032-1)*3,0))</f>
        <v>7.4130434782608692</v>
      </c>
      <c r="K1034" s="42" t="str">
        <f ca="1">IF(ISERROR(F1016),"",K1013)</f>
        <v>Earned Credits:</v>
      </c>
      <c r="L1034" s="40">
        <f ca="1">IF(ISERROR(F1016),"",SUMIF(N1021:N1031,"&gt;0",F1021:F1031))</f>
        <v>23</v>
      </c>
      <c r="M1034" s="42" t="str">
        <f ca="1">IF(ISERROR(F1016),"",M1013)</f>
        <v>Cuml. Earned Credits:</v>
      </c>
      <c r="N1034" s="40">
        <f ca="1">IF(ISERROR(F1016),"",VLOOKUP(B1016,INDIRECT($F$8),10+(O1032-1)*3,0))</f>
        <v>23</v>
      </c>
    </row>
    <row r="1035" spans="1:24" ht="12" customHeight="1" x14ac:dyDescent="0.25">
      <c r="A1035" s="40"/>
      <c r="B1035" s="42"/>
      <c r="C1035" s="42"/>
      <c r="D1035" s="40"/>
      <c r="E1035" s="42"/>
      <c r="F1035" s="42"/>
      <c r="G1035" s="40"/>
      <c r="H1035" s="43"/>
      <c r="I1035" s="40"/>
      <c r="J1035" s="43"/>
      <c r="K1035" s="42"/>
      <c r="L1035" s="40"/>
      <c r="M1035" s="42"/>
      <c r="N1035" s="40"/>
    </row>
    <row r="1036" spans="1:24" ht="12" customHeight="1" x14ac:dyDescent="0.25">
      <c r="A1036" s="40"/>
      <c r="B1036" s="42"/>
      <c r="C1036" s="42"/>
      <c r="D1036" s="40"/>
      <c r="E1036" s="42"/>
      <c r="F1036" s="42"/>
      <c r="G1036" s="40"/>
      <c r="H1036" s="43"/>
      <c r="I1036" s="40"/>
      <c r="J1036" s="43"/>
      <c r="K1036" s="42"/>
      <c r="L1036" s="40"/>
      <c r="M1036" s="42"/>
      <c r="N1036" s="40"/>
    </row>
    <row r="1037" spans="1:24" ht="12" customHeight="1" x14ac:dyDescent="0.25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 t="str">
        <f ca="1">VLOOKUP(B1037,INDIRECT($F$8),4,0)</f>
        <v>Shubham Budakoti</v>
      </c>
    </row>
    <row r="1038" spans="1:24" ht="12" customHeight="1" x14ac:dyDescent="0.25">
      <c r="A1038" s="44" t="str">
        <f ca="1">IF(ISERROR(F1037),"",A1017)</f>
        <v>Name:</v>
      </c>
      <c r="B1038" s="44" t="str">
        <f ca="1">IFERROR(VLOOKUP(B1037,INDIRECT($F$8),4,0),"")</f>
        <v>Shubham Budakoti</v>
      </c>
      <c r="C1038" s="44"/>
      <c r="D1038" s="44" t="str">
        <f ca="1">IF(ISERROR(F1037),"",D1017)</f>
        <v>Father's Name:</v>
      </c>
      <c r="E1038" s="44" t="str">
        <f ca="1">IFERROR(VLOOKUP(B1037,INDIRECT($F$8),5,0),"")</f>
        <v>Dinesh Chandra Budakoti</v>
      </c>
      <c r="F1038" s="44"/>
      <c r="G1038" s="44" t="str">
        <f ca="1">IF(ISERROR(F1037),"",G1017)</f>
        <v>University Roll No:</v>
      </c>
      <c r="H1038" s="44"/>
      <c r="I1038" s="45">
        <f ca="1">IFERROR(VLOOKUP(B1037,INDIRECT($F$8),2,0),"")</f>
        <v>250090101050</v>
      </c>
      <c r="J1038" s="45"/>
      <c r="K1038" s="44" t="str">
        <f ca="1">IF(ISERROR(F1037),"",K1017)</f>
        <v>University Enrol. No:</v>
      </c>
      <c r="L1038" s="44"/>
      <c r="M1038" s="45" t="str">
        <f ca="1">IFERROR(VLOOKUP(B1037,INDIRECT($F$8),3,0),"")</f>
        <v>UTU/2501104041</v>
      </c>
      <c r="N1038" s="45"/>
    </row>
    <row r="1039" spans="1:24" ht="12" customHeight="1" x14ac:dyDescent="0.25">
      <c r="A1039" s="44"/>
      <c r="B1039" s="44"/>
      <c r="C1039" s="44"/>
      <c r="D1039" s="44"/>
      <c r="E1039" s="44"/>
      <c r="F1039" s="44"/>
      <c r="G1039" s="44"/>
      <c r="H1039" s="44"/>
      <c r="I1039" s="45"/>
      <c r="J1039" s="45"/>
      <c r="K1039" s="44"/>
      <c r="L1039" s="44"/>
      <c r="M1039" s="45"/>
      <c r="N1039" s="45"/>
    </row>
    <row r="1040" spans="1:24" ht="12" customHeight="1" x14ac:dyDescent="0.25">
      <c r="A1040" s="42" t="str">
        <f ca="1">IF(ISERROR(F1037),"",A1019)</f>
        <v>Subject Code</v>
      </c>
      <c r="B1040" s="42" t="str">
        <f ca="1">IF(ISERROR(F1037),"",B1019)</f>
        <v>Subject Name</v>
      </c>
      <c r="C1040" s="42"/>
      <c r="D1040" s="42"/>
      <c r="E1040" s="42"/>
      <c r="F1040" s="42" t="str">
        <f ca="1">IF(ISERROR(F1037),"",F1019)</f>
        <v>Credits</v>
      </c>
      <c r="G1040" s="42" t="str">
        <f ca="1">IF(ISERROR(F1037),"",G1019)</f>
        <v>External Marks</v>
      </c>
      <c r="H1040" s="42"/>
      <c r="I1040" s="42" t="str">
        <f ca="1">IF(ISERROR(F1037),"",I1019)</f>
        <v>Sessional Marks</v>
      </c>
      <c r="J1040" s="42"/>
      <c r="K1040" s="42" t="str">
        <f ca="1">IF(ISERROR(F1037),"",K1019)</f>
        <v>Total Marks</v>
      </c>
      <c r="L1040" s="42"/>
      <c r="M1040" s="42" t="str">
        <f ca="1">IF(ISERROR(F1037),"",M1019)</f>
        <v>Grade</v>
      </c>
      <c r="N1040" s="42" t="str">
        <f ca="1">IF(ISERROR(F1037),"",N1019)</f>
        <v>Grade Points</v>
      </c>
    </row>
    <row r="1041" spans="1:24" ht="12" customHeight="1" x14ac:dyDescent="0.25">
      <c r="A1041" s="42"/>
      <c r="B1041" s="42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W1041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10</v>
      </c>
    </row>
    <row r="1042" spans="1:24" ht="12" customHeight="1" x14ac:dyDescent="0.25">
      <c r="A1042" s="7" t="str">
        <f ca="1">IF(ISERROR(F1037),"",VLOOKUP(C1037,INDIRECT($F$8),6+(O1042-1)*3,0))</f>
        <v>AHT 002</v>
      </c>
      <c r="B1042" s="38" t="str">
        <f ca="1">IF(ISERROR(F1037),"",VLOOKUP(D1037,INDIRECT($F$8),6+(O1042-1)*3,0))</f>
        <v>Engineering Chemistry</v>
      </c>
      <c r="C1042" s="38"/>
      <c r="D1042" s="38"/>
      <c r="E1042" s="38"/>
      <c r="F1042" s="7">
        <f ca="1">IF(ISERROR(F1037),"",VLOOKUP(E1037,INDIRECT($F$8),6+(O1042-1)*3,0))</f>
        <v>4</v>
      </c>
      <c r="G1042" s="39" t="str">
        <f ca="1">IF(ISERROR(F1037),"",_xlfn.TEXTJOIN("/",FALSE,P1042,S1042))</f>
        <v>76/100</v>
      </c>
      <c r="H1042" s="39"/>
      <c r="I1042" s="39" t="str">
        <f ca="1">IF(ISERROR(F1037),"",_xlfn.TEXTJOIN("/",FALSE,Q1042,T1042))</f>
        <v>42/50</v>
      </c>
      <c r="J1042" s="39"/>
      <c r="K1042" s="39" t="str">
        <f ca="1">IF(ISERROR(F1037),"",_xlfn.TEXTJOIN("/",FALSE,R1042,U1042))</f>
        <v>118/150</v>
      </c>
      <c r="L1042" s="39"/>
      <c r="M1042" s="7" t="str">
        <f ca="1">IF(ISERROR(F1037),"",IF(ISTEXT(P1042),IF(P1042="A","Ab",IF(P1042="D","Dt",IF(P1042="UFM","UFM",IF(P1042="NA","")))),IF(AND(ISBLANK(P1042),ISBLANK(R1042)),"",IF(P1042&lt;0.3*S1042,"F",IF(ISBLANK(R1042),"",IF(ISTEXT(R1042),R1042,IF(R1042&gt;=0.95*U1042,"O",IF(R1042&gt;=0.9*U1042,"A+",IF(R1042&gt;=0.85*U1042,"A",IF(R1042&gt;=0.8*U1042,"B+",IF(R1042&gt;=0.75*U1042,"B",IF(R1042&gt;=0.7*U1042,"C+",IF(R1042&gt;=0.65*U1042,"C",IF(R1042&gt;=0.6*U1042,"D+",IF(R1042&gt;=0.55*U1042,"D",IF(R1042&gt;=0.5*U1042,"E+",IF(R1042&gt;=0.45*U1042,"E",IF(R1042&gt;=0.4*U1042,"P",IF(R1042&lt;0.4*U1042,"F",R1042)))))))))))))))))))</f>
        <v>B</v>
      </c>
      <c r="N1042" s="8">
        <f ca="1">INDEX($Z$2:$Z$17,MATCH(M1042,$Y$2:$Y$17,0))</f>
        <v>8</v>
      </c>
      <c r="O1042">
        <v>1</v>
      </c>
      <c r="P1042" s="1">
        <f ca="1">IF(ISERROR(F1037),"",IF(ISTEXT(VLOOKUP(B1037,INDIRECT($F$8),6+(O1042-1)*3)),(VLOOKUP(B1037,INDIRECT($F$8),6+(O1042-1)*3)),SUM(VLOOKUP(B1037,INDIRECT($F$8),6+(O1042-1)*3),IF(W1054,W1042,0))))</f>
        <v>76</v>
      </c>
      <c r="Q1042" s="1">
        <f ca="1">IF(ISERROR(F1037),"",VLOOKUP(B1037,INDIRECT($F$8),7+(O1042-1)*3))</f>
        <v>42</v>
      </c>
      <c r="R1042" s="1">
        <f ca="1">IF(ISERROR(F1037),"",SUM(P1042:Q1042))</f>
        <v>118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str">
        <f ca="1">IF(ISERROR(F1037),"",IF(N1042=0,A1042,""))</f>
        <v/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0</v>
      </c>
      <c r="X1042" s="1" t="str">
        <f ca="1">IF(ISERROR(F1037),"",IF(W1042=0,"",_xlfn.TEXTJOIN("",FALSE," G+",W1042," in ",A1042)))</f>
        <v/>
      </c>
    </row>
    <row r="1043" spans="1:24" ht="12" customHeight="1" x14ac:dyDescent="0.25">
      <c r="A1043" s="7" t="str">
        <f ca="1">IF(ISERROR(F1037),"",VLOOKUP(C1037,INDIRECT($F$8),6+(O1043-1)*3,0))</f>
        <v>AHT 003</v>
      </c>
      <c r="B1043" s="38" t="str">
        <f ca="1">IF(ISERROR(F1037),"",VLOOKUP(D1037,INDIRECT($F$8),6+(O1043-1)*3,0))</f>
        <v>Introduction to Engineering Mathematics</v>
      </c>
      <c r="C1043" s="38"/>
      <c r="D1043" s="38"/>
      <c r="E1043" s="38"/>
      <c r="F1043" s="7">
        <f ca="1">IF(ISERROR(F1037),"",VLOOKUP(E1037,INDIRECT($F$8),6+(O1043-1)*3,0))</f>
        <v>4</v>
      </c>
      <c r="G1043" s="39" t="str">
        <f ca="1">IF(ISERROR(F1037),"",_xlfn.TEXTJOIN("/",FALSE,P1043,S1043))</f>
        <v>84/100</v>
      </c>
      <c r="H1043" s="39"/>
      <c r="I1043" s="39" t="str">
        <f ca="1">IF(ISERROR(F1037),"",_xlfn.TEXTJOIN("/",FALSE,Q1043,T1043))</f>
        <v>42/50</v>
      </c>
      <c r="J1043" s="39"/>
      <c r="K1043" s="39" t="str">
        <f ca="1">IF(ISERROR(F1037),"",_xlfn.TEXTJOIN("/",FALSE,R1043,U1043))</f>
        <v>126/150</v>
      </c>
      <c r="L1043" s="39"/>
      <c r="M1043" s="7" t="str">
        <f t="shared" ref="M1043:M1052" ca="1" si="148">IF(ISERROR(F1038),"",IF(ISTEXT(P1043),IF(P1043="A","Ab",IF(P1043="D","Dt",IF(P1043="UFM","UFM",IF(P1043="NA","")))),IF(AND(ISBLANK(P1043),ISBLANK(R1043)),"",IF(P1043&lt;0.3*S1043,"F",IF(ISBLANK(R1043),"",IF(ISTEXT(R1043),R1043,IF(R1043&gt;=0.95*U1043,"O",IF(R1043&gt;=0.9*U1043,"A+",IF(R1043&gt;=0.85*U1043,"A",IF(R1043&gt;=0.8*U1043,"B+",IF(R1043&gt;=0.75*U1043,"B",IF(R1043&gt;=0.7*U1043,"C+",IF(R1043&gt;=0.65*U1043,"C",IF(R1043&gt;=0.6*U1043,"D+",IF(R1043&gt;=0.55*U1043,"D",IF(R1043&gt;=0.5*U1043,"E+",IF(R1043&gt;=0.45*U1043,"E",IF(R1043&gt;=0.4*U1043,"P",IF(R1043&lt;0.4*U1043,"F",R1043)))))))))))))))))))</f>
        <v>B+</v>
      </c>
      <c r="N1043" s="8">
        <f t="shared" ref="N1043:N1052" ca="1" si="149">INDEX($Z$2:$Z$17,MATCH(M1043,$Y$2:$Y$17,0))</f>
        <v>8.5</v>
      </c>
      <c r="O1043">
        <f>O1042+1</f>
        <v>2</v>
      </c>
      <c r="P1043" s="1">
        <f ca="1">IF(ISERROR(F1037),"",IF(ISTEXT(VLOOKUP(B1037,INDIRECT($F$8),6+(O1043-1)*3)),(VLOOKUP(B1037,INDIRECT($F$8),6+(O1043-1)*3)),SUM(VLOOKUP(B1037,INDIRECT($F$8),6+(O1043-1)*3),IF(W1054,W1043,0))))</f>
        <v>84</v>
      </c>
      <c r="Q1043" s="1">
        <f ca="1">IF(ISERROR(F1037),"",VLOOKUP(B1037,INDIRECT($F$8),7+(O1043-1)*3))</f>
        <v>42</v>
      </c>
      <c r="R1043" s="1">
        <f ca="1">IF(ISERROR(F1037),"",SUM(P1043:Q1043))</f>
        <v>126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str">
        <f ca="1">IF(ISERROR(F1037),"",IF(N1043=0,A1043,""))</f>
        <v/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0</v>
      </c>
      <c r="X1043" s="1" t="str">
        <f ca="1">IF(ISERROR(F1037),"",IF(W1043=0,"",_xlfn.TEXTJOIN("",FALSE," G+",W1043," in ",A1043)))</f>
        <v/>
      </c>
    </row>
    <row r="1044" spans="1:24" ht="12" customHeight="1" x14ac:dyDescent="0.25">
      <c r="A1044" s="7" t="str">
        <f ca="1">IF(ISERROR(F1037),"",VLOOKUP(C1037,INDIRECT($F$8),6+(O1044-1)*3,0))</f>
        <v>ECT 001</v>
      </c>
      <c r="B1044" s="38" t="str">
        <f ca="1">IF(ISERROR(F1037),"",VLOOKUP(D1037,INDIRECT($F$8),6+(O1044-1)*3,0))</f>
        <v>Basic Electronics Engineering</v>
      </c>
      <c r="C1044" s="38"/>
      <c r="D1044" s="38"/>
      <c r="E1044" s="38"/>
      <c r="F1044" s="7">
        <f ca="1">IF(ISERROR(F1037),"",VLOOKUP(E1037,INDIRECT($F$8),6+(O1044-1)*3,0))</f>
        <v>4</v>
      </c>
      <c r="G1044" s="39" t="str">
        <f ca="1">IF(ISERROR(F1037),"",_xlfn.TEXTJOIN("/",FALSE,P1044,S1044))</f>
        <v>58/100</v>
      </c>
      <c r="H1044" s="39"/>
      <c r="I1044" s="39" t="str">
        <f ca="1">IF(ISERROR(F1037),"",_xlfn.TEXTJOIN("/",FALSE,Q1044,T1044))</f>
        <v>46/50</v>
      </c>
      <c r="J1044" s="39"/>
      <c r="K1044" s="39" t="str">
        <f ca="1">IF(ISERROR(F1037),"",_xlfn.TEXTJOIN("/",FALSE,R1044,U1044))</f>
        <v>104/150</v>
      </c>
      <c r="L1044" s="39"/>
      <c r="M1044" s="7" t="str">
        <f t="shared" ca="1" si="148"/>
        <v>C</v>
      </c>
      <c r="N1044" s="8">
        <f t="shared" ca="1" si="149"/>
        <v>7</v>
      </c>
      <c r="O1044">
        <f>O1043+1</f>
        <v>3</v>
      </c>
      <c r="P1044" s="1">
        <f ca="1">IF(ISERROR(F1037),"",IF(ISTEXT(VLOOKUP(B1037,INDIRECT($F$8),6+(O1044-1)*3)),(VLOOKUP(B1037,INDIRECT($F$8),6+(O1044-1)*3)),SUM(VLOOKUP(B1037,INDIRECT($F$8),6+(O1044-1)*3),IF(W1054,W1044,0))))</f>
        <v>58</v>
      </c>
      <c r="Q1044" s="1">
        <f ca="1">IF(ISERROR(F1037),"",VLOOKUP(B1037,INDIRECT($F$8),7+(O1044-1)*3))</f>
        <v>46</v>
      </c>
      <c r="R1044" s="1">
        <f ca="1">IF(ISERROR(F1037),"",SUM(P1044:Q1044))</f>
        <v>104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str">
        <f ca="1">IF(ISERROR(F1037),"",IF(N1044=0,A1044,""))</f>
        <v/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0</v>
      </c>
      <c r="X1044" s="1" t="str">
        <f ca="1">IF(ISERROR(F1037),"",IF(W1044=0,"",_xlfn.TEXTJOIN("",FALSE," G+",W1044," in ",A1044)))</f>
        <v/>
      </c>
    </row>
    <row r="1045" spans="1:24" ht="12" customHeight="1" x14ac:dyDescent="0.25">
      <c r="A1045" s="7" t="str">
        <f ca="1">IF(ISERROR(F1037),"",VLOOKUP(C1037,INDIRECT($F$8),6+(O1045-1)*3,0))</f>
        <v>MET 001</v>
      </c>
      <c r="B1045" s="38" t="str">
        <f ca="1">IF(ISERROR(F1037),"",VLOOKUP(D1037,INDIRECT($F$8),6+(O1045-1)*3,0))</f>
        <v>Basic Mechanical Engineering</v>
      </c>
      <c r="C1045" s="38"/>
      <c r="D1045" s="38"/>
      <c r="E1045" s="38"/>
      <c r="F1045" s="7">
        <f ca="1">IF(ISERROR(F1037),"",VLOOKUP(E1037,INDIRECT($F$8),6+(O1045-1)*3,0))</f>
        <v>4</v>
      </c>
      <c r="G1045" s="39" t="str">
        <f ca="1">IF(ISERROR(F1037),"",_xlfn.TEXTJOIN("/",FALSE,P1045,S1045))</f>
        <v>60/100</v>
      </c>
      <c r="H1045" s="39"/>
      <c r="I1045" s="39" t="str">
        <f ca="1">IF(ISERROR(F1037),"",_xlfn.TEXTJOIN("/",FALSE,Q1045,T1045))</f>
        <v>43/50</v>
      </c>
      <c r="J1045" s="39"/>
      <c r="K1045" s="39" t="str">
        <f ca="1">IF(ISERROR(F1037),"",_xlfn.TEXTJOIN("/",FALSE,R1045,U1045))</f>
        <v>103/150</v>
      </c>
      <c r="L1045" s="39"/>
      <c r="M1045" s="7" t="str">
        <f t="shared" ca="1" si="148"/>
        <v>C</v>
      </c>
      <c r="N1045" s="8">
        <f t="shared" ca="1" si="149"/>
        <v>7</v>
      </c>
      <c r="O1045">
        <f>O1044+1</f>
        <v>4</v>
      </c>
      <c r="P1045" s="1">
        <f ca="1">IF(ISERROR(F1037),"",IF(ISTEXT(VLOOKUP(B1037,INDIRECT($F$8),6+(O1045-1)*3)),(VLOOKUP(B1037,INDIRECT($F$8),6+(O1045-1)*3)),SUM(VLOOKUP(B1037,INDIRECT($F$8),6+(O1045-1)*3),IF(W1054,W1045,0))))</f>
        <v>60</v>
      </c>
      <c r="Q1045" s="1">
        <f ca="1">IF(ISERROR(F1037),"",VLOOKUP(B1037,INDIRECT($F$8),7+(O1045-1)*3))</f>
        <v>43</v>
      </c>
      <c r="R1045" s="1">
        <f ca="1">IF(ISERROR(F1037),"",SUM(P1045:Q1045))</f>
        <v>103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str">
        <f ca="1">IF(ISERROR(F1037),"",IF(N1045=0,A1045,""))</f>
        <v/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0</v>
      </c>
      <c r="X1045" s="1" t="str">
        <f ca="1">IF(ISERROR(F1037),"",IF(W1045=0,"",_xlfn.TEXTJOIN("",FALSE," G+",W1045," in ",A1045)))</f>
        <v/>
      </c>
    </row>
    <row r="1046" spans="1:24" ht="12" customHeight="1" x14ac:dyDescent="0.25">
      <c r="A1046" s="7" t="str">
        <f ca="1">IF(ISERROR(F1037),"",VLOOKUP(C1037,INDIRECT($F$8),6+(O1046-1)*3,0))</f>
        <v>AHP 002</v>
      </c>
      <c r="B1046" s="38" t="str">
        <f ca="1">IF(ISERROR(F1037),"",VLOOKUP(D1037,INDIRECT($F$8),6+(O1046-1)*3,0))</f>
        <v>Engineering Chemistry Lab</v>
      </c>
      <c r="C1046" s="38"/>
      <c r="D1046" s="38"/>
      <c r="E1046" s="38"/>
      <c r="F1046" s="7">
        <f ca="1">IF(ISERROR(F1037),"",VLOOKUP(E1037,INDIRECT($F$8),6+(O1046-1)*3,0))</f>
        <v>1</v>
      </c>
      <c r="G1046" s="39" t="str">
        <f ca="1">IF(ISERROR(F1037),"",_xlfn.TEXTJOIN("/",FALSE,P1046,S1046))</f>
        <v>20/25</v>
      </c>
      <c r="H1046" s="39"/>
      <c r="I1046" s="39" t="str">
        <f ca="1">IF(ISERROR(F1037),"",_xlfn.TEXTJOIN("/",FALSE,Q1046,T1046))</f>
        <v>18/25</v>
      </c>
      <c r="J1046" s="39"/>
      <c r="K1046" s="39" t="str">
        <f ca="1">IF(ISERROR(F1037),"",_xlfn.TEXTJOIN("/",FALSE,R1046,U1046))</f>
        <v>38/50</v>
      </c>
      <c r="L1046" s="39"/>
      <c r="M1046" s="7" t="str">
        <f t="shared" ca="1" si="148"/>
        <v>B</v>
      </c>
      <c r="N1046" s="8">
        <f t="shared" ca="1" si="149"/>
        <v>8</v>
      </c>
      <c r="O1046">
        <f>O1045+1</f>
        <v>5</v>
      </c>
      <c r="P1046" s="1">
        <f ca="1">IF(ISERROR(F1037),"",IF(ISTEXT(VLOOKUP(B1037,INDIRECT($F$8),6+(O1046-1)*3)),(VLOOKUP(B1037,INDIRECT($F$8),6+(O1046-1)*3)),SUM(VLOOKUP(B1037,INDIRECT($F$8),6+(O1046-1)*3),IF(W1054,W1046,0))))</f>
        <v>20</v>
      </c>
      <c r="Q1046" s="1">
        <f ca="1">IF(ISERROR(F1037),"",VLOOKUP(B1037,INDIRECT($F$8),7+(O1046-1)*3))</f>
        <v>18</v>
      </c>
      <c r="R1046" s="1">
        <f ca="1">IF(ISERROR(F1037),"",SUM(P1046:Q1046))</f>
        <v>38</v>
      </c>
      <c r="S1046" s="1">
        <f ca="1">IF(ISERROR(F1037),"",VLOOKUP(A1037,INDIRECT($F$8),6+(O1046-1)*3))</f>
        <v>25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50</v>
      </c>
      <c r="V1046" s="1" t="str">
        <f ca="1">IF(ISERROR(F1037),"",IF(N1046=0,A1046,""))</f>
        <v/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0</v>
      </c>
      <c r="X1046" s="1" t="str">
        <f ca="1">IF(ISERROR(F1037),"",IF(W1046=0,"",_xlfn.TEXTJOIN("",FALSE," G+",W1046," in ",A1046)))</f>
        <v/>
      </c>
    </row>
    <row r="1047" spans="1:24" ht="12" customHeight="1" x14ac:dyDescent="0.25">
      <c r="A1047" s="7" t="str">
        <f ca="1">IF(ISERROR(F1037),"",VLOOKUP(C1037,INDIRECT($F$8),6+(O1047-1)*3,0))</f>
        <v>ECP 001</v>
      </c>
      <c r="B1047" s="38" t="str">
        <f ca="1">IF(ISERROR(F1037),"",VLOOKUP(D1037,INDIRECT($F$8),6+(O1047-1)*3,0))</f>
        <v>Basic Electronics Engineering Lab</v>
      </c>
      <c r="C1047" s="38"/>
      <c r="D1047" s="38"/>
      <c r="E1047" s="38"/>
      <c r="F1047" s="7">
        <f ca="1">IF(ISERROR(F1037),"",VLOOKUP(E1037,INDIRECT($F$8),6+(O1047-1)*3,0))</f>
        <v>1</v>
      </c>
      <c r="G1047" s="39" t="str">
        <f ca="1">IF(ISERROR(F1037),"",_xlfn.TEXTJOIN("/",FALSE,P1047,S1047))</f>
        <v>18/25</v>
      </c>
      <c r="H1047" s="39"/>
      <c r="I1047" s="39" t="str">
        <f ca="1">IF(ISERROR(F1037),"",_xlfn.TEXTJOIN("/",FALSE,Q1047,T1047))</f>
        <v>22/25</v>
      </c>
      <c r="J1047" s="39"/>
      <c r="K1047" s="39" t="str">
        <f ca="1">IF(ISERROR(F1037),"",_xlfn.TEXTJOIN("/",FALSE,R1047,U1047))</f>
        <v>40/50</v>
      </c>
      <c r="L1047" s="39"/>
      <c r="M1047" s="7" t="str">
        <f t="shared" ca="1" si="148"/>
        <v>B+</v>
      </c>
      <c r="N1047" s="8">
        <f t="shared" ca="1" si="149"/>
        <v>8.5</v>
      </c>
      <c r="O1047">
        <f t="shared" ref="O1047:O1053" si="150">O1046+1</f>
        <v>6</v>
      </c>
      <c r="P1047" s="1">
        <f ca="1">IF(ISERROR(F1037),"",IF(ISTEXT(VLOOKUP(B1037,INDIRECT($F$8),6+(O1047-1)*3)),(VLOOKUP(B1037,INDIRECT($F$8),6+(O1047-1)*3)),SUM(VLOOKUP(B1037,INDIRECT($F$8),6+(O1047-1)*3),IF(W1054,W1047,0))))</f>
        <v>18</v>
      </c>
      <c r="Q1047" s="1">
        <f ca="1">IF(ISERROR(F1037),"",VLOOKUP(B1037,INDIRECT($F$8),7+(O1047-1)*3))</f>
        <v>22</v>
      </c>
      <c r="R1047" s="1">
        <f ca="1">IF(ISERROR(F1037),"",SUM(P1047:Q1047))</f>
        <v>40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str">
        <f ca="1">IF(ISERROR(F1037),"",IF(N1047=0,A1047,""))</f>
        <v/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0</v>
      </c>
      <c r="X1047" s="1" t="str">
        <f ca="1">IF(ISERROR(F1037),"",IF(W1047=0,"",_xlfn.TEXTJOIN("",FALSE," G+",W1047," in ",A1047)))</f>
        <v/>
      </c>
    </row>
    <row r="1048" spans="1:24" ht="12" customHeight="1" x14ac:dyDescent="0.25">
      <c r="A1048" s="7" t="str">
        <f ca="1">IF(ISERROR(F1037),"",VLOOKUP(C1037,INDIRECT($F$8),6+(O1048-1)*3,0))</f>
        <v>MEP 001</v>
      </c>
      <c r="B1048" s="38" t="str">
        <f ca="1">IF(ISERROR(F1037),"",VLOOKUP(D1037,INDIRECT($F$8),6+(O1048-1)*3,0))</f>
        <v>Basic Mechanical Engineering Lab</v>
      </c>
      <c r="C1048" s="38"/>
      <c r="D1048" s="38"/>
      <c r="E1048" s="38"/>
      <c r="F1048" s="7">
        <f ca="1">IF(ISERROR(F1037),"",VLOOKUP(E1037,INDIRECT($F$8),6+(O1048-1)*3,0))</f>
        <v>1</v>
      </c>
      <c r="G1048" s="39" t="str">
        <f ca="1">IF(ISERROR(F1037),"",_xlfn.TEXTJOIN("/",FALSE,P1048,S1048))</f>
        <v>23/25</v>
      </c>
      <c r="H1048" s="39"/>
      <c r="I1048" s="39" t="str">
        <f ca="1">IF(ISERROR(F1037),"",_xlfn.TEXTJOIN("/",FALSE,Q1048,T1048))</f>
        <v>24/25</v>
      </c>
      <c r="J1048" s="39"/>
      <c r="K1048" s="39" t="str">
        <f ca="1">IF(ISERROR(F1037),"",_xlfn.TEXTJOIN("/",FALSE,R1048,U1048))</f>
        <v>47/50</v>
      </c>
      <c r="L1048" s="39"/>
      <c r="M1048" s="7" t="str">
        <f t="shared" ca="1" si="148"/>
        <v>A+</v>
      </c>
      <c r="N1048" s="8">
        <f t="shared" ca="1" si="149"/>
        <v>9.5</v>
      </c>
      <c r="O1048">
        <f t="shared" si="150"/>
        <v>7</v>
      </c>
      <c r="P1048" s="1">
        <f ca="1">IF(ISERROR(F1037),"",IF(ISTEXT(VLOOKUP(B1037,INDIRECT($F$8),6+(O1048-1)*3)),(VLOOKUP(B1037,INDIRECT($F$8),6+(O1048-1)*3)),SUM(VLOOKUP(B1037,INDIRECT($F$8),6+(O1048-1)*3),IF(W1054,W1048,0))))</f>
        <v>23</v>
      </c>
      <c r="Q1048" s="1">
        <f ca="1">IF(ISERROR(F1037),"",VLOOKUP(B1037,INDIRECT($F$8),7+(O1048-1)*3))</f>
        <v>24</v>
      </c>
      <c r="R1048" s="1">
        <f ca="1">IF(ISERROR(F1037),"",SUM(P1048:Q1048))</f>
        <v>47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str">
        <f ca="1">IF(ISERROR(F1037),"",IF(N1048=0,A1048,""))</f>
        <v/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0</v>
      </c>
      <c r="X1048" s="1" t="str">
        <f ca="1">IF(ISERROR(F1037),"",IF(W1048=0,"",_xlfn.TEXTJOIN("",FALSE," G+",W1048," in ",A1048)))</f>
        <v/>
      </c>
    </row>
    <row r="1049" spans="1:24" ht="12" customHeight="1" x14ac:dyDescent="0.25">
      <c r="A1049" s="7" t="str">
        <f ca="1">IF(ISERROR(F1037),"",VLOOKUP(C1037,INDIRECT($F$8),6+(O1049-1)*3,0))</f>
        <v>MEP 003</v>
      </c>
      <c r="B1049" s="38" t="str">
        <f ca="1">IF(ISERROR(F1037),"",VLOOKUP(D1037,INDIRECT($F$8),6+(O1049-1)*3-Z1049,0))</f>
        <v>Workshop Practices Lab</v>
      </c>
      <c r="C1049" s="38"/>
      <c r="D1049" s="38"/>
      <c r="E1049" s="38"/>
      <c r="F1049" s="7">
        <f ca="1">IF(ISERROR(F1037),"",VLOOKUP(E1037,INDIRECT($F$8),6+(O1049-1)*3,0))</f>
        <v>2</v>
      </c>
      <c r="G1049" s="39" t="str">
        <f ca="1">IF(ISERROR(F1037),"",_xlfn.TEXTJOIN("/",FALSE,P1049,S1049))</f>
        <v>44/50</v>
      </c>
      <c r="H1049" s="39"/>
      <c r="I1049" s="39" t="str">
        <f ca="1">IF(ISERROR(F1037),"",_xlfn.TEXTJOIN("/",FALSE,Q1049,T1049))</f>
        <v>44/50</v>
      </c>
      <c r="J1049" s="39"/>
      <c r="K1049" s="39" t="str">
        <f ca="1">IF(ISERROR(F1037),"",_xlfn.TEXTJOIN("/",FALSE,R1049,U1049))</f>
        <v>88/100</v>
      </c>
      <c r="L1049" s="39"/>
      <c r="M1049" s="7" t="str">
        <f t="shared" ca="1" si="148"/>
        <v>A</v>
      </c>
      <c r="N1049" s="8">
        <f t="shared" ca="1" si="149"/>
        <v>9</v>
      </c>
      <c r="O1049">
        <f t="shared" si="150"/>
        <v>8</v>
      </c>
      <c r="P1049" s="1">
        <f ca="1">IF(ISERROR(F1037),"",IF(ISTEXT(VLOOKUP(B1037,INDIRECT($F$8),6+(O1049-1)*3)),(VLOOKUP(B1037,INDIRECT($F$8),6+(O1049-1)*3)),SUM(VLOOKUP(B1037,INDIRECT($F$8),6+(O1049-1)*3),IF(W1054,W1049,0))))</f>
        <v>44</v>
      </c>
      <c r="Q1049" s="1">
        <f ca="1">IF(ISERROR(F1037),"",VLOOKUP(B1037,INDIRECT($F$8),7+(O1049-1)*3))</f>
        <v>44</v>
      </c>
      <c r="R1049" s="1">
        <f ca="1">IF(ISERROR(F1037),"",SUM(P1049:Q1049))</f>
        <v>88</v>
      </c>
      <c r="S1049" s="1">
        <f ca="1">IF(ISERROR(F1037),"",VLOOKUP(A1037,INDIRECT($F$8),6+(O1049-1)*3))</f>
        <v>50</v>
      </c>
      <c r="T1049" s="1">
        <f ca="1">IF(ISERROR(F1037),"",VLOOKUP(A1037,INDIRECT($F$8),7+(O1049-1)*3))</f>
        <v>50</v>
      </c>
      <c r="U1049" s="1">
        <f ca="1">IF(ISERROR(F1037),"",VLOOKUP(A1037,INDIRECT($F$8),8+(O1049-1)*3))</f>
        <v>100</v>
      </c>
      <c r="V1049" s="1" t="str">
        <f ca="1">IF(ISERROR(F1037),"",IF(N1049=0,A1049,""))</f>
        <v/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0</v>
      </c>
      <c r="X1049" s="1" t="str">
        <f ca="1">IF(ISERROR(F1037),"",IF(W1049=0,"",_xlfn.TEXTJOIN("",FALSE," G+",W1049," in ",A1049)))</f>
        <v/>
      </c>
    </row>
    <row r="1050" spans="1:24" ht="12" customHeight="1" x14ac:dyDescent="0.25">
      <c r="A1050" s="7" t="str">
        <f ca="1">IF(ISERROR(F1037),"",VLOOKUP(C1037,INDIRECT($F$8),6+(O1050-1)*3,0))</f>
        <v>AHP 004</v>
      </c>
      <c r="B1050" s="38" t="str">
        <f ca="1">IF(ISERROR(F1037),"",VLOOKUP(D1037,INDIRECT($F$8),6+(O1050-1)*3-Z1050,0))</f>
        <v>Emerging Technologies in Engineering Lab</v>
      </c>
      <c r="C1050" s="38"/>
      <c r="D1050" s="38"/>
      <c r="E1050" s="38"/>
      <c r="F1050" s="7">
        <f ca="1">IF(ISERROR(F1037),"",VLOOKUP(E1037,INDIRECT($F$8),6+(O1050-1)*3,0))</f>
        <v>1</v>
      </c>
      <c r="G1050" s="39" t="str">
        <f ca="1">IF(ISERROR(F1037),"",_xlfn.TEXTJOIN("/",FALSE,P1050,S1050))</f>
        <v>21/25</v>
      </c>
      <c r="H1050" s="39"/>
      <c r="I1050" s="39" t="str">
        <f ca="1">IF(ISERROR(F1037),"",_xlfn.TEXTJOIN("/",FALSE,Q1050,T1050))</f>
        <v>24/25</v>
      </c>
      <c r="J1050" s="39"/>
      <c r="K1050" s="39" t="str">
        <f ca="1">IF(ISERROR(F1037),"",_xlfn.TEXTJOIN("/",FALSE,R1050,U1050))</f>
        <v>45/50</v>
      </c>
      <c r="L1050" s="39"/>
      <c r="M1050" s="7" t="str">
        <f t="shared" ca="1" si="148"/>
        <v>A+</v>
      </c>
      <c r="N1050" s="8">
        <f t="shared" ca="1" si="149"/>
        <v>9.5</v>
      </c>
      <c r="O1050">
        <f t="shared" si="150"/>
        <v>9</v>
      </c>
      <c r="P1050" s="1">
        <f ca="1">IF(ISERROR(F1037),"",IF(ISTEXT(VLOOKUP(B1037,INDIRECT($F$8),6+(O1050-1)*3)),(VLOOKUP(B1037,INDIRECT($F$8),6+(O1050-1)*3)),SUM(VLOOKUP(B1037,INDIRECT($F$8),6+(O1050-1)*3),IF(W1054,W1050,0))))</f>
        <v>21</v>
      </c>
      <c r="Q1050" s="1">
        <f ca="1">IF(ISERROR(F1037),"",VLOOKUP(B1037,INDIRECT($F$8),7+(O1050-1)*3))</f>
        <v>24</v>
      </c>
      <c r="R1050" s="1">
        <f ca="1">IF(ISERROR(F1037),"",SUM(P1050:Q1050))</f>
        <v>45</v>
      </c>
      <c r="S1050" s="1">
        <f ca="1">IF(ISERROR(F1037),"",VLOOKUP(A1037,INDIRECT($F$8),6+(O1050-1)*3))</f>
        <v>25</v>
      </c>
      <c r="T1050" s="1">
        <f ca="1">IF(ISERROR(F1037),"",VLOOKUP(A1037,INDIRECT($F$8),7+(O1050-1)*3))</f>
        <v>25</v>
      </c>
      <c r="U1050" s="1">
        <f ca="1">IF(ISERROR(F1037),"",VLOOKUP(A1037,INDIRECT($F$8),8+(O1050-1)*3))</f>
        <v>50</v>
      </c>
      <c r="V1050" s="1" t="str">
        <f ca="1">IF(ISERROR(F1037),"",IF(N1050=0,A1050,""))</f>
        <v/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0</v>
      </c>
      <c r="X1050" s="1" t="str">
        <f ca="1">IF(ISERROR(F1037),"",IF(W1050=0,"",_xlfn.TEXTJOIN("",FALSE," G+",W1050," in ",A1050)))</f>
        <v/>
      </c>
    </row>
    <row r="1051" spans="1:24" ht="12" customHeight="1" x14ac:dyDescent="0.25">
      <c r="A1051" s="7" t="str">
        <f ca="1">IF(ISERROR(F1037),"",VLOOKUP(C1037,INDIRECT($F$8),6+(O1051-1)*3,0))</f>
        <v>CSP 002</v>
      </c>
      <c r="B1051" s="38" t="str">
        <f ca="1">IF(ISERROR(F1037),"",VLOOKUP(D1037,INDIRECT($F$8),6+(O1051-1)*3,0))</f>
        <v>Computer Applications and IOT</v>
      </c>
      <c r="C1051" s="38"/>
      <c r="D1051" s="38"/>
      <c r="E1051" s="38"/>
      <c r="F1051" s="7">
        <f ca="1">IF(ISERROR(F1037),"",VLOOKUP(E1037,INDIRECT($F$8),6+(O1051-1)*3,0))</f>
        <v>1</v>
      </c>
      <c r="G1051" s="39" t="str">
        <f ca="1">IF(ISERROR(F1037),"",_xlfn.TEXTJOIN("/",FALSE,P1051,S1051))</f>
        <v>23/25</v>
      </c>
      <c r="H1051" s="39"/>
      <c r="I1051" s="39" t="str">
        <f ca="1">IF(ISERROR(F1037),"",_xlfn.TEXTJOIN("/",FALSE,Q1051,T1051))</f>
        <v>22/25</v>
      </c>
      <c r="J1051" s="39"/>
      <c r="K1051" s="39" t="str">
        <f ca="1">IF(ISERROR(F1037),"",_xlfn.TEXTJOIN("/",FALSE,R1051,U1051))</f>
        <v>45/50</v>
      </c>
      <c r="L1051" s="39"/>
      <c r="M1051" s="7" t="str">
        <f t="shared" ca="1" si="148"/>
        <v>A+</v>
      </c>
      <c r="N1051" s="8">
        <f t="shared" ca="1" si="149"/>
        <v>9.5</v>
      </c>
      <c r="O1051">
        <f t="shared" si="150"/>
        <v>10</v>
      </c>
      <c r="P1051" s="1">
        <f ca="1">IF(ISERROR(F1037),"",IF(ISTEXT(VLOOKUP(B1037,INDIRECT($F$8),6+(O1051-1)*3)),(VLOOKUP(B1037,INDIRECT($F$8),6+(O1051-1)*3)),SUM(VLOOKUP(B1037,INDIRECT($F$8),6+(O1051-1)*3),IF(W1054,W1051,0))))</f>
        <v>23</v>
      </c>
      <c r="Q1051" s="1">
        <f ca="1">IF(ISERROR(F1037),"",VLOOKUP(B1037,INDIRECT($F$8),7+(O1051-1)*3))</f>
        <v>22</v>
      </c>
      <c r="R1051" s="1">
        <f ca="1">IF(ISERROR(F1037),"",SUM(P1051:Q1051))</f>
        <v>45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str">
        <f ca="1">IF(ISERROR(F1037),"",IF(N1051=0,A1051,""))</f>
        <v/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0</v>
      </c>
      <c r="X1051" s="1" t="str">
        <f ca="1">IF(ISERROR(F1037),"",IF(W1051=0,"",_xlfn.TEXTJOIN("",FALSE," G+",W1051," in ",A1051)))</f>
        <v/>
      </c>
    </row>
    <row r="1052" spans="1:24" ht="12" customHeight="1" x14ac:dyDescent="0.25">
      <c r="A1052" s="7" t="str">
        <f ca="1">IF(ISERROR(F1037),"",VLOOKUP(C1037,INDIRECT($F$8),6+(O1052-1)*3,0))</f>
        <v>AHP 006</v>
      </c>
      <c r="B1052" s="38" t="str">
        <f ca="1">IF(ISERROR(F1037),"",VLOOKUP(D1037,INDIRECT($F$8),6+(O1052-1)*3,0))</f>
        <v>English Language Lab ($)</v>
      </c>
      <c r="C1052" s="38"/>
      <c r="D1052" s="38"/>
      <c r="E1052" s="38"/>
      <c r="F1052" s="7">
        <f ca="1">IF(ISERROR(F1037),"",VLOOKUP(E1037,INDIRECT($F$8),6+(O1052-1)*3,0))</f>
        <v>0</v>
      </c>
      <c r="G1052" s="39" t="str">
        <f ca="1">IF(ISERROR(F1037),"",_xlfn.TEXTJOIN("/",FALSE,P1052,S1052))</f>
        <v>19/25</v>
      </c>
      <c r="H1052" s="39"/>
      <c r="I1052" s="39" t="str">
        <f ca="1">IF(ISERROR(F1037),"",_xlfn.TEXTJOIN("/",FALSE,Q1052,T1052))</f>
        <v>39/50</v>
      </c>
      <c r="J1052" s="39"/>
      <c r="K1052" s="39" t="str">
        <f ca="1">IF(ISERROR(F1037),"",_xlfn.TEXTJOIN("/",FALSE,R1052,U1052))</f>
        <v>58/75</v>
      </c>
      <c r="L1052" s="39"/>
      <c r="M1052" s="7" t="str">
        <f t="shared" ca="1" si="148"/>
        <v>B</v>
      </c>
      <c r="N1052" s="8">
        <f t="shared" ca="1" si="149"/>
        <v>8</v>
      </c>
      <c r="O1052">
        <f t="shared" si="150"/>
        <v>11</v>
      </c>
      <c r="P1052" s="1">
        <f ca="1">IF(ISERROR(F1037),"",IF(ISTEXT(VLOOKUP(B1037,INDIRECT($F$8),6+(O1052-1)*3)),(VLOOKUP(B1037,INDIRECT($F$8),6+(O1052-1)*3)),SUM(VLOOKUP(B1037,INDIRECT($F$8),6+(O1052-1)*3),IF(W1054,W1052,0))))</f>
        <v>19</v>
      </c>
      <c r="Q1052" s="1">
        <f ca="1">IF(ISERROR(F1037),"",VLOOKUP(B1037,INDIRECT($F$8),7+(O1052-1)*3))</f>
        <v>39</v>
      </c>
      <c r="R1052" s="1">
        <f ca="1">IF(ISERROR(F1037),"",SUM(P1052:Q1052))</f>
        <v>58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50</v>
      </c>
      <c r="U1052" s="1">
        <f ca="1">IF(ISERROR(F1037),"",VLOOKUP(A1037,INDIRECT($F$8),8+(O1052-1)*3))</f>
        <v>75</v>
      </c>
      <c r="V1052" s="1" t="str">
        <f ca="1">IF(ISERROR(F1037),"",IF(N1052=0,A1052,""))</f>
        <v/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0</v>
      </c>
      <c r="X1052" s="1" t="str">
        <f ca="1">IF(ISERROR(F1037),"",IF(W1052=0,"",_xlfn.TEXTJOIN("",FALSE," G+",W1052," in ",A1052)))</f>
        <v/>
      </c>
    </row>
    <row r="1053" spans="1:24" ht="12" customHeight="1" x14ac:dyDescent="0.25">
      <c r="A1053" s="7" t="str">
        <f ca="1">IF(ISERROR(F1037),"",VLOOKUP(C1037,INDIRECT($F$8),6+(O1053-1)*3-Y1053,0))</f>
        <v>GP 01</v>
      </c>
      <c r="B1053" s="38" t="str">
        <f ca="1">IF(ISERROR(F1037),"",VLOOKUP(D1037,INDIRECT($F$8),6+(O1053-1)*3-Z1053,0))</f>
        <v>General Proficiency ($)</v>
      </c>
      <c r="C1053" s="38"/>
      <c r="D1053" s="38"/>
      <c r="E1053" s="38"/>
      <c r="F1053" s="7">
        <f ca="1">IF(ISERROR(F1037),"",VLOOKUP(E1037,INDIRECT($F$8),6+(O1053-1)*3-AA1053,0))</f>
        <v>0</v>
      </c>
      <c r="G1053" s="39" t="str">
        <f ca="1">IF(ISERROR(F1037),"","-")</f>
        <v>-</v>
      </c>
      <c r="H1053" s="39"/>
      <c r="I1053" s="39" t="str">
        <f ca="1">IF(ISERROR(F1037),"",_xlfn.TEXTJOIN("/",FALSE,Q1053,T1053))</f>
        <v>47/50</v>
      </c>
      <c r="J1053" s="39"/>
      <c r="K1053" s="39" t="str">
        <f ca="1">IF(ISERROR(F1037),"",_xlfn.TEXTJOIN("/",FALSE,R1053,U1053))</f>
        <v>47/50</v>
      </c>
      <c r="L1053" s="39"/>
      <c r="M1053" s="39" t="str">
        <f ca="1">IF(ISBLANK(R1053),"",IF(ISTEXT(R1053),R1053,IF(R1053&gt;=0.8*U1053,"Excellent",IF(R1053&gt;=0.6*U1053,"Very Good",IF(R1053&gt;=0.4*U1053,"Good",IF(R1053&gt;=0.2*U1053,"Satisfactory","Average"))))))</f>
        <v>Excellent</v>
      </c>
      <c r="N1053" s="39"/>
      <c r="O1053">
        <f t="shared" si="150"/>
        <v>12</v>
      </c>
      <c r="P1053" s="1">
        <f ca="1">IF(ISERROR(F1037),"",IF(ISTEXT(VLOOKUP(B\28,INDIRECT($F$8),6+(O1053-1)*3)),(VLOOKUP(B1037,INDIRECT($F$8),6+(O1053-1)*3)),SUM(VLOOKUP(B1037,INDIRECT($F$8),6+(O1053-1)*3),IF(W1054,W1053,0))))</f>
        <v>0</v>
      </c>
      <c r="Q1053" s="1">
        <f ca="1">IF(ISERROR(F1037),"",VLOOKUP(B1037,INDIRECT($F$8),7+(O1053-1)*3))</f>
        <v>47</v>
      </c>
      <c r="R1053" s="1">
        <f ca="1">IF(ISERROR(F1037),"",SUM(P1053:Q1053))</f>
        <v>47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5">
      <c r="A1054" s="40" t="str">
        <f ca="1">IF(ISERROR(F1037),"",A1033)</f>
        <v>Total Credits/ Marks/ Total Grade Points</v>
      </c>
      <c r="B1054" s="40"/>
      <c r="C1054" s="40"/>
      <c r="D1054" s="40"/>
      <c r="E1054" s="40"/>
      <c r="F1054" s="10">
        <f ca="1">IF(ISERROR(F1037),"",SUM(F1042:F1052))</f>
        <v>23</v>
      </c>
      <c r="G1054" s="41" t="str">
        <f ca="1">IF(ISERROR(F1037),"",_xlfn.TEXTJOIN("/",TRUE,SUMIF(F1042:F1053,"&gt;0",P1042:P1053),SUMIF(F1042:F1053,"&gt;0",S1042:S1053)))</f>
        <v>427/575</v>
      </c>
      <c r="H1054" s="41"/>
      <c r="I1054" s="41" t="str">
        <f ca="1">IF(ISERROR(F1037),"",_xlfn.TEXTJOIN("/",TRUE,SUMIF(F1042:F1053,"&gt;0",Q1042:Q1053),SUMIF(F1042:F1053,"&gt;0",T1042:T1053)))</f>
        <v>327/375</v>
      </c>
      <c r="J1054" s="41"/>
      <c r="K1054" s="41" t="str">
        <f ca="1">IF(ISERROR(F1037),"",_xlfn.TEXTJOIN("/",TRUE,SUMIF(F1042:F1053,"&gt;0",R1042:R1053),SUMIF(F1042:F1053,"&gt;0",U1042:U1053)))</f>
        <v>754/950</v>
      </c>
      <c r="L1054" s="41"/>
      <c r="M1054" s="40">
        <f ca="1">IF(ISERROR(F1037),"",SUMPRODUCT(N1042:N1052,F1042:F1052))</f>
        <v>185</v>
      </c>
      <c r="N1054" s="40"/>
      <c r="V1054" s="1" t="str">
        <f ca="1">IF(ISERROR(F1037),"",_xlfn.TEXTJOIN(", ",TRUE,V1042:V1053))</f>
        <v/>
      </c>
      <c r="W1054" t="b">
        <f ca="1">IF(ISERROR(F1037),"",IF(SUM(W1042:W1053)&lt;=W1041,TRUE,FALSE))</f>
        <v>1</v>
      </c>
      <c r="X1054" s="1" t="str">
        <f ca="1">IF(ISERROR(F1037),"",_xlfn.TEXTJOIN(",",TRUE,X1042:X1053))</f>
        <v/>
      </c>
    </row>
    <row r="1055" spans="1:24" ht="12" customHeight="1" x14ac:dyDescent="0.25">
      <c r="A1055" s="40" t="str">
        <f ca="1">IF(ISERROR(F1037),"",A1034)</f>
        <v>Result:</v>
      </c>
      <c r="B1055" s="42" t="str" cm="1">
        <f t="array" aca="1" ref="B1055" ca="1">IF(SUM(COUNTIF(M1042:M1052,{"Ab","Dt"}))=11, "Not Promoted to IInd Semester", IF(V1054="", "PASS", "CARRY OVER"))</f>
        <v>PASS</v>
      </c>
      <c r="C1055" s="42"/>
      <c r="D1055" s="40" t="str">
        <f ca="1">IF(ISERROR(F1037),"",D1034)</f>
        <v>Remark:</v>
      </c>
      <c r="E1055" s="42" t="str">
        <f ca="1">IF(ISERROR(F1037),"",IF(V1054="",IF(X1054="","",X1054),_xlfn.TEXTJOIN(" ",TRUE,"BACK IN",V1054)))</f>
        <v/>
      </c>
      <c r="F1055" s="42"/>
      <c r="G1055" s="40" t="str">
        <f ca="1">IF(ISERROR(F1037),"",G1034)</f>
        <v>SGPA:</v>
      </c>
      <c r="H1055" s="43">
        <f ca="1">IF(ISERROR(F1037),"",M1054/F1054)</f>
        <v>8.0434782608695645</v>
      </c>
      <c r="I1055" s="40" t="str">
        <f ca="1">IF(ISERROR(F1037),"",I1034)</f>
        <v>CGPA:</v>
      </c>
      <c r="J1055" s="43">
        <f ca="1">IF(ISERROR(F1037),"",VLOOKUP(B1037,INDIRECT($F$8),12+(O1053-1)*3,0))</f>
        <v>8.0434782608695645</v>
      </c>
      <c r="K1055" s="42" t="str">
        <f ca="1">IF(ISERROR(F1037),"",K1034)</f>
        <v>Earned Credits:</v>
      </c>
      <c r="L1055" s="40">
        <f ca="1">IF(ISERROR(F1037),"",SUMIF(N1042:N1052,"&gt;0",F1042:F1052))</f>
        <v>23</v>
      </c>
      <c r="M1055" s="42" t="str">
        <f ca="1">IF(ISERROR(F1037),"",M1034)</f>
        <v>Cuml. Earned Credits:</v>
      </c>
      <c r="N1055" s="40">
        <f ca="1">IF(ISERROR(F1037),"",VLOOKUP(B1037,INDIRECT($F$8),10+(O1053-1)*3,0))</f>
        <v>23</v>
      </c>
    </row>
    <row r="1056" spans="1:24" ht="12" customHeight="1" x14ac:dyDescent="0.25">
      <c r="A1056" s="40"/>
      <c r="B1056" s="42"/>
      <c r="C1056" s="42"/>
      <c r="D1056" s="40"/>
      <c r="E1056" s="42"/>
      <c r="F1056" s="42"/>
      <c r="G1056" s="40"/>
      <c r="H1056" s="43"/>
      <c r="I1056" s="40"/>
      <c r="J1056" s="43"/>
      <c r="K1056" s="42"/>
      <c r="L1056" s="40"/>
      <c r="M1056" s="42"/>
      <c r="N1056" s="40"/>
    </row>
    <row r="1057" spans="1:24" ht="12" customHeight="1" x14ac:dyDescent="0.25">
      <c r="A1057" s="40"/>
      <c r="B1057" s="42"/>
      <c r="C1057" s="42"/>
      <c r="D1057" s="40"/>
      <c r="E1057" s="42"/>
      <c r="F1057" s="42"/>
      <c r="G1057" s="40"/>
      <c r="H1057" s="43"/>
      <c r="I1057" s="40"/>
      <c r="J1057" s="43"/>
      <c r="K1057" s="42"/>
      <c r="L1057" s="40"/>
      <c r="M1057" s="42"/>
      <c r="N1057" s="40"/>
    </row>
    <row r="1058" spans="1:24" ht="12" customHeight="1" x14ac:dyDescent="0.25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 t="str">
        <f ca="1">VLOOKUP(B1058,INDIRECT($F$8),4,0)</f>
        <v>Sumit Kumar</v>
      </c>
    </row>
    <row r="1059" spans="1:24" ht="12" customHeight="1" x14ac:dyDescent="0.25">
      <c r="A1059" s="44" t="str">
        <f ca="1">IF(ISERROR(F1058),"",A1038)</f>
        <v>Name:</v>
      </c>
      <c r="B1059" s="44" t="str">
        <f ca="1">IFERROR(VLOOKUP(B1058,INDIRECT($F$8),4,0),"")</f>
        <v>Sumit Kumar</v>
      </c>
      <c r="C1059" s="44"/>
      <c r="D1059" s="44" t="str">
        <f ca="1">IF(ISERROR(F1058),"",D1038)</f>
        <v>Father's Name:</v>
      </c>
      <c r="E1059" s="44" t="str">
        <f ca="1">IFERROR(VLOOKUP(B1058,INDIRECT($F$8),5,0),"")</f>
        <v>Mr Prempal</v>
      </c>
      <c r="F1059" s="44"/>
      <c r="G1059" s="44" t="str">
        <f ca="1">IF(ISERROR(F1058),"",G1038)</f>
        <v>University Roll No:</v>
      </c>
      <c r="H1059" s="44"/>
      <c r="I1059" s="45">
        <f ca="1">IFERROR(VLOOKUP(B1058,INDIRECT($F$8),2,0),"")</f>
        <v>250090101051</v>
      </c>
      <c r="J1059" s="45"/>
      <c r="K1059" s="44" t="str">
        <f ca="1">IF(ISERROR(F1058),"",K1038)</f>
        <v>University Enrol. No:</v>
      </c>
      <c r="L1059" s="44"/>
      <c r="M1059" s="45" t="str">
        <f ca="1">IFERROR(VLOOKUP(B1058,INDIRECT($F$8),3,0),"")</f>
        <v>UTU/2501104027</v>
      </c>
      <c r="N1059" s="45"/>
    </row>
    <row r="1060" spans="1:24" ht="12" customHeight="1" x14ac:dyDescent="0.25">
      <c r="A1060" s="44"/>
      <c r="B1060" s="44"/>
      <c r="C1060" s="44"/>
      <c r="D1060" s="44"/>
      <c r="E1060" s="44"/>
      <c r="F1060" s="44"/>
      <c r="G1060" s="44"/>
      <c r="H1060" s="44"/>
      <c r="I1060" s="45"/>
      <c r="J1060" s="45"/>
      <c r="K1060" s="44"/>
      <c r="L1060" s="44"/>
      <c r="M1060" s="45"/>
      <c r="N1060" s="45"/>
    </row>
    <row r="1061" spans="1:24" ht="12" customHeight="1" x14ac:dyDescent="0.25">
      <c r="A1061" s="42" t="str">
        <f ca="1">IF(ISERROR(F1058),"",A1040)</f>
        <v>Subject Code</v>
      </c>
      <c r="B1061" s="42" t="str">
        <f ca="1">IF(ISERROR(F1058),"",B1040)</f>
        <v>Subject Name</v>
      </c>
      <c r="C1061" s="42"/>
      <c r="D1061" s="42"/>
      <c r="E1061" s="42"/>
      <c r="F1061" s="42" t="str">
        <f ca="1">IF(ISERROR(F1058),"",F1040)</f>
        <v>Credits</v>
      </c>
      <c r="G1061" s="42" t="str">
        <f ca="1">IF(ISERROR(F1058),"",G1040)</f>
        <v>External Marks</v>
      </c>
      <c r="H1061" s="42"/>
      <c r="I1061" s="42" t="str">
        <f ca="1">IF(ISERROR(F1058),"",I1040)</f>
        <v>Sessional Marks</v>
      </c>
      <c r="J1061" s="42"/>
      <c r="K1061" s="42" t="str">
        <f ca="1">IF(ISERROR(F1058),"",K1040)</f>
        <v>Total Marks</v>
      </c>
      <c r="L1061" s="42"/>
      <c r="M1061" s="42" t="str">
        <f ca="1">IF(ISERROR(F1058),"",M1040)</f>
        <v>Grade</v>
      </c>
      <c r="N1061" s="42" t="str">
        <f ca="1">IF(ISERROR(F1058),"",N1040)</f>
        <v>Grade Points</v>
      </c>
    </row>
    <row r="1062" spans="1:24" ht="12" customHeight="1" x14ac:dyDescent="0.25">
      <c r="A1062" s="42"/>
      <c r="B1062" s="42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W1062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10</v>
      </c>
    </row>
    <row r="1063" spans="1:24" ht="12" customHeight="1" x14ac:dyDescent="0.25">
      <c r="A1063" s="7" t="str">
        <f ca="1">IF(ISERROR(F1058),"",VLOOKUP(C1058,INDIRECT($F$8),6+(O1063-1)*3,0))</f>
        <v>AHT 002</v>
      </c>
      <c r="B1063" s="38" t="str">
        <f ca="1">IF(ISERROR(F1058),"",VLOOKUP(D1058,INDIRECT($F$8),6+(O1063-1)*3,0))</f>
        <v>Engineering Chemistry</v>
      </c>
      <c r="C1063" s="38"/>
      <c r="D1063" s="38"/>
      <c r="E1063" s="38"/>
      <c r="F1063" s="7">
        <f ca="1">IF(ISERROR(F1058),"",VLOOKUP(E1058,INDIRECT($F$8),6+(O1063-1)*3,0))</f>
        <v>4</v>
      </c>
      <c r="G1063" s="39" t="str">
        <f ca="1">IF(ISERROR(F1058),"",_xlfn.TEXTJOIN("/",FALSE,P1063,S1063))</f>
        <v>60/100</v>
      </c>
      <c r="H1063" s="39"/>
      <c r="I1063" s="39" t="str">
        <f ca="1">IF(ISERROR(F1058),"",_xlfn.TEXTJOIN("/",FALSE,Q1063,T1063))</f>
        <v>28/50</v>
      </c>
      <c r="J1063" s="39"/>
      <c r="K1063" s="39" t="str">
        <f ca="1">IF(ISERROR(F1058),"",_xlfn.TEXTJOIN("/",FALSE,R1063,U1063))</f>
        <v>88/150</v>
      </c>
      <c r="L1063" s="39"/>
      <c r="M1063" s="7" t="str">
        <f ca="1">IF(ISERROR(F1058),"",IF(ISTEXT(P1063),IF(P1063="A","Ab",IF(P1063="D","Dt",IF(P1063="UFM","UFM",IF(P1063="NA","")))),IF(AND(ISBLANK(P1063),ISBLANK(R1063)),"",IF(P1063&lt;0.3*S1063,"F",IF(ISBLANK(R1063),"",IF(ISTEXT(R1063),R1063,IF(R1063&gt;=0.95*U1063,"O",IF(R1063&gt;=0.9*U1063,"A+",IF(R1063&gt;=0.85*U1063,"A",IF(R1063&gt;=0.8*U1063,"B+",IF(R1063&gt;=0.75*U1063,"B",IF(R1063&gt;=0.7*U1063,"C+",IF(R1063&gt;=0.65*U1063,"C",IF(R1063&gt;=0.6*U1063,"D+",IF(R1063&gt;=0.55*U1063,"D",IF(R1063&gt;=0.5*U1063,"E+",IF(R1063&gt;=0.45*U1063,"E",IF(R1063&gt;=0.4*U1063,"P",IF(R1063&lt;0.4*U1063,"F",R1063)))))))))))))))))))</f>
        <v>D</v>
      </c>
      <c r="N1063" s="8">
        <f ca="1">INDEX($Z$2:$Z$17,MATCH(M1063,$Y$2:$Y$17,0))</f>
        <v>6</v>
      </c>
      <c r="O1063">
        <v>1</v>
      </c>
      <c r="P1063" s="1">
        <f ca="1">IF(ISERROR(F1058),"",IF(ISTEXT(VLOOKUP(B1058,INDIRECT($F$8),6+(O1063-1)*3)),(VLOOKUP(B1058,INDIRECT($F$8),6+(O1063-1)*3)),SUM(VLOOKUP(B1058,INDIRECT($F$8),6+(O1063-1)*3),IF(W1075,W1063,0))))</f>
        <v>60</v>
      </c>
      <c r="Q1063" s="1">
        <f ca="1">IF(ISERROR(F1058),"",VLOOKUP(B1058,INDIRECT($F$8),7+(O1063-1)*3))</f>
        <v>28</v>
      </c>
      <c r="R1063" s="1">
        <f ca="1">IF(ISERROR(F1058),"",SUM(P1063:Q1063))</f>
        <v>88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str">
        <f ca="1">IF(ISERROR(F1058),"",IF(N1063=0,A1063,""))</f>
        <v/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0</v>
      </c>
      <c r="X1063" s="1" t="str">
        <f ca="1">IF(ISERROR(F1058),"",IF(W1063=0,"",_xlfn.TEXTJOIN("",FALSE," G+",W1063," in ",A1063)))</f>
        <v/>
      </c>
    </row>
    <row r="1064" spans="1:24" ht="12" customHeight="1" x14ac:dyDescent="0.25">
      <c r="A1064" s="7" t="str">
        <f ca="1">IF(ISERROR(F1058),"",VLOOKUP(C1058,INDIRECT($F$8),6+(O1064-1)*3,0))</f>
        <v>AHT 003</v>
      </c>
      <c r="B1064" s="38" t="str">
        <f ca="1">IF(ISERROR(F1058),"",VLOOKUP(D1058,INDIRECT($F$8),6+(O1064-1)*3,0))</f>
        <v>Introduction to Engineering Mathematics</v>
      </c>
      <c r="C1064" s="38"/>
      <c r="D1064" s="38"/>
      <c r="E1064" s="38"/>
      <c r="F1064" s="7">
        <f ca="1">IF(ISERROR(F1058),"",VLOOKUP(E1058,INDIRECT($F$8),6+(O1064-1)*3,0))</f>
        <v>4</v>
      </c>
      <c r="G1064" s="39" t="str">
        <f ca="1">IF(ISERROR(F1058),"",_xlfn.TEXTJOIN("/",FALSE,P1064,S1064))</f>
        <v>54/100</v>
      </c>
      <c r="H1064" s="39"/>
      <c r="I1064" s="39" t="str">
        <f ca="1">IF(ISERROR(F1058),"",_xlfn.TEXTJOIN("/",FALSE,Q1064,T1064))</f>
        <v>31/50</v>
      </c>
      <c r="J1064" s="39"/>
      <c r="K1064" s="39" t="str">
        <f ca="1">IF(ISERROR(F1058),"",_xlfn.TEXTJOIN("/",FALSE,R1064,U1064))</f>
        <v>85/150</v>
      </c>
      <c r="L1064" s="39"/>
      <c r="M1064" s="7" t="str">
        <f t="shared" ref="M1064:M1073" ca="1" si="151">IF(ISERROR(F1059),"",IF(ISTEXT(P1064),IF(P1064="A","Ab",IF(P1064="D","Dt",IF(P1064="UFM","UFM",IF(P1064="NA","")))),IF(AND(ISBLANK(P1064),ISBLANK(R1064)),"",IF(P1064&lt;0.3*S1064,"F",IF(ISBLANK(R1064),"",IF(ISTEXT(R1064),R1064,IF(R1064&gt;=0.95*U1064,"O",IF(R1064&gt;=0.9*U1064,"A+",IF(R1064&gt;=0.85*U1064,"A",IF(R1064&gt;=0.8*U1064,"B+",IF(R1064&gt;=0.75*U1064,"B",IF(R1064&gt;=0.7*U1064,"C+",IF(R1064&gt;=0.65*U1064,"C",IF(R1064&gt;=0.6*U1064,"D+",IF(R1064&gt;=0.55*U1064,"D",IF(R1064&gt;=0.5*U1064,"E+",IF(R1064&gt;=0.45*U1064,"E",IF(R1064&gt;=0.4*U1064,"P",IF(R1064&lt;0.4*U1064,"F",R1064)))))))))))))))))))</f>
        <v>D</v>
      </c>
      <c r="N1064" s="8">
        <f t="shared" ref="N1064:N1073" ca="1" si="152">INDEX($Z$2:$Z$17,MATCH(M1064,$Y$2:$Y$17,0))</f>
        <v>6</v>
      </c>
      <c r="O1064">
        <f>O1063+1</f>
        <v>2</v>
      </c>
      <c r="P1064" s="1">
        <f ca="1">IF(ISERROR(F1058),"",IF(ISTEXT(VLOOKUP(B1058,INDIRECT($F$8),6+(O1064-1)*3)),(VLOOKUP(B1058,INDIRECT($F$8),6+(O1064-1)*3)),SUM(VLOOKUP(B1058,INDIRECT($F$8),6+(O1064-1)*3),IF(W1075,W1064,0))))</f>
        <v>54</v>
      </c>
      <c r="Q1064" s="1">
        <f ca="1">IF(ISERROR(F1058),"",VLOOKUP(B1058,INDIRECT($F$8),7+(O1064-1)*3))</f>
        <v>31</v>
      </c>
      <c r="R1064" s="1">
        <f ca="1">IF(ISERROR(F1058),"",SUM(P1064:Q1064))</f>
        <v>85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str">
        <f ca="1">IF(ISERROR(F1058),"",IF(N1064=0,A1064,""))</f>
        <v/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0</v>
      </c>
      <c r="X1064" s="1" t="str">
        <f ca="1">IF(ISERROR(F1058),"",IF(W1064=0,"",_xlfn.TEXTJOIN("",FALSE," G+",W1064," in ",A1064)))</f>
        <v/>
      </c>
    </row>
    <row r="1065" spans="1:24" ht="12" customHeight="1" x14ac:dyDescent="0.25">
      <c r="A1065" s="7" t="str">
        <f ca="1">IF(ISERROR(F1058),"",VLOOKUP(C1058,INDIRECT($F$8),6+(O1065-1)*3,0))</f>
        <v>ECT 001</v>
      </c>
      <c r="B1065" s="38" t="str">
        <f ca="1">IF(ISERROR(F1058),"",VLOOKUP(D1058,INDIRECT($F$8),6+(O1065-1)*3,0))</f>
        <v>Basic Electronics Engineering</v>
      </c>
      <c r="C1065" s="38"/>
      <c r="D1065" s="38"/>
      <c r="E1065" s="38"/>
      <c r="F1065" s="7">
        <f ca="1">IF(ISERROR(F1058),"",VLOOKUP(E1058,INDIRECT($F$8),6+(O1065-1)*3,0))</f>
        <v>4</v>
      </c>
      <c r="G1065" s="39" t="str">
        <f ca="1">IF(ISERROR(F1058),"",_xlfn.TEXTJOIN("/",FALSE,P1065,S1065))</f>
        <v>38/100</v>
      </c>
      <c r="H1065" s="39"/>
      <c r="I1065" s="39" t="str">
        <f ca="1">IF(ISERROR(F1058),"",_xlfn.TEXTJOIN("/",FALSE,Q1065,T1065))</f>
        <v>38/50</v>
      </c>
      <c r="J1065" s="39"/>
      <c r="K1065" s="39" t="str">
        <f ca="1">IF(ISERROR(F1058),"",_xlfn.TEXTJOIN("/",FALSE,R1065,U1065))</f>
        <v>76/150</v>
      </c>
      <c r="L1065" s="39"/>
      <c r="M1065" s="7" t="str">
        <f t="shared" ca="1" si="151"/>
        <v>E+</v>
      </c>
      <c r="N1065" s="8">
        <f t="shared" ca="1" si="152"/>
        <v>5.5</v>
      </c>
      <c r="O1065">
        <f>O1064+1</f>
        <v>3</v>
      </c>
      <c r="P1065" s="1">
        <f ca="1">IF(ISERROR(F1058),"",IF(ISTEXT(VLOOKUP(B1058,INDIRECT($F$8),6+(O1065-1)*3)),(VLOOKUP(B1058,INDIRECT($F$8),6+(O1065-1)*3)),SUM(VLOOKUP(B1058,INDIRECT($F$8),6+(O1065-1)*3),IF(W1075,W1065,0))))</f>
        <v>38</v>
      </c>
      <c r="Q1065" s="1">
        <f ca="1">IF(ISERROR(F1058),"",VLOOKUP(B1058,INDIRECT($F$8),7+(O1065-1)*3))</f>
        <v>38</v>
      </c>
      <c r="R1065" s="1">
        <f ca="1">IF(ISERROR(F1058),"",SUM(P1065:Q1065))</f>
        <v>76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str">
        <f ca="1">IF(ISERROR(F1058),"",IF(N1065=0,A1065,""))</f>
        <v/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0</v>
      </c>
      <c r="X1065" s="1" t="str">
        <f ca="1">IF(ISERROR(F1058),"",IF(W1065=0,"",_xlfn.TEXTJOIN("",FALSE," G+",W1065," in ",A1065)))</f>
        <v/>
      </c>
    </row>
    <row r="1066" spans="1:24" ht="12" customHeight="1" x14ac:dyDescent="0.25">
      <c r="A1066" s="7" t="str">
        <f ca="1">IF(ISERROR(F1058),"",VLOOKUP(C1058,INDIRECT($F$8),6+(O1066-1)*3,0))</f>
        <v>MET 001</v>
      </c>
      <c r="B1066" s="38" t="str">
        <f ca="1">IF(ISERROR(F1058),"",VLOOKUP(D1058,INDIRECT($F$8),6+(O1066-1)*3,0))</f>
        <v>Basic Mechanical Engineering</v>
      </c>
      <c r="C1066" s="38"/>
      <c r="D1066" s="38"/>
      <c r="E1066" s="38"/>
      <c r="F1066" s="7">
        <f ca="1">IF(ISERROR(F1058),"",VLOOKUP(E1058,INDIRECT($F$8),6+(O1066-1)*3,0))</f>
        <v>4</v>
      </c>
      <c r="G1066" s="39" t="str">
        <f ca="1">IF(ISERROR(F1058),"",_xlfn.TEXTJOIN("/",FALSE,P1066,S1066))</f>
        <v>44/100</v>
      </c>
      <c r="H1066" s="39"/>
      <c r="I1066" s="39" t="str">
        <f ca="1">IF(ISERROR(F1058),"",_xlfn.TEXTJOIN("/",FALSE,Q1066,T1066))</f>
        <v>28/50</v>
      </c>
      <c r="J1066" s="39"/>
      <c r="K1066" s="39" t="str">
        <f ca="1">IF(ISERROR(F1058),"",_xlfn.TEXTJOIN("/",FALSE,R1066,U1066))</f>
        <v>72/150</v>
      </c>
      <c r="L1066" s="39"/>
      <c r="M1066" s="7" t="str">
        <f t="shared" ca="1" si="151"/>
        <v>E</v>
      </c>
      <c r="N1066" s="8">
        <f t="shared" ca="1" si="152"/>
        <v>5</v>
      </c>
      <c r="O1066">
        <f>O1065+1</f>
        <v>4</v>
      </c>
      <c r="P1066" s="1">
        <f ca="1">IF(ISERROR(F1058),"",IF(ISTEXT(VLOOKUP(B1058,INDIRECT($F$8),6+(O1066-1)*3)),(VLOOKUP(B1058,INDIRECT($F$8),6+(O1066-1)*3)),SUM(VLOOKUP(B1058,INDIRECT($F$8),6+(O1066-1)*3),IF(W1075,W1066,0))))</f>
        <v>44</v>
      </c>
      <c r="Q1066" s="1">
        <f ca="1">IF(ISERROR(F1058),"",VLOOKUP(B1058,INDIRECT($F$8),7+(O1066-1)*3))</f>
        <v>28</v>
      </c>
      <c r="R1066" s="1">
        <f ca="1">IF(ISERROR(F1058),"",SUM(P1066:Q1066))</f>
        <v>72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str">
        <f ca="1">IF(ISERROR(F1058),"",IF(N1066=0,A1066,""))</f>
        <v/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0</v>
      </c>
      <c r="X1066" s="1" t="str">
        <f ca="1">IF(ISERROR(F1058),"",IF(W1066=0,"",_xlfn.TEXTJOIN("",FALSE," G+",W1066," in ",A1066)))</f>
        <v/>
      </c>
    </row>
    <row r="1067" spans="1:24" ht="12" customHeight="1" x14ac:dyDescent="0.25">
      <c r="A1067" s="7" t="str">
        <f ca="1">IF(ISERROR(F1058),"",VLOOKUP(C1058,INDIRECT($F$8),6+(O1067-1)*3,0))</f>
        <v>AHP 002</v>
      </c>
      <c r="B1067" s="38" t="str">
        <f ca="1">IF(ISERROR(F1058),"",VLOOKUP(D1058,INDIRECT($F$8),6+(O1067-1)*3,0))</f>
        <v>Engineering Chemistry Lab</v>
      </c>
      <c r="C1067" s="38"/>
      <c r="D1067" s="38"/>
      <c r="E1067" s="38"/>
      <c r="F1067" s="7">
        <f ca="1">IF(ISERROR(F1058),"",VLOOKUP(E1058,INDIRECT($F$8),6+(O1067-1)*3,0))</f>
        <v>1</v>
      </c>
      <c r="G1067" s="39" t="str">
        <f ca="1">IF(ISERROR(F1058),"",_xlfn.TEXTJOIN("/",FALSE,P1067,S1067))</f>
        <v>16/25</v>
      </c>
      <c r="H1067" s="39"/>
      <c r="I1067" s="39" t="str">
        <f ca="1">IF(ISERROR(F1058),"",_xlfn.TEXTJOIN("/",FALSE,Q1067,T1067))</f>
        <v>20/25</v>
      </c>
      <c r="J1067" s="39"/>
      <c r="K1067" s="39" t="str">
        <f ca="1">IF(ISERROR(F1058),"",_xlfn.TEXTJOIN("/",FALSE,R1067,U1067))</f>
        <v>36/50</v>
      </c>
      <c r="L1067" s="39"/>
      <c r="M1067" s="7" t="str">
        <f t="shared" ca="1" si="151"/>
        <v>C+</v>
      </c>
      <c r="N1067" s="8">
        <f t="shared" ca="1" si="152"/>
        <v>7.5</v>
      </c>
      <c r="O1067">
        <f>O1066+1</f>
        <v>5</v>
      </c>
      <c r="P1067" s="1">
        <f ca="1">IF(ISERROR(F1058),"",IF(ISTEXT(VLOOKUP(B1058,INDIRECT($F$8),6+(O1067-1)*3)),(VLOOKUP(B1058,INDIRECT($F$8),6+(O1067-1)*3)),SUM(VLOOKUP(B1058,INDIRECT($F$8),6+(O1067-1)*3),IF(W1075,W1067,0))))</f>
        <v>16</v>
      </c>
      <c r="Q1067" s="1">
        <f ca="1">IF(ISERROR(F1058),"",VLOOKUP(B1058,INDIRECT($F$8),7+(O1067-1)*3))</f>
        <v>20</v>
      </c>
      <c r="R1067" s="1">
        <f ca="1">IF(ISERROR(F1058),"",SUM(P1067:Q1067))</f>
        <v>36</v>
      </c>
      <c r="S1067" s="1">
        <f ca="1">IF(ISERROR(F1058),"",VLOOKUP(A1058,INDIRECT($F$8),6+(O1067-1)*3))</f>
        <v>25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50</v>
      </c>
      <c r="V1067" s="1" t="str">
        <f ca="1">IF(ISERROR(F1058),"",IF(N1067=0,A1067,""))</f>
        <v/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0</v>
      </c>
      <c r="X1067" s="1" t="str">
        <f ca="1">IF(ISERROR(F1058),"",IF(W1067=0,"",_xlfn.TEXTJOIN("",FALSE," G+",W1067," in ",A1067)))</f>
        <v/>
      </c>
    </row>
    <row r="1068" spans="1:24" ht="12" customHeight="1" x14ac:dyDescent="0.25">
      <c r="A1068" s="7" t="str">
        <f ca="1">IF(ISERROR(F1058),"",VLOOKUP(C1058,INDIRECT($F$8),6+(O1068-1)*3,0))</f>
        <v>ECP 001</v>
      </c>
      <c r="B1068" s="38" t="str">
        <f ca="1">IF(ISERROR(F1058),"",VLOOKUP(D1058,INDIRECT($F$8),6+(O1068-1)*3,0))</f>
        <v>Basic Electronics Engineering Lab</v>
      </c>
      <c r="C1068" s="38"/>
      <c r="D1068" s="38"/>
      <c r="E1068" s="38"/>
      <c r="F1068" s="7">
        <f ca="1">IF(ISERROR(F1058),"",VLOOKUP(E1058,INDIRECT($F$8),6+(O1068-1)*3,0))</f>
        <v>1</v>
      </c>
      <c r="G1068" s="39" t="str">
        <f ca="1">IF(ISERROR(F1058),"",_xlfn.TEXTJOIN("/",FALSE,P1068,S1068))</f>
        <v>11/25</v>
      </c>
      <c r="H1068" s="39"/>
      <c r="I1068" s="39" t="str">
        <f ca="1">IF(ISERROR(F1058),"",_xlfn.TEXTJOIN("/",FALSE,Q1068,T1068))</f>
        <v>19/25</v>
      </c>
      <c r="J1068" s="39"/>
      <c r="K1068" s="39" t="str">
        <f ca="1">IF(ISERROR(F1058),"",_xlfn.TEXTJOIN("/",FALSE,R1068,U1068))</f>
        <v>30/50</v>
      </c>
      <c r="L1068" s="39"/>
      <c r="M1068" s="7" t="str">
        <f t="shared" ca="1" si="151"/>
        <v>D+</v>
      </c>
      <c r="N1068" s="8">
        <f t="shared" ca="1" si="152"/>
        <v>6.5</v>
      </c>
      <c r="O1068">
        <f t="shared" ref="O1068:O1074" si="153">O1067+1</f>
        <v>6</v>
      </c>
      <c r="P1068" s="1">
        <f ca="1">IF(ISERROR(F1058),"",IF(ISTEXT(VLOOKUP(B1058,INDIRECT($F$8),6+(O1068-1)*3)),(VLOOKUP(B1058,INDIRECT($F$8),6+(O1068-1)*3)),SUM(VLOOKUP(B1058,INDIRECT($F$8),6+(O1068-1)*3),IF(W1075,W1068,0))))</f>
        <v>11</v>
      </c>
      <c r="Q1068" s="1">
        <f ca="1">IF(ISERROR(F1058),"",VLOOKUP(B1058,INDIRECT($F$8),7+(O1068-1)*3))</f>
        <v>19</v>
      </c>
      <c r="R1068" s="1">
        <f ca="1">IF(ISERROR(F1058),"",SUM(P1068:Q1068))</f>
        <v>30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str">
        <f ca="1">IF(ISERROR(F1058),"",IF(N1068=0,A1068,""))</f>
        <v/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0</v>
      </c>
      <c r="X1068" s="1" t="str">
        <f ca="1">IF(ISERROR(F1058),"",IF(W1068=0,"",_xlfn.TEXTJOIN("",FALSE," G+",W1068," in ",A1068)))</f>
        <v/>
      </c>
    </row>
    <row r="1069" spans="1:24" ht="12" customHeight="1" x14ac:dyDescent="0.25">
      <c r="A1069" s="7" t="str">
        <f ca="1">IF(ISERROR(F1058),"",VLOOKUP(C1058,INDIRECT($F$8),6+(O1069-1)*3,0))</f>
        <v>MEP 001</v>
      </c>
      <c r="B1069" s="38" t="str">
        <f ca="1">IF(ISERROR(F1058),"",VLOOKUP(D1058,INDIRECT($F$8),6+(O1069-1)*3,0))</f>
        <v>Basic Mechanical Engineering Lab</v>
      </c>
      <c r="C1069" s="38"/>
      <c r="D1069" s="38"/>
      <c r="E1069" s="38"/>
      <c r="F1069" s="7">
        <f ca="1">IF(ISERROR(F1058),"",VLOOKUP(E1058,INDIRECT($F$8),6+(O1069-1)*3,0))</f>
        <v>1</v>
      </c>
      <c r="G1069" s="39" t="str">
        <f ca="1">IF(ISERROR(F1058),"",_xlfn.TEXTJOIN("/",FALSE,P1069,S1069))</f>
        <v>20/25</v>
      </c>
      <c r="H1069" s="39"/>
      <c r="I1069" s="39" t="str">
        <f ca="1">IF(ISERROR(F1058),"",_xlfn.TEXTJOIN("/",FALSE,Q1069,T1069))</f>
        <v>22/25</v>
      </c>
      <c r="J1069" s="39"/>
      <c r="K1069" s="39" t="str">
        <f ca="1">IF(ISERROR(F1058),"",_xlfn.TEXTJOIN("/",FALSE,R1069,U1069))</f>
        <v>42/50</v>
      </c>
      <c r="L1069" s="39"/>
      <c r="M1069" s="7" t="str">
        <f t="shared" ca="1" si="151"/>
        <v>B+</v>
      </c>
      <c r="N1069" s="8">
        <f t="shared" ca="1" si="152"/>
        <v>8.5</v>
      </c>
      <c r="O1069">
        <f t="shared" si="153"/>
        <v>7</v>
      </c>
      <c r="P1069" s="1">
        <f ca="1">IF(ISERROR(F1058),"",IF(ISTEXT(VLOOKUP(B1058,INDIRECT($F$8),6+(O1069-1)*3)),(VLOOKUP(B1058,INDIRECT($F$8),6+(O1069-1)*3)),SUM(VLOOKUP(B1058,INDIRECT($F$8),6+(O1069-1)*3),IF(W1075,W1069,0))))</f>
        <v>20</v>
      </c>
      <c r="Q1069" s="1">
        <f ca="1">IF(ISERROR(F1058),"",VLOOKUP(B1058,INDIRECT($F$8),7+(O1069-1)*3))</f>
        <v>22</v>
      </c>
      <c r="R1069" s="1">
        <f ca="1">IF(ISERROR(F1058),"",SUM(P1069:Q1069))</f>
        <v>42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str">
        <f ca="1">IF(ISERROR(F1058),"",IF(N1069=0,A1069,""))</f>
        <v/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0</v>
      </c>
      <c r="X1069" s="1" t="str">
        <f ca="1">IF(ISERROR(F1058),"",IF(W1069=0,"",_xlfn.TEXTJOIN("",FALSE," G+",W1069," in ",A1069)))</f>
        <v/>
      </c>
    </row>
    <row r="1070" spans="1:24" ht="12" customHeight="1" x14ac:dyDescent="0.25">
      <c r="A1070" s="7" t="str">
        <f ca="1">IF(ISERROR(F1058),"",VLOOKUP(C1058,INDIRECT($F$8),6+(O1070-1)*3,0))</f>
        <v>MEP 003</v>
      </c>
      <c r="B1070" s="38" t="str">
        <f ca="1">IF(ISERROR(F1058),"",VLOOKUP(D1058,INDIRECT($F$8),6+(O1070-1)*3-Z1070,0))</f>
        <v>Workshop Practices Lab</v>
      </c>
      <c r="C1070" s="38"/>
      <c r="D1070" s="38"/>
      <c r="E1070" s="38"/>
      <c r="F1070" s="7">
        <f ca="1">IF(ISERROR(F1058),"",VLOOKUP(E1058,INDIRECT($F$8),6+(O1070-1)*3,0))</f>
        <v>2</v>
      </c>
      <c r="G1070" s="39" t="str">
        <f ca="1">IF(ISERROR(F1058),"",_xlfn.TEXTJOIN("/",FALSE,P1070,S1070))</f>
        <v>42/50</v>
      </c>
      <c r="H1070" s="39"/>
      <c r="I1070" s="39" t="str">
        <f ca="1">IF(ISERROR(F1058),"",_xlfn.TEXTJOIN("/",FALSE,Q1070,T1070))</f>
        <v>43/50</v>
      </c>
      <c r="J1070" s="39"/>
      <c r="K1070" s="39" t="str">
        <f ca="1">IF(ISERROR(F1058),"",_xlfn.TEXTJOIN("/",FALSE,R1070,U1070))</f>
        <v>85/100</v>
      </c>
      <c r="L1070" s="39"/>
      <c r="M1070" s="7" t="str">
        <f t="shared" ca="1" si="151"/>
        <v>A</v>
      </c>
      <c r="N1070" s="8">
        <f t="shared" ca="1" si="152"/>
        <v>9</v>
      </c>
      <c r="O1070">
        <f t="shared" si="153"/>
        <v>8</v>
      </c>
      <c r="P1070" s="1">
        <f ca="1">IF(ISERROR(F1058),"",IF(ISTEXT(VLOOKUP(B1058,INDIRECT($F$8),6+(O1070-1)*3)),(VLOOKUP(B1058,INDIRECT($F$8),6+(O1070-1)*3)),SUM(VLOOKUP(B1058,INDIRECT($F$8),6+(O1070-1)*3),IF(W1075,W1070,0))))</f>
        <v>42</v>
      </c>
      <c r="Q1070" s="1">
        <f ca="1">IF(ISERROR(F1058),"",VLOOKUP(B1058,INDIRECT($F$8),7+(O1070-1)*3))</f>
        <v>43</v>
      </c>
      <c r="R1070" s="1">
        <f ca="1">IF(ISERROR(F1058),"",SUM(P1070:Q1070))</f>
        <v>85</v>
      </c>
      <c r="S1070" s="1">
        <f ca="1">IF(ISERROR(F1058),"",VLOOKUP(A1058,INDIRECT($F$8),6+(O1070-1)*3))</f>
        <v>50</v>
      </c>
      <c r="T1070" s="1">
        <f ca="1">IF(ISERROR(F1058),"",VLOOKUP(A1058,INDIRECT($F$8),7+(O1070-1)*3))</f>
        <v>50</v>
      </c>
      <c r="U1070" s="1">
        <f ca="1">IF(ISERROR(F1058),"",VLOOKUP(A1058,INDIRECT($F$8),8+(O1070-1)*3))</f>
        <v>100</v>
      </c>
      <c r="V1070" s="1" t="str">
        <f ca="1">IF(ISERROR(F1058),"",IF(N1070=0,A1070,""))</f>
        <v/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0</v>
      </c>
      <c r="X1070" s="1" t="str">
        <f ca="1">IF(ISERROR(F1058),"",IF(W1070=0,"",_xlfn.TEXTJOIN("",FALSE," G+",W1070," in ",A1070)))</f>
        <v/>
      </c>
    </row>
    <row r="1071" spans="1:24" ht="12" customHeight="1" x14ac:dyDescent="0.25">
      <c r="A1071" s="7" t="str">
        <f ca="1">IF(ISERROR(F1058),"",VLOOKUP(C1058,INDIRECT($F$8),6+(O1071-1)*3,0))</f>
        <v>AHP 004</v>
      </c>
      <c r="B1071" s="38" t="str">
        <f ca="1">IF(ISERROR(F1058),"",VLOOKUP(D1058,INDIRECT($F$8),6+(O1071-1)*3-Z1071,0))</f>
        <v>Emerging Technologies in Engineering Lab</v>
      </c>
      <c r="C1071" s="38"/>
      <c r="D1071" s="38"/>
      <c r="E1071" s="38"/>
      <c r="F1071" s="7">
        <f ca="1">IF(ISERROR(F1058),"",VLOOKUP(E1058,INDIRECT($F$8),6+(O1071-1)*3,0))</f>
        <v>1</v>
      </c>
      <c r="G1071" s="39" t="str">
        <f ca="1">IF(ISERROR(F1058),"",_xlfn.TEXTJOIN("/",FALSE,P1071,S1071))</f>
        <v>22/25</v>
      </c>
      <c r="H1071" s="39"/>
      <c r="I1071" s="39" t="str">
        <f ca="1">IF(ISERROR(F1058),"",_xlfn.TEXTJOIN("/",FALSE,Q1071,T1071))</f>
        <v>24/25</v>
      </c>
      <c r="J1071" s="39"/>
      <c r="K1071" s="39" t="str">
        <f ca="1">IF(ISERROR(F1058),"",_xlfn.TEXTJOIN("/",FALSE,R1071,U1071))</f>
        <v>46/50</v>
      </c>
      <c r="L1071" s="39"/>
      <c r="M1071" s="7" t="str">
        <f t="shared" ca="1" si="151"/>
        <v>A+</v>
      </c>
      <c r="N1071" s="8">
        <f t="shared" ca="1" si="152"/>
        <v>9.5</v>
      </c>
      <c r="O1071">
        <f t="shared" si="153"/>
        <v>9</v>
      </c>
      <c r="P1071" s="1">
        <f ca="1">IF(ISERROR(F1058),"",IF(ISTEXT(VLOOKUP(B1058,INDIRECT($F$8),6+(O1071-1)*3)),(VLOOKUP(B1058,INDIRECT($F$8),6+(O1071-1)*3)),SUM(VLOOKUP(B1058,INDIRECT($F$8),6+(O1071-1)*3),IF(W1075,W1071,0))))</f>
        <v>22</v>
      </c>
      <c r="Q1071" s="1">
        <f ca="1">IF(ISERROR(F1058),"",VLOOKUP(B1058,INDIRECT($F$8),7+(O1071-1)*3))</f>
        <v>24</v>
      </c>
      <c r="R1071" s="1">
        <f ca="1">IF(ISERROR(F1058),"",SUM(P1071:Q1071))</f>
        <v>46</v>
      </c>
      <c r="S1071" s="1">
        <f ca="1">IF(ISERROR(F1058),"",VLOOKUP(A1058,INDIRECT($F$8),6+(O1071-1)*3))</f>
        <v>25</v>
      </c>
      <c r="T1071" s="1">
        <f ca="1">IF(ISERROR(F1058),"",VLOOKUP(A1058,INDIRECT($F$8),7+(O1071-1)*3))</f>
        <v>25</v>
      </c>
      <c r="U1071" s="1">
        <f ca="1">IF(ISERROR(F1058),"",VLOOKUP(A1058,INDIRECT($F$8),8+(O1071-1)*3))</f>
        <v>50</v>
      </c>
      <c r="V1071" s="1" t="str">
        <f ca="1">IF(ISERROR(F1058),"",IF(N1071=0,A1071,""))</f>
        <v/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0</v>
      </c>
      <c r="X1071" s="1" t="str">
        <f ca="1">IF(ISERROR(F1058),"",IF(W1071=0,"",_xlfn.TEXTJOIN("",FALSE," G+",W1071," in ",A1071)))</f>
        <v/>
      </c>
    </row>
    <row r="1072" spans="1:24" ht="12" customHeight="1" x14ac:dyDescent="0.25">
      <c r="A1072" s="7" t="str">
        <f ca="1">IF(ISERROR(F1058),"",VLOOKUP(C1058,INDIRECT($F$8),6+(O1072-1)*3,0))</f>
        <v>CSP 002</v>
      </c>
      <c r="B1072" s="38" t="str">
        <f ca="1">IF(ISERROR(F1058),"",VLOOKUP(D1058,INDIRECT($F$8),6+(O1072-1)*3,0))</f>
        <v>Computer Applications and IOT</v>
      </c>
      <c r="C1072" s="38"/>
      <c r="D1072" s="38"/>
      <c r="E1072" s="38"/>
      <c r="F1072" s="7">
        <f ca="1">IF(ISERROR(F1058),"",VLOOKUP(E1058,INDIRECT($F$8),6+(O1072-1)*3,0))</f>
        <v>1</v>
      </c>
      <c r="G1072" s="39" t="str">
        <f ca="1">IF(ISERROR(F1058),"",_xlfn.TEXTJOIN("/",FALSE,P1072,S1072))</f>
        <v>21/25</v>
      </c>
      <c r="H1072" s="39"/>
      <c r="I1072" s="39" t="str">
        <f ca="1">IF(ISERROR(F1058),"",_xlfn.TEXTJOIN("/",FALSE,Q1072,T1072))</f>
        <v>18/25</v>
      </c>
      <c r="J1072" s="39"/>
      <c r="K1072" s="39" t="str">
        <f ca="1">IF(ISERROR(F1058),"",_xlfn.TEXTJOIN("/",FALSE,R1072,U1072))</f>
        <v>39/50</v>
      </c>
      <c r="L1072" s="39"/>
      <c r="M1072" s="7" t="str">
        <f t="shared" ca="1" si="151"/>
        <v>B</v>
      </c>
      <c r="N1072" s="8">
        <f t="shared" ca="1" si="152"/>
        <v>8</v>
      </c>
      <c r="O1072">
        <f t="shared" si="153"/>
        <v>10</v>
      </c>
      <c r="P1072" s="1">
        <f ca="1">IF(ISERROR(F1058),"",IF(ISTEXT(VLOOKUP(B1058,INDIRECT($F$8),6+(O1072-1)*3)),(VLOOKUP(B1058,INDIRECT($F$8),6+(O1072-1)*3)),SUM(VLOOKUP(B1058,INDIRECT($F$8),6+(O1072-1)*3),IF(W1075,W1072,0))))</f>
        <v>21</v>
      </c>
      <c r="Q1072" s="1">
        <f ca="1">IF(ISERROR(F1058),"",VLOOKUP(B1058,INDIRECT($F$8),7+(O1072-1)*3))</f>
        <v>18</v>
      </c>
      <c r="R1072" s="1">
        <f ca="1">IF(ISERROR(F1058),"",SUM(P1072:Q1072))</f>
        <v>39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str">
        <f ca="1">IF(ISERROR(F1058),"",IF(N1072=0,A1072,""))</f>
        <v/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0</v>
      </c>
      <c r="X1072" s="1" t="str">
        <f ca="1">IF(ISERROR(F1058),"",IF(W1072=0,"",_xlfn.TEXTJOIN("",FALSE," G+",W1072," in ",A1072)))</f>
        <v/>
      </c>
    </row>
    <row r="1073" spans="1:24" ht="12" customHeight="1" x14ac:dyDescent="0.25">
      <c r="A1073" s="7" t="str">
        <f ca="1">IF(ISERROR(F1058),"",VLOOKUP(C1058,INDIRECT($F$8),6+(O1073-1)*3,0))</f>
        <v>AHP 006</v>
      </c>
      <c r="B1073" s="38" t="str">
        <f ca="1">IF(ISERROR(F1058),"",VLOOKUP(D1058,INDIRECT($F$8),6+(O1073-1)*3,0))</f>
        <v>English Language Lab ($)</v>
      </c>
      <c r="C1073" s="38"/>
      <c r="D1073" s="38"/>
      <c r="E1073" s="38"/>
      <c r="F1073" s="7">
        <f ca="1">IF(ISERROR(F1058),"",VLOOKUP(E1058,INDIRECT($F$8),6+(O1073-1)*3,0))</f>
        <v>0</v>
      </c>
      <c r="G1073" s="39" t="str">
        <f ca="1">IF(ISERROR(F1058),"",_xlfn.TEXTJOIN("/",FALSE,P1073,S1073))</f>
        <v>17/25</v>
      </c>
      <c r="H1073" s="39"/>
      <c r="I1073" s="39" t="str">
        <f ca="1">IF(ISERROR(F1058),"",_xlfn.TEXTJOIN("/",FALSE,Q1073,T1073))</f>
        <v>30/50</v>
      </c>
      <c r="J1073" s="39"/>
      <c r="K1073" s="39" t="str">
        <f ca="1">IF(ISERROR(F1058),"",_xlfn.TEXTJOIN("/",FALSE,R1073,U1073))</f>
        <v>47/75</v>
      </c>
      <c r="L1073" s="39"/>
      <c r="M1073" s="7" t="str">
        <f t="shared" ca="1" si="151"/>
        <v>D+</v>
      </c>
      <c r="N1073" s="8">
        <f t="shared" ca="1" si="152"/>
        <v>6.5</v>
      </c>
      <c r="O1073">
        <f t="shared" si="153"/>
        <v>11</v>
      </c>
      <c r="P1073" s="1">
        <f ca="1">IF(ISERROR(F1058),"",IF(ISTEXT(VLOOKUP(B1058,INDIRECT($F$8),6+(O1073-1)*3)),(VLOOKUP(B1058,INDIRECT($F$8),6+(O1073-1)*3)),SUM(VLOOKUP(B1058,INDIRECT($F$8),6+(O1073-1)*3),IF(W1075,W1073,0))))</f>
        <v>17</v>
      </c>
      <c r="Q1073" s="1">
        <f ca="1">IF(ISERROR(F1058),"",VLOOKUP(B1058,INDIRECT($F$8),7+(O1073-1)*3))</f>
        <v>30</v>
      </c>
      <c r="R1073" s="1">
        <f ca="1">IF(ISERROR(F1058),"",SUM(P1073:Q1073))</f>
        <v>47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50</v>
      </c>
      <c r="U1073" s="1">
        <f ca="1">IF(ISERROR(F1058),"",VLOOKUP(A1058,INDIRECT($F$8),8+(O1073-1)*3))</f>
        <v>75</v>
      </c>
      <c r="V1073" s="1" t="str">
        <f ca="1">IF(ISERROR(F1058),"",IF(N1073=0,A1073,""))</f>
        <v/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0</v>
      </c>
      <c r="X1073" s="1" t="str">
        <f ca="1">IF(ISERROR(F1058),"",IF(W1073=0,"",_xlfn.TEXTJOIN("",FALSE," G+",W1073," in ",A1073)))</f>
        <v/>
      </c>
    </row>
    <row r="1074" spans="1:24" ht="12" customHeight="1" x14ac:dyDescent="0.25">
      <c r="A1074" s="7" t="str">
        <f ca="1">IF(ISERROR(F1058),"",VLOOKUP(C1058,INDIRECT($F$8),6+(O1074-1)*3-Y1074,0))</f>
        <v>GP 01</v>
      </c>
      <c r="B1074" s="38" t="str">
        <f ca="1">IF(ISERROR(F1058),"",VLOOKUP(D1058,INDIRECT($F$8),6+(O1074-1)*3-Z1074,0))</f>
        <v>General Proficiency ($)</v>
      </c>
      <c r="C1074" s="38"/>
      <c r="D1074" s="38"/>
      <c r="E1074" s="38"/>
      <c r="F1074" s="7">
        <f ca="1">IF(ISERROR(F1058),"",VLOOKUP(E1058,INDIRECT($F$8),6+(O1074-1)*3-AA1074,0))</f>
        <v>0</v>
      </c>
      <c r="G1074" s="39" t="str">
        <f ca="1">IF(ISERROR(F1058),"","-")</f>
        <v>-</v>
      </c>
      <c r="H1074" s="39"/>
      <c r="I1074" s="39" t="str">
        <f ca="1">IF(ISERROR(F1058),"",_xlfn.TEXTJOIN("/",FALSE,Q1074,T1074))</f>
        <v>47/50</v>
      </c>
      <c r="J1074" s="39"/>
      <c r="K1074" s="39" t="str">
        <f ca="1">IF(ISERROR(F1058),"",_xlfn.TEXTJOIN("/",FALSE,R1074,U1074))</f>
        <v>47/50</v>
      </c>
      <c r="L1074" s="39"/>
      <c r="M1074" s="39" t="str">
        <f ca="1">IF(ISBLANK(R1074),"",IF(ISTEXT(R1074),R1074,IF(R1074&gt;=0.8*U1074,"Excellent",IF(R1074&gt;=0.6*U1074,"Very Good",IF(R1074&gt;=0.4*U1074,"Good",IF(R1074&gt;=0.2*U1074,"Satisfactory","Average"))))))</f>
        <v>Excellent</v>
      </c>
      <c r="N1074" s="39"/>
      <c r="O1074">
        <f t="shared" si="153"/>
        <v>12</v>
      </c>
      <c r="P1074" s="1">
        <f ca="1">IF(ISERROR(F1058),"",IF(ISTEXT(VLOOKUP(B\28,INDIRECT($F$8),6+(O1074-1)*3)),(VLOOKUP(B1058,INDIRECT($F$8),6+(O1074-1)*3)),SUM(VLOOKUP(B1058,INDIRECT($F$8),6+(O1074-1)*3),IF(W1075,W1074,0))))</f>
        <v>0</v>
      </c>
      <c r="Q1074" s="1">
        <f ca="1">IF(ISERROR(F1058),"",VLOOKUP(B1058,INDIRECT($F$8),7+(O1074-1)*3))</f>
        <v>47</v>
      </c>
      <c r="R1074" s="1">
        <f ca="1">IF(ISERROR(F1058),"",SUM(P1074:Q1074))</f>
        <v>47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5">
      <c r="A1075" s="40" t="str">
        <f ca="1">IF(ISERROR(F1058),"",A1054)</f>
        <v>Total Credits/ Marks/ Total Grade Points</v>
      </c>
      <c r="B1075" s="40"/>
      <c r="C1075" s="40"/>
      <c r="D1075" s="40"/>
      <c r="E1075" s="40"/>
      <c r="F1075" s="10">
        <f ca="1">IF(ISERROR(F1058),"",SUM(F1063:F1073))</f>
        <v>23</v>
      </c>
      <c r="G1075" s="41" t="str">
        <f ca="1">IF(ISERROR(F1058),"",_xlfn.TEXTJOIN("/",TRUE,SUMIF(F1063:F1074,"&gt;0",P1063:P1074),SUMIF(F1063:F1074,"&gt;0",S1063:S1074)))</f>
        <v>328/575</v>
      </c>
      <c r="H1075" s="41"/>
      <c r="I1075" s="41" t="str">
        <f ca="1">IF(ISERROR(F1058),"",_xlfn.TEXTJOIN("/",TRUE,SUMIF(F1063:F1074,"&gt;0",Q1063:Q1074),SUMIF(F1063:F1074,"&gt;0",T1063:T1074)))</f>
        <v>271/375</v>
      </c>
      <c r="J1075" s="41"/>
      <c r="K1075" s="41" t="str">
        <f ca="1">IF(ISERROR(F1058),"",_xlfn.TEXTJOIN("/",TRUE,SUMIF(F1063:F1074,"&gt;0",R1063:R1074),SUMIF(F1063:F1074,"&gt;0",U1063:U1074)))</f>
        <v>599/950</v>
      </c>
      <c r="L1075" s="41"/>
      <c r="M1075" s="40">
        <f ca="1">IF(ISERROR(F1058),"",SUMPRODUCT(N1063:N1073,F1063:F1073))</f>
        <v>148</v>
      </c>
      <c r="N1075" s="40"/>
      <c r="V1075" s="1" t="str">
        <f ca="1">IF(ISERROR(F1058),"",_xlfn.TEXTJOIN(", ",TRUE,V1063:V1074))</f>
        <v/>
      </c>
      <c r="W1075" t="b">
        <f ca="1">IF(ISERROR(F1058),"",IF(SUM(W1063:W1074)&lt;=W1062,TRUE,FALSE))</f>
        <v>1</v>
      </c>
      <c r="X1075" s="1" t="str">
        <f ca="1">IF(ISERROR(F1058),"",_xlfn.TEXTJOIN(",",TRUE,X1063:X1074))</f>
        <v/>
      </c>
    </row>
    <row r="1076" spans="1:24" ht="12" customHeight="1" x14ac:dyDescent="0.25">
      <c r="A1076" s="40" t="str">
        <f ca="1">IF(ISERROR(F1058),"",A1055)</f>
        <v>Result:</v>
      </c>
      <c r="B1076" s="42" t="str" cm="1">
        <f t="array" aca="1" ref="B1076" ca="1">IF(SUM(COUNTIF(M1063:M1073,{"Ab","Dt"}))=11, "Not Promoted to IInd Semester", IF(V1075="", "PASS", "CARRY OVER"))</f>
        <v>PASS</v>
      </c>
      <c r="C1076" s="42"/>
      <c r="D1076" s="40" t="str">
        <f ca="1">IF(ISERROR(F1058),"",D1055)</f>
        <v>Remark:</v>
      </c>
      <c r="E1076" s="42" t="str">
        <f ca="1">IF(ISERROR(F1058),"",IF(V1075="",IF(X1075="","",X1075),_xlfn.TEXTJOIN(" ",TRUE,"BACK IN",V1075)))</f>
        <v/>
      </c>
      <c r="F1076" s="42"/>
      <c r="G1076" s="40" t="str">
        <f ca="1">IF(ISERROR(F1058),"",G1055)</f>
        <v>SGPA:</v>
      </c>
      <c r="H1076" s="43">
        <f ca="1">IF(ISERROR(F1058),"",M1075/F1075)</f>
        <v>6.4347826086956523</v>
      </c>
      <c r="I1076" s="40" t="str">
        <f ca="1">IF(ISERROR(F1058),"",I1055)</f>
        <v>CGPA:</v>
      </c>
      <c r="J1076" s="43">
        <f ca="1">IF(ISERROR(F1058),"",VLOOKUP(B1058,INDIRECT($F$8),12+(O1074-1)*3,0))</f>
        <v>6.4347826086956523</v>
      </c>
      <c r="K1076" s="42" t="str">
        <f ca="1">IF(ISERROR(F1058),"",K1055)</f>
        <v>Earned Credits:</v>
      </c>
      <c r="L1076" s="40">
        <f ca="1">IF(ISERROR(F1058),"",SUMIF(N1063:N1073,"&gt;0",F1063:F1073))</f>
        <v>23</v>
      </c>
      <c r="M1076" s="42" t="str">
        <f ca="1">IF(ISERROR(F1058),"",M1055)</f>
        <v>Cuml. Earned Credits:</v>
      </c>
      <c r="N1076" s="40">
        <f ca="1">IF(ISERROR(F1058),"",VLOOKUP(B1058,INDIRECT($F$8),10+(O1074-1)*3,0))</f>
        <v>23</v>
      </c>
    </row>
    <row r="1077" spans="1:24" ht="12" customHeight="1" x14ac:dyDescent="0.25">
      <c r="A1077" s="40"/>
      <c r="B1077" s="42"/>
      <c r="C1077" s="42"/>
      <c r="D1077" s="40"/>
      <c r="E1077" s="42"/>
      <c r="F1077" s="42"/>
      <c r="G1077" s="40"/>
      <c r="H1077" s="43"/>
      <c r="I1077" s="40"/>
      <c r="J1077" s="43"/>
      <c r="K1077" s="42"/>
      <c r="L1077" s="40"/>
      <c r="M1077" s="42"/>
      <c r="N1077" s="40"/>
    </row>
    <row r="1078" spans="1:24" ht="12" customHeight="1" x14ac:dyDescent="0.25">
      <c r="A1078" s="40"/>
      <c r="B1078" s="42"/>
      <c r="C1078" s="42"/>
      <c r="D1078" s="40"/>
      <c r="E1078" s="42"/>
      <c r="F1078" s="42"/>
      <c r="G1078" s="40"/>
      <c r="H1078" s="43"/>
      <c r="I1078" s="40"/>
      <c r="J1078" s="43"/>
      <c r="K1078" s="42"/>
      <c r="L1078" s="40"/>
      <c r="M1078" s="42"/>
      <c r="N1078" s="40"/>
    </row>
    <row r="1079" spans="1:24" ht="12" customHeight="1" x14ac:dyDescent="0.25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 t="str">
        <f ca="1">VLOOKUP(B1079,INDIRECT($F$8),4,0)</f>
        <v>Sumit Singh</v>
      </c>
    </row>
    <row r="1080" spans="1:24" ht="12" customHeight="1" x14ac:dyDescent="0.25">
      <c r="A1080" s="44" t="str">
        <f ca="1">IF(ISERROR(F1079),"",A1059)</f>
        <v>Name:</v>
      </c>
      <c r="B1080" s="44" t="str">
        <f ca="1">IFERROR(VLOOKUP(B1079,INDIRECT($F$8),4,0),"")</f>
        <v>Sumit Singh</v>
      </c>
      <c r="C1080" s="44"/>
      <c r="D1080" s="44" t="str">
        <f ca="1">IF(ISERROR(F1079),"",D1059)</f>
        <v>Father's Name:</v>
      </c>
      <c r="E1080" s="44" t="str">
        <f ca="1">IFERROR(VLOOKUP(B1079,INDIRECT($F$8),5,0),"")</f>
        <v>Raghuveer Singh</v>
      </c>
      <c r="F1080" s="44"/>
      <c r="G1080" s="44" t="str">
        <f ca="1">IF(ISERROR(F1079),"",G1059)</f>
        <v>University Roll No:</v>
      </c>
      <c r="H1080" s="44"/>
      <c r="I1080" s="45">
        <f ca="1">IFERROR(VLOOKUP(B1079,INDIRECT($F$8),2,0),"")</f>
        <v>250090101052</v>
      </c>
      <c r="J1080" s="45"/>
      <c r="K1080" s="44" t="str">
        <f ca="1">IF(ISERROR(F1079),"",K1059)</f>
        <v>University Enrol. No:</v>
      </c>
      <c r="L1080" s="44"/>
      <c r="M1080" s="45" t="str">
        <f ca="1">IFERROR(VLOOKUP(B1079,INDIRECT($F$8),3,0),"")</f>
        <v>UTU/2501103723</v>
      </c>
      <c r="N1080" s="45"/>
    </row>
    <row r="1081" spans="1:24" ht="12" customHeight="1" x14ac:dyDescent="0.25">
      <c r="A1081" s="44"/>
      <c r="B1081" s="44"/>
      <c r="C1081" s="44"/>
      <c r="D1081" s="44"/>
      <c r="E1081" s="44"/>
      <c r="F1081" s="44"/>
      <c r="G1081" s="44"/>
      <c r="H1081" s="44"/>
      <c r="I1081" s="45"/>
      <c r="J1081" s="45"/>
      <c r="K1081" s="44"/>
      <c r="L1081" s="44"/>
      <c r="M1081" s="45"/>
      <c r="N1081" s="45"/>
    </row>
    <row r="1082" spans="1:24" ht="12" customHeight="1" x14ac:dyDescent="0.25">
      <c r="A1082" s="42" t="str">
        <f ca="1">IF(ISERROR(F1079),"",A1061)</f>
        <v>Subject Code</v>
      </c>
      <c r="B1082" s="42" t="str">
        <f ca="1">IF(ISERROR(F1079),"",B1061)</f>
        <v>Subject Name</v>
      </c>
      <c r="C1082" s="42"/>
      <c r="D1082" s="42"/>
      <c r="E1082" s="42"/>
      <c r="F1082" s="42" t="str">
        <f ca="1">IF(ISERROR(F1079),"",F1061)</f>
        <v>Credits</v>
      </c>
      <c r="G1082" s="42" t="str">
        <f ca="1">IF(ISERROR(F1079),"",G1061)</f>
        <v>External Marks</v>
      </c>
      <c r="H1082" s="42"/>
      <c r="I1082" s="42" t="str">
        <f ca="1">IF(ISERROR(F1079),"",I1061)</f>
        <v>Sessional Marks</v>
      </c>
      <c r="J1082" s="42"/>
      <c r="K1082" s="42" t="str">
        <f ca="1">IF(ISERROR(F1079),"",K1061)</f>
        <v>Total Marks</v>
      </c>
      <c r="L1082" s="42"/>
      <c r="M1082" s="42" t="str">
        <f ca="1">IF(ISERROR(F1079),"",M1061)</f>
        <v>Grade</v>
      </c>
      <c r="N1082" s="42" t="str">
        <f ca="1">IF(ISERROR(F1079),"",N1061)</f>
        <v>Grade Points</v>
      </c>
    </row>
    <row r="1083" spans="1:24" ht="12" customHeight="1" x14ac:dyDescent="0.25">
      <c r="A1083" s="42"/>
      <c r="B1083" s="42"/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  <c r="W1083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10</v>
      </c>
    </row>
    <row r="1084" spans="1:24" ht="12" customHeight="1" x14ac:dyDescent="0.25">
      <c r="A1084" s="7" t="str">
        <f ca="1">IF(ISERROR(F1079),"",VLOOKUP(C1079,INDIRECT($F$8),6+(O1084-1)*3,0))</f>
        <v>AHT 002</v>
      </c>
      <c r="B1084" s="38" t="str">
        <f ca="1">IF(ISERROR(F1079),"",VLOOKUP(D1079,INDIRECT($F$8),6+(O1084-1)*3,0))</f>
        <v>Engineering Chemistry</v>
      </c>
      <c r="C1084" s="38"/>
      <c r="D1084" s="38"/>
      <c r="E1084" s="38"/>
      <c r="F1084" s="7">
        <f ca="1">IF(ISERROR(F1079),"",VLOOKUP(E1079,INDIRECT($F$8),6+(O1084-1)*3,0))</f>
        <v>4</v>
      </c>
      <c r="G1084" s="39" t="str">
        <f ca="1">IF(ISERROR(F1079),"",_xlfn.TEXTJOIN("/",FALSE,P1084,S1084))</f>
        <v>60/100</v>
      </c>
      <c r="H1084" s="39"/>
      <c r="I1084" s="39" t="str">
        <f ca="1">IF(ISERROR(F1079),"",_xlfn.TEXTJOIN("/",FALSE,Q1084,T1084))</f>
        <v>32/50</v>
      </c>
      <c r="J1084" s="39"/>
      <c r="K1084" s="39" t="str">
        <f ca="1">IF(ISERROR(F1079),"",_xlfn.TEXTJOIN("/",FALSE,R1084,U1084))</f>
        <v>92/150</v>
      </c>
      <c r="L1084" s="39"/>
      <c r="M1084" s="7" t="str">
        <f ca="1">IF(ISERROR(F1079),"",IF(ISTEXT(P1084),IF(P1084="A","Ab",IF(P1084="D","Dt",IF(P1084="UFM","UFM",IF(P1084="NA","")))),IF(AND(ISBLANK(P1084),ISBLANK(R1084)),"",IF(P1084&lt;0.3*S1084,"F",IF(ISBLANK(R1084),"",IF(ISTEXT(R1084),R1084,IF(R1084&gt;=0.95*U1084,"O",IF(R1084&gt;=0.9*U1084,"A+",IF(R1084&gt;=0.85*U1084,"A",IF(R1084&gt;=0.8*U1084,"B+",IF(R1084&gt;=0.75*U1084,"B",IF(R1084&gt;=0.7*U1084,"C+",IF(R1084&gt;=0.65*U1084,"C",IF(R1084&gt;=0.6*U1084,"D+",IF(R1084&gt;=0.55*U1084,"D",IF(R1084&gt;=0.5*U1084,"E+",IF(R1084&gt;=0.45*U1084,"E",IF(R1084&gt;=0.4*U1084,"P",IF(R1084&lt;0.4*U1084,"F",R1084)))))))))))))))))))</f>
        <v>D+</v>
      </c>
      <c r="N1084" s="8">
        <f ca="1">INDEX($Z$2:$Z$17,MATCH(M1084,$Y$2:$Y$17,0))</f>
        <v>6.5</v>
      </c>
      <c r="O1084">
        <v>1</v>
      </c>
      <c r="P1084" s="1">
        <f ca="1">IF(ISERROR(F1079),"",IF(ISTEXT(VLOOKUP(B1079,INDIRECT($F$8),6+(O1084-1)*3)),(VLOOKUP(B1079,INDIRECT($F$8),6+(O1084-1)*3)),SUM(VLOOKUP(B1079,INDIRECT($F$8),6+(O1084-1)*3),IF(W1096,W1084,0))))</f>
        <v>60</v>
      </c>
      <c r="Q1084" s="1">
        <f ca="1">IF(ISERROR(F1079),"",VLOOKUP(B1079,INDIRECT($F$8),7+(O1084-1)*3))</f>
        <v>32</v>
      </c>
      <c r="R1084" s="1">
        <f ca="1">IF(ISERROR(F1079),"",SUM(P1084:Q1084))</f>
        <v>92</v>
      </c>
      <c r="S1084" s="1">
        <f ca="1">IF(ISERROR(F1079),"",VLOOKUP(A1079,INDIRECT($F$8),6+(O1084-1)*3))</f>
        <v>100</v>
      </c>
      <c r="T1084" s="1">
        <f ca="1">IF(ISERROR(F1079),"",VLOOKUP(A1079,INDIRECT($F$8),7+(O1084-1)*3))</f>
        <v>50</v>
      </c>
      <c r="U1084" s="1">
        <f ca="1">IF(ISERROR(F1079),"",VLOOKUP(A1079,INDIRECT($F$8),8+(O1084-1)*3))</f>
        <v>150</v>
      </c>
      <c r="V1084" s="1" t="str">
        <f ca="1">IF(ISERROR(F1079),"",IF(N1084=0,A1084,""))</f>
        <v/>
      </c>
      <c r="W1084" s="1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>0</v>
      </c>
      <c r="X1084" s="1" t="str">
        <f ca="1">IF(ISERROR(F1079),"",IF(W1084=0,"",_xlfn.TEXTJOIN("",FALSE," G+",W1084," in ",A1084)))</f>
        <v/>
      </c>
    </row>
    <row r="1085" spans="1:24" ht="12" customHeight="1" x14ac:dyDescent="0.25">
      <c r="A1085" s="7" t="str">
        <f ca="1">IF(ISERROR(F1079),"",VLOOKUP(C1079,INDIRECT($F$8),6+(O1085-1)*3,0))</f>
        <v>AHT 003</v>
      </c>
      <c r="B1085" s="38" t="str">
        <f ca="1">IF(ISERROR(F1079),"",VLOOKUP(D1079,INDIRECT($F$8),6+(O1085-1)*3,0))</f>
        <v>Introduction to Engineering Mathematics</v>
      </c>
      <c r="C1085" s="38"/>
      <c r="D1085" s="38"/>
      <c r="E1085" s="38"/>
      <c r="F1085" s="7">
        <f ca="1">IF(ISERROR(F1079),"",VLOOKUP(E1079,INDIRECT($F$8),6+(O1085-1)*3,0))</f>
        <v>4</v>
      </c>
      <c r="G1085" s="39" t="str">
        <f ca="1">IF(ISERROR(F1079),"",_xlfn.TEXTJOIN("/",FALSE,P1085,S1085))</f>
        <v>72/100</v>
      </c>
      <c r="H1085" s="39"/>
      <c r="I1085" s="39" t="str">
        <f ca="1">IF(ISERROR(F1079),"",_xlfn.TEXTJOIN("/",FALSE,Q1085,T1085))</f>
        <v>26/50</v>
      </c>
      <c r="J1085" s="39"/>
      <c r="K1085" s="39" t="str">
        <f ca="1">IF(ISERROR(F1079),"",_xlfn.TEXTJOIN("/",FALSE,R1085,U1085))</f>
        <v>98/150</v>
      </c>
      <c r="L1085" s="39"/>
      <c r="M1085" s="7" t="str">
        <f t="shared" ref="M1085:M1094" ca="1" si="154">IF(ISERROR(F1080),"",IF(ISTEXT(P1085),IF(P1085="A","Ab",IF(P1085="D","Dt",IF(P1085="UFM","UFM",IF(P1085="NA","")))),IF(AND(ISBLANK(P1085),ISBLANK(R1085)),"",IF(P1085&lt;0.3*S1085,"F",IF(ISBLANK(R1085),"",IF(ISTEXT(R1085),R1085,IF(R1085&gt;=0.95*U1085,"O",IF(R1085&gt;=0.9*U1085,"A+",IF(R1085&gt;=0.85*U1085,"A",IF(R1085&gt;=0.8*U1085,"B+",IF(R1085&gt;=0.75*U1085,"B",IF(R1085&gt;=0.7*U1085,"C+",IF(R1085&gt;=0.65*U1085,"C",IF(R1085&gt;=0.6*U1085,"D+",IF(R1085&gt;=0.55*U1085,"D",IF(R1085&gt;=0.5*U1085,"E+",IF(R1085&gt;=0.45*U1085,"E",IF(R1085&gt;=0.4*U1085,"P",IF(R1085&lt;0.4*U1085,"F",R1085)))))))))))))))))))</f>
        <v>C</v>
      </c>
      <c r="N1085" s="8">
        <f t="shared" ref="N1085:N1094" ca="1" si="155">INDEX($Z$2:$Z$17,MATCH(M1085,$Y$2:$Y$17,0))</f>
        <v>7</v>
      </c>
      <c r="O1085">
        <f>O1084+1</f>
        <v>2</v>
      </c>
      <c r="P1085" s="1">
        <f ca="1">IF(ISERROR(F1079),"",IF(ISTEXT(VLOOKUP(B1079,INDIRECT($F$8),6+(O1085-1)*3)),(VLOOKUP(B1079,INDIRECT($F$8),6+(O1085-1)*3)),SUM(VLOOKUP(B1079,INDIRECT($F$8),6+(O1085-1)*3),IF(W1096,W1085,0))))</f>
        <v>72</v>
      </c>
      <c r="Q1085" s="1">
        <f ca="1">IF(ISERROR(F1079),"",VLOOKUP(B1079,INDIRECT($F$8),7+(O1085-1)*3))</f>
        <v>26</v>
      </c>
      <c r="R1085" s="1">
        <f ca="1">IF(ISERROR(F1079),"",SUM(P1085:Q1085))</f>
        <v>98</v>
      </c>
      <c r="S1085" s="1">
        <f ca="1">IF(ISERROR(F1079),"",VLOOKUP(A1079,INDIRECT($F$8),6+(O1085-1)*3))</f>
        <v>100</v>
      </c>
      <c r="T1085" s="1">
        <f ca="1">IF(ISERROR(F1079),"",VLOOKUP(A1079,INDIRECT($F$8),7+(O1085-1)*3))</f>
        <v>50</v>
      </c>
      <c r="U1085" s="1">
        <f ca="1">IF(ISERROR(F1079),"",VLOOKUP(A1079,INDIRECT($F$8),8+(O1085-1)*3))</f>
        <v>150</v>
      </c>
      <c r="V1085" s="1" t="str">
        <f ca="1">IF(ISERROR(F1079),"",IF(N1085=0,A1085,""))</f>
        <v/>
      </c>
      <c r="W1085" s="1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>0</v>
      </c>
      <c r="X1085" s="1" t="str">
        <f ca="1">IF(ISERROR(F1079),"",IF(W1085=0,"",_xlfn.TEXTJOIN("",FALSE," G+",W1085," in ",A1085)))</f>
        <v/>
      </c>
    </row>
    <row r="1086" spans="1:24" ht="12" customHeight="1" x14ac:dyDescent="0.25">
      <c r="A1086" s="7" t="str">
        <f ca="1">IF(ISERROR(F1079),"",VLOOKUP(C1079,INDIRECT($F$8),6+(O1086-1)*3,0))</f>
        <v>ECT 001</v>
      </c>
      <c r="B1086" s="38" t="str">
        <f ca="1">IF(ISERROR(F1079),"",VLOOKUP(D1079,INDIRECT($F$8),6+(O1086-1)*3,0))</f>
        <v>Basic Electronics Engineering</v>
      </c>
      <c r="C1086" s="38"/>
      <c r="D1086" s="38"/>
      <c r="E1086" s="38"/>
      <c r="F1086" s="7">
        <f ca="1">IF(ISERROR(F1079),"",VLOOKUP(E1079,INDIRECT($F$8),6+(O1086-1)*3,0))</f>
        <v>4</v>
      </c>
      <c r="G1086" s="39" t="str">
        <f ca="1">IF(ISERROR(F1079),"",_xlfn.TEXTJOIN("/",FALSE,P1086,S1086))</f>
        <v>54/100</v>
      </c>
      <c r="H1086" s="39"/>
      <c r="I1086" s="39" t="str">
        <f ca="1">IF(ISERROR(F1079),"",_xlfn.TEXTJOIN("/",FALSE,Q1086,T1086))</f>
        <v>34/50</v>
      </c>
      <c r="J1086" s="39"/>
      <c r="K1086" s="39" t="str">
        <f ca="1">IF(ISERROR(F1079),"",_xlfn.TEXTJOIN("/",FALSE,R1086,U1086))</f>
        <v>88/150</v>
      </c>
      <c r="L1086" s="39"/>
      <c r="M1086" s="7" t="str">
        <f t="shared" ca="1" si="154"/>
        <v>D</v>
      </c>
      <c r="N1086" s="8">
        <f t="shared" ca="1" si="155"/>
        <v>6</v>
      </c>
      <c r="O1086">
        <f>O1085+1</f>
        <v>3</v>
      </c>
      <c r="P1086" s="1">
        <f ca="1">IF(ISERROR(F1079),"",IF(ISTEXT(VLOOKUP(B1079,INDIRECT($F$8),6+(O1086-1)*3)),(VLOOKUP(B1079,INDIRECT($F$8),6+(O1086-1)*3)),SUM(VLOOKUP(B1079,INDIRECT($F$8),6+(O1086-1)*3),IF(W1096,W1086,0))))</f>
        <v>54</v>
      </c>
      <c r="Q1086" s="1">
        <f ca="1">IF(ISERROR(F1079),"",VLOOKUP(B1079,INDIRECT($F$8),7+(O1086-1)*3))</f>
        <v>34</v>
      </c>
      <c r="R1086" s="1">
        <f ca="1">IF(ISERROR(F1079),"",SUM(P1086:Q1086))</f>
        <v>88</v>
      </c>
      <c r="S1086" s="1">
        <f ca="1">IF(ISERROR(F1079),"",VLOOKUP(A1079,INDIRECT($F$8),6+(O1086-1)*3))</f>
        <v>100</v>
      </c>
      <c r="T1086" s="1">
        <f ca="1">IF(ISERROR(F1079),"",VLOOKUP(A1079,INDIRECT($F$8),7+(O1086-1)*3))</f>
        <v>50</v>
      </c>
      <c r="U1086" s="1">
        <f ca="1">IF(ISERROR(F1079),"",VLOOKUP(A1079,INDIRECT($F$8),8+(O1086-1)*3))</f>
        <v>150</v>
      </c>
      <c r="V1086" s="1" t="str">
        <f ca="1">IF(ISERROR(F1079),"",IF(N1086=0,A1086,""))</f>
        <v/>
      </c>
      <c r="W1086" s="1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>0</v>
      </c>
      <c r="X1086" s="1" t="str">
        <f ca="1">IF(ISERROR(F1079),"",IF(W1086=0,"",_xlfn.TEXTJOIN("",FALSE," G+",W1086," in ",A1086)))</f>
        <v/>
      </c>
    </row>
    <row r="1087" spans="1:24" ht="12" customHeight="1" x14ac:dyDescent="0.25">
      <c r="A1087" s="7" t="str">
        <f ca="1">IF(ISERROR(F1079),"",VLOOKUP(C1079,INDIRECT($F$8),6+(O1087-1)*3,0))</f>
        <v>MET 001</v>
      </c>
      <c r="B1087" s="38" t="str">
        <f ca="1">IF(ISERROR(F1079),"",VLOOKUP(D1079,INDIRECT($F$8),6+(O1087-1)*3,0))</f>
        <v>Basic Mechanical Engineering</v>
      </c>
      <c r="C1087" s="38"/>
      <c r="D1087" s="38"/>
      <c r="E1087" s="38"/>
      <c r="F1087" s="7">
        <f ca="1">IF(ISERROR(F1079),"",VLOOKUP(E1079,INDIRECT($F$8),6+(O1087-1)*3,0))</f>
        <v>4</v>
      </c>
      <c r="G1087" s="39" t="str">
        <f ca="1">IF(ISERROR(F1079),"",_xlfn.TEXTJOIN("/",FALSE,P1087,S1087))</f>
        <v>42/100</v>
      </c>
      <c r="H1087" s="39"/>
      <c r="I1087" s="39" t="str">
        <f ca="1">IF(ISERROR(F1079),"",_xlfn.TEXTJOIN("/",FALSE,Q1087,T1087))</f>
        <v>33/50</v>
      </c>
      <c r="J1087" s="39"/>
      <c r="K1087" s="39" t="str">
        <f ca="1">IF(ISERROR(F1079),"",_xlfn.TEXTJOIN("/",FALSE,R1087,U1087))</f>
        <v>75/150</v>
      </c>
      <c r="L1087" s="39"/>
      <c r="M1087" s="7" t="str">
        <f t="shared" ca="1" si="154"/>
        <v>E+</v>
      </c>
      <c r="N1087" s="8">
        <f t="shared" ca="1" si="155"/>
        <v>5.5</v>
      </c>
      <c r="O1087">
        <f>O1086+1</f>
        <v>4</v>
      </c>
      <c r="P1087" s="1">
        <f ca="1">IF(ISERROR(F1079),"",IF(ISTEXT(VLOOKUP(B1079,INDIRECT($F$8),6+(O1087-1)*3)),(VLOOKUP(B1079,INDIRECT($F$8),6+(O1087-1)*3)),SUM(VLOOKUP(B1079,INDIRECT($F$8),6+(O1087-1)*3),IF(W1096,W1087,0))))</f>
        <v>42</v>
      </c>
      <c r="Q1087" s="1">
        <f ca="1">IF(ISERROR(F1079),"",VLOOKUP(B1079,INDIRECT($F$8),7+(O1087-1)*3))</f>
        <v>33</v>
      </c>
      <c r="R1087" s="1">
        <f ca="1">IF(ISERROR(F1079),"",SUM(P1087:Q1087))</f>
        <v>75</v>
      </c>
      <c r="S1087" s="1">
        <f ca="1">IF(ISERROR(F1079),"",VLOOKUP(A1079,INDIRECT($F$8),6+(O1087-1)*3))</f>
        <v>100</v>
      </c>
      <c r="T1087" s="1">
        <f ca="1">IF(ISERROR(F1079),"",VLOOKUP(A1079,INDIRECT($F$8),7+(O1087-1)*3))</f>
        <v>50</v>
      </c>
      <c r="U1087" s="1">
        <f ca="1">IF(ISERROR(F1079),"",VLOOKUP(A1079,INDIRECT($F$8),8+(O1087-1)*3))</f>
        <v>150</v>
      </c>
      <c r="V1087" s="1" t="str">
        <f ca="1">IF(ISERROR(F1079),"",IF(N1087=0,A1087,""))</f>
        <v/>
      </c>
      <c r="W1087" s="1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>0</v>
      </c>
      <c r="X1087" s="1" t="str">
        <f ca="1">IF(ISERROR(F1079),"",IF(W1087=0,"",_xlfn.TEXTJOIN("",FALSE," G+",W1087," in ",A1087)))</f>
        <v/>
      </c>
    </row>
    <row r="1088" spans="1:24" ht="12" customHeight="1" x14ac:dyDescent="0.25">
      <c r="A1088" s="7" t="str">
        <f ca="1">IF(ISERROR(F1079),"",VLOOKUP(C1079,INDIRECT($F$8),6+(O1088-1)*3,0))</f>
        <v>AHP 002</v>
      </c>
      <c r="B1088" s="38" t="str">
        <f ca="1">IF(ISERROR(F1079),"",VLOOKUP(D1079,INDIRECT($F$8),6+(O1088-1)*3,0))</f>
        <v>Engineering Chemistry Lab</v>
      </c>
      <c r="C1088" s="38"/>
      <c r="D1088" s="38"/>
      <c r="E1088" s="38"/>
      <c r="F1088" s="7">
        <f ca="1">IF(ISERROR(F1079),"",VLOOKUP(E1079,INDIRECT($F$8),6+(O1088-1)*3,0))</f>
        <v>1</v>
      </c>
      <c r="G1088" s="39" t="str">
        <f ca="1">IF(ISERROR(F1079),"",_xlfn.TEXTJOIN("/",FALSE,P1088,S1088))</f>
        <v>17/25</v>
      </c>
      <c r="H1088" s="39"/>
      <c r="I1088" s="39" t="str">
        <f ca="1">IF(ISERROR(F1079),"",_xlfn.TEXTJOIN("/",FALSE,Q1088,T1088))</f>
        <v>15/25</v>
      </c>
      <c r="J1088" s="39"/>
      <c r="K1088" s="39" t="str">
        <f ca="1">IF(ISERROR(F1079),"",_xlfn.TEXTJOIN("/",FALSE,R1088,U1088))</f>
        <v>32/50</v>
      </c>
      <c r="L1088" s="39"/>
      <c r="M1088" s="7" t="str">
        <f t="shared" ca="1" si="154"/>
        <v>D+</v>
      </c>
      <c r="N1088" s="8">
        <f t="shared" ca="1" si="155"/>
        <v>6.5</v>
      </c>
      <c r="O1088">
        <f>O1087+1</f>
        <v>5</v>
      </c>
      <c r="P1088" s="1">
        <f ca="1">IF(ISERROR(F1079),"",IF(ISTEXT(VLOOKUP(B1079,INDIRECT($F$8),6+(O1088-1)*3)),(VLOOKUP(B1079,INDIRECT($F$8),6+(O1088-1)*3)),SUM(VLOOKUP(B1079,INDIRECT($F$8),6+(O1088-1)*3),IF(W1096,W1088,0))))</f>
        <v>17</v>
      </c>
      <c r="Q1088" s="1">
        <f ca="1">IF(ISERROR(F1079),"",VLOOKUP(B1079,INDIRECT($F$8),7+(O1088-1)*3))</f>
        <v>15</v>
      </c>
      <c r="R1088" s="1">
        <f ca="1">IF(ISERROR(F1079),"",SUM(P1088:Q1088))</f>
        <v>32</v>
      </c>
      <c r="S1088" s="1">
        <f ca="1">IF(ISERROR(F1079),"",VLOOKUP(A1079,INDIRECT($F$8),6+(O1088-1)*3))</f>
        <v>25</v>
      </c>
      <c r="T1088" s="1">
        <f ca="1">IF(ISERROR(F1079),"",VLOOKUP(A1079,INDIRECT($F$8),7+(O1088-1)*3))</f>
        <v>25</v>
      </c>
      <c r="U1088" s="1">
        <f ca="1">IF(ISERROR(F1079),"",VLOOKUP(A1079,INDIRECT($F$8),8+(O1088-1)*3))</f>
        <v>50</v>
      </c>
      <c r="V1088" s="1" t="str">
        <f ca="1">IF(ISERROR(F1079),"",IF(N1088=0,A1088,""))</f>
        <v/>
      </c>
      <c r="W1088" s="1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>0</v>
      </c>
      <c r="X1088" s="1" t="str">
        <f ca="1">IF(ISERROR(F1079),"",IF(W1088=0,"",_xlfn.TEXTJOIN("",FALSE," G+",W1088," in ",A1088)))</f>
        <v/>
      </c>
    </row>
    <row r="1089" spans="1:24" ht="12" customHeight="1" x14ac:dyDescent="0.25">
      <c r="A1089" s="7" t="str">
        <f ca="1">IF(ISERROR(F1079),"",VLOOKUP(C1079,INDIRECT($F$8),6+(O1089-1)*3,0))</f>
        <v>ECP 001</v>
      </c>
      <c r="B1089" s="38" t="str">
        <f ca="1">IF(ISERROR(F1079),"",VLOOKUP(D1079,INDIRECT($F$8),6+(O1089-1)*3,0))</f>
        <v>Basic Electronics Engineering Lab</v>
      </c>
      <c r="C1089" s="38"/>
      <c r="D1089" s="38"/>
      <c r="E1089" s="38"/>
      <c r="F1089" s="7">
        <f ca="1">IF(ISERROR(F1079),"",VLOOKUP(E1079,INDIRECT($F$8),6+(O1089-1)*3,0))</f>
        <v>1</v>
      </c>
      <c r="G1089" s="39" t="str">
        <f ca="1">IF(ISERROR(F1079),"",_xlfn.TEXTJOIN("/",FALSE,P1089,S1089))</f>
        <v>15/25</v>
      </c>
      <c r="H1089" s="39"/>
      <c r="I1089" s="39" t="str">
        <f ca="1">IF(ISERROR(F1079),"",_xlfn.TEXTJOIN("/",FALSE,Q1089,T1089))</f>
        <v>22/25</v>
      </c>
      <c r="J1089" s="39"/>
      <c r="K1089" s="39" t="str">
        <f ca="1">IF(ISERROR(F1079),"",_xlfn.TEXTJOIN("/",FALSE,R1089,U1089))</f>
        <v>37/50</v>
      </c>
      <c r="L1089" s="39"/>
      <c r="M1089" s="7" t="str">
        <f t="shared" ca="1" si="154"/>
        <v>C+</v>
      </c>
      <c r="N1089" s="8">
        <f t="shared" ca="1" si="155"/>
        <v>7.5</v>
      </c>
      <c r="O1089">
        <f t="shared" ref="O1089:O1095" si="156">O1088+1</f>
        <v>6</v>
      </c>
      <c r="P1089" s="1">
        <f ca="1">IF(ISERROR(F1079),"",IF(ISTEXT(VLOOKUP(B1079,INDIRECT($F$8),6+(O1089-1)*3)),(VLOOKUP(B1079,INDIRECT($F$8),6+(O1089-1)*3)),SUM(VLOOKUP(B1079,INDIRECT($F$8),6+(O1089-1)*3),IF(W1096,W1089,0))))</f>
        <v>15</v>
      </c>
      <c r="Q1089" s="1">
        <f ca="1">IF(ISERROR(F1079),"",VLOOKUP(B1079,INDIRECT($F$8),7+(O1089-1)*3))</f>
        <v>22</v>
      </c>
      <c r="R1089" s="1">
        <f ca="1">IF(ISERROR(F1079),"",SUM(P1089:Q1089))</f>
        <v>37</v>
      </c>
      <c r="S1089" s="1">
        <f ca="1">IF(ISERROR(F1079),"",VLOOKUP(A1079,INDIRECT($F$8),6+(O1089-1)*3))</f>
        <v>25</v>
      </c>
      <c r="T1089" s="1">
        <f ca="1">IF(ISERROR(F1079),"",VLOOKUP(A1079,INDIRECT($F$8),7+(O1089-1)*3))</f>
        <v>25</v>
      </c>
      <c r="U1089" s="1">
        <f ca="1">IF(ISERROR(F1079),"",VLOOKUP(A1079,INDIRECT($F$8),8+(O1089-1)*3))</f>
        <v>50</v>
      </c>
      <c r="V1089" s="1" t="str">
        <f ca="1">IF(ISERROR(F1079),"",IF(N1089=0,A1089,""))</f>
        <v/>
      </c>
      <c r="W1089" s="1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>0</v>
      </c>
      <c r="X1089" s="1" t="str">
        <f ca="1">IF(ISERROR(F1079),"",IF(W1089=0,"",_xlfn.TEXTJOIN("",FALSE," G+",W1089," in ",A1089)))</f>
        <v/>
      </c>
    </row>
    <row r="1090" spans="1:24" ht="12" customHeight="1" x14ac:dyDescent="0.25">
      <c r="A1090" s="7" t="str">
        <f ca="1">IF(ISERROR(F1079),"",VLOOKUP(C1079,INDIRECT($F$8),6+(O1090-1)*3,0))</f>
        <v>MEP 001</v>
      </c>
      <c r="B1090" s="38" t="str">
        <f ca="1">IF(ISERROR(F1079),"",VLOOKUP(D1079,INDIRECT($F$8),6+(O1090-1)*3,0))</f>
        <v>Basic Mechanical Engineering Lab</v>
      </c>
      <c r="C1090" s="38"/>
      <c r="D1090" s="38"/>
      <c r="E1090" s="38"/>
      <c r="F1090" s="7">
        <f ca="1">IF(ISERROR(F1079),"",VLOOKUP(E1079,INDIRECT($F$8),6+(O1090-1)*3,0))</f>
        <v>1</v>
      </c>
      <c r="G1090" s="39" t="str">
        <f ca="1">IF(ISERROR(F1079),"",_xlfn.TEXTJOIN("/",FALSE,P1090,S1090))</f>
        <v>20/25</v>
      </c>
      <c r="H1090" s="39"/>
      <c r="I1090" s="39" t="str">
        <f ca="1">IF(ISERROR(F1079),"",_xlfn.TEXTJOIN("/",FALSE,Q1090,T1090))</f>
        <v>23/25</v>
      </c>
      <c r="J1090" s="39"/>
      <c r="K1090" s="39" t="str">
        <f ca="1">IF(ISERROR(F1079),"",_xlfn.TEXTJOIN("/",FALSE,R1090,U1090))</f>
        <v>43/50</v>
      </c>
      <c r="L1090" s="39"/>
      <c r="M1090" s="7" t="str">
        <f t="shared" ca="1" si="154"/>
        <v>A</v>
      </c>
      <c r="N1090" s="8">
        <f t="shared" ca="1" si="155"/>
        <v>9</v>
      </c>
      <c r="O1090">
        <f t="shared" si="156"/>
        <v>7</v>
      </c>
      <c r="P1090" s="1">
        <f ca="1">IF(ISERROR(F1079),"",IF(ISTEXT(VLOOKUP(B1079,INDIRECT($F$8),6+(O1090-1)*3)),(VLOOKUP(B1079,INDIRECT($F$8),6+(O1090-1)*3)),SUM(VLOOKUP(B1079,INDIRECT($F$8),6+(O1090-1)*3),IF(W1096,W1090,0))))</f>
        <v>20</v>
      </c>
      <c r="Q1090" s="1">
        <f ca="1">IF(ISERROR(F1079),"",VLOOKUP(B1079,INDIRECT($F$8),7+(O1090-1)*3))</f>
        <v>23</v>
      </c>
      <c r="R1090" s="1">
        <f ca="1">IF(ISERROR(F1079),"",SUM(P1090:Q1090))</f>
        <v>43</v>
      </c>
      <c r="S1090" s="1">
        <f ca="1">IF(ISERROR(F1079),"",VLOOKUP(A1079,INDIRECT($F$8),6+(O1090-1)*3))</f>
        <v>25</v>
      </c>
      <c r="T1090" s="1">
        <f ca="1">IF(ISERROR(F1079),"",VLOOKUP(A1079,INDIRECT($F$8),7+(O1090-1)*3))</f>
        <v>25</v>
      </c>
      <c r="U1090" s="1">
        <f ca="1">IF(ISERROR(F1079),"",VLOOKUP(A1079,INDIRECT($F$8),8+(O1090-1)*3))</f>
        <v>50</v>
      </c>
      <c r="V1090" s="1" t="str">
        <f ca="1">IF(ISERROR(F1079),"",IF(N1090=0,A1090,""))</f>
        <v/>
      </c>
      <c r="W1090" s="1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>0</v>
      </c>
      <c r="X1090" s="1" t="str">
        <f ca="1">IF(ISERROR(F1079),"",IF(W1090=0,"",_xlfn.TEXTJOIN("",FALSE," G+",W1090," in ",A1090)))</f>
        <v/>
      </c>
    </row>
    <row r="1091" spans="1:24" ht="12" customHeight="1" x14ac:dyDescent="0.25">
      <c r="A1091" s="7" t="str">
        <f ca="1">IF(ISERROR(F1079),"",VLOOKUP(C1079,INDIRECT($F$8),6+(O1091-1)*3,0))</f>
        <v>MEP 003</v>
      </c>
      <c r="B1091" s="38" t="str">
        <f ca="1">IF(ISERROR(F1079),"",VLOOKUP(D1079,INDIRECT($F$8),6+(O1091-1)*3-Z1091,0))</f>
        <v>Workshop Practices Lab</v>
      </c>
      <c r="C1091" s="38"/>
      <c r="D1091" s="38"/>
      <c r="E1091" s="38"/>
      <c r="F1091" s="7">
        <f ca="1">IF(ISERROR(F1079),"",VLOOKUP(E1079,INDIRECT($F$8),6+(O1091-1)*3,0))</f>
        <v>2</v>
      </c>
      <c r="G1091" s="39" t="str">
        <f ca="1">IF(ISERROR(F1079),"",_xlfn.TEXTJOIN("/",FALSE,P1091,S1091))</f>
        <v>44/50</v>
      </c>
      <c r="H1091" s="39"/>
      <c r="I1091" s="39" t="str">
        <f ca="1">IF(ISERROR(F1079),"",_xlfn.TEXTJOIN("/",FALSE,Q1091,T1091))</f>
        <v>44/50</v>
      </c>
      <c r="J1091" s="39"/>
      <c r="K1091" s="39" t="str">
        <f ca="1">IF(ISERROR(F1079),"",_xlfn.TEXTJOIN("/",FALSE,R1091,U1091))</f>
        <v>88/100</v>
      </c>
      <c r="L1091" s="39"/>
      <c r="M1091" s="7" t="str">
        <f t="shared" ca="1" si="154"/>
        <v>A</v>
      </c>
      <c r="N1091" s="8">
        <f t="shared" ca="1" si="155"/>
        <v>9</v>
      </c>
      <c r="O1091">
        <f t="shared" si="156"/>
        <v>8</v>
      </c>
      <c r="P1091" s="1">
        <f ca="1">IF(ISERROR(F1079),"",IF(ISTEXT(VLOOKUP(B1079,INDIRECT($F$8),6+(O1091-1)*3)),(VLOOKUP(B1079,INDIRECT($F$8),6+(O1091-1)*3)),SUM(VLOOKUP(B1079,INDIRECT($F$8),6+(O1091-1)*3),IF(W1096,W1091,0))))</f>
        <v>44</v>
      </c>
      <c r="Q1091" s="1">
        <f ca="1">IF(ISERROR(F1079),"",VLOOKUP(B1079,INDIRECT($F$8),7+(O1091-1)*3))</f>
        <v>44</v>
      </c>
      <c r="R1091" s="1">
        <f ca="1">IF(ISERROR(F1079),"",SUM(P1091:Q1091))</f>
        <v>88</v>
      </c>
      <c r="S1091" s="1">
        <f ca="1">IF(ISERROR(F1079),"",VLOOKUP(A1079,INDIRECT($F$8),6+(O1091-1)*3))</f>
        <v>50</v>
      </c>
      <c r="T1091" s="1">
        <f ca="1">IF(ISERROR(F1079),"",VLOOKUP(A1079,INDIRECT($F$8),7+(O1091-1)*3))</f>
        <v>50</v>
      </c>
      <c r="U1091" s="1">
        <f ca="1">IF(ISERROR(F1079),"",VLOOKUP(A1079,INDIRECT($F$8),8+(O1091-1)*3))</f>
        <v>100</v>
      </c>
      <c r="V1091" s="1" t="str">
        <f ca="1">IF(ISERROR(F1079),"",IF(N1091=0,A1091,""))</f>
        <v/>
      </c>
      <c r="W1091" s="1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>0</v>
      </c>
      <c r="X1091" s="1" t="str">
        <f ca="1">IF(ISERROR(F1079),"",IF(W1091=0,"",_xlfn.TEXTJOIN("",FALSE," G+",W1091," in ",A1091)))</f>
        <v/>
      </c>
    </row>
    <row r="1092" spans="1:24" ht="12" customHeight="1" x14ac:dyDescent="0.25">
      <c r="A1092" s="7" t="str">
        <f ca="1">IF(ISERROR(F1079),"",VLOOKUP(C1079,INDIRECT($F$8),6+(O1092-1)*3,0))</f>
        <v>AHP 004</v>
      </c>
      <c r="B1092" s="38" t="str">
        <f ca="1">IF(ISERROR(F1079),"",VLOOKUP(D1079,INDIRECT($F$8),6+(O1092-1)*3-Z1092,0))</f>
        <v>Emerging Technologies in Engineering Lab</v>
      </c>
      <c r="C1092" s="38"/>
      <c r="D1092" s="38"/>
      <c r="E1092" s="38"/>
      <c r="F1092" s="7">
        <f ca="1">IF(ISERROR(F1079),"",VLOOKUP(E1079,INDIRECT($F$8),6+(O1092-1)*3,0))</f>
        <v>1</v>
      </c>
      <c r="G1092" s="39" t="str">
        <f ca="1">IF(ISERROR(F1079),"",_xlfn.TEXTJOIN("/",FALSE,P1092,S1092))</f>
        <v>22/25</v>
      </c>
      <c r="H1092" s="39"/>
      <c r="I1092" s="39" t="str">
        <f ca="1">IF(ISERROR(F1079),"",_xlfn.TEXTJOIN("/",FALSE,Q1092,T1092))</f>
        <v>22/25</v>
      </c>
      <c r="J1092" s="39"/>
      <c r="K1092" s="39" t="str">
        <f ca="1">IF(ISERROR(F1079),"",_xlfn.TEXTJOIN("/",FALSE,R1092,U1092))</f>
        <v>44/50</v>
      </c>
      <c r="L1092" s="39"/>
      <c r="M1092" s="7" t="str">
        <f t="shared" ca="1" si="154"/>
        <v>A</v>
      </c>
      <c r="N1092" s="8">
        <f t="shared" ca="1" si="155"/>
        <v>9</v>
      </c>
      <c r="O1092">
        <f t="shared" si="156"/>
        <v>9</v>
      </c>
      <c r="P1092" s="1">
        <f ca="1">IF(ISERROR(F1079),"",IF(ISTEXT(VLOOKUP(B1079,INDIRECT($F$8),6+(O1092-1)*3)),(VLOOKUP(B1079,INDIRECT($F$8),6+(O1092-1)*3)),SUM(VLOOKUP(B1079,INDIRECT($F$8),6+(O1092-1)*3),IF(W1096,W1092,0))))</f>
        <v>22</v>
      </c>
      <c r="Q1092" s="1">
        <f ca="1">IF(ISERROR(F1079),"",VLOOKUP(B1079,INDIRECT($F$8),7+(O1092-1)*3))</f>
        <v>22</v>
      </c>
      <c r="R1092" s="1">
        <f ca="1">IF(ISERROR(F1079),"",SUM(P1092:Q1092))</f>
        <v>44</v>
      </c>
      <c r="S1092" s="1">
        <f ca="1">IF(ISERROR(F1079),"",VLOOKUP(A1079,INDIRECT($F$8),6+(O1092-1)*3))</f>
        <v>25</v>
      </c>
      <c r="T1092" s="1">
        <f ca="1">IF(ISERROR(F1079),"",VLOOKUP(A1079,INDIRECT($F$8),7+(O1092-1)*3))</f>
        <v>25</v>
      </c>
      <c r="U1092" s="1">
        <f ca="1">IF(ISERROR(F1079),"",VLOOKUP(A1079,INDIRECT($F$8),8+(O1092-1)*3))</f>
        <v>50</v>
      </c>
      <c r="V1092" s="1" t="str">
        <f ca="1">IF(ISERROR(F1079),"",IF(N1092=0,A1092,""))</f>
        <v/>
      </c>
      <c r="W1092" s="1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>0</v>
      </c>
      <c r="X1092" s="1" t="str">
        <f ca="1">IF(ISERROR(F1079),"",IF(W1092=0,"",_xlfn.TEXTJOIN("",FALSE," G+",W1092," in ",A1092)))</f>
        <v/>
      </c>
    </row>
    <row r="1093" spans="1:24" ht="12" customHeight="1" x14ac:dyDescent="0.25">
      <c r="A1093" s="7" t="str">
        <f ca="1">IF(ISERROR(F1079),"",VLOOKUP(C1079,INDIRECT($F$8),6+(O1093-1)*3,0))</f>
        <v>CSP 002</v>
      </c>
      <c r="B1093" s="38" t="str">
        <f ca="1">IF(ISERROR(F1079),"",VLOOKUP(D1079,INDIRECT($F$8),6+(O1093-1)*3,0))</f>
        <v>Computer Applications and IOT</v>
      </c>
      <c r="C1093" s="38"/>
      <c r="D1093" s="38"/>
      <c r="E1093" s="38"/>
      <c r="F1093" s="7">
        <f ca="1">IF(ISERROR(F1079),"",VLOOKUP(E1079,INDIRECT($F$8),6+(O1093-1)*3,0))</f>
        <v>1</v>
      </c>
      <c r="G1093" s="39" t="str">
        <f ca="1">IF(ISERROR(F1079),"",_xlfn.TEXTJOIN("/",FALSE,P1093,S1093))</f>
        <v>22/25</v>
      </c>
      <c r="H1093" s="39"/>
      <c r="I1093" s="39" t="str">
        <f ca="1">IF(ISERROR(F1079),"",_xlfn.TEXTJOIN("/",FALSE,Q1093,T1093))</f>
        <v>18/25</v>
      </c>
      <c r="J1093" s="39"/>
      <c r="K1093" s="39" t="str">
        <f ca="1">IF(ISERROR(F1079),"",_xlfn.TEXTJOIN("/",FALSE,R1093,U1093))</f>
        <v>40/50</v>
      </c>
      <c r="L1093" s="39"/>
      <c r="M1093" s="7" t="str">
        <f t="shared" ca="1" si="154"/>
        <v>B+</v>
      </c>
      <c r="N1093" s="8">
        <f t="shared" ca="1" si="155"/>
        <v>8.5</v>
      </c>
      <c r="O1093">
        <f t="shared" si="156"/>
        <v>10</v>
      </c>
      <c r="P1093" s="1">
        <f ca="1">IF(ISERROR(F1079),"",IF(ISTEXT(VLOOKUP(B1079,INDIRECT($F$8),6+(O1093-1)*3)),(VLOOKUP(B1079,INDIRECT($F$8),6+(O1093-1)*3)),SUM(VLOOKUP(B1079,INDIRECT($F$8),6+(O1093-1)*3),IF(W1096,W1093,0))))</f>
        <v>22</v>
      </c>
      <c r="Q1093" s="1">
        <f ca="1">IF(ISERROR(F1079),"",VLOOKUP(B1079,INDIRECT($F$8),7+(O1093-1)*3))</f>
        <v>18</v>
      </c>
      <c r="R1093" s="1">
        <f ca="1">IF(ISERROR(F1079),"",SUM(P1093:Q1093))</f>
        <v>40</v>
      </c>
      <c r="S1093" s="1">
        <f ca="1">IF(ISERROR(F1079),"",VLOOKUP(A1079,INDIRECT($F$8),6+(O1093-1)*3))</f>
        <v>25</v>
      </c>
      <c r="T1093" s="1">
        <f ca="1">IF(ISERROR(F1079),"",VLOOKUP(A1079,INDIRECT($F$8),7+(O1093-1)*3))</f>
        <v>25</v>
      </c>
      <c r="U1093" s="1">
        <f ca="1">IF(ISERROR(F1079),"",VLOOKUP(A1079,INDIRECT($F$8),8+(O1093-1)*3))</f>
        <v>50</v>
      </c>
      <c r="V1093" s="1" t="str">
        <f ca="1">IF(ISERROR(F1079),"",IF(N1093=0,A1093,""))</f>
        <v/>
      </c>
      <c r="W1093" s="1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>0</v>
      </c>
      <c r="X1093" s="1" t="str">
        <f ca="1">IF(ISERROR(F1079),"",IF(W1093=0,"",_xlfn.TEXTJOIN("",FALSE," G+",W1093," in ",A1093)))</f>
        <v/>
      </c>
    </row>
    <row r="1094" spans="1:24" ht="12" customHeight="1" x14ac:dyDescent="0.25">
      <c r="A1094" s="7" t="str">
        <f ca="1">IF(ISERROR(F1079),"",VLOOKUP(C1079,INDIRECT($F$8),6+(O1094-1)*3,0))</f>
        <v>AHP 006</v>
      </c>
      <c r="B1094" s="38" t="str">
        <f ca="1">IF(ISERROR(F1079),"",VLOOKUP(D1079,INDIRECT($F$8),6+(O1094-1)*3,0))</f>
        <v>English Language Lab ($)</v>
      </c>
      <c r="C1094" s="38"/>
      <c r="D1094" s="38"/>
      <c r="E1094" s="38"/>
      <c r="F1094" s="7">
        <f ca="1">IF(ISERROR(F1079),"",VLOOKUP(E1079,INDIRECT($F$8),6+(O1094-1)*3,0))</f>
        <v>0</v>
      </c>
      <c r="G1094" s="39" t="str">
        <f ca="1">IF(ISERROR(F1079),"",_xlfn.TEXTJOIN("/",FALSE,P1094,S1094))</f>
        <v>20/25</v>
      </c>
      <c r="H1094" s="39"/>
      <c r="I1094" s="39" t="str">
        <f ca="1">IF(ISERROR(F1079),"",_xlfn.TEXTJOIN("/",FALSE,Q1094,T1094))</f>
        <v>38/50</v>
      </c>
      <c r="J1094" s="39"/>
      <c r="K1094" s="39" t="str">
        <f ca="1">IF(ISERROR(F1079),"",_xlfn.TEXTJOIN("/",FALSE,R1094,U1094))</f>
        <v>58/75</v>
      </c>
      <c r="L1094" s="39"/>
      <c r="M1094" s="7" t="str">
        <f t="shared" ca="1" si="154"/>
        <v>B</v>
      </c>
      <c r="N1094" s="8">
        <f t="shared" ca="1" si="155"/>
        <v>8</v>
      </c>
      <c r="O1094">
        <f t="shared" si="156"/>
        <v>11</v>
      </c>
      <c r="P1094" s="1">
        <f ca="1">IF(ISERROR(F1079),"",IF(ISTEXT(VLOOKUP(B1079,INDIRECT($F$8),6+(O1094-1)*3)),(VLOOKUP(B1079,INDIRECT($F$8),6+(O1094-1)*3)),SUM(VLOOKUP(B1079,INDIRECT($F$8),6+(O1094-1)*3),IF(W1096,W1094,0))))</f>
        <v>20</v>
      </c>
      <c r="Q1094" s="1">
        <f ca="1">IF(ISERROR(F1079),"",VLOOKUP(B1079,INDIRECT($F$8),7+(O1094-1)*3))</f>
        <v>38</v>
      </c>
      <c r="R1094" s="1">
        <f ca="1">IF(ISERROR(F1079),"",SUM(P1094:Q1094))</f>
        <v>58</v>
      </c>
      <c r="S1094" s="1">
        <f ca="1">IF(ISERROR(F1079),"",VLOOKUP(A1079,INDIRECT($F$8),6+(O1094-1)*3))</f>
        <v>25</v>
      </c>
      <c r="T1094" s="1">
        <f ca="1">IF(ISERROR(F1079),"",VLOOKUP(A1079,INDIRECT($F$8),7+(O1094-1)*3))</f>
        <v>50</v>
      </c>
      <c r="U1094" s="1">
        <f ca="1">IF(ISERROR(F1079),"",VLOOKUP(A1079,INDIRECT($F$8),8+(O1094-1)*3))</f>
        <v>75</v>
      </c>
      <c r="V1094" s="1" t="str">
        <f ca="1">IF(ISERROR(F1079),"",IF(N1094=0,A1094,""))</f>
        <v/>
      </c>
      <c r="W1094" s="1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>0</v>
      </c>
      <c r="X1094" s="1" t="str">
        <f ca="1">IF(ISERROR(F1079),"",IF(W1094=0,"",_xlfn.TEXTJOIN("",FALSE," G+",W1094," in ",A1094)))</f>
        <v/>
      </c>
    </row>
    <row r="1095" spans="1:24" ht="12" customHeight="1" x14ac:dyDescent="0.25">
      <c r="A1095" s="7" t="str">
        <f ca="1">IF(ISERROR(F1079),"",VLOOKUP(C1079,INDIRECT($F$8),6+(O1095-1)*3-Y1095,0))</f>
        <v>GP 01</v>
      </c>
      <c r="B1095" s="38" t="str">
        <f ca="1">IF(ISERROR(F1079),"",VLOOKUP(D1079,INDIRECT($F$8),6+(O1095-1)*3-Z1095,0))</f>
        <v>General Proficiency ($)</v>
      </c>
      <c r="C1095" s="38"/>
      <c r="D1095" s="38"/>
      <c r="E1095" s="38"/>
      <c r="F1095" s="7">
        <f ca="1">IF(ISERROR(F1079),"",VLOOKUP(E1079,INDIRECT($F$8),6+(O1095-1)*3-AA1095,0))</f>
        <v>0</v>
      </c>
      <c r="G1095" s="39" t="str">
        <f ca="1">IF(ISERROR(F1079),"","-")</f>
        <v>-</v>
      </c>
      <c r="H1095" s="39"/>
      <c r="I1095" s="39" t="str">
        <f ca="1">IF(ISERROR(F1079),"",_xlfn.TEXTJOIN("/",FALSE,Q1095,T1095))</f>
        <v>47/50</v>
      </c>
      <c r="J1095" s="39"/>
      <c r="K1095" s="39" t="str">
        <f ca="1">IF(ISERROR(F1079),"",_xlfn.TEXTJOIN("/",FALSE,R1095,U1095))</f>
        <v>47/50</v>
      </c>
      <c r="L1095" s="39"/>
      <c r="M1095" s="39" t="str">
        <f ca="1">IF(ISBLANK(R1095),"",IF(ISTEXT(R1095),R1095,IF(R1095&gt;=0.8*U1095,"Excellent",IF(R1095&gt;=0.6*U1095,"Very Good",IF(R1095&gt;=0.4*U1095,"Good",IF(R1095&gt;=0.2*U1095,"Satisfactory","Average"))))))</f>
        <v>Excellent</v>
      </c>
      <c r="N1095" s="39"/>
      <c r="O1095">
        <f t="shared" si="156"/>
        <v>12</v>
      </c>
      <c r="P1095" s="1">
        <f ca="1">IF(ISERROR(F1079),"",IF(ISTEXT(VLOOKUP(B\28,INDIRECT($F$8),6+(O1095-1)*3)),(VLOOKUP(B1079,INDIRECT($F$8),6+(O1095-1)*3)),SUM(VLOOKUP(B1079,INDIRECT($F$8),6+(O1095-1)*3),IF(W1096,W1095,0))))</f>
        <v>0</v>
      </c>
      <c r="Q1095" s="1">
        <f ca="1">IF(ISERROR(F1079),"",VLOOKUP(B1079,INDIRECT($F$8),7+(O1095-1)*3))</f>
        <v>47</v>
      </c>
      <c r="R1095" s="1">
        <f ca="1">IF(ISERROR(F1079),"",SUM(P1095:Q1095))</f>
        <v>47</v>
      </c>
      <c r="S1095" s="1">
        <f ca="1">IF(ISERROR(F1079),"",VLOOKUP(A1079,INDIRECT($F$8),6+(O1095-1)*3))</f>
        <v>0</v>
      </c>
      <c r="T1095" s="1">
        <f ca="1">IF(ISERROR(F1079),"",VLOOKUP(A1079,INDIRECT($F$8),7+(O1095-1)*3))</f>
        <v>50</v>
      </c>
      <c r="U1095" s="1">
        <f ca="1">IF(ISERROR(F1079),"",VLOOKUP(A1079,INDIRECT($F$8),8+(O1095-1)*3))</f>
        <v>50</v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5">
      <c r="A1096" s="40" t="str">
        <f ca="1">IF(ISERROR(F1079),"",A1075)</f>
        <v>Total Credits/ Marks/ Total Grade Points</v>
      </c>
      <c r="B1096" s="40"/>
      <c r="C1096" s="40"/>
      <c r="D1096" s="40"/>
      <c r="E1096" s="40"/>
      <c r="F1096" s="10">
        <f ca="1">IF(ISERROR(F1079),"",SUM(F1084:F1094))</f>
        <v>23</v>
      </c>
      <c r="G1096" s="41" t="str">
        <f ca="1">IF(ISERROR(F1079),"",_xlfn.TEXTJOIN("/",TRUE,SUMIF(F1084:F1095,"&gt;0",P1084:P1095),SUMIF(F1084:F1095,"&gt;0",S1084:S1095)))</f>
        <v>368/575</v>
      </c>
      <c r="H1096" s="41"/>
      <c r="I1096" s="41" t="str">
        <f ca="1">IF(ISERROR(F1079),"",_xlfn.TEXTJOIN("/",TRUE,SUMIF(F1084:F1095,"&gt;0",Q1084:Q1095),SUMIF(F1084:F1095,"&gt;0",T1084:T1095)))</f>
        <v>269/375</v>
      </c>
      <c r="J1096" s="41"/>
      <c r="K1096" s="41" t="str">
        <f ca="1">IF(ISERROR(F1079),"",_xlfn.TEXTJOIN("/",TRUE,SUMIF(F1084:F1095,"&gt;0",R1084:R1095),SUMIF(F1084:F1095,"&gt;0",U1084:U1095)))</f>
        <v>637/950</v>
      </c>
      <c r="L1096" s="41"/>
      <c r="M1096" s="40">
        <f ca="1">IF(ISERROR(F1079),"",SUMPRODUCT(N1084:N1094,F1084:F1094))</f>
        <v>158.5</v>
      </c>
      <c r="N1096" s="40"/>
      <c r="V1096" s="1" t="str">
        <f ca="1">IF(ISERROR(F1079),"",_xlfn.TEXTJOIN(", ",TRUE,V1084:V1095))</f>
        <v/>
      </c>
      <c r="W1096" t="b">
        <f ca="1">IF(ISERROR(F1079),"",IF(SUM(W1084:W1095)&lt;=W1083,TRUE,FALSE))</f>
        <v>1</v>
      </c>
      <c r="X1096" s="1" t="str">
        <f ca="1">IF(ISERROR(F1079),"",_xlfn.TEXTJOIN(",",TRUE,X1084:X1095))</f>
        <v/>
      </c>
    </row>
    <row r="1097" spans="1:24" ht="12" customHeight="1" x14ac:dyDescent="0.25">
      <c r="A1097" s="40" t="str">
        <f ca="1">IF(ISERROR(F1079),"",A1076)</f>
        <v>Result:</v>
      </c>
      <c r="B1097" s="42" t="str" cm="1">
        <f t="array" aca="1" ref="B1097" ca="1">IF(SUM(COUNTIF(M1084:M1094,{"Ab","Dt"}))=11, "Not Promoted to IInd Semester", IF(V1096="", "PASS", "CARRY OVER"))</f>
        <v>PASS</v>
      </c>
      <c r="C1097" s="42"/>
      <c r="D1097" s="40" t="str">
        <f ca="1">IF(ISERROR(F1079),"",D1076)</f>
        <v>Remark:</v>
      </c>
      <c r="E1097" s="42" t="str">
        <f ca="1">IF(ISERROR(F1079),"",IF(V1096="",IF(X1096="","",X1096),_xlfn.TEXTJOIN(" ",TRUE,"BACK IN",V1096)))</f>
        <v/>
      </c>
      <c r="F1097" s="42"/>
      <c r="G1097" s="40" t="str">
        <f ca="1">IF(ISERROR(F1079),"",G1076)</f>
        <v>SGPA:</v>
      </c>
      <c r="H1097" s="43">
        <f ca="1">IF(ISERROR(F1079),"",M1096/F1096)</f>
        <v>6.8913043478260869</v>
      </c>
      <c r="I1097" s="40" t="str">
        <f ca="1">IF(ISERROR(F1079),"",I1076)</f>
        <v>CGPA:</v>
      </c>
      <c r="J1097" s="43">
        <f ca="1">IF(ISERROR(F1079),"",VLOOKUP(B1079,INDIRECT($F$8),12+(O1095-1)*3,0))</f>
        <v>6.8913043478260869</v>
      </c>
      <c r="K1097" s="42" t="str">
        <f ca="1">IF(ISERROR(F1079),"",K1076)</f>
        <v>Earned Credits:</v>
      </c>
      <c r="L1097" s="40">
        <f ca="1">IF(ISERROR(F1079),"",SUMIF(N1084:N1094,"&gt;0",F1084:F1094))</f>
        <v>23</v>
      </c>
      <c r="M1097" s="42" t="str">
        <f ca="1">IF(ISERROR(F1079),"",M1076)</f>
        <v>Cuml. Earned Credits:</v>
      </c>
      <c r="N1097" s="40">
        <f ca="1">IF(ISERROR(F1079),"",VLOOKUP(B1079,INDIRECT($F$8),10+(O1095-1)*3,0))</f>
        <v>23</v>
      </c>
    </row>
    <row r="1098" spans="1:24" ht="12" customHeight="1" x14ac:dyDescent="0.25">
      <c r="A1098" s="40"/>
      <c r="B1098" s="42"/>
      <c r="C1098" s="42"/>
      <c r="D1098" s="40"/>
      <c r="E1098" s="42"/>
      <c r="F1098" s="42"/>
      <c r="G1098" s="40"/>
      <c r="H1098" s="43"/>
      <c r="I1098" s="40"/>
      <c r="J1098" s="43"/>
      <c r="K1098" s="42"/>
      <c r="L1098" s="40"/>
      <c r="M1098" s="42"/>
      <c r="N1098" s="40"/>
    </row>
    <row r="1099" spans="1:24" ht="12" customHeight="1" x14ac:dyDescent="0.25">
      <c r="A1099" s="40"/>
      <c r="B1099" s="42"/>
      <c r="C1099" s="42"/>
      <c r="D1099" s="40"/>
      <c r="E1099" s="42"/>
      <c r="F1099" s="42"/>
      <c r="G1099" s="40"/>
      <c r="H1099" s="43"/>
      <c r="I1099" s="40"/>
      <c r="J1099" s="43"/>
      <c r="K1099" s="42"/>
      <c r="L1099" s="40"/>
      <c r="M1099" s="42"/>
      <c r="N1099" s="40"/>
    </row>
    <row r="1100" spans="1:24" ht="12" customHeight="1" x14ac:dyDescent="0.25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 t="str">
        <f ca="1">VLOOKUP(B1100,INDIRECT($F$8),4,0)</f>
        <v>Surbhi Naithani</v>
      </c>
    </row>
    <row r="1101" spans="1:24" ht="12" customHeight="1" x14ac:dyDescent="0.25">
      <c r="A1101" s="44" t="str">
        <f ca="1">IF(ISERROR(F1100),"",A1080)</f>
        <v>Name:</v>
      </c>
      <c r="B1101" s="44" t="str">
        <f ca="1">IFERROR(VLOOKUP(B1100,INDIRECT($F$8),4,0),"")</f>
        <v>Surbhi Naithani</v>
      </c>
      <c r="C1101" s="44"/>
      <c r="D1101" s="44" t="str">
        <f ca="1">IF(ISERROR(F1100),"",D1080)</f>
        <v>Father's Name:</v>
      </c>
      <c r="E1101" s="44" t="str">
        <f ca="1">IFERROR(VLOOKUP(B1100,INDIRECT($F$8),5,0),"")</f>
        <v>Rajeev Kant Naithani</v>
      </c>
      <c r="F1101" s="44"/>
      <c r="G1101" s="44" t="str">
        <f ca="1">IF(ISERROR(F1100),"",G1080)</f>
        <v>University Roll No:</v>
      </c>
      <c r="H1101" s="44"/>
      <c r="I1101" s="45">
        <f ca="1">IFERROR(VLOOKUP(B1100,INDIRECT($F$8),2,0),"")</f>
        <v>250090101053</v>
      </c>
      <c r="J1101" s="45"/>
      <c r="K1101" s="44" t="str">
        <f ca="1">IF(ISERROR(F1100),"",K1080)</f>
        <v>University Enrol. No:</v>
      </c>
      <c r="L1101" s="44"/>
      <c r="M1101" s="45" t="str">
        <f ca="1">IFERROR(VLOOKUP(B1100,INDIRECT($F$8),3,0),"")</f>
        <v>UTU/2501103873</v>
      </c>
      <c r="N1101" s="45"/>
    </row>
    <row r="1102" spans="1:24" ht="12" customHeight="1" x14ac:dyDescent="0.25">
      <c r="A1102" s="44"/>
      <c r="B1102" s="44"/>
      <c r="C1102" s="44"/>
      <c r="D1102" s="44"/>
      <c r="E1102" s="44"/>
      <c r="F1102" s="44"/>
      <c r="G1102" s="44"/>
      <c r="H1102" s="44"/>
      <c r="I1102" s="45"/>
      <c r="J1102" s="45"/>
      <c r="K1102" s="44"/>
      <c r="L1102" s="44"/>
      <c r="M1102" s="45"/>
      <c r="N1102" s="45"/>
    </row>
    <row r="1103" spans="1:24" ht="12" customHeight="1" x14ac:dyDescent="0.25">
      <c r="A1103" s="42" t="str">
        <f ca="1">IF(ISERROR(F1100),"",A1082)</f>
        <v>Subject Code</v>
      </c>
      <c r="B1103" s="42" t="str">
        <f ca="1">IF(ISERROR(F1100),"",B1082)</f>
        <v>Subject Name</v>
      </c>
      <c r="C1103" s="42"/>
      <c r="D1103" s="42"/>
      <c r="E1103" s="42"/>
      <c r="F1103" s="42" t="str">
        <f ca="1">IF(ISERROR(F1100),"",F1082)</f>
        <v>Credits</v>
      </c>
      <c r="G1103" s="42" t="str">
        <f ca="1">IF(ISERROR(F1100),"",G1082)</f>
        <v>External Marks</v>
      </c>
      <c r="H1103" s="42"/>
      <c r="I1103" s="42" t="str">
        <f ca="1">IF(ISERROR(F1100),"",I1082)</f>
        <v>Sessional Marks</v>
      </c>
      <c r="J1103" s="42"/>
      <c r="K1103" s="42" t="str">
        <f ca="1">IF(ISERROR(F1100),"",K1082)</f>
        <v>Total Marks</v>
      </c>
      <c r="L1103" s="42"/>
      <c r="M1103" s="42" t="str">
        <f ca="1">IF(ISERROR(F1100),"",M1082)</f>
        <v>Grade</v>
      </c>
      <c r="N1103" s="42" t="str">
        <f ca="1">IF(ISERROR(F1100),"",N1082)</f>
        <v>Grade Points</v>
      </c>
    </row>
    <row r="1104" spans="1:24" ht="12" customHeight="1" x14ac:dyDescent="0.25">
      <c r="A1104" s="42"/>
      <c r="B1104" s="42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W1104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10</v>
      </c>
    </row>
    <row r="1105" spans="1:24" ht="12" customHeight="1" x14ac:dyDescent="0.25">
      <c r="A1105" s="7" t="str">
        <f ca="1">IF(ISERROR(F1100),"",VLOOKUP(C1100,INDIRECT($F$8),6+(O1105-1)*3,0))</f>
        <v>AHT 002</v>
      </c>
      <c r="B1105" s="38" t="str">
        <f ca="1">IF(ISERROR(F1100),"",VLOOKUP(D1100,INDIRECT($F$8),6+(O1105-1)*3,0))</f>
        <v>Engineering Chemistry</v>
      </c>
      <c r="C1105" s="38"/>
      <c r="D1105" s="38"/>
      <c r="E1105" s="38"/>
      <c r="F1105" s="7">
        <f ca="1">IF(ISERROR(F1100),"",VLOOKUP(E1100,INDIRECT($F$8),6+(O1105-1)*3,0))</f>
        <v>4</v>
      </c>
      <c r="G1105" s="39" t="str">
        <f ca="1">IF(ISERROR(F1100),"",_xlfn.TEXTJOIN("/",FALSE,P1105,S1105))</f>
        <v>61/100</v>
      </c>
      <c r="H1105" s="39"/>
      <c r="I1105" s="39" t="str">
        <f ca="1">IF(ISERROR(F1100),"",_xlfn.TEXTJOIN("/",FALSE,Q1105,T1105))</f>
        <v>42/50</v>
      </c>
      <c r="J1105" s="39"/>
      <c r="K1105" s="39" t="str">
        <f ca="1">IF(ISERROR(F1100),"",_xlfn.TEXTJOIN("/",FALSE,R1105,U1105))</f>
        <v>103/150</v>
      </c>
      <c r="L1105" s="39"/>
      <c r="M1105" s="7" t="str">
        <f ca="1">IF(ISERROR(F1100),"",IF(ISTEXT(P1105),IF(P1105="A","Ab",IF(P1105="D","Dt",IF(P1105="UFM","UFM",IF(P1105="NA","")))),IF(AND(ISBLANK(P1105),ISBLANK(R1105)),"",IF(P1105&lt;0.3*S1105,"F",IF(ISBLANK(R1105),"",IF(ISTEXT(R1105),R1105,IF(R1105&gt;=0.95*U1105,"O",IF(R1105&gt;=0.9*U1105,"A+",IF(R1105&gt;=0.85*U1105,"A",IF(R1105&gt;=0.8*U1105,"B+",IF(R1105&gt;=0.75*U1105,"B",IF(R1105&gt;=0.7*U1105,"C+",IF(R1105&gt;=0.65*U1105,"C",IF(R1105&gt;=0.6*U1105,"D+",IF(R1105&gt;=0.55*U1105,"D",IF(R1105&gt;=0.5*U1105,"E+",IF(R1105&gt;=0.45*U1105,"E",IF(R1105&gt;=0.4*U1105,"P",IF(R1105&lt;0.4*U1105,"F",R1105)))))))))))))))))))</f>
        <v>C</v>
      </c>
      <c r="N1105" s="8">
        <f ca="1">INDEX($Z$2:$Z$17,MATCH(M1105,$Y$2:$Y$17,0))</f>
        <v>7</v>
      </c>
      <c r="O1105">
        <v>1</v>
      </c>
      <c r="P1105" s="1">
        <f ca="1">IF(ISERROR(F1100),"",IF(ISTEXT(VLOOKUP(B1100,INDIRECT($F$8),6+(O1105-1)*3)),(VLOOKUP(B1100,INDIRECT($F$8),6+(O1105-1)*3)),SUM(VLOOKUP(B1100,INDIRECT($F$8),6+(O1105-1)*3),IF(W1117,W1105,0))))</f>
        <v>61</v>
      </c>
      <c r="Q1105" s="1">
        <f ca="1">IF(ISERROR(F1100),"",VLOOKUP(B1100,INDIRECT($F$8),7+(O1105-1)*3))</f>
        <v>42</v>
      </c>
      <c r="R1105" s="1">
        <f ca="1">IF(ISERROR(F1100),"",SUM(P1105:Q1105))</f>
        <v>103</v>
      </c>
      <c r="S1105" s="1">
        <f ca="1">IF(ISERROR(F1100),"",VLOOKUP(A1100,INDIRECT($F$8),6+(O1105-1)*3))</f>
        <v>100</v>
      </c>
      <c r="T1105" s="1">
        <f ca="1">IF(ISERROR(F1100),"",VLOOKUP(A1100,INDIRECT($F$8),7+(O1105-1)*3))</f>
        <v>50</v>
      </c>
      <c r="U1105" s="1">
        <f ca="1">IF(ISERROR(F1100),"",VLOOKUP(A1100,INDIRECT($F$8),8+(O1105-1)*3))</f>
        <v>150</v>
      </c>
      <c r="V1105" s="1" t="str">
        <f ca="1">IF(ISERROR(F1100),"",IF(N1105=0,A1105,""))</f>
        <v/>
      </c>
      <c r="W1105" s="1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>0</v>
      </c>
      <c r="X1105" s="1" t="str">
        <f ca="1">IF(ISERROR(F1100),"",IF(W1105=0,"",_xlfn.TEXTJOIN("",FALSE," G+",W1105," in ",A1105)))</f>
        <v/>
      </c>
    </row>
    <row r="1106" spans="1:24" ht="12" customHeight="1" x14ac:dyDescent="0.25">
      <c r="A1106" s="7" t="str">
        <f ca="1">IF(ISERROR(F1100),"",VLOOKUP(C1100,INDIRECT($F$8),6+(O1106-1)*3,0))</f>
        <v>AHT 003</v>
      </c>
      <c r="B1106" s="38" t="str">
        <f ca="1">IF(ISERROR(F1100),"",VLOOKUP(D1100,INDIRECT($F$8),6+(O1106-1)*3,0))</f>
        <v>Introduction to Engineering Mathematics</v>
      </c>
      <c r="C1106" s="38"/>
      <c r="D1106" s="38"/>
      <c r="E1106" s="38"/>
      <c r="F1106" s="7">
        <f ca="1">IF(ISERROR(F1100),"",VLOOKUP(E1100,INDIRECT($F$8),6+(O1106-1)*3,0))</f>
        <v>4</v>
      </c>
      <c r="G1106" s="39" t="str">
        <f ca="1">IF(ISERROR(F1100),"",_xlfn.TEXTJOIN("/",FALSE,P1106,S1106))</f>
        <v>81/100</v>
      </c>
      <c r="H1106" s="39"/>
      <c r="I1106" s="39" t="str">
        <f ca="1">IF(ISERROR(F1100),"",_xlfn.TEXTJOIN("/",FALSE,Q1106,T1106))</f>
        <v>40/50</v>
      </c>
      <c r="J1106" s="39"/>
      <c r="K1106" s="39" t="str">
        <f ca="1">IF(ISERROR(F1100),"",_xlfn.TEXTJOIN("/",FALSE,R1106,U1106))</f>
        <v>121/150</v>
      </c>
      <c r="L1106" s="39"/>
      <c r="M1106" s="7" t="str">
        <f t="shared" ref="M1106:M1115" ca="1" si="157">IF(ISERROR(F1101),"",IF(ISTEXT(P1106),IF(P1106="A","Ab",IF(P1106="D","Dt",IF(P1106="UFM","UFM",IF(P1106="NA","")))),IF(AND(ISBLANK(P1106),ISBLANK(R1106)),"",IF(P1106&lt;0.3*S1106,"F",IF(ISBLANK(R1106),"",IF(ISTEXT(R1106),R1106,IF(R1106&gt;=0.95*U1106,"O",IF(R1106&gt;=0.9*U1106,"A+",IF(R1106&gt;=0.85*U1106,"A",IF(R1106&gt;=0.8*U1106,"B+",IF(R1106&gt;=0.75*U1106,"B",IF(R1106&gt;=0.7*U1106,"C+",IF(R1106&gt;=0.65*U1106,"C",IF(R1106&gt;=0.6*U1106,"D+",IF(R1106&gt;=0.55*U1106,"D",IF(R1106&gt;=0.5*U1106,"E+",IF(R1106&gt;=0.45*U1106,"E",IF(R1106&gt;=0.4*U1106,"P",IF(R1106&lt;0.4*U1106,"F",R1106)))))))))))))))))))</f>
        <v>B+</v>
      </c>
      <c r="N1106" s="8">
        <f t="shared" ref="N1106:N1115" ca="1" si="158">INDEX($Z$2:$Z$17,MATCH(M1106,$Y$2:$Y$17,0))</f>
        <v>8.5</v>
      </c>
      <c r="O1106">
        <f>O1105+1</f>
        <v>2</v>
      </c>
      <c r="P1106" s="1">
        <f ca="1">IF(ISERROR(F1100),"",IF(ISTEXT(VLOOKUP(B1100,INDIRECT($F$8),6+(O1106-1)*3)),(VLOOKUP(B1100,INDIRECT($F$8),6+(O1106-1)*3)),SUM(VLOOKUP(B1100,INDIRECT($F$8),6+(O1106-1)*3),IF(W1117,W1106,0))))</f>
        <v>81</v>
      </c>
      <c r="Q1106" s="1">
        <f ca="1">IF(ISERROR(F1100),"",VLOOKUP(B1100,INDIRECT($F$8),7+(O1106-1)*3))</f>
        <v>40</v>
      </c>
      <c r="R1106" s="1">
        <f ca="1">IF(ISERROR(F1100),"",SUM(P1106:Q1106))</f>
        <v>121</v>
      </c>
      <c r="S1106" s="1">
        <f ca="1">IF(ISERROR(F1100),"",VLOOKUP(A1100,INDIRECT($F$8),6+(O1106-1)*3))</f>
        <v>100</v>
      </c>
      <c r="T1106" s="1">
        <f ca="1">IF(ISERROR(F1100),"",VLOOKUP(A1100,INDIRECT($F$8),7+(O1106-1)*3))</f>
        <v>50</v>
      </c>
      <c r="U1106" s="1">
        <f ca="1">IF(ISERROR(F1100),"",VLOOKUP(A1100,INDIRECT($F$8),8+(O1106-1)*3))</f>
        <v>150</v>
      </c>
      <c r="V1106" s="1" t="str">
        <f ca="1">IF(ISERROR(F1100),"",IF(N1106=0,A1106,""))</f>
        <v/>
      </c>
      <c r="W1106" s="1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>0</v>
      </c>
      <c r="X1106" s="1" t="str">
        <f ca="1">IF(ISERROR(F1100),"",IF(W1106=0,"",_xlfn.TEXTJOIN("",FALSE," G+",W1106," in ",A1106)))</f>
        <v/>
      </c>
    </row>
    <row r="1107" spans="1:24" ht="12" customHeight="1" x14ac:dyDescent="0.25">
      <c r="A1107" s="7" t="str">
        <f ca="1">IF(ISERROR(F1100),"",VLOOKUP(C1100,INDIRECT($F$8),6+(O1107-1)*3,0))</f>
        <v>ECT 001</v>
      </c>
      <c r="B1107" s="38" t="str">
        <f ca="1">IF(ISERROR(F1100),"",VLOOKUP(D1100,INDIRECT($F$8),6+(O1107-1)*3,0))</f>
        <v>Basic Electronics Engineering</v>
      </c>
      <c r="C1107" s="38"/>
      <c r="D1107" s="38"/>
      <c r="E1107" s="38"/>
      <c r="F1107" s="7">
        <f ca="1">IF(ISERROR(F1100),"",VLOOKUP(E1100,INDIRECT($F$8),6+(O1107-1)*3,0))</f>
        <v>4</v>
      </c>
      <c r="G1107" s="39" t="str">
        <f ca="1">IF(ISERROR(F1100),"",_xlfn.TEXTJOIN("/",FALSE,P1107,S1107))</f>
        <v>45/100</v>
      </c>
      <c r="H1107" s="39"/>
      <c r="I1107" s="39" t="str">
        <f ca="1">IF(ISERROR(F1100),"",_xlfn.TEXTJOIN("/",FALSE,Q1107,T1107))</f>
        <v>46/50</v>
      </c>
      <c r="J1107" s="39"/>
      <c r="K1107" s="39" t="str">
        <f ca="1">IF(ISERROR(F1100),"",_xlfn.TEXTJOIN("/",FALSE,R1107,U1107))</f>
        <v>91/150</v>
      </c>
      <c r="L1107" s="39"/>
      <c r="M1107" s="7" t="str">
        <f t="shared" ca="1" si="157"/>
        <v>D+</v>
      </c>
      <c r="N1107" s="8">
        <f t="shared" ca="1" si="158"/>
        <v>6.5</v>
      </c>
      <c r="O1107">
        <f>O1106+1</f>
        <v>3</v>
      </c>
      <c r="P1107" s="1">
        <f ca="1">IF(ISERROR(F1100),"",IF(ISTEXT(VLOOKUP(B1100,INDIRECT($F$8),6+(O1107-1)*3)),(VLOOKUP(B1100,INDIRECT($F$8),6+(O1107-1)*3)),SUM(VLOOKUP(B1100,INDIRECT($F$8),6+(O1107-1)*3),IF(W1117,W1107,0))))</f>
        <v>45</v>
      </c>
      <c r="Q1107" s="1">
        <f ca="1">IF(ISERROR(F1100),"",VLOOKUP(B1100,INDIRECT($F$8),7+(O1107-1)*3))</f>
        <v>46</v>
      </c>
      <c r="R1107" s="1">
        <f ca="1">IF(ISERROR(F1100),"",SUM(P1107:Q1107))</f>
        <v>91</v>
      </c>
      <c r="S1107" s="1">
        <f ca="1">IF(ISERROR(F1100),"",VLOOKUP(A1100,INDIRECT($F$8),6+(O1107-1)*3))</f>
        <v>100</v>
      </c>
      <c r="T1107" s="1">
        <f ca="1">IF(ISERROR(F1100),"",VLOOKUP(A1100,INDIRECT($F$8),7+(O1107-1)*3))</f>
        <v>50</v>
      </c>
      <c r="U1107" s="1">
        <f ca="1">IF(ISERROR(F1100),"",VLOOKUP(A1100,INDIRECT($F$8),8+(O1107-1)*3))</f>
        <v>150</v>
      </c>
      <c r="V1107" s="1" t="str">
        <f ca="1">IF(ISERROR(F1100),"",IF(N1107=0,A1107,""))</f>
        <v/>
      </c>
      <c r="W1107" s="1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>0</v>
      </c>
      <c r="X1107" s="1" t="str">
        <f ca="1">IF(ISERROR(F1100),"",IF(W1107=0,"",_xlfn.TEXTJOIN("",FALSE," G+",W1107," in ",A1107)))</f>
        <v/>
      </c>
    </row>
    <row r="1108" spans="1:24" ht="12" customHeight="1" x14ac:dyDescent="0.25">
      <c r="A1108" s="7" t="str">
        <f ca="1">IF(ISERROR(F1100),"",VLOOKUP(C1100,INDIRECT($F$8),6+(O1108-1)*3,0))</f>
        <v>MET 001</v>
      </c>
      <c r="B1108" s="38" t="str">
        <f ca="1">IF(ISERROR(F1100),"",VLOOKUP(D1100,INDIRECT($F$8),6+(O1108-1)*3,0))</f>
        <v>Basic Mechanical Engineering</v>
      </c>
      <c r="C1108" s="38"/>
      <c r="D1108" s="38"/>
      <c r="E1108" s="38"/>
      <c r="F1108" s="7">
        <f ca="1">IF(ISERROR(F1100),"",VLOOKUP(E1100,INDIRECT($F$8),6+(O1108-1)*3,0))</f>
        <v>4</v>
      </c>
      <c r="G1108" s="39" t="str">
        <f ca="1">IF(ISERROR(F1100),"",_xlfn.TEXTJOIN("/",FALSE,P1108,S1108))</f>
        <v>51/100</v>
      </c>
      <c r="H1108" s="39"/>
      <c r="I1108" s="39" t="str">
        <f ca="1">IF(ISERROR(F1100),"",_xlfn.TEXTJOIN("/",FALSE,Q1108,T1108))</f>
        <v>37/50</v>
      </c>
      <c r="J1108" s="39"/>
      <c r="K1108" s="39" t="str">
        <f ca="1">IF(ISERROR(F1100),"",_xlfn.TEXTJOIN("/",FALSE,R1108,U1108))</f>
        <v>88/150</v>
      </c>
      <c r="L1108" s="39"/>
      <c r="M1108" s="7" t="str">
        <f t="shared" ca="1" si="157"/>
        <v>D</v>
      </c>
      <c r="N1108" s="8">
        <f t="shared" ca="1" si="158"/>
        <v>6</v>
      </c>
      <c r="O1108">
        <f>O1107+1</f>
        <v>4</v>
      </c>
      <c r="P1108" s="1">
        <f ca="1">IF(ISERROR(F1100),"",IF(ISTEXT(VLOOKUP(B1100,INDIRECT($F$8),6+(O1108-1)*3)),(VLOOKUP(B1100,INDIRECT($F$8),6+(O1108-1)*3)),SUM(VLOOKUP(B1100,INDIRECT($F$8),6+(O1108-1)*3),IF(W1117,W1108,0))))</f>
        <v>51</v>
      </c>
      <c r="Q1108" s="1">
        <f ca="1">IF(ISERROR(F1100),"",VLOOKUP(B1100,INDIRECT($F$8),7+(O1108-1)*3))</f>
        <v>37</v>
      </c>
      <c r="R1108" s="1">
        <f ca="1">IF(ISERROR(F1100),"",SUM(P1108:Q1108))</f>
        <v>88</v>
      </c>
      <c r="S1108" s="1">
        <f ca="1">IF(ISERROR(F1100),"",VLOOKUP(A1100,INDIRECT($F$8),6+(O1108-1)*3))</f>
        <v>100</v>
      </c>
      <c r="T1108" s="1">
        <f ca="1">IF(ISERROR(F1100),"",VLOOKUP(A1100,INDIRECT($F$8),7+(O1108-1)*3))</f>
        <v>50</v>
      </c>
      <c r="U1108" s="1">
        <f ca="1">IF(ISERROR(F1100),"",VLOOKUP(A1100,INDIRECT($F$8),8+(O1108-1)*3))</f>
        <v>150</v>
      </c>
      <c r="V1108" s="1" t="str">
        <f ca="1">IF(ISERROR(F1100),"",IF(N1108=0,A1108,""))</f>
        <v/>
      </c>
      <c r="W1108" s="1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>0</v>
      </c>
      <c r="X1108" s="1" t="str">
        <f ca="1">IF(ISERROR(F1100),"",IF(W1108=0,"",_xlfn.TEXTJOIN("",FALSE," G+",W1108," in ",A1108)))</f>
        <v/>
      </c>
    </row>
    <row r="1109" spans="1:24" ht="12" customHeight="1" x14ac:dyDescent="0.25">
      <c r="A1109" s="7" t="str">
        <f ca="1">IF(ISERROR(F1100),"",VLOOKUP(C1100,INDIRECT($F$8),6+(O1109-1)*3,0))</f>
        <v>AHP 002</v>
      </c>
      <c r="B1109" s="38" t="str">
        <f ca="1">IF(ISERROR(F1100),"",VLOOKUP(D1100,INDIRECT($F$8),6+(O1109-1)*3,0))</f>
        <v>Engineering Chemistry Lab</v>
      </c>
      <c r="C1109" s="38"/>
      <c r="D1109" s="38"/>
      <c r="E1109" s="38"/>
      <c r="F1109" s="7">
        <f ca="1">IF(ISERROR(F1100),"",VLOOKUP(E1100,INDIRECT($F$8),6+(O1109-1)*3,0))</f>
        <v>1</v>
      </c>
      <c r="G1109" s="39" t="str">
        <f ca="1">IF(ISERROR(F1100),"",_xlfn.TEXTJOIN("/",FALSE,P1109,S1109))</f>
        <v>17/25</v>
      </c>
      <c r="H1109" s="39"/>
      <c r="I1109" s="39" t="str">
        <f ca="1">IF(ISERROR(F1100),"",_xlfn.TEXTJOIN("/",FALSE,Q1109,T1109))</f>
        <v>19/25</v>
      </c>
      <c r="J1109" s="39"/>
      <c r="K1109" s="39" t="str">
        <f ca="1">IF(ISERROR(F1100),"",_xlfn.TEXTJOIN("/",FALSE,R1109,U1109))</f>
        <v>36/50</v>
      </c>
      <c r="L1109" s="39"/>
      <c r="M1109" s="7" t="str">
        <f t="shared" ca="1" si="157"/>
        <v>C+</v>
      </c>
      <c r="N1109" s="8">
        <f t="shared" ca="1" si="158"/>
        <v>7.5</v>
      </c>
      <c r="O1109">
        <f>O1108+1</f>
        <v>5</v>
      </c>
      <c r="P1109" s="1">
        <f ca="1">IF(ISERROR(F1100),"",IF(ISTEXT(VLOOKUP(B1100,INDIRECT($F$8),6+(O1109-1)*3)),(VLOOKUP(B1100,INDIRECT($F$8),6+(O1109-1)*3)),SUM(VLOOKUP(B1100,INDIRECT($F$8),6+(O1109-1)*3),IF(W1117,W1109,0))))</f>
        <v>17</v>
      </c>
      <c r="Q1109" s="1">
        <f ca="1">IF(ISERROR(F1100),"",VLOOKUP(B1100,INDIRECT($F$8),7+(O1109-1)*3))</f>
        <v>19</v>
      </c>
      <c r="R1109" s="1">
        <f ca="1">IF(ISERROR(F1100),"",SUM(P1109:Q1109))</f>
        <v>36</v>
      </c>
      <c r="S1109" s="1">
        <f ca="1">IF(ISERROR(F1100),"",VLOOKUP(A1100,INDIRECT($F$8),6+(O1109-1)*3))</f>
        <v>25</v>
      </c>
      <c r="T1109" s="1">
        <f ca="1">IF(ISERROR(F1100),"",VLOOKUP(A1100,INDIRECT($F$8),7+(O1109-1)*3))</f>
        <v>25</v>
      </c>
      <c r="U1109" s="1">
        <f ca="1">IF(ISERROR(F1100),"",VLOOKUP(A1100,INDIRECT($F$8),8+(O1109-1)*3))</f>
        <v>50</v>
      </c>
      <c r="V1109" s="1" t="str">
        <f ca="1">IF(ISERROR(F1100),"",IF(N1109=0,A1109,""))</f>
        <v/>
      </c>
      <c r="W1109" s="1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>0</v>
      </c>
      <c r="X1109" s="1" t="str">
        <f ca="1">IF(ISERROR(F1100),"",IF(W1109=0,"",_xlfn.TEXTJOIN("",FALSE," G+",W1109," in ",A1109)))</f>
        <v/>
      </c>
    </row>
    <row r="1110" spans="1:24" ht="12" customHeight="1" x14ac:dyDescent="0.25">
      <c r="A1110" s="7" t="str">
        <f ca="1">IF(ISERROR(F1100),"",VLOOKUP(C1100,INDIRECT($F$8),6+(O1110-1)*3,0))</f>
        <v>ECP 001</v>
      </c>
      <c r="B1110" s="38" t="str">
        <f ca="1">IF(ISERROR(F1100),"",VLOOKUP(D1100,INDIRECT($F$8),6+(O1110-1)*3,0))</f>
        <v>Basic Electronics Engineering Lab</v>
      </c>
      <c r="C1110" s="38"/>
      <c r="D1110" s="38"/>
      <c r="E1110" s="38"/>
      <c r="F1110" s="7">
        <f ca="1">IF(ISERROR(F1100),"",VLOOKUP(E1100,INDIRECT($F$8),6+(O1110-1)*3,0))</f>
        <v>1</v>
      </c>
      <c r="G1110" s="39" t="str">
        <f ca="1">IF(ISERROR(F1100),"",_xlfn.TEXTJOIN("/",FALSE,P1110,S1110))</f>
        <v>20/25</v>
      </c>
      <c r="H1110" s="39"/>
      <c r="I1110" s="39" t="str">
        <f ca="1">IF(ISERROR(F1100),"",_xlfn.TEXTJOIN("/",FALSE,Q1110,T1110))</f>
        <v>22/25</v>
      </c>
      <c r="J1110" s="39"/>
      <c r="K1110" s="39" t="str">
        <f ca="1">IF(ISERROR(F1100),"",_xlfn.TEXTJOIN("/",FALSE,R1110,U1110))</f>
        <v>42/50</v>
      </c>
      <c r="L1110" s="39"/>
      <c r="M1110" s="7" t="str">
        <f t="shared" ca="1" si="157"/>
        <v>B+</v>
      </c>
      <c r="N1110" s="8">
        <f t="shared" ca="1" si="158"/>
        <v>8.5</v>
      </c>
      <c r="O1110">
        <f t="shared" ref="O1110:O1116" si="159">O1109+1</f>
        <v>6</v>
      </c>
      <c r="P1110" s="1">
        <f ca="1">IF(ISERROR(F1100),"",IF(ISTEXT(VLOOKUP(B1100,INDIRECT($F$8),6+(O1110-1)*3)),(VLOOKUP(B1100,INDIRECT($F$8),6+(O1110-1)*3)),SUM(VLOOKUP(B1100,INDIRECT($F$8),6+(O1110-1)*3),IF(W1117,W1110,0))))</f>
        <v>20</v>
      </c>
      <c r="Q1110" s="1">
        <f ca="1">IF(ISERROR(F1100),"",VLOOKUP(B1100,INDIRECT($F$8),7+(O1110-1)*3))</f>
        <v>22</v>
      </c>
      <c r="R1110" s="1">
        <f ca="1">IF(ISERROR(F1100),"",SUM(P1110:Q1110))</f>
        <v>42</v>
      </c>
      <c r="S1110" s="1">
        <f ca="1">IF(ISERROR(F1100),"",VLOOKUP(A1100,INDIRECT($F$8),6+(O1110-1)*3))</f>
        <v>25</v>
      </c>
      <c r="T1110" s="1">
        <f ca="1">IF(ISERROR(F1100),"",VLOOKUP(A1100,INDIRECT($F$8),7+(O1110-1)*3))</f>
        <v>25</v>
      </c>
      <c r="U1110" s="1">
        <f ca="1">IF(ISERROR(F1100),"",VLOOKUP(A1100,INDIRECT($F$8),8+(O1110-1)*3))</f>
        <v>50</v>
      </c>
      <c r="V1110" s="1" t="str">
        <f ca="1">IF(ISERROR(F1100),"",IF(N1110=0,A1110,""))</f>
        <v/>
      </c>
      <c r="W1110" s="1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>0</v>
      </c>
      <c r="X1110" s="1" t="str">
        <f ca="1">IF(ISERROR(F1100),"",IF(W1110=0,"",_xlfn.TEXTJOIN("",FALSE," G+",W1110," in ",A1110)))</f>
        <v/>
      </c>
    </row>
    <row r="1111" spans="1:24" ht="12" customHeight="1" x14ac:dyDescent="0.25">
      <c r="A1111" s="7" t="str">
        <f ca="1">IF(ISERROR(F1100),"",VLOOKUP(C1100,INDIRECT($F$8),6+(O1111-1)*3,0))</f>
        <v>MEP 001</v>
      </c>
      <c r="B1111" s="38" t="str">
        <f ca="1">IF(ISERROR(F1100),"",VLOOKUP(D1100,INDIRECT($F$8),6+(O1111-1)*3,0))</f>
        <v>Basic Mechanical Engineering Lab</v>
      </c>
      <c r="C1111" s="38"/>
      <c r="D1111" s="38"/>
      <c r="E1111" s="38"/>
      <c r="F1111" s="7">
        <f ca="1">IF(ISERROR(F1100),"",VLOOKUP(E1100,INDIRECT($F$8),6+(O1111-1)*3,0))</f>
        <v>1</v>
      </c>
      <c r="G1111" s="39" t="str">
        <f ca="1">IF(ISERROR(F1100),"",_xlfn.TEXTJOIN("/",FALSE,P1111,S1111))</f>
        <v>21/25</v>
      </c>
      <c r="H1111" s="39"/>
      <c r="I1111" s="39" t="str">
        <f ca="1">IF(ISERROR(F1100),"",_xlfn.TEXTJOIN("/",FALSE,Q1111,T1111))</f>
        <v>23/25</v>
      </c>
      <c r="J1111" s="39"/>
      <c r="K1111" s="39" t="str">
        <f ca="1">IF(ISERROR(F1100),"",_xlfn.TEXTJOIN("/",FALSE,R1111,U1111))</f>
        <v>44/50</v>
      </c>
      <c r="L1111" s="39"/>
      <c r="M1111" s="7" t="str">
        <f t="shared" ca="1" si="157"/>
        <v>A</v>
      </c>
      <c r="N1111" s="8">
        <f t="shared" ca="1" si="158"/>
        <v>9</v>
      </c>
      <c r="O1111">
        <f t="shared" si="159"/>
        <v>7</v>
      </c>
      <c r="P1111" s="1">
        <f ca="1">IF(ISERROR(F1100),"",IF(ISTEXT(VLOOKUP(B1100,INDIRECT($F$8),6+(O1111-1)*3)),(VLOOKUP(B1100,INDIRECT($F$8),6+(O1111-1)*3)),SUM(VLOOKUP(B1100,INDIRECT($F$8),6+(O1111-1)*3),IF(W1117,W1111,0))))</f>
        <v>21</v>
      </c>
      <c r="Q1111" s="1">
        <f ca="1">IF(ISERROR(F1100),"",VLOOKUP(B1100,INDIRECT($F$8),7+(O1111-1)*3))</f>
        <v>23</v>
      </c>
      <c r="R1111" s="1">
        <f ca="1">IF(ISERROR(F1100),"",SUM(P1111:Q1111))</f>
        <v>44</v>
      </c>
      <c r="S1111" s="1">
        <f ca="1">IF(ISERROR(F1100),"",VLOOKUP(A1100,INDIRECT($F$8),6+(O1111-1)*3))</f>
        <v>25</v>
      </c>
      <c r="T1111" s="1">
        <f ca="1">IF(ISERROR(F1100),"",VLOOKUP(A1100,INDIRECT($F$8),7+(O1111-1)*3))</f>
        <v>25</v>
      </c>
      <c r="U1111" s="1">
        <f ca="1">IF(ISERROR(F1100),"",VLOOKUP(A1100,INDIRECT($F$8),8+(O1111-1)*3))</f>
        <v>50</v>
      </c>
      <c r="V1111" s="1" t="str">
        <f ca="1">IF(ISERROR(F1100),"",IF(N1111=0,A1111,""))</f>
        <v/>
      </c>
      <c r="W1111" s="1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>0</v>
      </c>
      <c r="X1111" s="1" t="str">
        <f ca="1">IF(ISERROR(F1100),"",IF(W1111=0,"",_xlfn.TEXTJOIN("",FALSE," G+",W1111," in ",A1111)))</f>
        <v/>
      </c>
    </row>
    <row r="1112" spans="1:24" ht="12" customHeight="1" x14ac:dyDescent="0.25">
      <c r="A1112" s="7" t="str">
        <f ca="1">IF(ISERROR(F1100),"",VLOOKUP(C1100,INDIRECT($F$8),6+(O1112-1)*3,0))</f>
        <v>MEP 003</v>
      </c>
      <c r="B1112" s="38" t="str">
        <f ca="1">IF(ISERROR(F1100),"",VLOOKUP(D1100,INDIRECT($F$8),6+(O1112-1)*3-Z1112,0))</f>
        <v>Workshop Practices Lab</v>
      </c>
      <c r="C1112" s="38"/>
      <c r="D1112" s="38"/>
      <c r="E1112" s="38"/>
      <c r="F1112" s="7">
        <f ca="1">IF(ISERROR(F1100),"",VLOOKUP(E1100,INDIRECT($F$8),6+(O1112-1)*3,0))</f>
        <v>2</v>
      </c>
      <c r="G1112" s="39" t="str">
        <f ca="1">IF(ISERROR(F1100),"",_xlfn.TEXTJOIN("/",FALSE,P1112,S1112))</f>
        <v>44/50</v>
      </c>
      <c r="H1112" s="39"/>
      <c r="I1112" s="39" t="str">
        <f ca="1">IF(ISERROR(F1100),"",_xlfn.TEXTJOIN("/",FALSE,Q1112,T1112))</f>
        <v>45/50</v>
      </c>
      <c r="J1112" s="39"/>
      <c r="K1112" s="39" t="str">
        <f ca="1">IF(ISERROR(F1100),"",_xlfn.TEXTJOIN("/",FALSE,R1112,U1112))</f>
        <v>89/100</v>
      </c>
      <c r="L1112" s="39"/>
      <c r="M1112" s="7" t="str">
        <f t="shared" ca="1" si="157"/>
        <v>A</v>
      </c>
      <c r="N1112" s="8">
        <f t="shared" ca="1" si="158"/>
        <v>9</v>
      </c>
      <c r="O1112">
        <f t="shared" si="159"/>
        <v>8</v>
      </c>
      <c r="P1112" s="1">
        <f ca="1">IF(ISERROR(F1100),"",IF(ISTEXT(VLOOKUP(B1100,INDIRECT($F$8),6+(O1112-1)*3)),(VLOOKUP(B1100,INDIRECT($F$8),6+(O1112-1)*3)),SUM(VLOOKUP(B1100,INDIRECT($F$8),6+(O1112-1)*3),IF(W1117,W1112,0))))</f>
        <v>44</v>
      </c>
      <c r="Q1112" s="1">
        <f ca="1">IF(ISERROR(F1100),"",VLOOKUP(B1100,INDIRECT($F$8),7+(O1112-1)*3))</f>
        <v>45</v>
      </c>
      <c r="R1112" s="1">
        <f ca="1">IF(ISERROR(F1100),"",SUM(P1112:Q1112))</f>
        <v>89</v>
      </c>
      <c r="S1112" s="1">
        <f ca="1">IF(ISERROR(F1100),"",VLOOKUP(A1100,INDIRECT($F$8),6+(O1112-1)*3))</f>
        <v>50</v>
      </c>
      <c r="T1112" s="1">
        <f ca="1">IF(ISERROR(F1100),"",VLOOKUP(A1100,INDIRECT($F$8),7+(O1112-1)*3))</f>
        <v>50</v>
      </c>
      <c r="U1112" s="1">
        <f ca="1">IF(ISERROR(F1100),"",VLOOKUP(A1100,INDIRECT($F$8),8+(O1112-1)*3))</f>
        <v>100</v>
      </c>
      <c r="V1112" s="1" t="str">
        <f ca="1">IF(ISERROR(F1100),"",IF(N1112=0,A1112,""))</f>
        <v/>
      </c>
      <c r="W1112" s="1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>0</v>
      </c>
      <c r="X1112" s="1" t="str">
        <f ca="1">IF(ISERROR(F1100),"",IF(W1112=0,"",_xlfn.TEXTJOIN("",FALSE," G+",W1112," in ",A1112)))</f>
        <v/>
      </c>
    </row>
    <row r="1113" spans="1:24" ht="12" customHeight="1" x14ac:dyDescent="0.25">
      <c r="A1113" s="7" t="str">
        <f ca="1">IF(ISERROR(F1100),"",VLOOKUP(C1100,INDIRECT($F$8),6+(O1113-1)*3,0))</f>
        <v>AHP 004</v>
      </c>
      <c r="B1113" s="38" t="str">
        <f ca="1">IF(ISERROR(F1100),"",VLOOKUP(D1100,INDIRECT($F$8),6+(O1113-1)*3-Z1113,0))</f>
        <v>Emerging Technologies in Engineering Lab</v>
      </c>
      <c r="C1113" s="38"/>
      <c r="D1113" s="38"/>
      <c r="E1113" s="38"/>
      <c r="F1113" s="7">
        <f ca="1">IF(ISERROR(F1100),"",VLOOKUP(E1100,INDIRECT($F$8),6+(O1113-1)*3,0))</f>
        <v>1</v>
      </c>
      <c r="G1113" s="39" t="str">
        <f ca="1">IF(ISERROR(F1100),"",_xlfn.TEXTJOIN("/",FALSE,P1113,S1113))</f>
        <v>21/25</v>
      </c>
      <c r="H1113" s="39"/>
      <c r="I1113" s="39" t="str">
        <f ca="1">IF(ISERROR(F1100),"",_xlfn.TEXTJOIN("/",FALSE,Q1113,T1113))</f>
        <v>24/25</v>
      </c>
      <c r="J1113" s="39"/>
      <c r="K1113" s="39" t="str">
        <f ca="1">IF(ISERROR(F1100),"",_xlfn.TEXTJOIN("/",FALSE,R1113,U1113))</f>
        <v>45/50</v>
      </c>
      <c r="L1113" s="39"/>
      <c r="M1113" s="7" t="str">
        <f t="shared" ca="1" si="157"/>
        <v>A+</v>
      </c>
      <c r="N1113" s="8">
        <f t="shared" ca="1" si="158"/>
        <v>9.5</v>
      </c>
      <c r="O1113">
        <f t="shared" si="159"/>
        <v>9</v>
      </c>
      <c r="P1113" s="1">
        <f ca="1">IF(ISERROR(F1100),"",IF(ISTEXT(VLOOKUP(B1100,INDIRECT($F$8),6+(O1113-1)*3)),(VLOOKUP(B1100,INDIRECT($F$8),6+(O1113-1)*3)),SUM(VLOOKUP(B1100,INDIRECT($F$8),6+(O1113-1)*3),IF(W1117,W1113,0))))</f>
        <v>21</v>
      </c>
      <c r="Q1113" s="1">
        <f ca="1">IF(ISERROR(F1100),"",VLOOKUP(B1100,INDIRECT($F$8),7+(O1113-1)*3))</f>
        <v>24</v>
      </c>
      <c r="R1113" s="1">
        <f ca="1">IF(ISERROR(F1100),"",SUM(P1113:Q1113))</f>
        <v>45</v>
      </c>
      <c r="S1113" s="1">
        <f ca="1">IF(ISERROR(F1100),"",VLOOKUP(A1100,INDIRECT($F$8),6+(O1113-1)*3))</f>
        <v>25</v>
      </c>
      <c r="T1113" s="1">
        <f ca="1">IF(ISERROR(F1100),"",VLOOKUP(A1100,INDIRECT($F$8),7+(O1113-1)*3))</f>
        <v>25</v>
      </c>
      <c r="U1113" s="1">
        <f ca="1">IF(ISERROR(F1100),"",VLOOKUP(A1100,INDIRECT($F$8),8+(O1113-1)*3))</f>
        <v>50</v>
      </c>
      <c r="V1113" s="1" t="str">
        <f ca="1">IF(ISERROR(F1100),"",IF(N1113=0,A1113,""))</f>
        <v/>
      </c>
      <c r="W1113" s="1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>0</v>
      </c>
      <c r="X1113" s="1" t="str">
        <f ca="1">IF(ISERROR(F1100),"",IF(W1113=0,"",_xlfn.TEXTJOIN("",FALSE," G+",W1113," in ",A1113)))</f>
        <v/>
      </c>
    </row>
    <row r="1114" spans="1:24" ht="12" customHeight="1" x14ac:dyDescent="0.25">
      <c r="A1114" s="7" t="str">
        <f ca="1">IF(ISERROR(F1100),"",VLOOKUP(C1100,INDIRECT($F$8),6+(O1114-1)*3,0))</f>
        <v>CSP 002</v>
      </c>
      <c r="B1114" s="38" t="str">
        <f ca="1">IF(ISERROR(F1100),"",VLOOKUP(D1100,INDIRECT($F$8),6+(O1114-1)*3,0))</f>
        <v>Computer Applications and IOT</v>
      </c>
      <c r="C1114" s="38"/>
      <c r="D1114" s="38"/>
      <c r="E1114" s="38"/>
      <c r="F1114" s="7">
        <f ca="1">IF(ISERROR(F1100),"",VLOOKUP(E1100,INDIRECT($F$8),6+(O1114-1)*3,0))</f>
        <v>1</v>
      </c>
      <c r="G1114" s="39" t="str">
        <f ca="1">IF(ISERROR(F1100),"",_xlfn.TEXTJOIN("/",FALSE,P1114,S1114))</f>
        <v>23/25</v>
      </c>
      <c r="H1114" s="39"/>
      <c r="I1114" s="39" t="str">
        <f ca="1">IF(ISERROR(F1100),"",_xlfn.TEXTJOIN("/",FALSE,Q1114,T1114))</f>
        <v>20/25</v>
      </c>
      <c r="J1114" s="39"/>
      <c r="K1114" s="39" t="str">
        <f ca="1">IF(ISERROR(F1100),"",_xlfn.TEXTJOIN("/",FALSE,R1114,U1114))</f>
        <v>43/50</v>
      </c>
      <c r="L1114" s="39"/>
      <c r="M1114" s="7" t="str">
        <f t="shared" ca="1" si="157"/>
        <v>A</v>
      </c>
      <c r="N1114" s="8">
        <f t="shared" ca="1" si="158"/>
        <v>9</v>
      </c>
      <c r="O1114">
        <f t="shared" si="159"/>
        <v>10</v>
      </c>
      <c r="P1114" s="1">
        <f ca="1">IF(ISERROR(F1100),"",IF(ISTEXT(VLOOKUP(B1100,INDIRECT($F$8),6+(O1114-1)*3)),(VLOOKUP(B1100,INDIRECT($F$8),6+(O1114-1)*3)),SUM(VLOOKUP(B1100,INDIRECT($F$8),6+(O1114-1)*3),IF(W1117,W1114,0))))</f>
        <v>23</v>
      </c>
      <c r="Q1114" s="1">
        <f ca="1">IF(ISERROR(F1100),"",VLOOKUP(B1100,INDIRECT($F$8),7+(O1114-1)*3))</f>
        <v>20</v>
      </c>
      <c r="R1114" s="1">
        <f ca="1">IF(ISERROR(F1100),"",SUM(P1114:Q1114))</f>
        <v>43</v>
      </c>
      <c r="S1114" s="1">
        <f ca="1">IF(ISERROR(F1100),"",VLOOKUP(A1100,INDIRECT($F$8),6+(O1114-1)*3))</f>
        <v>25</v>
      </c>
      <c r="T1114" s="1">
        <f ca="1">IF(ISERROR(F1100),"",VLOOKUP(A1100,INDIRECT($F$8),7+(O1114-1)*3))</f>
        <v>25</v>
      </c>
      <c r="U1114" s="1">
        <f ca="1">IF(ISERROR(F1100),"",VLOOKUP(A1100,INDIRECT($F$8),8+(O1114-1)*3))</f>
        <v>50</v>
      </c>
      <c r="V1114" s="1" t="str">
        <f ca="1">IF(ISERROR(F1100),"",IF(N1114=0,A1114,""))</f>
        <v/>
      </c>
      <c r="W1114" s="1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>0</v>
      </c>
      <c r="X1114" s="1" t="str">
        <f ca="1">IF(ISERROR(F1100),"",IF(W1114=0,"",_xlfn.TEXTJOIN("",FALSE," G+",W1114," in ",A1114)))</f>
        <v/>
      </c>
    </row>
    <row r="1115" spans="1:24" ht="12" customHeight="1" x14ac:dyDescent="0.25">
      <c r="A1115" s="7" t="str">
        <f ca="1">IF(ISERROR(F1100),"",VLOOKUP(C1100,INDIRECT($F$8),6+(O1115-1)*3,0))</f>
        <v>AHP 006</v>
      </c>
      <c r="B1115" s="38" t="str">
        <f ca="1">IF(ISERROR(F1100),"",VLOOKUP(D1100,INDIRECT($F$8),6+(O1115-1)*3,0))</f>
        <v>English Language Lab ($)</v>
      </c>
      <c r="C1115" s="38"/>
      <c r="D1115" s="38"/>
      <c r="E1115" s="38"/>
      <c r="F1115" s="7">
        <f ca="1">IF(ISERROR(F1100),"",VLOOKUP(E1100,INDIRECT($F$8),6+(O1115-1)*3,0))</f>
        <v>0</v>
      </c>
      <c r="G1115" s="39" t="str">
        <f ca="1">IF(ISERROR(F1100),"",_xlfn.TEXTJOIN("/",FALSE,P1115,S1115))</f>
        <v>20/25</v>
      </c>
      <c r="H1115" s="39"/>
      <c r="I1115" s="39" t="str">
        <f ca="1">IF(ISERROR(F1100),"",_xlfn.TEXTJOIN("/",FALSE,Q1115,T1115))</f>
        <v>38/50</v>
      </c>
      <c r="J1115" s="39"/>
      <c r="K1115" s="39" t="str">
        <f ca="1">IF(ISERROR(F1100),"",_xlfn.TEXTJOIN("/",FALSE,R1115,U1115))</f>
        <v>58/75</v>
      </c>
      <c r="L1115" s="39"/>
      <c r="M1115" s="7" t="str">
        <f t="shared" ca="1" si="157"/>
        <v>B</v>
      </c>
      <c r="N1115" s="8">
        <f t="shared" ca="1" si="158"/>
        <v>8</v>
      </c>
      <c r="O1115">
        <f t="shared" si="159"/>
        <v>11</v>
      </c>
      <c r="P1115" s="1">
        <f ca="1">IF(ISERROR(F1100),"",IF(ISTEXT(VLOOKUP(B1100,INDIRECT($F$8),6+(O1115-1)*3)),(VLOOKUP(B1100,INDIRECT($F$8),6+(O1115-1)*3)),SUM(VLOOKUP(B1100,INDIRECT($F$8),6+(O1115-1)*3),IF(W1117,W1115,0))))</f>
        <v>20</v>
      </c>
      <c r="Q1115" s="1">
        <f ca="1">IF(ISERROR(F1100),"",VLOOKUP(B1100,INDIRECT($F$8),7+(O1115-1)*3))</f>
        <v>38</v>
      </c>
      <c r="R1115" s="1">
        <f ca="1">IF(ISERROR(F1100),"",SUM(P1115:Q1115))</f>
        <v>58</v>
      </c>
      <c r="S1115" s="1">
        <f ca="1">IF(ISERROR(F1100),"",VLOOKUP(A1100,INDIRECT($F$8),6+(O1115-1)*3))</f>
        <v>25</v>
      </c>
      <c r="T1115" s="1">
        <f ca="1">IF(ISERROR(F1100),"",VLOOKUP(A1100,INDIRECT($F$8),7+(O1115-1)*3))</f>
        <v>50</v>
      </c>
      <c r="U1115" s="1">
        <f ca="1">IF(ISERROR(F1100),"",VLOOKUP(A1100,INDIRECT($F$8),8+(O1115-1)*3))</f>
        <v>75</v>
      </c>
      <c r="V1115" s="1" t="str">
        <f ca="1">IF(ISERROR(F1100),"",IF(N1115=0,A1115,""))</f>
        <v/>
      </c>
      <c r="W1115" s="1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>0</v>
      </c>
      <c r="X1115" s="1" t="str">
        <f ca="1">IF(ISERROR(F1100),"",IF(W1115=0,"",_xlfn.TEXTJOIN("",FALSE," G+",W1115," in ",A1115)))</f>
        <v/>
      </c>
    </row>
    <row r="1116" spans="1:24" ht="12" customHeight="1" x14ac:dyDescent="0.25">
      <c r="A1116" s="7" t="str">
        <f ca="1">IF(ISERROR(F1100),"",VLOOKUP(C1100,INDIRECT($F$8),6+(O1116-1)*3-Y1116,0))</f>
        <v>GP 01</v>
      </c>
      <c r="B1116" s="38" t="str">
        <f ca="1">IF(ISERROR(F1100),"",VLOOKUP(D1100,INDIRECT($F$8),6+(O1116-1)*3-Z1116,0))</f>
        <v>General Proficiency ($)</v>
      </c>
      <c r="C1116" s="38"/>
      <c r="D1116" s="38"/>
      <c r="E1116" s="38"/>
      <c r="F1116" s="7">
        <f ca="1">IF(ISERROR(F1100),"",VLOOKUP(E1100,INDIRECT($F$8),6+(O1116-1)*3-AA1116,0))</f>
        <v>0</v>
      </c>
      <c r="G1116" s="39" t="str">
        <f ca="1">IF(ISERROR(F1100),"","-")</f>
        <v>-</v>
      </c>
      <c r="H1116" s="39"/>
      <c r="I1116" s="39" t="str">
        <f ca="1">IF(ISERROR(F1100),"",_xlfn.TEXTJOIN("/",FALSE,Q1116,T1116))</f>
        <v>47/50</v>
      </c>
      <c r="J1116" s="39"/>
      <c r="K1116" s="39" t="str">
        <f ca="1">IF(ISERROR(F1100),"",_xlfn.TEXTJOIN("/",FALSE,R1116,U1116))</f>
        <v>47/50</v>
      </c>
      <c r="L1116" s="39"/>
      <c r="M1116" s="39" t="str">
        <f ca="1">IF(ISBLANK(R1116),"",IF(ISTEXT(R1116),R1116,IF(R1116&gt;=0.8*U1116,"Excellent",IF(R1116&gt;=0.6*U1116,"Very Good",IF(R1116&gt;=0.4*U1116,"Good",IF(R1116&gt;=0.2*U1116,"Satisfactory","Average"))))))</f>
        <v>Excellent</v>
      </c>
      <c r="N1116" s="39"/>
      <c r="O1116">
        <f t="shared" si="159"/>
        <v>12</v>
      </c>
      <c r="P1116" s="1">
        <f ca="1">IF(ISERROR(F1100),"",IF(ISTEXT(VLOOKUP(B\28,INDIRECT($F$8),6+(O1116-1)*3)),(VLOOKUP(B1100,INDIRECT($F$8),6+(O1116-1)*3)),SUM(VLOOKUP(B1100,INDIRECT($F$8),6+(O1116-1)*3),IF(W1117,W1116,0))))</f>
        <v>0</v>
      </c>
      <c r="Q1116" s="1">
        <f ca="1">IF(ISERROR(F1100),"",VLOOKUP(B1100,INDIRECT($F$8),7+(O1116-1)*3))</f>
        <v>47</v>
      </c>
      <c r="R1116" s="1">
        <f ca="1">IF(ISERROR(F1100),"",SUM(P1116:Q1116))</f>
        <v>47</v>
      </c>
      <c r="S1116" s="1">
        <f ca="1">IF(ISERROR(F1100),"",VLOOKUP(A1100,INDIRECT($F$8),6+(O1116-1)*3))</f>
        <v>0</v>
      </c>
      <c r="T1116" s="1">
        <f ca="1">IF(ISERROR(F1100),"",VLOOKUP(A1100,INDIRECT($F$8),7+(O1116-1)*3))</f>
        <v>50</v>
      </c>
      <c r="U1116" s="1">
        <f ca="1">IF(ISERROR(F1100),"",VLOOKUP(A1100,INDIRECT($F$8),8+(O1116-1)*3))</f>
        <v>50</v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5">
      <c r="A1117" s="40" t="str">
        <f ca="1">IF(ISERROR(F1100),"",A1096)</f>
        <v>Total Credits/ Marks/ Total Grade Points</v>
      </c>
      <c r="B1117" s="40"/>
      <c r="C1117" s="40"/>
      <c r="D1117" s="40"/>
      <c r="E1117" s="40"/>
      <c r="F1117" s="10">
        <f ca="1">IF(ISERROR(F1100),"",SUM(F1105:F1115))</f>
        <v>23</v>
      </c>
      <c r="G1117" s="41" t="str">
        <f ca="1">IF(ISERROR(F1100),"",_xlfn.TEXTJOIN("/",TRUE,SUMIF(F1105:F1116,"&gt;0",P1105:P1116),SUMIF(F1105:F1116,"&gt;0",S1105:S1116)))</f>
        <v>384/575</v>
      </c>
      <c r="H1117" s="41"/>
      <c r="I1117" s="41" t="str">
        <f ca="1">IF(ISERROR(F1100),"",_xlfn.TEXTJOIN("/",TRUE,SUMIF(F1105:F1116,"&gt;0",Q1105:Q1116),SUMIF(F1105:F1116,"&gt;0",T1105:T1116)))</f>
        <v>318/375</v>
      </c>
      <c r="J1117" s="41"/>
      <c r="K1117" s="41" t="str">
        <f ca="1">IF(ISERROR(F1100),"",_xlfn.TEXTJOIN("/",TRUE,SUMIF(F1105:F1116,"&gt;0",R1105:R1116),SUMIF(F1105:F1116,"&gt;0",U1105:U1116)))</f>
        <v>702/950</v>
      </c>
      <c r="L1117" s="41"/>
      <c r="M1117" s="40">
        <f ca="1">IF(ISERROR(F1100),"",SUMPRODUCT(N1105:N1115,F1105:F1115))</f>
        <v>173.5</v>
      </c>
      <c r="N1117" s="40"/>
      <c r="V1117" s="1" t="str">
        <f ca="1">IF(ISERROR(F1100),"",_xlfn.TEXTJOIN(", ",TRUE,V1105:V1116))</f>
        <v/>
      </c>
      <c r="W1117" t="b">
        <f ca="1">IF(ISERROR(F1100),"",IF(SUM(W1105:W1116)&lt;=W1104,TRUE,FALSE))</f>
        <v>1</v>
      </c>
      <c r="X1117" s="1" t="str">
        <f ca="1">IF(ISERROR(F1100),"",_xlfn.TEXTJOIN(",",TRUE,X1105:X1116))</f>
        <v/>
      </c>
    </row>
    <row r="1118" spans="1:24" ht="12" customHeight="1" x14ac:dyDescent="0.25">
      <c r="A1118" s="40" t="str">
        <f ca="1">IF(ISERROR(F1100),"",A1097)</f>
        <v>Result:</v>
      </c>
      <c r="B1118" s="42" t="str" cm="1">
        <f t="array" aca="1" ref="B1118" ca="1">IF(SUM(COUNTIF(M1105:M1115,{"Ab","Dt"}))=11, "Not Promoted to IInd Semester", IF(V1117="", "PASS", "CARRY OVER"))</f>
        <v>PASS</v>
      </c>
      <c r="C1118" s="42"/>
      <c r="D1118" s="40" t="str">
        <f ca="1">IF(ISERROR(F1100),"",D1097)</f>
        <v>Remark:</v>
      </c>
      <c r="E1118" s="42" t="str">
        <f ca="1">IF(ISERROR(F1100),"",IF(V1117="",IF(X1117="","",X1117),_xlfn.TEXTJOIN(" ",TRUE,"BACK IN",V1117)))</f>
        <v/>
      </c>
      <c r="F1118" s="42"/>
      <c r="G1118" s="40" t="str">
        <f ca="1">IF(ISERROR(F1100),"",G1097)</f>
        <v>SGPA:</v>
      </c>
      <c r="H1118" s="43">
        <f ca="1">IF(ISERROR(F1100),"",M1117/F1117)</f>
        <v>7.5434782608695654</v>
      </c>
      <c r="I1118" s="40" t="str">
        <f ca="1">IF(ISERROR(F1100),"",I1097)</f>
        <v>CGPA:</v>
      </c>
      <c r="J1118" s="43">
        <f ca="1">IF(ISERROR(F1100),"",VLOOKUP(B1100,INDIRECT($F$8),12+(O1116-1)*3,0))</f>
        <v>7.5434782608695654</v>
      </c>
      <c r="K1118" s="42" t="str">
        <f ca="1">IF(ISERROR(F1100),"",K1097)</f>
        <v>Earned Credits:</v>
      </c>
      <c r="L1118" s="40">
        <f ca="1">IF(ISERROR(F1100),"",SUMIF(N1105:N1115,"&gt;0",F1105:F1115))</f>
        <v>23</v>
      </c>
      <c r="M1118" s="42" t="str">
        <f ca="1">IF(ISERROR(F1100),"",M1097)</f>
        <v>Cuml. Earned Credits:</v>
      </c>
      <c r="N1118" s="40">
        <f ca="1">IF(ISERROR(F1100),"",VLOOKUP(B1100,INDIRECT($F$8),10+(O1116-1)*3,0))</f>
        <v>23</v>
      </c>
    </row>
    <row r="1119" spans="1:24" ht="12" customHeight="1" x14ac:dyDescent="0.25">
      <c r="A1119" s="40"/>
      <c r="B1119" s="42"/>
      <c r="C1119" s="42"/>
      <c r="D1119" s="40"/>
      <c r="E1119" s="42"/>
      <c r="F1119" s="42"/>
      <c r="G1119" s="40"/>
      <c r="H1119" s="43"/>
      <c r="I1119" s="40"/>
      <c r="J1119" s="43"/>
      <c r="K1119" s="42"/>
      <c r="L1119" s="40"/>
      <c r="M1119" s="42"/>
      <c r="N1119" s="40"/>
    </row>
    <row r="1120" spans="1:24" ht="12" customHeight="1" x14ac:dyDescent="0.25">
      <c r="A1120" s="40"/>
      <c r="B1120" s="42"/>
      <c r="C1120" s="42"/>
      <c r="D1120" s="40"/>
      <c r="E1120" s="42"/>
      <c r="F1120" s="42"/>
      <c r="G1120" s="40"/>
      <c r="H1120" s="43"/>
      <c r="I1120" s="40"/>
      <c r="J1120" s="43"/>
      <c r="K1120" s="42"/>
      <c r="L1120" s="40"/>
      <c r="M1120" s="42"/>
      <c r="N1120" s="40"/>
    </row>
    <row r="1121" spans="1:24" ht="12" customHeight="1" x14ac:dyDescent="0.25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 t="str">
        <f ca="1">VLOOKUP(B1121,INDIRECT($F$8),4,0)</f>
        <v>Tanuj Chauhan</v>
      </c>
    </row>
    <row r="1122" spans="1:24" ht="12" customHeight="1" x14ac:dyDescent="0.25">
      <c r="A1122" s="44" t="str">
        <f ca="1">IF(ISERROR(F1121),"",A1101)</f>
        <v>Name:</v>
      </c>
      <c r="B1122" s="44" t="str">
        <f ca="1">IFERROR(VLOOKUP(B1121,INDIRECT($F$8),4,0),"")</f>
        <v>Tanuj Chauhan</v>
      </c>
      <c r="C1122" s="44"/>
      <c r="D1122" s="44" t="str">
        <f ca="1">IF(ISERROR(F1121),"",D1101)</f>
        <v>Father's Name:</v>
      </c>
      <c r="E1122" s="44" t="str">
        <f ca="1">IFERROR(VLOOKUP(B1121,INDIRECT($F$8),5,0),"")</f>
        <v>Tola Ram Chauhan</v>
      </c>
      <c r="F1122" s="44"/>
      <c r="G1122" s="44" t="str">
        <f ca="1">IF(ISERROR(F1121),"",G1101)</f>
        <v>University Roll No:</v>
      </c>
      <c r="H1122" s="44"/>
      <c r="I1122" s="45">
        <f ca="1">IFERROR(VLOOKUP(B1121,INDIRECT($F$8),2,0),"")</f>
        <v>250090101054</v>
      </c>
      <c r="J1122" s="45"/>
      <c r="K1122" s="44" t="str">
        <f ca="1">IF(ISERROR(F1121),"",K1101)</f>
        <v>University Enrol. No:</v>
      </c>
      <c r="L1122" s="44"/>
      <c r="M1122" s="45" t="str">
        <f ca="1">IFERROR(VLOOKUP(B1121,INDIRECT($F$8),3,0),"")</f>
        <v>UTU/2501103955</v>
      </c>
      <c r="N1122" s="45"/>
    </row>
    <row r="1123" spans="1:24" ht="12" customHeight="1" x14ac:dyDescent="0.25">
      <c r="A1123" s="44"/>
      <c r="B1123" s="44"/>
      <c r="C1123" s="44"/>
      <c r="D1123" s="44"/>
      <c r="E1123" s="44"/>
      <c r="F1123" s="44"/>
      <c r="G1123" s="44"/>
      <c r="H1123" s="44"/>
      <c r="I1123" s="45"/>
      <c r="J1123" s="45"/>
      <c r="K1123" s="44"/>
      <c r="L1123" s="44"/>
      <c r="M1123" s="45"/>
      <c r="N1123" s="45"/>
    </row>
    <row r="1124" spans="1:24" ht="12" customHeight="1" x14ac:dyDescent="0.25">
      <c r="A1124" s="42" t="str">
        <f ca="1">IF(ISERROR(F1121),"",A1103)</f>
        <v>Subject Code</v>
      </c>
      <c r="B1124" s="42" t="str">
        <f ca="1">IF(ISERROR(F1121),"",B1103)</f>
        <v>Subject Name</v>
      </c>
      <c r="C1124" s="42"/>
      <c r="D1124" s="42"/>
      <c r="E1124" s="42"/>
      <c r="F1124" s="42" t="str">
        <f ca="1">IF(ISERROR(F1121),"",F1103)</f>
        <v>Credits</v>
      </c>
      <c r="G1124" s="42" t="str">
        <f ca="1">IF(ISERROR(F1121),"",G1103)</f>
        <v>External Marks</v>
      </c>
      <c r="H1124" s="42"/>
      <c r="I1124" s="42" t="str">
        <f ca="1">IF(ISERROR(F1121),"",I1103)</f>
        <v>Sessional Marks</v>
      </c>
      <c r="J1124" s="42"/>
      <c r="K1124" s="42" t="str">
        <f ca="1">IF(ISERROR(F1121),"",K1103)</f>
        <v>Total Marks</v>
      </c>
      <c r="L1124" s="42"/>
      <c r="M1124" s="42" t="str">
        <f ca="1">IF(ISERROR(F1121),"",M1103)</f>
        <v>Grade</v>
      </c>
      <c r="N1124" s="42" t="str">
        <f ca="1">IF(ISERROR(F1121),"",N1103)</f>
        <v>Grade Points</v>
      </c>
    </row>
    <row r="1125" spans="1:24" ht="12" customHeight="1" x14ac:dyDescent="0.25">
      <c r="A1125" s="42"/>
      <c r="B1125" s="42"/>
      <c r="C1125" s="42"/>
      <c r="D1125" s="42"/>
      <c r="E1125" s="42"/>
      <c r="F1125" s="42"/>
      <c r="G1125" s="42"/>
      <c r="H1125" s="42"/>
      <c r="I1125" s="42"/>
      <c r="J1125" s="42"/>
      <c r="K1125" s="42"/>
      <c r="L1125" s="42"/>
      <c r="M1125" s="42"/>
      <c r="N1125" s="42"/>
      <c r="W1125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10</v>
      </c>
    </row>
    <row r="1126" spans="1:24" ht="12" customHeight="1" x14ac:dyDescent="0.25">
      <c r="A1126" s="7" t="str">
        <f ca="1">IF(ISERROR(F1121),"",VLOOKUP(C1121,INDIRECT($F$8),6+(O1126-1)*3,0))</f>
        <v>AHT 002</v>
      </c>
      <c r="B1126" s="38" t="str">
        <f ca="1">IF(ISERROR(F1121),"",VLOOKUP(D1121,INDIRECT($F$8),6+(O1126-1)*3,0))</f>
        <v>Engineering Chemistry</v>
      </c>
      <c r="C1126" s="38"/>
      <c r="D1126" s="38"/>
      <c r="E1126" s="38"/>
      <c r="F1126" s="7">
        <f ca="1">IF(ISERROR(F1121),"",VLOOKUP(E1121,INDIRECT($F$8),6+(O1126-1)*3,0))</f>
        <v>4</v>
      </c>
      <c r="G1126" s="39" t="str">
        <f ca="1">IF(ISERROR(F1121),"",_xlfn.TEXTJOIN("/",FALSE,P1126,S1126))</f>
        <v>52/100</v>
      </c>
      <c r="H1126" s="39"/>
      <c r="I1126" s="39" t="str">
        <f ca="1">IF(ISERROR(F1121),"",_xlfn.TEXTJOIN("/",FALSE,Q1126,T1126))</f>
        <v>23/50</v>
      </c>
      <c r="J1126" s="39"/>
      <c r="K1126" s="39" t="str">
        <f ca="1">IF(ISERROR(F1121),"",_xlfn.TEXTJOIN("/",FALSE,R1126,U1126))</f>
        <v>75/150</v>
      </c>
      <c r="L1126" s="39"/>
      <c r="M1126" s="7" t="str">
        <f ca="1">IF(ISERROR(F1121),"",IF(ISTEXT(P1126),IF(P1126="A","Ab",IF(P1126="D","Dt",IF(P1126="UFM","UFM",IF(P1126="NA","")))),IF(AND(ISBLANK(P1126),ISBLANK(R1126)),"",IF(P1126&lt;0.3*S1126,"F",IF(ISBLANK(R1126),"",IF(ISTEXT(R1126),R1126,IF(R1126&gt;=0.95*U1126,"O",IF(R1126&gt;=0.9*U1126,"A+",IF(R1126&gt;=0.85*U1126,"A",IF(R1126&gt;=0.8*U1126,"B+",IF(R1126&gt;=0.75*U1126,"B",IF(R1126&gt;=0.7*U1126,"C+",IF(R1126&gt;=0.65*U1126,"C",IF(R1126&gt;=0.6*U1126,"D+",IF(R1126&gt;=0.55*U1126,"D",IF(R1126&gt;=0.5*U1126,"E+",IF(R1126&gt;=0.45*U1126,"E",IF(R1126&gt;=0.4*U1126,"P",IF(R1126&lt;0.4*U1126,"F",R1126)))))))))))))))))))</f>
        <v>E+</v>
      </c>
      <c r="N1126" s="8">
        <f ca="1">INDEX($Z$2:$Z$17,MATCH(M1126,$Y$2:$Y$17,0))</f>
        <v>5.5</v>
      </c>
      <c r="O1126">
        <v>1</v>
      </c>
      <c r="P1126" s="1">
        <f ca="1">IF(ISERROR(F1121),"",IF(ISTEXT(VLOOKUP(B1121,INDIRECT($F$8),6+(O1126-1)*3)),(VLOOKUP(B1121,INDIRECT($F$8),6+(O1126-1)*3)),SUM(VLOOKUP(B1121,INDIRECT($F$8),6+(O1126-1)*3),IF(W1138,W1126,0))))</f>
        <v>52</v>
      </c>
      <c r="Q1126" s="1">
        <f ca="1">IF(ISERROR(F1121),"",VLOOKUP(B1121,INDIRECT($F$8),7+(O1126-1)*3))</f>
        <v>23</v>
      </c>
      <c r="R1126" s="1">
        <f ca="1">IF(ISERROR(F1121),"",SUM(P1126:Q1126))</f>
        <v>75</v>
      </c>
      <c r="S1126" s="1">
        <f ca="1">IF(ISERROR(F1121),"",VLOOKUP(A1121,INDIRECT($F$8),6+(O1126-1)*3))</f>
        <v>100</v>
      </c>
      <c r="T1126" s="1">
        <f ca="1">IF(ISERROR(F1121),"",VLOOKUP(A1121,INDIRECT($F$8),7+(O1126-1)*3))</f>
        <v>50</v>
      </c>
      <c r="U1126" s="1">
        <f ca="1">IF(ISERROR(F1121),"",VLOOKUP(A1121,INDIRECT($F$8),8+(O1126-1)*3))</f>
        <v>150</v>
      </c>
      <c r="V1126" s="1" t="str">
        <f ca="1">IF(ISERROR(F1121),"",IF(N1126=0,A1126,""))</f>
        <v/>
      </c>
      <c r="W1126" s="1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>0</v>
      </c>
      <c r="X1126" s="1" t="str">
        <f ca="1">IF(ISERROR(F1121),"",IF(W1126=0,"",_xlfn.TEXTJOIN("",FALSE," G+",W1126," in ",A1126)))</f>
        <v/>
      </c>
    </row>
    <row r="1127" spans="1:24" ht="12" customHeight="1" x14ac:dyDescent="0.25">
      <c r="A1127" s="7" t="str">
        <f ca="1">IF(ISERROR(F1121),"",VLOOKUP(C1121,INDIRECT($F$8),6+(O1127-1)*3,0))</f>
        <v>AHT 003</v>
      </c>
      <c r="B1127" s="38" t="str">
        <f ca="1">IF(ISERROR(F1121),"",VLOOKUP(D1121,INDIRECT($F$8),6+(O1127-1)*3,0))</f>
        <v>Introduction to Engineering Mathematics</v>
      </c>
      <c r="C1127" s="38"/>
      <c r="D1127" s="38"/>
      <c r="E1127" s="38"/>
      <c r="F1127" s="7">
        <f ca="1">IF(ISERROR(F1121),"",VLOOKUP(E1121,INDIRECT($F$8),6+(O1127-1)*3,0))</f>
        <v>4</v>
      </c>
      <c r="G1127" s="39" t="str">
        <f ca="1">IF(ISERROR(F1121),"",_xlfn.TEXTJOIN("/",FALSE,P1127,S1127))</f>
        <v>42/100</v>
      </c>
      <c r="H1127" s="39"/>
      <c r="I1127" s="39" t="str">
        <f ca="1">IF(ISERROR(F1121),"",_xlfn.TEXTJOIN("/",FALSE,Q1127,T1127))</f>
        <v>25/50</v>
      </c>
      <c r="J1127" s="39"/>
      <c r="K1127" s="39" t="str">
        <f ca="1">IF(ISERROR(F1121),"",_xlfn.TEXTJOIN("/",FALSE,R1127,U1127))</f>
        <v>67/150</v>
      </c>
      <c r="L1127" s="39"/>
      <c r="M1127" s="7" t="str">
        <f t="shared" ref="M1127:M1136" ca="1" si="160">IF(ISERROR(F1122),"",IF(ISTEXT(P1127),IF(P1127="A","Ab",IF(P1127="D","Dt",IF(P1127="UFM","UFM",IF(P1127="NA","")))),IF(AND(ISBLANK(P1127),ISBLANK(R1127)),"",IF(P1127&lt;0.3*S1127,"F",IF(ISBLANK(R1127),"",IF(ISTEXT(R1127),R1127,IF(R1127&gt;=0.95*U1127,"O",IF(R1127&gt;=0.9*U1127,"A+",IF(R1127&gt;=0.85*U1127,"A",IF(R1127&gt;=0.8*U1127,"B+",IF(R1127&gt;=0.75*U1127,"B",IF(R1127&gt;=0.7*U1127,"C+",IF(R1127&gt;=0.65*U1127,"C",IF(R1127&gt;=0.6*U1127,"D+",IF(R1127&gt;=0.55*U1127,"D",IF(R1127&gt;=0.5*U1127,"E+",IF(R1127&gt;=0.45*U1127,"E",IF(R1127&gt;=0.4*U1127,"P",IF(R1127&lt;0.4*U1127,"F",R1127)))))))))))))))))))</f>
        <v>P</v>
      </c>
      <c r="N1127" s="8">
        <f t="shared" ref="N1127:N1136" ca="1" si="161">INDEX($Z$2:$Z$17,MATCH(M1127,$Y$2:$Y$17,0))</f>
        <v>4.5</v>
      </c>
      <c r="O1127">
        <f>O1126+1</f>
        <v>2</v>
      </c>
      <c r="P1127" s="1">
        <f ca="1">IF(ISERROR(F1121),"",IF(ISTEXT(VLOOKUP(B1121,INDIRECT($F$8),6+(O1127-1)*3)),(VLOOKUP(B1121,INDIRECT($F$8),6+(O1127-1)*3)),SUM(VLOOKUP(B1121,INDIRECT($F$8),6+(O1127-1)*3),IF(W1138,W1127,0))))</f>
        <v>42</v>
      </c>
      <c r="Q1127" s="1">
        <f ca="1">IF(ISERROR(F1121),"",VLOOKUP(B1121,INDIRECT($F$8),7+(O1127-1)*3))</f>
        <v>25</v>
      </c>
      <c r="R1127" s="1">
        <f ca="1">IF(ISERROR(F1121),"",SUM(P1127:Q1127))</f>
        <v>67</v>
      </c>
      <c r="S1127" s="1">
        <f ca="1">IF(ISERROR(F1121),"",VLOOKUP(A1121,INDIRECT($F$8),6+(O1127-1)*3))</f>
        <v>100</v>
      </c>
      <c r="T1127" s="1">
        <f ca="1">IF(ISERROR(F1121),"",VLOOKUP(A1121,INDIRECT($F$8),7+(O1127-1)*3))</f>
        <v>50</v>
      </c>
      <c r="U1127" s="1">
        <f ca="1">IF(ISERROR(F1121),"",VLOOKUP(A1121,INDIRECT($F$8),8+(O1127-1)*3))</f>
        <v>150</v>
      </c>
      <c r="V1127" s="1" t="str">
        <f ca="1">IF(ISERROR(F1121),"",IF(N1127=0,A1127,""))</f>
        <v/>
      </c>
      <c r="W1127" s="1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>0</v>
      </c>
      <c r="X1127" s="1" t="str">
        <f ca="1">IF(ISERROR(F1121),"",IF(W1127=0,"",_xlfn.TEXTJOIN("",FALSE," G+",W1127," in ",A1127)))</f>
        <v/>
      </c>
    </row>
    <row r="1128" spans="1:24" ht="12" customHeight="1" x14ac:dyDescent="0.25">
      <c r="A1128" s="7" t="str">
        <f ca="1">IF(ISERROR(F1121),"",VLOOKUP(C1121,INDIRECT($F$8),6+(O1128-1)*3,0))</f>
        <v>ECT 001</v>
      </c>
      <c r="B1128" s="38" t="str">
        <f ca="1">IF(ISERROR(F1121),"",VLOOKUP(D1121,INDIRECT($F$8),6+(O1128-1)*3,0))</f>
        <v>Basic Electronics Engineering</v>
      </c>
      <c r="C1128" s="38"/>
      <c r="D1128" s="38"/>
      <c r="E1128" s="38"/>
      <c r="F1128" s="7">
        <f ca="1">IF(ISERROR(F1121),"",VLOOKUP(E1121,INDIRECT($F$8),6+(O1128-1)*3,0))</f>
        <v>4</v>
      </c>
      <c r="G1128" s="39" t="str">
        <f ca="1">IF(ISERROR(F1121),"",_xlfn.TEXTJOIN("/",FALSE,P1128,S1128))</f>
        <v>31/100</v>
      </c>
      <c r="H1128" s="39"/>
      <c r="I1128" s="39" t="str">
        <f ca="1">IF(ISERROR(F1121),"",_xlfn.TEXTJOIN("/",FALSE,Q1128,T1128))</f>
        <v>34/50</v>
      </c>
      <c r="J1128" s="39"/>
      <c r="K1128" s="39" t="str">
        <f ca="1">IF(ISERROR(F1121),"",_xlfn.TEXTJOIN("/",FALSE,R1128,U1128))</f>
        <v>65/150</v>
      </c>
      <c r="L1128" s="39"/>
      <c r="M1128" s="7" t="str">
        <f t="shared" ca="1" si="160"/>
        <v>P</v>
      </c>
      <c r="N1128" s="8">
        <f t="shared" ca="1" si="161"/>
        <v>4.5</v>
      </c>
      <c r="O1128">
        <f>O1127+1</f>
        <v>3</v>
      </c>
      <c r="P1128" s="1">
        <f ca="1">IF(ISERROR(F1121),"",IF(ISTEXT(VLOOKUP(B1121,INDIRECT($F$8),6+(O1128-1)*3)),(VLOOKUP(B1121,INDIRECT($F$8),6+(O1128-1)*3)),SUM(VLOOKUP(B1121,INDIRECT($F$8),6+(O1128-1)*3),IF(W1138,W1128,0))))</f>
        <v>31</v>
      </c>
      <c r="Q1128" s="1">
        <f ca="1">IF(ISERROR(F1121),"",VLOOKUP(B1121,INDIRECT($F$8),7+(O1128-1)*3))</f>
        <v>34</v>
      </c>
      <c r="R1128" s="1">
        <f ca="1">IF(ISERROR(F1121),"",SUM(P1128:Q1128))</f>
        <v>65</v>
      </c>
      <c r="S1128" s="1">
        <f ca="1">IF(ISERROR(F1121),"",VLOOKUP(A1121,INDIRECT($F$8),6+(O1128-1)*3))</f>
        <v>100</v>
      </c>
      <c r="T1128" s="1">
        <f ca="1">IF(ISERROR(F1121),"",VLOOKUP(A1121,INDIRECT($F$8),7+(O1128-1)*3))</f>
        <v>50</v>
      </c>
      <c r="U1128" s="1">
        <f ca="1">IF(ISERROR(F1121),"",VLOOKUP(A1121,INDIRECT($F$8),8+(O1128-1)*3))</f>
        <v>150</v>
      </c>
      <c r="V1128" s="1" t="str">
        <f ca="1">IF(ISERROR(F1121),"",IF(N1128=0,A1128,""))</f>
        <v/>
      </c>
      <c r="W1128" s="1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>0</v>
      </c>
      <c r="X1128" s="1" t="str">
        <f ca="1">IF(ISERROR(F1121),"",IF(W1128=0,"",_xlfn.TEXTJOIN("",FALSE," G+",W1128," in ",A1128)))</f>
        <v/>
      </c>
    </row>
    <row r="1129" spans="1:24" ht="12" customHeight="1" x14ac:dyDescent="0.25">
      <c r="A1129" s="7" t="str">
        <f ca="1">IF(ISERROR(F1121),"",VLOOKUP(C1121,INDIRECT($F$8),6+(O1129-1)*3,0))</f>
        <v>MET 001</v>
      </c>
      <c r="B1129" s="38" t="str">
        <f ca="1">IF(ISERROR(F1121),"",VLOOKUP(D1121,INDIRECT($F$8),6+(O1129-1)*3,0))</f>
        <v>Basic Mechanical Engineering</v>
      </c>
      <c r="C1129" s="38"/>
      <c r="D1129" s="38"/>
      <c r="E1129" s="38"/>
      <c r="F1129" s="7">
        <f ca="1">IF(ISERROR(F1121),"",VLOOKUP(E1121,INDIRECT($F$8),6+(O1129-1)*3,0))</f>
        <v>4</v>
      </c>
      <c r="G1129" s="39" t="str">
        <f ca="1">IF(ISERROR(F1121),"",_xlfn.TEXTJOIN("/",FALSE,P1129,S1129))</f>
        <v>32/100</v>
      </c>
      <c r="H1129" s="39"/>
      <c r="I1129" s="39" t="str">
        <f ca="1">IF(ISERROR(F1121),"",_xlfn.TEXTJOIN("/",FALSE,Q1129,T1129))</f>
        <v>28/50</v>
      </c>
      <c r="J1129" s="39"/>
      <c r="K1129" s="39" t="str">
        <f ca="1">IF(ISERROR(F1121),"",_xlfn.TEXTJOIN("/",FALSE,R1129,U1129))</f>
        <v>60/150</v>
      </c>
      <c r="L1129" s="39"/>
      <c r="M1129" s="7" t="str">
        <f t="shared" ca="1" si="160"/>
        <v>P</v>
      </c>
      <c r="N1129" s="8">
        <f t="shared" ca="1" si="161"/>
        <v>4.5</v>
      </c>
      <c r="O1129">
        <f>O1128+1</f>
        <v>4</v>
      </c>
      <c r="P1129" s="1">
        <f ca="1">IF(ISERROR(F1121),"",IF(ISTEXT(VLOOKUP(B1121,INDIRECT($F$8),6+(O1129-1)*3)),(VLOOKUP(B1121,INDIRECT($F$8),6+(O1129-1)*3)),SUM(VLOOKUP(B1121,INDIRECT($F$8),6+(O1129-1)*3),IF(W1138,W1129,0))))</f>
        <v>32</v>
      </c>
      <c r="Q1129" s="1">
        <f ca="1">IF(ISERROR(F1121),"",VLOOKUP(B1121,INDIRECT($F$8),7+(O1129-1)*3))</f>
        <v>28</v>
      </c>
      <c r="R1129" s="1">
        <f ca="1">IF(ISERROR(F1121),"",SUM(P1129:Q1129))</f>
        <v>60</v>
      </c>
      <c r="S1129" s="1">
        <f ca="1">IF(ISERROR(F1121),"",VLOOKUP(A1121,INDIRECT($F$8),6+(O1129-1)*3))</f>
        <v>100</v>
      </c>
      <c r="T1129" s="1">
        <f ca="1">IF(ISERROR(F1121),"",VLOOKUP(A1121,INDIRECT($F$8),7+(O1129-1)*3))</f>
        <v>50</v>
      </c>
      <c r="U1129" s="1">
        <f ca="1">IF(ISERROR(F1121),"",VLOOKUP(A1121,INDIRECT($F$8),8+(O1129-1)*3))</f>
        <v>150</v>
      </c>
      <c r="V1129" s="1" t="str">
        <f ca="1">IF(ISERROR(F1121),"",IF(N1129=0,A1129,""))</f>
        <v/>
      </c>
      <c r="W1129" s="1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>0</v>
      </c>
      <c r="X1129" s="1" t="str">
        <f ca="1">IF(ISERROR(F1121),"",IF(W1129=0,"",_xlfn.TEXTJOIN("",FALSE," G+",W1129," in ",A1129)))</f>
        <v/>
      </c>
    </row>
    <row r="1130" spans="1:24" ht="12" customHeight="1" x14ac:dyDescent="0.25">
      <c r="A1130" s="7" t="str">
        <f ca="1">IF(ISERROR(F1121),"",VLOOKUP(C1121,INDIRECT($F$8),6+(O1130-1)*3,0))</f>
        <v>AHP 002</v>
      </c>
      <c r="B1130" s="38" t="str">
        <f ca="1">IF(ISERROR(F1121),"",VLOOKUP(D1121,INDIRECT($F$8),6+(O1130-1)*3,0))</f>
        <v>Engineering Chemistry Lab</v>
      </c>
      <c r="C1130" s="38"/>
      <c r="D1130" s="38"/>
      <c r="E1130" s="38"/>
      <c r="F1130" s="7">
        <f ca="1">IF(ISERROR(F1121),"",VLOOKUP(E1121,INDIRECT($F$8),6+(O1130-1)*3,0))</f>
        <v>1</v>
      </c>
      <c r="G1130" s="39" t="str">
        <f ca="1">IF(ISERROR(F1121),"",_xlfn.TEXTJOIN("/",FALSE,P1130,S1130))</f>
        <v>19/25</v>
      </c>
      <c r="H1130" s="39"/>
      <c r="I1130" s="39" t="str">
        <f ca="1">IF(ISERROR(F1121),"",_xlfn.TEXTJOIN("/",FALSE,Q1130,T1130))</f>
        <v>15/25</v>
      </c>
      <c r="J1130" s="39"/>
      <c r="K1130" s="39" t="str">
        <f ca="1">IF(ISERROR(F1121),"",_xlfn.TEXTJOIN("/",FALSE,R1130,U1130))</f>
        <v>34/50</v>
      </c>
      <c r="L1130" s="39"/>
      <c r="M1130" s="7" t="str">
        <f t="shared" ca="1" si="160"/>
        <v>C</v>
      </c>
      <c r="N1130" s="8">
        <f t="shared" ca="1" si="161"/>
        <v>7</v>
      </c>
      <c r="O1130">
        <f>O1129+1</f>
        <v>5</v>
      </c>
      <c r="P1130" s="1">
        <f ca="1">IF(ISERROR(F1121),"",IF(ISTEXT(VLOOKUP(B1121,INDIRECT($F$8),6+(O1130-1)*3)),(VLOOKUP(B1121,INDIRECT($F$8),6+(O1130-1)*3)),SUM(VLOOKUP(B1121,INDIRECT($F$8),6+(O1130-1)*3),IF(W1138,W1130,0))))</f>
        <v>19</v>
      </c>
      <c r="Q1130" s="1">
        <f ca="1">IF(ISERROR(F1121),"",VLOOKUP(B1121,INDIRECT($F$8),7+(O1130-1)*3))</f>
        <v>15</v>
      </c>
      <c r="R1130" s="1">
        <f ca="1">IF(ISERROR(F1121),"",SUM(P1130:Q1130))</f>
        <v>34</v>
      </c>
      <c r="S1130" s="1">
        <f ca="1">IF(ISERROR(F1121),"",VLOOKUP(A1121,INDIRECT($F$8),6+(O1130-1)*3))</f>
        <v>25</v>
      </c>
      <c r="T1130" s="1">
        <f ca="1">IF(ISERROR(F1121),"",VLOOKUP(A1121,INDIRECT($F$8),7+(O1130-1)*3))</f>
        <v>25</v>
      </c>
      <c r="U1130" s="1">
        <f ca="1">IF(ISERROR(F1121),"",VLOOKUP(A1121,INDIRECT($F$8),8+(O1130-1)*3))</f>
        <v>50</v>
      </c>
      <c r="V1130" s="1" t="str">
        <f ca="1">IF(ISERROR(F1121),"",IF(N1130=0,A1130,""))</f>
        <v/>
      </c>
      <c r="W1130" s="1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>0</v>
      </c>
      <c r="X1130" s="1" t="str">
        <f ca="1">IF(ISERROR(F1121),"",IF(W1130=0,"",_xlfn.TEXTJOIN("",FALSE," G+",W1130," in ",A1130)))</f>
        <v/>
      </c>
    </row>
    <row r="1131" spans="1:24" ht="12" customHeight="1" x14ac:dyDescent="0.25">
      <c r="A1131" s="7" t="str">
        <f ca="1">IF(ISERROR(F1121),"",VLOOKUP(C1121,INDIRECT($F$8),6+(O1131-1)*3,0))</f>
        <v>ECP 001</v>
      </c>
      <c r="B1131" s="38" t="str">
        <f ca="1">IF(ISERROR(F1121),"",VLOOKUP(D1121,INDIRECT($F$8),6+(O1131-1)*3,0))</f>
        <v>Basic Electronics Engineering Lab</v>
      </c>
      <c r="C1131" s="38"/>
      <c r="D1131" s="38"/>
      <c r="E1131" s="38"/>
      <c r="F1131" s="7">
        <f ca="1">IF(ISERROR(F1121),"",VLOOKUP(E1121,INDIRECT($F$8),6+(O1131-1)*3,0))</f>
        <v>1</v>
      </c>
      <c r="G1131" s="39" t="str">
        <f ca="1">IF(ISERROR(F1121),"",_xlfn.TEXTJOIN("/",FALSE,P1131,S1131))</f>
        <v>16/25</v>
      </c>
      <c r="H1131" s="39"/>
      <c r="I1131" s="39" t="str">
        <f ca="1">IF(ISERROR(F1121),"",_xlfn.TEXTJOIN("/",FALSE,Q1131,T1131))</f>
        <v>18/25</v>
      </c>
      <c r="J1131" s="39"/>
      <c r="K1131" s="39" t="str">
        <f ca="1">IF(ISERROR(F1121),"",_xlfn.TEXTJOIN("/",FALSE,R1131,U1131))</f>
        <v>34/50</v>
      </c>
      <c r="L1131" s="39"/>
      <c r="M1131" s="7" t="str">
        <f t="shared" ca="1" si="160"/>
        <v>C</v>
      </c>
      <c r="N1131" s="8">
        <f t="shared" ca="1" si="161"/>
        <v>7</v>
      </c>
      <c r="O1131">
        <f t="shared" ref="O1131:O1137" si="162">O1130+1</f>
        <v>6</v>
      </c>
      <c r="P1131" s="1">
        <f ca="1">IF(ISERROR(F1121),"",IF(ISTEXT(VLOOKUP(B1121,INDIRECT($F$8),6+(O1131-1)*3)),(VLOOKUP(B1121,INDIRECT($F$8),6+(O1131-1)*3)),SUM(VLOOKUP(B1121,INDIRECT($F$8),6+(O1131-1)*3),IF(W1138,W1131,0))))</f>
        <v>16</v>
      </c>
      <c r="Q1131" s="1">
        <f ca="1">IF(ISERROR(F1121),"",VLOOKUP(B1121,INDIRECT($F$8),7+(O1131-1)*3))</f>
        <v>18</v>
      </c>
      <c r="R1131" s="1">
        <f ca="1">IF(ISERROR(F1121),"",SUM(P1131:Q1131))</f>
        <v>34</v>
      </c>
      <c r="S1131" s="1">
        <f ca="1">IF(ISERROR(F1121),"",VLOOKUP(A1121,INDIRECT($F$8),6+(O1131-1)*3))</f>
        <v>25</v>
      </c>
      <c r="T1131" s="1">
        <f ca="1">IF(ISERROR(F1121),"",VLOOKUP(A1121,INDIRECT($F$8),7+(O1131-1)*3))</f>
        <v>25</v>
      </c>
      <c r="U1131" s="1">
        <f ca="1">IF(ISERROR(F1121),"",VLOOKUP(A1121,INDIRECT($F$8),8+(O1131-1)*3))</f>
        <v>50</v>
      </c>
      <c r="V1131" s="1" t="str">
        <f ca="1">IF(ISERROR(F1121),"",IF(N1131=0,A1131,""))</f>
        <v/>
      </c>
      <c r="W1131" s="1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>0</v>
      </c>
      <c r="X1131" s="1" t="str">
        <f ca="1">IF(ISERROR(F1121),"",IF(W1131=0,"",_xlfn.TEXTJOIN("",FALSE," G+",W1131," in ",A1131)))</f>
        <v/>
      </c>
    </row>
    <row r="1132" spans="1:24" ht="12" customHeight="1" x14ac:dyDescent="0.25">
      <c r="A1132" s="7" t="str">
        <f ca="1">IF(ISERROR(F1121),"",VLOOKUP(C1121,INDIRECT($F$8),6+(O1132-1)*3,0))</f>
        <v>MEP 001</v>
      </c>
      <c r="B1132" s="38" t="str">
        <f ca="1">IF(ISERROR(F1121),"",VLOOKUP(D1121,INDIRECT($F$8),6+(O1132-1)*3,0))</f>
        <v>Basic Mechanical Engineering Lab</v>
      </c>
      <c r="C1132" s="38"/>
      <c r="D1132" s="38"/>
      <c r="E1132" s="38"/>
      <c r="F1132" s="7">
        <f ca="1">IF(ISERROR(F1121),"",VLOOKUP(E1121,INDIRECT($F$8),6+(O1132-1)*3,0))</f>
        <v>1</v>
      </c>
      <c r="G1132" s="39" t="str">
        <f ca="1">IF(ISERROR(F1121),"",_xlfn.TEXTJOIN("/",FALSE,P1132,S1132))</f>
        <v>18/25</v>
      </c>
      <c r="H1132" s="39"/>
      <c r="I1132" s="39" t="str">
        <f ca="1">IF(ISERROR(F1121),"",_xlfn.TEXTJOIN("/",FALSE,Q1132,T1132))</f>
        <v>23/25</v>
      </c>
      <c r="J1132" s="39"/>
      <c r="K1132" s="39" t="str">
        <f ca="1">IF(ISERROR(F1121),"",_xlfn.TEXTJOIN("/",FALSE,R1132,U1132))</f>
        <v>41/50</v>
      </c>
      <c r="L1132" s="39"/>
      <c r="M1132" s="7" t="str">
        <f t="shared" ca="1" si="160"/>
        <v>B+</v>
      </c>
      <c r="N1132" s="8">
        <f t="shared" ca="1" si="161"/>
        <v>8.5</v>
      </c>
      <c r="O1132">
        <f t="shared" si="162"/>
        <v>7</v>
      </c>
      <c r="P1132" s="1">
        <f ca="1">IF(ISERROR(F1121),"",IF(ISTEXT(VLOOKUP(B1121,INDIRECT($F$8),6+(O1132-1)*3)),(VLOOKUP(B1121,INDIRECT($F$8),6+(O1132-1)*3)),SUM(VLOOKUP(B1121,INDIRECT($F$8),6+(O1132-1)*3),IF(W1138,W1132,0))))</f>
        <v>18</v>
      </c>
      <c r="Q1132" s="1">
        <f ca="1">IF(ISERROR(F1121),"",VLOOKUP(B1121,INDIRECT($F$8),7+(O1132-1)*3))</f>
        <v>23</v>
      </c>
      <c r="R1132" s="1">
        <f ca="1">IF(ISERROR(F1121),"",SUM(P1132:Q1132))</f>
        <v>41</v>
      </c>
      <c r="S1132" s="1">
        <f ca="1">IF(ISERROR(F1121),"",VLOOKUP(A1121,INDIRECT($F$8),6+(O1132-1)*3))</f>
        <v>25</v>
      </c>
      <c r="T1132" s="1">
        <f ca="1">IF(ISERROR(F1121),"",VLOOKUP(A1121,INDIRECT($F$8),7+(O1132-1)*3))</f>
        <v>25</v>
      </c>
      <c r="U1132" s="1">
        <f ca="1">IF(ISERROR(F1121),"",VLOOKUP(A1121,INDIRECT($F$8),8+(O1132-1)*3))</f>
        <v>50</v>
      </c>
      <c r="V1132" s="1" t="str">
        <f ca="1">IF(ISERROR(F1121),"",IF(N1132=0,A1132,""))</f>
        <v/>
      </c>
      <c r="W1132" s="1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>0</v>
      </c>
      <c r="X1132" s="1" t="str">
        <f ca="1">IF(ISERROR(F1121),"",IF(W1132=0,"",_xlfn.TEXTJOIN("",FALSE," G+",W1132," in ",A1132)))</f>
        <v/>
      </c>
    </row>
    <row r="1133" spans="1:24" ht="12" customHeight="1" x14ac:dyDescent="0.25">
      <c r="A1133" s="7" t="str">
        <f ca="1">IF(ISERROR(F1121),"",VLOOKUP(C1121,INDIRECT($F$8),6+(O1133-1)*3,0))</f>
        <v>MEP 003</v>
      </c>
      <c r="B1133" s="38" t="str">
        <f ca="1">IF(ISERROR(F1121),"",VLOOKUP(D1121,INDIRECT($F$8),6+(O1133-1)*3-Z1133,0))</f>
        <v>Workshop Practices Lab</v>
      </c>
      <c r="C1133" s="38"/>
      <c r="D1133" s="38"/>
      <c r="E1133" s="38"/>
      <c r="F1133" s="7">
        <f ca="1">IF(ISERROR(F1121),"",VLOOKUP(E1121,INDIRECT($F$8),6+(O1133-1)*3,0))</f>
        <v>2</v>
      </c>
      <c r="G1133" s="39" t="str">
        <f ca="1">IF(ISERROR(F1121),"",_xlfn.TEXTJOIN("/",FALSE,P1133,S1133))</f>
        <v>45/50</v>
      </c>
      <c r="H1133" s="39"/>
      <c r="I1133" s="39" t="str">
        <f ca="1">IF(ISERROR(F1121),"",_xlfn.TEXTJOIN("/",FALSE,Q1133,T1133))</f>
        <v>46/50</v>
      </c>
      <c r="J1133" s="39"/>
      <c r="K1133" s="39" t="str">
        <f ca="1">IF(ISERROR(F1121),"",_xlfn.TEXTJOIN("/",FALSE,R1133,U1133))</f>
        <v>91/100</v>
      </c>
      <c r="L1133" s="39"/>
      <c r="M1133" s="7" t="str">
        <f t="shared" ca="1" si="160"/>
        <v>A+</v>
      </c>
      <c r="N1133" s="8">
        <f t="shared" ca="1" si="161"/>
        <v>9.5</v>
      </c>
      <c r="O1133">
        <f t="shared" si="162"/>
        <v>8</v>
      </c>
      <c r="P1133" s="1">
        <f ca="1">IF(ISERROR(F1121),"",IF(ISTEXT(VLOOKUP(B1121,INDIRECT($F$8),6+(O1133-1)*3)),(VLOOKUP(B1121,INDIRECT($F$8),6+(O1133-1)*3)),SUM(VLOOKUP(B1121,INDIRECT($F$8),6+(O1133-1)*3),IF(W1138,W1133,0))))</f>
        <v>45</v>
      </c>
      <c r="Q1133" s="1">
        <f ca="1">IF(ISERROR(F1121),"",VLOOKUP(B1121,INDIRECT($F$8),7+(O1133-1)*3))</f>
        <v>46</v>
      </c>
      <c r="R1133" s="1">
        <f ca="1">IF(ISERROR(F1121),"",SUM(P1133:Q1133))</f>
        <v>91</v>
      </c>
      <c r="S1133" s="1">
        <f ca="1">IF(ISERROR(F1121),"",VLOOKUP(A1121,INDIRECT($F$8),6+(O1133-1)*3))</f>
        <v>50</v>
      </c>
      <c r="T1133" s="1">
        <f ca="1">IF(ISERROR(F1121),"",VLOOKUP(A1121,INDIRECT($F$8),7+(O1133-1)*3))</f>
        <v>50</v>
      </c>
      <c r="U1133" s="1">
        <f ca="1">IF(ISERROR(F1121),"",VLOOKUP(A1121,INDIRECT($F$8),8+(O1133-1)*3))</f>
        <v>100</v>
      </c>
      <c r="V1133" s="1" t="str">
        <f ca="1">IF(ISERROR(F1121),"",IF(N1133=0,A1133,""))</f>
        <v/>
      </c>
      <c r="W1133" s="1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>0</v>
      </c>
      <c r="X1133" s="1" t="str">
        <f ca="1">IF(ISERROR(F1121),"",IF(W1133=0,"",_xlfn.TEXTJOIN("",FALSE," G+",W1133," in ",A1133)))</f>
        <v/>
      </c>
    </row>
    <row r="1134" spans="1:24" ht="12" customHeight="1" x14ac:dyDescent="0.25">
      <c r="A1134" s="7" t="str">
        <f ca="1">IF(ISERROR(F1121),"",VLOOKUP(C1121,INDIRECT($F$8),6+(O1134-1)*3,0))</f>
        <v>AHP 004</v>
      </c>
      <c r="B1134" s="38" t="str">
        <f ca="1">IF(ISERROR(F1121),"",VLOOKUP(D1121,INDIRECT($F$8),6+(O1134-1)*3-Z1134,0))</f>
        <v>Emerging Technologies in Engineering Lab</v>
      </c>
      <c r="C1134" s="38"/>
      <c r="D1134" s="38"/>
      <c r="E1134" s="38"/>
      <c r="F1134" s="7">
        <f ca="1">IF(ISERROR(F1121),"",VLOOKUP(E1121,INDIRECT($F$8),6+(O1134-1)*3,0))</f>
        <v>1</v>
      </c>
      <c r="G1134" s="39" t="str">
        <f ca="1">IF(ISERROR(F1121),"",_xlfn.TEXTJOIN("/",FALSE,P1134,S1134))</f>
        <v>22/25</v>
      </c>
      <c r="H1134" s="39"/>
      <c r="I1134" s="39" t="str">
        <f ca="1">IF(ISERROR(F1121),"",_xlfn.TEXTJOIN("/",FALSE,Q1134,T1134))</f>
        <v>21/25</v>
      </c>
      <c r="J1134" s="39"/>
      <c r="K1134" s="39" t="str">
        <f ca="1">IF(ISERROR(F1121),"",_xlfn.TEXTJOIN("/",FALSE,R1134,U1134))</f>
        <v>43/50</v>
      </c>
      <c r="L1134" s="39"/>
      <c r="M1134" s="7" t="str">
        <f t="shared" ca="1" si="160"/>
        <v>A</v>
      </c>
      <c r="N1134" s="8">
        <f t="shared" ca="1" si="161"/>
        <v>9</v>
      </c>
      <c r="O1134">
        <f t="shared" si="162"/>
        <v>9</v>
      </c>
      <c r="P1134" s="1">
        <f ca="1">IF(ISERROR(F1121),"",IF(ISTEXT(VLOOKUP(B1121,INDIRECT($F$8),6+(O1134-1)*3)),(VLOOKUP(B1121,INDIRECT($F$8),6+(O1134-1)*3)),SUM(VLOOKUP(B1121,INDIRECT($F$8),6+(O1134-1)*3),IF(W1138,W1134,0))))</f>
        <v>22</v>
      </c>
      <c r="Q1134" s="1">
        <f ca="1">IF(ISERROR(F1121),"",VLOOKUP(B1121,INDIRECT($F$8),7+(O1134-1)*3))</f>
        <v>21</v>
      </c>
      <c r="R1134" s="1">
        <f ca="1">IF(ISERROR(F1121),"",SUM(P1134:Q1134))</f>
        <v>43</v>
      </c>
      <c r="S1134" s="1">
        <f ca="1">IF(ISERROR(F1121),"",VLOOKUP(A1121,INDIRECT($F$8),6+(O1134-1)*3))</f>
        <v>25</v>
      </c>
      <c r="T1134" s="1">
        <f ca="1">IF(ISERROR(F1121),"",VLOOKUP(A1121,INDIRECT($F$8),7+(O1134-1)*3))</f>
        <v>25</v>
      </c>
      <c r="U1134" s="1">
        <f ca="1">IF(ISERROR(F1121),"",VLOOKUP(A1121,INDIRECT($F$8),8+(O1134-1)*3))</f>
        <v>50</v>
      </c>
      <c r="V1134" s="1" t="str">
        <f ca="1">IF(ISERROR(F1121),"",IF(N1134=0,A1134,""))</f>
        <v/>
      </c>
      <c r="W1134" s="1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>0</v>
      </c>
      <c r="X1134" s="1" t="str">
        <f ca="1">IF(ISERROR(F1121),"",IF(W1134=0,"",_xlfn.TEXTJOIN("",FALSE," G+",W1134," in ",A1134)))</f>
        <v/>
      </c>
    </row>
    <row r="1135" spans="1:24" ht="12" customHeight="1" x14ac:dyDescent="0.25">
      <c r="A1135" s="7" t="str">
        <f ca="1">IF(ISERROR(F1121),"",VLOOKUP(C1121,INDIRECT($F$8),6+(O1135-1)*3,0))</f>
        <v>CSP 002</v>
      </c>
      <c r="B1135" s="38" t="str">
        <f ca="1">IF(ISERROR(F1121),"",VLOOKUP(D1121,INDIRECT($F$8),6+(O1135-1)*3,0))</f>
        <v>Computer Applications and IOT</v>
      </c>
      <c r="C1135" s="38"/>
      <c r="D1135" s="38"/>
      <c r="E1135" s="38"/>
      <c r="F1135" s="7">
        <f ca="1">IF(ISERROR(F1121),"",VLOOKUP(E1121,INDIRECT($F$8),6+(O1135-1)*3,0))</f>
        <v>1</v>
      </c>
      <c r="G1135" s="39" t="str">
        <f ca="1">IF(ISERROR(F1121),"",_xlfn.TEXTJOIN("/",FALSE,P1135,S1135))</f>
        <v>21/25</v>
      </c>
      <c r="H1135" s="39"/>
      <c r="I1135" s="39" t="str">
        <f ca="1">IF(ISERROR(F1121),"",_xlfn.TEXTJOIN("/",FALSE,Q1135,T1135))</f>
        <v>21/25</v>
      </c>
      <c r="J1135" s="39"/>
      <c r="K1135" s="39" t="str">
        <f ca="1">IF(ISERROR(F1121),"",_xlfn.TEXTJOIN("/",FALSE,R1135,U1135))</f>
        <v>42/50</v>
      </c>
      <c r="L1135" s="39"/>
      <c r="M1135" s="7" t="str">
        <f t="shared" ca="1" si="160"/>
        <v>B+</v>
      </c>
      <c r="N1135" s="8">
        <f t="shared" ca="1" si="161"/>
        <v>8.5</v>
      </c>
      <c r="O1135">
        <f t="shared" si="162"/>
        <v>10</v>
      </c>
      <c r="P1135" s="1">
        <f ca="1">IF(ISERROR(F1121),"",IF(ISTEXT(VLOOKUP(B1121,INDIRECT($F$8),6+(O1135-1)*3)),(VLOOKUP(B1121,INDIRECT($F$8),6+(O1135-1)*3)),SUM(VLOOKUP(B1121,INDIRECT($F$8),6+(O1135-1)*3),IF(W1138,W1135,0))))</f>
        <v>21</v>
      </c>
      <c r="Q1135" s="1">
        <f ca="1">IF(ISERROR(F1121),"",VLOOKUP(B1121,INDIRECT($F$8),7+(O1135-1)*3))</f>
        <v>21</v>
      </c>
      <c r="R1135" s="1">
        <f ca="1">IF(ISERROR(F1121),"",SUM(P1135:Q1135))</f>
        <v>42</v>
      </c>
      <c r="S1135" s="1">
        <f ca="1">IF(ISERROR(F1121),"",VLOOKUP(A1121,INDIRECT($F$8),6+(O1135-1)*3))</f>
        <v>25</v>
      </c>
      <c r="T1135" s="1">
        <f ca="1">IF(ISERROR(F1121),"",VLOOKUP(A1121,INDIRECT($F$8),7+(O1135-1)*3))</f>
        <v>25</v>
      </c>
      <c r="U1135" s="1">
        <f ca="1">IF(ISERROR(F1121),"",VLOOKUP(A1121,INDIRECT($F$8),8+(O1135-1)*3))</f>
        <v>50</v>
      </c>
      <c r="V1135" s="1" t="str">
        <f ca="1">IF(ISERROR(F1121),"",IF(N1135=0,A1135,""))</f>
        <v/>
      </c>
      <c r="W1135" s="1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>0</v>
      </c>
      <c r="X1135" s="1" t="str">
        <f ca="1">IF(ISERROR(F1121),"",IF(W1135=0,"",_xlfn.TEXTJOIN("",FALSE," G+",W1135," in ",A1135)))</f>
        <v/>
      </c>
    </row>
    <row r="1136" spans="1:24" ht="12" customHeight="1" x14ac:dyDescent="0.25">
      <c r="A1136" s="7" t="str">
        <f ca="1">IF(ISERROR(F1121),"",VLOOKUP(C1121,INDIRECT($F$8),6+(O1136-1)*3,0))</f>
        <v>AHP 006</v>
      </c>
      <c r="B1136" s="38" t="str">
        <f ca="1">IF(ISERROR(F1121),"",VLOOKUP(D1121,INDIRECT($F$8),6+(O1136-1)*3,0))</f>
        <v>English Language Lab ($)</v>
      </c>
      <c r="C1136" s="38"/>
      <c r="D1136" s="38"/>
      <c r="E1136" s="38"/>
      <c r="F1136" s="7">
        <f ca="1">IF(ISERROR(F1121),"",VLOOKUP(E1121,INDIRECT($F$8),6+(O1136-1)*3,0))</f>
        <v>0</v>
      </c>
      <c r="G1136" s="39" t="str">
        <f ca="1">IF(ISERROR(F1121),"",_xlfn.TEXTJOIN("/",FALSE,P1136,S1136))</f>
        <v>18/25</v>
      </c>
      <c r="H1136" s="39"/>
      <c r="I1136" s="39" t="str">
        <f ca="1">IF(ISERROR(F1121),"",_xlfn.TEXTJOIN("/",FALSE,Q1136,T1136))</f>
        <v>14/50</v>
      </c>
      <c r="J1136" s="39"/>
      <c r="K1136" s="39" t="str">
        <f ca="1">IF(ISERROR(F1121),"",_xlfn.TEXTJOIN("/",FALSE,R1136,U1136))</f>
        <v>32/75</v>
      </c>
      <c r="L1136" s="39"/>
      <c r="M1136" s="7" t="str">
        <f t="shared" ca="1" si="160"/>
        <v>P</v>
      </c>
      <c r="N1136" s="8">
        <f t="shared" ca="1" si="161"/>
        <v>4.5</v>
      </c>
      <c r="O1136">
        <f t="shared" si="162"/>
        <v>11</v>
      </c>
      <c r="P1136" s="1">
        <f ca="1">IF(ISERROR(F1121),"",IF(ISTEXT(VLOOKUP(B1121,INDIRECT($F$8),6+(O1136-1)*3)),(VLOOKUP(B1121,INDIRECT($F$8),6+(O1136-1)*3)),SUM(VLOOKUP(B1121,INDIRECT($F$8),6+(O1136-1)*3),IF(W1138,W1136,0))))</f>
        <v>18</v>
      </c>
      <c r="Q1136" s="1">
        <f ca="1">IF(ISERROR(F1121),"",VLOOKUP(B1121,INDIRECT($F$8),7+(O1136-1)*3))</f>
        <v>14</v>
      </c>
      <c r="R1136" s="1">
        <f ca="1">IF(ISERROR(F1121),"",SUM(P1136:Q1136))</f>
        <v>32</v>
      </c>
      <c r="S1136" s="1">
        <f ca="1">IF(ISERROR(F1121),"",VLOOKUP(A1121,INDIRECT($F$8),6+(O1136-1)*3))</f>
        <v>25</v>
      </c>
      <c r="T1136" s="1">
        <f ca="1">IF(ISERROR(F1121),"",VLOOKUP(A1121,INDIRECT($F$8),7+(O1136-1)*3))</f>
        <v>50</v>
      </c>
      <c r="U1136" s="1">
        <f ca="1">IF(ISERROR(F1121),"",VLOOKUP(A1121,INDIRECT($F$8),8+(O1136-1)*3))</f>
        <v>75</v>
      </c>
      <c r="V1136" s="1" t="str">
        <f ca="1">IF(ISERROR(F1121),"",IF(N1136=0,A1136,""))</f>
        <v/>
      </c>
      <c r="W1136" s="1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>0</v>
      </c>
      <c r="X1136" s="1" t="str">
        <f ca="1">IF(ISERROR(F1121),"",IF(W1136=0,"",_xlfn.TEXTJOIN("",FALSE," G+",W1136," in ",A1136)))</f>
        <v/>
      </c>
    </row>
    <row r="1137" spans="1:24" ht="12" customHeight="1" x14ac:dyDescent="0.25">
      <c r="A1137" s="7" t="str">
        <f ca="1">IF(ISERROR(F1121),"",VLOOKUP(C1121,INDIRECT($F$8),6+(O1137-1)*3-Y1137,0))</f>
        <v>GP 01</v>
      </c>
      <c r="B1137" s="38" t="str">
        <f ca="1">IF(ISERROR(F1121),"",VLOOKUP(D1121,INDIRECT($F$8),6+(O1137-1)*3-Z1137,0))</f>
        <v>General Proficiency ($)</v>
      </c>
      <c r="C1137" s="38"/>
      <c r="D1137" s="38"/>
      <c r="E1137" s="38"/>
      <c r="F1137" s="7">
        <f ca="1">IF(ISERROR(F1121),"",VLOOKUP(E1121,INDIRECT($F$8),6+(O1137-1)*3-AA1137,0))</f>
        <v>0</v>
      </c>
      <c r="G1137" s="39" t="str">
        <f ca="1">IF(ISERROR(F1121),"","-")</f>
        <v>-</v>
      </c>
      <c r="H1137" s="39"/>
      <c r="I1137" s="39" t="str">
        <f ca="1">IF(ISERROR(F1121),"",_xlfn.TEXTJOIN("/",FALSE,Q1137,T1137))</f>
        <v>47/50</v>
      </c>
      <c r="J1137" s="39"/>
      <c r="K1137" s="39" t="str">
        <f ca="1">IF(ISERROR(F1121),"",_xlfn.TEXTJOIN("/",FALSE,R1137,U1137))</f>
        <v>47/50</v>
      </c>
      <c r="L1137" s="39"/>
      <c r="M1137" s="39" t="str">
        <f ca="1">IF(ISBLANK(R1137),"",IF(ISTEXT(R1137),R1137,IF(R1137&gt;=0.8*U1137,"Excellent",IF(R1137&gt;=0.6*U1137,"Very Good",IF(R1137&gt;=0.4*U1137,"Good",IF(R1137&gt;=0.2*U1137,"Satisfactory","Average"))))))</f>
        <v>Excellent</v>
      </c>
      <c r="N1137" s="39"/>
      <c r="O1137">
        <f t="shared" si="162"/>
        <v>12</v>
      </c>
      <c r="P1137" s="1">
        <f ca="1">IF(ISERROR(F1121),"",IF(ISTEXT(VLOOKUP(B\28,INDIRECT($F$8),6+(O1137-1)*3)),(VLOOKUP(B1121,INDIRECT($F$8),6+(O1137-1)*3)),SUM(VLOOKUP(B1121,INDIRECT($F$8),6+(O1137-1)*3),IF(W1138,W1137,0))))</f>
        <v>0</v>
      </c>
      <c r="Q1137" s="1">
        <f ca="1">IF(ISERROR(F1121),"",VLOOKUP(B1121,INDIRECT($F$8),7+(O1137-1)*3))</f>
        <v>47</v>
      </c>
      <c r="R1137" s="1">
        <f ca="1">IF(ISERROR(F1121),"",SUM(P1137:Q1137))</f>
        <v>47</v>
      </c>
      <c r="S1137" s="1">
        <f ca="1">IF(ISERROR(F1121),"",VLOOKUP(A1121,INDIRECT($F$8),6+(O1137-1)*3))</f>
        <v>0</v>
      </c>
      <c r="T1137" s="1">
        <f ca="1">IF(ISERROR(F1121),"",VLOOKUP(A1121,INDIRECT($F$8),7+(O1137-1)*3))</f>
        <v>50</v>
      </c>
      <c r="U1137" s="1">
        <f ca="1">IF(ISERROR(F1121),"",VLOOKUP(A1121,INDIRECT($F$8),8+(O1137-1)*3))</f>
        <v>50</v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5">
      <c r="A1138" s="40" t="str">
        <f ca="1">IF(ISERROR(F1121),"",A1117)</f>
        <v>Total Credits/ Marks/ Total Grade Points</v>
      </c>
      <c r="B1138" s="40"/>
      <c r="C1138" s="40"/>
      <c r="D1138" s="40"/>
      <c r="E1138" s="40"/>
      <c r="F1138" s="10">
        <f ca="1">IF(ISERROR(F1121),"",SUM(F1126:F1136))</f>
        <v>23</v>
      </c>
      <c r="G1138" s="41" t="str">
        <f ca="1">IF(ISERROR(F1121),"",_xlfn.TEXTJOIN("/",TRUE,SUMIF(F1126:F1137,"&gt;0",P1126:P1137),SUMIF(F1126:F1137,"&gt;0",S1126:S1137)))</f>
        <v>298/575</v>
      </c>
      <c r="H1138" s="41"/>
      <c r="I1138" s="41" t="str">
        <f ca="1">IF(ISERROR(F1121),"",_xlfn.TEXTJOIN("/",TRUE,SUMIF(F1126:F1137,"&gt;0",Q1126:Q1137),SUMIF(F1126:F1137,"&gt;0",T1126:T1137)))</f>
        <v>254/375</v>
      </c>
      <c r="J1138" s="41"/>
      <c r="K1138" s="41" t="str">
        <f ca="1">IF(ISERROR(F1121),"",_xlfn.TEXTJOIN("/",TRUE,SUMIF(F1126:F1137,"&gt;0",R1126:R1137),SUMIF(F1126:F1137,"&gt;0",U1126:U1137)))</f>
        <v>552/950</v>
      </c>
      <c r="L1138" s="41"/>
      <c r="M1138" s="40">
        <f ca="1">IF(ISERROR(F1121),"",SUMPRODUCT(N1126:N1136,F1126:F1136))</f>
        <v>135</v>
      </c>
      <c r="N1138" s="40"/>
      <c r="V1138" s="1" t="str">
        <f ca="1">IF(ISERROR(F1121),"",_xlfn.TEXTJOIN(", ",TRUE,V1126:V1137))</f>
        <v/>
      </c>
      <c r="W1138" t="b">
        <f ca="1">IF(ISERROR(F1121),"",IF(SUM(W1126:W1137)&lt;=W1125,TRUE,FALSE))</f>
        <v>1</v>
      </c>
      <c r="X1138" s="1" t="str">
        <f ca="1">IF(ISERROR(F1121),"",_xlfn.TEXTJOIN(",",TRUE,X1126:X1137))</f>
        <v/>
      </c>
    </row>
    <row r="1139" spans="1:24" ht="12" customHeight="1" x14ac:dyDescent="0.25">
      <c r="A1139" s="40" t="str">
        <f ca="1">IF(ISERROR(F1121),"",A1118)</f>
        <v>Result:</v>
      </c>
      <c r="B1139" s="42" t="str" cm="1">
        <f t="array" aca="1" ref="B1139" ca="1">IF(SUM(COUNTIF(M1126:M1136,{"Ab","Dt"}))=11, "Not Promoted to IInd Semester", IF(V1138="", "PASS", "CARRY OVER"))</f>
        <v>PASS</v>
      </c>
      <c r="C1139" s="42"/>
      <c r="D1139" s="40" t="str">
        <f ca="1">IF(ISERROR(F1121),"",D1118)</f>
        <v>Remark:</v>
      </c>
      <c r="E1139" s="42" t="str">
        <f ca="1">IF(ISERROR(F1121),"",IF(V1138="",IF(X1138="","",X1138),_xlfn.TEXTJOIN(" ",TRUE,"BACK IN",V1138)))</f>
        <v/>
      </c>
      <c r="F1139" s="42"/>
      <c r="G1139" s="40" t="str">
        <f ca="1">IF(ISERROR(F1121),"",G1118)</f>
        <v>SGPA:</v>
      </c>
      <c r="H1139" s="43">
        <f ca="1">IF(ISERROR(F1121),"",M1138/F1138)</f>
        <v>5.8695652173913047</v>
      </c>
      <c r="I1139" s="40" t="str">
        <f ca="1">IF(ISERROR(F1121),"",I1118)</f>
        <v>CGPA:</v>
      </c>
      <c r="J1139" s="43">
        <f ca="1">IF(ISERROR(F1121),"",VLOOKUP(B1121,INDIRECT($F$8),12+(O1137-1)*3,0))</f>
        <v>5.8695652173913047</v>
      </c>
      <c r="K1139" s="42" t="str">
        <f ca="1">IF(ISERROR(F1121),"",K1118)</f>
        <v>Earned Credits:</v>
      </c>
      <c r="L1139" s="40">
        <f ca="1">IF(ISERROR(F1121),"",SUMIF(N1126:N1136,"&gt;0",F1126:F1136))</f>
        <v>23</v>
      </c>
      <c r="M1139" s="42" t="str">
        <f ca="1">IF(ISERROR(F1121),"",M1118)</f>
        <v>Cuml. Earned Credits:</v>
      </c>
      <c r="N1139" s="40">
        <f ca="1">IF(ISERROR(F1121),"",VLOOKUP(B1121,INDIRECT($F$8),10+(O1137-1)*3,0))</f>
        <v>23</v>
      </c>
    </row>
    <row r="1140" spans="1:24" ht="12" customHeight="1" x14ac:dyDescent="0.25">
      <c r="A1140" s="40"/>
      <c r="B1140" s="42"/>
      <c r="C1140" s="42"/>
      <c r="D1140" s="40"/>
      <c r="E1140" s="42"/>
      <c r="F1140" s="42"/>
      <c r="G1140" s="40"/>
      <c r="H1140" s="43"/>
      <c r="I1140" s="40"/>
      <c r="J1140" s="43"/>
      <c r="K1140" s="42"/>
      <c r="L1140" s="40"/>
      <c r="M1140" s="42"/>
      <c r="N1140" s="40"/>
    </row>
    <row r="1141" spans="1:24" ht="12" customHeight="1" x14ac:dyDescent="0.25">
      <c r="A1141" s="40"/>
      <c r="B1141" s="42"/>
      <c r="C1141" s="42"/>
      <c r="D1141" s="40"/>
      <c r="E1141" s="42"/>
      <c r="F1141" s="42"/>
      <c r="G1141" s="40"/>
      <c r="H1141" s="43"/>
      <c r="I1141" s="40"/>
      <c r="J1141" s="43"/>
      <c r="K1141" s="42"/>
      <c r="L1141" s="40"/>
      <c r="M1141" s="42"/>
      <c r="N1141" s="40"/>
    </row>
    <row r="1142" spans="1:24" ht="12" customHeight="1" x14ac:dyDescent="0.25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 t="str">
        <f ca="1">VLOOKUP(B1142,INDIRECT($F$8),4,0)</f>
        <v>Tarun Pant</v>
      </c>
    </row>
    <row r="1143" spans="1:24" ht="12" customHeight="1" x14ac:dyDescent="0.25">
      <c r="A1143" s="44" t="str">
        <f ca="1">IF(ISERROR(F1142),"",A1122)</f>
        <v>Name:</v>
      </c>
      <c r="B1143" s="44" t="str">
        <f ca="1">IFERROR(VLOOKUP(B1142,INDIRECT($F$8),4,0),"")</f>
        <v>Tarun Pant</v>
      </c>
      <c r="C1143" s="44"/>
      <c r="D1143" s="44" t="str">
        <f ca="1">IF(ISERROR(F1142),"",D1122)</f>
        <v>Father's Name:</v>
      </c>
      <c r="E1143" s="44" t="str">
        <f ca="1">IFERROR(VLOOKUP(B1142,INDIRECT($F$8),5,0),"")</f>
        <v>Hem Chandra Pant</v>
      </c>
      <c r="F1143" s="44"/>
      <c r="G1143" s="44" t="str">
        <f ca="1">IF(ISERROR(F1142),"",G1122)</f>
        <v>University Roll No:</v>
      </c>
      <c r="H1143" s="44"/>
      <c r="I1143" s="45">
        <f ca="1">IFERROR(VLOOKUP(B1142,INDIRECT($F$8),2,0),"")</f>
        <v>250090101055</v>
      </c>
      <c r="J1143" s="45"/>
      <c r="K1143" s="44" t="str">
        <f ca="1">IF(ISERROR(F1142),"",K1122)</f>
        <v>University Enrol. No:</v>
      </c>
      <c r="L1143" s="44"/>
      <c r="M1143" s="45" t="str">
        <f ca="1">IFERROR(VLOOKUP(B1142,INDIRECT($F$8),3,0),"")</f>
        <v>UTU/2501104257</v>
      </c>
      <c r="N1143" s="45"/>
    </row>
    <row r="1144" spans="1:24" ht="12" customHeight="1" x14ac:dyDescent="0.25">
      <c r="A1144" s="44"/>
      <c r="B1144" s="44"/>
      <c r="C1144" s="44"/>
      <c r="D1144" s="44"/>
      <c r="E1144" s="44"/>
      <c r="F1144" s="44"/>
      <c r="G1144" s="44"/>
      <c r="H1144" s="44"/>
      <c r="I1144" s="45"/>
      <c r="J1144" s="45"/>
      <c r="K1144" s="44"/>
      <c r="L1144" s="44"/>
      <c r="M1144" s="45"/>
      <c r="N1144" s="45"/>
    </row>
    <row r="1145" spans="1:24" ht="12" customHeight="1" x14ac:dyDescent="0.25">
      <c r="A1145" s="42" t="str">
        <f ca="1">IF(ISERROR(F1142),"",A1124)</f>
        <v>Subject Code</v>
      </c>
      <c r="B1145" s="42" t="str">
        <f ca="1">IF(ISERROR(F1142),"",B1124)</f>
        <v>Subject Name</v>
      </c>
      <c r="C1145" s="42"/>
      <c r="D1145" s="42"/>
      <c r="E1145" s="42"/>
      <c r="F1145" s="42" t="str">
        <f ca="1">IF(ISERROR(F1142),"",F1124)</f>
        <v>Credits</v>
      </c>
      <c r="G1145" s="42" t="str">
        <f ca="1">IF(ISERROR(F1142),"",G1124)</f>
        <v>External Marks</v>
      </c>
      <c r="H1145" s="42"/>
      <c r="I1145" s="42" t="str">
        <f ca="1">IF(ISERROR(F1142),"",I1124)</f>
        <v>Sessional Marks</v>
      </c>
      <c r="J1145" s="42"/>
      <c r="K1145" s="42" t="str">
        <f ca="1">IF(ISERROR(F1142),"",K1124)</f>
        <v>Total Marks</v>
      </c>
      <c r="L1145" s="42"/>
      <c r="M1145" s="42" t="str">
        <f ca="1">IF(ISERROR(F1142),"",M1124)</f>
        <v>Grade</v>
      </c>
      <c r="N1145" s="42" t="str">
        <f ca="1">IF(ISERROR(F1142),"",N1124)</f>
        <v>Grade Points</v>
      </c>
    </row>
    <row r="1146" spans="1:24" ht="12" customHeight="1" x14ac:dyDescent="0.25">
      <c r="A1146" s="42"/>
      <c r="B1146" s="42"/>
      <c r="C1146" s="42"/>
      <c r="D1146" s="42"/>
      <c r="E1146" s="42"/>
      <c r="F1146" s="42"/>
      <c r="G1146" s="42"/>
      <c r="H1146" s="42"/>
      <c r="I1146" s="42"/>
      <c r="J1146" s="42"/>
      <c r="K1146" s="42"/>
      <c r="L1146" s="42"/>
      <c r="M1146" s="42"/>
      <c r="N1146" s="42"/>
      <c r="W1146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10</v>
      </c>
    </row>
    <row r="1147" spans="1:24" ht="12" customHeight="1" x14ac:dyDescent="0.25">
      <c r="A1147" s="7" t="str">
        <f ca="1">IF(ISERROR(F1142),"",VLOOKUP(C1142,INDIRECT($F$8),6+(O1147-1)*3,0))</f>
        <v>AHT 002</v>
      </c>
      <c r="B1147" s="38" t="str">
        <f ca="1">IF(ISERROR(F1142),"",VLOOKUP(D1142,INDIRECT($F$8),6+(O1147-1)*3,0))</f>
        <v>Engineering Chemistry</v>
      </c>
      <c r="C1147" s="38"/>
      <c r="D1147" s="38"/>
      <c r="E1147" s="38"/>
      <c r="F1147" s="7">
        <f ca="1">IF(ISERROR(F1142),"",VLOOKUP(E1142,INDIRECT($F$8),6+(O1147-1)*3,0))</f>
        <v>4</v>
      </c>
      <c r="G1147" s="39" t="str">
        <f ca="1">IF(ISERROR(F1142),"",_xlfn.TEXTJOIN("/",FALSE,P1147,S1147))</f>
        <v>55/100</v>
      </c>
      <c r="H1147" s="39"/>
      <c r="I1147" s="39" t="str">
        <f ca="1">IF(ISERROR(F1142),"",_xlfn.TEXTJOIN("/",FALSE,Q1147,T1147))</f>
        <v>36/50</v>
      </c>
      <c r="J1147" s="39"/>
      <c r="K1147" s="39" t="str">
        <f ca="1">IF(ISERROR(F1142),"",_xlfn.TEXTJOIN("/",FALSE,R1147,U1147))</f>
        <v>91/150</v>
      </c>
      <c r="L1147" s="39"/>
      <c r="M1147" s="7" t="str">
        <f ca="1">IF(ISERROR(F1142),"",IF(ISTEXT(P1147),IF(P1147="A","Ab",IF(P1147="D","Dt",IF(P1147="UFM","UFM",IF(P1147="NA","")))),IF(AND(ISBLANK(P1147),ISBLANK(R1147)),"",IF(P1147&lt;0.3*S1147,"F",IF(ISBLANK(R1147),"",IF(ISTEXT(R1147),R1147,IF(R1147&gt;=0.95*U1147,"O",IF(R1147&gt;=0.9*U1147,"A+",IF(R1147&gt;=0.85*U1147,"A",IF(R1147&gt;=0.8*U1147,"B+",IF(R1147&gt;=0.75*U1147,"B",IF(R1147&gt;=0.7*U1147,"C+",IF(R1147&gt;=0.65*U1147,"C",IF(R1147&gt;=0.6*U1147,"D+",IF(R1147&gt;=0.55*U1147,"D",IF(R1147&gt;=0.5*U1147,"E+",IF(R1147&gt;=0.45*U1147,"E",IF(R1147&gt;=0.4*U1147,"P",IF(R1147&lt;0.4*U1147,"F",R1147)))))))))))))))))))</f>
        <v>D+</v>
      </c>
      <c r="N1147" s="8">
        <f ca="1">INDEX($Z$2:$Z$17,MATCH(M1147,$Y$2:$Y$17,0))</f>
        <v>6.5</v>
      </c>
      <c r="O1147">
        <v>1</v>
      </c>
      <c r="P1147" s="1">
        <f ca="1">IF(ISERROR(F1142),"",IF(ISTEXT(VLOOKUP(B1142,INDIRECT($F$8),6+(O1147-1)*3)),(VLOOKUP(B1142,INDIRECT($F$8),6+(O1147-1)*3)),SUM(VLOOKUP(B1142,INDIRECT($F$8),6+(O1147-1)*3),IF(W1159,W1147,0))))</f>
        <v>55</v>
      </c>
      <c r="Q1147" s="1">
        <f ca="1">IF(ISERROR(F1142),"",VLOOKUP(B1142,INDIRECT($F$8),7+(O1147-1)*3))</f>
        <v>36</v>
      </c>
      <c r="R1147" s="1">
        <f ca="1">IF(ISERROR(F1142),"",SUM(P1147:Q1147))</f>
        <v>91</v>
      </c>
      <c r="S1147" s="1">
        <f ca="1">IF(ISERROR(F1142),"",VLOOKUP(A1142,INDIRECT($F$8),6+(O1147-1)*3))</f>
        <v>100</v>
      </c>
      <c r="T1147" s="1">
        <f ca="1">IF(ISERROR(F1142),"",VLOOKUP(A1142,INDIRECT($F$8),7+(O1147-1)*3))</f>
        <v>50</v>
      </c>
      <c r="U1147" s="1">
        <f ca="1">IF(ISERROR(F1142),"",VLOOKUP(A1142,INDIRECT($F$8),8+(O1147-1)*3))</f>
        <v>150</v>
      </c>
      <c r="V1147" s="1" t="str">
        <f ca="1">IF(ISERROR(F1142),"",IF(N1147=0,A1147,""))</f>
        <v/>
      </c>
      <c r="W1147" s="1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>0</v>
      </c>
      <c r="X1147" s="1" t="str">
        <f ca="1">IF(ISERROR(F1142),"",IF(W1147=0,"",_xlfn.TEXTJOIN("",FALSE," G+",W1147," in ",A1147)))</f>
        <v/>
      </c>
    </row>
    <row r="1148" spans="1:24" ht="12" customHeight="1" x14ac:dyDescent="0.25">
      <c r="A1148" s="7" t="str">
        <f ca="1">IF(ISERROR(F1142),"",VLOOKUP(C1142,INDIRECT($F$8),6+(O1148-1)*3,0))</f>
        <v>AHT 003</v>
      </c>
      <c r="B1148" s="38" t="str">
        <f ca="1">IF(ISERROR(F1142),"",VLOOKUP(D1142,INDIRECT($F$8),6+(O1148-1)*3,0))</f>
        <v>Introduction to Engineering Mathematics</v>
      </c>
      <c r="C1148" s="38"/>
      <c r="D1148" s="38"/>
      <c r="E1148" s="38"/>
      <c r="F1148" s="7">
        <f ca="1">IF(ISERROR(F1142),"",VLOOKUP(E1142,INDIRECT($F$8),6+(O1148-1)*3,0))</f>
        <v>4</v>
      </c>
      <c r="G1148" s="39" t="str">
        <f ca="1">IF(ISERROR(F1142),"",_xlfn.TEXTJOIN("/",FALSE,P1148,S1148))</f>
        <v>58/100</v>
      </c>
      <c r="H1148" s="39"/>
      <c r="I1148" s="39" t="str">
        <f ca="1">IF(ISERROR(F1142),"",_xlfn.TEXTJOIN("/",FALSE,Q1148,T1148))</f>
        <v>33/50</v>
      </c>
      <c r="J1148" s="39"/>
      <c r="K1148" s="39" t="str">
        <f ca="1">IF(ISERROR(F1142),"",_xlfn.TEXTJOIN("/",FALSE,R1148,U1148))</f>
        <v>91/150</v>
      </c>
      <c r="L1148" s="39"/>
      <c r="M1148" s="7" t="str">
        <f t="shared" ref="M1148:M1157" ca="1" si="163">IF(ISERROR(F1143),"",IF(ISTEXT(P1148),IF(P1148="A","Ab",IF(P1148="D","Dt",IF(P1148="UFM","UFM",IF(P1148="NA","")))),IF(AND(ISBLANK(P1148),ISBLANK(R1148)),"",IF(P1148&lt;0.3*S1148,"F",IF(ISBLANK(R1148),"",IF(ISTEXT(R1148),R1148,IF(R1148&gt;=0.95*U1148,"O",IF(R1148&gt;=0.9*U1148,"A+",IF(R1148&gt;=0.85*U1148,"A",IF(R1148&gt;=0.8*U1148,"B+",IF(R1148&gt;=0.75*U1148,"B",IF(R1148&gt;=0.7*U1148,"C+",IF(R1148&gt;=0.65*U1148,"C",IF(R1148&gt;=0.6*U1148,"D+",IF(R1148&gt;=0.55*U1148,"D",IF(R1148&gt;=0.5*U1148,"E+",IF(R1148&gt;=0.45*U1148,"E",IF(R1148&gt;=0.4*U1148,"P",IF(R1148&lt;0.4*U1148,"F",R1148)))))))))))))))))))</f>
        <v>D+</v>
      </c>
      <c r="N1148" s="8">
        <f t="shared" ref="N1148:N1157" ca="1" si="164">INDEX($Z$2:$Z$17,MATCH(M1148,$Y$2:$Y$17,0))</f>
        <v>6.5</v>
      </c>
      <c r="O1148">
        <f>O1147+1</f>
        <v>2</v>
      </c>
      <c r="P1148" s="1">
        <f ca="1">IF(ISERROR(F1142),"",IF(ISTEXT(VLOOKUP(B1142,INDIRECT($F$8),6+(O1148-1)*3)),(VLOOKUP(B1142,INDIRECT($F$8),6+(O1148-1)*3)),SUM(VLOOKUP(B1142,INDIRECT($F$8),6+(O1148-1)*3),IF(W1159,W1148,0))))</f>
        <v>58</v>
      </c>
      <c r="Q1148" s="1">
        <f ca="1">IF(ISERROR(F1142),"",VLOOKUP(B1142,INDIRECT($F$8),7+(O1148-1)*3))</f>
        <v>33</v>
      </c>
      <c r="R1148" s="1">
        <f ca="1">IF(ISERROR(F1142),"",SUM(P1148:Q1148))</f>
        <v>91</v>
      </c>
      <c r="S1148" s="1">
        <f ca="1">IF(ISERROR(F1142),"",VLOOKUP(A1142,INDIRECT($F$8),6+(O1148-1)*3))</f>
        <v>100</v>
      </c>
      <c r="T1148" s="1">
        <f ca="1">IF(ISERROR(F1142),"",VLOOKUP(A1142,INDIRECT($F$8),7+(O1148-1)*3))</f>
        <v>50</v>
      </c>
      <c r="U1148" s="1">
        <f ca="1">IF(ISERROR(F1142),"",VLOOKUP(A1142,INDIRECT($F$8),8+(O1148-1)*3))</f>
        <v>150</v>
      </c>
      <c r="V1148" s="1" t="str">
        <f ca="1">IF(ISERROR(F1142),"",IF(N1148=0,A1148,""))</f>
        <v/>
      </c>
      <c r="W1148" s="1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>0</v>
      </c>
      <c r="X1148" s="1" t="str">
        <f ca="1">IF(ISERROR(F1142),"",IF(W1148=0,"",_xlfn.TEXTJOIN("",FALSE," G+",W1148," in ",A1148)))</f>
        <v/>
      </c>
    </row>
    <row r="1149" spans="1:24" ht="12" customHeight="1" x14ac:dyDescent="0.25">
      <c r="A1149" s="7" t="str">
        <f ca="1">IF(ISERROR(F1142),"",VLOOKUP(C1142,INDIRECT($F$8),6+(O1149-1)*3,0))</f>
        <v>ECT 001</v>
      </c>
      <c r="B1149" s="38" t="str">
        <f ca="1">IF(ISERROR(F1142),"",VLOOKUP(D1142,INDIRECT($F$8),6+(O1149-1)*3,0))</f>
        <v>Basic Electronics Engineering</v>
      </c>
      <c r="C1149" s="38"/>
      <c r="D1149" s="38"/>
      <c r="E1149" s="38"/>
      <c r="F1149" s="7">
        <f ca="1">IF(ISERROR(F1142),"",VLOOKUP(E1142,INDIRECT($F$8),6+(O1149-1)*3,0))</f>
        <v>4</v>
      </c>
      <c r="G1149" s="39" t="str">
        <f ca="1">IF(ISERROR(F1142),"",_xlfn.TEXTJOIN("/",FALSE,P1149,S1149))</f>
        <v>22/100</v>
      </c>
      <c r="H1149" s="39"/>
      <c r="I1149" s="39" t="str">
        <f ca="1">IF(ISERROR(F1142),"",_xlfn.TEXTJOIN("/",FALSE,Q1149,T1149))</f>
        <v>42/50</v>
      </c>
      <c r="J1149" s="39"/>
      <c r="K1149" s="39" t="str">
        <f ca="1">IF(ISERROR(F1142),"",_xlfn.TEXTJOIN("/",FALSE,R1149,U1149))</f>
        <v>64/150</v>
      </c>
      <c r="L1149" s="39"/>
      <c r="M1149" s="7" t="str">
        <f t="shared" ca="1" si="163"/>
        <v>F</v>
      </c>
      <c r="N1149" s="8">
        <f t="shared" ca="1" si="164"/>
        <v>0</v>
      </c>
      <c r="O1149">
        <f>O1148+1</f>
        <v>3</v>
      </c>
      <c r="P1149" s="1">
        <f ca="1">IF(ISERROR(F1142),"",IF(ISTEXT(VLOOKUP(B1142,INDIRECT($F$8),6+(O1149-1)*3)),(VLOOKUP(B1142,INDIRECT($F$8),6+(O1149-1)*3)),SUM(VLOOKUP(B1142,INDIRECT($F$8),6+(O1149-1)*3),IF(W1159,W1149,0))))</f>
        <v>22</v>
      </c>
      <c r="Q1149" s="1">
        <f ca="1">IF(ISERROR(F1142),"",VLOOKUP(B1142,INDIRECT($F$8),7+(O1149-1)*3))</f>
        <v>42</v>
      </c>
      <c r="R1149" s="1">
        <f ca="1">IF(ISERROR(F1142),"",SUM(P1149:Q1149))</f>
        <v>64</v>
      </c>
      <c r="S1149" s="1">
        <f ca="1">IF(ISERROR(F1142),"",VLOOKUP(A1142,INDIRECT($F$8),6+(O1149-1)*3))</f>
        <v>100</v>
      </c>
      <c r="T1149" s="1">
        <f ca="1">IF(ISERROR(F1142),"",VLOOKUP(A1142,INDIRECT($F$8),7+(O1149-1)*3))</f>
        <v>50</v>
      </c>
      <c r="U1149" s="1">
        <f ca="1">IF(ISERROR(F1142),"",VLOOKUP(A1142,INDIRECT($F$8),8+(O1149-1)*3))</f>
        <v>150</v>
      </c>
      <c r="V1149" s="1" t="str">
        <f ca="1">IF(ISERROR(F1142),"",IF(N1149=0,A1149,""))</f>
        <v>ECT 001</v>
      </c>
      <c r="W1149" s="1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>11</v>
      </c>
      <c r="X1149" s="1" t="str">
        <f ca="1">IF(ISERROR(F1142),"",IF(W1149=0,"",_xlfn.TEXTJOIN("",FALSE," G+",W1149," in ",A1149)))</f>
        <v xml:space="preserve"> G+11 in ECT 001</v>
      </c>
    </row>
    <row r="1150" spans="1:24" ht="12" customHeight="1" x14ac:dyDescent="0.25">
      <c r="A1150" s="7" t="str">
        <f ca="1">IF(ISERROR(F1142),"",VLOOKUP(C1142,INDIRECT($F$8),6+(O1150-1)*3,0))</f>
        <v>MET 001</v>
      </c>
      <c r="B1150" s="38" t="str">
        <f ca="1">IF(ISERROR(F1142),"",VLOOKUP(D1142,INDIRECT($F$8),6+(O1150-1)*3,0))</f>
        <v>Basic Mechanical Engineering</v>
      </c>
      <c r="C1150" s="38"/>
      <c r="D1150" s="38"/>
      <c r="E1150" s="38"/>
      <c r="F1150" s="7">
        <f ca="1">IF(ISERROR(F1142),"",VLOOKUP(E1142,INDIRECT($F$8),6+(O1150-1)*3,0))</f>
        <v>4</v>
      </c>
      <c r="G1150" s="39" t="str">
        <f ca="1">IF(ISERROR(F1142),"",_xlfn.TEXTJOIN("/",FALSE,P1150,S1150))</f>
        <v>48/100</v>
      </c>
      <c r="H1150" s="39"/>
      <c r="I1150" s="39" t="str">
        <f ca="1">IF(ISERROR(F1142),"",_xlfn.TEXTJOIN("/",FALSE,Q1150,T1150))</f>
        <v>34/50</v>
      </c>
      <c r="J1150" s="39"/>
      <c r="K1150" s="39" t="str">
        <f ca="1">IF(ISERROR(F1142),"",_xlfn.TEXTJOIN("/",FALSE,R1150,U1150))</f>
        <v>82/150</v>
      </c>
      <c r="L1150" s="39"/>
      <c r="M1150" s="7" t="str">
        <f t="shared" ca="1" si="163"/>
        <v>E+</v>
      </c>
      <c r="N1150" s="8">
        <f t="shared" ca="1" si="164"/>
        <v>5.5</v>
      </c>
      <c r="O1150">
        <f>O1149+1</f>
        <v>4</v>
      </c>
      <c r="P1150" s="1">
        <f ca="1">IF(ISERROR(F1142),"",IF(ISTEXT(VLOOKUP(B1142,INDIRECT($F$8),6+(O1150-1)*3)),(VLOOKUP(B1142,INDIRECT($F$8),6+(O1150-1)*3)),SUM(VLOOKUP(B1142,INDIRECT($F$8),6+(O1150-1)*3),IF(W1159,W1150,0))))</f>
        <v>48</v>
      </c>
      <c r="Q1150" s="1">
        <f ca="1">IF(ISERROR(F1142),"",VLOOKUP(B1142,INDIRECT($F$8),7+(O1150-1)*3))</f>
        <v>34</v>
      </c>
      <c r="R1150" s="1">
        <f ca="1">IF(ISERROR(F1142),"",SUM(P1150:Q1150))</f>
        <v>82</v>
      </c>
      <c r="S1150" s="1">
        <f ca="1">IF(ISERROR(F1142),"",VLOOKUP(A1142,INDIRECT($F$8),6+(O1150-1)*3))</f>
        <v>100</v>
      </c>
      <c r="T1150" s="1">
        <f ca="1">IF(ISERROR(F1142),"",VLOOKUP(A1142,INDIRECT($F$8),7+(O1150-1)*3))</f>
        <v>50</v>
      </c>
      <c r="U1150" s="1">
        <f ca="1">IF(ISERROR(F1142),"",VLOOKUP(A1142,INDIRECT($F$8),8+(O1150-1)*3))</f>
        <v>150</v>
      </c>
      <c r="V1150" s="1" t="str">
        <f ca="1">IF(ISERROR(F1142),"",IF(N1150=0,A1150,""))</f>
        <v/>
      </c>
      <c r="W1150" s="1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>0</v>
      </c>
      <c r="X1150" s="1" t="str">
        <f ca="1">IF(ISERROR(F1142),"",IF(W1150=0,"",_xlfn.TEXTJOIN("",FALSE," G+",W1150," in ",A1150)))</f>
        <v/>
      </c>
    </row>
    <row r="1151" spans="1:24" ht="12" customHeight="1" x14ac:dyDescent="0.25">
      <c r="A1151" s="7" t="str">
        <f ca="1">IF(ISERROR(F1142),"",VLOOKUP(C1142,INDIRECT($F$8),6+(O1151-1)*3,0))</f>
        <v>AHP 002</v>
      </c>
      <c r="B1151" s="38" t="str">
        <f ca="1">IF(ISERROR(F1142),"",VLOOKUP(D1142,INDIRECT($F$8),6+(O1151-1)*3,0))</f>
        <v>Engineering Chemistry Lab</v>
      </c>
      <c r="C1151" s="38"/>
      <c r="D1151" s="38"/>
      <c r="E1151" s="38"/>
      <c r="F1151" s="7">
        <f ca="1">IF(ISERROR(F1142),"",VLOOKUP(E1142,INDIRECT($F$8),6+(O1151-1)*3,0))</f>
        <v>1</v>
      </c>
      <c r="G1151" s="39" t="str">
        <f ca="1">IF(ISERROR(F1142),"",_xlfn.TEXTJOIN("/",FALSE,P1151,S1151))</f>
        <v>17/25</v>
      </c>
      <c r="H1151" s="39"/>
      <c r="I1151" s="39" t="str">
        <f ca="1">IF(ISERROR(F1142),"",_xlfn.TEXTJOIN("/",FALSE,Q1151,T1151))</f>
        <v>21/25</v>
      </c>
      <c r="J1151" s="39"/>
      <c r="K1151" s="39" t="str">
        <f ca="1">IF(ISERROR(F1142),"",_xlfn.TEXTJOIN("/",FALSE,R1151,U1151))</f>
        <v>38/50</v>
      </c>
      <c r="L1151" s="39"/>
      <c r="M1151" s="7" t="str">
        <f t="shared" ca="1" si="163"/>
        <v>B</v>
      </c>
      <c r="N1151" s="8">
        <f t="shared" ca="1" si="164"/>
        <v>8</v>
      </c>
      <c r="O1151">
        <f>O1150+1</f>
        <v>5</v>
      </c>
      <c r="P1151" s="1">
        <f ca="1">IF(ISERROR(F1142),"",IF(ISTEXT(VLOOKUP(B1142,INDIRECT($F$8),6+(O1151-1)*3)),(VLOOKUP(B1142,INDIRECT($F$8),6+(O1151-1)*3)),SUM(VLOOKUP(B1142,INDIRECT($F$8),6+(O1151-1)*3),IF(W1159,W1151,0))))</f>
        <v>17</v>
      </c>
      <c r="Q1151" s="1">
        <f ca="1">IF(ISERROR(F1142),"",VLOOKUP(B1142,INDIRECT($F$8),7+(O1151-1)*3))</f>
        <v>21</v>
      </c>
      <c r="R1151" s="1">
        <f ca="1">IF(ISERROR(F1142),"",SUM(P1151:Q1151))</f>
        <v>38</v>
      </c>
      <c r="S1151" s="1">
        <f ca="1">IF(ISERROR(F1142),"",VLOOKUP(A1142,INDIRECT($F$8),6+(O1151-1)*3))</f>
        <v>25</v>
      </c>
      <c r="T1151" s="1">
        <f ca="1">IF(ISERROR(F1142),"",VLOOKUP(A1142,INDIRECT($F$8),7+(O1151-1)*3))</f>
        <v>25</v>
      </c>
      <c r="U1151" s="1">
        <f ca="1">IF(ISERROR(F1142),"",VLOOKUP(A1142,INDIRECT($F$8),8+(O1151-1)*3))</f>
        <v>50</v>
      </c>
      <c r="V1151" s="1" t="str">
        <f ca="1">IF(ISERROR(F1142),"",IF(N1151=0,A1151,""))</f>
        <v/>
      </c>
      <c r="W1151" s="1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>0</v>
      </c>
      <c r="X1151" s="1" t="str">
        <f ca="1">IF(ISERROR(F1142),"",IF(W1151=0,"",_xlfn.TEXTJOIN("",FALSE," G+",W1151," in ",A1151)))</f>
        <v/>
      </c>
    </row>
    <row r="1152" spans="1:24" ht="12" customHeight="1" x14ac:dyDescent="0.25">
      <c r="A1152" s="7" t="str">
        <f ca="1">IF(ISERROR(F1142),"",VLOOKUP(C1142,INDIRECT($F$8),6+(O1152-1)*3,0))</f>
        <v>ECP 001</v>
      </c>
      <c r="B1152" s="38" t="str">
        <f ca="1">IF(ISERROR(F1142),"",VLOOKUP(D1142,INDIRECT($F$8),6+(O1152-1)*3,0))</f>
        <v>Basic Electronics Engineering Lab</v>
      </c>
      <c r="C1152" s="38"/>
      <c r="D1152" s="38"/>
      <c r="E1152" s="38"/>
      <c r="F1152" s="7">
        <f ca="1">IF(ISERROR(F1142),"",VLOOKUP(E1142,INDIRECT($F$8),6+(O1152-1)*3,0))</f>
        <v>1</v>
      </c>
      <c r="G1152" s="39" t="str">
        <f ca="1">IF(ISERROR(F1142),"",_xlfn.TEXTJOIN("/",FALSE,P1152,S1152))</f>
        <v>11/25</v>
      </c>
      <c r="H1152" s="39"/>
      <c r="I1152" s="39" t="str">
        <f ca="1">IF(ISERROR(F1142),"",_xlfn.TEXTJOIN("/",FALSE,Q1152,T1152))</f>
        <v>21/25</v>
      </c>
      <c r="J1152" s="39"/>
      <c r="K1152" s="39" t="str">
        <f ca="1">IF(ISERROR(F1142),"",_xlfn.TEXTJOIN("/",FALSE,R1152,U1152))</f>
        <v>32/50</v>
      </c>
      <c r="L1152" s="39"/>
      <c r="M1152" s="7" t="str">
        <f t="shared" ca="1" si="163"/>
        <v>D+</v>
      </c>
      <c r="N1152" s="8">
        <f t="shared" ca="1" si="164"/>
        <v>6.5</v>
      </c>
      <c r="O1152">
        <f t="shared" ref="O1152:O1158" si="165">O1151+1</f>
        <v>6</v>
      </c>
      <c r="P1152" s="1">
        <f ca="1">IF(ISERROR(F1142),"",IF(ISTEXT(VLOOKUP(B1142,INDIRECT($F$8),6+(O1152-1)*3)),(VLOOKUP(B1142,INDIRECT($F$8),6+(O1152-1)*3)),SUM(VLOOKUP(B1142,INDIRECT($F$8),6+(O1152-1)*3),IF(W1159,W1152,0))))</f>
        <v>11</v>
      </c>
      <c r="Q1152" s="1">
        <f ca="1">IF(ISERROR(F1142),"",VLOOKUP(B1142,INDIRECT($F$8),7+(O1152-1)*3))</f>
        <v>21</v>
      </c>
      <c r="R1152" s="1">
        <f ca="1">IF(ISERROR(F1142),"",SUM(P1152:Q1152))</f>
        <v>32</v>
      </c>
      <c r="S1152" s="1">
        <f ca="1">IF(ISERROR(F1142),"",VLOOKUP(A1142,INDIRECT($F$8),6+(O1152-1)*3))</f>
        <v>25</v>
      </c>
      <c r="T1152" s="1">
        <f ca="1">IF(ISERROR(F1142),"",VLOOKUP(A1142,INDIRECT($F$8),7+(O1152-1)*3))</f>
        <v>25</v>
      </c>
      <c r="U1152" s="1">
        <f ca="1">IF(ISERROR(F1142),"",VLOOKUP(A1142,INDIRECT($F$8),8+(O1152-1)*3))</f>
        <v>50</v>
      </c>
      <c r="V1152" s="1" t="str">
        <f ca="1">IF(ISERROR(F1142),"",IF(N1152=0,A1152,""))</f>
        <v/>
      </c>
      <c r="W1152" s="1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>0</v>
      </c>
      <c r="X1152" s="1" t="str">
        <f ca="1">IF(ISERROR(F1142),"",IF(W1152=0,"",_xlfn.TEXTJOIN("",FALSE," G+",W1152," in ",A1152)))</f>
        <v/>
      </c>
    </row>
    <row r="1153" spans="1:24" ht="12" customHeight="1" x14ac:dyDescent="0.25">
      <c r="A1153" s="7" t="str">
        <f ca="1">IF(ISERROR(F1142),"",VLOOKUP(C1142,INDIRECT($F$8),6+(O1153-1)*3,0))</f>
        <v>MEP 001</v>
      </c>
      <c r="B1153" s="38" t="str">
        <f ca="1">IF(ISERROR(F1142),"",VLOOKUP(D1142,INDIRECT($F$8),6+(O1153-1)*3,0))</f>
        <v>Basic Mechanical Engineering Lab</v>
      </c>
      <c r="C1153" s="38"/>
      <c r="D1153" s="38"/>
      <c r="E1153" s="38"/>
      <c r="F1153" s="7">
        <f ca="1">IF(ISERROR(F1142),"",VLOOKUP(E1142,INDIRECT($F$8),6+(O1153-1)*3,0))</f>
        <v>1</v>
      </c>
      <c r="G1153" s="39" t="str">
        <f ca="1">IF(ISERROR(F1142),"",_xlfn.TEXTJOIN("/",FALSE,P1153,S1153))</f>
        <v>20/25</v>
      </c>
      <c r="H1153" s="39"/>
      <c r="I1153" s="39" t="str">
        <f ca="1">IF(ISERROR(F1142),"",_xlfn.TEXTJOIN("/",FALSE,Q1153,T1153))</f>
        <v>24/25</v>
      </c>
      <c r="J1153" s="39"/>
      <c r="K1153" s="39" t="str">
        <f ca="1">IF(ISERROR(F1142),"",_xlfn.TEXTJOIN("/",FALSE,R1153,U1153))</f>
        <v>44/50</v>
      </c>
      <c r="L1153" s="39"/>
      <c r="M1153" s="7" t="str">
        <f t="shared" ca="1" si="163"/>
        <v>A</v>
      </c>
      <c r="N1153" s="8">
        <f t="shared" ca="1" si="164"/>
        <v>9</v>
      </c>
      <c r="O1153">
        <f t="shared" si="165"/>
        <v>7</v>
      </c>
      <c r="P1153" s="1">
        <f ca="1">IF(ISERROR(F1142),"",IF(ISTEXT(VLOOKUP(B1142,INDIRECT($F$8),6+(O1153-1)*3)),(VLOOKUP(B1142,INDIRECT($F$8),6+(O1153-1)*3)),SUM(VLOOKUP(B1142,INDIRECT($F$8),6+(O1153-1)*3),IF(W1159,W1153,0))))</f>
        <v>20</v>
      </c>
      <c r="Q1153" s="1">
        <f ca="1">IF(ISERROR(F1142),"",VLOOKUP(B1142,INDIRECT($F$8),7+(O1153-1)*3))</f>
        <v>24</v>
      </c>
      <c r="R1153" s="1">
        <f ca="1">IF(ISERROR(F1142),"",SUM(P1153:Q1153))</f>
        <v>44</v>
      </c>
      <c r="S1153" s="1">
        <f ca="1">IF(ISERROR(F1142),"",VLOOKUP(A1142,INDIRECT($F$8),6+(O1153-1)*3))</f>
        <v>25</v>
      </c>
      <c r="T1153" s="1">
        <f ca="1">IF(ISERROR(F1142),"",VLOOKUP(A1142,INDIRECT($F$8),7+(O1153-1)*3))</f>
        <v>25</v>
      </c>
      <c r="U1153" s="1">
        <f ca="1">IF(ISERROR(F1142),"",VLOOKUP(A1142,INDIRECT($F$8),8+(O1153-1)*3))</f>
        <v>50</v>
      </c>
      <c r="V1153" s="1" t="str">
        <f ca="1">IF(ISERROR(F1142),"",IF(N1153=0,A1153,""))</f>
        <v/>
      </c>
      <c r="W1153" s="1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>0</v>
      </c>
      <c r="X1153" s="1" t="str">
        <f ca="1">IF(ISERROR(F1142),"",IF(W1153=0,"",_xlfn.TEXTJOIN("",FALSE," G+",W1153," in ",A1153)))</f>
        <v/>
      </c>
    </row>
    <row r="1154" spans="1:24" ht="12" customHeight="1" x14ac:dyDescent="0.25">
      <c r="A1154" s="7" t="str">
        <f ca="1">IF(ISERROR(F1142),"",VLOOKUP(C1142,INDIRECT($F$8),6+(O1154-1)*3,0))</f>
        <v>MEP 003</v>
      </c>
      <c r="B1154" s="38" t="str">
        <f ca="1">IF(ISERROR(F1142),"",VLOOKUP(D1142,INDIRECT($F$8),6+(O1154-1)*3-Z1154,0))</f>
        <v>Workshop Practices Lab</v>
      </c>
      <c r="C1154" s="38"/>
      <c r="D1154" s="38"/>
      <c r="E1154" s="38"/>
      <c r="F1154" s="7">
        <f ca="1">IF(ISERROR(F1142),"",VLOOKUP(E1142,INDIRECT($F$8),6+(O1154-1)*3,0))</f>
        <v>2</v>
      </c>
      <c r="G1154" s="39" t="str">
        <f ca="1">IF(ISERROR(F1142),"",_xlfn.TEXTJOIN("/",FALSE,P1154,S1154))</f>
        <v>47/50</v>
      </c>
      <c r="H1154" s="39"/>
      <c r="I1154" s="39" t="str">
        <f ca="1">IF(ISERROR(F1142),"",_xlfn.TEXTJOIN("/",FALSE,Q1154,T1154))</f>
        <v>47/50</v>
      </c>
      <c r="J1154" s="39"/>
      <c r="K1154" s="39" t="str">
        <f ca="1">IF(ISERROR(F1142),"",_xlfn.TEXTJOIN("/",FALSE,R1154,U1154))</f>
        <v>94/100</v>
      </c>
      <c r="L1154" s="39"/>
      <c r="M1154" s="7" t="str">
        <f t="shared" ca="1" si="163"/>
        <v>A+</v>
      </c>
      <c r="N1154" s="8">
        <f t="shared" ca="1" si="164"/>
        <v>9.5</v>
      </c>
      <c r="O1154">
        <f t="shared" si="165"/>
        <v>8</v>
      </c>
      <c r="P1154" s="1">
        <f ca="1">IF(ISERROR(F1142),"",IF(ISTEXT(VLOOKUP(B1142,INDIRECT($F$8),6+(O1154-1)*3)),(VLOOKUP(B1142,INDIRECT($F$8),6+(O1154-1)*3)),SUM(VLOOKUP(B1142,INDIRECT($F$8),6+(O1154-1)*3),IF(W1159,W1154,0))))</f>
        <v>47</v>
      </c>
      <c r="Q1154" s="1">
        <f ca="1">IF(ISERROR(F1142),"",VLOOKUP(B1142,INDIRECT($F$8),7+(O1154-1)*3))</f>
        <v>47</v>
      </c>
      <c r="R1154" s="1">
        <f ca="1">IF(ISERROR(F1142),"",SUM(P1154:Q1154))</f>
        <v>94</v>
      </c>
      <c r="S1154" s="1">
        <f ca="1">IF(ISERROR(F1142),"",VLOOKUP(A1142,INDIRECT($F$8),6+(O1154-1)*3))</f>
        <v>50</v>
      </c>
      <c r="T1154" s="1">
        <f ca="1">IF(ISERROR(F1142),"",VLOOKUP(A1142,INDIRECT($F$8),7+(O1154-1)*3))</f>
        <v>50</v>
      </c>
      <c r="U1154" s="1">
        <f ca="1">IF(ISERROR(F1142),"",VLOOKUP(A1142,INDIRECT($F$8),8+(O1154-1)*3))</f>
        <v>100</v>
      </c>
      <c r="V1154" s="1" t="str">
        <f ca="1">IF(ISERROR(F1142),"",IF(N1154=0,A1154,""))</f>
        <v/>
      </c>
      <c r="W1154" s="1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>0</v>
      </c>
      <c r="X1154" s="1" t="str">
        <f ca="1">IF(ISERROR(F1142),"",IF(W1154=0,"",_xlfn.TEXTJOIN("",FALSE," G+",W1154," in ",A1154)))</f>
        <v/>
      </c>
    </row>
    <row r="1155" spans="1:24" ht="12" customHeight="1" x14ac:dyDescent="0.25">
      <c r="A1155" s="7" t="str">
        <f ca="1">IF(ISERROR(F1142),"",VLOOKUP(C1142,INDIRECT($F$8),6+(O1155-1)*3,0))</f>
        <v>AHP 004</v>
      </c>
      <c r="B1155" s="38" t="str">
        <f ca="1">IF(ISERROR(F1142),"",VLOOKUP(D1142,INDIRECT($F$8),6+(O1155-1)*3-Z1155,0))</f>
        <v>Emerging Technologies in Engineering Lab</v>
      </c>
      <c r="C1155" s="38"/>
      <c r="D1155" s="38"/>
      <c r="E1155" s="38"/>
      <c r="F1155" s="7">
        <f ca="1">IF(ISERROR(F1142),"",VLOOKUP(E1142,INDIRECT($F$8),6+(O1155-1)*3,0))</f>
        <v>1</v>
      </c>
      <c r="G1155" s="39" t="str">
        <f ca="1">IF(ISERROR(F1142),"",_xlfn.TEXTJOIN("/",FALSE,P1155,S1155))</f>
        <v>22/25</v>
      </c>
      <c r="H1155" s="39"/>
      <c r="I1155" s="39" t="str">
        <f ca="1">IF(ISERROR(F1142),"",_xlfn.TEXTJOIN("/",FALSE,Q1155,T1155))</f>
        <v>24/25</v>
      </c>
      <c r="J1155" s="39"/>
      <c r="K1155" s="39" t="str">
        <f ca="1">IF(ISERROR(F1142),"",_xlfn.TEXTJOIN("/",FALSE,R1155,U1155))</f>
        <v>46/50</v>
      </c>
      <c r="L1155" s="39"/>
      <c r="M1155" s="7" t="str">
        <f t="shared" ca="1" si="163"/>
        <v>A+</v>
      </c>
      <c r="N1155" s="8">
        <f t="shared" ca="1" si="164"/>
        <v>9.5</v>
      </c>
      <c r="O1155">
        <f t="shared" si="165"/>
        <v>9</v>
      </c>
      <c r="P1155" s="1">
        <f ca="1">IF(ISERROR(F1142),"",IF(ISTEXT(VLOOKUP(B1142,INDIRECT($F$8),6+(O1155-1)*3)),(VLOOKUP(B1142,INDIRECT($F$8),6+(O1155-1)*3)),SUM(VLOOKUP(B1142,INDIRECT($F$8),6+(O1155-1)*3),IF(W1159,W1155,0))))</f>
        <v>22</v>
      </c>
      <c r="Q1155" s="1">
        <f ca="1">IF(ISERROR(F1142),"",VLOOKUP(B1142,INDIRECT($F$8),7+(O1155-1)*3))</f>
        <v>24</v>
      </c>
      <c r="R1155" s="1">
        <f ca="1">IF(ISERROR(F1142),"",SUM(P1155:Q1155))</f>
        <v>46</v>
      </c>
      <c r="S1155" s="1">
        <f ca="1">IF(ISERROR(F1142),"",VLOOKUP(A1142,INDIRECT($F$8),6+(O1155-1)*3))</f>
        <v>25</v>
      </c>
      <c r="T1155" s="1">
        <f ca="1">IF(ISERROR(F1142),"",VLOOKUP(A1142,INDIRECT($F$8),7+(O1155-1)*3))</f>
        <v>25</v>
      </c>
      <c r="U1155" s="1">
        <f ca="1">IF(ISERROR(F1142),"",VLOOKUP(A1142,INDIRECT($F$8),8+(O1155-1)*3))</f>
        <v>50</v>
      </c>
      <c r="V1155" s="1" t="str">
        <f ca="1">IF(ISERROR(F1142),"",IF(N1155=0,A1155,""))</f>
        <v/>
      </c>
      <c r="W1155" s="1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>0</v>
      </c>
      <c r="X1155" s="1" t="str">
        <f ca="1">IF(ISERROR(F1142),"",IF(W1155=0,"",_xlfn.TEXTJOIN("",FALSE," G+",W1155," in ",A1155)))</f>
        <v/>
      </c>
    </row>
    <row r="1156" spans="1:24" ht="12" customHeight="1" x14ac:dyDescent="0.25">
      <c r="A1156" s="7" t="str">
        <f ca="1">IF(ISERROR(F1142),"",VLOOKUP(C1142,INDIRECT($F$8),6+(O1156-1)*3,0))</f>
        <v>CSP 002</v>
      </c>
      <c r="B1156" s="38" t="str">
        <f ca="1">IF(ISERROR(F1142),"",VLOOKUP(D1142,INDIRECT($F$8),6+(O1156-1)*3,0))</f>
        <v>Computer Applications and IOT</v>
      </c>
      <c r="C1156" s="38"/>
      <c r="D1156" s="38"/>
      <c r="E1156" s="38"/>
      <c r="F1156" s="7">
        <f ca="1">IF(ISERROR(F1142),"",VLOOKUP(E1142,INDIRECT($F$8),6+(O1156-1)*3,0))</f>
        <v>1</v>
      </c>
      <c r="G1156" s="39" t="str">
        <f ca="1">IF(ISERROR(F1142),"",_xlfn.TEXTJOIN("/",FALSE,P1156,S1156))</f>
        <v>20/25</v>
      </c>
      <c r="H1156" s="39"/>
      <c r="I1156" s="39" t="str">
        <f ca="1">IF(ISERROR(F1142),"",_xlfn.TEXTJOIN("/",FALSE,Q1156,T1156))</f>
        <v>18/25</v>
      </c>
      <c r="J1156" s="39"/>
      <c r="K1156" s="39" t="str">
        <f ca="1">IF(ISERROR(F1142),"",_xlfn.TEXTJOIN("/",FALSE,R1156,U1156))</f>
        <v>38/50</v>
      </c>
      <c r="L1156" s="39"/>
      <c r="M1156" s="7" t="str">
        <f t="shared" ca="1" si="163"/>
        <v>B</v>
      </c>
      <c r="N1156" s="8">
        <f t="shared" ca="1" si="164"/>
        <v>8</v>
      </c>
      <c r="O1156">
        <f t="shared" si="165"/>
        <v>10</v>
      </c>
      <c r="P1156" s="1">
        <f ca="1">IF(ISERROR(F1142),"",IF(ISTEXT(VLOOKUP(B1142,INDIRECT($F$8),6+(O1156-1)*3)),(VLOOKUP(B1142,INDIRECT($F$8),6+(O1156-1)*3)),SUM(VLOOKUP(B1142,INDIRECT($F$8),6+(O1156-1)*3),IF(W1159,W1156,0))))</f>
        <v>20</v>
      </c>
      <c r="Q1156" s="1">
        <f ca="1">IF(ISERROR(F1142),"",VLOOKUP(B1142,INDIRECT($F$8),7+(O1156-1)*3))</f>
        <v>18</v>
      </c>
      <c r="R1156" s="1">
        <f ca="1">IF(ISERROR(F1142),"",SUM(P1156:Q1156))</f>
        <v>38</v>
      </c>
      <c r="S1156" s="1">
        <f ca="1">IF(ISERROR(F1142),"",VLOOKUP(A1142,INDIRECT($F$8),6+(O1156-1)*3))</f>
        <v>25</v>
      </c>
      <c r="T1156" s="1">
        <f ca="1">IF(ISERROR(F1142),"",VLOOKUP(A1142,INDIRECT($F$8),7+(O1156-1)*3))</f>
        <v>25</v>
      </c>
      <c r="U1156" s="1">
        <f ca="1">IF(ISERROR(F1142),"",VLOOKUP(A1142,INDIRECT($F$8),8+(O1156-1)*3))</f>
        <v>50</v>
      </c>
      <c r="V1156" s="1" t="str">
        <f ca="1">IF(ISERROR(F1142),"",IF(N1156=0,A1156,""))</f>
        <v/>
      </c>
      <c r="W1156" s="1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>0</v>
      </c>
      <c r="X1156" s="1" t="str">
        <f ca="1">IF(ISERROR(F1142),"",IF(W1156=0,"",_xlfn.TEXTJOIN("",FALSE," G+",W1156," in ",A1156)))</f>
        <v/>
      </c>
    </row>
    <row r="1157" spans="1:24" ht="12" customHeight="1" x14ac:dyDescent="0.25">
      <c r="A1157" s="7" t="str">
        <f ca="1">IF(ISERROR(F1142),"",VLOOKUP(C1142,INDIRECT($F$8),6+(O1157-1)*3,0))</f>
        <v>AHP 006</v>
      </c>
      <c r="B1157" s="38" t="str">
        <f ca="1">IF(ISERROR(F1142),"",VLOOKUP(D1142,INDIRECT($F$8),6+(O1157-1)*3,0))</f>
        <v>English Language Lab ($)</v>
      </c>
      <c r="C1157" s="38"/>
      <c r="D1157" s="38"/>
      <c r="E1157" s="38"/>
      <c r="F1157" s="7">
        <f ca="1">IF(ISERROR(F1142),"",VLOOKUP(E1142,INDIRECT($F$8),6+(O1157-1)*3,0))</f>
        <v>0</v>
      </c>
      <c r="G1157" s="39" t="str">
        <f ca="1">IF(ISERROR(F1142),"",_xlfn.TEXTJOIN("/",FALSE,P1157,S1157))</f>
        <v>17/25</v>
      </c>
      <c r="H1157" s="39"/>
      <c r="I1157" s="39" t="str">
        <f ca="1">IF(ISERROR(F1142),"",_xlfn.TEXTJOIN("/",FALSE,Q1157,T1157))</f>
        <v>36/50</v>
      </c>
      <c r="J1157" s="39"/>
      <c r="K1157" s="39" t="str">
        <f ca="1">IF(ISERROR(F1142),"",_xlfn.TEXTJOIN("/",FALSE,R1157,U1157))</f>
        <v>53/75</v>
      </c>
      <c r="L1157" s="39"/>
      <c r="M1157" s="7" t="str">
        <f t="shared" ca="1" si="163"/>
        <v>C+</v>
      </c>
      <c r="N1157" s="8">
        <f t="shared" ca="1" si="164"/>
        <v>7.5</v>
      </c>
      <c r="O1157">
        <f t="shared" si="165"/>
        <v>11</v>
      </c>
      <c r="P1157" s="1">
        <f ca="1">IF(ISERROR(F1142),"",IF(ISTEXT(VLOOKUP(B1142,INDIRECT($F$8),6+(O1157-1)*3)),(VLOOKUP(B1142,INDIRECT($F$8),6+(O1157-1)*3)),SUM(VLOOKUP(B1142,INDIRECT($F$8),6+(O1157-1)*3),IF(W1159,W1157,0))))</f>
        <v>17</v>
      </c>
      <c r="Q1157" s="1">
        <f ca="1">IF(ISERROR(F1142),"",VLOOKUP(B1142,INDIRECT($F$8),7+(O1157-1)*3))</f>
        <v>36</v>
      </c>
      <c r="R1157" s="1">
        <f ca="1">IF(ISERROR(F1142),"",SUM(P1157:Q1157))</f>
        <v>53</v>
      </c>
      <c r="S1157" s="1">
        <f ca="1">IF(ISERROR(F1142),"",VLOOKUP(A1142,INDIRECT($F$8),6+(O1157-1)*3))</f>
        <v>25</v>
      </c>
      <c r="T1157" s="1">
        <f ca="1">IF(ISERROR(F1142),"",VLOOKUP(A1142,INDIRECT($F$8),7+(O1157-1)*3))</f>
        <v>50</v>
      </c>
      <c r="U1157" s="1">
        <f ca="1">IF(ISERROR(F1142),"",VLOOKUP(A1142,INDIRECT($F$8),8+(O1157-1)*3))</f>
        <v>75</v>
      </c>
      <c r="V1157" s="1" t="str">
        <f ca="1">IF(ISERROR(F1142),"",IF(N1157=0,A1157,""))</f>
        <v/>
      </c>
      <c r="W1157" s="1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>0</v>
      </c>
      <c r="X1157" s="1" t="str">
        <f ca="1">IF(ISERROR(F1142),"",IF(W1157=0,"",_xlfn.TEXTJOIN("",FALSE," G+",W1157," in ",A1157)))</f>
        <v/>
      </c>
    </row>
    <row r="1158" spans="1:24" ht="12" customHeight="1" x14ac:dyDescent="0.25">
      <c r="A1158" s="7" t="str">
        <f ca="1">IF(ISERROR(F1142),"",VLOOKUP(C1142,INDIRECT($F$8),6+(O1158-1)*3-Y1158,0))</f>
        <v>GP 01</v>
      </c>
      <c r="B1158" s="38" t="str">
        <f ca="1">IF(ISERROR(F1142),"",VLOOKUP(D1142,INDIRECT($F$8),6+(O1158-1)*3-Z1158,0))</f>
        <v>General Proficiency ($)</v>
      </c>
      <c r="C1158" s="38"/>
      <c r="D1158" s="38"/>
      <c r="E1158" s="38"/>
      <c r="F1158" s="7">
        <f ca="1">IF(ISERROR(F1142),"",VLOOKUP(E1142,INDIRECT($F$8),6+(O1158-1)*3-AA1158,0))</f>
        <v>0</v>
      </c>
      <c r="G1158" s="39" t="str">
        <f ca="1">IF(ISERROR(F1142),"","-")</f>
        <v>-</v>
      </c>
      <c r="H1158" s="39"/>
      <c r="I1158" s="39" t="str">
        <f ca="1">IF(ISERROR(F1142),"",_xlfn.TEXTJOIN("/",FALSE,Q1158,T1158))</f>
        <v>47/50</v>
      </c>
      <c r="J1158" s="39"/>
      <c r="K1158" s="39" t="str">
        <f ca="1">IF(ISERROR(F1142),"",_xlfn.TEXTJOIN("/",FALSE,R1158,U1158))</f>
        <v>47/50</v>
      </c>
      <c r="L1158" s="39"/>
      <c r="M1158" s="39" t="str">
        <f ca="1">IF(ISBLANK(R1158),"",IF(ISTEXT(R1158),R1158,IF(R1158&gt;=0.8*U1158,"Excellent",IF(R1158&gt;=0.6*U1158,"Very Good",IF(R1158&gt;=0.4*U1158,"Good",IF(R1158&gt;=0.2*U1158,"Satisfactory","Average"))))))</f>
        <v>Excellent</v>
      </c>
      <c r="N1158" s="39"/>
      <c r="O1158">
        <f t="shared" si="165"/>
        <v>12</v>
      </c>
      <c r="P1158" s="1">
        <f ca="1">IF(ISERROR(F1142),"",IF(ISTEXT(VLOOKUP(B\28,INDIRECT($F$8),6+(O1158-1)*3)),(VLOOKUP(B1142,INDIRECT($F$8),6+(O1158-1)*3)),SUM(VLOOKUP(B1142,INDIRECT($F$8),6+(O1158-1)*3),IF(W1159,W1158,0))))</f>
        <v>0</v>
      </c>
      <c r="Q1158" s="1">
        <f ca="1">IF(ISERROR(F1142),"",VLOOKUP(B1142,INDIRECT($F$8),7+(O1158-1)*3))</f>
        <v>47</v>
      </c>
      <c r="R1158" s="1">
        <f ca="1">IF(ISERROR(F1142),"",SUM(P1158:Q1158))</f>
        <v>47</v>
      </c>
      <c r="S1158" s="1">
        <f ca="1">IF(ISERROR(F1142),"",VLOOKUP(A1142,INDIRECT($F$8),6+(O1158-1)*3))</f>
        <v>0</v>
      </c>
      <c r="T1158" s="1">
        <f ca="1">IF(ISERROR(F1142),"",VLOOKUP(A1142,INDIRECT($F$8),7+(O1158-1)*3))</f>
        <v>50</v>
      </c>
      <c r="U1158" s="1">
        <f ca="1">IF(ISERROR(F1142),"",VLOOKUP(A1142,INDIRECT($F$8),8+(O1158-1)*3))</f>
        <v>50</v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5">
      <c r="A1159" s="40" t="str">
        <f ca="1">IF(ISERROR(F1142),"",A1138)</f>
        <v>Total Credits/ Marks/ Total Grade Points</v>
      </c>
      <c r="B1159" s="40"/>
      <c r="C1159" s="40"/>
      <c r="D1159" s="40"/>
      <c r="E1159" s="40"/>
      <c r="F1159" s="10">
        <f ca="1">IF(ISERROR(F1142),"",SUM(F1147:F1157))</f>
        <v>23</v>
      </c>
      <c r="G1159" s="41" t="str">
        <f ca="1">IF(ISERROR(F1142),"",_xlfn.TEXTJOIN("/",TRUE,SUMIF(F1147:F1158,"&gt;0",P1147:P1158),SUMIF(F1147:F1158,"&gt;0",S1147:S1158)))</f>
        <v>320/575</v>
      </c>
      <c r="H1159" s="41"/>
      <c r="I1159" s="41" t="str">
        <f ca="1">IF(ISERROR(F1142),"",_xlfn.TEXTJOIN("/",TRUE,SUMIF(F1147:F1158,"&gt;0",Q1147:Q1158),SUMIF(F1147:F1158,"&gt;0",T1147:T1158)))</f>
        <v>300/375</v>
      </c>
      <c r="J1159" s="41"/>
      <c r="K1159" s="41" t="str">
        <f ca="1">IF(ISERROR(F1142),"",_xlfn.TEXTJOIN("/",TRUE,SUMIF(F1147:F1158,"&gt;0",R1147:R1158),SUMIF(F1147:F1158,"&gt;0",U1147:U1158)))</f>
        <v>620/950</v>
      </c>
      <c r="L1159" s="41"/>
      <c r="M1159" s="40">
        <f ca="1">IF(ISERROR(F1142),"",SUMPRODUCT(N1147:N1157,F1147:F1157))</f>
        <v>134</v>
      </c>
      <c r="N1159" s="40"/>
      <c r="V1159" s="1" t="str">
        <f ca="1">IF(ISERROR(F1142),"",_xlfn.TEXTJOIN(", ",TRUE,V1147:V1158))</f>
        <v>ECT 001</v>
      </c>
      <c r="W1159" t="b">
        <f ca="1">IF(ISERROR(F1142),"",IF(SUM(W1147:W1158)&lt;=W1146,TRUE,FALSE))</f>
        <v>0</v>
      </c>
      <c r="X1159" s="1" t="str">
        <f ca="1">IF(ISERROR(F1142),"",_xlfn.TEXTJOIN(",",TRUE,X1147:X1158))</f>
        <v xml:space="preserve"> G+11 in ECT 001</v>
      </c>
    </row>
    <row r="1160" spans="1:24" ht="12" customHeight="1" x14ac:dyDescent="0.25">
      <c r="A1160" s="40" t="str">
        <f ca="1">IF(ISERROR(F1142),"",A1139)</f>
        <v>Result:</v>
      </c>
      <c r="B1160" s="42" t="str" cm="1">
        <f t="array" aca="1" ref="B1160" ca="1">IF(SUM(COUNTIF(M1147:M1157,{"Ab","Dt"}))=11, "Not Promoted to IInd Semester", IF(V1159="", "PASS", "CARRY OVER"))</f>
        <v>CARRY OVER</v>
      </c>
      <c r="C1160" s="42"/>
      <c r="D1160" s="40" t="str">
        <f ca="1">IF(ISERROR(F1142),"",D1139)</f>
        <v>Remark:</v>
      </c>
      <c r="E1160" s="42" t="str">
        <f ca="1">IF(ISERROR(F1142),"",IF(V1159="",IF(X1159="","",X1159),_xlfn.TEXTJOIN(" ",TRUE,"BACK IN",V1159)))</f>
        <v>BACK IN ECT 001</v>
      </c>
      <c r="F1160" s="42"/>
      <c r="G1160" s="40" t="str">
        <f ca="1">IF(ISERROR(F1142),"",G1139)</f>
        <v>SGPA:</v>
      </c>
      <c r="H1160" s="43">
        <f ca="1">IF(ISERROR(F1142),"",M1159/F1159)</f>
        <v>5.8260869565217392</v>
      </c>
      <c r="I1160" s="40" t="str">
        <f ca="1">IF(ISERROR(F1142),"",I1139)</f>
        <v>CGPA:</v>
      </c>
      <c r="J1160" s="43">
        <f ca="1">IF(ISERROR(F1142),"",VLOOKUP(B1142,INDIRECT($F$8),12+(O1158-1)*3,0))</f>
        <v>5.8260869565217392</v>
      </c>
      <c r="K1160" s="42" t="str">
        <f ca="1">IF(ISERROR(F1142),"",K1139)</f>
        <v>Earned Credits:</v>
      </c>
      <c r="L1160" s="40">
        <f ca="1">IF(ISERROR(F1142),"",SUMIF(N1147:N1157,"&gt;0",F1147:F1157))</f>
        <v>19</v>
      </c>
      <c r="M1160" s="42" t="str">
        <f ca="1">IF(ISERROR(F1142),"",M1139)</f>
        <v>Cuml. Earned Credits:</v>
      </c>
      <c r="N1160" s="40">
        <f ca="1">IF(ISERROR(F1142),"",VLOOKUP(B1142,INDIRECT($F$8),10+(O1158-1)*3,0))</f>
        <v>19</v>
      </c>
    </row>
    <row r="1161" spans="1:24" ht="12" customHeight="1" x14ac:dyDescent="0.25">
      <c r="A1161" s="40"/>
      <c r="B1161" s="42"/>
      <c r="C1161" s="42"/>
      <c r="D1161" s="40"/>
      <c r="E1161" s="42"/>
      <c r="F1161" s="42"/>
      <c r="G1161" s="40"/>
      <c r="H1161" s="43"/>
      <c r="I1161" s="40"/>
      <c r="J1161" s="43"/>
      <c r="K1161" s="42"/>
      <c r="L1161" s="40"/>
      <c r="M1161" s="42"/>
      <c r="N1161" s="40"/>
    </row>
    <row r="1162" spans="1:24" ht="12" customHeight="1" x14ac:dyDescent="0.25">
      <c r="A1162" s="40"/>
      <c r="B1162" s="42"/>
      <c r="C1162" s="42"/>
      <c r="D1162" s="40"/>
      <c r="E1162" s="42"/>
      <c r="F1162" s="42"/>
      <c r="G1162" s="40"/>
      <c r="H1162" s="43"/>
      <c r="I1162" s="40"/>
      <c r="J1162" s="43"/>
      <c r="K1162" s="42"/>
      <c r="L1162" s="40"/>
      <c r="M1162" s="42"/>
      <c r="N1162" s="40"/>
    </row>
    <row r="1163" spans="1:24" ht="12" customHeight="1" x14ac:dyDescent="0.25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 t="str">
        <f ca="1">VLOOKUP(B1163,INDIRECT($F$8),4,0)</f>
        <v>Utkarsh Chamoli</v>
      </c>
    </row>
    <row r="1164" spans="1:24" ht="12" customHeight="1" x14ac:dyDescent="0.25">
      <c r="A1164" s="44" t="str">
        <f ca="1">IF(ISERROR(F1163),"",A1143)</f>
        <v>Name:</v>
      </c>
      <c r="B1164" s="44" t="str">
        <f ca="1">IFERROR(VLOOKUP(B1163,INDIRECT($F$8),4,0),"")</f>
        <v>Utkarsh Chamoli</v>
      </c>
      <c r="C1164" s="44"/>
      <c r="D1164" s="44" t="str">
        <f ca="1">IF(ISERROR(F1163),"",D1143)</f>
        <v>Father's Name:</v>
      </c>
      <c r="E1164" s="44" t="str">
        <f ca="1">IFERROR(VLOOKUP(B1163,INDIRECT($F$8),5,0),"")</f>
        <v>Roshan Lal Chamoli</v>
      </c>
      <c r="F1164" s="44"/>
      <c r="G1164" s="44" t="str">
        <f ca="1">IF(ISERROR(F1163),"",G1143)</f>
        <v>University Roll No:</v>
      </c>
      <c r="H1164" s="44"/>
      <c r="I1164" s="45">
        <f ca="1">IFERROR(VLOOKUP(B1163,INDIRECT($F$8),2,0),"")</f>
        <v>250090101056</v>
      </c>
      <c r="J1164" s="45"/>
      <c r="K1164" s="44" t="str">
        <f ca="1">IF(ISERROR(F1163),"",K1143)</f>
        <v>University Enrol. No:</v>
      </c>
      <c r="L1164" s="44"/>
      <c r="M1164" s="45" t="str">
        <f ca="1">IFERROR(VLOOKUP(B1163,INDIRECT($F$8),3,0),"")</f>
        <v>UTU/2501103893</v>
      </c>
      <c r="N1164" s="45"/>
    </row>
    <row r="1165" spans="1:24" ht="12" customHeight="1" x14ac:dyDescent="0.25">
      <c r="A1165" s="44"/>
      <c r="B1165" s="44"/>
      <c r="C1165" s="44"/>
      <c r="D1165" s="44"/>
      <c r="E1165" s="44"/>
      <c r="F1165" s="44"/>
      <c r="G1165" s="44"/>
      <c r="H1165" s="44"/>
      <c r="I1165" s="45"/>
      <c r="J1165" s="45"/>
      <c r="K1165" s="44"/>
      <c r="L1165" s="44"/>
      <c r="M1165" s="45"/>
      <c r="N1165" s="45"/>
    </row>
    <row r="1166" spans="1:24" ht="12" customHeight="1" x14ac:dyDescent="0.25">
      <c r="A1166" s="42" t="str">
        <f ca="1">IF(ISERROR(F1163),"",A1145)</f>
        <v>Subject Code</v>
      </c>
      <c r="B1166" s="42" t="str">
        <f ca="1">IF(ISERROR(F1163),"",B1145)</f>
        <v>Subject Name</v>
      </c>
      <c r="C1166" s="42"/>
      <c r="D1166" s="42"/>
      <c r="E1166" s="42"/>
      <c r="F1166" s="42" t="str">
        <f ca="1">IF(ISERROR(F1163),"",F1145)</f>
        <v>Credits</v>
      </c>
      <c r="G1166" s="42" t="str">
        <f ca="1">IF(ISERROR(F1163),"",G1145)</f>
        <v>External Marks</v>
      </c>
      <c r="H1166" s="42"/>
      <c r="I1166" s="42" t="str">
        <f ca="1">IF(ISERROR(F1163),"",I1145)</f>
        <v>Sessional Marks</v>
      </c>
      <c r="J1166" s="42"/>
      <c r="K1166" s="42" t="str">
        <f ca="1">IF(ISERROR(F1163),"",K1145)</f>
        <v>Total Marks</v>
      </c>
      <c r="L1166" s="42"/>
      <c r="M1166" s="42" t="str">
        <f ca="1">IF(ISERROR(F1163),"",M1145)</f>
        <v>Grade</v>
      </c>
      <c r="N1166" s="42" t="str">
        <f ca="1">IF(ISERROR(F1163),"",N1145)</f>
        <v>Grade Points</v>
      </c>
    </row>
    <row r="1167" spans="1:24" ht="12" customHeight="1" x14ac:dyDescent="0.25">
      <c r="A1167" s="42"/>
      <c r="B1167" s="42"/>
      <c r="C1167" s="42"/>
      <c r="D1167" s="42"/>
      <c r="E1167" s="42"/>
      <c r="F1167" s="42"/>
      <c r="G1167" s="42"/>
      <c r="H1167" s="42"/>
      <c r="I1167" s="42"/>
      <c r="J1167" s="42"/>
      <c r="K1167" s="42"/>
      <c r="L1167" s="42"/>
      <c r="M1167" s="42"/>
      <c r="N1167" s="42"/>
      <c r="W1167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10</v>
      </c>
    </row>
    <row r="1168" spans="1:24" ht="12" customHeight="1" x14ac:dyDescent="0.25">
      <c r="A1168" s="7" t="str">
        <f ca="1">IF(ISERROR(F1163),"",VLOOKUP(C1163,INDIRECT($F$8),6+(O1168-1)*3,0))</f>
        <v>AHT 002</v>
      </c>
      <c r="B1168" s="38" t="str">
        <f ca="1">IF(ISERROR(F1163),"",VLOOKUP(D1163,INDIRECT($F$8),6+(O1168-1)*3,0))</f>
        <v>Engineering Chemistry</v>
      </c>
      <c r="C1168" s="38"/>
      <c r="D1168" s="38"/>
      <c r="E1168" s="38"/>
      <c r="F1168" s="7">
        <f ca="1">IF(ISERROR(F1163),"",VLOOKUP(E1163,INDIRECT($F$8),6+(O1168-1)*3,0))</f>
        <v>4</v>
      </c>
      <c r="G1168" s="39" t="str">
        <f ca="1">IF(ISERROR(F1163),"",_xlfn.TEXTJOIN("/",FALSE,P1168,S1168))</f>
        <v>71/100</v>
      </c>
      <c r="H1168" s="39"/>
      <c r="I1168" s="39" t="str">
        <f ca="1">IF(ISERROR(F1163),"",_xlfn.TEXTJOIN("/",FALSE,Q1168,T1168))</f>
        <v>38/50</v>
      </c>
      <c r="J1168" s="39"/>
      <c r="K1168" s="39" t="str">
        <f ca="1">IF(ISERROR(F1163),"",_xlfn.TEXTJOIN("/",FALSE,R1168,U1168))</f>
        <v>109/150</v>
      </c>
      <c r="L1168" s="39"/>
      <c r="M1168" s="7" t="str">
        <f ca="1">IF(ISERROR(F1163),"",IF(ISTEXT(P1168),IF(P1168="A","Ab",IF(P1168="D","Dt",IF(P1168="UFM","UFM",IF(P1168="NA","")))),IF(AND(ISBLANK(P1168),ISBLANK(R1168)),"",IF(P1168&lt;0.3*S1168,"F",IF(ISBLANK(R1168),"",IF(ISTEXT(R1168),R1168,IF(R1168&gt;=0.95*U1168,"O",IF(R1168&gt;=0.9*U1168,"A+",IF(R1168&gt;=0.85*U1168,"A",IF(R1168&gt;=0.8*U1168,"B+",IF(R1168&gt;=0.75*U1168,"B",IF(R1168&gt;=0.7*U1168,"C+",IF(R1168&gt;=0.65*U1168,"C",IF(R1168&gt;=0.6*U1168,"D+",IF(R1168&gt;=0.55*U1168,"D",IF(R1168&gt;=0.5*U1168,"E+",IF(R1168&gt;=0.45*U1168,"E",IF(R1168&gt;=0.4*U1168,"P",IF(R1168&lt;0.4*U1168,"F",R1168)))))))))))))))))))</f>
        <v>C+</v>
      </c>
      <c r="N1168" s="8">
        <f ca="1">INDEX($Z$2:$Z$17,MATCH(M1168,$Y$2:$Y$17,0))</f>
        <v>7.5</v>
      </c>
      <c r="O1168">
        <v>1</v>
      </c>
      <c r="P1168" s="1">
        <f ca="1">IF(ISERROR(F1163),"",IF(ISTEXT(VLOOKUP(B1163,INDIRECT($F$8),6+(O1168-1)*3)),(VLOOKUP(B1163,INDIRECT($F$8),6+(O1168-1)*3)),SUM(VLOOKUP(B1163,INDIRECT($F$8),6+(O1168-1)*3),IF(W1180,W1168,0))))</f>
        <v>71</v>
      </c>
      <c r="Q1168" s="1">
        <f ca="1">IF(ISERROR(F1163),"",VLOOKUP(B1163,INDIRECT($F$8),7+(O1168-1)*3))</f>
        <v>38</v>
      </c>
      <c r="R1168" s="1">
        <f ca="1">IF(ISERROR(F1163),"",SUM(P1168:Q1168))</f>
        <v>109</v>
      </c>
      <c r="S1168" s="1">
        <f ca="1">IF(ISERROR(F1163),"",VLOOKUP(A1163,INDIRECT($F$8),6+(O1168-1)*3))</f>
        <v>100</v>
      </c>
      <c r="T1168" s="1">
        <f ca="1">IF(ISERROR(F1163),"",VLOOKUP(A1163,INDIRECT($F$8),7+(O1168-1)*3))</f>
        <v>50</v>
      </c>
      <c r="U1168" s="1">
        <f ca="1">IF(ISERROR(F1163),"",VLOOKUP(A1163,INDIRECT($F$8),8+(O1168-1)*3))</f>
        <v>150</v>
      </c>
      <c r="V1168" s="1" t="str">
        <f ca="1">IF(ISERROR(F1163),"",IF(N1168=0,A1168,""))</f>
        <v/>
      </c>
      <c r="W1168" s="1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>0</v>
      </c>
      <c r="X1168" s="1" t="str">
        <f ca="1">IF(ISERROR(F1163),"",IF(W1168=0,"",_xlfn.TEXTJOIN("",FALSE," G+",W1168," in ",A1168)))</f>
        <v/>
      </c>
    </row>
    <row r="1169" spans="1:24" ht="12" customHeight="1" x14ac:dyDescent="0.25">
      <c r="A1169" s="7" t="str">
        <f ca="1">IF(ISERROR(F1163),"",VLOOKUP(C1163,INDIRECT($F$8),6+(O1169-1)*3,0))</f>
        <v>AHT 003</v>
      </c>
      <c r="B1169" s="38" t="str">
        <f ca="1">IF(ISERROR(F1163),"",VLOOKUP(D1163,INDIRECT($F$8),6+(O1169-1)*3,0))</f>
        <v>Introduction to Engineering Mathematics</v>
      </c>
      <c r="C1169" s="38"/>
      <c r="D1169" s="38"/>
      <c r="E1169" s="38"/>
      <c r="F1169" s="7">
        <f ca="1">IF(ISERROR(F1163),"",VLOOKUP(E1163,INDIRECT($F$8),6+(O1169-1)*3,0))</f>
        <v>4</v>
      </c>
      <c r="G1169" s="39" t="str">
        <f ca="1">IF(ISERROR(F1163),"",_xlfn.TEXTJOIN("/",FALSE,P1169,S1169))</f>
        <v>49/100</v>
      </c>
      <c r="H1169" s="39"/>
      <c r="I1169" s="39" t="str">
        <f ca="1">IF(ISERROR(F1163),"",_xlfn.TEXTJOIN("/",FALSE,Q1169,T1169))</f>
        <v>30/50</v>
      </c>
      <c r="J1169" s="39"/>
      <c r="K1169" s="39" t="str">
        <f ca="1">IF(ISERROR(F1163),"",_xlfn.TEXTJOIN("/",FALSE,R1169,U1169))</f>
        <v>79/150</v>
      </c>
      <c r="L1169" s="39"/>
      <c r="M1169" s="7" t="str">
        <f t="shared" ref="M1169:M1178" ca="1" si="166">IF(ISERROR(F1164),"",IF(ISTEXT(P1169),IF(P1169="A","Ab",IF(P1169="D","Dt",IF(P1169="UFM","UFM",IF(P1169="NA","")))),IF(AND(ISBLANK(P1169),ISBLANK(R1169)),"",IF(P1169&lt;0.3*S1169,"F",IF(ISBLANK(R1169),"",IF(ISTEXT(R1169),R1169,IF(R1169&gt;=0.95*U1169,"O",IF(R1169&gt;=0.9*U1169,"A+",IF(R1169&gt;=0.85*U1169,"A",IF(R1169&gt;=0.8*U1169,"B+",IF(R1169&gt;=0.75*U1169,"B",IF(R1169&gt;=0.7*U1169,"C+",IF(R1169&gt;=0.65*U1169,"C",IF(R1169&gt;=0.6*U1169,"D+",IF(R1169&gt;=0.55*U1169,"D",IF(R1169&gt;=0.5*U1169,"E+",IF(R1169&gt;=0.45*U1169,"E",IF(R1169&gt;=0.4*U1169,"P",IF(R1169&lt;0.4*U1169,"F",R1169)))))))))))))))))))</f>
        <v>E+</v>
      </c>
      <c r="N1169" s="8">
        <f t="shared" ref="N1169:N1178" ca="1" si="167">INDEX($Z$2:$Z$17,MATCH(M1169,$Y$2:$Y$17,0))</f>
        <v>5.5</v>
      </c>
      <c r="O1169">
        <f>O1168+1</f>
        <v>2</v>
      </c>
      <c r="P1169" s="1">
        <f ca="1">IF(ISERROR(F1163),"",IF(ISTEXT(VLOOKUP(B1163,INDIRECT($F$8),6+(O1169-1)*3)),(VLOOKUP(B1163,INDIRECT($F$8),6+(O1169-1)*3)),SUM(VLOOKUP(B1163,INDIRECT($F$8),6+(O1169-1)*3),IF(W1180,W1169,0))))</f>
        <v>49</v>
      </c>
      <c r="Q1169" s="1">
        <f ca="1">IF(ISERROR(F1163),"",VLOOKUP(B1163,INDIRECT($F$8),7+(O1169-1)*3))</f>
        <v>30</v>
      </c>
      <c r="R1169" s="1">
        <f ca="1">IF(ISERROR(F1163),"",SUM(P1169:Q1169))</f>
        <v>79</v>
      </c>
      <c r="S1169" s="1">
        <f ca="1">IF(ISERROR(F1163),"",VLOOKUP(A1163,INDIRECT($F$8),6+(O1169-1)*3))</f>
        <v>100</v>
      </c>
      <c r="T1169" s="1">
        <f ca="1">IF(ISERROR(F1163),"",VLOOKUP(A1163,INDIRECT($F$8),7+(O1169-1)*3))</f>
        <v>50</v>
      </c>
      <c r="U1169" s="1">
        <f ca="1">IF(ISERROR(F1163),"",VLOOKUP(A1163,INDIRECT($F$8),8+(O1169-1)*3))</f>
        <v>150</v>
      </c>
      <c r="V1169" s="1" t="str">
        <f ca="1">IF(ISERROR(F1163),"",IF(N1169=0,A1169,""))</f>
        <v/>
      </c>
      <c r="W1169" s="1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>0</v>
      </c>
      <c r="X1169" s="1" t="str">
        <f ca="1">IF(ISERROR(F1163),"",IF(W1169=0,"",_xlfn.TEXTJOIN("",FALSE," G+",W1169," in ",A1169)))</f>
        <v/>
      </c>
    </row>
    <row r="1170" spans="1:24" ht="12" customHeight="1" x14ac:dyDescent="0.25">
      <c r="A1170" s="7" t="str">
        <f ca="1">IF(ISERROR(F1163),"",VLOOKUP(C1163,INDIRECT($F$8),6+(O1170-1)*3,0))</f>
        <v>ECT 001</v>
      </c>
      <c r="B1170" s="38" t="str">
        <f ca="1">IF(ISERROR(F1163),"",VLOOKUP(D1163,INDIRECT($F$8),6+(O1170-1)*3,0))</f>
        <v>Basic Electronics Engineering</v>
      </c>
      <c r="C1170" s="38"/>
      <c r="D1170" s="38"/>
      <c r="E1170" s="38"/>
      <c r="F1170" s="7">
        <f ca="1">IF(ISERROR(F1163),"",VLOOKUP(E1163,INDIRECT($F$8),6+(O1170-1)*3,0))</f>
        <v>4</v>
      </c>
      <c r="G1170" s="39" t="str">
        <f ca="1">IF(ISERROR(F1163),"",_xlfn.TEXTJOIN("/",FALSE,P1170,S1170))</f>
        <v>44/100</v>
      </c>
      <c r="H1170" s="39"/>
      <c r="I1170" s="39" t="str">
        <f ca="1">IF(ISERROR(F1163),"",_xlfn.TEXTJOIN("/",FALSE,Q1170,T1170))</f>
        <v>30/50</v>
      </c>
      <c r="J1170" s="39"/>
      <c r="K1170" s="39" t="str">
        <f ca="1">IF(ISERROR(F1163),"",_xlfn.TEXTJOIN("/",FALSE,R1170,U1170))</f>
        <v>74/150</v>
      </c>
      <c r="L1170" s="39"/>
      <c r="M1170" s="7" t="str">
        <f t="shared" ca="1" si="166"/>
        <v>E</v>
      </c>
      <c r="N1170" s="8">
        <f t="shared" ca="1" si="167"/>
        <v>5</v>
      </c>
      <c r="O1170">
        <f>O1169+1</f>
        <v>3</v>
      </c>
      <c r="P1170" s="1">
        <f ca="1">IF(ISERROR(F1163),"",IF(ISTEXT(VLOOKUP(B1163,INDIRECT($F$8),6+(O1170-1)*3)),(VLOOKUP(B1163,INDIRECT($F$8),6+(O1170-1)*3)),SUM(VLOOKUP(B1163,INDIRECT($F$8),6+(O1170-1)*3),IF(W1180,W1170,0))))</f>
        <v>44</v>
      </c>
      <c r="Q1170" s="1">
        <f ca="1">IF(ISERROR(F1163),"",VLOOKUP(B1163,INDIRECT($F$8),7+(O1170-1)*3))</f>
        <v>30</v>
      </c>
      <c r="R1170" s="1">
        <f ca="1">IF(ISERROR(F1163),"",SUM(P1170:Q1170))</f>
        <v>74</v>
      </c>
      <c r="S1170" s="1">
        <f ca="1">IF(ISERROR(F1163),"",VLOOKUP(A1163,INDIRECT($F$8),6+(O1170-1)*3))</f>
        <v>100</v>
      </c>
      <c r="T1170" s="1">
        <f ca="1">IF(ISERROR(F1163),"",VLOOKUP(A1163,INDIRECT($F$8),7+(O1170-1)*3))</f>
        <v>50</v>
      </c>
      <c r="U1170" s="1">
        <f ca="1">IF(ISERROR(F1163),"",VLOOKUP(A1163,INDIRECT($F$8),8+(O1170-1)*3))</f>
        <v>150</v>
      </c>
      <c r="V1170" s="1" t="str">
        <f ca="1">IF(ISERROR(F1163),"",IF(N1170=0,A1170,""))</f>
        <v/>
      </c>
      <c r="W1170" s="1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>0</v>
      </c>
      <c r="X1170" s="1" t="str">
        <f ca="1">IF(ISERROR(F1163),"",IF(W1170=0,"",_xlfn.TEXTJOIN("",FALSE," G+",W1170," in ",A1170)))</f>
        <v/>
      </c>
    </row>
    <row r="1171" spans="1:24" ht="12" customHeight="1" x14ac:dyDescent="0.25">
      <c r="A1171" s="7" t="str">
        <f ca="1">IF(ISERROR(F1163),"",VLOOKUP(C1163,INDIRECT($F$8),6+(O1171-1)*3,0))</f>
        <v>MET 001</v>
      </c>
      <c r="B1171" s="38" t="str">
        <f ca="1">IF(ISERROR(F1163),"",VLOOKUP(D1163,INDIRECT($F$8),6+(O1171-1)*3,0))</f>
        <v>Basic Mechanical Engineering</v>
      </c>
      <c r="C1171" s="38"/>
      <c r="D1171" s="38"/>
      <c r="E1171" s="38"/>
      <c r="F1171" s="7">
        <f ca="1">IF(ISERROR(F1163),"",VLOOKUP(E1163,INDIRECT($F$8),6+(O1171-1)*3,0))</f>
        <v>4</v>
      </c>
      <c r="G1171" s="39" t="str">
        <f ca="1">IF(ISERROR(F1163),"",_xlfn.TEXTJOIN("/",FALSE,P1171,S1171))</f>
        <v>51/100</v>
      </c>
      <c r="H1171" s="39"/>
      <c r="I1171" s="39" t="str">
        <f ca="1">IF(ISERROR(F1163),"",_xlfn.TEXTJOIN("/",FALSE,Q1171,T1171))</f>
        <v>36/50</v>
      </c>
      <c r="J1171" s="39"/>
      <c r="K1171" s="39" t="str">
        <f ca="1">IF(ISERROR(F1163),"",_xlfn.TEXTJOIN("/",FALSE,R1171,U1171))</f>
        <v>87/150</v>
      </c>
      <c r="L1171" s="39"/>
      <c r="M1171" s="7" t="str">
        <f t="shared" ca="1" si="166"/>
        <v>D</v>
      </c>
      <c r="N1171" s="8">
        <f t="shared" ca="1" si="167"/>
        <v>6</v>
      </c>
      <c r="O1171">
        <f>O1170+1</f>
        <v>4</v>
      </c>
      <c r="P1171" s="1">
        <f ca="1">IF(ISERROR(F1163),"",IF(ISTEXT(VLOOKUP(B1163,INDIRECT($F$8),6+(O1171-1)*3)),(VLOOKUP(B1163,INDIRECT($F$8),6+(O1171-1)*3)),SUM(VLOOKUP(B1163,INDIRECT($F$8),6+(O1171-1)*3),IF(W1180,W1171,0))))</f>
        <v>51</v>
      </c>
      <c r="Q1171" s="1">
        <f ca="1">IF(ISERROR(F1163),"",VLOOKUP(B1163,INDIRECT($F$8),7+(O1171-1)*3))</f>
        <v>36</v>
      </c>
      <c r="R1171" s="1">
        <f ca="1">IF(ISERROR(F1163),"",SUM(P1171:Q1171))</f>
        <v>87</v>
      </c>
      <c r="S1171" s="1">
        <f ca="1">IF(ISERROR(F1163),"",VLOOKUP(A1163,INDIRECT($F$8),6+(O1171-1)*3))</f>
        <v>100</v>
      </c>
      <c r="T1171" s="1">
        <f ca="1">IF(ISERROR(F1163),"",VLOOKUP(A1163,INDIRECT($F$8),7+(O1171-1)*3))</f>
        <v>50</v>
      </c>
      <c r="U1171" s="1">
        <f ca="1">IF(ISERROR(F1163),"",VLOOKUP(A1163,INDIRECT($F$8),8+(O1171-1)*3))</f>
        <v>150</v>
      </c>
      <c r="V1171" s="1" t="str">
        <f ca="1">IF(ISERROR(F1163),"",IF(N1171=0,A1171,""))</f>
        <v/>
      </c>
      <c r="W1171" s="1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>0</v>
      </c>
      <c r="X1171" s="1" t="str">
        <f ca="1">IF(ISERROR(F1163),"",IF(W1171=0,"",_xlfn.TEXTJOIN("",FALSE," G+",W1171," in ",A1171)))</f>
        <v/>
      </c>
    </row>
    <row r="1172" spans="1:24" ht="12" customHeight="1" x14ac:dyDescent="0.25">
      <c r="A1172" s="7" t="str">
        <f ca="1">IF(ISERROR(F1163),"",VLOOKUP(C1163,INDIRECT($F$8),6+(O1172-1)*3,0))</f>
        <v>AHP 002</v>
      </c>
      <c r="B1172" s="38" t="str">
        <f ca="1">IF(ISERROR(F1163),"",VLOOKUP(D1163,INDIRECT($F$8),6+(O1172-1)*3,0))</f>
        <v>Engineering Chemistry Lab</v>
      </c>
      <c r="C1172" s="38"/>
      <c r="D1172" s="38"/>
      <c r="E1172" s="38"/>
      <c r="F1172" s="7">
        <f ca="1">IF(ISERROR(F1163),"",VLOOKUP(E1163,INDIRECT($F$8),6+(O1172-1)*3,0))</f>
        <v>1</v>
      </c>
      <c r="G1172" s="39" t="str">
        <f ca="1">IF(ISERROR(F1163),"",_xlfn.TEXTJOIN("/",FALSE,P1172,S1172))</f>
        <v>16/25</v>
      </c>
      <c r="H1172" s="39"/>
      <c r="I1172" s="39" t="str">
        <f ca="1">IF(ISERROR(F1163),"",_xlfn.TEXTJOIN("/",FALSE,Q1172,T1172))</f>
        <v>20/25</v>
      </c>
      <c r="J1172" s="39"/>
      <c r="K1172" s="39" t="str">
        <f ca="1">IF(ISERROR(F1163),"",_xlfn.TEXTJOIN("/",FALSE,R1172,U1172))</f>
        <v>36/50</v>
      </c>
      <c r="L1172" s="39"/>
      <c r="M1172" s="7" t="str">
        <f t="shared" ca="1" si="166"/>
        <v>C+</v>
      </c>
      <c r="N1172" s="8">
        <f t="shared" ca="1" si="167"/>
        <v>7.5</v>
      </c>
      <c r="O1172">
        <f>O1171+1</f>
        <v>5</v>
      </c>
      <c r="P1172" s="1">
        <f ca="1">IF(ISERROR(F1163),"",IF(ISTEXT(VLOOKUP(B1163,INDIRECT($F$8),6+(O1172-1)*3)),(VLOOKUP(B1163,INDIRECT($F$8),6+(O1172-1)*3)),SUM(VLOOKUP(B1163,INDIRECT($F$8),6+(O1172-1)*3),IF(W1180,W1172,0))))</f>
        <v>16</v>
      </c>
      <c r="Q1172" s="1">
        <f ca="1">IF(ISERROR(F1163),"",VLOOKUP(B1163,INDIRECT($F$8),7+(O1172-1)*3))</f>
        <v>20</v>
      </c>
      <c r="R1172" s="1">
        <f ca="1">IF(ISERROR(F1163),"",SUM(P1172:Q1172))</f>
        <v>36</v>
      </c>
      <c r="S1172" s="1">
        <f ca="1">IF(ISERROR(F1163),"",VLOOKUP(A1163,INDIRECT($F$8),6+(O1172-1)*3))</f>
        <v>25</v>
      </c>
      <c r="T1172" s="1">
        <f ca="1">IF(ISERROR(F1163),"",VLOOKUP(A1163,INDIRECT($F$8),7+(O1172-1)*3))</f>
        <v>25</v>
      </c>
      <c r="U1172" s="1">
        <f ca="1">IF(ISERROR(F1163),"",VLOOKUP(A1163,INDIRECT($F$8),8+(O1172-1)*3))</f>
        <v>50</v>
      </c>
      <c r="V1172" s="1" t="str">
        <f ca="1">IF(ISERROR(F1163),"",IF(N1172=0,A1172,""))</f>
        <v/>
      </c>
      <c r="W1172" s="1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>0</v>
      </c>
      <c r="X1172" s="1" t="str">
        <f ca="1">IF(ISERROR(F1163),"",IF(W1172=0,"",_xlfn.TEXTJOIN("",FALSE," G+",W1172," in ",A1172)))</f>
        <v/>
      </c>
    </row>
    <row r="1173" spans="1:24" ht="12" customHeight="1" x14ac:dyDescent="0.25">
      <c r="A1173" s="7" t="str">
        <f ca="1">IF(ISERROR(F1163),"",VLOOKUP(C1163,INDIRECT($F$8),6+(O1173-1)*3,0))</f>
        <v>ECP 001</v>
      </c>
      <c r="B1173" s="38" t="str">
        <f ca="1">IF(ISERROR(F1163),"",VLOOKUP(D1163,INDIRECT($F$8),6+(O1173-1)*3,0))</f>
        <v>Basic Electronics Engineering Lab</v>
      </c>
      <c r="C1173" s="38"/>
      <c r="D1173" s="38"/>
      <c r="E1173" s="38"/>
      <c r="F1173" s="7">
        <f ca="1">IF(ISERROR(F1163),"",VLOOKUP(E1163,INDIRECT($F$8),6+(O1173-1)*3,0))</f>
        <v>1</v>
      </c>
      <c r="G1173" s="39" t="str">
        <f ca="1">IF(ISERROR(F1163),"",_xlfn.TEXTJOIN("/",FALSE,P1173,S1173))</f>
        <v>22/25</v>
      </c>
      <c r="H1173" s="39"/>
      <c r="I1173" s="39" t="str">
        <f ca="1">IF(ISERROR(F1163),"",_xlfn.TEXTJOIN("/",FALSE,Q1173,T1173))</f>
        <v>21/25</v>
      </c>
      <c r="J1173" s="39"/>
      <c r="K1173" s="39" t="str">
        <f ca="1">IF(ISERROR(F1163),"",_xlfn.TEXTJOIN("/",FALSE,R1173,U1173))</f>
        <v>43/50</v>
      </c>
      <c r="L1173" s="39"/>
      <c r="M1173" s="7" t="str">
        <f t="shared" ca="1" si="166"/>
        <v>A</v>
      </c>
      <c r="N1173" s="8">
        <f t="shared" ca="1" si="167"/>
        <v>9</v>
      </c>
      <c r="O1173">
        <f t="shared" ref="O1173:O1179" si="168">O1172+1</f>
        <v>6</v>
      </c>
      <c r="P1173" s="1">
        <f ca="1">IF(ISERROR(F1163),"",IF(ISTEXT(VLOOKUP(B1163,INDIRECT($F$8),6+(O1173-1)*3)),(VLOOKUP(B1163,INDIRECT($F$8),6+(O1173-1)*3)),SUM(VLOOKUP(B1163,INDIRECT($F$8),6+(O1173-1)*3),IF(W1180,W1173,0))))</f>
        <v>22</v>
      </c>
      <c r="Q1173" s="1">
        <f ca="1">IF(ISERROR(F1163),"",VLOOKUP(B1163,INDIRECT($F$8),7+(O1173-1)*3))</f>
        <v>21</v>
      </c>
      <c r="R1173" s="1">
        <f ca="1">IF(ISERROR(F1163),"",SUM(P1173:Q1173))</f>
        <v>43</v>
      </c>
      <c r="S1173" s="1">
        <f ca="1">IF(ISERROR(F1163),"",VLOOKUP(A1163,INDIRECT($F$8),6+(O1173-1)*3))</f>
        <v>25</v>
      </c>
      <c r="T1173" s="1">
        <f ca="1">IF(ISERROR(F1163),"",VLOOKUP(A1163,INDIRECT($F$8),7+(O1173-1)*3))</f>
        <v>25</v>
      </c>
      <c r="U1173" s="1">
        <f ca="1">IF(ISERROR(F1163),"",VLOOKUP(A1163,INDIRECT($F$8),8+(O1173-1)*3))</f>
        <v>50</v>
      </c>
      <c r="V1173" s="1" t="str">
        <f ca="1">IF(ISERROR(F1163),"",IF(N1173=0,A1173,""))</f>
        <v/>
      </c>
      <c r="W1173" s="1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>0</v>
      </c>
      <c r="X1173" s="1" t="str">
        <f ca="1">IF(ISERROR(F1163),"",IF(W1173=0,"",_xlfn.TEXTJOIN("",FALSE," G+",W1173," in ",A1173)))</f>
        <v/>
      </c>
    </row>
    <row r="1174" spans="1:24" ht="12" customHeight="1" x14ac:dyDescent="0.25">
      <c r="A1174" s="7" t="str">
        <f ca="1">IF(ISERROR(F1163),"",VLOOKUP(C1163,INDIRECT($F$8),6+(O1174-1)*3,0))</f>
        <v>MEP 001</v>
      </c>
      <c r="B1174" s="38" t="str">
        <f ca="1">IF(ISERROR(F1163),"",VLOOKUP(D1163,INDIRECT($F$8),6+(O1174-1)*3,0))</f>
        <v>Basic Mechanical Engineering Lab</v>
      </c>
      <c r="C1174" s="38"/>
      <c r="D1174" s="38"/>
      <c r="E1174" s="38"/>
      <c r="F1174" s="7">
        <f ca="1">IF(ISERROR(F1163),"",VLOOKUP(E1163,INDIRECT($F$8),6+(O1174-1)*3,0))</f>
        <v>1</v>
      </c>
      <c r="G1174" s="39" t="str">
        <f ca="1">IF(ISERROR(F1163),"",_xlfn.TEXTJOIN("/",FALSE,P1174,S1174))</f>
        <v>21/25</v>
      </c>
      <c r="H1174" s="39"/>
      <c r="I1174" s="39" t="str">
        <f ca="1">IF(ISERROR(F1163),"",_xlfn.TEXTJOIN("/",FALSE,Q1174,T1174))</f>
        <v>24/25</v>
      </c>
      <c r="J1174" s="39"/>
      <c r="K1174" s="39" t="str">
        <f ca="1">IF(ISERROR(F1163),"",_xlfn.TEXTJOIN("/",FALSE,R1174,U1174))</f>
        <v>45/50</v>
      </c>
      <c r="L1174" s="39"/>
      <c r="M1174" s="7" t="str">
        <f t="shared" ca="1" si="166"/>
        <v>A+</v>
      </c>
      <c r="N1174" s="8">
        <f t="shared" ca="1" si="167"/>
        <v>9.5</v>
      </c>
      <c r="O1174">
        <f t="shared" si="168"/>
        <v>7</v>
      </c>
      <c r="P1174" s="1">
        <f ca="1">IF(ISERROR(F1163),"",IF(ISTEXT(VLOOKUP(B1163,INDIRECT($F$8),6+(O1174-1)*3)),(VLOOKUP(B1163,INDIRECT($F$8),6+(O1174-1)*3)),SUM(VLOOKUP(B1163,INDIRECT($F$8),6+(O1174-1)*3),IF(W1180,W1174,0))))</f>
        <v>21</v>
      </c>
      <c r="Q1174" s="1">
        <f ca="1">IF(ISERROR(F1163),"",VLOOKUP(B1163,INDIRECT($F$8),7+(O1174-1)*3))</f>
        <v>24</v>
      </c>
      <c r="R1174" s="1">
        <f ca="1">IF(ISERROR(F1163),"",SUM(P1174:Q1174))</f>
        <v>45</v>
      </c>
      <c r="S1174" s="1">
        <f ca="1">IF(ISERROR(F1163),"",VLOOKUP(A1163,INDIRECT($F$8),6+(O1174-1)*3))</f>
        <v>25</v>
      </c>
      <c r="T1174" s="1">
        <f ca="1">IF(ISERROR(F1163),"",VLOOKUP(A1163,INDIRECT($F$8),7+(O1174-1)*3))</f>
        <v>25</v>
      </c>
      <c r="U1174" s="1">
        <f ca="1">IF(ISERROR(F1163),"",VLOOKUP(A1163,INDIRECT($F$8),8+(O1174-1)*3))</f>
        <v>50</v>
      </c>
      <c r="V1174" s="1" t="str">
        <f ca="1">IF(ISERROR(F1163),"",IF(N1174=0,A1174,""))</f>
        <v/>
      </c>
      <c r="W1174" s="1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>0</v>
      </c>
      <c r="X1174" s="1" t="str">
        <f ca="1">IF(ISERROR(F1163),"",IF(W1174=0,"",_xlfn.TEXTJOIN("",FALSE," G+",W1174," in ",A1174)))</f>
        <v/>
      </c>
    </row>
    <row r="1175" spans="1:24" ht="12" customHeight="1" x14ac:dyDescent="0.25">
      <c r="A1175" s="7" t="str">
        <f ca="1">IF(ISERROR(F1163),"",VLOOKUP(C1163,INDIRECT($F$8),6+(O1175-1)*3,0))</f>
        <v>MEP 003</v>
      </c>
      <c r="B1175" s="38" t="str">
        <f ca="1">IF(ISERROR(F1163),"",VLOOKUP(D1163,INDIRECT($F$8),6+(O1175-1)*3-Z1175,0))</f>
        <v>Workshop Practices Lab</v>
      </c>
      <c r="C1175" s="38"/>
      <c r="D1175" s="38"/>
      <c r="E1175" s="38"/>
      <c r="F1175" s="7">
        <f ca="1">IF(ISERROR(F1163),"",VLOOKUP(E1163,INDIRECT($F$8),6+(O1175-1)*3,0))</f>
        <v>2</v>
      </c>
      <c r="G1175" s="39" t="str">
        <f ca="1">IF(ISERROR(F1163),"",_xlfn.TEXTJOIN("/",FALSE,P1175,S1175))</f>
        <v>45/50</v>
      </c>
      <c r="H1175" s="39"/>
      <c r="I1175" s="39" t="str">
        <f ca="1">IF(ISERROR(F1163),"",_xlfn.TEXTJOIN("/",FALSE,Q1175,T1175))</f>
        <v>48/50</v>
      </c>
      <c r="J1175" s="39"/>
      <c r="K1175" s="39" t="str">
        <f ca="1">IF(ISERROR(F1163),"",_xlfn.TEXTJOIN("/",FALSE,R1175,U1175))</f>
        <v>93/100</v>
      </c>
      <c r="L1175" s="39"/>
      <c r="M1175" s="7" t="str">
        <f t="shared" ca="1" si="166"/>
        <v>A+</v>
      </c>
      <c r="N1175" s="8">
        <f t="shared" ca="1" si="167"/>
        <v>9.5</v>
      </c>
      <c r="O1175">
        <f t="shared" si="168"/>
        <v>8</v>
      </c>
      <c r="P1175" s="1">
        <f ca="1">IF(ISERROR(F1163),"",IF(ISTEXT(VLOOKUP(B1163,INDIRECT($F$8),6+(O1175-1)*3)),(VLOOKUP(B1163,INDIRECT($F$8),6+(O1175-1)*3)),SUM(VLOOKUP(B1163,INDIRECT($F$8),6+(O1175-1)*3),IF(W1180,W1175,0))))</f>
        <v>45</v>
      </c>
      <c r="Q1175" s="1">
        <f ca="1">IF(ISERROR(F1163),"",VLOOKUP(B1163,INDIRECT($F$8),7+(O1175-1)*3))</f>
        <v>48</v>
      </c>
      <c r="R1175" s="1">
        <f ca="1">IF(ISERROR(F1163),"",SUM(P1175:Q1175))</f>
        <v>93</v>
      </c>
      <c r="S1175" s="1">
        <f ca="1">IF(ISERROR(F1163),"",VLOOKUP(A1163,INDIRECT($F$8),6+(O1175-1)*3))</f>
        <v>50</v>
      </c>
      <c r="T1175" s="1">
        <f ca="1">IF(ISERROR(F1163),"",VLOOKUP(A1163,INDIRECT($F$8),7+(O1175-1)*3))</f>
        <v>50</v>
      </c>
      <c r="U1175" s="1">
        <f ca="1">IF(ISERROR(F1163),"",VLOOKUP(A1163,INDIRECT($F$8),8+(O1175-1)*3))</f>
        <v>100</v>
      </c>
      <c r="V1175" s="1" t="str">
        <f ca="1">IF(ISERROR(F1163),"",IF(N1175=0,A1175,""))</f>
        <v/>
      </c>
      <c r="W1175" s="1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>0</v>
      </c>
      <c r="X1175" s="1" t="str">
        <f ca="1">IF(ISERROR(F1163),"",IF(W1175=0,"",_xlfn.TEXTJOIN("",FALSE," G+",W1175," in ",A1175)))</f>
        <v/>
      </c>
    </row>
    <row r="1176" spans="1:24" ht="12" customHeight="1" x14ac:dyDescent="0.25">
      <c r="A1176" s="7" t="str">
        <f ca="1">IF(ISERROR(F1163),"",VLOOKUP(C1163,INDIRECT($F$8),6+(O1176-1)*3,0))</f>
        <v>AHP 004</v>
      </c>
      <c r="B1176" s="38" t="str">
        <f ca="1">IF(ISERROR(F1163),"",VLOOKUP(D1163,INDIRECT($F$8),6+(O1176-1)*3-Z1176,0))</f>
        <v>Emerging Technologies in Engineering Lab</v>
      </c>
      <c r="C1176" s="38"/>
      <c r="D1176" s="38"/>
      <c r="E1176" s="38"/>
      <c r="F1176" s="7">
        <f ca="1">IF(ISERROR(F1163),"",VLOOKUP(E1163,INDIRECT($F$8),6+(O1176-1)*3,0))</f>
        <v>1</v>
      </c>
      <c r="G1176" s="39" t="str">
        <f ca="1">IF(ISERROR(F1163),"",_xlfn.TEXTJOIN("/",FALSE,P1176,S1176))</f>
        <v>20/25</v>
      </c>
      <c r="H1176" s="39"/>
      <c r="I1176" s="39" t="str">
        <f ca="1">IF(ISERROR(F1163),"",_xlfn.TEXTJOIN("/",FALSE,Q1176,T1176))</f>
        <v>22/25</v>
      </c>
      <c r="J1176" s="39"/>
      <c r="K1176" s="39" t="str">
        <f ca="1">IF(ISERROR(F1163),"",_xlfn.TEXTJOIN("/",FALSE,R1176,U1176))</f>
        <v>42/50</v>
      </c>
      <c r="L1176" s="39"/>
      <c r="M1176" s="7" t="str">
        <f t="shared" ca="1" si="166"/>
        <v>B+</v>
      </c>
      <c r="N1176" s="8">
        <f t="shared" ca="1" si="167"/>
        <v>8.5</v>
      </c>
      <c r="O1176">
        <f t="shared" si="168"/>
        <v>9</v>
      </c>
      <c r="P1176" s="1">
        <f ca="1">IF(ISERROR(F1163),"",IF(ISTEXT(VLOOKUP(B1163,INDIRECT($F$8),6+(O1176-1)*3)),(VLOOKUP(B1163,INDIRECT($F$8),6+(O1176-1)*3)),SUM(VLOOKUP(B1163,INDIRECT($F$8),6+(O1176-1)*3),IF(W1180,W1176,0))))</f>
        <v>20</v>
      </c>
      <c r="Q1176" s="1">
        <f ca="1">IF(ISERROR(F1163),"",VLOOKUP(B1163,INDIRECT($F$8),7+(O1176-1)*3))</f>
        <v>22</v>
      </c>
      <c r="R1176" s="1">
        <f ca="1">IF(ISERROR(F1163),"",SUM(P1176:Q1176))</f>
        <v>42</v>
      </c>
      <c r="S1176" s="1">
        <f ca="1">IF(ISERROR(F1163),"",VLOOKUP(A1163,INDIRECT($F$8),6+(O1176-1)*3))</f>
        <v>25</v>
      </c>
      <c r="T1176" s="1">
        <f ca="1">IF(ISERROR(F1163),"",VLOOKUP(A1163,INDIRECT($F$8),7+(O1176-1)*3))</f>
        <v>25</v>
      </c>
      <c r="U1176" s="1">
        <f ca="1">IF(ISERROR(F1163),"",VLOOKUP(A1163,INDIRECT($F$8),8+(O1176-1)*3))</f>
        <v>50</v>
      </c>
      <c r="V1176" s="1" t="str">
        <f ca="1">IF(ISERROR(F1163),"",IF(N1176=0,A1176,""))</f>
        <v/>
      </c>
      <c r="W1176" s="1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>0</v>
      </c>
      <c r="X1176" s="1" t="str">
        <f ca="1">IF(ISERROR(F1163),"",IF(W1176=0,"",_xlfn.TEXTJOIN("",FALSE," G+",W1176," in ",A1176)))</f>
        <v/>
      </c>
    </row>
    <row r="1177" spans="1:24" ht="12" customHeight="1" x14ac:dyDescent="0.25">
      <c r="A1177" s="7" t="str">
        <f ca="1">IF(ISERROR(F1163),"",VLOOKUP(C1163,INDIRECT($F$8),6+(O1177-1)*3,0))</f>
        <v>CSP 002</v>
      </c>
      <c r="B1177" s="38" t="str">
        <f ca="1">IF(ISERROR(F1163),"",VLOOKUP(D1163,INDIRECT($F$8),6+(O1177-1)*3,0))</f>
        <v>Computer Applications and IOT</v>
      </c>
      <c r="C1177" s="38"/>
      <c r="D1177" s="38"/>
      <c r="E1177" s="38"/>
      <c r="F1177" s="7">
        <f ca="1">IF(ISERROR(F1163),"",VLOOKUP(E1163,INDIRECT($F$8),6+(O1177-1)*3,0))</f>
        <v>1</v>
      </c>
      <c r="G1177" s="39" t="str">
        <f ca="1">IF(ISERROR(F1163),"",_xlfn.TEXTJOIN("/",FALSE,P1177,S1177))</f>
        <v>24/25</v>
      </c>
      <c r="H1177" s="39"/>
      <c r="I1177" s="39" t="str">
        <f ca="1">IF(ISERROR(F1163),"",_xlfn.TEXTJOIN("/",FALSE,Q1177,T1177))</f>
        <v>22/25</v>
      </c>
      <c r="J1177" s="39"/>
      <c r="K1177" s="39" t="str">
        <f ca="1">IF(ISERROR(F1163),"",_xlfn.TEXTJOIN("/",FALSE,R1177,U1177))</f>
        <v>46/50</v>
      </c>
      <c r="L1177" s="39"/>
      <c r="M1177" s="7" t="str">
        <f t="shared" ca="1" si="166"/>
        <v>A+</v>
      </c>
      <c r="N1177" s="8">
        <f t="shared" ca="1" si="167"/>
        <v>9.5</v>
      </c>
      <c r="O1177">
        <f t="shared" si="168"/>
        <v>10</v>
      </c>
      <c r="P1177" s="1">
        <f ca="1">IF(ISERROR(F1163),"",IF(ISTEXT(VLOOKUP(B1163,INDIRECT($F$8),6+(O1177-1)*3)),(VLOOKUP(B1163,INDIRECT($F$8),6+(O1177-1)*3)),SUM(VLOOKUP(B1163,INDIRECT($F$8),6+(O1177-1)*3),IF(W1180,W1177,0))))</f>
        <v>24</v>
      </c>
      <c r="Q1177" s="1">
        <f ca="1">IF(ISERROR(F1163),"",VLOOKUP(B1163,INDIRECT($F$8),7+(O1177-1)*3))</f>
        <v>22</v>
      </c>
      <c r="R1177" s="1">
        <f ca="1">IF(ISERROR(F1163),"",SUM(P1177:Q1177))</f>
        <v>46</v>
      </c>
      <c r="S1177" s="1">
        <f ca="1">IF(ISERROR(F1163),"",VLOOKUP(A1163,INDIRECT($F$8),6+(O1177-1)*3))</f>
        <v>25</v>
      </c>
      <c r="T1177" s="1">
        <f ca="1">IF(ISERROR(F1163),"",VLOOKUP(A1163,INDIRECT($F$8),7+(O1177-1)*3))</f>
        <v>25</v>
      </c>
      <c r="U1177" s="1">
        <f ca="1">IF(ISERROR(F1163),"",VLOOKUP(A1163,INDIRECT($F$8),8+(O1177-1)*3))</f>
        <v>50</v>
      </c>
      <c r="V1177" s="1" t="str">
        <f ca="1">IF(ISERROR(F1163),"",IF(N1177=0,A1177,""))</f>
        <v/>
      </c>
      <c r="W1177" s="1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>0</v>
      </c>
      <c r="X1177" s="1" t="str">
        <f ca="1">IF(ISERROR(F1163),"",IF(W1177=0,"",_xlfn.TEXTJOIN("",FALSE," G+",W1177," in ",A1177)))</f>
        <v/>
      </c>
    </row>
    <row r="1178" spans="1:24" ht="12" customHeight="1" x14ac:dyDescent="0.25">
      <c r="A1178" s="7" t="str">
        <f ca="1">IF(ISERROR(F1163),"",VLOOKUP(C1163,INDIRECT($F$8),6+(O1178-1)*3,0))</f>
        <v>AHP 006</v>
      </c>
      <c r="B1178" s="38" t="str">
        <f ca="1">IF(ISERROR(F1163),"",VLOOKUP(D1163,INDIRECT($F$8),6+(O1178-1)*3,0))</f>
        <v>English Language Lab ($)</v>
      </c>
      <c r="C1178" s="38"/>
      <c r="D1178" s="38"/>
      <c r="E1178" s="38"/>
      <c r="F1178" s="7">
        <f ca="1">IF(ISERROR(F1163),"",VLOOKUP(E1163,INDIRECT($F$8),6+(O1178-1)*3,0))</f>
        <v>0</v>
      </c>
      <c r="G1178" s="39" t="str">
        <f ca="1">IF(ISERROR(F1163),"",_xlfn.TEXTJOIN("/",FALSE,P1178,S1178))</f>
        <v>15/25</v>
      </c>
      <c r="H1178" s="39"/>
      <c r="I1178" s="39" t="str">
        <f ca="1">IF(ISERROR(F1163),"",_xlfn.TEXTJOIN("/",FALSE,Q1178,T1178))</f>
        <v>22/50</v>
      </c>
      <c r="J1178" s="39"/>
      <c r="K1178" s="39" t="str">
        <f ca="1">IF(ISERROR(F1163),"",_xlfn.TEXTJOIN("/",FALSE,R1178,U1178))</f>
        <v>37/75</v>
      </c>
      <c r="L1178" s="39"/>
      <c r="M1178" s="7" t="str">
        <f t="shared" ca="1" si="166"/>
        <v>E</v>
      </c>
      <c r="N1178" s="8">
        <f t="shared" ca="1" si="167"/>
        <v>5</v>
      </c>
      <c r="O1178">
        <f t="shared" si="168"/>
        <v>11</v>
      </c>
      <c r="P1178" s="1">
        <f ca="1">IF(ISERROR(F1163),"",IF(ISTEXT(VLOOKUP(B1163,INDIRECT($F$8),6+(O1178-1)*3)),(VLOOKUP(B1163,INDIRECT($F$8),6+(O1178-1)*3)),SUM(VLOOKUP(B1163,INDIRECT($F$8),6+(O1178-1)*3),IF(W1180,W1178,0))))</f>
        <v>15</v>
      </c>
      <c r="Q1178" s="1">
        <f ca="1">IF(ISERROR(F1163),"",VLOOKUP(B1163,INDIRECT($F$8),7+(O1178-1)*3))</f>
        <v>22</v>
      </c>
      <c r="R1178" s="1">
        <f ca="1">IF(ISERROR(F1163),"",SUM(P1178:Q1178))</f>
        <v>37</v>
      </c>
      <c r="S1178" s="1">
        <f ca="1">IF(ISERROR(F1163),"",VLOOKUP(A1163,INDIRECT($F$8),6+(O1178-1)*3))</f>
        <v>25</v>
      </c>
      <c r="T1178" s="1">
        <f ca="1">IF(ISERROR(F1163),"",VLOOKUP(A1163,INDIRECT($F$8),7+(O1178-1)*3))</f>
        <v>50</v>
      </c>
      <c r="U1178" s="1">
        <f ca="1">IF(ISERROR(F1163),"",VLOOKUP(A1163,INDIRECT($F$8),8+(O1178-1)*3))</f>
        <v>75</v>
      </c>
      <c r="V1178" s="1" t="str">
        <f ca="1">IF(ISERROR(F1163),"",IF(N1178=0,A1178,""))</f>
        <v/>
      </c>
      <c r="W1178" s="1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>0</v>
      </c>
      <c r="X1178" s="1" t="str">
        <f ca="1">IF(ISERROR(F1163),"",IF(W1178=0,"",_xlfn.TEXTJOIN("",FALSE," G+",W1178," in ",A1178)))</f>
        <v/>
      </c>
    </row>
    <row r="1179" spans="1:24" ht="12" customHeight="1" x14ac:dyDescent="0.25">
      <c r="A1179" s="7" t="str">
        <f ca="1">IF(ISERROR(F1163),"",VLOOKUP(C1163,INDIRECT($F$8),6+(O1179-1)*3-Y1179,0))</f>
        <v>GP 01</v>
      </c>
      <c r="B1179" s="38" t="str">
        <f ca="1">IF(ISERROR(F1163),"",VLOOKUP(D1163,INDIRECT($F$8),6+(O1179-1)*3-Z1179,0))</f>
        <v>General Proficiency ($)</v>
      </c>
      <c r="C1179" s="38"/>
      <c r="D1179" s="38"/>
      <c r="E1179" s="38"/>
      <c r="F1179" s="7">
        <f ca="1">IF(ISERROR(F1163),"",VLOOKUP(E1163,INDIRECT($F$8),6+(O1179-1)*3-AA1179,0))</f>
        <v>0</v>
      </c>
      <c r="G1179" s="39" t="str">
        <f ca="1">IF(ISERROR(F1163),"","-")</f>
        <v>-</v>
      </c>
      <c r="H1179" s="39"/>
      <c r="I1179" s="39" t="str">
        <f ca="1">IF(ISERROR(F1163),"",_xlfn.TEXTJOIN("/",FALSE,Q1179,T1179))</f>
        <v>47/50</v>
      </c>
      <c r="J1179" s="39"/>
      <c r="K1179" s="39" t="str">
        <f ca="1">IF(ISERROR(F1163),"",_xlfn.TEXTJOIN("/",FALSE,R1179,U1179))</f>
        <v>47/50</v>
      </c>
      <c r="L1179" s="39"/>
      <c r="M1179" s="39" t="str">
        <f ca="1">IF(ISBLANK(R1179),"",IF(ISTEXT(R1179),R1179,IF(R1179&gt;=0.8*U1179,"Excellent",IF(R1179&gt;=0.6*U1179,"Very Good",IF(R1179&gt;=0.4*U1179,"Good",IF(R1179&gt;=0.2*U1179,"Satisfactory","Average"))))))</f>
        <v>Excellent</v>
      </c>
      <c r="N1179" s="39"/>
      <c r="O1179">
        <f t="shared" si="168"/>
        <v>12</v>
      </c>
      <c r="P1179" s="1">
        <f ca="1">IF(ISERROR(F1163),"",IF(ISTEXT(VLOOKUP(B\28,INDIRECT($F$8),6+(O1179-1)*3)),(VLOOKUP(B1163,INDIRECT($F$8),6+(O1179-1)*3)),SUM(VLOOKUP(B1163,INDIRECT($F$8),6+(O1179-1)*3),IF(W1180,W1179,0))))</f>
        <v>0</v>
      </c>
      <c r="Q1179" s="1">
        <f ca="1">IF(ISERROR(F1163),"",VLOOKUP(B1163,INDIRECT($F$8),7+(O1179-1)*3))</f>
        <v>47</v>
      </c>
      <c r="R1179" s="1">
        <f ca="1">IF(ISERROR(F1163),"",SUM(P1179:Q1179))</f>
        <v>47</v>
      </c>
      <c r="S1179" s="1">
        <f ca="1">IF(ISERROR(F1163),"",VLOOKUP(A1163,INDIRECT($F$8),6+(O1179-1)*3))</f>
        <v>0</v>
      </c>
      <c r="T1179" s="1">
        <f ca="1">IF(ISERROR(F1163),"",VLOOKUP(A1163,INDIRECT($F$8),7+(O1179-1)*3))</f>
        <v>50</v>
      </c>
      <c r="U1179" s="1">
        <f ca="1">IF(ISERROR(F1163),"",VLOOKUP(A1163,INDIRECT($F$8),8+(O1179-1)*3))</f>
        <v>50</v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5">
      <c r="A1180" s="40" t="str">
        <f ca="1">IF(ISERROR(F1163),"",A1159)</f>
        <v>Total Credits/ Marks/ Total Grade Points</v>
      </c>
      <c r="B1180" s="40"/>
      <c r="C1180" s="40"/>
      <c r="D1180" s="40"/>
      <c r="E1180" s="40"/>
      <c r="F1180" s="10">
        <f ca="1">IF(ISERROR(F1163),"",SUM(F1168:F1178))</f>
        <v>23</v>
      </c>
      <c r="G1180" s="41" t="str">
        <f ca="1">IF(ISERROR(F1163),"",_xlfn.TEXTJOIN("/",TRUE,SUMIF(F1168:F1179,"&gt;0",P1168:P1179),SUMIF(F1168:F1179,"&gt;0",S1168:S1179)))</f>
        <v>363/575</v>
      </c>
      <c r="H1180" s="41"/>
      <c r="I1180" s="41" t="str">
        <f ca="1">IF(ISERROR(F1163),"",_xlfn.TEXTJOIN("/",TRUE,SUMIF(F1168:F1179,"&gt;0",Q1168:Q1179),SUMIF(F1168:F1179,"&gt;0",T1168:T1179)))</f>
        <v>291/375</v>
      </c>
      <c r="J1180" s="41"/>
      <c r="K1180" s="41" t="str">
        <f ca="1">IF(ISERROR(F1163),"",_xlfn.TEXTJOIN("/",TRUE,SUMIF(F1168:F1179,"&gt;0",R1168:R1179),SUMIF(F1168:F1179,"&gt;0",U1168:U1179)))</f>
        <v>654/950</v>
      </c>
      <c r="L1180" s="41"/>
      <c r="M1180" s="40">
        <f ca="1">IF(ISERROR(F1163),"",SUMPRODUCT(N1168:N1178,F1168:F1178))</f>
        <v>159</v>
      </c>
      <c r="N1180" s="40"/>
      <c r="V1180" s="1" t="str">
        <f ca="1">IF(ISERROR(F1163),"",_xlfn.TEXTJOIN(", ",TRUE,V1168:V1179))</f>
        <v/>
      </c>
      <c r="W1180" t="b">
        <f ca="1">IF(ISERROR(F1163),"",IF(SUM(W1168:W1179)&lt;=W1167,TRUE,FALSE))</f>
        <v>1</v>
      </c>
      <c r="X1180" s="1" t="str">
        <f ca="1">IF(ISERROR(F1163),"",_xlfn.TEXTJOIN(",",TRUE,X1168:X1179))</f>
        <v/>
      </c>
    </row>
    <row r="1181" spans="1:24" ht="12" customHeight="1" x14ac:dyDescent="0.25">
      <c r="A1181" s="40" t="str">
        <f ca="1">IF(ISERROR(F1163),"",A1160)</f>
        <v>Result:</v>
      </c>
      <c r="B1181" s="42" t="str" cm="1">
        <f t="array" aca="1" ref="B1181" ca="1">IF(SUM(COUNTIF(M1168:M1178,{"Ab","Dt"}))=11, "Not Promoted to IInd Semester", IF(V1180="", "PASS", "CARRY OVER"))</f>
        <v>PASS</v>
      </c>
      <c r="C1181" s="42"/>
      <c r="D1181" s="40" t="str">
        <f ca="1">IF(ISERROR(F1163),"",D1160)</f>
        <v>Remark:</v>
      </c>
      <c r="E1181" s="42" t="str">
        <f ca="1">IF(ISERROR(F1163),"",IF(V1180="",IF(X1180="","",X1180),_xlfn.TEXTJOIN(" ",TRUE,"BACK IN",V1180)))</f>
        <v/>
      </c>
      <c r="F1181" s="42"/>
      <c r="G1181" s="40" t="str">
        <f ca="1">IF(ISERROR(F1163),"",G1160)</f>
        <v>SGPA:</v>
      </c>
      <c r="H1181" s="43">
        <f ca="1">IF(ISERROR(F1163),"",M1180/F1180)</f>
        <v>6.9130434782608692</v>
      </c>
      <c r="I1181" s="40" t="str">
        <f ca="1">IF(ISERROR(F1163),"",I1160)</f>
        <v>CGPA:</v>
      </c>
      <c r="J1181" s="43">
        <f ca="1">IF(ISERROR(F1163),"",VLOOKUP(B1163,INDIRECT($F$8),12+(O1179-1)*3,0))</f>
        <v>6.9130434782608692</v>
      </c>
      <c r="K1181" s="42" t="str">
        <f ca="1">IF(ISERROR(F1163),"",K1160)</f>
        <v>Earned Credits:</v>
      </c>
      <c r="L1181" s="40">
        <f ca="1">IF(ISERROR(F1163),"",SUMIF(N1168:N1178,"&gt;0",F1168:F1178))</f>
        <v>23</v>
      </c>
      <c r="M1181" s="42" t="str">
        <f ca="1">IF(ISERROR(F1163),"",M1160)</f>
        <v>Cuml. Earned Credits:</v>
      </c>
      <c r="N1181" s="40">
        <f ca="1">IF(ISERROR(F1163),"",VLOOKUP(B1163,INDIRECT($F$8),10+(O1179-1)*3,0))</f>
        <v>23</v>
      </c>
    </row>
    <row r="1182" spans="1:24" ht="12" customHeight="1" x14ac:dyDescent="0.25">
      <c r="A1182" s="40"/>
      <c r="B1182" s="42"/>
      <c r="C1182" s="42"/>
      <c r="D1182" s="40"/>
      <c r="E1182" s="42"/>
      <c r="F1182" s="42"/>
      <c r="G1182" s="40"/>
      <c r="H1182" s="43"/>
      <c r="I1182" s="40"/>
      <c r="J1182" s="43"/>
      <c r="K1182" s="42"/>
      <c r="L1182" s="40"/>
      <c r="M1182" s="42"/>
      <c r="N1182" s="40"/>
    </row>
    <row r="1183" spans="1:24" ht="12" customHeight="1" x14ac:dyDescent="0.25">
      <c r="A1183" s="40"/>
      <c r="B1183" s="42"/>
      <c r="C1183" s="42"/>
      <c r="D1183" s="40"/>
      <c r="E1183" s="42"/>
      <c r="F1183" s="42"/>
      <c r="G1183" s="40"/>
      <c r="H1183" s="43"/>
      <c r="I1183" s="40"/>
      <c r="J1183" s="43"/>
      <c r="K1183" s="42"/>
      <c r="L1183" s="40"/>
      <c r="M1183" s="42"/>
      <c r="N1183" s="40"/>
    </row>
    <row r="1184" spans="1:24" ht="12" customHeight="1" x14ac:dyDescent="0.25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 t="str">
        <f ca="1">VLOOKUP(B1184,INDIRECT($F$8),4,0)</f>
        <v>Vaibhav Kumar Bharti</v>
      </c>
    </row>
    <row r="1185" spans="1:24" ht="12" customHeight="1" x14ac:dyDescent="0.25">
      <c r="A1185" s="44" t="str">
        <f ca="1">IF(ISERROR(F1184),"",A1164)</f>
        <v>Name:</v>
      </c>
      <c r="B1185" s="44" t="str">
        <f ca="1">IFERROR(VLOOKUP(B1184,INDIRECT($F$8),4,0),"")</f>
        <v>Vaibhav Kumar Bharti</v>
      </c>
      <c r="C1185" s="44"/>
      <c r="D1185" s="44" t="str">
        <f ca="1">IF(ISERROR(F1184),"",D1164)</f>
        <v>Father's Name:</v>
      </c>
      <c r="E1185" s="44" t="str">
        <f ca="1">IFERROR(VLOOKUP(B1184,INDIRECT($F$8),5,0),"")</f>
        <v>Vinod Kumar Bharti</v>
      </c>
      <c r="F1185" s="44"/>
      <c r="G1185" s="44" t="str">
        <f ca="1">IF(ISERROR(F1184),"",G1164)</f>
        <v>University Roll No:</v>
      </c>
      <c r="H1185" s="44"/>
      <c r="I1185" s="45">
        <f ca="1">IFERROR(VLOOKUP(B1184,INDIRECT($F$8),2,0),"")</f>
        <v>250090101057</v>
      </c>
      <c r="J1185" s="45"/>
      <c r="K1185" s="44" t="str">
        <f ca="1">IF(ISERROR(F1184),"",K1164)</f>
        <v>University Enrol. No:</v>
      </c>
      <c r="L1185" s="44"/>
      <c r="M1185" s="45" t="str">
        <f ca="1">IFERROR(VLOOKUP(B1184,INDIRECT($F$8),3,0),"")</f>
        <v>UTU/2501104215</v>
      </c>
      <c r="N1185" s="45"/>
    </row>
    <row r="1186" spans="1:24" ht="12" customHeight="1" x14ac:dyDescent="0.25">
      <c r="A1186" s="44"/>
      <c r="B1186" s="44"/>
      <c r="C1186" s="44"/>
      <c r="D1186" s="44"/>
      <c r="E1186" s="44"/>
      <c r="F1186" s="44"/>
      <c r="G1186" s="44"/>
      <c r="H1186" s="44"/>
      <c r="I1186" s="45"/>
      <c r="J1186" s="45"/>
      <c r="K1186" s="44"/>
      <c r="L1186" s="44"/>
      <c r="M1186" s="45"/>
      <c r="N1186" s="45"/>
    </row>
    <row r="1187" spans="1:24" ht="12" customHeight="1" x14ac:dyDescent="0.25">
      <c r="A1187" s="42" t="str">
        <f ca="1">IF(ISERROR(F1184),"",A1166)</f>
        <v>Subject Code</v>
      </c>
      <c r="B1187" s="42" t="str">
        <f ca="1">IF(ISERROR(F1184),"",B1166)</f>
        <v>Subject Name</v>
      </c>
      <c r="C1187" s="42"/>
      <c r="D1187" s="42"/>
      <c r="E1187" s="42"/>
      <c r="F1187" s="42" t="str">
        <f ca="1">IF(ISERROR(F1184),"",F1166)</f>
        <v>Credits</v>
      </c>
      <c r="G1187" s="42" t="str">
        <f ca="1">IF(ISERROR(F1184),"",G1166)</f>
        <v>External Marks</v>
      </c>
      <c r="H1187" s="42"/>
      <c r="I1187" s="42" t="str">
        <f ca="1">IF(ISERROR(F1184),"",I1166)</f>
        <v>Sessional Marks</v>
      </c>
      <c r="J1187" s="42"/>
      <c r="K1187" s="42" t="str">
        <f ca="1">IF(ISERROR(F1184),"",K1166)</f>
        <v>Total Marks</v>
      </c>
      <c r="L1187" s="42"/>
      <c r="M1187" s="42" t="str">
        <f ca="1">IF(ISERROR(F1184),"",M1166)</f>
        <v>Grade</v>
      </c>
      <c r="N1187" s="42" t="str">
        <f ca="1">IF(ISERROR(F1184),"",N1166)</f>
        <v>Grade Points</v>
      </c>
    </row>
    <row r="1188" spans="1:24" ht="12" customHeight="1" x14ac:dyDescent="0.25">
      <c r="A1188" s="42"/>
      <c r="B1188" s="42"/>
      <c r="C1188" s="42"/>
      <c r="D1188" s="42"/>
      <c r="E1188" s="42"/>
      <c r="F1188" s="42"/>
      <c r="G1188" s="42"/>
      <c r="H1188" s="42"/>
      <c r="I1188" s="42"/>
      <c r="J1188" s="42"/>
      <c r="K1188" s="42"/>
      <c r="L1188" s="42"/>
      <c r="M1188" s="42"/>
      <c r="N1188" s="42"/>
      <c r="W1188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10</v>
      </c>
    </row>
    <row r="1189" spans="1:24" ht="12" customHeight="1" x14ac:dyDescent="0.25">
      <c r="A1189" s="7" t="str">
        <f ca="1">IF(ISERROR(F1184),"",VLOOKUP(C1184,INDIRECT($F$8),6+(O1189-1)*3,0))</f>
        <v>AHT 002</v>
      </c>
      <c r="B1189" s="38" t="str">
        <f ca="1">IF(ISERROR(F1184),"",VLOOKUP(D1184,INDIRECT($F$8),6+(O1189-1)*3,0))</f>
        <v>Engineering Chemistry</v>
      </c>
      <c r="C1189" s="38"/>
      <c r="D1189" s="38"/>
      <c r="E1189" s="38"/>
      <c r="F1189" s="7">
        <f ca="1">IF(ISERROR(F1184),"",VLOOKUP(E1184,INDIRECT($F$8),6+(O1189-1)*3,0))</f>
        <v>4</v>
      </c>
      <c r="G1189" s="39" t="str">
        <f ca="1">IF(ISERROR(F1184),"",_xlfn.TEXTJOIN("/",FALSE,P1189,S1189))</f>
        <v>32/100</v>
      </c>
      <c r="H1189" s="39"/>
      <c r="I1189" s="39" t="str">
        <f ca="1">IF(ISERROR(F1184),"",_xlfn.TEXTJOIN("/",FALSE,Q1189,T1189))</f>
        <v>23/50</v>
      </c>
      <c r="J1189" s="39"/>
      <c r="K1189" s="39" t="str">
        <f ca="1">IF(ISERROR(F1184),"",_xlfn.TEXTJOIN("/",FALSE,R1189,U1189))</f>
        <v>55/150</v>
      </c>
      <c r="L1189" s="39"/>
      <c r="M1189" s="7" t="str">
        <f ca="1">IF(ISERROR(F1184),"",IF(ISTEXT(P1189),IF(P1189="A","Ab",IF(P1189="D","Dt",IF(P1189="UFM","UFM",IF(P1189="NA","")))),IF(AND(ISBLANK(P1189),ISBLANK(R1189)),"",IF(P1189&lt;0.3*S1189,"F",IF(ISBLANK(R1189),"",IF(ISTEXT(R1189),R1189,IF(R1189&gt;=0.95*U1189,"O",IF(R1189&gt;=0.9*U1189,"A+",IF(R1189&gt;=0.85*U1189,"A",IF(R1189&gt;=0.8*U1189,"B+",IF(R1189&gt;=0.75*U1189,"B",IF(R1189&gt;=0.7*U1189,"C+",IF(R1189&gt;=0.65*U1189,"C",IF(R1189&gt;=0.6*U1189,"D+",IF(R1189&gt;=0.55*U1189,"D",IF(R1189&gt;=0.5*U1189,"E+",IF(R1189&gt;=0.45*U1189,"E",IF(R1189&gt;=0.4*U1189,"P",IF(R1189&lt;0.4*U1189,"F",R1189)))))))))))))))))))</f>
        <v>F</v>
      </c>
      <c r="N1189" s="8">
        <f ca="1">INDEX($Z$2:$Z$17,MATCH(M1189,$Y$2:$Y$17,0))</f>
        <v>0</v>
      </c>
      <c r="O1189">
        <v>1</v>
      </c>
      <c r="P1189" s="1">
        <f ca="1">IF(ISERROR(F1184),"",IF(ISTEXT(VLOOKUP(B1184,INDIRECT($F$8),6+(O1189-1)*3)),(VLOOKUP(B1184,INDIRECT($F$8),6+(O1189-1)*3)),SUM(VLOOKUP(B1184,INDIRECT($F$8),6+(O1189-1)*3),IF(W1201,W1189,0))))</f>
        <v>32</v>
      </c>
      <c r="Q1189" s="1">
        <f ca="1">IF(ISERROR(F1184),"",VLOOKUP(B1184,INDIRECT($F$8),7+(O1189-1)*3))</f>
        <v>23</v>
      </c>
      <c r="R1189" s="1">
        <f ca="1">IF(ISERROR(F1184),"",SUM(P1189:Q1189))</f>
        <v>55</v>
      </c>
      <c r="S1189" s="1">
        <f ca="1">IF(ISERROR(F1184),"",VLOOKUP(A1184,INDIRECT($F$8),6+(O1189-1)*3))</f>
        <v>100</v>
      </c>
      <c r="T1189" s="1">
        <f ca="1">IF(ISERROR(F1184),"",VLOOKUP(A1184,INDIRECT($F$8),7+(O1189-1)*3))</f>
        <v>50</v>
      </c>
      <c r="U1189" s="1">
        <f ca="1">IF(ISERROR(F1184),"",VLOOKUP(A1184,INDIRECT($F$8),8+(O1189-1)*3))</f>
        <v>150</v>
      </c>
      <c r="V1189" s="1" t="str">
        <f ca="1">IF(ISERROR(F1184),"",IF(N1189=0,A1189,""))</f>
        <v>AHT 002</v>
      </c>
      <c r="W1189" s="1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>5</v>
      </c>
      <c r="X1189" s="1" t="str">
        <f ca="1">IF(ISERROR(F1184),"",IF(W1189=0,"",_xlfn.TEXTJOIN("",FALSE," G+",W1189," in ",A1189)))</f>
        <v xml:space="preserve"> G+5 in AHT 002</v>
      </c>
    </row>
    <row r="1190" spans="1:24" ht="12" customHeight="1" x14ac:dyDescent="0.25">
      <c r="A1190" s="7" t="str">
        <f ca="1">IF(ISERROR(F1184),"",VLOOKUP(C1184,INDIRECT($F$8),6+(O1190-1)*3,0))</f>
        <v>AHT 003</v>
      </c>
      <c r="B1190" s="38" t="str">
        <f ca="1">IF(ISERROR(F1184),"",VLOOKUP(D1184,INDIRECT($F$8),6+(O1190-1)*3,0))</f>
        <v>Introduction to Engineering Mathematics</v>
      </c>
      <c r="C1190" s="38"/>
      <c r="D1190" s="38"/>
      <c r="E1190" s="38"/>
      <c r="F1190" s="7">
        <f ca="1">IF(ISERROR(F1184),"",VLOOKUP(E1184,INDIRECT($F$8),6+(O1190-1)*3,0))</f>
        <v>4</v>
      </c>
      <c r="G1190" s="39" t="str">
        <f ca="1">IF(ISERROR(F1184),"",_xlfn.TEXTJOIN("/",FALSE,P1190,S1190))</f>
        <v>34/100</v>
      </c>
      <c r="H1190" s="39"/>
      <c r="I1190" s="39" t="str">
        <f ca="1">IF(ISERROR(F1184),"",_xlfn.TEXTJOIN("/",FALSE,Q1190,T1190))</f>
        <v>26/50</v>
      </c>
      <c r="J1190" s="39"/>
      <c r="K1190" s="39" t="str">
        <f ca="1">IF(ISERROR(F1184),"",_xlfn.TEXTJOIN("/",FALSE,R1190,U1190))</f>
        <v>60/150</v>
      </c>
      <c r="L1190" s="39"/>
      <c r="M1190" s="7" t="str">
        <f t="shared" ref="M1190:M1199" ca="1" si="169">IF(ISERROR(F1185),"",IF(ISTEXT(P1190),IF(P1190="A","Ab",IF(P1190="D","Dt",IF(P1190="UFM","UFM",IF(P1190="NA","")))),IF(AND(ISBLANK(P1190),ISBLANK(R1190)),"",IF(P1190&lt;0.3*S1190,"F",IF(ISBLANK(R1190),"",IF(ISTEXT(R1190),R1190,IF(R1190&gt;=0.95*U1190,"O",IF(R1190&gt;=0.9*U1190,"A+",IF(R1190&gt;=0.85*U1190,"A",IF(R1190&gt;=0.8*U1190,"B+",IF(R1190&gt;=0.75*U1190,"B",IF(R1190&gt;=0.7*U1190,"C+",IF(R1190&gt;=0.65*U1190,"C",IF(R1190&gt;=0.6*U1190,"D+",IF(R1190&gt;=0.55*U1190,"D",IF(R1190&gt;=0.5*U1190,"E+",IF(R1190&gt;=0.45*U1190,"E",IF(R1190&gt;=0.4*U1190,"P",IF(R1190&lt;0.4*U1190,"F",R1190)))))))))))))))))))</f>
        <v>P</v>
      </c>
      <c r="N1190" s="8">
        <f t="shared" ref="N1190:N1199" ca="1" si="170">INDEX($Z$2:$Z$17,MATCH(M1190,$Y$2:$Y$17,0))</f>
        <v>4.5</v>
      </c>
      <c r="O1190">
        <f>O1189+1</f>
        <v>2</v>
      </c>
      <c r="P1190" s="1">
        <f ca="1">IF(ISERROR(F1184),"",IF(ISTEXT(VLOOKUP(B1184,INDIRECT($F$8),6+(O1190-1)*3)),(VLOOKUP(B1184,INDIRECT($F$8),6+(O1190-1)*3)),SUM(VLOOKUP(B1184,INDIRECT($F$8),6+(O1190-1)*3),IF(W1201,W1190,0))))</f>
        <v>34</v>
      </c>
      <c r="Q1190" s="1">
        <f ca="1">IF(ISERROR(F1184),"",VLOOKUP(B1184,INDIRECT($F$8),7+(O1190-1)*3))</f>
        <v>26</v>
      </c>
      <c r="R1190" s="1">
        <f ca="1">IF(ISERROR(F1184),"",SUM(P1190:Q1190))</f>
        <v>60</v>
      </c>
      <c r="S1190" s="1">
        <f ca="1">IF(ISERROR(F1184),"",VLOOKUP(A1184,INDIRECT($F$8),6+(O1190-1)*3))</f>
        <v>100</v>
      </c>
      <c r="T1190" s="1">
        <f ca="1">IF(ISERROR(F1184),"",VLOOKUP(A1184,INDIRECT($F$8),7+(O1190-1)*3))</f>
        <v>50</v>
      </c>
      <c r="U1190" s="1">
        <f ca="1">IF(ISERROR(F1184),"",VLOOKUP(A1184,INDIRECT($F$8),8+(O1190-1)*3))</f>
        <v>150</v>
      </c>
      <c r="V1190" s="1" t="str">
        <f ca="1">IF(ISERROR(F1184),"",IF(N1190=0,A1190,""))</f>
        <v/>
      </c>
      <c r="W1190" s="1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>0</v>
      </c>
      <c r="X1190" s="1" t="str">
        <f ca="1">IF(ISERROR(F1184),"",IF(W1190=0,"",_xlfn.TEXTJOIN("",FALSE," G+",W1190," in ",A1190)))</f>
        <v/>
      </c>
    </row>
    <row r="1191" spans="1:24" ht="12" customHeight="1" x14ac:dyDescent="0.25">
      <c r="A1191" s="7" t="str">
        <f ca="1">IF(ISERROR(F1184),"",VLOOKUP(C1184,INDIRECT($F$8),6+(O1191-1)*3,0))</f>
        <v>ECT 001</v>
      </c>
      <c r="B1191" s="38" t="str">
        <f ca="1">IF(ISERROR(F1184),"",VLOOKUP(D1184,INDIRECT($F$8),6+(O1191-1)*3,0))</f>
        <v>Basic Electronics Engineering</v>
      </c>
      <c r="C1191" s="38"/>
      <c r="D1191" s="38"/>
      <c r="E1191" s="38"/>
      <c r="F1191" s="7">
        <f ca="1">IF(ISERROR(F1184),"",VLOOKUP(E1184,INDIRECT($F$8),6+(O1191-1)*3,0))</f>
        <v>4</v>
      </c>
      <c r="G1191" s="39" t="str">
        <f ca="1">IF(ISERROR(F1184),"",_xlfn.TEXTJOIN("/",FALSE,P1191,S1191))</f>
        <v>12/100</v>
      </c>
      <c r="H1191" s="39"/>
      <c r="I1191" s="39" t="str">
        <f ca="1">IF(ISERROR(F1184),"",_xlfn.TEXTJOIN("/",FALSE,Q1191,T1191))</f>
        <v>29/50</v>
      </c>
      <c r="J1191" s="39"/>
      <c r="K1191" s="39" t="str">
        <f ca="1">IF(ISERROR(F1184),"",_xlfn.TEXTJOIN("/",FALSE,R1191,U1191))</f>
        <v>41/150</v>
      </c>
      <c r="L1191" s="39"/>
      <c r="M1191" s="7" t="str">
        <f t="shared" ca="1" si="169"/>
        <v>F</v>
      </c>
      <c r="N1191" s="8">
        <f t="shared" ca="1" si="170"/>
        <v>0</v>
      </c>
      <c r="O1191">
        <f>O1190+1</f>
        <v>3</v>
      </c>
      <c r="P1191" s="1">
        <f ca="1">IF(ISERROR(F1184),"",IF(ISTEXT(VLOOKUP(B1184,INDIRECT($F$8),6+(O1191-1)*3)),(VLOOKUP(B1184,INDIRECT($F$8),6+(O1191-1)*3)),SUM(VLOOKUP(B1184,INDIRECT($F$8),6+(O1191-1)*3),IF(W1201,W1191,0))))</f>
        <v>12</v>
      </c>
      <c r="Q1191" s="1">
        <f ca="1">IF(ISERROR(F1184),"",VLOOKUP(B1184,INDIRECT($F$8),7+(O1191-1)*3))</f>
        <v>29</v>
      </c>
      <c r="R1191" s="1">
        <f ca="1">IF(ISERROR(F1184),"",SUM(P1191:Q1191))</f>
        <v>41</v>
      </c>
      <c r="S1191" s="1">
        <f ca="1">IF(ISERROR(F1184),"",VLOOKUP(A1184,INDIRECT($F$8),6+(O1191-1)*3))</f>
        <v>100</v>
      </c>
      <c r="T1191" s="1">
        <f ca="1">IF(ISERROR(F1184),"",VLOOKUP(A1184,INDIRECT($F$8),7+(O1191-1)*3))</f>
        <v>50</v>
      </c>
      <c r="U1191" s="1">
        <f ca="1">IF(ISERROR(F1184),"",VLOOKUP(A1184,INDIRECT($F$8),8+(O1191-1)*3))</f>
        <v>150</v>
      </c>
      <c r="V1191" s="1" t="str">
        <f ca="1">IF(ISERROR(F1184),"",IF(N1191=0,A1191,""))</f>
        <v>ECT 001</v>
      </c>
      <c r="W1191" s="1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>11</v>
      </c>
      <c r="X1191" s="1" t="str">
        <f ca="1">IF(ISERROR(F1184),"",IF(W1191=0,"",_xlfn.TEXTJOIN("",FALSE," G+",W1191," in ",A1191)))</f>
        <v xml:space="preserve"> G+11 in ECT 001</v>
      </c>
    </row>
    <row r="1192" spans="1:24" ht="12" customHeight="1" x14ac:dyDescent="0.25">
      <c r="A1192" s="7" t="str">
        <f ca="1">IF(ISERROR(F1184),"",VLOOKUP(C1184,INDIRECT($F$8),6+(O1192-1)*3,0))</f>
        <v>MET 001</v>
      </c>
      <c r="B1192" s="38" t="str">
        <f ca="1">IF(ISERROR(F1184),"",VLOOKUP(D1184,INDIRECT($F$8),6+(O1192-1)*3,0))</f>
        <v>Basic Mechanical Engineering</v>
      </c>
      <c r="C1192" s="38"/>
      <c r="D1192" s="38"/>
      <c r="E1192" s="38"/>
      <c r="F1192" s="7">
        <f ca="1">IF(ISERROR(F1184),"",VLOOKUP(E1184,INDIRECT($F$8),6+(O1192-1)*3,0))</f>
        <v>4</v>
      </c>
      <c r="G1192" s="39" t="str">
        <f ca="1">IF(ISERROR(F1184),"",_xlfn.TEXTJOIN("/",FALSE,P1192,S1192))</f>
        <v>9/100</v>
      </c>
      <c r="H1192" s="39"/>
      <c r="I1192" s="39" t="str">
        <f ca="1">IF(ISERROR(F1184),"",_xlfn.TEXTJOIN("/",FALSE,Q1192,T1192))</f>
        <v>26/50</v>
      </c>
      <c r="J1192" s="39"/>
      <c r="K1192" s="39" t="str">
        <f ca="1">IF(ISERROR(F1184),"",_xlfn.TEXTJOIN("/",FALSE,R1192,U1192))</f>
        <v>35/150</v>
      </c>
      <c r="L1192" s="39"/>
      <c r="M1192" s="7" t="str">
        <f t="shared" ca="1" si="169"/>
        <v>F</v>
      </c>
      <c r="N1192" s="8">
        <f t="shared" ca="1" si="170"/>
        <v>0</v>
      </c>
      <c r="O1192">
        <f>O1191+1</f>
        <v>4</v>
      </c>
      <c r="P1192" s="1">
        <f ca="1">IF(ISERROR(F1184),"",IF(ISTEXT(VLOOKUP(B1184,INDIRECT($F$8),6+(O1192-1)*3)),(VLOOKUP(B1184,INDIRECT($F$8),6+(O1192-1)*3)),SUM(VLOOKUP(B1184,INDIRECT($F$8),6+(O1192-1)*3),IF(W1201,W1192,0))))</f>
        <v>9</v>
      </c>
      <c r="Q1192" s="1">
        <f ca="1">IF(ISERROR(F1184),"",VLOOKUP(B1184,INDIRECT($F$8),7+(O1192-1)*3))</f>
        <v>26</v>
      </c>
      <c r="R1192" s="1">
        <f ca="1">IF(ISERROR(F1184),"",SUM(P1192:Q1192))</f>
        <v>35</v>
      </c>
      <c r="S1192" s="1">
        <f ca="1">IF(ISERROR(F1184),"",VLOOKUP(A1184,INDIRECT($F$8),6+(O1192-1)*3))</f>
        <v>100</v>
      </c>
      <c r="T1192" s="1">
        <f ca="1">IF(ISERROR(F1184),"",VLOOKUP(A1184,INDIRECT($F$8),7+(O1192-1)*3))</f>
        <v>50</v>
      </c>
      <c r="U1192" s="1">
        <f ca="1">IF(ISERROR(F1184),"",VLOOKUP(A1184,INDIRECT($F$8),8+(O1192-1)*3))</f>
        <v>150</v>
      </c>
      <c r="V1192" s="1" t="str">
        <f ca="1">IF(ISERROR(F1184),"",IF(N1192=0,A1192,""))</f>
        <v>MET 001</v>
      </c>
      <c r="W1192" s="1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>11</v>
      </c>
      <c r="X1192" s="1" t="str">
        <f ca="1">IF(ISERROR(F1184),"",IF(W1192=0,"",_xlfn.TEXTJOIN("",FALSE," G+",W1192," in ",A1192)))</f>
        <v xml:space="preserve"> G+11 in MET 001</v>
      </c>
    </row>
    <row r="1193" spans="1:24" ht="12" customHeight="1" x14ac:dyDescent="0.25">
      <c r="A1193" s="7" t="str">
        <f ca="1">IF(ISERROR(F1184),"",VLOOKUP(C1184,INDIRECT($F$8),6+(O1193-1)*3,0))</f>
        <v>AHP 002</v>
      </c>
      <c r="B1193" s="38" t="str">
        <f ca="1">IF(ISERROR(F1184),"",VLOOKUP(D1184,INDIRECT($F$8),6+(O1193-1)*3,0))</f>
        <v>Engineering Chemistry Lab</v>
      </c>
      <c r="C1193" s="38"/>
      <c r="D1193" s="38"/>
      <c r="E1193" s="38"/>
      <c r="F1193" s="7">
        <f ca="1">IF(ISERROR(F1184),"",VLOOKUP(E1184,INDIRECT($F$8),6+(O1193-1)*3,0))</f>
        <v>1</v>
      </c>
      <c r="G1193" s="39" t="str">
        <f ca="1">IF(ISERROR(F1184),"",_xlfn.TEXTJOIN("/",FALSE,P1193,S1193))</f>
        <v>17/25</v>
      </c>
      <c r="H1193" s="39"/>
      <c r="I1193" s="39" t="str">
        <f ca="1">IF(ISERROR(F1184),"",_xlfn.TEXTJOIN("/",FALSE,Q1193,T1193))</f>
        <v>18/25</v>
      </c>
      <c r="J1193" s="39"/>
      <c r="K1193" s="39" t="str">
        <f ca="1">IF(ISERROR(F1184),"",_xlfn.TEXTJOIN("/",FALSE,R1193,U1193))</f>
        <v>35/50</v>
      </c>
      <c r="L1193" s="39"/>
      <c r="M1193" s="7" t="str">
        <f t="shared" ca="1" si="169"/>
        <v>C+</v>
      </c>
      <c r="N1193" s="8">
        <f t="shared" ca="1" si="170"/>
        <v>7.5</v>
      </c>
      <c r="O1193">
        <f>O1192+1</f>
        <v>5</v>
      </c>
      <c r="P1193" s="1">
        <f ca="1">IF(ISERROR(F1184),"",IF(ISTEXT(VLOOKUP(B1184,INDIRECT($F$8),6+(O1193-1)*3)),(VLOOKUP(B1184,INDIRECT($F$8),6+(O1193-1)*3)),SUM(VLOOKUP(B1184,INDIRECT($F$8),6+(O1193-1)*3),IF(W1201,W1193,0))))</f>
        <v>17</v>
      </c>
      <c r="Q1193" s="1">
        <f ca="1">IF(ISERROR(F1184),"",VLOOKUP(B1184,INDIRECT($F$8),7+(O1193-1)*3))</f>
        <v>18</v>
      </c>
      <c r="R1193" s="1">
        <f ca="1">IF(ISERROR(F1184),"",SUM(P1193:Q1193))</f>
        <v>35</v>
      </c>
      <c r="S1193" s="1">
        <f ca="1">IF(ISERROR(F1184),"",VLOOKUP(A1184,INDIRECT($F$8),6+(O1193-1)*3))</f>
        <v>25</v>
      </c>
      <c r="T1193" s="1">
        <f ca="1">IF(ISERROR(F1184),"",VLOOKUP(A1184,INDIRECT($F$8),7+(O1193-1)*3))</f>
        <v>25</v>
      </c>
      <c r="U1193" s="1">
        <f ca="1">IF(ISERROR(F1184),"",VLOOKUP(A1184,INDIRECT($F$8),8+(O1193-1)*3))</f>
        <v>50</v>
      </c>
      <c r="V1193" s="1" t="str">
        <f ca="1">IF(ISERROR(F1184),"",IF(N1193=0,A1193,""))</f>
        <v/>
      </c>
      <c r="W1193" s="1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>0</v>
      </c>
      <c r="X1193" s="1" t="str">
        <f ca="1">IF(ISERROR(F1184),"",IF(W1193=0,"",_xlfn.TEXTJOIN("",FALSE," G+",W1193," in ",A1193)))</f>
        <v/>
      </c>
    </row>
    <row r="1194" spans="1:24" ht="12" customHeight="1" x14ac:dyDescent="0.25">
      <c r="A1194" s="7" t="str">
        <f ca="1">IF(ISERROR(F1184),"",VLOOKUP(C1184,INDIRECT($F$8),6+(O1194-1)*3,0))</f>
        <v>ECP 001</v>
      </c>
      <c r="B1194" s="38" t="str">
        <f ca="1">IF(ISERROR(F1184),"",VLOOKUP(D1184,INDIRECT($F$8),6+(O1194-1)*3,0))</f>
        <v>Basic Electronics Engineering Lab</v>
      </c>
      <c r="C1194" s="38"/>
      <c r="D1194" s="38"/>
      <c r="E1194" s="38"/>
      <c r="F1194" s="7">
        <f ca="1">IF(ISERROR(F1184),"",VLOOKUP(E1184,INDIRECT($F$8),6+(O1194-1)*3,0))</f>
        <v>1</v>
      </c>
      <c r="G1194" s="39" t="str">
        <f ca="1">IF(ISERROR(F1184),"",_xlfn.TEXTJOIN("/",FALSE,P1194,S1194))</f>
        <v>19/25</v>
      </c>
      <c r="H1194" s="39"/>
      <c r="I1194" s="39" t="str">
        <f ca="1">IF(ISERROR(F1184),"",_xlfn.TEXTJOIN("/",FALSE,Q1194,T1194))</f>
        <v>16/25</v>
      </c>
      <c r="J1194" s="39"/>
      <c r="K1194" s="39" t="str">
        <f ca="1">IF(ISERROR(F1184),"",_xlfn.TEXTJOIN("/",FALSE,R1194,U1194))</f>
        <v>35/50</v>
      </c>
      <c r="L1194" s="39"/>
      <c r="M1194" s="7" t="str">
        <f t="shared" ca="1" si="169"/>
        <v>C+</v>
      </c>
      <c r="N1194" s="8">
        <f t="shared" ca="1" si="170"/>
        <v>7.5</v>
      </c>
      <c r="O1194">
        <f t="shared" ref="O1194:O1200" si="171">O1193+1</f>
        <v>6</v>
      </c>
      <c r="P1194" s="1">
        <f ca="1">IF(ISERROR(F1184),"",IF(ISTEXT(VLOOKUP(B1184,INDIRECT($F$8),6+(O1194-1)*3)),(VLOOKUP(B1184,INDIRECT($F$8),6+(O1194-1)*3)),SUM(VLOOKUP(B1184,INDIRECT($F$8),6+(O1194-1)*3),IF(W1201,W1194,0))))</f>
        <v>19</v>
      </c>
      <c r="Q1194" s="1">
        <f ca="1">IF(ISERROR(F1184),"",VLOOKUP(B1184,INDIRECT($F$8),7+(O1194-1)*3))</f>
        <v>16</v>
      </c>
      <c r="R1194" s="1">
        <f ca="1">IF(ISERROR(F1184),"",SUM(P1194:Q1194))</f>
        <v>35</v>
      </c>
      <c r="S1194" s="1">
        <f ca="1">IF(ISERROR(F1184),"",VLOOKUP(A1184,INDIRECT($F$8),6+(O1194-1)*3))</f>
        <v>25</v>
      </c>
      <c r="T1194" s="1">
        <f ca="1">IF(ISERROR(F1184),"",VLOOKUP(A1184,INDIRECT($F$8),7+(O1194-1)*3))</f>
        <v>25</v>
      </c>
      <c r="U1194" s="1">
        <f ca="1">IF(ISERROR(F1184),"",VLOOKUP(A1184,INDIRECT($F$8),8+(O1194-1)*3))</f>
        <v>50</v>
      </c>
      <c r="V1194" s="1" t="str">
        <f ca="1">IF(ISERROR(F1184),"",IF(N1194=0,A1194,""))</f>
        <v/>
      </c>
      <c r="W1194" s="1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>0</v>
      </c>
      <c r="X1194" s="1" t="str">
        <f ca="1">IF(ISERROR(F1184),"",IF(W1194=0,"",_xlfn.TEXTJOIN("",FALSE," G+",W1194," in ",A1194)))</f>
        <v/>
      </c>
    </row>
    <row r="1195" spans="1:24" ht="12" customHeight="1" x14ac:dyDescent="0.25">
      <c r="A1195" s="7" t="str">
        <f ca="1">IF(ISERROR(F1184),"",VLOOKUP(C1184,INDIRECT($F$8),6+(O1195-1)*3,0))</f>
        <v>MEP 001</v>
      </c>
      <c r="B1195" s="38" t="str">
        <f ca="1">IF(ISERROR(F1184),"",VLOOKUP(D1184,INDIRECT($F$8),6+(O1195-1)*3,0))</f>
        <v>Basic Mechanical Engineering Lab</v>
      </c>
      <c r="C1195" s="38"/>
      <c r="D1195" s="38"/>
      <c r="E1195" s="38"/>
      <c r="F1195" s="7">
        <f ca="1">IF(ISERROR(F1184),"",VLOOKUP(E1184,INDIRECT($F$8),6+(O1195-1)*3,0))</f>
        <v>1</v>
      </c>
      <c r="G1195" s="39" t="str">
        <f ca="1">IF(ISERROR(F1184),"",_xlfn.TEXTJOIN("/",FALSE,P1195,S1195))</f>
        <v>22/25</v>
      </c>
      <c r="H1195" s="39"/>
      <c r="I1195" s="39" t="str">
        <f ca="1">IF(ISERROR(F1184),"",_xlfn.TEXTJOIN("/",FALSE,Q1195,T1195))</f>
        <v>16/25</v>
      </c>
      <c r="J1195" s="39"/>
      <c r="K1195" s="39" t="str">
        <f ca="1">IF(ISERROR(F1184),"",_xlfn.TEXTJOIN("/",FALSE,R1195,U1195))</f>
        <v>38/50</v>
      </c>
      <c r="L1195" s="39"/>
      <c r="M1195" s="7" t="str">
        <f t="shared" ca="1" si="169"/>
        <v>B</v>
      </c>
      <c r="N1195" s="8">
        <f t="shared" ca="1" si="170"/>
        <v>8</v>
      </c>
      <c r="O1195">
        <f t="shared" si="171"/>
        <v>7</v>
      </c>
      <c r="P1195" s="1">
        <f ca="1">IF(ISERROR(F1184),"",IF(ISTEXT(VLOOKUP(B1184,INDIRECT($F$8),6+(O1195-1)*3)),(VLOOKUP(B1184,INDIRECT($F$8),6+(O1195-1)*3)),SUM(VLOOKUP(B1184,INDIRECT($F$8),6+(O1195-1)*3),IF(W1201,W1195,0))))</f>
        <v>22</v>
      </c>
      <c r="Q1195" s="1">
        <f ca="1">IF(ISERROR(F1184),"",VLOOKUP(B1184,INDIRECT($F$8),7+(O1195-1)*3))</f>
        <v>16</v>
      </c>
      <c r="R1195" s="1">
        <f ca="1">IF(ISERROR(F1184),"",SUM(P1195:Q1195))</f>
        <v>38</v>
      </c>
      <c r="S1195" s="1">
        <f ca="1">IF(ISERROR(F1184),"",VLOOKUP(A1184,INDIRECT($F$8),6+(O1195-1)*3))</f>
        <v>25</v>
      </c>
      <c r="T1195" s="1">
        <f ca="1">IF(ISERROR(F1184),"",VLOOKUP(A1184,INDIRECT($F$8),7+(O1195-1)*3))</f>
        <v>25</v>
      </c>
      <c r="U1195" s="1">
        <f ca="1">IF(ISERROR(F1184),"",VLOOKUP(A1184,INDIRECT($F$8),8+(O1195-1)*3))</f>
        <v>50</v>
      </c>
      <c r="V1195" s="1" t="str">
        <f ca="1">IF(ISERROR(F1184),"",IF(N1195=0,A1195,""))</f>
        <v/>
      </c>
      <c r="W1195" s="1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>0</v>
      </c>
      <c r="X1195" s="1" t="str">
        <f ca="1">IF(ISERROR(F1184),"",IF(W1195=0,"",_xlfn.TEXTJOIN("",FALSE," G+",W1195," in ",A1195)))</f>
        <v/>
      </c>
    </row>
    <row r="1196" spans="1:24" ht="12" customHeight="1" x14ac:dyDescent="0.25">
      <c r="A1196" s="7" t="str">
        <f ca="1">IF(ISERROR(F1184),"",VLOOKUP(C1184,INDIRECT($F$8),6+(O1196-1)*3,0))</f>
        <v>MEP 003</v>
      </c>
      <c r="B1196" s="38" t="str">
        <f ca="1">IF(ISERROR(F1184),"",VLOOKUP(D1184,INDIRECT($F$8),6+(O1196-1)*3-Z1196,0))</f>
        <v>Workshop Practices Lab</v>
      </c>
      <c r="C1196" s="38"/>
      <c r="D1196" s="38"/>
      <c r="E1196" s="38"/>
      <c r="F1196" s="7">
        <f ca="1">IF(ISERROR(F1184),"",VLOOKUP(E1184,INDIRECT($F$8),6+(O1196-1)*3,0))</f>
        <v>2</v>
      </c>
      <c r="G1196" s="39" t="str">
        <f ca="1">IF(ISERROR(F1184),"",_xlfn.TEXTJOIN("/",FALSE,P1196,S1196))</f>
        <v>46/50</v>
      </c>
      <c r="H1196" s="39"/>
      <c r="I1196" s="39" t="str">
        <f ca="1">IF(ISERROR(F1184),"",_xlfn.TEXTJOIN("/",FALSE,Q1196,T1196))</f>
        <v>38/50</v>
      </c>
      <c r="J1196" s="39"/>
      <c r="K1196" s="39" t="str">
        <f ca="1">IF(ISERROR(F1184),"",_xlfn.TEXTJOIN("/",FALSE,R1196,U1196))</f>
        <v>84/100</v>
      </c>
      <c r="L1196" s="39"/>
      <c r="M1196" s="7" t="str">
        <f t="shared" ca="1" si="169"/>
        <v>B+</v>
      </c>
      <c r="N1196" s="8">
        <f t="shared" ca="1" si="170"/>
        <v>8.5</v>
      </c>
      <c r="O1196">
        <f t="shared" si="171"/>
        <v>8</v>
      </c>
      <c r="P1196" s="1">
        <f ca="1">IF(ISERROR(F1184),"",IF(ISTEXT(VLOOKUP(B1184,INDIRECT($F$8),6+(O1196-1)*3)),(VLOOKUP(B1184,INDIRECT($F$8),6+(O1196-1)*3)),SUM(VLOOKUP(B1184,INDIRECT($F$8),6+(O1196-1)*3),IF(W1201,W1196,0))))</f>
        <v>46</v>
      </c>
      <c r="Q1196" s="1">
        <f ca="1">IF(ISERROR(F1184),"",VLOOKUP(B1184,INDIRECT($F$8),7+(O1196-1)*3))</f>
        <v>38</v>
      </c>
      <c r="R1196" s="1">
        <f ca="1">IF(ISERROR(F1184),"",SUM(P1196:Q1196))</f>
        <v>84</v>
      </c>
      <c r="S1196" s="1">
        <f ca="1">IF(ISERROR(F1184),"",VLOOKUP(A1184,INDIRECT($F$8),6+(O1196-1)*3))</f>
        <v>50</v>
      </c>
      <c r="T1196" s="1">
        <f ca="1">IF(ISERROR(F1184),"",VLOOKUP(A1184,INDIRECT($F$8),7+(O1196-1)*3))</f>
        <v>50</v>
      </c>
      <c r="U1196" s="1">
        <f ca="1">IF(ISERROR(F1184),"",VLOOKUP(A1184,INDIRECT($F$8),8+(O1196-1)*3))</f>
        <v>100</v>
      </c>
      <c r="V1196" s="1" t="str">
        <f ca="1">IF(ISERROR(F1184),"",IF(N1196=0,A1196,""))</f>
        <v/>
      </c>
      <c r="W1196" s="1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>0</v>
      </c>
      <c r="X1196" s="1" t="str">
        <f ca="1">IF(ISERROR(F1184),"",IF(W1196=0,"",_xlfn.TEXTJOIN("",FALSE," G+",W1196," in ",A1196)))</f>
        <v/>
      </c>
    </row>
    <row r="1197" spans="1:24" ht="12" customHeight="1" x14ac:dyDescent="0.25">
      <c r="A1197" s="7" t="str">
        <f ca="1">IF(ISERROR(F1184),"",VLOOKUP(C1184,INDIRECT($F$8),6+(O1197-1)*3,0))</f>
        <v>AHP 004</v>
      </c>
      <c r="B1197" s="38" t="str">
        <f ca="1">IF(ISERROR(F1184),"",VLOOKUP(D1184,INDIRECT($F$8),6+(O1197-1)*3-Z1197,0))</f>
        <v>Emerging Technologies in Engineering Lab</v>
      </c>
      <c r="C1197" s="38"/>
      <c r="D1197" s="38"/>
      <c r="E1197" s="38"/>
      <c r="F1197" s="7">
        <f ca="1">IF(ISERROR(F1184),"",VLOOKUP(E1184,INDIRECT($F$8),6+(O1197-1)*3,0))</f>
        <v>1</v>
      </c>
      <c r="G1197" s="39" t="str">
        <f ca="1">IF(ISERROR(F1184),"",_xlfn.TEXTJOIN("/",FALSE,P1197,S1197))</f>
        <v>22/25</v>
      </c>
      <c r="H1197" s="39"/>
      <c r="I1197" s="39" t="str">
        <f ca="1">IF(ISERROR(F1184),"",_xlfn.TEXTJOIN("/",FALSE,Q1197,T1197))</f>
        <v>24/25</v>
      </c>
      <c r="J1197" s="39"/>
      <c r="K1197" s="39" t="str">
        <f ca="1">IF(ISERROR(F1184),"",_xlfn.TEXTJOIN("/",FALSE,R1197,U1197))</f>
        <v>46/50</v>
      </c>
      <c r="L1197" s="39"/>
      <c r="M1197" s="7" t="str">
        <f t="shared" ca="1" si="169"/>
        <v>A+</v>
      </c>
      <c r="N1197" s="8">
        <f t="shared" ca="1" si="170"/>
        <v>9.5</v>
      </c>
      <c r="O1197">
        <f t="shared" si="171"/>
        <v>9</v>
      </c>
      <c r="P1197" s="1">
        <f ca="1">IF(ISERROR(F1184),"",IF(ISTEXT(VLOOKUP(B1184,INDIRECT($F$8),6+(O1197-1)*3)),(VLOOKUP(B1184,INDIRECT($F$8),6+(O1197-1)*3)),SUM(VLOOKUP(B1184,INDIRECT($F$8),6+(O1197-1)*3),IF(W1201,W1197,0))))</f>
        <v>22</v>
      </c>
      <c r="Q1197" s="1">
        <f ca="1">IF(ISERROR(F1184),"",VLOOKUP(B1184,INDIRECT($F$8),7+(O1197-1)*3))</f>
        <v>24</v>
      </c>
      <c r="R1197" s="1">
        <f ca="1">IF(ISERROR(F1184),"",SUM(P1197:Q1197))</f>
        <v>46</v>
      </c>
      <c r="S1197" s="1">
        <f ca="1">IF(ISERROR(F1184),"",VLOOKUP(A1184,INDIRECT($F$8),6+(O1197-1)*3))</f>
        <v>25</v>
      </c>
      <c r="T1197" s="1">
        <f ca="1">IF(ISERROR(F1184),"",VLOOKUP(A1184,INDIRECT($F$8),7+(O1197-1)*3))</f>
        <v>25</v>
      </c>
      <c r="U1197" s="1">
        <f ca="1">IF(ISERROR(F1184),"",VLOOKUP(A1184,INDIRECT($F$8),8+(O1197-1)*3))</f>
        <v>50</v>
      </c>
      <c r="V1197" s="1" t="str">
        <f ca="1">IF(ISERROR(F1184),"",IF(N1197=0,A1197,""))</f>
        <v/>
      </c>
      <c r="W1197" s="1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>0</v>
      </c>
      <c r="X1197" s="1" t="str">
        <f ca="1">IF(ISERROR(F1184),"",IF(W1197=0,"",_xlfn.TEXTJOIN("",FALSE," G+",W1197," in ",A1197)))</f>
        <v/>
      </c>
    </row>
    <row r="1198" spans="1:24" ht="12" customHeight="1" x14ac:dyDescent="0.25">
      <c r="A1198" s="7" t="str">
        <f ca="1">IF(ISERROR(F1184),"",VLOOKUP(C1184,INDIRECT($F$8),6+(O1198-1)*3,0))</f>
        <v>CSP 002</v>
      </c>
      <c r="B1198" s="38" t="str">
        <f ca="1">IF(ISERROR(F1184),"",VLOOKUP(D1184,INDIRECT($F$8),6+(O1198-1)*3,0))</f>
        <v>Computer Applications and IOT</v>
      </c>
      <c r="C1198" s="38"/>
      <c r="D1198" s="38"/>
      <c r="E1198" s="38"/>
      <c r="F1198" s="7">
        <f ca="1">IF(ISERROR(F1184),"",VLOOKUP(E1184,INDIRECT($F$8),6+(O1198-1)*3,0))</f>
        <v>1</v>
      </c>
      <c r="G1198" s="39" t="str">
        <f ca="1">IF(ISERROR(F1184),"",_xlfn.TEXTJOIN("/",FALSE,P1198,S1198))</f>
        <v>20/25</v>
      </c>
      <c r="H1198" s="39"/>
      <c r="I1198" s="39" t="str">
        <f ca="1">IF(ISERROR(F1184),"",_xlfn.TEXTJOIN("/",FALSE,Q1198,T1198))</f>
        <v>20/25</v>
      </c>
      <c r="J1198" s="39"/>
      <c r="K1198" s="39" t="str">
        <f ca="1">IF(ISERROR(F1184),"",_xlfn.TEXTJOIN("/",FALSE,R1198,U1198))</f>
        <v>40/50</v>
      </c>
      <c r="L1198" s="39"/>
      <c r="M1198" s="7" t="str">
        <f t="shared" ca="1" si="169"/>
        <v>B+</v>
      </c>
      <c r="N1198" s="8">
        <f t="shared" ca="1" si="170"/>
        <v>8.5</v>
      </c>
      <c r="O1198">
        <f t="shared" si="171"/>
        <v>10</v>
      </c>
      <c r="P1198" s="1">
        <f ca="1">IF(ISERROR(F1184),"",IF(ISTEXT(VLOOKUP(B1184,INDIRECT($F$8),6+(O1198-1)*3)),(VLOOKUP(B1184,INDIRECT($F$8),6+(O1198-1)*3)),SUM(VLOOKUP(B1184,INDIRECT($F$8),6+(O1198-1)*3),IF(W1201,W1198,0))))</f>
        <v>20</v>
      </c>
      <c r="Q1198" s="1">
        <f ca="1">IF(ISERROR(F1184),"",VLOOKUP(B1184,INDIRECT($F$8),7+(O1198-1)*3))</f>
        <v>20</v>
      </c>
      <c r="R1198" s="1">
        <f ca="1">IF(ISERROR(F1184),"",SUM(P1198:Q1198))</f>
        <v>40</v>
      </c>
      <c r="S1198" s="1">
        <f ca="1">IF(ISERROR(F1184),"",VLOOKUP(A1184,INDIRECT($F$8),6+(O1198-1)*3))</f>
        <v>25</v>
      </c>
      <c r="T1198" s="1">
        <f ca="1">IF(ISERROR(F1184),"",VLOOKUP(A1184,INDIRECT($F$8),7+(O1198-1)*3))</f>
        <v>25</v>
      </c>
      <c r="U1198" s="1">
        <f ca="1">IF(ISERROR(F1184),"",VLOOKUP(A1184,INDIRECT($F$8),8+(O1198-1)*3))</f>
        <v>50</v>
      </c>
      <c r="V1198" s="1" t="str">
        <f ca="1">IF(ISERROR(F1184),"",IF(N1198=0,A1198,""))</f>
        <v/>
      </c>
      <c r="W1198" s="1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>0</v>
      </c>
      <c r="X1198" s="1" t="str">
        <f ca="1">IF(ISERROR(F1184),"",IF(W1198=0,"",_xlfn.TEXTJOIN("",FALSE," G+",W1198," in ",A1198)))</f>
        <v/>
      </c>
    </row>
    <row r="1199" spans="1:24" ht="12" customHeight="1" x14ac:dyDescent="0.25">
      <c r="A1199" s="7" t="str">
        <f ca="1">IF(ISERROR(F1184),"",VLOOKUP(C1184,INDIRECT($F$8),6+(O1199-1)*3,0))</f>
        <v>AHP 006</v>
      </c>
      <c r="B1199" s="38" t="str">
        <f ca="1">IF(ISERROR(F1184),"",VLOOKUP(D1184,INDIRECT($F$8),6+(O1199-1)*3,0))</f>
        <v>English Language Lab ($)</v>
      </c>
      <c r="C1199" s="38"/>
      <c r="D1199" s="38"/>
      <c r="E1199" s="38"/>
      <c r="F1199" s="7">
        <f ca="1">IF(ISERROR(F1184),"",VLOOKUP(E1184,INDIRECT($F$8),6+(O1199-1)*3,0))</f>
        <v>0</v>
      </c>
      <c r="G1199" s="39" t="str">
        <f ca="1">IF(ISERROR(F1184),"",_xlfn.TEXTJOIN("/",FALSE,P1199,S1199))</f>
        <v>15/25</v>
      </c>
      <c r="H1199" s="39"/>
      <c r="I1199" s="39" t="str">
        <f ca="1">IF(ISERROR(F1184),"",_xlfn.TEXTJOIN("/",FALSE,Q1199,T1199))</f>
        <v>34/50</v>
      </c>
      <c r="J1199" s="39"/>
      <c r="K1199" s="39" t="str">
        <f ca="1">IF(ISERROR(F1184),"",_xlfn.TEXTJOIN("/",FALSE,R1199,U1199))</f>
        <v>49/75</v>
      </c>
      <c r="L1199" s="39"/>
      <c r="M1199" s="7" t="str">
        <f t="shared" ca="1" si="169"/>
        <v>C</v>
      </c>
      <c r="N1199" s="8">
        <f t="shared" ca="1" si="170"/>
        <v>7</v>
      </c>
      <c r="O1199">
        <f t="shared" si="171"/>
        <v>11</v>
      </c>
      <c r="P1199" s="1">
        <f ca="1">IF(ISERROR(F1184),"",IF(ISTEXT(VLOOKUP(B1184,INDIRECT($F$8),6+(O1199-1)*3)),(VLOOKUP(B1184,INDIRECT($F$8),6+(O1199-1)*3)),SUM(VLOOKUP(B1184,INDIRECT($F$8),6+(O1199-1)*3),IF(W1201,W1199,0))))</f>
        <v>15</v>
      </c>
      <c r="Q1199" s="1">
        <f ca="1">IF(ISERROR(F1184),"",VLOOKUP(B1184,INDIRECT($F$8),7+(O1199-1)*3))</f>
        <v>34</v>
      </c>
      <c r="R1199" s="1">
        <f ca="1">IF(ISERROR(F1184),"",SUM(P1199:Q1199))</f>
        <v>49</v>
      </c>
      <c r="S1199" s="1">
        <f ca="1">IF(ISERROR(F1184),"",VLOOKUP(A1184,INDIRECT($F$8),6+(O1199-1)*3))</f>
        <v>25</v>
      </c>
      <c r="T1199" s="1">
        <f ca="1">IF(ISERROR(F1184),"",VLOOKUP(A1184,INDIRECT($F$8),7+(O1199-1)*3))</f>
        <v>50</v>
      </c>
      <c r="U1199" s="1">
        <f ca="1">IF(ISERROR(F1184),"",VLOOKUP(A1184,INDIRECT($F$8),8+(O1199-1)*3))</f>
        <v>75</v>
      </c>
      <c r="V1199" s="1" t="str">
        <f ca="1">IF(ISERROR(F1184),"",IF(N1199=0,A1199,""))</f>
        <v/>
      </c>
      <c r="W1199" s="1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>0</v>
      </c>
      <c r="X1199" s="1" t="str">
        <f ca="1">IF(ISERROR(F1184),"",IF(W1199=0,"",_xlfn.TEXTJOIN("",FALSE," G+",W1199," in ",A1199)))</f>
        <v/>
      </c>
    </row>
    <row r="1200" spans="1:24" ht="12" customHeight="1" x14ac:dyDescent="0.25">
      <c r="A1200" s="7" t="str">
        <f ca="1">IF(ISERROR(F1184),"",VLOOKUP(C1184,INDIRECT($F$8),6+(O1200-1)*3-Y1200,0))</f>
        <v>GP 01</v>
      </c>
      <c r="B1200" s="38" t="str">
        <f ca="1">IF(ISERROR(F1184),"",VLOOKUP(D1184,INDIRECT($F$8),6+(O1200-1)*3-Z1200,0))</f>
        <v>General Proficiency ($)</v>
      </c>
      <c r="C1200" s="38"/>
      <c r="D1200" s="38"/>
      <c r="E1200" s="38"/>
      <c r="F1200" s="7">
        <f ca="1">IF(ISERROR(F1184),"",VLOOKUP(E1184,INDIRECT($F$8),6+(O1200-1)*3-AA1200,0))</f>
        <v>0</v>
      </c>
      <c r="G1200" s="39" t="str">
        <f ca="1">IF(ISERROR(F1184),"","-")</f>
        <v>-</v>
      </c>
      <c r="H1200" s="39"/>
      <c r="I1200" s="39" t="str">
        <f ca="1">IF(ISERROR(F1184),"",_xlfn.TEXTJOIN("/",FALSE,Q1200,T1200))</f>
        <v>47/50</v>
      </c>
      <c r="J1200" s="39"/>
      <c r="K1200" s="39" t="str">
        <f ca="1">IF(ISERROR(F1184),"",_xlfn.TEXTJOIN("/",FALSE,R1200,U1200))</f>
        <v>47/50</v>
      </c>
      <c r="L1200" s="39"/>
      <c r="M1200" s="39" t="str">
        <f ca="1">IF(ISBLANK(R1200),"",IF(ISTEXT(R1200),R1200,IF(R1200&gt;=0.8*U1200,"Excellent",IF(R1200&gt;=0.6*U1200,"Very Good",IF(R1200&gt;=0.4*U1200,"Good",IF(R1200&gt;=0.2*U1200,"Satisfactory","Average"))))))</f>
        <v>Excellent</v>
      </c>
      <c r="N1200" s="39"/>
      <c r="O1200">
        <f t="shared" si="171"/>
        <v>12</v>
      </c>
      <c r="P1200" s="1">
        <f ca="1">IF(ISERROR(F1184),"",IF(ISTEXT(VLOOKUP(B\28,INDIRECT($F$8),6+(O1200-1)*3)),(VLOOKUP(B1184,INDIRECT($F$8),6+(O1200-1)*3)),SUM(VLOOKUP(B1184,INDIRECT($F$8),6+(O1200-1)*3),IF(W1201,W1200,0))))</f>
        <v>0</v>
      </c>
      <c r="Q1200" s="1">
        <f ca="1">IF(ISERROR(F1184),"",VLOOKUP(B1184,INDIRECT($F$8),7+(O1200-1)*3))</f>
        <v>47</v>
      </c>
      <c r="R1200" s="1">
        <f ca="1">IF(ISERROR(F1184),"",SUM(P1200:Q1200))</f>
        <v>47</v>
      </c>
      <c r="S1200" s="1">
        <f ca="1">IF(ISERROR(F1184),"",VLOOKUP(A1184,INDIRECT($F$8),6+(O1200-1)*3))</f>
        <v>0</v>
      </c>
      <c r="T1200" s="1">
        <f ca="1">IF(ISERROR(F1184),"",VLOOKUP(A1184,INDIRECT($F$8),7+(O1200-1)*3))</f>
        <v>50</v>
      </c>
      <c r="U1200" s="1">
        <f ca="1">IF(ISERROR(F1184),"",VLOOKUP(A1184,INDIRECT($F$8),8+(O1200-1)*3))</f>
        <v>50</v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5">
      <c r="A1201" s="40" t="str">
        <f ca="1">IF(ISERROR(F1184),"",A1180)</f>
        <v>Total Credits/ Marks/ Total Grade Points</v>
      </c>
      <c r="B1201" s="40"/>
      <c r="C1201" s="40"/>
      <c r="D1201" s="40"/>
      <c r="E1201" s="40"/>
      <c r="F1201" s="10">
        <f ca="1">IF(ISERROR(F1184),"",SUM(F1189:F1199))</f>
        <v>23</v>
      </c>
      <c r="G1201" s="41" t="str">
        <f ca="1">IF(ISERROR(F1184),"",_xlfn.TEXTJOIN("/",TRUE,SUMIF(F1189:F1200,"&gt;0",P1189:P1200),SUMIF(F1189:F1200,"&gt;0",S1189:S1200)))</f>
        <v>233/575</v>
      </c>
      <c r="H1201" s="41"/>
      <c r="I1201" s="41" t="str">
        <f ca="1">IF(ISERROR(F1184),"",_xlfn.TEXTJOIN("/",TRUE,SUMIF(F1189:F1200,"&gt;0",Q1189:Q1200),SUMIF(F1189:F1200,"&gt;0",T1189:T1200)))</f>
        <v>236/375</v>
      </c>
      <c r="J1201" s="41"/>
      <c r="K1201" s="41" t="str">
        <f ca="1">IF(ISERROR(F1184),"",_xlfn.TEXTJOIN("/",TRUE,SUMIF(F1189:F1200,"&gt;0",R1189:R1200),SUMIF(F1189:F1200,"&gt;0",U1189:U1200)))</f>
        <v>469/950</v>
      </c>
      <c r="L1201" s="41"/>
      <c r="M1201" s="40">
        <f ca="1">IF(ISERROR(F1184),"",SUMPRODUCT(N1189:N1199,F1189:F1199))</f>
        <v>76</v>
      </c>
      <c r="N1201" s="40"/>
      <c r="V1201" s="1" t="str">
        <f ca="1">IF(ISERROR(F1184),"",_xlfn.TEXTJOIN(", ",TRUE,V1189:V1200))</f>
        <v>AHT 002, ECT 001, MET 001</v>
      </c>
      <c r="W1201" t="b">
        <f ca="1">IF(ISERROR(F1184),"",IF(SUM(W1189:W1200)&lt;=W1188,TRUE,FALSE))</f>
        <v>0</v>
      </c>
      <c r="X1201" s="1" t="str">
        <f ca="1">IF(ISERROR(F1184),"",_xlfn.TEXTJOIN(",",TRUE,X1189:X1200))</f>
        <v xml:space="preserve"> G+5 in AHT 002, G+11 in ECT 001, G+11 in MET 001</v>
      </c>
    </row>
    <row r="1202" spans="1:24" ht="12" customHeight="1" x14ac:dyDescent="0.25">
      <c r="A1202" s="40" t="str">
        <f ca="1">IF(ISERROR(F1184),"",A1181)</f>
        <v>Result:</v>
      </c>
      <c r="B1202" s="42" t="str" cm="1">
        <f t="array" aca="1" ref="B1202" ca="1">IF(SUM(COUNTIF(M1189:M1199,{"Ab","Dt"}))=11, "Not Promoted to IInd Semester", IF(V1201="", "PASS", "CARRY OVER"))</f>
        <v>CARRY OVER</v>
      </c>
      <c r="C1202" s="42"/>
      <c r="D1202" s="40" t="str">
        <f ca="1">IF(ISERROR(F1184),"",D1181)</f>
        <v>Remark:</v>
      </c>
      <c r="E1202" s="42" t="str">
        <f ca="1">IF(ISERROR(F1184),"",IF(V1201="",IF(X1201="","",X1201),_xlfn.TEXTJOIN(" ",TRUE,"BACK IN",V1201)))</f>
        <v>BACK IN AHT 002, ECT 001, MET 001</v>
      </c>
      <c r="F1202" s="42"/>
      <c r="G1202" s="40" t="str">
        <f ca="1">IF(ISERROR(F1184),"",G1181)</f>
        <v>SGPA:</v>
      </c>
      <c r="H1202" s="43">
        <f ca="1">IF(ISERROR(F1184),"",M1201/F1201)</f>
        <v>3.3043478260869565</v>
      </c>
      <c r="I1202" s="40" t="str">
        <f ca="1">IF(ISERROR(F1184),"",I1181)</f>
        <v>CGPA:</v>
      </c>
      <c r="J1202" s="43">
        <f ca="1">IF(ISERROR(F1184),"",VLOOKUP(B1184,INDIRECT($F$8),12+(O1200-1)*3,0))</f>
        <v>3.3043478260869565</v>
      </c>
      <c r="K1202" s="42" t="str">
        <f ca="1">IF(ISERROR(F1184),"",K1181)</f>
        <v>Earned Credits:</v>
      </c>
      <c r="L1202" s="40">
        <f ca="1">IF(ISERROR(F1184),"",SUMIF(N1189:N1199,"&gt;0",F1189:F1199))</f>
        <v>11</v>
      </c>
      <c r="M1202" s="42" t="str">
        <f ca="1">IF(ISERROR(F1184),"",M1181)</f>
        <v>Cuml. Earned Credits:</v>
      </c>
      <c r="N1202" s="40">
        <f ca="1">IF(ISERROR(F1184),"",VLOOKUP(B1184,INDIRECT($F$8),10+(O1200-1)*3,0))</f>
        <v>11</v>
      </c>
    </row>
    <row r="1203" spans="1:24" ht="12" customHeight="1" x14ac:dyDescent="0.25">
      <c r="A1203" s="40"/>
      <c r="B1203" s="42"/>
      <c r="C1203" s="42"/>
      <c r="D1203" s="40"/>
      <c r="E1203" s="42"/>
      <c r="F1203" s="42"/>
      <c r="G1203" s="40"/>
      <c r="H1203" s="43"/>
      <c r="I1203" s="40"/>
      <c r="J1203" s="43"/>
      <c r="K1203" s="42"/>
      <c r="L1203" s="40"/>
      <c r="M1203" s="42"/>
      <c r="N1203" s="40"/>
    </row>
    <row r="1204" spans="1:24" ht="12" customHeight="1" x14ac:dyDescent="0.25">
      <c r="A1204" s="40"/>
      <c r="B1204" s="42"/>
      <c r="C1204" s="42"/>
      <c r="D1204" s="40"/>
      <c r="E1204" s="42"/>
      <c r="F1204" s="42"/>
      <c r="G1204" s="40"/>
      <c r="H1204" s="43"/>
      <c r="I1204" s="40"/>
      <c r="J1204" s="43"/>
      <c r="K1204" s="42"/>
      <c r="L1204" s="40"/>
      <c r="M1204" s="42"/>
      <c r="N1204" s="40"/>
    </row>
    <row r="1205" spans="1:24" ht="12" customHeight="1" x14ac:dyDescent="0.25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 t="str">
        <f ca="1">VLOOKUP(B1205,INDIRECT($F$8),4,0)</f>
        <v>Vansh Gaganiya</v>
      </c>
    </row>
    <row r="1206" spans="1:24" ht="12" customHeight="1" x14ac:dyDescent="0.25">
      <c r="A1206" s="44" t="str">
        <f ca="1">IF(ISERROR(F1205),"",A1185)</f>
        <v>Name:</v>
      </c>
      <c r="B1206" s="44" t="str">
        <f ca="1">IFERROR(VLOOKUP(B1205,INDIRECT($F$8),4,0),"")</f>
        <v>Vansh Gaganiya</v>
      </c>
      <c r="C1206" s="44"/>
      <c r="D1206" s="44" t="str">
        <f ca="1">IF(ISERROR(F1205),"",D1185)</f>
        <v>Father's Name:</v>
      </c>
      <c r="E1206" s="44" t="str">
        <f ca="1">IFERROR(VLOOKUP(B1205,INDIRECT($F$8),5,0),"")</f>
        <v>Manoj Kumar</v>
      </c>
      <c r="F1206" s="44"/>
      <c r="G1206" s="44" t="str">
        <f ca="1">IF(ISERROR(F1205),"",G1185)</f>
        <v>University Roll No:</v>
      </c>
      <c r="H1206" s="44"/>
      <c r="I1206" s="45">
        <f ca="1">IFERROR(VLOOKUP(B1205,INDIRECT($F$8),2,0),"")</f>
        <v>250090101058</v>
      </c>
      <c r="J1206" s="45"/>
      <c r="K1206" s="44" t="str">
        <f ca="1">IF(ISERROR(F1205),"",K1185)</f>
        <v>University Enrol. No:</v>
      </c>
      <c r="L1206" s="44"/>
      <c r="M1206" s="45" t="str">
        <f ca="1">IFERROR(VLOOKUP(B1205,INDIRECT($F$8),3,0),"")</f>
        <v>UTU/2501104369</v>
      </c>
      <c r="N1206" s="45"/>
    </row>
    <row r="1207" spans="1:24" ht="12" customHeight="1" x14ac:dyDescent="0.25">
      <c r="A1207" s="44"/>
      <c r="B1207" s="44"/>
      <c r="C1207" s="44"/>
      <c r="D1207" s="44"/>
      <c r="E1207" s="44"/>
      <c r="F1207" s="44"/>
      <c r="G1207" s="44"/>
      <c r="H1207" s="44"/>
      <c r="I1207" s="45"/>
      <c r="J1207" s="45"/>
      <c r="K1207" s="44"/>
      <c r="L1207" s="44"/>
      <c r="M1207" s="45"/>
      <c r="N1207" s="45"/>
    </row>
    <row r="1208" spans="1:24" ht="12" customHeight="1" x14ac:dyDescent="0.25">
      <c r="A1208" s="42" t="str">
        <f ca="1">IF(ISERROR(F1205),"",A1187)</f>
        <v>Subject Code</v>
      </c>
      <c r="B1208" s="42" t="str">
        <f ca="1">IF(ISERROR(F1205),"",B1187)</f>
        <v>Subject Name</v>
      </c>
      <c r="C1208" s="42"/>
      <c r="D1208" s="42"/>
      <c r="E1208" s="42"/>
      <c r="F1208" s="42" t="str">
        <f ca="1">IF(ISERROR(F1205),"",F1187)</f>
        <v>Credits</v>
      </c>
      <c r="G1208" s="42" t="str">
        <f ca="1">IF(ISERROR(F1205),"",G1187)</f>
        <v>External Marks</v>
      </c>
      <c r="H1208" s="42"/>
      <c r="I1208" s="42" t="str">
        <f ca="1">IF(ISERROR(F1205),"",I1187)</f>
        <v>Sessional Marks</v>
      </c>
      <c r="J1208" s="42"/>
      <c r="K1208" s="42" t="str">
        <f ca="1">IF(ISERROR(F1205),"",K1187)</f>
        <v>Total Marks</v>
      </c>
      <c r="L1208" s="42"/>
      <c r="M1208" s="42" t="str">
        <f ca="1">IF(ISERROR(F1205),"",M1187)</f>
        <v>Grade</v>
      </c>
      <c r="N1208" s="42" t="str">
        <f ca="1">IF(ISERROR(F1205),"",N1187)</f>
        <v>Grade Points</v>
      </c>
    </row>
    <row r="1209" spans="1:24" ht="12" customHeight="1" x14ac:dyDescent="0.25">
      <c r="A1209" s="42"/>
      <c r="B1209" s="42"/>
      <c r="C1209" s="42"/>
      <c r="D1209" s="42"/>
      <c r="E1209" s="42"/>
      <c r="F1209" s="42"/>
      <c r="G1209" s="42"/>
      <c r="H1209" s="42"/>
      <c r="I1209" s="42"/>
      <c r="J1209" s="42"/>
      <c r="K1209" s="42"/>
      <c r="L1209" s="42"/>
      <c r="M1209" s="42"/>
      <c r="N1209" s="42"/>
      <c r="W1209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10</v>
      </c>
    </row>
    <row r="1210" spans="1:24" ht="12" customHeight="1" x14ac:dyDescent="0.25">
      <c r="A1210" s="7" t="str">
        <f ca="1">IF(ISERROR(F1205),"",VLOOKUP(C1205,INDIRECT($F$8),6+(O1210-1)*3,0))</f>
        <v>AHT 002</v>
      </c>
      <c r="B1210" s="38" t="str">
        <f ca="1">IF(ISERROR(F1205),"",VLOOKUP(D1205,INDIRECT($F$8),6+(O1210-1)*3,0))</f>
        <v>Engineering Chemistry</v>
      </c>
      <c r="C1210" s="38"/>
      <c r="D1210" s="38"/>
      <c r="E1210" s="38"/>
      <c r="F1210" s="7">
        <f ca="1">IF(ISERROR(F1205),"",VLOOKUP(E1205,INDIRECT($F$8),6+(O1210-1)*3,0))</f>
        <v>4</v>
      </c>
      <c r="G1210" s="39" t="str">
        <f ca="1">IF(ISERROR(F1205),"",_xlfn.TEXTJOIN("/",FALSE,P1210,S1210))</f>
        <v>47/100</v>
      </c>
      <c r="H1210" s="39"/>
      <c r="I1210" s="39" t="str">
        <f ca="1">IF(ISERROR(F1205),"",_xlfn.TEXTJOIN("/",FALSE,Q1210,T1210))</f>
        <v>20/50</v>
      </c>
      <c r="J1210" s="39"/>
      <c r="K1210" s="39" t="str">
        <f ca="1">IF(ISERROR(F1205),"",_xlfn.TEXTJOIN("/",FALSE,R1210,U1210))</f>
        <v>67/150</v>
      </c>
      <c r="L1210" s="39"/>
      <c r="M1210" s="7" t="str">
        <f ca="1">IF(ISERROR(F1205),"",IF(ISTEXT(P1210),IF(P1210="A","Ab",IF(P1210="D","Dt",IF(P1210="UFM","UFM",IF(P1210="NA","")))),IF(AND(ISBLANK(P1210),ISBLANK(R1210)),"",IF(P1210&lt;0.3*S1210,"F",IF(ISBLANK(R1210),"",IF(ISTEXT(R1210),R1210,IF(R1210&gt;=0.95*U1210,"O",IF(R1210&gt;=0.9*U1210,"A+",IF(R1210&gt;=0.85*U1210,"A",IF(R1210&gt;=0.8*U1210,"B+",IF(R1210&gt;=0.75*U1210,"B",IF(R1210&gt;=0.7*U1210,"C+",IF(R1210&gt;=0.65*U1210,"C",IF(R1210&gt;=0.6*U1210,"D+",IF(R1210&gt;=0.55*U1210,"D",IF(R1210&gt;=0.5*U1210,"E+",IF(R1210&gt;=0.45*U1210,"E",IF(R1210&gt;=0.4*U1210,"P",IF(R1210&lt;0.4*U1210,"F",R1210)))))))))))))))))))</f>
        <v>P</v>
      </c>
      <c r="N1210" s="8">
        <f ca="1">INDEX($Z$2:$Z$17,MATCH(M1210,$Y$2:$Y$17,0))</f>
        <v>4.5</v>
      </c>
      <c r="O1210">
        <v>1</v>
      </c>
      <c r="P1210" s="1">
        <f ca="1">IF(ISERROR(F1205),"",IF(ISTEXT(VLOOKUP(B1205,INDIRECT($F$8),6+(O1210-1)*3)),(VLOOKUP(B1205,INDIRECT($F$8),6+(O1210-1)*3)),SUM(VLOOKUP(B1205,INDIRECT($F$8),6+(O1210-1)*3),IF(W1222,W1210,0))))</f>
        <v>47</v>
      </c>
      <c r="Q1210" s="1">
        <f ca="1">IF(ISERROR(F1205),"",VLOOKUP(B1205,INDIRECT($F$8),7+(O1210-1)*3))</f>
        <v>20</v>
      </c>
      <c r="R1210" s="1">
        <f ca="1">IF(ISERROR(F1205),"",SUM(P1210:Q1210))</f>
        <v>67</v>
      </c>
      <c r="S1210" s="1">
        <f ca="1">IF(ISERROR(F1205),"",VLOOKUP(A1205,INDIRECT($F$8),6+(O1210-1)*3))</f>
        <v>100</v>
      </c>
      <c r="T1210" s="1">
        <f ca="1">IF(ISERROR(F1205),"",VLOOKUP(A1205,INDIRECT($F$8),7+(O1210-1)*3))</f>
        <v>50</v>
      </c>
      <c r="U1210" s="1">
        <f ca="1">IF(ISERROR(F1205),"",VLOOKUP(A1205,INDIRECT($F$8),8+(O1210-1)*3))</f>
        <v>150</v>
      </c>
      <c r="V1210" s="1" t="str">
        <f ca="1">IF(ISERROR(F1205),"",IF(N1210=0,A1210,""))</f>
        <v/>
      </c>
      <c r="W1210" s="1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>0</v>
      </c>
      <c r="X1210" s="1" t="str">
        <f ca="1">IF(ISERROR(F1205),"",IF(W1210=0,"",_xlfn.TEXTJOIN("",FALSE," G+",W1210," in ",A1210)))</f>
        <v/>
      </c>
    </row>
    <row r="1211" spans="1:24" ht="12" customHeight="1" x14ac:dyDescent="0.25">
      <c r="A1211" s="7" t="str">
        <f ca="1">IF(ISERROR(F1205),"",VLOOKUP(C1205,INDIRECT($F$8),6+(O1211-1)*3,0))</f>
        <v>AHT 003</v>
      </c>
      <c r="B1211" s="38" t="str">
        <f ca="1">IF(ISERROR(F1205),"",VLOOKUP(D1205,INDIRECT($F$8),6+(O1211-1)*3,0))</f>
        <v>Introduction to Engineering Mathematics</v>
      </c>
      <c r="C1211" s="38"/>
      <c r="D1211" s="38"/>
      <c r="E1211" s="38"/>
      <c r="F1211" s="7">
        <f ca="1">IF(ISERROR(F1205),"",VLOOKUP(E1205,INDIRECT($F$8),6+(O1211-1)*3,0))</f>
        <v>4</v>
      </c>
      <c r="G1211" s="39" t="str">
        <f ca="1">IF(ISERROR(F1205),"",_xlfn.TEXTJOIN("/",FALSE,P1211,S1211))</f>
        <v>31/100</v>
      </c>
      <c r="H1211" s="39"/>
      <c r="I1211" s="39" t="str">
        <f ca="1">IF(ISERROR(F1205),"",_xlfn.TEXTJOIN("/",FALSE,Q1211,T1211))</f>
        <v>29/50</v>
      </c>
      <c r="J1211" s="39"/>
      <c r="K1211" s="39" t="str">
        <f ca="1">IF(ISERROR(F1205),"",_xlfn.TEXTJOIN("/",FALSE,R1211,U1211))</f>
        <v>60/150</v>
      </c>
      <c r="L1211" s="39"/>
      <c r="M1211" s="7" t="str">
        <f t="shared" ref="M1211:M1220" ca="1" si="172">IF(ISERROR(F1206),"",IF(ISTEXT(P1211),IF(P1211="A","Ab",IF(P1211="D","Dt",IF(P1211="UFM","UFM",IF(P1211="NA","")))),IF(AND(ISBLANK(P1211),ISBLANK(R1211)),"",IF(P1211&lt;0.3*S1211,"F",IF(ISBLANK(R1211),"",IF(ISTEXT(R1211),R1211,IF(R1211&gt;=0.95*U1211,"O",IF(R1211&gt;=0.9*U1211,"A+",IF(R1211&gt;=0.85*U1211,"A",IF(R1211&gt;=0.8*U1211,"B+",IF(R1211&gt;=0.75*U1211,"B",IF(R1211&gt;=0.7*U1211,"C+",IF(R1211&gt;=0.65*U1211,"C",IF(R1211&gt;=0.6*U1211,"D+",IF(R1211&gt;=0.55*U1211,"D",IF(R1211&gt;=0.5*U1211,"E+",IF(R1211&gt;=0.45*U1211,"E",IF(R1211&gt;=0.4*U1211,"P",IF(R1211&lt;0.4*U1211,"F",R1211)))))))))))))))))))</f>
        <v>P</v>
      </c>
      <c r="N1211" s="8">
        <f t="shared" ref="N1211:N1220" ca="1" si="173">INDEX($Z$2:$Z$17,MATCH(M1211,$Y$2:$Y$17,0))</f>
        <v>4.5</v>
      </c>
      <c r="O1211">
        <f>O1210+1</f>
        <v>2</v>
      </c>
      <c r="P1211" s="1">
        <f ca="1">IF(ISERROR(F1205),"",IF(ISTEXT(VLOOKUP(B1205,INDIRECT($F$8),6+(O1211-1)*3)),(VLOOKUP(B1205,INDIRECT($F$8),6+(O1211-1)*3)),SUM(VLOOKUP(B1205,INDIRECT($F$8),6+(O1211-1)*3),IF(W1222,W1211,0))))</f>
        <v>31</v>
      </c>
      <c r="Q1211" s="1">
        <f ca="1">IF(ISERROR(F1205),"",VLOOKUP(B1205,INDIRECT($F$8),7+(O1211-1)*3))</f>
        <v>29</v>
      </c>
      <c r="R1211" s="1">
        <f ca="1">IF(ISERROR(F1205),"",SUM(P1211:Q1211))</f>
        <v>60</v>
      </c>
      <c r="S1211" s="1">
        <f ca="1">IF(ISERROR(F1205),"",VLOOKUP(A1205,INDIRECT($F$8),6+(O1211-1)*3))</f>
        <v>100</v>
      </c>
      <c r="T1211" s="1">
        <f ca="1">IF(ISERROR(F1205),"",VLOOKUP(A1205,INDIRECT($F$8),7+(O1211-1)*3))</f>
        <v>50</v>
      </c>
      <c r="U1211" s="1">
        <f ca="1">IF(ISERROR(F1205),"",VLOOKUP(A1205,INDIRECT($F$8),8+(O1211-1)*3))</f>
        <v>150</v>
      </c>
      <c r="V1211" s="1" t="str">
        <f ca="1">IF(ISERROR(F1205),"",IF(N1211=0,A1211,""))</f>
        <v/>
      </c>
      <c r="W1211" s="1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>0</v>
      </c>
      <c r="X1211" s="1" t="str">
        <f ca="1">IF(ISERROR(F1205),"",IF(W1211=0,"",_xlfn.TEXTJOIN("",FALSE," G+",W1211," in ",A1211)))</f>
        <v/>
      </c>
    </row>
    <row r="1212" spans="1:24" ht="12" customHeight="1" x14ac:dyDescent="0.25">
      <c r="A1212" s="7" t="str">
        <f ca="1">IF(ISERROR(F1205),"",VLOOKUP(C1205,INDIRECT($F$8),6+(O1212-1)*3,0))</f>
        <v>ECT 001</v>
      </c>
      <c r="B1212" s="38" t="str">
        <f ca="1">IF(ISERROR(F1205),"",VLOOKUP(D1205,INDIRECT($F$8),6+(O1212-1)*3,0))</f>
        <v>Basic Electronics Engineering</v>
      </c>
      <c r="C1212" s="38"/>
      <c r="D1212" s="38"/>
      <c r="E1212" s="38"/>
      <c r="F1212" s="7">
        <f ca="1">IF(ISERROR(F1205),"",VLOOKUP(E1205,INDIRECT($F$8),6+(O1212-1)*3,0))</f>
        <v>4</v>
      </c>
      <c r="G1212" s="39" t="str">
        <f ca="1">IF(ISERROR(F1205),"",_xlfn.TEXTJOIN("/",FALSE,P1212,S1212))</f>
        <v>15/100</v>
      </c>
      <c r="H1212" s="39"/>
      <c r="I1212" s="39" t="str">
        <f ca="1">IF(ISERROR(F1205),"",_xlfn.TEXTJOIN("/",FALSE,Q1212,T1212))</f>
        <v>37/50</v>
      </c>
      <c r="J1212" s="39"/>
      <c r="K1212" s="39" t="str">
        <f ca="1">IF(ISERROR(F1205),"",_xlfn.TEXTJOIN("/",FALSE,R1212,U1212))</f>
        <v>52/150</v>
      </c>
      <c r="L1212" s="39"/>
      <c r="M1212" s="7" t="str">
        <f t="shared" ca="1" si="172"/>
        <v>F</v>
      </c>
      <c r="N1212" s="8">
        <f t="shared" ca="1" si="173"/>
        <v>0</v>
      </c>
      <c r="O1212">
        <f>O1211+1</f>
        <v>3</v>
      </c>
      <c r="P1212" s="1">
        <f ca="1">IF(ISERROR(F1205),"",IF(ISTEXT(VLOOKUP(B1205,INDIRECT($F$8),6+(O1212-1)*3)),(VLOOKUP(B1205,INDIRECT($F$8),6+(O1212-1)*3)),SUM(VLOOKUP(B1205,INDIRECT($F$8),6+(O1212-1)*3),IF(W1222,W1212,0))))</f>
        <v>15</v>
      </c>
      <c r="Q1212" s="1">
        <f ca="1">IF(ISERROR(F1205),"",VLOOKUP(B1205,INDIRECT($F$8),7+(O1212-1)*3))</f>
        <v>37</v>
      </c>
      <c r="R1212" s="1">
        <f ca="1">IF(ISERROR(F1205),"",SUM(P1212:Q1212))</f>
        <v>52</v>
      </c>
      <c r="S1212" s="1">
        <f ca="1">IF(ISERROR(F1205),"",VLOOKUP(A1205,INDIRECT($F$8),6+(O1212-1)*3))</f>
        <v>100</v>
      </c>
      <c r="T1212" s="1">
        <f ca="1">IF(ISERROR(F1205),"",VLOOKUP(A1205,INDIRECT($F$8),7+(O1212-1)*3))</f>
        <v>50</v>
      </c>
      <c r="U1212" s="1">
        <f ca="1">IF(ISERROR(F1205),"",VLOOKUP(A1205,INDIRECT($F$8),8+(O1212-1)*3))</f>
        <v>150</v>
      </c>
      <c r="V1212" s="1" t="str">
        <f ca="1">IF(ISERROR(F1205),"",IF(N1212=0,A1212,""))</f>
        <v>ECT 001</v>
      </c>
      <c r="W1212" s="1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>11</v>
      </c>
      <c r="X1212" s="1" t="str">
        <f ca="1">IF(ISERROR(F1205),"",IF(W1212=0,"",_xlfn.TEXTJOIN("",FALSE," G+",W1212," in ",A1212)))</f>
        <v xml:space="preserve"> G+11 in ECT 001</v>
      </c>
    </row>
    <row r="1213" spans="1:24" ht="12" customHeight="1" x14ac:dyDescent="0.25">
      <c r="A1213" s="7" t="str">
        <f ca="1">IF(ISERROR(F1205),"",VLOOKUP(C1205,INDIRECT($F$8),6+(O1213-1)*3,0))</f>
        <v>MET 001</v>
      </c>
      <c r="B1213" s="38" t="str">
        <f ca="1">IF(ISERROR(F1205),"",VLOOKUP(D1205,INDIRECT($F$8),6+(O1213-1)*3,0))</f>
        <v>Basic Mechanical Engineering</v>
      </c>
      <c r="C1213" s="38"/>
      <c r="D1213" s="38"/>
      <c r="E1213" s="38"/>
      <c r="F1213" s="7">
        <f ca="1">IF(ISERROR(F1205),"",VLOOKUP(E1205,INDIRECT($F$8),6+(O1213-1)*3,0))</f>
        <v>4</v>
      </c>
      <c r="G1213" s="39" t="str">
        <f ca="1">IF(ISERROR(F1205),"",_xlfn.TEXTJOIN("/",FALSE,P1213,S1213))</f>
        <v>25/100</v>
      </c>
      <c r="H1213" s="39"/>
      <c r="I1213" s="39" t="str">
        <f ca="1">IF(ISERROR(F1205),"",_xlfn.TEXTJOIN("/",FALSE,Q1213,T1213))</f>
        <v>27/50</v>
      </c>
      <c r="J1213" s="39"/>
      <c r="K1213" s="39" t="str">
        <f ca="1">IF(ISERROR(F1205),"",_xlfn.TEXTJOIN("/",FALSE,R1213,U1213))</f>
        <v>52/150</v>
      </c>
      <c r="L1213" s="39"/>
      <c r="M1213" s="7" t="str">
        <f t="shared" ca="1" si="172"/>
        <v>F</v>
      </c>
      <c r="N1213" s="8">
        <f t="shared" ca="1" si="173"/>
        <v>0</v>
      </c>
      <c r="O1213">
        <f>O1212+1</f>
        <v>4</v>
      </c>
      <c r="P1213" s="1">
        <f ca="1">IF(ISERROR(F1205),"",IF(ISTEXT(VLOOKUP(B1205,INDIRECT($F$8),6+(O1213-1)*3)),(VLOOKUP(B1205,INDIRECT($F$8),6+(O1213-1)*3)),SUM(VLOOKUP(B1205,INDIRECT($F$8),6+(O1213-1)*3),IF(W1222,W1213,0))))</f>
        <v>25</v>
      </c>
      <c r="Q1213" s="1">
        <f ca="1">IF(ISERROR(F1205),"",VLOOKUP(B1205,INDIRECT($F$8),7+(O1213-1)*3))</f>
        <v>27</v>
      </c>
      <c r="R1213" s="1">
        <f ca="1">IF(ISERROR(F1205),"",SUM(P1213:Q1213))</f>
        <v>52</v>
      </c>
      <c r="S1213" s="1">
        <f ca="1">IF(ISERROR(F1205),"",VLOOKUP(A1205,INDIRECT($F$8),6+(O1213-1)*3))</f>
        <v>100</v>
      </c>
      <c r="T1213" s="1">
        <f ca="1">IF(ISERROR(F1205),"",VLOOKUP(A1205,INDIRECT($F$8),7+(O1213-1)*3))</f>
        <v>50</v>
      </c>
      <c r="U1213" s="1">
        <f ca="1">IF(ISERROR(F1205),"",VLOOKUP(A1205,INDIRECT($F$8),8+(O1213-1)*3))</f>
        <v>150</v>
      </c>
      <c r="V1213" s="1" t="str">
        <f ca="1">IF(ISERROR(F1205),"",IF(N1213=0,A1213,""))</f>
        <v>MET 001</v>
      </c>
      <c r="W1213" s="1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>11</v>
      </c>
      <c r="X1213" s="1" t="str">
        <f ca="1">IF(ISERROR(F1205),"",IF(W1213=0,"",_xlfn.TEXTJOIN("",FALSE," G+",W1213," in ",A1213)))</f>
        <v xml:space="preserve"> G+11 in MET 001</v>
      </c>
    </row>
    <row r="1214" spans="1:24" ht="12" customHeight="1" x14ac:dyDescent="0.25">
      <c r="A1214" s="7" t="str">
        <f ca="1">IF(ISERROR(F1205),"",VLOOKUP(C1205,INDIRECT($F$8),6+(O1214-1)*3,0))</f>
        <v>AHP 002</v>
      </c>
      <c r="B1214" s="38" t="str">
        <f ca="1">IF(ISERROR(F1205),"",VLOOKUP(D1205,INDIRECT($F$8),6+(O1214-1)*3,0))</f>
        <v>Engineering Chemistry Lab</v>
      </c>
      <c r="C1214" s="38"/>
      <c r="D1214" s="38"/>
      <c r="E1214" s="38"/>
      <c r="F1214" s="7">
        <f ca="1">IF(ISERROR(F1205),"",VLOOKUP(E1205,INDIRECT($F$8),6+(O1214-1)*3,0))</f>
        <v>1</v>
      </c>
      <c r="G1214" s="39" t="str">
        <f ca="1">IF(ISERROR(F1205),"",_xlfn.TEXTJOIN("/",FALSE,P1214,S1214))</f>
        <v>16/25</v>
      </c>
      <c r="H1214" s="39"/>
      <c r="I1214" s="39" t="str">
        <f ca="1">IF(ISERROR(F1205),"",_xlfn.TEXTJOIN("/",FALSE,Q1214,T1214))</f>
        <v>18/25</v>
      </c>
      <c r="J1214" s="39"/>
      <c r="K1214" s="39" t="str">
        <f ca="1">IF(ISERROR(F1205),"",_xlfn.TEXTJOIN("/",FALSE,R1214,U1214))</f>
        <v>34/50</v>
      </c>
      <c r="L1214" s="39"/>
      <c r="M1214" s="7" t="str">
        <f t="shared" ca="1" si="172"/>
        <v>C</v>
      </c>
      <c r="N1214" s="8">
        <f t="shared" ca="1" si="173"/>
        <v>7</v>
      </c>
      <c r="O1214">
        <f>O1213+1</f>
        <v>5</v>
      </c>
      <c r="P1214" s="1">
        <f ca="1">IF(ISERROR(F1205),"",IF(ISTEXT(VLOOKUP(B1205,INDIRECT($F$8),6+(O1214-1)*3)),(VLOOKUP(B1205,INDIRECT($F$8),6+(O1214-1)*3)),SUM(VLOOKUP(B1205,INDIRECT($F$8),6+(O1214-1)*3),IF(W1222,W1214,0))))</f>
        <v>16</v>
      </c>
      <c r="Q1214" s="1">
        <f ca="1">IF(ISERROR(F1205),"",VLOOKUP(B1205,INDIRECT($F$8),7+(O1214-1)*3))</f>
        <v>18</v>
      </c>
      <c r="R1214" s="1">
        <f ca="1">IF(ISERROR(F1205),"",SUM(P1214:Q1214))</f>
        <v>34</v>
      </c>
      <c r="S1214" s="1">
        <f ca="1">IF(ISERROR(F1205),"",VLOOKUP(A1205,INDIRECT($F$8),6+(O1214-1)*3))</f>
        <v>25</v>
      </c>
      <c r="T1214" s="1">
        <f ca="1">IF(ISERROR(F1205),"",VLOOKUP(A1205,INDIRECT($F$8),7+(O1214-1)*3))</f>
        <v>25</v>
      </c>
      <c r="U1214" s="1">
        <f ca="1">IF(ISERROR(F1205),"",VLOOKUP(A1205,INDIRECT($F$8),8+(O1214-1)*3))</f>
        <v>50</v>
      </c>
      <c r="V1214" s="1" t="str">
        <f ca="1">IF(ISERROR(F1205),"",IF(N1214=0,A1214,""))</f>
        <v/>
      </c>
      <c r="W1214" s="1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>0</v>
      </c>
      <c r="X1214" s="1" t="str">
        <f ca="1">IF(ISERROR(F1205),"",IF(W1214=0,"",_xlfn.TEXTJOIN("",FALSE," G+",W1214," in ",A1214)))</f>
        <v/>
      </c>
    </row>
    <row r="1215" spans="1:24" ht="12" customHeight="1" x14ac:dyDescent="0.25">
      <c r="A1215" s="7" t="str">
        <f ca="1">IF(ISERROR(F1205),"",VLOOKUP(C1205,INDIRECT($F$8),6+(O1215-1)*3,0))</f>
        <v>ECP 001</v>
      </c>
      <c r="B1215" s="38" t="str">
        <f ca="1">IF(ISERROR(F1205),"",VLOOKUP(D1205,INDIRECT($F$8),6+(O1215-1)*3,0))</f>
        <v>Basic Electronics Engineering Lab</v>
      </c>
      <c r="C1215" s="38"/>
      <c r="D1215" s="38"/>
      <c r="E1215" s="38"/>
      <c r="F1215" s="7">
        <f ca="1">IF(ISERROR(F1205),"",VLOOKUP(E1205,INDIRECT($F$8),6+(O1215-1)*3,0))</f>
        <v>1</v>
      </c>
      <c r="G1215" s="39" t="str">
        <f ca="1">IF(ISERROR(F1205),"",_xlfn.TEXTJOIN("/",FALSE,P1215,S1215))</f>
        <v>10/25</v>
      </c>
      <c r="H1215" s="39"/>
      <c r="I1215" s="39" t="str">
        <f ca="1">IF(ISERROR(F1205),"",_xlfn.TEXTJOIN("/",FALSE,Q1215,T1215))</f>
        <v>19/25</v>
      </c>
      <c r="J1215" s="39"/>
      <c r="K1215" s="39" t="str">
        <f ca="1">IF(ISERROR(F1205),"",_xlfn.TEXTJOIN("/",FALSE,R1215,U1215))</f>
        <v>29/50</v>
      </c>
      <c r="L1215" s="39"/>
      <c r="M1215" s="7" t="str">
        <f t="shared" ca="1" si="172"/>
        <v>D</v>
      </c>
      <c r="N1215" s="8">
        <f t="shared" ca="1" si="173"/>
        <v>6</v>
      </c>
      <c r="O1215">
        <f t="shared" ref="O1215:O1221" si="174">O1214+1</f>
        <v>6</v>
      </c>
      <c r="P1215" s="1">
        <f ca="1">IF(ISERROR(F1205),"",IF(ISTEXT(VLOOKUP(B1205,INDIRECT($F$8),6+(O1215-1)*3)),(VLOOKUP(B1205,INDIRECT($F$8),6+(O1215-1)*3)),SUM(VLOOKUP(B1205,INDIRECT($F$8),6+(O1215-1)*3),IF(W1222,W1215,0))))</f>
        <v>10</v>
      </c>
      <c r="Q1215" s="1">
        <f ca="1">IF(ISERROR(F1205),"",VLOOKUP(B1205,INDIRECT($F$8),7+(O1215-1)*3))</f>
        <v>19</v>
      </c>
      <c r="R1215" s="1">
        <f ca="1">IF(ISERROR(F1205),"",SUM(P1215:Q1215))</f>
        <v>29</v>
      </c>
      <c r="S1215" s="1">
        <f ca="1">IF(ISERROR(F1205),"",VLOOKUP(A1205,INDIRECT($F$8),6+(O1215-1)*3))</f>
        <v>25</v>
      </c>
      <c r="T1215" s="1">
        <f ca="1">IF(ISERROR(F1205),"",VLOOKUP(A1205,INDIRECT($F$8),7+(O1215-1)*3))</f>
        <v>25</v>
      </c>
      <c r="U1215" s="1">
        <f ca="1">IF(ISERROR(F1205),"",VLOOKUP(A1205,INDIRECT($F$8),8+(O1215-1)*3))</f>
        <v>50</v>
      </c>
      <c r="V1215" s="1" t="str">
        <f ca="1">IF(ISERROR(F1205),"",IF(N1215=0,A1215,""))</f>
        <v/>
      </c>
      <c r="W1215" s="1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>0</v>
      </c>
      <c r="X1215" s="1" t="str">
        <f ca="1">IF(ISERROR(F1205),"",IF(W1215=0,"",_xlfn.TEXTJOIN("",FALSE," G+",W1215," in ",A1215)))</f>
        <v/>
      </c>
    </row>
    <row r="1216" spans="1:24" ht="12" customHeight="1" x14ac:dyDescent="0.25">
      <c r="A1216" s="7" t="str">
        <f ca="1">IF(ISERROR(F1205),"",VLOOKUP(C1205,INDIRECT($F$8),6+(O1216-1)*3,0))</f>
        <v>MEP 001</v>
      </c>
      <c r="B1216" s="38" t="str">
        <f ca="1">IF(ISERROR(F1205),"",VLOOKUP(D1205,INDIRECT($F$8),6+(O1216-1)*3,0))</f>
        <v>Basic Mechanical Engineering Lab</v>
      </c>
      <c r="C1216" s="38"/>
      <c r="D1216" s="38"/>
      <c r="E1216" s="38"/>
      <c r="F1216" s="7">
        <f ca="1">IF(ISERROR(F1205),"",VLOOKUP(E1205,INDIRECT($F$8),6+(O1216-1)*3,0))</f>
        <v>1</v>
      </c>
      <c r="G1216" s="39" t="str">
        <f ca="1">IF(ISERROR(F1205),"",_xlfn.TEXTJOIN("/",FALSE,P1216,S1216))</f>
        <v>18/25</v>
      </c>
      <c r="H1216" s="39"/>
      <c r="I1216" s="39" t="str">
        <f ca="1">IF(ISERROR(F1205),"",_xlfn.TEXTJOIN("/",FALSE,Q1216,T1216))</f>
        <v>21/25</v>
      </c>
      <c r="J1216" s="39"/>
      <c r="K1216" s="39" t="str">
        <f ca="1">IF(ISERROR(F1205),"",_xlfn.TEXTJOIN("/",FALSE,R1216,U1216))</f>
        <v>39/50</v>
      </c>
      <c r="L1216" s="39"/>
      <c r="M1216" s="7" t="str">
        <f t="shared" ca="1" si="172"/>
        <v>B</v>
      </c>
      <c r="N1216" s="8">
        <f t="shared" ca="1" si="173"/>
        <v>8</v>
      </c>
      <c r="O1216">
        <f t="shared" si="174"/>
        <v>7</v>
      </c>
      <c r="P1216" s="1">
        <f ca="1">IF(ISERROR(F1205),"",IF(ISTEXT(VLOOKUP(B1205,INDIRECT($F$8),6+(O1216-1)*3)),(VLOOKUP(B1205,INDIRECT($F$8),6+(O1216-1)*3)),SUM(VLOOKUP(B1205,INDIRECT($F$8),6+(O1216-1)*3),IF(W1222,W1216,0))))</f>
        <v>18</v>
      </c>
      <c r="Q1216" s="1">
        <f ca="1">IF(ISERROR(F1205),"",VLOOKUP(B1205,INDIRECT($F$8),7+(O1216-1)*3))</f>
        <v>21</v>
      </c>
      <c r="R1216" s="1">
        <f ca="1">IF(ISERROR(F1205),"",SUM(P1216:Q1216))</f>
        <v>39</v>
      </c>
      <c r="S1216" s="1">
        <f ca="1">IF(ISERROR(F1205),"",VLOOKUP(A1205,INDIRECT($F$8),6+(O1216-1)*3))</f>
        <v>25</v>
      </c>
      <c r="T1216" s="1">
        <f ca="1">IF(ISERROR(F1205),"",VLOOKUP(A1205,INDIRECT($F$8),7+(O1216-1)*3))</f>
        <v>25</v>
      </c>
      <c r="U1216" s="1">
        <f ca="1">IF(ISERROR(F1205),"",VLOOKUP(A1205,INDIRECT($F$8),8+(O1216-1)*3))</f>
        <v>50</v>
      </c>
      <c r="V1216" s="1" t="str">
        <f ca="1">IF(ISERROR(F1205),"",IF(N1216=0,A1216,""))</f>
        <v/>
      </c>
      <c r="W1216" s="1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>0</v>
      </c>
      <c r="X1216" s="1" t="str">
        <f ca="1">IF(ISERROR(F1205),"",IF(W1216=0,"",_xlfn.TEXTJOIN("",FALSE," G+",W1216," in ",A1216)))</f>
        <v/>
      </c>
    </row>
    <row r="1217" spans="1:24" ht="12" customHeight="1" x14ac:dyDescent="0.25">
      <c r="A1217" s="7" t="str">
        <f ca="1">IF(ISERROR(F1205),"",VLOOKUP(C1205,INDIRECT($F$8),6+(O1217-1)*3,0))</f>
        <v>MEP 003</v>
      </c>
      <c r="B1217" s="38" t="str">
        <f ca="1">IF(ISERROR(F1205),"",VLOOKUP(D1205,INDIRECT($F$8),6+(O1217-1)*3-Z1217,0))</f>
        <v>Workshop Practices Lab</v>
      </c>
      <c r="C1217" s="38"/>
      <c r="D1217" s="38"/>
      <c r="E1217" s="38"/>
      <c r="F1217" s="7">
        <f ca="1">IF(ISERROR(F1205),"",VLOOKUP(E1205,INDIRECT($F$8),6+(O1217-1)*3,0))</f>
        <v>2</v>
      </c>
      <c r="G1217" s="39" t="str">
        <f ca="1">IF(ISERROR(F1205),"",_xlfn.TEXTJOIN("/",FALSE,P1217,S1217))</f>
        <v>40/50</v>
      </c>
      <c r="H1217" s="39"/>
      <c r="I1217" s="39" t="str">
        <f ca="1">IF(ISERROR(F1205),"",_xlfn.TEXTJOIN("/",FALSE,Q1217,T1217))</f>
        <v>40/50</v>
      </c>
      <c r="J1217" s="39"/>
      <c r="K1217" s="39" t="str">
        <f ca="1">IF(ISERROR(F1205),"",_xlfn.TEXTJOIN("/",FALSE,R1217,U1217))</f>
        <v>80/100</v>
      </c>
      <c r="L1217" s="39"/>
      <c r="M1217" s="7" t="str">
        <f t="shared" ca="1" si="172"/>
        <v>B+</v>
      </c>
      <c r="N1217" s="8">
        <f t="shared" ca="1" si="173"/>
        <v>8.5</v>
      </c>
      <c r="O1217">
        <f t="shared" si="174"/>
        <v>8</v>
      </c>
      <c r="P1217" s="1">
        <f ca="1">IF(ISERROR(F1205),"",IF(ISTEXT(VLOOKUP(B1205,INDIRECT($F$8),6+(O1217-1)*3)),(VLOOKUP(B1205,INDIRECT($F$8),6+(O1217-1)*3)),SUM(VLOOKUP(B1205,INDIRECT($F$8),6+(O1217-1)*3),IF(W1222,W1217,0))))</f>
        <v>40</v>
      </c>
      <c r="Q1217" s="1">
        <f ca="1">IF(ISERROR(F1205),"",VLOOKUP(B1205,INDIRECT($F$8),7+(O1217-1)*3))</f>
        <v>40</v>
      </c>
      <c r="R1217" s="1">
        <f ca="1">IF(ISERROR(F1205),"",SUM(P1217:Q1217))</f>
        <v>80</v>
      </c>
      <c r="S1217" s="1">
        <f ca="1">IF(ISERROR(F1205),"",VLOOKUP(A1205,INDIRECT($F$8),6+(O1217-1)*3))</f>
        <v>50</v>
      </c>
      <c r="T1217" s="1">
        <f ca="1">IF(ISERROR(F1205),"",VLOOKUP(A1205,INDIRECT($F$8),7+(O1217-1)*3))</f>
        <v>50</v>
      </c>
      <c r="U1217" s="1">
        <f ca="1">IF(ISERROR(F1205),"",VLOOKUP(A1205,INDIRECT($F$8),8+(O1217-1)*3))</f>
        <v>100</v>
      </c>
      <c r="V1217" s="1" t="str">
        <f ca="1">IF(ISERROR(F1205),"",IF(N1217=0,A1217,""))</f>
        <v/>
      </c>
      <c r="W1217" s="1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>0</v>
      </c>
      <c r="X1217" s="1" t="str">
        <f ca="1">IF(ISERROR(F1205),"",IF(W1217=0,"",_xlfn.TEXTJOIN("",FALSE," G+",W1217," in ",A1217)))</f>
        <v/>
      </c>
    </row>
    <row r="1218" spans="1:24" ht="12" customHeight="1" x14ac:dyDescent="0.25">
      <c r="A1218" s="7" t="str">
        <f ca="1">IF(ISERROR(F1205),"",VLOOKUP(C1205,INDIRECT($F$8),6+(O1218-1)*3,0))</f>
        <v>AHP 004</v>
      </c>
      <c r="B1218" s="38" t="str">
        <f ca="1">IF(ISERROR(F1205),"",VLOOKUP(D1205,INDIRECT($F$8),6+(O1218-1)*3-Z1218,0))</f>
        <v>Emerging Technologies in Engineering Lab</v>
      </c>
      <c r="C1218" s="38"/>
      <c r="D1218" s="38"/>
      <c r="E1218" s="38"/>
      <c r="F1218" s="7">
        <f ca="1">IF(ISERROR(F1205),"",VLOOKUP(E1205,INDIRECT($F$8),6+(O1218-1)*3,0))</f>
        <v>1</v>
      </c>
      <c r="G1218" s="39" t="str">
        <f ca="1">IF(ISERROR(F1205),"",_xlfn.TEXTJOIN("/",FALSE,P1218,S1218))</f>
        <v>22/25</v>
      </c>
      <c r="H1218" s="39"/>
      <c r="I1218" s="39" t="str">
        <f ca="1">IF(ISERROR(F1205),"",_xlfn.TEXTJOIN("/",FALSE,Q1218,T1218))</f>
        <v>21/25</v>
      </c>
      <c r="J1218" s="39"/>
      <c r="K1218" s="39" t="str">
        <f ca="1">IF(ISERROR(F1205),"",_xlfn.TEXTJOIN("/",FALSE,R1218,U1218))</f>
        <v>43/50</v>
      </c>
      <c r="L1218" s="39"/>
      <c r="M1218" s="7" t="str">
        <f t="shared" ca="1" si="172"/>
        <v>A</v>
      </c>
      <c r="N1218" s="8">
        <f t="shared" ca="1" si="173"/>
        <v>9</v>
      </c>
      <c r="O1218">
        <f t="shared" si="174"/>
        <v>9</v>
      </c>
      <c r="P1218" s="1">
        <f ca="1">IF(ISERROR(F1205),"",IF(ISTEXT(VLOOKUP(B1205,INDIRECT($F$8),6+(O1218-1)*3)),(VLOOKUP(B1205,INDIRECT($F$8),6+(O1218-1)*3)),SUM(VLOOKUP(B1205,INDIRECT($F$8),6+(O1218-1)*3),IF(W1222,W1218,0))))</f>
        <v>22</v>
      </c>
      <c r="Q1218" s="1">
        <f ca="1">IF(ISERROR(F1205),"",VLOOKUP(B1205,INDIRECT($F$8),7+(O1218-1)*3))</f>
        <v>21</v>
      </c>
      <c r="R1218" s="1">
        <f ca="1">IF(ISERROR(F1205),"",SUM(P1218:Q1218))</f>
        <v>43</v>
      </c>
      <c r="S1218" s="1">
        <f ca="1">IF(ISERROR(F1205),"",VLOOKUP(A1205,INDIRECT($F$8),6+(O1218-1)*3))</f>
        <v>25</v>
      </c>
      <c r="T1218" s="1">
        <f ca="1">IF(ISERROR(F1205),"",VLOOKUP(A1205,INDIRECT($F$8),7+(O1218-1)*3))</f>
        <v>25</v>
      </c>
      <c r="U1218" s="1">
        <f ca="1">IF(ISERROR(F1205),"",VLOOKUP(A1205,INDIRECT($F$8),8+(O1218-1)*3))</f>
        <v>50</v>
      </c>
      <c r="V1218" s="1" t="str">
        <f ca="1">IF(ISERROR(F1205),"",IF(N1218=0,A1218,""))</f>
        <v/>
      </c>
      <c r="W1218" s="1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>0</v>
      </c>
      <c r="X1218" s="1" t="str">
        <f ca="1">IF(ISERROR(F1205),"",IF(W1218=0,"",_xlfn.TEXTJOIN("",FALSE," G+",W1218," in ",A1218)))</f>
        <v/>
      </c>
    </row>
    <row r="1219" spans="1:24" ht="12" customHeight="1" x14ac:dyDescent="0.25">
      <c r="A1219" s="7" t="str">
        <f ca="1">IF(ISERROR(F1205),"",VLOOKUP(C1205,INDIRECT($F$8),6+(O1219-1)*3,0))</f>
        <v>CSP 002</v>
      </c>
      <c r="B1219" s="38" t="str">
        <f ca="1">IF(ISERROR(F1205),"",VLOOKUP(D1205,INDIRECT($F$8),6+(O1219-1)*3,0))</f>
        <v>Computer Applications and IOT</v>
      </c>
      <c r="C1219" s="38"/>
      <c r="D1219" s="38"/>
      <c r="E1219" s="38"/>
      <c r="F1219" s="7">
        <f ca="1">IF(ISERROR(F1205),"",VLOOKUP(E1205,INDIRECT($F$8),6+(O1219-1)*3,0))</f>
        <v>1</v>
      </c>
      <c r="G1219" s="39" t="str">
        <f ca="1">IF(ISERROR(F1205),"",_xlfn.TEXTJOIN("/",FALSE,P1219,S1219))</f>
        <v>21/25</v>
      </c>
      <c r="H1219" s="39"/>
      <c r="I1219" s="39" t="str">
        <f ca="1">IF(ISERROR(F1205),"",_xlfn.TEXTJOIN("/",FALSE,Q1219,T1219))</f>
        <v>20/25</v>
      </c>
      <c r="J1219" s="39"/>
      <c r="K1219" s="39" t="str">
        <f ca="1">IF(ISERROR(F1205),"",_xlfn.TEXTJOIN("/",FALSE,R1219,U1219))</f>
        <v>41/50</v>
      </c>
      <c r="L1219" s="39"/>
      <c r="M1219" s="7" t="str">
        <f t="shared" ca="1" si="172"/>
        <v>B+</v>
      </c>
      <c r="N1219" s="8">
        <f t="shared" ca="1" si="173"/>
        <v>8.5</v>
      </c>
      <c r="O1219">
        <f t="shared" si="174"/>
        <v>10</v>
      </c>
      <c r="P1219" s="1">
        <f ca="1">IF(ISERROR(F1205),"",IF(ISTEXT(VLOOKUP(B1205,INDIRECT($F$8),6+(O1219-1)*3)),(VLOOKUP(B1205,INDIRECT($F$8),6+(O1219-1)*3)),SUM(VLOOKUP(B1205,INDIRECT($F$8),6+(O1219-1)*3),IF(W1222,W1219,0))))</f>
        <v>21</v>
      </c>
      <c r="Q1219" s="1">
        <f ca="1">IF(ISERROR(F1205),"",VLOOKUP(B1205,INDIRECT($F$8),7+(O1219-1)*3))</f>
        <v>20</v>
      </c>
      <c r="R1219" s="1">
        <f ca="1">IF(ISERROR(F1205),"",SUM(P1219:Q1219))</f>
        <v>41</v>
      </c>
      <c r="S1219" s="1">
        <f ca="1">IF(ISERROR(F1205),"",VLOOKUP(A1205,INDIRECT($F$8),6+(O1219-1)*3))</f>
        <v>25</v>
      </c>
      <c r="T1219" s="1">
        <f ca="1">IF(ISERROR(F1205),"",VLOOKUP(A1205,INDIRECT($F$8),7+(O1219-1)*3))</f>
        <v>25</v>
      </c>
      <c r="U1219" s="1">
        <f ca="1">IF(ISERROR(F1205),"",VLOOKUP(A1205,INDIRECT($F$8),8+(O1219-1)*3))</f>
        <v>50</v>
      </c>
      <c r="V1219" s="1" t="str">
        <f ca="1">IF(ISERROR(F1205),"",IF(N1219=0,A1219,""))</f>
        <v/>
      </c>
      <c r="W1219" s="1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>0</v>
      </c>
      <c r="X1219" s="1" t="str">
        <f ca="1">IF(ISERROR(F1205),"",IF(W1219=0,"",_xlfn.TEXTJOIN("",FALSE," G+",W1219," in ",A1219)))</f>
        <v/>
      </c>
    </row>
    <row r="1220" spans="1:24" ht="12" customHeight="1" x14ac:dyDescent="0.25">
      <c r="A1220" s="7" t="str">
        <f ca="1">IF(ISERROR(F1205),"",VLOOKUP(C1205,INDIRECT($F$8),6+(O1220-1)*3,0))</f>
        <v>AHP 006</v>
      </c>
      <c r="B1220" s="38" t="str">
        <f ca="1">IF(ISERROR(F1205),"",VLOOKUP(D1205,INDIRECT($F$8),6+(O1220-1)*3,0))</f>
        <v>English Language Lab ($)</v>
      </c>
      <c r="C1220" s="38"/>
      <c r="D1220" s="38"/>
      <c r="E1220" s="38"/>
      <c r="F1220" s="7">
        <f ca="1">IF(ISERROR(F1205),"",VLOOKUP(E1205,INDIRECT($F$8),6+(O1220-1)*3,0))</f>
        <v>0</v>
      </c>
      <c r="G1220" s="39" t="str">
        <f ca="1">IF(ISERROR(F1205),"",_xlfn.TEXTJOIN("/",FALSE,P1220,S1220))</f>
        <v>17/25</v>
      </c>
      <c r="H1220" s="39"/>
      <c r="I1220" s="39" t="str">
        <f ca="1">IF(ISERROR(F1205),"",_xlfn.TEXTJOIN("/",FALSE,Q1220,T1220))</f>
        <v>31/50</v>
      </c>
      <c r="J1220" s="39"/>
      <c r="K1220" s="39" t="str">
        <f ca="1">IF(ISERROR(F1205),"",_xlfn.TEXTJOIN("/",FALSE,R1220,U1220))</f>
        <v>48/75</v>
      </c>
      <c r="L1220" s="39"/>
      <c r="M1220" s="7" t="str">
        <f t="shared" ca="1" si="172"/>
        <v>D+</v>
      </c>
      <c r="N1220" s="8">
        <f t="shared" ca="1" si="173"/>
        <v>6.5</v>
      </c>
      <c r="O1220">
        <f t="shared" si="174"/>
        <v>11</v>
      </c>
      <c r="P1220" s="1">
        <f ca="1">IF(ISERROR(F1205),"",IF(ISTEXT(VLOOKUP(B1205,INDIRECT($F$8),6+(O1220-1)*3)),(VLOOKUP(B1205,INDIRECT($F$8),6+(O1220-1)*3)),SUM(VLOOKUP(B1205,INDIRECT($F$8),6+(O1220-1)*3),IF(W1222,W1220,0))))</f>
        <v>17</v>
      </c>
      <c r="Q1220" s="1">
        <f ca="1">IF(ISERROR(F1205),"",VLOOKUP(B1205,INDIRECT($F$8),7+(O1220-1)*3))</f>
        <v>31</v>
      </c>
      <c r="R1220" s="1">
        <f ca="1">IF(ISERROR(F1205),"",SUM(P1220:Q1220))</f>
        <v>48</v>
      </c>
      <c r="S1220" s="1">
        <f ca="1">IF(ISERROR(F1205),"",VLOOKUP(A1205,INDIRECT($F$8),6+(O1220-1)*3))</f>
        <v>25</v>
      </c>
      <c r="T1220" s="1">
        <f ca="1">IF(ISERROR(F1205),"",VLOOKUP(A1205,INDIRECT($F$8),7+(O1220-1)*3))</f>
        <v>50</v>
      </c>
      <c r="U1220" s="1">
        <f ca="1">IF(ISERROR(F1205),"",VLOOKUP(A1205,INDIRECT($F$8),8+(O1220-1)*3))</f>
        <v>75</v>
      </c>
      <c r="V1220" s="1" t="str">
        <f ca="1">IF(ISERROR(F1205),"",IF(N1220=0,A1220,""))</f>
        <v/>
      </c>
      <c r="W1220" s="1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>0</v>
      </c>
      <c r="X1220" s="1" t="str">
        <f ca="1">IF(ISERROR(F1205),"",IF(W1220=0,"",_xlfn.TEXTJOIN("",FALSE," G+",W1220," in ",A1220)))</f>
        <v/>
      </c>
    </row>
    <row r="1221" spans="1:24" ht="12" customHeight="1" x14ac:dyDescent="0.25">
      <c r="A1221" s="7" t="str">
        <f ca="1">IF(ISERROR(F1205),"",VLOOKUP(C1205,INDIRECT($F$8),6+(O1221-1)*3-Y1221,0))</f>
        <v>GP 01</v>
      </c>
      <c r="B1221" s="38" t="str">
        <f ca="1">IF(ISERROR(F1205),"",VLOOKUP(D1205,INDIRECT($F$8),6+(O1221-1)*3-Z1221,0))</f>
        <v>General Proficiency ($)</v>
      </c>
      <c r="C1221" s="38"/>
      <c r="D1221" s="38"/>
      <c r="E1221" s="38"/>
      <c r="F1221" s="7">
        <f ca="1">IF(ISERROR(F1205),"",VLOOKUP(E1205,INDIRECT($F$8),6+(O1221-1)*3-AA1221,0))</f>
        <v>0</v>
      </c>
      <c r="G1221" s="39" t="str">
        <f ca="1">IF(ISERROR(F1205),"","-")</f>
        <v>-</v>
      </c>
      <c r="H1221" s="39"/>
      <c r="I1221" s="39" t="str">
        <f ca="1">IF(ISERROR(F1205),"",_xlfn.TEXTJOIN("/",FALSE,Q1221,T1221))</f>
        <v>47/50</v>
      </c>
      <c r="J1221" s="39"/>
      <c r="K1221" s="39" t="str">
        <f ca="1">IF(ISERROR(F1205),"",_xlfn.TEXTJOIN("/",FALSE,R1221,U1221))</f>
        <v>47/50</v>
      </c>
      <c r="L1221" s="39"/>
      <c r="M1221" s="39" t="str">
        <f ca="1">IF(ISBLANK(R1221),"",IF(ISTEXT(R1221),R1221,IF(R1221&gt;=0.8*U1221,"Excellent",IF(R1221&gt;=0.6*U1221,"Very Good",IF(R1221&gt;=0.4*U1221,"Good",IF(R1221&gt;=0.2*U1221,"Satisfactory","Average"))))))</f>
        <v>Excellent</v>
      </c>
      <c r="N1221" s="39"/>
      <c r="O1221">
        <f t="shared" si="174"/>
        <v>12</v>
      </c>
      <c r="P1221" s="1">
        <f ca="1">IF(ISERROR(F1205),"",IF(ISTEXT(VLOOKUP(B\28,INDIRECT($F$8),6+(O1221-1)*3)),(VLOOKUP(B1205,INDIRECT($F$8),6+(O1221-1)*3)),SUM(VLOOKUP(B1205,INDIRECT($F$8),6+(O1221-1)*3),IF(W1222,W1221,0))))</f>
        <v>0</v>
      </c>
      <c r="Q1221" s="1">
        <f ca="1">IF(ISERROR(F1205),"",VLOOKUP(B1205,INDIRECT($F$8),7+(O1221-1)*3))</f>
        <v>47</v>
      </c>
      <c r="R1221" s="1">
        <f ca="1">IF(ISERROR(F1205),"",SUM(P1221:Q1221))</f>
        <v>47</v>
      </c>
      <c r="S1221" s="1">
        <f ca="1">IF(ISERROR(F1205),"",VLOOKUP(A1205,INDIRECT($F$8),6+(O1221-1)*3))</f>
        <v>0</v>
      </c>
      <c r="T1221" s="1">
        <f ca="1">IF(ISERROR(F1205),"",VLOOKUP(A1205,INDIRECT($F$8),7+(O1221-1)*3))</f>
        <v>50</v>
      </c>
      <c r="U1221" s="1">
        <f ca="1">IF(ISERROR(F1205),"",VLOOKUP(A1205,INDIRECT($F$8),8+(O1221-1)*3))</f>
        <v>50</v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5">
      <c r="A1222" s="40" t="str">
        <f ca="1">IF(ISERROR(F1205),"",A1201)</f>
        <v>Total Credits/ Marks/ Total Grade Points</v>
      </c>
      <c r="B1222" s="40"/>
      <c r="C1222" s="40"/>
      <c r="D1222" s="40"/>
      <c r="E1222" s="40"/>
      <c r="F1222" s="10">
        <f ca="1">IF(ISERROR(F1205),"",SUM(F1210:F1220))</f>
        <v>23</v>
      </c>
      <c r="G1222" s="41" t="str">
        <f ca="1">IF(ISERROR(F1205),"",_xlfn.TEXTJOIN("/",TRUE,SUMIF(F1210:F1221,"&gt;0",P1210:P1221),SUMIF(F1210:F1221,"&gt;0",S1210:S1221)))</f>
        <v>245/575</v>
      </c>
      <c r="H1222" s="41"/>
      <c r="I1222" s="41" t="str">
        <f ca="1">IF(ISERROR(F1205),"",_xlfn.TEXTJOIN("/",TRUE,SUMIF(F1210:F1221,"&gt;0",Q1210:Q1221),SUMIF(F1210:F1221,"&gt;0",T1210:T1221)))</f>
        <v>252/375</v>
      </c>
      <c r="J1222" s="41"/>
      <c r="K1222" s="41" t="str">
        <f ca="1">IF(ISERROR(F1205),"",_xlfn.TEXTJOIN("/",TRUE,SUMIF(F1210:F1221,"&gt;0",R1210:R1221),SUMIF(F1210:F1221,"&gt;0",U1210:U1221)))</f>
        <v>497/950</v>
      </c>
      <c r="L1222" s="41"/>
      <c r="M1222" s="40">
        <f ca="1">IF(ISERROR(F1205),"",SUMPRODUCT(N1210:N1220,F1210:F1220))</f>
        <v>91.5</v>
      </c>
      <c r="N1222" s="40"/>
      <c r="V1222" s="1" t="str">
        <f ca="1">IF(ISERROR(F1205),"",_xlfn.TEXTJOIN(", ",TRUE,V1210:V1221))</f>
        <v>ECT 001, MET 001</v>
      </c>
      <c r="W1222" t="b">
        <f ca="1">IF(ISERROR(F1205),"",IF(SUM(W1210:W1221)&lt;=W1209,TRUE,FALSE))</f>
        <v>0</v>
      </c>
      <c r="X1222" s="1" t="str">
        <f ca="1">IF(ISERROR(F1205),"",_xlfn.TEXTJOIN(",",TRUE,X1210:X1221))</f>
        <v xml:space="preserve"> G+11 in ECT 001, G+11 in MET 001</v>
      </c>
    </row>
    <row r="1223" spans="1:24" ht="12" customHeight="1" x14ac:dyDescent="0.25">
      <c r="A1223" s="40" t="str">
        <f ca="1">IF(ISERROR(F1205),"",A1202)</f>
        <v>Result:</v>
      </c>
      <c r="B1223" s="42" t="str" cm="1">
        <f t="array" aca="1" ref="B1223" ca="1">IF(SUM(COUNTIF(M1210:M1220,{"Ab","Dt"}))=11, "Not Promoted to IInd Semester", IF(V1222="", "PASS", "CARRY OVER"))</f>
        <v>CARRY OVER</v>
      </c>
      <c r="C1223" s="42"/>
      <c r="D1223" s="40" t="str">
        <f ca="1">IF(ISERROR(F1205),"",D1202)</f>
        <v>Remark:</v>
      </c>
      <c r="E1223" s="42" t="str">
        <f ca="1">IF(ISERROR(F1205),"",IF(V1222="",IF(X1222="","",X1222),_xlfn.TEXTJOIN(" ",TRUE,"BACK IN",V1222)))</f>
        <v>BACK IN ECT 001, MET 001</v>
      </c>
      <c r="F1223" s="42"/>
      <c r="G1223" s="40" t="str">
        <f ca="1">IF(ISERROR(F1205),"",G1202)</f>
        <v>SGPA:</v>
      </c>
      <c r="H1223" s="43">
        <f ca="1">IF(ISERROR(F1205),"",M1222/F1222)</f>
        <v>3.9782608695652173</v>
      </c>
      <c r="I1223" s="40" t="str">
        <f ca="1">IF(ISERROR(F1205),"",I1202)</f>
        <v>CGPA:</v>
      </c>
      <c r="J1223" s="43">
        <f ca="1">IF(ISERROR(F1205),"",VLOOKUP(B1205,INDIRECT($F$8),12+(O1221-1)*3,0))</f>
        <v>3.9782608695652173</v>
      </c>
      <c r="K1223" s="42" t="str">
        <f ca="1">IF(ISERROR(F1205),"",K1202)</f>
        <v>Earned Credits:</v>
      </c>
      <c r="L1223" s="40">
        <f ca="1">IF(ISERROR(F1205),"",SUMIF(N1210:N1220,"&gt;0",F1210:F1220))</f>
        <v>15</v>
      </c>
      <c r="M1223" s="42" t="str">
        <f ca="1">IF(ISERROR(F1205),"",M1202)</f>
        <v>Cuml. Earned Credits:</v>
      </c>
      <c r="N1223" s="40">
        <f ca="1">IF(ISERROR(F1205),"",VLOOKUP(B1205,INDIRECT($F$8),10+(O1221-1)*3,0))</f>
        <v>15</v>
      </c>
    </row>
    <row r="1224" spans="1:24" ht="12" customHeight="1" x14ac:dyDescent="0.25">
      <c r="A1224" s="40"/>
      <c r="B1224" s="42"/>
      <c r="C1224" s="42"/>
      <c r="D1224" s="40"/>
      <c r="E1224" s="42"/>
      <c r="F1224" s="42"/>
      <c r="G1224" s="40"/>
      <c r="H1224" s="43"/>
      <c r="I1224" s="40"/>
      <c r="J1224" s="43"/>
      <c r="K1224" s="42"/>
      <c r="L1224" s="40"/>
      <c r="M1224" s="42"/>
      <c r="N1224" s="40"/>
    </row>
    <row r="1225" spans="1:24" ht="12" customHeight="1" x14ac:dyDescent="0.25">
      <c r="A1225" s="40"/>
      <c r="B1225" s="42"/>
      <c r="C1225" s="42"/>
      <c r="D1225" s="40"/>
      <c r="E1225" s="42"/>
      <c r="F1225" s="42"/>
      <c r="G1225" s="40"/>
      <c r="H1225" s="43"/>
      <c r="I1225" s="40"/>
      <c r="J1225" s="43"/>
      <c r="K1225" s="42"/>
      <c r="L1225" s="40"/>
      <c r="M1225" s="42"/>
      <c r="N1225" s="40"/>
    </row>
    <row r="1226" spans="1:24" ht="12" customHeight="1" x14ac:dyDescent="0.25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 t="str">
        <f ca="1">VLOOKUP(B1226,INDIRECT($F$8),4,0)</f>
        <v>Vansh Ruhela</v>
      </c>
    </row>
    <row r="1227" spans="1:24" ht="12" customHeight="1" x14ac:dyDescent="0.25">
      <c r="A1227" s="44" t="str">
        <f ca="1">IF(ISERROR(F1226),"",A1206)</f>
        <v>Name:</v>
      </c>
      <c r="B1227" s="44" t="str">
        <f ca="1">IFERROR(VLOOKUP(B1226,INDIRECT($F$8),4,0),"")</f>
        <v>Vansh Ruhela</v>
      </c>
      <c r="C1227" s="44"/>
      <c r="D1227" s="44" t="str">
        <f ca="1">IF(ISERROR(F1226),"",D1206)</f>
        <v>Father's Name:</v>
      </c>
      <c r="E1227" s="44" t="str">
        <f ca="1">IFERROR(VLOOKUP(B1226,INDIRECT($F$8),5,0),"")</f>
        <v>Virendra Ruhela</v>
      </c>
      <c r="F1227" s="44"/>
      <c r="G1227" s="44" t="str">
        <f ca="1">IF(ISERROR(F1226),"",G1206)</f>
        <v>University Roll No:</v>
      </c>
      <c r="H1227" s="44"/>
      <c r="I1227" s="45">
        <f ca="1">IFERROR(VLOOKUP(B1226,INDIRECT($F$8),2,0),"")</f>
        <v>250090101059</v>
      </c>
      <c r="J1227" s="45"/>
      <c r="K1227" s="44" t="str">
        <f ca="1">IF(ISERROR(F1226),"",K1206)</f>
        <v>University Enrol. No:</v>
      </c>
      <c r="L1227" s="44"/>
      <c r="M1227" s="45" t="str">
        <f ca="1">IFERROR(VLOOKUP(B1226,INDIRECT($F$8),3,0),"")</f>
        <v>UTU/2501103965</v>
      </c>
      <c r="N1227" s="45"/>
    </row>
    <row r="1228" spans="1:24" ht="12" customHeight="1" x14ac:dyDescent="0.25">
      <c r="A1228" s="44"/>
      <c r="B1228" s="44"/>
      <c r="C1228" s="44"/>
      <c r="D1228" s="44"/>
      <c r="E1228" s="44"/>
      <c r="F1228" s="44"/>
      <c r="G1228" s="44"/>
      <c r="H1228" s="44"/>
      <c r="I1228" s="45"/>
      <c r="J1228" s="45"/>
      <c r="K1228" s="44"/>
      <c r="L1228" s="44"/>
      <c r="M1228" s="45"/>
      <c r="N1228" s="45"/>
    </row>
    <row r="1229" spans="1:24" ht="12" customHeight="1" x14ac:dyDescent="0.25">
      <c r="A1229" s="42" t="str">
        <f ca="1">IF(ISERROR(F1226),"",A1208)</f>
        <v>Subject Code</v>
      </c>
      <c r="B1229" s="42" t="str">
        <f ca="1">IF(ISERROR(F1226),"",B1208)</f>
        <v>Subject Name</v>
      </c>
      <c r="C1229" s="42"/>
      <c r="D1229" s="42"/>
      <c r="E1229" s="42"/>
      <c r="F1229" s="42" t="str">
        <f ca="1">IF(ISERROR(F1226),"",F1208)</f>
        <v>Credits</v>
      </c>
      <c r="G1229" s="42" t="str">
        <f ca="1">IF(ISERROR(F1226),"",G1208)</f>
        <v>External Marks</v>
      </c>
      <c r="H1229" s="42"/>
      <c r="I1229" s="42" t="str">
        <f ca="1">IF(ISERROR(F1226),"",I1208)</f>
        <v>Sessional Marks</v>
      </c>
      <c r="J1229" s="42"/>
      <c r="K1229" s="42" t="str">
        <f ca="1">IF(ISERROR(F1226),"",K1208)</f>
        <v>Total Marks</v>
      </c>
      <c r="L1229" s="42"/>
      <c r="M1229" s="42" t="str">
        <f ca="1">IF(ISERROR(F1226),"",M1208)</f>
        <v>Grade</v>
      </c>
      <c r="N1229" s="42" t="str">
        <f ca="1">IF(ISERROR(F1226),"",N1208)</f>
        <v>Grade Points</v>
      </c>
    </row>
    <row r="1230" spans="1:24" ht="12" customHeight="1" x14ac:dyDescent="0.25">
      <c r="A1230" s="42"/>
      <c r="B1230" s="42"/>
      <c r="C1230" s="42"/>
      <c r="D1230" s="42"/>
      <c r="E1230" s="42"/>
      <c r="F1230" s="42"/>
      <c r="G1230" s="42"/>
      <c r="H1230" s="42"/>
      <c r="I1230" s="42"/>
      <c r="J1230" s="42"/>
      <c r="K1230" s="42"/>
      <c r="L1230" s="42"/>
      <c r="M1230" s="42"/>
      <c r="N1230" s="42"/>
      <c r="W1230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10</v>
      </c>
    </row>
    <row r="1231" spans="1:24" ht="12" customHeight="1" x14ac:dyDescent="0.25">
      <c r="A1231" s="7" t="str">
        <f ca="1">IF(ISERROR(F1226),"",VLOOKUP(C1226,INDIRECT($F$8),6+(O1231-1)*3,0))</f>
        <v>AHT 002</v>
      </c>
      <c r="B1231" s="38" t="str">
        <f ca="1">IF(ISERROR(F1226),"",VLOOKUP(D1226,INDIRECT($F$8),6+(O1231-1)*3,0))</f>
        <v>Engineering Chemistry</v>
      </c>
      <c r="C1231" s="38"/>
      <c r="D1231" s="38"/>
      <c r="E1231" s="38"/>
      <c r="F1231" s="7">
        <f ca="1">IF(ISERROR(F1226),"",VLOOKUP(E1226,INDIRECT($F$8),6+(O1231-1)*3,0))</f>
        <v>4</v>
      </c>
      <c r="G1231" s="39" t="str">
        <f ca="1">IF(ISERROR(F1226),"",_xlfn.TEXTJOIN("/",FALSE,P1231,S1231))</f>
        <v>83/100</v>
      </c>
      <c r="H1231" s="39"/>
      <c r="I1231" s="39" t="str">
        <f ca="1">IF(ISERROR(F1226),"",_xlfn.TEXTJOIN("/",FALSE,Q1231,T1231))</f>
        <v>47/50</v>
      </c>
      <c r="J1231" s="39"/>
      <c r="K1231" s="39" t="str">
        <f ca="1">IF(ISERROR(F1226),"",_xlfn.TEXTJOIN("/",FALSE,R1231,U1231))</f>
        <v>130/150</v>
      </c>
      <c r="L1231" s="39"/>
      <c r="M1231" s="7" t="str">
        <f ca="1">IF(ISERROR(F1226),"",IF(ISTEXT(P1231),IF(P1231="A","Ab",IF(P1231="D","Dt",IF(P1231="UFM","UFM",IF(P1231="NA","")))),IF(AND(ISBLANK(P1231),ISBLANK(R1231)),"",IF(P1231&lt;0.3*S1231,"F",IF(ISBLANK(R1231),"",IF(ISTEXT(R1231),R1231,IF(R1231&gt;=0.95*U1231,"O",IF(R1231&gt;=0.9*U1231,"A+",IF(R1231&gt;=0.85*U1231,"A",IF(R1231&gt;=0.8*U1231,"B+",IF(R1231&gt;=0.75*U1231,"B",IF(R1231&gt;=0.7*U1231,"C+",IF(R1231&gt;=0.65*U1231,"C",IF(R1231&gt;=0.6*U1231,"D+",IF(R1231&gt;=0.55*U1231,"D",IF(R1231&gt;=0.5*U1231,"E+",IF(R1231&gt;=0.45*U1231,"E",IF(R1231&gt;=0.4*U1231,"P",IF(R1231&lt;0.4*U1231,"F",R1231)))))))))))))))))))</f>
        <v>A</v>
      </c>
      <c r="N1231" s="8">
        <f ca="1">INDEX($Z$2:$Z$17,MATCH(M1231,$Y$2:$Y$17,0))</f>
        <v>9</v>
      </c>
      <c r="O1231">
        <v>1</v>
      </c>
      <c r="P1231" s="1">
        <f ca="1">IF(ISERROR(F1226),"",IF(ISTEXT(VLOOKUP(B1226,INDIRECT($F$8),6+(O1231-1)*3)),(VLOOKUP(B1226,INDIRECT($F$8),6+(O1231-1)*3)),SUM(VLOOKUP(B1226,INDIRECT($F$8),6+(O1231-1)*3),IF(W1243,W1231,0))))</f>
        <v>83</v>
      </c>
      <c r="Q1231" s="1">
        <f ca="1">IF(ISERROR(F1226),"",VLOOKUP(B1226,INDIRECT($F$8),7+(O1231-1)*3))</f>
        <v>47</v>
      </c>
      <c r="R1231" s="1">
        <f ca="1">IF(ISERROR(F1226),"",SUM(P1231:Q1231))</f>
        <v>130</v>
      </c>
      <c r="S1231" s="1">
        <f ca="1">IF(ISERROR(F1226),"",VLOOKUP(A1226,INDIRECT($F$8),6+(O1231-1)*3))</f>
        <v>100</v>
      </c>
      <c r="T1231" s="1">
        <f ca="1">IF(ISERROR(F1226),"",VLOOKUP(A1226,INDIRECT($F$8),7+(O1231-1)*3))</f>
        <v>50</v>
      </c>
      <c r="U1231" s="1">
        <f ca="1">IF(ISERROR(F1226),"",VLOOKUP(A1226,INDIRECT($F$8),8+(O1231-1)*3))</f>
        <v>150</v>
      </c>
      <c r="V1231" s="1" t="str">
        <f ca="1">IF(ISERROR(F1226),"",IF(N1231=0,A1231,""))</f>
        <v/>
      </c>
      <c r="W1231" s="1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>0</v>
      </c>
      <c r="X1231" s="1" t="str">
        <f ca="1">IF(ISERROR(F1226),"",IF(W1231=0,"",_xlfn.TEXTJOIN("",FALSE," G+",W1231," in ",A1231)))</f>
        <v/>
      </c>
    </row>
    <row r="1232" spans="1:24" ht="12" customHeight="1" x14ac:dyDescent="0.25">
      <c r="A1232" s="7" t="str">
        <f ca="1">IF(ISERROR(F1226),"",VLOOKUP(C1226,INDIRECT($F$8),6+(O1232-1)*3,0))</f>
        <v>AHT 003</v>
      </c>
      <c r="B1232" s="38" t="str">
        <f ca="1">IF(ISERROR(F1226),"",VLOOKUP(D1226,INDIRECT($F$8),6+(O1232-1)*3,0))</f>
        <v>Introduction to Engineering Mathematics</v>
      </c>
      <c r="C1232" s="38"/>
      <c r="D1232" s="38"/>
      <c r="E1232" s="38"/>
      <c r="F1232" s="7">
        <f ca="1">IF(ISERROR(F1226),"",VLOOKUP(E1226,INDIRECT($F$8),6+(O1232-1)*3,0))</f>
        <v>4</v>
      </c>
      <c r="G1232" s="39" t="str">
        <f ca="1">IF(ISERROR(F1226),"",_xlfn.TEXTJOIN("/",FALSE,P1232,S1232))</f>
        <v>89/100</v>
      </c>
      <c r="H1232" s="39"/>
      <c r="I1232" s="39" t="str">
        <f ca="1">IF(ISERROR(F1226),"",_xlfn.TEXTJOIN("/",FALSE,Q1232,T1232))</f>
        <v>39/50</v>
      </c>
      <c r="J1232" s="39"/>
      <c r="K1232" s="39" t="str">
        <f ca="1">IF(ISERROR(F1226),"",_xlfn.TEXTJOIN("/",FALSE,R1232,U1232))</f>
        <v>128/150</v>
      </c>
      <c r="L1232" s="39"/>
      <c r="M1232" s="7" t="str">
        <f t="shared" ref="M1232:M1241" ca="1" si="175">IF(ISERROR(F1227),"",IF(ISTEXT(P1232),IF(P1232="A","Ab",IF(P1232="D","Dt",IF(P1232="UFM","UFM",IF(P1232="NA","")))),IF(AND(ISBLANK(P1232),ISBLANK(R1232)),"",IF(P1232&lt;0.3*S1232,"F",IF(ISBLANK(R1232),"",IF(ISTEXT(R1232),R1232,IF(R1232&gt;=0.95*U1232,"O",IF(R1232&gt;=0.9*U1232,"A+",IF(R1232&gt;=0.85*U1232,"A",IF(R1232&gt;=0.8*U1232,"B+",IF(R1232&gt;=0.75*U1232,"B",IF(R1232&gt;=0.7*U1232,"C+",IF(R1232&gt;=0.65*U1232,"C",IF(R1232&gt;=0.6*U1232,"D+",IF(R1232&gt;=0.55*U1232,"D",IF(R1232&gt;=0.5*U1232,"E+",IF(R1232&gt;=0.45*U1232,"E",IF(R1232&gt;=0.4*U1232,"P",IF(R1232&lt;0.4*U1232,"F",R1232)))))))))))))))))))</f>
        <v>A</v>
      </c>
      <c r="N1232" s="8">
        <f t="shared" ref="N1232:N1241" ca="1" si="176">INDEX($Z$2:$Z$17,MATCH(M1232,$Y$2:$Y$17,0))</f>
        <v>9</v>
      </c>
      <c r="O1232">
        <f>O1231+1</f>
        <v>2</v>
      </c>
      <c r="P1232" s="1">
        <f ca="1">IF(ISERROR(F1226),"",IF(ISTEXT(VLOOKUP(B1226,INDIRECT($F$8),6+(O1232-1)*3)),(VLOOKUP(B1226,INDIRECT($F$8),6+(O1232-1)*3)),SUM(VLOOKUP(B1226,INDIRECT($F$8),6+(O1232-1)*3),IF(W1243,W1232,0))))</f>
        <v>89</v>
      </c>
      <c r="Q1232" s="1">
        <f ca="1">IF(ISERROR(F1226),"",VLOOKUP(B1226,INDIRECT($F$8),7+(O1232-1)*3))</f>
        <v>39</v>
      </c>
      <c r="R1232" s="1">
        <f ca="1">IF(ISERROR(F1226),"",SUM(P1232:Q1232))</f>
        <v>128</v>
      </c>
      <c r="S1232" s="1">
        <f ca="1">IF(ISERROR(F1226),"",VLOOKUP(A1226,INDIRECT($F$8),6+(O1232-1)*3))</f>
        <v>100</v>
      </c>
      <c r="T1232" s="1">
        <f ca="1">IF(ISERROR(F1226),"",VLOOKUP(A1226,INDIRECT($F$8),7+(O1232-1)*3))</f>
        <v>50</v>
      </c>
      <c r="U1232" s="1">
        <f ca="1">IF(ISERROR(F1226),"",VLOOKUP(A1226,INDIRECT($F$8),8+(O1232-1)*3))</f>
        <v>150</v>
      </c>
      <c r="V1232" s="1" t="str">
        <f ca="1">IF(ISERROR(F1226),"",IF(N1232=0,A1232,""))</f>
        <v/>
      </c>
      <c r="W1232" s="1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>0</v>
      </c>
      <c r="X1232" s="1" t="str">
        <f ca="1">IF(ISERROR(F1226),"",IF(W1232=0,"",_xlfn.TEXTJOIN("",FALSE," G+",W1232," in ",A1232)))</f>
        <v/>
      </c>
    </row>
    <row r="1233" spans="1:24" ht="12" customHeight="1" x14ac:dyDescent="0.25">
      <c r="A1233" s="7" t="str">
        <f ca="1">IF(ISERROR(F1226),"",VLOOKUP(C1226,INDIRECT($F$8),6+(O1233-1)*3,0))</f>
        <v>ECT 001</v>
      </c>
      <c r="B1233" s="38" t="str">
        <f ca="1">IF(ISERROR(F1226),"",VLOOKUP(D1226,INDIRECT($F$8),6+(O1233-1)*3,0))</f>
        <v>Basic Electronics Engineering</v>
      </c>
      <c r="C1233" s="38"/>
      <c r="D1233" s="38"/>
      <c r="E1233" s="38"/>
      <c r="F1233" s="7">
        <f ca="1">IF(ISERROR(F1226),"",VLOOKUP(E1226,INDIRECT($F$8),6+(O1233-1)*3,0))</f>
        <v>4</v>
      </c>
      <c r="G1233" s="39" t="str">
        <f ca="1">IF(ISERROR(F1226),"",_xlfn.TEXTJOIN("/",FALSE,P1233,S1233))</f>
        <v>68/100</v>
      </c>
      <c r="H1233" s="39"/>
      <c r="I1233" s="39" t="str">
        <f ca="1">IF(ISERROR(F1226),"",_xlfn.TEXTJOIN("/",FALSE,Q1233,T1233))</f>
        <v>50/50</v>
      </c>
      <c r="J1233" s="39"/>
      <c r="K1233" s="39" t="str">
        <f ca="1">IF(ISERROR(F1226),"",_xlfn.TEXTJOIN("/",FALSE,R1233,U1233))</f>
        <v>118/150</v>
      </c>
      <c r="L1233" s="39"/>
      <c r="M1233" s="7" t="str">
        <f t="shared" ca="1" si="175"/>
        <v>B</v>
      </c>
      <c r="N1233" s="8">
        <f t="shared" ca="1" si="176"/>
        <v>8</v>
      </c>
      <c r="O1233">
        <f>O1232+1</f>
        <v>3</v>
      </c>
      <c r="P1233" s="1">
        <f ca="1">IF(ISERROR(F1226),"",IF(ISTEXT(VLOOKUP(B1226,INDIRECT($F$8),6+(O1233-1)*3)),(VLOOKUP(B1226,INDIRECT($F$8),6+(O1233-1)*3)),SUM(VLOOKUP(B1226,INDIRECT($F$8),6+(O1233-1)*3),IF(W1243,W1233,0))))</f>
        <v>68</v>
      </c>
      <c r="Q1233" s="1">
        <f ca="1">IF(ISERROR(F1226),"",VLOOKUP(B1226,INDIRECT($F$8),7+(O1233-1)*3))</f>
        <v>50</v>
      </c>
      <c r="R1233" s="1">
        <f ca="1">IF(ISERROR(F1226),"",SUM(P1233:Q1233))</f>
        <v>118</v>
      </c>
      <c r="S1233" s="1">
        <f ca="1">IF(ISERROR(F1226),"",VLOOKUP(A1226,INDIRECT($F$8),6+(O1233-1)*3))</f>
        <v>100</v>
      </c>
      <c r="T1233" s="1">
        <f ca="1">IF(ISERROR(F1226),"",VLOOKUP(A1226,INDIRECT($F$8),7+(O1233-1)*3))</f>
        <v>50</v>
      </c>
      <c r="U1233" s="1">
        <f ca="1">IF(ISERROR(F1226),"",VLOOKUP(A1226,INDIRECT($F$8),8+(O1233-1)*3))</f>
        <v>150</v>
      </c>
      <c r="V1233" s="1" t="str">
        <f ca="1">IF(ISERROR(F1226),"",IF(N1233=0,A1233,""))</f>
        <v/>
      </c>
      <c r="W1233" s="1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>0</v>
      </c>
      <c r="X1233" s="1" t="str">
        <f ca="1">IF(ISERROR(F1226),"",IF(W1233=0,"",_xlfn.TEXTJOIN("",FALSE," G+",W1233," in ",A1233)))</f>
        <v/>
      </c>
    </row>
    <row r="1234" spans="1:24" ht="12" customHeight="1" x14ac:dyDescent="0.25">
      <c r="A1234" s="7" t="str">
        <f ca="1">IF(ISERROR(F1226),"",VLOOKUP(C1226,INDIRECT($F$8),6+(O1234-1)*3,0))</f>
        <v>MET 001</v>
      </c>
      <c r="B1234" s="38" t="str">
        <f ca="1">IF(ISERROR(F1226),"",VLOOKUP(D1226,INDIRECT($F$8),6+(O1234-1)*3,0))</f>
        <v>Basic Mechanical Engineering</v>
      </c>
      <c r="C1234" s="38"/>
      <c r="D1234" s="38"/>
      <c r="E1234" s="38"/>
      <c r="F1234" s="7">
        <f ca="1">IF(ISERROR(F1226),"",VLOOKUP(E1226,INDIRECT($F$8),6+(O1234-1)*3,0))</f>
        <v>4</v>
      </c>
      <c r="G1234" s="39" t="str">
        <f ca="1">IF(ISERROR(F1226),"",_xlfn.TEXTJOIN("/",FALSE,P1234,S1234))</f>
        <v>81/100</v>
      </c>
      <c r="H1234" s="39"/>
      <c r="I1234" s="39" t="str">
        <f ca="1">IF(ISERROR(F1226),"",_xlfn.TEXTJOIN("/",FALSE,Q1234,T1234))</f>
        <v>46/50</v>
      </c>
      <c r="J1234" s="39"/>
      <c r="K1234" s="39" t="str">
        <f ca="1">IF(ISERROR(F1226),"",_xlfn.TEXTJOIN("/",FALSE,R1234,U1234))</f>
        <v>127/150</v>
      </c>
      <c r="L1234" s="39"/>
      <c r="M1234" s="7" t="str">
        <f t="shared" ca="1" si="175"/>
        <v>B+</v>
      </c>
      <c r="N1234" s="8">
        <f t="shared" ca="1" si="176"/>
        <v>8.5</v>
      </c>
      <c r="O1234">
        <f>O1233+1</f>
        <v>4</v>
      </c>
      <c r="P1234" s="1">
        <f ca="1">IF(ISERROR(F1226),"",IF(ISTEXT(VLOOKUP(B1226,INDIRECT($F$8),6+(O1234-1)*3)),(VLOOKUP(B1226,INDIRECT($F$8),6+(O1234-1)*3)),SUM(VLOOKUP(B1226,INDIRECT($F$8),6+(O1234-1)*3),IF(W1243,W1234,0))))</f>
        <v>81</v>
      </c>
      <c r="Q1234" s="1">
        <f ca="1">IF(ISERROR(F1226),"",VLOOKUP(B1226,INDIRECT($F$8),7+(O1234-1)*3))</f>
        <v>46</v>
      </c>
      <c r="R1234" s="1">
        <f ca="1">IF(ISERROR(F1226),"",SUM(P1234:Q1234))</f>
        <v>127</v>
      </c>
      <c r="S1234" s="1">
        <f ca="1">IF(ISERROR(F1226),"",VLOOKUP(A1226,INDIRECT($F$8),6+(O1234-1)*3))</f>
        <v>100</v>
      </c>
      <c r="T1234" s="1">
        <f ca="1">IF(ISERROR(F1226),"",VLOOKUP(A1226,INDIRECT($F$8),7+(O1234-1)*3))</f>
        <v>50</v>
      </c>
      <c r="U1234" s="1">
        <f ca="1">IF(ISERROR(F1226),"",VLOOKUP(A1226,INDIRECT($F$8),8+(O1234-1)*3))</f>
        <v>150</v>
      </c>
      <c r="V1234" s="1" t="str">
        <f ca="1">IF(ISERROR(F1226),"",IF(N1234=0,A1234,""))</f>
        <v/>
      </c>
      <c r="W1234" s="1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>0</v>
      </c>
      <c r="X1234" s="1" t="str">
        <f ca="1">IF(ISERROR(F1226),"",IF(W1234=0,"",_xlfn.TEXTJOIN("",FALSE," G+",W1234," in ",A1234)))</f>
        <v/>
      </c>
    </row>
    <row r="1235" spans="1:24" ht="12" customHeight="1" x14ac:dyDescent="0.25">
      <c r="A1235" s="7" t="str">
        <f ca="1">IF(ISERROR(F1226),"",VLOOKUP(C1226,INDIRECT($F$8),6+(O1235-1)*3,0))</f>
        <v>AHP 002</v>
      </c>
      <c r="B1235" s="38" t="str">
        <f ca="1">IF(ISERROR(F1226),"",VLOOKUP(D1226,INDIRECT($F$8),6+(O1235-1)*3,0))</f>
        <v>Engineering Chemistry Lab</v>
      </c>
      <c r="C1235" s="38"/>
      <c r="D1235" s="38"/>
      <c r="E1235" s="38"/>
      <c r="F1235" s="7">
        <f ca="1">IF(ISERROR(F1226),"",VLOOKUP(E1226,INDIRECT($F$8),6+(O1235-1)*3,0))</f>
        <v>1</v>
      </c>
      <c r="G1235" s="39" t="str">
        <f ca="1">IF(ISERROR(F1226),"",_xlfn.TEXTJOIN("/",FALSE,P1235,S1235))</f>
        <v>21/25</v>
      </c>
      <c r="H1235" s="39"/>
      <c r="I1235" s="39" t="str">
        <f ca="1">IF(ISERROR(F1226),"",_xlfn.TEXTJOIN("/",FALSE,Q1235,T1235))</f>
        <v>25/25</v>
      </c>
      <c r="J1235" s="39"/>
      <c r="K1235" s="39" t="str">
        <f ca="1">IF(ISERROR(F1226),"",_xlfn.TEXTJOIN("/",FALSE,R1235,U1235))</f>
        <v>46/50</v>
      </c>
      <c r="L1235" s="39"/>
      <c r="M1235" s="7" t="str">
        <f t="shared" ca="1" si="175"/>
        <v>A+</v>
      </c>
      <c r="N1235" s="8">
        <f t="shared" ca="1" si="176"/>
        <v>9.5</v>
      </c>
      <c r="O1235">
        <f>O1234+1</f>
        <v>5</v>
      </c>
      <c r="P1235" s="1">
        <f ca="1">IF(ISERROR(F1226),"",IF(ISTEXT(VLOOKUP(B1226,INDIRECT($F$8),6+(O1235-1)*3)),(VLOOKUP(B1226,INDIRECT($F$8),6+(O1235-1)*3)),SUM(VLOOKUP(B1226,INDIRECT($F$8),6+(O1235-1)*3),IF(W1243,W1235,0))))</f>
        <v>21</v>
      </c>
      <c r="Q1235" s="1">
        <f ca="1">IF(ISERROR(F1226),"",VLOOKUP(B1226,INDIRECT($F$8),7+(O1235-1)*3))</f>
        <v>25</v>
      </c>
      <c r="R1235" s="1">
        <f ca="1">IF(ISERROR(F1226),"",SUM(P1235:Q1235))</f>
        <v>46</v>
      </c>
      <c r="S1235" s="1">
        <f ca="1">IF(ISERROR(F1226),"",VLOOKUP(A1226,INDIRECT($F$8),6+(O1235-1)*3))</f>
        <v>25</v>
      </c>
      <c r="T1235" s="1">
        <f ca="1">IF(ISERROR(F1226),"",VLOOKUP(A1226,INDIRECT($F$8),7+(O1235-1)*3))</f>
        <v>25</v>
      </c>
      <c r="U1235" s="1">
        <f ca="1">IF(ISERROR(F1226),"",VLOOKUP(A1226,INDIRECT($F$8),8+(O1235-1)*3))</f>
        <v>50</v>
      </c>
      <c r="V1235" s="1" t="str">
        <f ca="1">IF(ISERROR(F1226),"",IF(N1235=0,A1235,""))</f>
        <v/>
      </c>
      <c r="W1235" s="1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>0</v>
      </c>
      <c r="X1235" s="1" t="str">
        <f ca="1">IF(ISERROR(F1226),"",IF(W1235=0,"",_xlfn.TEXTJOIN("",FALSE," G+",W1235," in ",A1235)))</f>
        <v/>
      </c>
    </row>
    <row r="1236" spans="1:24" ht="12" customHeight="1" x14ac:dyDescent="0.25">
      <c r="A1236" s="7" t="str">
        <f ca="1">IF(ISERROR(F1226),"",VLOOKUP(C1226,INDIRECT($F$8),6+(O1236-1)*3,0))</f>
        <v>ECP 001</v>
      </c>
      <c r="B1236" s="38" t="str">
        <f ca="1">IF(ISERROR(F1226),"",VLOOKUP(D1226,INDIRECT($F$8),6+(O1236-1)*3,0))</f>
        <v>Basic Electronics Engineering Lab</v>
      </c>
      <c r="C1236" s="38"/>
      <c r="D1236" s="38"/>
      <c r="E1236" s="38"/>
      <c r="F1236" s="7">
        <f ca="1">IF(ISERROR(F1226),"",VLOOKUP(E1226,INDIRECT($F$8),6+(O1236-1)*3,0))</f>
        <v>1</v>
      </c>
      <c r="G1236" s="39" t="str">
        <f ca="1">IF(ISERROR(F1226),"",_xlfn.TEXTJOIN("/",FALSE,P1236,S1236))</f>
        <v>20/25</v>
      </c>
      <c r="H1236" s="39"/>
      <c r="I1236" s="39" t="str">
        <f ca="1">IF(ISERROR(F1226),"",_xlfn.TEXTJOIN("/",FALSE,Q1236,T1236))</f>
        <v>25/25</v>
      </c>
      <c r="J1236" s="39"/>
      <c r="K1236" s="39" t="str">
        <f ca="1">IF(ISERROR(F1226),"",_xlfn.TEXTJOIN("/",FALSE,R1236,U1236))</f>
        <v>45/50</v>
      </c>
      <c r="L1236" s="39"/>
      <c r="M1236" s="7" t="str">
        <f t="shared" ca="1" si="175"/>
        <v>A+</v>
      </c>
      <c r="N1236" s="8">
        <f t="shared" ca="1" si="176"/>
        <v>9.5</v>
      </c>
      <c r="O1236">
        <f t="shared" ref="O1236:O1242" si="177">O1235+1</f>
        <v>6</v>
      </c>
      <c r="P1236" s="1">
        <f ca="1">IF(ISERROR(F1226),"",IF(ISTEXT(VLOOKUP(B1226,INDIRECT($F$8),6+(O1236-1)*3)),(VLOOKUP(B1226,INDIRECT($F$8),6+(O1236-1)*3)),SUM(VLOOKUP(B1226,INDIRECT($F$8),6+(O1236-1)*3),IF(W1243,W1236,0))))</f>
        <v>20</v>
      </c>
      <c r="Q1236" s="1">
        <f ca="1">IF(ISERROR(F1226),"",VLOOKUP(B1226,INDIRECT($F$8),7+(O1236-1)*3))</f>
        <v>25</v>
      </c>
      <c r="R1236" s="1">
        <f ca="1">IF(ISERROR(F1226),"",SUM(P1236:Q1236))</f>
        <v>45</v>
      </c>
      <c r="S1236" s="1">
        <f ca="1">IF(ISERROR(F1226),"",VLOOKUP(A1226,INDIRECT($F$8),6+(O1236-1)*3))</f>
        <v>25</v>
      </c>
      <c r="T1236" s="1">
        <f ca="1">IF(ISERROR(F1226),"",VLOOKUP(A1226,INDIRECT($F$8),7+(O1236-1)*3))</f>
        <v>25</v>
      </c>
      <c r="U1236" s="1">
        <f ca="1">IF(ISERROR(F1226),"",VLOOKUP(A1226,INDIRECT($F$8),8+(O1236-1)*3))</f>
        <v>50</v>
      </c>
      <c r="V1236" s="1" t="str">
        <f ca="1">IF(ISERROR(F1226),"",IF(N1236=0,A1236,""))</f>
        <v/>
      </c>
      <c r="W1236" s="1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>0</v>
      </c>
      <c r="X1236" s="1" t="str">
        <f ca="1">IF(ISERROR(F1226),"",IF(W1236=0,"",_xlfn.TEXTJOIN("",FALSE," G+",W1236," in ",A1236)))</f>
        <v/>
      </c>
    </row>
    <row r="1237" spans="1:24" ht="12" customHeight="1" x14ac:dyDescent="0.25">
      <c r="A1237" s="7" t="str">
        <f ca="1">IF(ISERROR(F1226),"",VLOOKUP(C1226,INDIRECT($F$8),6+(O1237-1)*3,0))</f>
        <v>MEP 001</v>
      </c>
      <c r="B1237" s="38" t="str">
        <f ca="1">IF(ISERROR(F1226),"",VLOOKUP(D1226,INDIRECT($F$8),6+(O1237-1)*3,0))</f>
        <v>Basic Mechanical Engineering Lab</v>
      </c>
      <c r="C1237" s="38"/>
      <c r="D1237" s="38"/>
      <c r="E1237" s="38"/>
      <c r="F1237" s="7">
        <f ca="1">IF(ISERROR(F1226),"",VLOOKUP(E1226,INDIRECT($F$8),6+(O1237-1)*3,0))</f>
        <v>1</v>
      </c>
      <c r="G1237" s="39" t="str">
        <f ca="1">IF(ISERROR(F1226),"",_xlfn.TEXTJOIN("/",FALSE,P1237,S1237))</f>
        <v>21/25</v>
      </c>
      <c r="H1237" s="39"/>
      <c r="I1237" s="39" t="str">
        <f ca="1">IF(ISERROR(F1226),"",_xlfn.TEXTJOIN("/",FALSE,Q1237,T1237))</f>
        <v>22/25</v>
      </c>
      <c r="J1237" s="39"/>
      <c r="K1237" s="39" t="str">
        <f ca="1">IF(ISERROR(F1226),"",_xlfn.TEXTJOIN("/",FALSE,R1237,U1237))</f>
        <v>43/50</v>
      </c>
      <c r="L1237" s="39"/>
      <c r="M1237" s="7" t="str">
        <f t="shared" ca="1" si="175"/>
        <v>A</v>
      </c>
      <c r="N1237" s="8">
        <f t="shared" ca="1" si="176"/>
        <v>9</v>
      </c>
      <c r="O1237">
        <f t="shared" si="177"/>
        <v>7</v>
      </c>
      <c r="P1237" s="1">
        <f ca="1">IF(ISERROR(F1226),"",IF(ISTEXT(VLOOKUP(B1226,INDIRECT($F$8),6+(O1237-1)*3)),(VLOOKUP(B1226,INDIRECT($F$8),6+(O1237-1)*3)),SUM(VLOOKUP(B1226,INDIRECT($F$8),6+(O1237-1)*3),IF(W1243,W1237,0))))</f>
        <v>21</v>
      </c>
      <c r="Q1237" s="1">
        <f ca="1">IF(ISERROR(F1226),"",VLOOKUP(B1226,INDIRECT($F$8),7+(O1237-1)*3))</f>
        <v>22</v>
      </c>
      <c r="R1237" s="1">
        <f ca="1">IF(ISERROR(F1226),"",SUM(P1237:Q1237))</f>
        <v>43</v>
      </c>
      <c r="S1237" s="1">
        <f ca="1">IF(ISERROR(F1226),"",VLOOKUP(A1226,INDIRECT($F$8),6+(O1237-1)*3))</f>
        <v>25</v>
      </c>
      <c r="T1237" s="1">
        <f ca="1">IF(ISERROR(F1226),"",VLOOKUP(A1226,INDIRECT($F$8),7+(O1237-1)*3))</f>
        <v>25</v>
      </c>
      <c r="U1237" s="1">
        <f ca="1">IF(ISERROR(F1226),"",VLOOKUP(A1226,INDIRECT($F$8),8+(O1237-1)*3))</f>
        <v>50</v>
      </c>
      <c r="V1237" s="1" t="str">
        <f ca="1">IF(ISERROR(F1226),"",IF(N1237=0,A1237,""))</f>
        <v/>
      </c>
      <c r="W1237" s="1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>0</v>
      </c>
      <c r="X1237" s="1" t="str">
        <f ca="1">IF(ISERROR(F1226),"",IF(W1237=0,"",_xlfn.TEXTJOIN("",FALSE," G+",W1237," in ",A1237)))</f>
        <v/>
      </c>
    </row>
    <row r="1238" spans="1:24" ht="12" customHeight="1" x14ac:dyDescent="0.25">
      <c r="A1238" s="7" t="str">
        <f ca="1">IF(ISERROR(F1226),"",VLOOKUP(C1226,INDIRECT($F$8),6+(O1238-1)*3,0))</f>
        <v>MEP 003</v>
      </c>
      <c r="B1238" s="38" t="str">
        <f ca="1">IF(ISERROR(F1226),"",VLOOKUP(D1226,INDIRECT($F$8),6+(O1238-1)*3-Z1238,0))</f>
        <v>Workshop Practices Lab</v>
      </c>
      <c r="C1238" s="38"/>
      <c r="D1238" s="38"/>
      <c r="E1238" s="38"/>
      <c r="F1238" s="7">
        <f ca="1">IF(ISERROR(F1226),"",VLOOKUP(E1226,INDIRECT($F$8),6+(O1238-1)*3,0))</f>
        <v>2</v>
      </c>
      <c r="G1238" s="39" t="str">
        <f ca="1">IF(ISERROR(F1226),"",_xlfn.TEXTJOIN("/",FALSE,P1238,S1238))</f>
        <v>44/50</v>
      </c>
      <c r="H1238" s="39"/>
      <c r="I1238" s="39" t="str">
        <f ca="1">IF(ISERROR(F1226),"",_xlfn.TEXTJOIN("/",FALSE,Q1238,T1238))</f>
        <v>43/50</v>
      </c>
      <c r="J1238" s="39"/>
      <c r="K1238" s="39" t="str">
        <f ca="1">IF(ISERROR(F1226),"",_xlfn.TEXTJOIN("/",FALSE,R1238,U1238))</f>
        <v>87/100</v>
      </c>
      <c r="L1238" s="39"/>
      <c r="M1238" s="7" t="str">
        <f t="shared" ca="1" si="175"/>
        <v>A</v>
      </c>
      <c r="N1238" s="8">
        <f t="shared" ca="1" si="176"/>
        <v>9</v>
      </c>
      <c r="O1238">
        <f t="shared" si="177"/>
        <v>8</v>
      </c>
      <c r="P1238" s="1">
        <f ca="1">IF(ISERROR(F1226),"",IF(ISTEXT(VLOOKUP(B1226,INDIRECT($F$8),6+(O1238-1)*3)),(VLOOKUP(B1226,INDIRECT($F$8),6+(O1238-1)*3)),SUM(VLOOKUP(B1226,INDIRECT($F$8),6+(O1238-1)*3),IF(W1243,W1238,0))))</f>
        <v>44</v>
      </c>
      <c r="Q1238" s="1">
        <f ca="1">IF(ISERROR(F1226),"",VLOOKUP(B1226,INDIRECT($F$8),7+(O1238-1)*3))</f>
        <v>43</v>
      </c>
      <c r="R1238" s="1">
        <f ca="1">IF(ISERROR(F1226),"",SUM(P1238:Q1238))</f>
        <v>87</v>
      </c>
      <c r="S1238" s="1">
        <f ca="1">IF(ISERROR(F1226),"",VLOOKUP(A1226,INDIRECT($F$8),6+(O1238-1)*3))</f>
        <v>50</v>
      </c>
      <c r="T1238" s="1">
        <f ca="1">IF(ISERROR(F1226),"",VLOOKUP(A1226,INDIRECT($F$8),7+(O1238-1)*3))</f>
        <v>50</v>
      </c>
      <c r="U1238" s="1">
        <f ca="1">IF(ISERROR(F1226),"",VLOOKUP(A1226,INDIRECT($F$8),8+(O1238-1)*3))</f>
        <v>100</v>
      </c>
      <c r="V1238" s="1" t="str">
        <f ca="1">IF(ISERROR(F1226),"",IF(N1238=0,A1238,""))</f>
        <v/>
      </c>
      <c r="W1238" s="1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>0</v>
      </c>
      <c r="X1238" s="1" t="str">
        <f ca="1">IF(ISERROR(F1226),"",IF(W1238=0,"",_xlfn.TEXTJOIN("",FALSE," G+",W1238," in ",A1238)))</f>
        <v/>
      </c>
    </row>
    <row r="1239" spans="1:24" ht="12" customHeight="1" x14ac:dyDescent="0.25">
      <c r="A1239" s="7" t="str">
        <f ca="1">IF(ISERROR(F1226),"",VLOOKUP(C1226,INDIRECT($F$8),6+(O1239-1)*3,0))</f>
        <v>AHP 004</v>
      </c>
      <c r="B1239" s="38" t="str">
        <f ca="1">IF(ISERROR(F1226),"",VLOOKUP(D1226,INDIRECT($F$8),6+(O1239-1)*3-Z1239,0))</f>
        <v>Emerging Technologies in Engineering Lab</v>
      </c>
      <c r="C1239" s="38"/>
      <c r="D1239" s="38"/>
      <c r="E1239" s="38"/>
      <c r="F1239" s="7">
        <f ca="1">IF(ISERROR(F1226),"",VLOOKUP(E1226,INDIRECT($F$8),6+(O1239-1)*3,0))</f>
        <v>1</v>
      </c>
      <c r="G1239" s="39" t="str">
        <f ca="1">IF(ISERROR(F1226),"",_xlfn.TEXTJOIN("/",FALSE,P1239,S1239))</f>
        <v>21/25</v>
      </c>
      <c r="H1239" s="39"/>
      <c r="I1239" s="39" t="str">
        <f ca="1">IF(ISERROR(F1226),"",_xlfn.TEXTJOIN("/",FALSE,Q1239,T1239))</f>
        <v>22/25</v>
      </c>
      <c r="J1239" s="39"/>
      <c r="K1239" s="39" t="str">
        <f ca="1">IF(ISERROR(F1226),"",_xlfn.TEXTJOIN("/",FALSE,R1239,U1239))</f>
        <v>43/50</v>
      </c>
      <c r="L1239" s="39"/>
      <c r="M1239" s="7" t="str">
        <f t="shared" ca="1" si="175"/>
        <v>A</v>
      </c>
      <c r="N1239" s="8">
        <f t="shared" ca="1" si="176"/>
        <v>9</v>
      </c>
      <c r="O1239">
        <f t="shared" si="177"/>
        <v>9</v>
      </c>
      <c r="P1239" s="1">
        <f ca="1">IF(ISERROR(F1226),"",IF(ISTEXT(VLOOKUP(B1226,INDIRECT($F$8),6+(O1239-1)*3)),(VLOOKUP(B1226,INDIRECT($F$8),6+(O1239-1)*3)),SUM(VLOOKUP(B1226,INDIRECT($F$8),6+(O1239-1)*3),IF(W1243,W1239,0))))</f>
        <v>21</v>
      </c>
      <c r="Q1239" s="1">
        <f ca="1">IF(ISERROR(F1226),"",VLOOKUP(B1226,INDIRECT($F$8),7+(O1239-1)*3))</f>
        <v>22</v>
      </c>
      <c r="R1239" s="1">
        <f ca="1">IF(ISERROR(F1226),"",SUM(P1239:Q1239))</f>
        <v>43</v>
      </c>
      <c r="S1239" s="1">
        <f ca="1">IF(ISERROR(F1226),"",VLOOKUP(A1226,INDIRECT($F$8),6+(O1239-1)*3))</f>
        <v>25</v>
      </c>
      <c r="T1239" s="1">
        <f ca="1">IF(ISERROR(F1226),"",VLOOKUP(A1226,INDIRECT($F$8),7+(O1239-1)*3))</f>
        <v>25</v>
      </c>
      <c r="U1239" s="1">
        <f ca="1">IF(ISERROR(F1226),"",VLOOKUP(A1226,INDIRECT($F$8),8+(O1239-1)*3))</f>
        <v>50</v>
      </c>
      <c r="V1239" s="1" t="str">
        <f ca="1">IF(ISERROR(F1226),"",IF(N1239=0,A1239,""))</f>
        <v/>
      </c>
      <c r="W1239" s="1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>0</v>
      </c>
      <c r="X1239" s="1" t="str">
        <f ca="1">IF(ISERROR(F1226),"",IF(W1239=0,"",_xlfn.TEXTJOIN("",FALSE," G+",W1239," in ",A1239)))</f>
        <v/>
      </c>
    </row>
    <row r="1240" spans="1:24" ht="12" customHeight="1" x14ac:dyDescent="0.25">
      <c r="A1240" s="7" t="str">
        <f ca="1">IF(ISERROR(F1226),"",VLOOKUP(C1226,INDIRECT($F$8),6+(O1240-1)*3,0))</f>
        <v>CSP 002</v>
      </c>
      <c r="B1240" s="38" t="str">
        <f ca="1">IF(ISERROR(F1226),"",VLOOKUP(D1226,INDIRECT($F$8),6+(O1240-1)*3,0))</f>
        <v>Computer Applications and IOT</v>
      </c>
      <c r="C1240" s="38"/>
      <c r="D1240" s="38"/>
      <c r="E1240" s="38"/>
      <c r="F1240" s="7">
        <f ca="1">IF(ISERROR(F1226),"",VLOOKUP(E1226,INDIRECT($F$8),6+(O1240-1)*3,0))</f>
        <v>1</v>
      </c>
      <c r="G1240" s="39" t="str">
        <f ca="1">IF(ISERROR(F1226),"",_xlfn.TEXTJOIN("/",FALSE,P1240,S1240))</f>
        <v>22/25</v>
      </c>
      <c r="H1240" s="39"/>
      <c r="I1240" s="39" t="str">
        <f ca="1">IF(ISERROR(F1226),"",_xlfn.TEXTJOIN("/",FALSE,Q1240,T1240))</f>
        <v>19/25</v>
      </c>
      <c r="J1240" s="39"/>
      <c r="K1240" s="39" t="str">
        <f ca="1">IF(ISERROR(F1226),"",_xlfn.TEXTJOIN("/",FALSE,R1240,U1240))</f>
        <v>41/50</v>
      </c>
      <c r="L1240" s="39"/>
      <c r="M1240" s="7" t="str">
        <f t="shared" ca="1" si="175"/>
        <v>B+</v>
      </c>
      <c r="N1240" s="8">
        <f t="shared" ca="1" si="176"/>
        <v>8.5</v>
      </c>
      <c r="O1240">
        <f t="shared" si="177"/>
        <v>10</v>
      </c>
      <c r="P1240" s="1">
        <f ca="1">IF(ISERROR(F1226),"",IF(ISTEXT(VLOOKUP(B1226,INDIRECT($F$8),6+(O1240-1)*3)),(VLOOKUP(B1226,INDIRECT($F$8),6+(O1240-1)*3)),SUM(VLOOKUP(B1226,INDIRECT($F$8),6+(O1240-1)*3),IF(W1243,W1240,0))))</f>
        <v>22</v>
      </c>
      <c r="Q1240" s="1">
        <f ca="1">IF(ISERROR(F1226),"",VLOOKUP(B1226,INDIRECT($F$8),7+(O1240-1)*3))</f>
        <v>19</v>
      </c>
      <c r="R1240" s="1">
        <f ca="1">IF(ISERROR(F1226),"",SUM(P1240:Q1240))</f>
        <v>41</v>
      </c>
      <c r="S1240" s="1">
        <f ca="1">IF(ISERROR(F1226),"",VLOOKUP(A1226,INDIRECT($F$8),6+(O1240-1)*3))</f>
        <v>25</v>
      </c>
      <c r="T1240" s="1">
        <f ca="1">IF(ISERROR(F1226),"",VLOOKUP(A1226,INDIRECT($F$8),7+(O1240-1)*3))</f>
        <v>25</v>
      </c>
      <c r="U1240" s="1">
        <f ca="1">IF(ISERROR(F1226),"",VLOOKUP(A1226,INDIRECT($F$8),8+(O1240-1)*3))</f>
        <v>50</v>
      </c>
      <c r="V1240" s="1" t="str">
        <f ca="1">IF(ISERROR(F1226),"",IF(N1240=0,A1240,""))</f>
        <v/>
      </c>
      <c r="W1240" s="1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>0</v>
      </c>
      <c r="X1240" s="1" t="str">
        <f ca="1">IF(ISERROR(F1226),"",IF(W1240=0,"",_xlfn.TEXTJOIN("",FALSE," G+",W1240," in ",A1240)))</f>
        <v/>
      </c>
    </row>
    <row r="1241" spans="1:24" ht="12" customHeight="1" x14ac:dyDescent="0.25">
      <c r="A1241" s="7" t="str">
        <f ca="1">IF(ISERROR(F1226),"",VLOOKUP(C1226,INDIRECT($F$8),6+(O1241-1)*3,0))</f>
        <v>AHP 006</v>
      </c>
      <c r="B1241" s="38" t="str">
        <f ca="1">IF(ISERROR(F1226),"",VLOOKUP(D1226,INDIRECT($F$8),6+(O1241-1)*3,0))</f>
        <v>English Language Lab ($)</v>
      </c>
      <c r="C1241" s="38"/>
      <c r="D1241" s="38"/>
      <c r="E1241" s="38"/>
      <c r="F1241" s="7">
        <f ca="1">IF(ISERROR(F1226),"",VLOOKUP(E1226,INDIRECT($F$8),6+(O1241-1)*3,0))</f>
        <v>0</v>
      </c>
      <c r="G1241" s="39" t="str">
        <f ca="1">IF(ISERROR(F1226),"",_xlfn.TEXTJOIN("/",FALSE,P1241,S1241))</f>
        <v>17/25</v>
      </c>
      <c r="H1241" s="39"/>
      <c r="I1241" s="39" t="str">
        <f ca="1">IF(ISERROR(F1226),"",_xlfn.TEXTJOIN("/",FALSE,Q1241,T1241))</f>
        <v>37/50</v>
      </c>
      <c r="J1241" s="39"/>
      <c r="K1241" s="39" t="str">
        <f ca="1">IF(ISERROR(F1226),"",_xlfn.TEXTJOIN("/",FALSE,R1241,U1241))</f>
        <v>54/75</v>
      </c>
      <c r="L1241" s="39"/>
      <c r="M1241" s="7" t="str">
        <f t="shared" ca="1" si="175"/>
        <v>C+</v>
      </c>
      <c r="N1241" s="8">
        <f t="shared" ca="1" si="176"/>
        <v>7.5</v>
      </c>
      <c r="O1241">
        <f t="shared" si="177"/>
        <v>11</v>
      </c>
      <c r="P1241" s="1">
        <f ca="1">IF(ISERROR(F1226),"",IF(ISTEXT(VLOOKUP(B1226,INDIRECT($F$8),6+(O1241-1)*3)),(VLOOKUP(B1226,INDIRECT($F$8),6+(O1241-1)*3)),SUM(VLOOKUP(B1226,INDIRECT($F$8),6+(O1241-1)*3),IF(W1243,W1241,0))))</f>
        <v>17</v>
      </c>
      <c r="Q1241" s="1">
        <f ca="1">IF(ISERROR(F1226),"",VLOOKUP(B1226,INDIRECT($F$8),7+(O1241-1)*3))</f>
        <v>37</v>
      </c>
      <c r="R1241" s="1">
        <f ca="1">IF(ISERROR(F1226),"",SUM(P1241:Q1241))</f>
        <v>54</v>
      </c>
      <c r="S1241" s="1">
        <f ca="1">IF(ISERROR(F1226),"",VLOOKUP(A1226,INDIRECT($F$8),6+(O1241-1)*3))</f>
        <v>25</v>
      </c>
      <c r="T1241" s="1">
        <f ca="1">IF(ISERROR(F1226),"",VLOOKUP(A1226,INDIRECT($F$8),7+(O1241-1)*3))</f>
        <v>50</v>
      </c>
      <c r="U1241" s="1">
        <f ca="1">IF(ISERROR(F1226),"",VLOOKUP(A1226,INDIRECT($F$8),8+(O1241-1)*3))</f>
        <v>75</v>
      </c>
      <c r="V1241" s="1" t="str">
        <f ca="1">IF(ISERROR(F1226),"",IF(N1241=0,A1241,""))</f>
        <v/>
      </c>
      <c r="W1241" s="1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>0</v>
      </c>
      <c r="X1241" s="1" t="str">
        <f ca="1">IF(ISERROR(F1226),"",IF(W1241=0,"",_xlfn.TEXTJOIN("",FALSE," G+",W1241," in ",A1241)))</f>
        <v/>
      </c>
    </row>
    <row r="1242" spans="1:24" ht="12" customHeight="1" x14ac:dyDescent="0.25">
      <c r="A1242" s="7" t="str">
        <f ca="1">IF(ISERROR(F1226),"",VLOOKUP(C1226,INDIRECT($F$8),6+(O1242-1)*3-Y1242,0))</f>
        <v>GP 01</v>
      </c>
      <c r="B1242" s="38" t="str">
        <f ca="1">IF(ISERROR(F1226),"",VLOOKUP(D1226,INDIRECT($F$8),6+(O1242-1)*3-Z1242,0))</f>
        <v>General Proficiency ($)</v>
      </c>
      <c r="C1242" s="38"/>
      <c r="D1242" s="38"/>
      <c r="E1242" s="38"/>
      <c r="F1242" s="7">
        <f ca="1">IF(ISERROR(F1226),"",VLOOKUP(E1226,INDIRECT($F$8),6+(O1242-1)*3-AA1242,0))</f>
        <v>0</v>
      </c>
      <c r="G1242" s="39" t="str">
        <f ca="1">IF(ISERROR(F1226),"","-")</f>
        <v>-</v>
      </c>
      <c r="H1242" s="39"/>
      <c r="I1242" s="39" t="str">
        <f ca="1">IF(ISERROR(F1226),"",_xlfn.TEXTJOIN("/",FALSE,Q1242,T1242))</f>
        <v>47/50</v>
      </c>
      <c r="J1242" s="39"/>
      <c r="K1242" s="39" t="str">
        <f ca="1">IF(ISERROR(F1226),"",_xlfn.TEXTJOIN("/",FALSE,R1242,U1242))</f>
        <v>47/50</v>
      </c>
      <c r="L1242" s="39"/>
      <c r="M1242" s="39" t="str">
        <f ca="1">IF(ISBLANK(R1242),"",IF(ISTEXT(R1242),R1242,IF(R1242&gt;=0.8*U1242,"Excellent",IF(R1242&gt;=0.6*U1242,"Very Good",IF(R1242&gt;=0.4*U1242,"Good",IF(R1242&gt;=0.2*U1242,"Satisfactory","Average"))))))</f>
        <v>Excellent</v>
      </c>
      <c r="N1242" s="39"/>
      <c r="O1242">
        <f t="shared" si="177"/>
        <v>12</v>
      </c>
      <c r="P1242" s="1">
        <f ca="1">IF(ISERROR(F1226),"",IF(ISTEXT(VLOOKUP(B\28,INDIRECT($F$8),6+(O1242-1)*3)),(VLOOKUP(B1226,INDIRECT($F$8),6+(O1242-1)*3)),SUM(VLOOKUP(B1226,INDIRECT($F$8),6+(O1242-1)*3),IF(W1243,W1242,0))))</f>
        <v>0</v>
      </c>
      <c r="Q1242" s="1">
        <f ca="1">IF(ISERROR(F1226),"",VLOOKUP(B1226,INDIRECT($F$8),7+(O1242-1)*3))</f>
        <v>47</v>
      </c>
      <c r="R1242" s="1">
        <f ca="1">IF(ISERROR(F1226),"",SUM(P1242:Q1242))</f>
        <v>47</v>
      </c>
      <c r="S1242" s="1">
        <f ca="1">IF(ISERROR(F1226),"",VLOOKUP(A1226,INDIRECT($F$8),6+(O1242-1)*3))</f>
        <v>0</v>
      </c>
      <c r="T1242" s="1">
        <f ca="1">IF(ISERROR(F1226),"",VLOOKUP(A1226,INDIRECT($F$8),7+(O1242-1)*3))</f>
        <v>50</v>
      </c>
      <c r="U1242" s="1">
        <f ca="1">IF(ISERROR(F1226),"",VLOOKUP(A1226,INDIRECT($F$8),8+(O1242-1)*3))</f>
        <v>50</v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5">
      <c r="A1243" s="40" t="str">
        <f ca="1">IF(ISERROR(F1226),"",A1222)</f>
        <v>Total Credits/ Marks/ Total Grade Points</v>
      </c>
      <c r="B1243" s="40"/>
      <c r="C1243" s="40"/>
      <c r="D1243" s="40"/>
      <c r="E1243" s="40"/>
      <c r="F1243" s="10">
        <f ca="1">IF(ISERROR(F1226),"",SUM(F1231:F1241))</f>
        <v>23</v>
      </c>
      <c r="G1243" s="41" t="str">
        <f ca="1">IF(ISERROR(F1226),"",_xlfn.TEXTJOIN("/",TRUE,SUMIF(F1231:F1242,"&gt;0",P1231:P1242),SUMIF(F1231:F1242,"&gt;0",S1231:S1242)))</f>
        <v>470/575</v>
      </c>
      <c r="H1243" s="41"/>
      <c r="I1243" s="41" t="str">
        <f ca="1">IF(ISERROR(F1226),"",_xlfn.TEXTJOIN("/",TRUE,SUMIF(F1231:F1242,"&gt;0",Q1231:Q1242),SUMIF(F1231:F1242,"&gt;0",T1231:T1242)))</f>
        <v>338/375</v>
      </c>
      <c r="J1243" s="41"/>
      <c r="K1243" s="41" t="str">
        <f ca="1">IF(ISERROR(F1226),"",_xlfn.TEXTJOIN("/",TRUE,SUMIF(F1231:F1242,"&gt;0",R1231:R1242),SUMIF(F1231:F1242,"&gt;0",U1231:U1242)))</f>
        <v>808/950</v>
      </c>
      <c r="L1243" s="41"/>
      <c r="M1243" s="40">
        <f ca="1">IF(ISERROR(F1226),"",SUMPRODUCT(N1231:N1241,F1231:F1241))</f>
        <v>201.5</v>
      </c>
      <c r="N1243" s="40"/>
      <c r="V1243" s="1" t="str">
        <f ca="1">IF(ISERROR(F1226),"",_xlfn.TEXTJOIN(", ",TRUE,V1231:V1242))</f>
        <v/>
      </c>
      <c r="W1243" t="b">
        <f ca="1">IF(ISERROR(F1226),"",IF(SUM(W1231:W1242)&lt;=W1230,TRUE,FALSE))</f>
        <v>1</v>
      </c>
      <c r="X1243" s="1" t="str">
        <f ca="1">IF(ISERROR(F1226),"",_xlfn.TEXTJOIN(",",TRUE,X1231:X1242))</f>
        <v/>
      </c>
    </row>
    <row r="1244" spans="1:24" ht="12" customHeight="1" x14ac:dyDescent="0.25">
      <c r="A1244" s="40" t="str">
        <f ca="1">IF(ISERROR(F1226),"",A1223)</f>
        <v>Result:</v>
      </c>
      <c r="B1244" s="42" t="str" cm="1">
        <f t="array" aca="1" ref="B1244" ca="1">IF(SUM(COUNTIF(M1231:M1241,{"Ab","Dt"}))=11, "Not Promoted to IInd Semester", IF(V1243="", "PASS", "CARRY OVER"))</f>
        <v>PASS</v>
      </c>
      <c r="C1244" s="42"/>
      <c r="D1244" s="40" t="str">
        <f ca="1">IF(ISERROR(F1226),"",D1223)</f>
        <v>Remark:</v>
      </c>
      <c r="E1244" s="42" t="str">
        <f ca="1">IF(ISERROR(F1226),"",IF(V1243="",IF(X1243="","",X1243),_xlfn.TEXTJOIN(" ",TRUE,"BACK IN",V1243)))</f>
        <v/>
      </c>
      <c r="F1244" s="42"/>
      <c r="G1244" s="40" t="str">
        <f ca="1">IF(ISERROR(F1226),"",G1223)</f>
        <v>SGPA:</v>
      </c>
      <c r="H1244" s="43">
        <f ca="1">IF(ISERROR(F1226),"",M1243/F1243)</f>
        <v>8.7608695652173907</v>
      </c>
      <c r="I1244" s="40" t="str">
        <f ca="1">IF(ISERROR(F1226),"",I1223)</f>
        <v>CGPA:</v>
      </c>
      <c r="J1244" s="43">
        <f ca="1">IF(ISERROR(F1226),"",VLOOKUP(B1226,INDIRECT($F$8),12+(O1242-1)*3,0))</f>
        <v>8.7608695652173907</v>
      </c>
      <c r="K1244" s="42" t="str">
        <f ca="1">IF(ISERROR(F1226),"",K1223)</f>
        <v>Earned Credits:</v>
      </c>
      <c r="L1244" s="40">
        <f ca="1">IF(ISERROR(F1226),"",SUMIF(N1231:N1241,"&gt;0",F1231:F1241))</f>
        <v>23</v>
      </c>
      <c r="M1244" s="42" t="str">
        <f ca="1">IF(ISERROR(F1226),"",M1223)</f>
        <v>Cuml. Earned Credits:</v>
      </c>
      <c r="N1244" s="40">
        <f ca="1">IF(ISERROR(F1226),"",VLOOKUP(B1226,INDIRECT($F$8),10+(O1242-1)*3,0))</f>
        <v>23</v>
      </c>
    </row>
    <row r="1245" spans="1:24" ht="12" customHeight="1" x14ac:dyDescent="0.25">
      <c r="A1245" s="40"/>
      <c r="B1245" s="42"/>
      <c r="C1245" s="42"/>
      <c r="D1245" s="40"/>
      <c r="E1245" s="42"/>
      <c r="F1245" s="42"/>
      <c r="G1245" s="40"/>
      <c r="H1245" s="43"/>
      <c r="I1245" s="40"/>
      <c r="J1245" s="43"/>
      <c r="K1245" s="42"/>
      <c r="L1245" s="40"/>
      <c r="M1245" s="42"/>
      <c r="N1245" s="40"/>
    </row>
    <row r="1246" spans="1:24" ht="12" customHeight="1" x14ac:dyDescent="0.25">
      <c r="A1246" s="40"/>
      <c r="B1246" s="42"/>
      <c r="C1246" s="42"/>
      <c r="D1246" s="40"/>
      <c r="E1246" s="42"/>
      <c r="F1246" s="42"/>
      <c r="G1246" s="40"/>
      <c r="H1246" s="43"/>
      <c r="I1246" s="40"/>
      <c r="J1246" s="43"/>
      <c r="K1246" s="42"/>
      <c r="L1246" s="40"/>
      <c r="M1246" s="42"/>
      <c r="N1246" s="40"/>
    </row>
    <row r="1247" spans="1:24" ht="12" customHeight="1" x14ac:dyDescent="0.25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 t="str">
        <f ca="1">VLOOKUP(B1247,INDIRECT($F$8),4,0)</f>
        <v>Vipul Rawat</v>
      </c>
    </row>
    <row r="1248" spans="1:24" ht="12" customHeight="1" x14ac:dyDescent="0.25">
      <c r="A1248" s="44" t="str">
        <f ca="1">IF(ISERROR(F1247),"",A1227)</f>
        <v>Name:</v>
      </c>
      <c r="B1248" s="44" t="str">
        <f ca="1">IFERROR(VLOOKUP(B1247,INDIRECT($F$8),4,0),"")</f>
        <v>Vipul Rawat</v>
      </c>
      <c r="C1248" s="44"/>
      <c r="D1248" s="44" t="str">
        <f ca="1">IF(ISERROR(F1247),"",D1227)</f>
        <v>Father's Name:</v>
      </c>
      <c r="E1248" s="44" t="str">
        <f ca="1">IFERROR(VLOOKUP(B1247,INDIRECT($F$8),5,0),"")</f>
        <v>Manjeet Singh Rawat</v>
      </c>
      <c r="F1248" s="44"/>
      <c r="G1248" s="44" t="str">
        <f ca="1">IF(ISERROR(F1247),"",G1227)</f>
        <v>University Roll No:</v>
      </c>
      <c r="H1248" s="44"/>
      <c r="I1248" s="45">
        <f ca="1">IFERROR(VLOOKUP(B1247,INDIRECT($F$8),2,0),"")</f>
        <v>250090101060</v>
      </c>
      <c r="J1248" s="45"/>
      <c r="K1248" s="44" t="str">
        <f ca="1">IF(ISERROR(F1247),"",K1227)</f>
        <v>University Enrol. No:</v>
      </c>
      <c r="L1248" s="44"/>
      <c r="M1248" s="45" t="str">
        <f ca="1">IFERROR(VLOOKUP(B1247,INDIRECT($F$8),3,0),"")</f>
        <v>UTU/2501103903</v>
      </c>
      <c r="N1248" s="45"/>
    </row>
    <row r="1249" spans="1:24" ht="12" customHeight="1" x14ac:dyDescent="0.25">
      <c r="A1249" s="44"/>
      <c r="B1249" s="44"/>
      <c r="C1249" s="44"/>
      <c r="D1249" s="44"/>
      <c r="E1249" s="44"/>
      <c r="F1249" s="44"/>
      <c r="G1249" s="44"/>
      <c r="H1249" s="44"/>
      <c r="I1249" s="45"/>
      <c r="J1249" s="45"/>
      <c r="K1249" s="44"/>
      <c r="L1249" s="44"/>
      <c r="M1249" s="45"/>
      <c r="N1249" s="45"/>
    </row>
    <row r="1250" spans="1:24" ht="12" customHeight="1" x14ac:dyDescent="0.25">
      <c r="A1250" s="42" t="str">
        <f ca="1">IF(ISERROR(F1247),"",A1229)</f>
        <v>Subject Code</v>
      </c>
      <c r="B1250" s="42" t="str">
        <f ca="1">IF(ISERROR(F1247),"",B1229)</f>
        <v>Subject Name</v>
      </c>
      <c r="C1250" s="42"/>
      <c r="D1250" s="42"/>
      <c r="E1250" s="42"/>
      <c r="F1250" s="42" t="str">
        <f ca="1">IF(ISERROR(F1247),"",F1229)</f>
        <v>Credits</v>
      </c>
      <c r="G1250" s="42" t="str">
        <f ca="1">IF(ISERROR(F1247),"",G1229)</f>
        <v>External Marks</v>
      </c>
      <c r="H1250" s="42"/>
      <c r="I1250" s="42" t="str">
        <f ca="1">IF(ISERROR(F1247),"",I1229)</f>
        <v>Sessional Marks</v>
      </c>
      <c r="J1250" s="42"/>
      <c r="K1250" s="42" t="str">
        <f ca="1">IF(ISERROR(F1247),"",K1229)</f>
        <v>Total Marks</v>
      </c>
      <c r="L1250" s="42"/>
      <c r="M1250" s="42" t="str">
        <f ca="1">IF(ISERROR(F1247),"",M1229)</f>
        <v>Grade</v>
      </c>
      <c r="N1250" s="42" t="str">
        <f ca="1">IF(ISERROR(F1247),"",N1229)</f>
        <v>Grade Points</v>
      </c>
    </row>
    <row r="1251" spans="1:24" ht="12" customHeight="1" x14ac:dyDescent="0.25">
      <c r="A1251" s="42"/>
      <c r="B1251" s="42"/>
      <c r="C1251" s="42"/>
      <c r="D1251" s="42"/>
      <c r="E1251" s="42"/>
      <c r="F1251" s="42"/>
      <c r="G1251" s="42"/>
      <c r="H1251" s="42"/>
      <c r="I1251" s="42"/>
      <c r="J1251" s="42"/>
      <c r="K1251" s="42"/>
      <c r="L1251" s="42"/>
      <c r="M1251" s="42"/>
      <c r="N1251" s="42"/>
      <c r="W1251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10</v>
      </c>
    </row>
    <row r="1252" spans="1:24" ht="12" customHeight="1" x14ac:dyDescent="0.25">
      <c r="A1252" s="7" t="str">
        <f ca="1">IF(ISERROR(F1247),"",VLOOKUP(C1247,INDIRECT($F$8),6+(O1252-1)*3,0))</f>
        <v>AHT 002</v>
      </c>
      <c r="B1252" s="38" t="str">
        <f ca="1">IF(ISERROR(F1247),"",VLOOKUP(D1247,INDIRECT($F$8),6+(O1252-1)*3,0))</f>
        <v>Engineering Chemistry</v>
      </c>
      <c r="C1252" s="38"/>
      <c r="D1252" s="38"/>
      <c r="E1252" s="38"/>
      <c r="F1252" s="7">
        <f ca="1">IF(ISERROR(F1247),"",VLOOKUP(E1247,INDIRECT($F$8),6+(O1252-1)*3,0))</f>
        <v>4</v>
      </c>
      <c r="G1252" s="39" t="str">
        <f ca="1">IF(ISERROR(F1247),"",_xlfn.TEXTJOIN("/",FALSE,P1252,S1252))</f>
        <v>64/100</v>
      </c>
      <c r="H1252" s="39"/>
      <c r="I1252" s="39" t="str">
        <f ca="1">IF(ISERROR(F1247),"",_xlfn.TEXTJOIN("/",FALSE,Q1252,T1252))</f>
        <v>38/50</v>
      </c>
      <c r="J1252" s="39"/>
      <c r="K1252" s="39" t="str">
        <f ca="1">IF(ISERROR(F1247),"",_xlfn.TEXTJOIN("/",FALSE,R1252,U1252))</f>
        <v>102/150</v>
      </c>
      <c r="L1252" s="39"/>
      <c r="M1252" s="7" t="str">
        <f ca="1">IF(ISERROR(F1247),"",IF(ISTEXT(P1252),IF(P1252="A","Ab",IF(P1252="D","Dt",IF(P1252="UFM","UFM",IF(P1252="NA","")))),IF(AND(ISBLANK(P1252),ISBLANK(R1252)),"",IF(P1252&lt;0.3*S1252,"F",IF(ISBLANK(R1252),"",IF(ISTEXT(R1252),R1252,IF(R1252&gt;=0.95*U1252,"O",IF(R1252&gt;=0.9*U1252,"A+",IF(R1252&gt;=0.85*U1252,"A",IF(R1252&gt;=0.8*U1252,"B+",IF(R1252&gt;=0.75*U1252,"B",IF(R1252&gt;=0.7*U1252,"C+",IF(R1252&gt;=0.65*U1252,"C",IF(R1252&gt;=0.6*U1252,"D+",IF(R1252&gt;=0.55*U1252,"D",IF(R1252&gt;=0.5*U1252,"E+",IF(R1252&gt;=0.45*U1252,"E",IF(R1252&gt;=0.4*U1252,"P",IF(R1252&lt;0.4*U1252,"F",R1252)))))))))))))))))))</f>
        <v>C</v>
      </c>
      <c r="N1252" s="8">
        <f ca="1">INDEX($Z$2:$Z$17,MATCH(M1252,$Y$2:$Y$17,0))</f>
        <v>7</v>
      </c>
      <c r="O1252">
        <v>1</v>
      </c>
      <c r="P1252" s="1">
        <f ca="1">IF(ISERROR(F1247),"",IF(ISTEXT(VLOOKUP(B1247,INDIRECT($F$8),6+(O1252-1)*3)),(VLOOKUP(B1247,INDIRECT($F$8),6+(O1252-1)*3)),SUM(VLOOKUP(B1247,INDIRECT($F$8),6+(O1252-1)*3),IF(W1264,W1252,0))))</f>
        <v>64</v>
      </c>
      <c r="Q1252" s="1">
        <f ca="1">IF(ISERROR(F1247),"",VLOOKUP(B1247,INDIRECT($F$8),7+(O1252-1)*3))</f>
        <v>38</v>
      </c>
      <c r="R1252" s="1">
        <f ca="1">IF(ISERROR(F1247),"",SUM(P1252:Q1252))</f>
        <v>102</v>
      </c>
      <c r="S1252" s="1">
        <f ca="1">IF(ISERROR(F1247),"",VLOOKUP(A1247,INDIRECT($F$8),6+(O1252-1)*3))</f>
        <v>100</v>
      </c>
      <c r="T1252" s="1">
        <f ca="1">IF(ISERROR(F1247),"",VLOOKUP(A1247,INDIRECT($F$8),7+(O1252-1)*3))</f>
        <v>50</v>
      </c>
      <c r="U1252" s="1">
        <f ca="1">IF(ISERROR(F1247),"",VLOOKUP(A1247,INDIRECT($F$8),8+(O1252-1)*3))</f>
        <v>150</v>
      </c>
      <c r="V1252" s="1" t="str">
        <f ca="1">IF(ISERROR(F1247),"",IF(N1252=0,A1252,""))</f>
        <v/>
      </c>
      <c r="W1252" s="1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>0</v>
      </c>
      <c r="X1252" s="1" t="str">
        <f ca="1">IF(ISERROR(F1247),"",IF(W1252=0,"",_xlfn.TEXTJOIN("",FALSE," G+",W1252," in ",A1252)))</f>
        <v/>
      </c>
    </row>
    <row r="1253" spans="1:24" ht="12" customHeight="1" x14ac:dyDescent="0.25">
      <c r="A1253" s="7" t="str">
        <f ca="1">IF(ISERROR(F1247),"",VLOOKUP(C1247,INDIRECT($F$8),6+(O1253-1)*3,0))</f>
        <v>AHT 003</v>
      </c>
      <c r="B1253" s="38" t="str">
        <f ca="1">IF(ISERROR(F1247),"",VLOOKUP(D1247,INDIRECT($F$8),6+(O1253-1)*3,0))</f>
        <v>Introduction to Engineering Mathematics</v>
      </c>
      <c r="C1253" s="38"/>
      <c r="D1253" s="38"/>
      <c r="E1253" s="38"/>
      <c r="F1253" s="7">
        <f ca="1">IF(ISERROR(F1247),"",VLOOKUP(E1247,INDIRECT($F$8),6+(O1253-1)*3,0))</f>
        <v>4</v>
      </c>
      <c r="G1253" s="39" t="str">
        <f ca="1">IF(ISERROR(F1247),"",_xlfn.TEXTJOIN("/",FALSE,P1253,S1253))</f>
        <v>55/100</v>
      </c>
      <c r="H1253" s="39"/>
      <c r="I1253" s="39" t="str">
        <f ca="1">IF(ISERROR(F1247),"",_xlfn.TEXTJOIN("/",FALSE,Q1253,T1253))</f>
        <v>31/50</v>
      </c>
      <c r="J1253" s="39"/>
      <c r="K1253" s="39" t="str">
        <f ca="1">IF(ISERROR(F1247),"",_xlfn.TEXTJOIN("/",FALSE,R1253,U1253))</f>
        <v>86/150</v>
      </c>
      <c r="L1253" s="39"/>
      <c r="M1253" s="7" t="str">
        <f t="shared" ref="M1253:M1262" ca="1" si="178">IF(ISERROR(F1248),"",IF(ISTEXT(P1253),IF(P1253="A","Ab",IF(P1253="D","Dt",IF(P1253="UFM","UFM",IF(P1253="NA","")))),IF(AND(ISBLANK(P1253),ISBLANK(R1253)),"",IF(P1253&lt;0.3*S1253,"F",IF(ISBLANK(R1253),"",IF(ISTEXT(R1253),R1253,IF(R1253&gt;=0.95*U1253,"O",IF(R1253&gt;=0.9*U1253,"A+",IF(R1253&gt;=0.85*U1253,"A",IF(R1253&gt;=0.8*U1253,"B+",IF(R1253&gt;=0.75*U1253,"B",IF(R1253&gt;=0.7*U1253,"C+",IF(R1253&gt;=0.65*U1253,"C",IF(R1253&gt;=0.6*U1253,"D+",IF(R1253&gt;=0.55*U1253,"D",IF(R1253&gt;=0.5*U1253,"E+",IF(R1253&gt;=0.45*U1253,"E",IF(R1253&gt;=0.4*U1253,"P",IF(R1253&lt;0.4*U1253,"F",R1253)))))))))))))))))))</f>
        <v>D</v>
      </c>
      <c r="N1253" s="8">
        <f t="shared" ref="N1253:N1262" ca="1" si="179">INDEX($Z$2:$Z$17,MATCH(M1253,$Y$2:$Y$17,0))</f>
        <v>6</v>
      </c>
      <c r="O1253">
        <f>O1252+1</f>
        <v>2</v>
      </c>
      <c r="P1253" s="1">
        <f ca="1">IF(ISERROR(F1247),"",IF(ISTEXT(VLOOKUP(B1247,INDIRECT($F$8),6+(O1253-1)*3)),(VLOOKUP(B1247,INDIRECT($F$8),6+(O1253-1)*3)),SUM(VLOOKUP(B1247,INDIRECT($F$8),6+(O1253-1)*3),IF(W1264,W1253,0))))</f>
        <v>55</v>
      </c>
      <c r="Q1253" s="1">
        <f ca="1">IF(ISERROR(F1247),"",VLOOKUP(B1247,INDIRECT($F$8),7+(O1253-1)*3))</f>
        <v>31</v>
      </c>
      <c r="R1253" s="1">
        <f ca="1">IF(ISERROR(F1247),"",SUM(P1253:Q1253))</f>
        <v>86</v>
      </c>
      <c r="S1253" s="1">
        <f ca="1">IF(ISERROR(F1247),"",VLOOKUP(A1247,INDIRECT($F$8),6+(O1253-1)*3))</f>
        <v>100</v>
      </c>
      <c r="T1253" s="1">
        <f ca="1">IF(ISERROR(F1247),"",VLOOKUP(A1247,INDIRECT($F$8),7+(O1253-1)*3))</f>
        <v>50</v>
      </c>
      <c r="U1253" s="1">
        <f ca="1">IF(ISERROR(F1247),"",VLOOKUP(A1247,INDIRECT($F$8),8+(O1253-1)*3))</f>
        <v>150</v>
      </c>
      <c r="V1253" s="1" t="str">
        <f ca="1">IF(ISERROR(F1247),"",IF(N1253=0,A1253,""))</f>
        <v/>
      </c>
      <c r="W1253" s="1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>0</v>
      </c>
      <c r="X1253" s="1" t="str">
        <f ca="1">IF(ISERROR(F1247),"",IF(W1253=0,"",_xlfn.TEXTJOIN("",FALSE," G+",W1253," in ",A1253)))</f>
        <v/>
      </c>
    </row>
    <row r="1254" spans="1:24" ht="12" customHeight="1" x14ac:dyDescent="0.25">
      <c r="A1254" s="7" t="str">
        <f ca="1">IF(ISERROR(F1247),"",VLOOKUP(C1247,INDIRECT($F$8),6+(O1254-1)*3,0))</f>
        <v>ECT 001</v>
      </c>
      <c r="B1254" s="38" t="str">
        <f ca="1">IF(ISERROR(F1247),"",VLOOKUP(D1247,INDIRECT($F$8),6+(O1254-1)*3,0))</f>
        <v>Basic Electronics Engineering</v>
      </c>
      <c r="C1254" s="38"/>
      <c r="D1254" s="38"/>
      <c r="E1254" s="38"/>
      <c r="F1254" s="7">
        <f ca="1">IF(ISERROR(F1247),"",VLOOKUP(E1247,INDIRECT($F$8),6+(O1254-1)*3,0))</f>
        <v>4</v>
      </c>
      <c r="G1254" s="39" t="str">
        <f ca="1">IF(ISERROR(F1247),"",_xlfn.TEXTJOIN("/",FALSE,P1254,S1254))</f>
        <v>39/100</v>
      </c>
      <c r="H1254" s="39"/>
      <c r="I1254" s="39" t="str">
        <f ca="1">IF(ISERROR(F1247),"",_xlfn.TEXTJOIN("/",FALSE,Q1254,T1254))</f>
        <v>40/50</v>
      </c>
      <c r="J1254" s="39"/>
      <c r="K1254" s="39" t="str">
        <f ca="1">IF(ISERROR(F1247),"",_xlfn.TEXTJOIN("/",FALSE,R1254,U1254))</f>
        <v>79/150</v>
      </c>
      <c r="L1254" s="39"/>
      <c r="M1254" s="7" t="str">
        <f t="shared" ca="1" si="178"/>
        <v>E+</v>
      </c>
      <c r="N1254" s="8">
        <f t="shared" ca="1" si="179"/>
        <v>5.5</v>
      </c>
      <c r="O1254">
        <f>O1253+1</f>
        <v>3</v>
      </c>
      <c r="P1254" s="1">
        <f ca="1">IF(ISERROR(F1247),"",IF(ISTEXT(VLOOKUP(B1247,INDIRECT($F$8),6+(O1254-1)*3)),(VLOOKUP(B1247,INDIRECT($F$8),6+(O1254-1)*3)),SUM(VLOOKUP(B1247,INDIRECT($F$8),6+(O1254-1)*3),IF(W1264,W1254,0))))</f>
        <v>39</v>
      </c>
      <c r="Q1254" s="1">
        <f ca="1">IF(ISERROR(F1247),"",VLOOKUP(B1247,INDIRECT($F$8),7+(O1254-1)*3))</f>
        <v>40</v>
      </c>
      <c r="R1254" s="1">
        <f ca="1">IF(ISERROR(F1247),"",SUM(P1254:Q1254))</f>
        <v>79</v>
      </c>
      <c r="S1254" s="1">
        <f ca="1">IF(ISERROR(F1247),"",VLOOKUP(A1247,INDIRECT($F$8),6+(O1254-1)*3))</f>
        <v>100</v>
      </c>
      <c r="T1254" s="1">
        <f ca="1">IF(ISERROR(F1247),"",VLOOKUP(A1247,INDIRECT($F$8),7+(O1254-1)*3))</f>
        <v>50</v>
      </c>
      <c r="U1254" s="1">
        <f ca="1">IF(ISERROR(F1247),"",VLOOKUP(A1247,INDIRECT($F$8),8+(O1254-1)*3))</f>
        <v>150</v>
      </c>
      <c r="V1254" s="1" t="str">
        <f ca="1">IF(ISERROR(F1247),"",IF(N1254=0,A1254,""))</f>
        <v/>
      </c>
      <c r="W1254" s="1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>0</v>
      </c>
      <c r="X1254" s="1" t="str">
        <f ca="1">IF(ISERROR(F1247),"",IF(W1254=0,"",_xlfn.TEXTJOIN("",FALSE," G+",W1254," in ",A1254)))</f>
        <v/>
      </c>
    </row>
    <row r="1255" spans="1:24" ht="12" customHeight="1" x14ac:dyDescent="0.25">
      <c r="A1255" s="7" t="str">
        <f ca="1">IF(ISERROR(F1247),"",VLOOKUP(C1247,INDIRECT($F$8),6+(O1255-1)*3,0))</f>
        <v>MET 001</v>
      </c>
      <c r="B1255" s="38" t="str">
        <f ca="1">IF(ISERROR(F1247),"",VLOOKUP(D1247,INDIRECT($F$8),6+(O1255-1)*3,0))</f>
        <v>Basic Mechanical Engineering</v>
      </c>
      <c r="C1255" s="38"/>
      <c r="D1255" s="38"/>
      <c r="E1255" s="38"/>
      <c r="F1255" s="7">
        <f ca="1">IF(ISERROR(F1247),"",VLOOKUP(E1247,INDIRECT($F$8),6+(O1255-1)*3,0))</f>
        <v>4</v>
      </c>
      <c r="G1255" s="39" t="str">
        <f ca="1">IF(ISERROR(F1247),"",_xlfn.TEXTJOIN("/",FALSE,P1255,S1255))</f>
        <v>37/100</v>
      </c>
      <c r="H1255" s="39"/>
      <c r="I1255" s="39" t="str">
        <f ca="1">IF(ISERROR(F1247),"",_xlfn.TEXTJOIN("/",FALSE,Q1255,T1255))</f>
        <v>32/50</v>
      </c>
      <c r="J1255" s="39"/>
      <c r="K1255" s="39" t="str">
        <f ca="1">IF(ISERROR(F1247),"",_xlfn.TEXTJOIN("/",FALSE,R1255,U1255))</f>
        <v>69/150</v>
      </c>
      <c r="L1255" s="39"/>
      <c r="M1255" s="7" t="str">
        <f t="shared" ca="1" si="178"/>
        <v>E</v>
      </c>
      <c r="N1255" s="8">
        <f t="shared" ca="1" si="179"/>
        <v>5</v>
      </c>
      <c r="O1255">
        <f>O1254+1</f>
        <v>4</v>
      </c>
      <c r="P1255" s="1">
        <f ca="1">IF(ISERROR(F1247),"",IF(ISTEXT(VLOOKUP(B1247,INDIRECT($F$8),6+(O1255-1)*3)),(VLOOKUP(B1247,INDIRECT($F$8),6+(O1255-1)*3)),SUM(VLOOKUP(B1247,INDIRECT($F$8),6+(O1255-1)*3),IF(W1264,W1255,0))))</f>
        <v>37</v>
      </c>
      <c r="Q1255" s="1">
        <f ca="1">IF(ISERROR(F1247),"",VLOOKUP(B1247,INDIRECT($F$8),7+(O1255-1)*3))</f>
        <v>32</v>
      </c>
      <c r="R1255" s="1">
        <f ca="1">IF(ISERROR(F1247),"",SUM(P1255:Q1255))</f>
        <v>69</v>
      </c>
      <c r="S1255" s="1">
        <f ca="1">IF(ISERROR(F1247),"",VLOOKUP(A1247,INDIRECT($F$8),6+(O1255-1)*3))</f>
        <v>100</v>
      </c>
      <c r="T1255" s="1">
        <f ca="1">IF(ISERROR(F1247),"",VLOOKUP(A1247,INDIRECT($F$8),7+(O1255-1)*3))</f>
        <v>50</v>
      </c>
      <c r="U1255" s="1">
        <f ca="1">IF(ISERROR(F1247),"",VLOOKUP(A1247,INDIRECT($F$8),8+(O1255-1)*3))</f>
        <v>150</v>
      </c>
      <c r="V1255" s="1" t="str">
        <f ca="1">IF(ISERROR(F1247),"",IF(N1255=0,A1255,""))</f>
        <v/>
      </c>
      <c r="W1255" s="1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>0</v>
      </c>
      <c r="X1255" s="1" t="str">
        <f ca="1">IF(ISERROR(F1247),"",IF(W1255=0,"",_xlfn.TEXTJOIN("",FALSE," G+",W1255," in ",A1255)))</f>
        <v/>
      </c>
    </row>
    <row r="1256" spans="1:24" ht="12" customHeight="1" x14ac:dyDescent="0.25">
      <c r="A1256" s="7" t="str">
        <f ca="1">IF(ISERROR(F1247),"",VLOOKUP(C1247,INDIRECT($F$8),6+(O1256-1)*3,0))</f>
        <v>AHP 002</v>
      </c>
      <c r="B1256" s="38" t="str">
        <f ca="1">IF(ISERROR(F1247),"",VLOOKUP(D1247,INDIRECT($F$8),6+(O1256-1)*3,0))</f>
        <v>Engineering Chemistry Lab</v>
      </c>
      <c r="C1256" s="38"/>
      <c r="D1256" s="38"/>
      <c r="E1256" s="38"/>
      <c r="F1256" s="7">
        <f ca="1">IF(ISERROR(F1247),"",VLOOKUP(E1247,INDIRECT($F$8),6+(O1256-1)*3,0))</f>
        <v>1</v>
      </c>
      <c r="G1256" s="39" t="str">
        <f ca="1">IF(ISERROR(F1247),"",_xlfn.TEXTJOIN("/",FALSE,P1256,S1256))</f>
        <v>21/25</v>
      </c>
      <c r="H1256" s="39"/>
      <c r="I1256" s="39" t="str">
        <f ca="1">IF(ISERROR(F1247),"",_xlfn.TEXTJOIN("/",FALSE,Q1256,T1256))</f>
        <v>18/25</v>
      </c>
      <c r="J1256" s="39"/>
      <c r="K1256" s="39" t="str">
        <f ca="1">IF(ISERROR(F1247),"",_xlfn.TEXTJOIN("/",FALSE,R1256,U1256))</f>
        <v>39/50</v>
      </c>
      <c r="L1256" s="39"/>
      <c r="M1256" s="7" t="str">
        <f t="shared" ca="1" si="178"/>
        <v>B</v>
      </c>
      <c r="N1256" s="8">
        <f t="shared" ca="1" si="179"/>
        <v>8</v>
      </c>
      <c r="O1256">
        <f>O1255+1</f>
        <v>5</v>
      </c>
      <c r="P1256" s="1">
        <f ca="1">IF(ISERROR(F1247),"",IF(ISTEXT(VLOOKUP(B1247,INDIRECT($F$8),6+(O1256-1)*3)),(VLOOKUP(B1247,INDIRECT($F$8),6+(O1256-1)*3)),SUM(VLOOKUP(B1247,INDIRECT($F$8),6+(O1256-1)*3),IF(W1264,W1256,0))))</f>
        <v>21</v>
      </c>
      <c r="Q1256" s="1">
        <f ca="1">IF(ISERROR(F1247),"",VLOOKUP(B1247,INDIRECT($F$8),7+(O1256-1)*3))</f>
        <v>18</v>
      </c>
      <c r="R1256" s="1">
        <f ca="1">IF(ISERROR(F1247),"",SUM(P1256:Q1256))</f>
        <v>39</v>
      </c>
      <c r="S1256" s="1">
        <f ca="1">IF(ISERROR(F1247),"",VLOOKUP(A1247,INDIRECT($F$8),6+(O1256-1)*3))</f>
        <v>25</v>
      </c>
      <c r="T1256" s="1">
        <f ca="1">IF(ISERROR(F1247),"",VLOOKUP(A1247,INDIRECT($F$8),7+(O1256-1)*3))</f>
        <v>25</v>
      </c>
      <c r="U1256" s="1">
        <f ca="1">IF(ISERROR(F1247),"",VLOOKUP(A1247,INDIRECT($F$8),8+(O1256-1)*3))</f>
        <v>50</v>
      </c>
      <c r="V1256" s="1" t="str">
        <f ca="1">IF(ISERROR(F1247),"",IF(N1256=0,A1256,""))</f>
        <v/>
      </c>
      <c r="W1256" s="1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>0</v>
      </c>
      <c r="X1256" s="1" t="str">
        <f ca="1">IF(ISERROR(F1247),"",IF(W1256=0,"",_xlfn.TEXTJOIN("",FALSE," G+",W1256," in ",A1256)))</f>
        <v/>
      </c>
    </row>
    <row r="1257" spans="1:24" ht="12" customHeight="1" x14ac:dyDescent="0.25">
      <c r="A1257" s="7" t="str">
        <f ca="1">IF(ISERROR(F1247),"",VLOOKUP(C1247,INDIRECT($F$8),6+(O1257-1)*3,0))</f>
        <v>ECP 001</v>
      </c>
      <c r="B1257" s="38" t="str">
        <f ca="1">IF(ISERROR(F1247),"",VLOOKUP(D1247,INDIRECT($F$8),6+(O1257-1)*3,0))</f>
        <v>Basic Electronics Engineering Lab</v>
      </c>
      <c r="C1257" s="38"/>
      <c r="D1257" s="38"/>
      <c r="E1257" s="38"/>
      <c r="F1257" s="7">
        <f ca="1">IF(ISERROR(F1247),"",VLOOKUP(E1247,INDIRECT($F$8),6+(O1257-1)*3,0))</f>
        <v>1</v>
      </c>
      <c r="G1257" s="39" t="str">
        <f ca="1">IF(ISERROR(F1247),"",_xlfn.TEXTJOIN("/",FALSE,P1257,S1257))</f>
        <v>15/25</v>
      </c>
      <c r="H1257" s="39"/>
      <c r="I1257" s="39" t="str">
        <f ca="1">IF(ISERROR(F1247),"",_xlfn.TEXTJOIN("/",FALSE,Q1257,T1257))</f>
        <v>17/25</v>
      </c>
      <c r="J1257" s="39"/>
      <c r="K1257" s="39" t="str">
        <f ca="1">IF(ISERROR(F1247),"",_xlfn.TEXTJOIN("/",FALSE,R1257,U1257))</f>
        <v>32/50</v>
      </c>
      <c r="L1257" s="39"/>
      <c r="M1257" s="7" t="str">
        <f t="shared" ca="1" si="178"/>
        <v>D+</v>
      </c>
      <c r="N1257" s="8">
        <f t="shared" ca="1" si="179"/>
        <v>6.5</v>
      </c>
      <c r="O1257">
        <f t="shared" ref="O1257:O1263" si="180">O1256+1</f>
        <v>6</v>
      </c>
      <c r="P1257" s="1">
        <f ca="1">IF(ISERROR(F1247),"",IF(ISTEXT(VLOOKUP(B1247,INDIRECT($F$8),6+(O1257-1)*3)),(VLOOKUP(B1247,INDIRECT($F$8),6+(O1257-1)*3)),SUM(VLOOKUP(B1247,INDIRECT($F$8),6+(O1257-1)*3),IF(W1264,W1257,0))))</f>
        <v>15</v>
      </c>
      <c r="Q1257" s="1">
        <f ca="1">IF(ISERROR(F1247),"",VLOOKUP(B1247,INDIRECT($F$8),7+(O1257-1)*3))</f>
        <v>17</v>
      </c>
      <c r="R1257" s="1">
        <f ca="1">IF(ISERROR(F1247),"",SUM(P1257:Q1257))</f>
        <v>32</v>
      </c>
      <c r="S1257" s="1">
        <f ca="1">IF(ISERROR(F1247),"",VLOOKUP(A1247,INDIRECT($F$8),6+(O1257-1)*3))</f>
        <v>25</v>
      </c>
      <c r="T1257" s="1">
        <f ca="1">IF(ISERROR(F1247),"",VLOOKUP(A1247,INDIRECT($F$8),7+(O1257-1)*3))</f>
        <v>25</v>
      </c>
      <c r="U1257" s="1">
        <f ca="1">IF(ISERROR(F1247),"",VLOOKUP(A1247,INDIRECT($F$8),8+(O1257-1)*3))</f>
        <v>50</v>
      </c>
      <c r="V1257" s="1" t="str">
        <f ca="1">IF(ISERROR(F1247),"",IF(N1257=0,A1257,""))</f>
        <v/>
      </c>
      <c r="W1257" s="1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>0</v>
      </c>
      <c r="X1257" s="1" t="str">
        <f ca="1">IF(ISERROR(F1247),"",IF(W1257=0,"",_xlfn.TEXTJOIN("",FALSE," G+",W1257," in ",A1257)))</f>
        <v/>
      </c>
    </row>
    <row r="1258" spans="1:24" ht="12" customHeight="1" x14ac:dyDescent="0.25">
      <c r="A1258" s="7" t="str">
        <f ca="1">IF(ISERROR(F1247),"",VLOOKUP(C1247,INDIRECT($F$8),6+(O1258-1)*3,0))</f>
        <v>MEP 001</v>
      </c>
      <c r="B1258" s="38" t="str">
        <f ca="1">IF(ISERROR(F1247),"",VLOOKUP(D1247,INDIRECT($F$8),6+(O1258-1)*3,0))</f>
        <v>Basic Mechanical Engineering Lab</v>
      </c>
      <c r="C1258" s="38"/>
      <c r="D1258" s="38"/>
      <c r="E1258" s="38"/>
      <c r="F1258" s="7">
        <f ca="1">IF(ISERROR(F1247),"",VLOOKUP(E1247,INDIRECT($F$8),6+(O1258-1)*3,0))</f>
        <v>1</v>
      </c>
      <c r="G1258" s="39" t="str">
        <f ca="1">IF(ISERROR(F1247),"",_xlfn.TEXTJOIN("/",FALSE,P1258,S1258))</f>
        <v>18/25</v>
      </c>
      <c r="H1258" s="39"/>
      <c r="I1258" s="39" t="str">
        <f ca="1">IF(ISERROR(F1247),"",_xlfn.TEXTJOIN("/",FALSE,Q1258,T1258))</f>
        <v>23/25</v>
      </c>
      <c r="J1258" s="39"/>
      <c r="K1258" s="39" t="str">
        <f ca="1">IF(ISERROR(F1247),"",_xlfn.TEXTJOIN("/",FALSE,R1258,U1258))</f>
        <v>41/50</v>
      </c>
      <c r="L1258" s="39"/>
      <c r="M1258" s="7" t="str">
        <f t="shared" ca="1" si="178"/>
        <v>B+</v>
      </c>
      <c r="N1258" s="8">
        <f t="shared" ca="1" si="179"/>
        <v>8.5</v>
      </c>
      <c r="O1258">
        <f t="shared" si="180"/>
        <v>7</v>
      </c>
      <c r="P1258" s="1">
        <f ca="1">IF(ISERROR(F1247),"",IF(ISTEXT(VLOOKUP(B1247,INDIRECT($F$8),6+(O1258-1)*3)),(VLOOKUP(B1247,INDIRECT($F$8),6+(O1258-1)*3)),SUM(VLOOKUP(B1247,INDIRECT($F$8),6+(O1258-1)*3),IF(W1264,W1258,0))))</f>
        <v>18</v>
      </c>
      <c r="Q1258" s="1">
        <f ca="1">IF(ISERROR(F1247),"",VLOOKUP(B1247,INDIRECT($F$8),7+(O1258-1)*3))</f>
        <v>23</v>
      </c>
      <c r="R1258" s="1">
        <f ca="1">IF(ISERROR(F1247),"",SUM(P1258:Q1258))</f>
        <v>41</v>
      </c>
      <c r="S1258" s="1">
        <f ca="1">IF(ISERROR(F1247),"",VLOOKUP(A1247,INDIRECT($F$8),6+(O1258-1)*3))</f>
        <v>25</v>
      </c>
      <c r="T1258" s="1">
        <f ca="1">IF(ISERROR(F1247),"",VLOOKUP(A1247,INDIRECT($F$8),7+(O1258-1)*3))</f>
        <v>25</v>
      </c>
      <c r="U1258" s="1">
        <f ca="1">IF(ISERROR(F1247),"",VLOOKUP(A1247,INDIRECT($F$8),8+(O1258-1)*3))</f>
        <v>50</v>
      </c>
      <c r="V1258" s="1" t="str">
        <f ca="1">IF(ISERROR(F1247),"",IF(N1258=0,A1258,""))</f>
        <v/>
      </c>
      <c r="W1258" s="1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>0</v>
      </c>
      <c r="X1258" s="1" t="str">
        <f ca="1">IF(ISERROR(F1247),"",IF(W1258=0,"",_xlfn.TEXTJOIN("",FALSE," G+",W1258," in ",A1258)))</f>
        <v/>
      </c>
    </row>
    <row r="1259" spans="1:24" ht="12" customHeight="1" x14ac:dyDescent="0.25">
      <c r="A1259" s="7" t="str">
        <f ca="1">IF(ISERROR(F1247),"",VLOOKUP(C1247,INDIRECT($F$8),6+(O1259-1)*3,0))</f>
        <v>MEP 003</v>
      </c>
      <c r="B1259" s="38" t="str">
        <f ca="1">IF(ISERROR(F1247),"",VLOOKUP(D1247,INDIRECT($F$8),6+(O1259-1)*3-Z1259,0))</f>
        <v>Workshop Practices Lab</v>
      </c>
      <c r="C1259" s="38"/>
      <c r="D1259" s="38"/>
      <c r="E1259" s="38"/>
      <c r="F1259" s="7">
        <f ca="1">IF(ISERROR(F1247),"",VLOOKUP(E1247,INDIRECT($F$8),6+(O1259-1)*3,0))</f>
        <v>2</v>
      </c>
      <c r="G1259" s="39" t="str">
        <f ca="1">IF(ISERROR(F1247),"",_xlfn.TEXTJOIN("/",FALSE,P1259,S1259))</f>
        <v>41/50</v>
      </c>
      <c r="H1259" s="39"/>
      <c r="I1259" s="39" t="str">
        <f ca="1">IF(ISERROR(F1247),"",_xlfn.TEXTJOIN("/",FALSE,Q1259,T1259))</f>
        <v>45/50</v>
      </c>
      <c r="J1259" s="39"/>
      <c r="K1259" s="39" t="str">
        <f ca="1">IF(ISERROR(F1247),"",_xlfn.TEXTJOIN("/",FALSE,R1259,U1259))</f>
        <v>86/100</v>
      </c>
      <c r="L1259" s="39"/>
      <c r="M1259" s="7" t="str">
        <f t="shared" ca="1" si="178"/>
        <v>A</v>
      </c>
      <c r="N1259" s="8">
        <f t="shared" ca="1" si="179"/>
        <v>9</v>
      </c>
      <c r="O1259">
        <f t="shared" si="180"/>
        <v>8</v>
      </c>
      <c r="P1259" s="1">
        <f ca="1">IF(ISERROR(F1247),"",IF(ISTEXT(VLOOKUP(B1247,INDIRECT($F$8),6+(O1259-1)*3)),(VLOOKUP(B1247,INDIRECT($F$8),6+(O1259-1)*3)),SUM(VLOOKUP(B1247,INDIRECT($F$8),6+(O1259-1)*3),IF(W1264,W1259,0))))</f>
        <v>41</v>
      </c>
      <c r="Q1259" s="1">
        <f ca="1">IF(ISERROR(F1247),"",VLOOKUP(B1247,INDIRECT($F$8),7+(O1259-1)*3))</f>
        <v>45</v>
      </c>
      <c r="R1259" s="1">
        <f ca="1">IF(ISERROR(F1247),"",SUM(P1259:Q1259))</f>
        <v>86</v>
      </c>
      <c r="S1259" s="1">
        <f ca="1">IF(ISERROR(F1247),"",VLOOKUP(A1247,INDIRECT($F$8),6+(O1259-1)*3))</f>
        <v>50</v>
      </c>
      <c r="T1259" s="1">
        <f ca="1">IF(ISERROR(F1247),"",VLOOKUP(A1247,INDIRECT($F$8),7+(O1259-1)*3))</f>
        <v>50</v>
      </c>
      <c r="U1259" s="1">
        <f ca="1">IF(ISERROR(F1247),"",VLOOKUP(A1247,INDIRECT($F$8),8+(O1259-1)*3))</f>
        <v>100</v>
      </c>
      <c r="V1259" s="1" t="str">
        <f ca="1">IF(ISERROR(F1247),"",IF(N1259=0,A1259,""))</f>
        <v/>
      </c>
      <c r="W1259" s="1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>0</v>
      </c>
      <c r="X1259" s="1" t="str">
        <f ca="1">IF(ISERROR(F1247),"",IF(W1259=0,"",_xlfn.TEXTJOIN("",FALSE," G+",W1259," in ",A1259)))</f>
        <v/>
      </c>
    </row>
    <row r="1260" spans="1:24" ht="12" customHeight="1" x14ac:dyDescent="0.25">
      <c r="A1260" s="7" t="str">
        <f ca="1">IF(ISERROR(F1247),"",VLOOKUP(C1247,INDIRECT($F$8),6+(O1260-1)*3,0))</f>
        <v>AHP 004</v>
      </c>
      <c r="B1260" s="38" t="str">
        <f ca="1">IF(ISERROR(F1247),"",VLOOKUP(D1247,INDIRECT($F$8),6+(O1260-1)*3-Z1260,0))</f>
        <v>Emerging Technologies in Engineering Lab</v>
      </c>
      <c r="C1260" s="38"/>
      <c r="D1260" s="38"/>
      <c r="E1260" s="38"/>
      <c r="F1260" s="7">
        <f ca="1">IF(ISERROR(F1247),"",VLOOKUP(E1247,INDIRECT($F$8),6+(O1260-1)*3,0))</f>
        <v>1</v>
      </c>
      <c r="G1260" s="39" t="str">
        <f ca="1">IF(ISERROR(F1247),"",_xlfn.TEXTJOIN("/",FALSE,P1260,S1260))</f>
        <v>22/25</v>
      </c>
      <c r="H1260" s="39"/>
      <c r="I1260" s="39" t="str">
        <f ca="1">IF(ISERROR(F1247),"",_xlfn.TEXTJOIN("/",FALSE,Q1260,T1260))</f>
        <v>24/25</v>
      </c>
      <c r="J1260" s="39"/>
      <c r="K1260" s="39" t="str">
        <f ca="1">IF(ISERROR(F1247),"",_xlfn.TEXTJOIN("/",FALSE,R1260,U1260))</f>
        <v>46/50</v>
      </c>
      <c r="L1260" s="39"/>
      <c r="M1260" s="7" t="str">
        <f t="shared" ca="1" si="178"/>
        <v>A+</v>
      </c>
      <c r="N1260" s="8">
        <f t="shared" ca="1" si="179"/>
        <v>9.5</v>
      </c>
      <c r="O1260">
        <f t="shared" si="180"/>
        <v>9</v>
      </c>
      <c r="P1260" s="1">
        <f ca="1">IF(ISERROR(F1247),"",IF(ISTEXT(VLOOKUP(B1247,INDIRECT($F$8),6+(O1260-1)*3)),(VLOOKUP(B1247,INDIRECT($F$8),6+(O1260-1)*3)),SUM(VLOOKUP(B1247,INDIRECT($F$8),6+(O1260-1)*3),IF(W1264,W1260,0))))</f>
        <v>22</v>
      </c>
      <c r="Q1260" s="1">
        <f ca="1">IF(ISERROR(F1247),"",VLOOKUP(B1247,INDIRECT($F$8),7+(O1260-1)*3))</f>
        <v>24</v>
      </c>
      <c r="R1260" s="1">
        <f ca="1">IF(ISERROR(F1247),"",SUM(P1260:Q1260))</f>
        <v>46</v>
      </c>
      <c r="S1260" s="1">
        <f ca="1">IF(ISERROR(F1247),"",VLOOKUP(A1247,INDIRECT($F$8),6+(O1260-1)*3))</f>
        <v>25</v>
      </c>
      <c r="T1260" s="1">
        <f ca="1">IF(ISERROR(F1247),"",VLOOKUP(A1247,INDIRECT($F$8),7+(O1260-1)*3))</f>
        <v>25</v>
      </c>
      <c r="U1260" s="1">
        <f ca="1">IF(ISERROR(F1247),"",VLOOKUP(A1247,INDIRECT($F$8),8+(O1260-1)*3))</f>
        <v>50</v>
      </c>
      <c r="V1260" s="1" t="str">
        <f ca="1">IF(ISERROR(F1247),"",IF(N1260=0,A1260,""))</f>
        <v/>
      </c>
      <c r="W1260" s="1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>0</v>
      </c>
      <c r="X1260" s="1" t="str">
        <f ca="1">IF(ISERROR(F1247),"",IF(W1260=0,"",_xlfn.TEXTJOIN("",FALSE," G+",W1260," in ",A1260)))</f>
        <v/>
      </c>
    </row>
    <row r="1261" spans="1:24" ht="12" customHeight="1" x14ac:dyDescent="0.25">
      <c r="A1261" s="7" t="str">
        <f ca="1">IF(ISERROR(F1247),"",VLOOKUP(C1247,INDIRECT($F$8),6+(O1261-1)*3,0))</f>
        <v>CSP 002</v>
      </c>
      <c r="B1261" s="38" t="str">
        <f ca="1">IF(ISERROR(F1247),"",VLOOKUP(D1247,INDIRECT($F$8),6+(O1261-1)*3,0))</f>
        <v>Computer Applications and IOT</v>
      </c>
      <c r="C1261" s="38"/>
      <c r="D1261" s="38"/>
      <c r="E1261" s="38"/>
      <c r="F1261" s="7">
        <f ca="1">IF(ISERROR(F1247),"",VLOOKUP(E1247,INDIRECT($F$8),6+(O1261-1)*3,0))</f>
        <v>1</v>
      </c>
      <c r="G1261" s="39" t="str">
        <f ca="1">IF(ISERROR(F1247),"",_xlfn.TEXTJOIN("/",FALSE,P1261,S1261))</f>
        <v>23/25</v>
      </c>
      <c r="H1261" s="39"/>
      <c r="I1261" s="39" t="str">
        <f ca="1">IF(ISERROR(F1247),"",_xlfn.TEXTJOIN("/",FALSE,Q1261,T1261))</f>
        <v>19/25</v>
      </c>
      <c r="J1261" s="39"/>
      <c r="K1261" s="39" t="str">
        <f ca="1">IF(ISERROR(F1247),"",_xlfn.TEXTJOIN("/",FALSE,R1261,U1261))</f>
        <v>42/50</v>
      </c>
      <c r="L1261" s="39"/>
      <c r="M1261" s="7" t="str">
        <f t="shared" ca="1" si="178"/>
        <v>B+</v>
      </c>
      <c r="N1261" s="8">
        <f t="shared" ca="1" si="179"/>
        <v>8.5</v>
      </c>
      <c r="O1261">
        <f t="shared" si="180"/>
        <v>10</v>
      </c>
      <c r="P1261" s="1">
        <f ca="1">IF(ISERROR(F1247),"",IF(ISTEXT(VLOOKUP(B1247,INDIRECT($F$8),6+(O1261-1)*3)),(VLOOKUP(B1247,INDIRECT($F$8),6+(O1261-1)*3)),SUM(VLOOKUP(B1247,INDIRECT($F$8),6+(O1261-1)*3),IF(W1264,W1261,0))))</f>
        <v>23</v>
      </c>
      <c r="Q1261" s="1">
        <f ca="1">IF(ISERROR(F1247),"",VLOOKUP(B1247,INDIRECT($F$8),7+(O1261-1)*3))</f>
        <v>19</v>
      </c>
      <c r="R1261" s="1">
        <f ca="1">IF(ISERROR(F1247),"",SUM(P1261:Q1261))</f>
        <v>42</v>
      </c>
      <c r="S1261" s="1">
        <f ca="1">IF(ISERROR(F1247),"",VLOOKUP(A1247,INDIRECT($F$8),6+(O1261-1)*3))</f>
        <v>25</v>
      </c>
      <c r="T1261" s="1">
        <f ca="1">IF(ISERROR(F1247),"",VLOOKUP(A1247,INDIRECT($F$8),7+(O1261-1)*3))</f>
        <v>25</v>
      </c>
      <c r="U1261" s="1">
        <f ca="1">IF(ISERROR(F1247),"",VLOOKUP(A1247,INDIRECT($F$8),8+(O1261-1)*3))</f>
        <v>50</v>
      </c>
      <c r="V1261" s="1" t="str">
        <f ca="1">IF(ISERROR(F1247),"",IF(N1261=0,A1261,""))</f>
        <v/>
      </c>
      <c r="W1261" s="1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>0</v>
      </c>
      <c r="X1261" s="1" t="str">
        <f ca="1">IF(ISERROR(F1247),"",IF(W1261=0,"",_xlfn.TEXTJOIN("",FALSE," G+",W1261," in ",A1261)))</f>
        <v/>
      </c>
    </row>
    <row r="1262" spans="1:24" ht="12" customHeight="1" x14ac:dyDescent="0.25">
      <c r="A1262" s="7" t="str">
        <f ca="1">IF(ISERROR(F1247),"",VLOOKUP(C1247,INDIRECT($F$8),6+(O1262-1)*3,0))</f>
        <v>AHP 006</v>
      </c>
      <c r="B1262" s="38" t="str">
        <f ca="1">IF(ISERROR(F1247),"",VLOOKUP(D1247,INDIRECT($F$8),6+(O1262-1)*3,0))</f>
        <v>English Language Lab ($)</v>
      </c>
      <c r="C1262" s="38"/>
      <c r="D1262" s="38"/>
      <c r="E1262" s="38"/>
      <c r="F1262" s="7">
        <f ca="1">IF(ISERROR(F1247),"",VLOOKUP(E1247,INDIRECT($F$8),6+(O1262-1)*3,0))</f>
        <v>0</v>
      </c>
      <c r="G1262" s="39" t="str">
        <f ca="1">IF(ISERROR(F1247),"",_xlfn.TEXTJOIN("/",FALSE,P1262,S1262))</f>
        <v>17/25</v>
      </c>
      <c r="H1262" s="39"/>
      <c r="I1262" s="39" t="str">
        <f ca="1">IF(ISERROR(F1247),"",_xlfn.TEXTJOIN("/",FALSE,Q1262,T1262))</f>
        <v>38/50</v>
      </c>
      <c r="J1262" s="39"/>
      <c r="K1262" s="39" t="str">
        <f ca="1">IF(ISERROR(F1247),"",_xlfn.TEXTJOIN("/",FALSE,R1262,U1262))</f>
        <v>55/75</v>
      </c>
      <c r="L1262" s="39"/>
      <c r="M1262" s="7" t="str">
        <f t="shared" ca="1" si="178"/>
        <v>C+</v>
      </c>
      <c r="N1262" s="8">
        <f t="shared" ca="1" si="179"/>
        <v>7.5</v>
      </c>
      <c r="O1262">
        <f t="shared" si="180"/>
        <v>11</v>
      </c>
      <c r="P1262" s="1">
        <f ca="1">IF(ISERROR(F1247),"",IF(ISTEXT(VLOOKUP(B1247,INDIRECT($F$8),6+(O1262-1)*3)),(VLOOKUP(B1247,INDIRECT($F$8),6+(O1262-1)*3)),SUM(VLOOKUP(B1247,INDIRECT($F$8),6+(O1262-1)*3),IF(W1264,W1262,0))))</f>
        <v>17</v>
      </c>
      <c r="Q1262" s="1">
        <f ca="1">IF(ISERROR(F1247),"",VLOOKUP(B1247,INDIRECT($F$8),7+(O1262-1)*3))</f>
        <v>38</v>
      </c>
      <c r="R1262" s="1">
        <f ca="1">IF(ISERROR(F1247),"",SUM(P1262:Q1262))</f>
        <v>55</v>
      </c>
      <c r="S1262" s="1">
        <f ca="1">IF(ISERROR(F1247),"",VLOOKUP(A1247,INDIRECT($F$8),6+(O1262-1)*3))</f>
        <v>25</v>
      </c>
      <c r="T1262" s="1">
        <f ca="1">IF(ISERROR(F1247),"",VLOOKUP(A1247,INDIRECT($F$8),7+(O1262-1)*3))</f>
        <v>50</v>
      </c>
      <c r="U1262" s="1">
        <f ca="1">IF(ISERROR(F1247),"",VLOOKUP(A1247,INDIRECT($F$8),8+(O1262-1)*3))</f>
        <v>75</v>
      </c>
      <c r="V1262" s="1" t="str">
        <f ca="1">IF(ISERROR(F1247),"",IF(N1262=0,A1262,""))</f>
        <v/>
      </c>
      <c r="W1262" s="1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>0</v>
      </c>
      <c r="X1262" s="1" t="str">
        <f ca="1">IF(ISERROR(F1247),"",IF(W1262=0,"",_xlfn.TEXTJOIN("",FALSE," G+",W1262," in ",A1262)))</f>
        <v/>
      </c>
    </row>
    <row r="1263" spans="1:24" ht="12" customHeight="1" x14ac:dyDescent="0.25">
      <c r="A1263" s="7" t="str">
        <f ca="1">IF(ISERROR(F1247),"",VLOOKUP(C1247,INDIRECT($F$8),6+(O1263-1)*3-Y1263,0))</f>
        <v>GP 01</v>
      </c>
      <c r="B1263" s="38" t="str">
        <f ca="1">IF(ISERROR(F1247),"",VLOOKUP(D1247,INDIRECT($F$8),6+(O1263-1)*3-Z1263,0))</f>
        <v>General Proficiency ($)</v>
      </c>
      <c r="C1263" s="38"/>
      <c r="D1263" s="38"/>
      <c r="E1263" s="38"/>
      <c r="F1263" s="7">
        <f ca="1">IF(ISERROR(F1247),"",VLOOKUP(E1247,INDIRECT($F$8),6+(O1263-1)*3-AA1263,0))</f>
        <v>0</v>
      </c>
      <c r="G1263" s="39" t="str">
        <f ca="1">IF(ISERROR(F1247),"","-")</f>
        <v>-</v>
      </c>
      <c r="H1263" s="39"/>
      <c r="I1263" s="39" t="str">
        <f ca="1">IF(ISERROR(F1247),"",_xlfn.TEXTJOIN("/",FALSE,Q1263,T1263))</f>
        <v>47/50</v>
      </c>
      <c r="J1263" s="39"/>
      <c r="K1263" s="39" t="str">
        <f ca="1">IF(ISERROR(F1247),"",_xlfn.TEXTJOIN("/",FALSE,R1263,U1263))</f>
        <v>47/50</v>
      </c>
      <c r="L1263" s="39"/>
      <c r="M1263" s="39" t="str">
        <f ca="1">IF(ISBLANK(R1263),"",IF(ISTEXT(R1263),R1263,IF(R1263&gt;=0.8*U1263,"Excellent",IF(R1263&gt;=0.6*U1263,"Very Good",IF(R1263&gt;=0.4*U1263,"Good",IF(R1263&gt;=0.2*U1263,"Satisfactory","Average"))))))</f>
        <v>Excellent</v>
      </c>
      <c r="N1263" s="39"/>
      <c r="O1263">
        <f t="shared" si="180"/>
        <v>12</v>
      </c>
      <c r="P1263" s="1">
        <f ca="1">IF(ISERROR(F1247),"",IF(ISTEXT(VLOOKUP(B\28,INDIRECT($F$8),6+(O1263-1)*3)),(VLOOKUP(B1247,INDIRECT($F$8),6+(O1263-1)*3)),SUM(VLOOKUP(B1247,INDIRECT($F$8),6+(O1263-1)*3),IF(W1264,W1263,0))))</f>
        <v>0</v>
      </c>
      <c r="Q1263" s="1">
        <f ca="1">IF(ISERROR(F1247),"",VLOOKUP(B1247,INDIRECT($F$8),7+(O1263-1)*3))</f>
        <v>47</v>
      </c>
      <c r="R1263" s="1">
        <f ca="1">IF(ISERROR(F1247),"",SUM(P1263:Q1263))</f>
        <v>47</v>
      </c>
      <c r="S1263" s="1">
        <f ca="1">IF(ISERROR(F1247),"",VLOOKUP(A1247,INDIRECT($F$8),6+(O1263-1)*3))</f>
        <v>0</v>
      </c>
      <c r="T1263" s="1">
        <f ca="1">IF(ISERROR(F1247),"",VLOOKUP(A1247,INDIRECT($F$8),7+(O1263-1)*3))</f>
        <v>50</v>
      </c>
      <c r="U1263" s="1">
        <f ca="1">IF(ISERROR(F1247),"",VLOOKUP(A1247,INDIRECT($F$8),8+(O1263-1)*3))</f>
        <v>50</v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5">
      <c r="A1264" s="40" t="str">
        <f ca="1">IF(ISERROR(F1247),"",A1243)</f>
        <v>Total Credits/ Marks/ Total Grade Points</v>
      </c>
      <c r="B1264" s="40"/>
      <c r="C1264" s="40"/>
      <c r="D1264" s="40"/>
      <c r="E1264" s="40"/>
      <c r="F1264" s="10">
        <f ca="1">IF(ISERROR(F1247),"",SUM(F1252:F1262))</f>
        <v>23</v>
      </c>
      <c r="G1264" s="41" t="str">
        <f ca="1">IF(ISERROR(F1247),"",_xlfn.TEXTJOIN("/",TRUE,SUMIF(F1252:F1263,"&gt;0",P1252:P1263),SUMIF(F1252:F1263,"&gt;0",S1252:S1263)))</f>
        <v>335/575</v>
      </c>
      <c r="H1264" s="41"/>
      <c r="I1264" s="41" t="str">
        <f ca="1">IF(ISERROR(F1247),"",_xlfn.TEXTJOIN("/",TRUE,SUMIF(F1252:F1263,"&gt;0",Q1252:Q1263),SUMIF(F1252:F1263,"&gt;0",T1252:T1263)))</f>
        <v>287/375</v>
      </c>
      <c r="J1264" s="41"/>
      <c r="K1264" s="41" t="str">
        <f ca="1">IF(ISERROR(F1247),"",_xlfn.TEXTJOIN("/",TRUE,SUMIF(F1252:F1263,"&gt;0",R1252:R1263),SUMIF(F1252:F1263,"&gt;0",U1252:U1263)))</f>
        <v>622/950</v>
      </c>
      <c r="L1264" s="41"/>
      <c r="M1264" s="40">
        <f ca="1">IF(ISERROR(F1247),"",SUMPRODUCT(N1252:N1262,F1252:F1262))</f>
        <v>153</v>
      </c>
      <c r="N1264" s="40"/>
      <c r="V1264" s="1" t="str">
        <f ca="1">IF(ISERROR(F1247),"",_xlfn.TEXTJOIN(", ",TRUE,V1252:V1263))</f>
        <v/>
      </c>
      <c r="W1264" t="b">
        <f ca="1">IF(ISERROR(F1247),"",IF(SUM(W1252:W1263)&lt;=W1251,TRUE,FALSE))</f>
        <v>1</v>
      </c>
      <c r="X1264" s="1" t="str">
        <f ca="1">IF(ISERROR(F1247),"",_xlfn.TEXTJOIN(",",TRUE,X1252:X1263))</f>
        <v/>
      </c>
    </row>
    <row r="1265" spans="1:24" ht="12" customHeight="1" x14ac:dyDescent="0.25">
      <c r="A1265" s="40" t="str">
        <f ca="1">IF(ISERROR(F1247),"",A1244)</f>
        <v>Result:</v>
      </c>
      <c r="B1265" s="42" t="str" cm="1">
        <f t="array" aca="1" ref="B1265" ca="1">IF(SUM(COUNTIF(M1252:M1262,{"Ab","Dt"}))=11, "Not Promoted to IInd Semester", IF(V1264="", "PASS", "CARRY OVER"))</f>
        <v>PASS</v>
      </c>
      <c r="C1265" s="42"/>
      <c r="D1265" s="40" t="str">
        <f ca="1">IF(ISERROR(F1247),"",D1244)</f>
        <v>Remark:</v>
      </c>
      <c r="E1265" s="42" t="str">
        <f ca="1">IF(ISERROR(F1247),"",IF(V1264="",IF(X1264="","",X1264),_xlfn.TEXTJOIN(" ",TRUE,"BACK IN",V1264)))</f>
        <v/>
      </c>
      <c r="F1265" s="42"/>
      <c r="G1265" s="40" t="str">
        <f ca="1">IF(ISERROR(F1247),"",G1244)</f>
        <v>SGPA:</v>
      </c>
      <c r="H1265" s="43">
        <f ca="1">IF(ISERROR(F1247),"",M1264/F1264)</f>
        <v>6.6521739130434785</v>
      </c>
      <c r="I1265" s="40" t="str">
        <f ca="1">IF(ISERROR(F1247),"",I1244)</f>
        <v>CGPA:</v>
      </c>
      <c r="J1265" s="43">
        <f ca="1">IF(ISERROR(F1247),"",VLOOKUP(B1247,INDIRECT($F$8),12+(O1263-1)*3,0))</f>
        <v>6.6521739130434785</v>
      </c>
      <c r="K1265" s="42" t="str">
        <f ca="1">IF(ISERROR(F1247),"",K1244)</f>
        <v>Earned Credits:</v>
      </c>
      <c r="L1265" s="40">
        <f ca="1">IF(ISERROR(F1247),"",SUMIF(N1252:N1262,"&gt;0",F1252:F1262))</f>
        <v>23</v>
      </c>
      <c r="M1265" s="42" t="str">
        <f ca="1">IF(ISERROR(F1247),"",M1244)</f>
        <v>Cuml. Earned Credits:</v>
      </c>
      <c r="N1265" s="40">
        <f ca="1">IF(ISERROR(F1247),"",VLOOKUP(B1247,INDIRECT($F$8),10+(O1263-1)*3,0))</f>
        <v>23</v>
      </c>
    </row>
    <row r="1266" spans="1:24" ht="12" customHeight="1" x14ac:dyDescent="0.25">
      <c r="A1266" s="40"/>
      <c r="B1266" s="42"/>
      <c r="C1266" s="42"/>
      <c r="D1266" s="40"/>
      <c r="E1266" s="42"/>
      <c r="F1266" s="42"/>
      <c r="G1266" s="40"/>
      <c r="H1266" s="43"/>
      <c r="I1266" s="40"/>
      <c r="J1266" s="43"/>
      <c r="K1266" s="42"/>
      <c r="L1266" s="40"/>
      <c r="M1266" s="42"/>
      <c r="N1266" s="40"/>
    </row>
    <row r="1267" spans="1:24" ht="12" customHeight="1" x14ac:dyDescent="0.25">
      <c r="A1267" s="40"/>
      <c r="B1267" s="42"/>
      <c r="C1267" s="42"/>
      <c r="D1267" s="40"/>
      <c r="E1267" s="42"/>
      <c r="F1267" s="42"/>
      <c r="G1267" s="40"/>
      <c r="H1267" s="43"/>
      <c r="I1267" s="40"/>
      <c r="J1267" s="43"/>
      <c r="K1267" s="42"/>
      <c r="L1267" s="40"/>
      <c r="M1267" s="42"/>
      <c r="N1267" s="40"/>
    </row>
    <row r="1268" spans="1:24" ht="12" customHeight="1" x14ac:dyDescent="0.25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 t="str">
        <f ca="1">VLOOKUP(B1268,INDIRECT($F$8),4,0)</f>
        <v>Yash Chauhan</v>
      </c>
    </row>
    <row r="1269" spans="1:24" ht="12" customHeight="1" x14ac:dyDescent="0.25">
      <c r="A1269" s="44" t="str">
        <f ca="1">IF(ISERROR(F1268),"",A1248)</f>
        <v>Name:</v>
      </c>
      <c r="B1269" s="44" t="str">
        <f ca="1">IFERROR(VLOOKUP(B1268,INDIRECT($F$8),4,0),"")</f>
        <v>Yash Chauhan</v>
      </c>
      <c r="C1269" s="44"/>
      <c r="D1269" s="44" t="str">
        <f ca="1">IF(ISERROR(F1268),"",D1248)</f>
        <v>Father's Name:</v>
      </c>
      <c r="E1269" s="44" t="str">
        <f ca="1">IFERROR(VLOOKUP(B1268,INDIRECT($F$8),5,0),"")</f>
        <v>Bhopal Singh Chauhan</v>
      </c>
      <c r="F1269" s="44"/>
      <c r="G1269" s="44" t="str">
        <f ca="1">IF(ISERROR(F1268),"",G1248)</f>
        <v>University Roll No:</v>
      </c>
      <c r="H1269" s="44"/>
      <c r="I1269" s="45">
        <f ca="1">IFERROR(VLOOKUP(B1268,INDIRECT($F$8),2,0),"")</f>
        <v>250090101061</v>
      </c>
      <c r="J1269" s="45"/>
      <c r="K1269" s="44" t="str">
        <f ca="1">IF(ISERROR(F1268),"",K1248)</f>
        <v>University Enrol. No:</v>
      </c>
      <c r="L1269" s="44"/>
      <c r="M1269" s="45" t="str">
        <f ca="1">IFERROR(VLOOKUP(B1268,INDIRECT($F$8),3,0),"")</f>
        <v>UTU/2501104236</v>
      </c>
      <c r="N1269" s="45"/>
    </row>
    <row r="1270" spans="1:24" ht="12" customHeight="1" x14ac:dyDescent="0.25">
      <c r="A1270" s="44"/>
      <c r="B1270" s="44"/>
      <c r="C1270" s="44"/>
      <c r="D1270" s="44"/>
      <c r="E1270" s="44"/>
      <c r="F1270" s="44"/>
      <c r="G1270" s="44"/>
      <c r="H1270" s="44"/>
      <c r="I1270" s="45"/>
      <c r="J1270" s="45"/>
      <c r="K1270" s="44"/>
      <c r="L1270" s="44"/>
      <c r="M1270" s="45"/>
      <c r="N1270" s="45"/>
    </row>
    <row r="1271" spans="1:24" ht="12" customHeight="1" x14ac:dyDescent="0.25">
      <c r="A1271" s="42" t="str">
        <f ca="1">IF(ISERROR(F1268),"",A1250)</f>
        <v>Subject Code</v>
      </c>
      <c r="B1271" s="42" t="str">
        <f ca="1">IF(ISERROR(F1268),"",B1250)</f>
        <v>Subject Name</v>
      </c>
      <c r="C1271" s="42"/>
      <c r="D1271" s="42"/>
      <c r="E1271" s="42"/>
      <c r="F1271" s="42" t="str">
        <f ca="1">IF(ISERROR(F1268),"",F1250)</f>
        <v>Credits</v>
      </c>
      <c r="G1271" s="42" t="str">
        <f ca="1">IF(ISERROR(F1268),"",G1250)</f>
        <v>External Marks</v>
      </c>
      <c r="H1271" s="42"/>
      <c r="I1271" s="42" t="str">
        <f ca="1">IF(ISERROR(F1268),"",I1250)</f>
        <v>Sessional Marks</v>
      </c>
      <c r="J1271" s="42"/>
      <c r="K1271" s="42" t="str">
        <f ca="1">IF(ISERROR(F1268),"",K1250)</f>
        <v>Total Marks</v>
      </c>
      <c r="L1271" s="42"/>
      <c r="M1271" s="42" t="str">
        <f ca="1">IF(ISERROR(F1268),"",M1250)</f>
        <v>Grade</v>
      </c>
      <c r="N1271" s="42" t="str">
        <f ca="1">IF(ISERROR(F1268),"",N1250)</f>
        <v>Grade Points</v>
      </c>
    </row>
    <row r="1272" spans="1:24" ht="12" customHeight="1" x14ac:dyDescent="0.25">
      <c r="A1272" s="42"/>
      <c r="B1272" s="42"/>
      <c r="C1272" s="42"/>
      <c r="D1272" s="42"/>
      <c r="E1272" s="42"/>
      <c r="F1272" s="42"/>
      <c r="G1272" s="42"/>
      <c r="H1272" s="42"/>
      <c r="I1272" s="42"/>
      <c r="J1272" s="42"/>
      <c r="K1272" s="42"/>
      <c r="L1272" s="42"/>
      <c r="M1272" s="42"/>
      <c r="N1272" s="42"/>
      <c r="W1272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10</v>
      </c>
    </row>
    <row r="1273" spans="1:24" ht="12" customHeight="1" x14ac:dyDescent="0.25">
      <c r="A1273" s="7" t="str">
        <f ca="1">IF(ISERROR(F1268),"",VLOOKUP(C1268,INDIRECT($F$8),6+(O1273-1)*3,0))</f>
        <v>AHT 002</v>
      </c>
      <c r="B1273" s="38" t="str">
        <f ca="1">IF(ISERROR(F1268),"",VLOOKUP(D1268,INDIRECT($F$8),6+(O1273-1)*3,0))</f>
        <v>Engineering Chemistry</v>
      </c>
      <c r="C1273" s="38"/>
      <c r="D1273" s="38"/>
      <c r="E1273" s="38"/>
      <c r="F1273" s="7">
        <f ca="1">IF(ISERROR(F1268),"",VLOOKUP(E1268,INDIRECT($F$8),6+(O1273-1)*3,0))</f>
        <v>4</v>
      </c>
      <c r="G1273" s="39" t="str">
        <f ca="1">IF(ISERROR(F1268),"",_xlfn.TEXTJOIN("/",FALSE,P1273,S1273))</f>
        <v>48/100</v>
      </c>
      <c r="H1273" s="39"/>
      <c r="I1273" s="39" t="str">
        <f ca="1">IF(ISERROR(F1268),"",_xlfn.TEXTJOIN("/",FALSE,Q1273,T1273))</f>
        <v>26/50</v>
      </c>
      <c r="J1273" s="39"/>
      <c r="K1273" s="39" t="str">
        <f ca="1">IF(ISERROR(F1268),"",_xlfn.TEXTJOIN("/",FALSE,R1273,U1273))</f>
        <v>74/150</v>
      </c>
      <c r="L1273" s="39"/>
      <c r="M1273" s="7" t="str">
        <f ca="1">IF(ISERROR(F1268),"",IF(ISTEXT(P1273),IF(P1273="A","Ab",IF(P1273="D","Dt",IF(P1273="UFM","UFM",IF(P1273="NA","")))),IF(AND(ISBLANK(P1273),ISBLANK(R1273)),"",IF(P1273&lt;0.3*S1273,"F",IF(ISBLANK(R1273),"",IF(ISTEXT(R1273),R1273,IF(R1273&gt;=0.95*U1273,"O",IF(R1273&gt;=0.9*U1273,"A+",IF(R1273&gt;=0.85*U1273,"A",IF(R1273&gt;=0.8*U1273,"B+",IF(R1273&gt;=0.75*U1273,"B",IF(R1273&gt;=0.7*U1273,"C+",IF(R1273&gt;=0.65*U1273,"C",IF(R1273&gt;=0.6*U1273,"D+",IF(R1273&gt;=0.55*U1273,"D",IF(R1273&gt;=0.5*U1273,"E+",IF(R1273&gt;=0.45*U1273,"E",IF(R1273&gt;=0.4*U1273,"P",IF(R1273&lt;0.4*U1273,"F",R1273)))))))))))))))))))</f>
        <v>E</v>
      </c>
      <c r="N1273" s="8">
        <f ca="1">INDEX($Z$2:$Z$17,MATCH(M1273,$Y$2:$Y$17,0))</f>
        <v>5</v>
      </c>
      <c r="O1273">
        <v>1</v>
      </c>
      <c r="P1273" s="1">
        <f ca="1">IF(ISERROR(F1268),"",IF(ISTEXT(VLOOKUP(B1268,INDIRECT($F$8),6+(O1273-1)*3)),(VLOOKUP(B1268,INDIRECT($F$8),6+(O1273-1)*3)),SUM(VLOOKUP(B1268,INDIRECT($F$8),6+(O1273-1)*3),IF(W1285,W1273,0))))</f>
        <v>48</v>
      </c>
      <c r="Q1273" s="1">
        <f ca="1">IF(ISERROR(F1268),"",VLOOKUP(B1268,INDIRECT($F$8),7+(O1273-1)*3))</f>
        <v>26</v>
      </c>
      <c r="R1273" s="1">
        <f ca="1">IF(ISERROR(F1268),"",SUM(P1273:Q1273))</f>
        <v>74</v>
      </c>
      <c r="S1273" s="1">
        <f ca="1">IF(ISERROR(F1268),"",VLOOKUP(A1268,INDIRECT($F$8),6+(O1273-1)*3))</f>
        <v>100</v>
      </c>
      <c r="T1273" s="1">
        <f ca="1">IF(ISERROR(F1268),"",VLOOKUP(A1268,INDIRECT($F$8),7+(O1273-1)*3))</f>
        <v>50</v>
      </c>
      <c r="U1273" s="1">
        <f ca="1">IF(ISERROR(F1268),"",VLOOKUP(A1268,INDIRECT($F$8),8+(O1273-1)*3))</f>
        <v>150</v>
      </c>
      <c r="V1273" s="1" t="str">
        <f ca="1">IF(ISERROR(F1268),"",IF(N1273=0,A1273,""))</f>
        <v/>
      </c>
      <c r="W1273" s="1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>0</v>
      </c>
      <c r="X1273" s="1" t="str">
        <f ca="1">IF(ISERROR(F1268),"",IF(W1273=0,"",_xlfn.TEXTJOIN("",FALSE," G+",W1273," in ",A1273)))</f>
        <v/>
      </c>
    </row>
    <row r="1274" spans="1:24" ht="12" customHeight="1" x14ac:dyDescent="0.25">
      <c r="A1274" s="7" t="str">
        <f ca="1">IF(ISERROR(F1268),"",VLOOKUP(C1268,INDIRECT($F$8),6+(O1274-1)*3,0))</f>
        <v>AHT 003</v>
      </c>
      <c r="B1274" s="38" t="str">
        <f ca="1">IF(ISERROR(F1268),"",VLOOKUP(D1268,INDIRECT($F$8),6+(O1274-1)*3,0))</f>
        <v>Introduction to Engineering Mathematics</v>
      </c>
      <c r="C1274" s="38"/>
      <c r="D1274" s="38"/>
      <c r="E1274" s="38"/>
      <c r="F1274" s="7">
        <f ca="1">IF(ISERROR(F1268),"",VLOOKUP(E1268,INDIRECT($F$8),6+(O1274-1)*3,0))</f>
        <v>4</v>
      </c>
      <c r="G1274" s="39" t="str">
        <f ca="1">IF(ISERROR(F1268),"",_xlfn.TEXTJOIN("/",FALSE,P1274,S1274))</f>
        <v>42/100</v>
      </c>
      <c r="H1274" s="39"/>
      <c r="I1274" s="39" t="str">
        <f ca="1">IF(ISERROR(F1268),"",_xlfn.TEXTJOIN("/",FALSE,Q1274,T1274))</f>
        <v>29/50</v>
      </c>
      <c r="J1274" s="39"/>
      <c r="K1274" s="39" t="str">
        <f ca="1">IF(ISERROR(F1268),"",_xlfn.TEXTJOIN("/",FALSE,R1274,U1274))</f>
        <v>71/150</v>
      </c>
      <c r="L1274" s="39"/>
      <c r="M1274" s="7" t="str">
        <f t="shared" ref="M1274:M1283" ca="1" si="181">IF(ISERROR(F1269),"",IF(ISTEXT(P1274),IF(P1274="A","Ab",IF(P1274="D","Dt",IF(P1274="UFM","UFM",IF(P1274="NA","")))),IF(AND(ISBLANK(P1274),ISBLANK(R1274)),"",IF(P1274&lt;0.3*S1274,"F",IF(ISBLANK(R1274),"",IF(ISTEXT(R1274),R1274,IF(R1274&gt;=0.95*U1274,"O",IF(R1274&gt;=0.9*U1274,"A+",IF(R1274&gt;=0.85*U1274,"A",IF(R1274&gt;=0.8*U1274,"B+",IF(R1274&gt;=0.75*U1274,"B",IF(R1274&gt;=0.7*U1274,"C+",IF(R1274&gt;=0.65*U1274,"C",IF(R1274&gt;=0.6*U1274,"D+",IF(R1274&gt;=0.55*U1274,"D",IF(R1274&gt;=0.5*U1274,"E+",IF(R1274&gt;=0.45*U1274,"E",IF(R1274&gt;=0.4*U1274,"P",IF(R1274&lt;0.4*U1274,"F",R1274)))))))))))))))))))</f>
        <v>E</v>
      </c>
      <c r="N1274" s="8">
        <f t="shared" ref="N1274:N1283" ca="1" si="182">INDEX($Z$2:$Z$17,MATCH(M1274,$Y$2:$Y$17,0))</f>
        <v>5</v>
      </c>
      <c r="O1274">
        <f>O1273+1</f>
        <v>2</v>
      </c>
      <c r="P1274" s="1">
        <f ca="1">IF(ISERROR(F1268),"",IF(ISTEXT(VLOOKUP(B1268,INDIRECT($F$8),6+(O1274-1)*3)),(VLOOKUP(B1268,INDIRECT($F$8),6+(O1274-1)*3)),SUM(VLOOKUP(B1268,INDIRECT($F$8),6+(O1274-1)*3),IF(W1285,W1274,0))))</f>
        <v>42</v>
      </c>
      <c r="Q1274" s="1">
        <f ca="1">IF(ISERROR(F1268),"",VLOOKUP(B1268,INDIRECT($F$8),7+(O1274-1)*3))</f>
        <v>29</v>
      </c>
      <c r="R1274" s="1">
        <f ca="1">IF(ISERROR(F1268),"",SUM(P1274:Q1274))</f>
        <v>71</v>
      </c>
      <c r="S1274" s="1">
        <f ca="1">IF(ISERROR(F1268),"",VLOOKUP(A1268,INDIRECT($F$8),6+(O1274-1)*3))</f>
        <v>100</v>
      </c>
      <c r="T1274" s="1">
        <f ca="1">IF(ISERROR(F1268),"",VLOOKUP(A1268,INDIRECT($F$8),7+(O1274-1)*3))</f>
        <v>50</v>
      </c>
      <c r="U1274" s="1">
        <f ca="1">IF(ISERROR(F1268),"",VLOOKUP(A1268,INDIRECT($F$8),8+(O1274-1)*3))</f>
        <v>150</v>
      </c>
      <c r="V1274" s="1" t="str">
        <f ca="1">IF(ISERROR(F1268),"",IF(N1274=0,A1274,""))</f>
        <v/>
      </c>
      <c r="W1274" s="1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>0</v>
      </c>
      <c r="X1274" s="1" t="str">
        <f ca="1">IF(ISERROR(F1268),"",IF(W1274=0,"",_xlfn.TEXTJOIN("",FALSE," G+",W1274," in ",A1274)))</f>
        <v/>
      </c>
    </row>
    <row r="1275" spans="1:24" ht="12" customHeight="1" x14ac:dyDescent="0.25">
      <c r="A1275" s="7" t="str">
        <f ca="1">IF(ISERROR(F1268),"",VLOOKUP(C1268,INDIRECT($F$8),6+(O1275-1)*3,0))</f>
        <v>ECT 001</v>
      </c>
      <c r="B1275" s="38" t="str">
        <f ca="1">IF(ISERROR(F1268),"",VLOOKUP(D1268,INDIRECT($F$8),6+(O1275-1)*3,0))</f>
        <v>Basic Electronics Engineering</v>
      </c>
      <c r="C1275" s="38"/>
      <c r="D1275" s="38"/>
      <c r="E1275" s="38"/>
      <c r="F1275" s="7">
        <f ca="1">IF(ISERROR(F1268),"",VLOOKUP(E1268,INDIRECT($F$8),6+(O1275-1)*3,0))</f>
        <v>4</v>
      </c>
      <c r="G1275" s="39" t="str">
        <f ca="1">IF(ISERROR(F1268),"",_xlfn.TEXTJOIN("/",FALSE,P1275,S1275))</f>
        <v>D/100</v>
      </c>
      <c r="H1275" s="39"/>
      <c r="I1275" s="39" t="str">
        <f ca="1">IF(ISERROR(F1268),"",_xlfn.TEXTJOIN("/",FALSE,Q1275,T1275))</f>
        <v>D/50</v>
      </c>
      <c r="J1275" s="39"/>
      <c r="K1275" s="39" t="str">
        <f ca="1">IF(ISERROR(F1268),"",_xlfn.TEXTJOIN("/",FALSE,R1275,U1275))</f>
        <v>0/150</v>
      </c>
      <c r="L1275" s="39"/>
      <c r="M1275" s="7" t="str">
        <f t="shared" ca="1" si="181"/>
        <v>Dt</v>
      </c>
      <c r="N1275" s="8">
        <f t="shared" ca="1" si="182"/>
        <v>0</v>
      </c>
      <c r="O1275">
        <f>O1274+1</f>
        <v>3</v>
      </c>
      <c r="P1275" s="1" t="str">
        <f ca="1">IF(ISERROR(F1268),"",IF(ISTEXT(VLOOKUP(B1268,INDIRECT($F$8),6+(O1275-1)*3)),(VLOOKUP(B1268,INDIRECT($F$8),6+(O1275-1)*3)),SUM(VLOOKUP(B1268,INDIRECT($F$8),6+(O1275-1)*3),IF(W1285,W1275,0))))</f>
        <v>D</v>
      </c>
      <c r="Q1275" s="1" t="str">
        <f ca="1">IF(ISERROR(F1268),"",VLOOKUP(B1268,INDIRECT($F$8),7+(O1275-1)*3))</f>
        <v>D</v>
      </c>
      <c r="R1275" s="1">
        <f ca="1">IF(ISERROR(F1268),"",SUM(P1275:Q1275))</f>
        <v>0</v>
      </c>
      <c r="S1275" s="1">
        <f ca="1">IF(ISERROR(F1268),"",VLOOKUP(A1268,INDIRECT($F$8),6+(O1275-1)*3))</f>
        <v>100</v>
      </c>
      <c r="T1275" s="1">
        <f ca="1">IF(ISERROR(F1268),"",VLOOKUP(A1268,INDIRECT($F$8),7+(O1275-1)*3))</f>
        <v>50</v>
      </c>
      <c r="U1275" s="1">
        <f ca="1">IF(ISERROR(F1268),"",VLOOKUP(A1268,INDIRECT($F$8),8+(O1275-1)*3))</f>
        <v>150</v>
      </c>
      <c r="V1275" s="1" t="str">
        <f ca="1">IF(ISERROR(F1268),"",IF(N1275=0,A1275,""))</f>
        <v>ECT 001</v>
      </c>
      <c r="W1275" s="1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>11</v>
      </c>
      <c r="X1275" s="1" t="str">
        <f ca="1">IF(ISERROR(F1268),"",IF(W1275=0,"",_xlfn.TEXTJOIN("",FALSE," G+",W1275," in ",A1275)))</f>
        <v xml:space="preserve"> G+11 in ECT 001</v>
      </c>
    </row>
    <row r="1276" spans="1:24" ht="12" customHeight="1" x14ac:dyDescent="0.25">
      <c r="A1276" s="7" t="str">
        <f ca="1">IF(ISERROR(F1268),"",VLOOKUP(C1268,INDIRECT($F$8),6+(O1276-1)*3,0))</f>
        <v>MET 001</v>
      </c>
      <c r="B1276" s="38" t="str">
        <f ca="1">IF(ISERROR(F1268),"",VLOOKUP(D1268,INDIRECT($F$8),6+(O1276-1)*3,0))</f>
        <v>Basic Mechanical Engineering</v>
      </c>
      <c r="C1276" s="38"/>
      <c r="D1276" s="38"/>
      <c r="E1276" s="38"/>
      <c r="F1276" s="7">
        <f ca="1">IF(ISERROR(F1268),"",VLOOKUP(E1268,INDIRECT($F$8),6+(O1276-1)*3,0))</f>
        <v>4</v>
      </c>
      <c r="G1276" s="39" t="str">
        <f ca="1">IF(ISERROR(F1268),"",_xlfn.TEXTJOIN("/",FALSE,P1276,S1276))</f>
        <v>46/100</v>
      </c>
      <c r="H1276" s="39"/>
      <c r="I1276" s="39" t="str">
        <f ca="1">IF(ISERROR(F1268),"",_xlfn.TEXTJOIN("/",FALSE,Q1276,T1276))</f>
        <v>28/50</v>
      </c>
      <c r="J1276" s="39"/>
      <c r="K1276" s="39" t="str">
        <f ca="1">IF(ISERROR(F1268),"",_xlfn.TEXTJOIN("/",FALSE,R1276,U1276))</f>
        <v>74/150</v>
      </c>
      <c r="L1276" s="39"/>
      <c r="M1276" s="7" t="str">
        <f t="shared" ca="1" si="181"/>
        <v>E</v>
      </c>
      <c r="N1276" s="8">
        <f t="shared" ca="1" si="182"/>
        <v>5</v>
      </c>
      <c r="O1276">
        <f>O1275+1</f>
        <v>4</v>
      </c>
      <c r="P1276" s="1">
        <f ca="1">IF(ISERROR(F1268),"",IF(ISTEXT(VLOOKUP(B1268,INDIRECT($F$8),6+(O1276-1)*3)),(VLOOKUP(B1268,INDIRECT($F$8),6+(O1276-1)*3)),SUM(VLOOKUP(B1268,INDIRECT($F$8),6+(O1276-1)*3),IF(W1285,W1276,0))))</f>
        <v>46</v>
      </c>
      <c r="Q1276" s="1">
        <f ca="1">IF(ISERROR(F1268),"",VLOOKUP(B1268,INDIRECT($F$8),7+(O1276-1)*3))</f>
        <v>28</v>
      </c>
      <c r="R1276" s="1">
        <f ca="1">IF(ISERROR(F1268),"",SUM(P1276:Q1276))</f>
        <v>74</v>
      </c>
      <c r="S1276" s="1">
        <f ca="1">IF(ISERROR(F1268),"",VLOOKUP(A1268,INDIRECT($F$8),6+(O1276-1)*3))</f>
        <v>100</v>
      </c>
      <c r="T1276" s="1">
        <f ca="1">IF(ISERROR(F1268),"",VLOOKUP(A1268,INDIRECT($F$8),7+(O1276-1)*3))</f>
        <v>50</v>
      </c>
      <c r="U1276" s="1">
        <f ca="1">IF(ISERROR(F1268),"",VLOOKUP(A1268,INDIRECT($F$8),8+(O1276-1)*3))</f>
        <v>150</v>
      </c>
      <c r="V1276" s="1" t="str">
        <f ca="1">IF(ISERROR(F1268),"",IF(N1276=0,A1276,""))</f>
        <v/>
      </c>
      <c r="W1276" s="1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>0</v>
      </c>
      <c r="X1276" s="1" t="str">
        <f ca="1">IF(ISERROR(F1268),"",IF(W1276=0,"",_xlfn.TEXTJOIN("",FALSE," G+",W1276," in ",A1276)))</f>
        <v/>
      </c>
    </row>
    <row r="1277" spans="1:24" ht="12" customHeight="1" x14ac:dyDescent="0.25">
      <c r="A1277" s="7" t="str">
        <f ca="1">IF(ISERROR(F1268),"",VLOOKUP(C1268,INDIRECT($F$8),6+(O1277-1)*3,0))</f>
        <v>AHP 002</v>
      </c>
      <c r="B1277" s="38" t="str">
        <f ca="1">IF(ISERROR(F1268),"",VLOOKUP(D1268,INDIRECT($F$8),6+(O1277-1)*3,0))</f>
        <v>Engineering Chemistry Lab</v>
      </c>
      <c r="C1277" s="38"/>
      <c r="D1277" s="38"/>
      <c r="E1277" s="38"/>
      <c r="F1277" s="7">
        <f ca="1">IF(ISERROR(F1268),"",VLOOKUP(E1268,INDIRECT($F$8),6+(O1277-1)*3,0))</f>
        <v>1</v>
      </c>
      <c r="G1277" s="39" t="str">
        <f ca="1">IF(ISERROR(F1268),"",_xlfn.TEXTJOIN("/",FALSE,P1277,S1277))</f>
        <v>17/25</v>
      </c>
      <c r="H1277" s="39"/>
      <c r="I1277" s="39" t="str">
        <f ca="1">IF(ISERROR(F1268),"",_xlfn.TEXTJOIN("/",FALSE,Q1277,T1277))</f>
        <v>16/25</v>
      </c>
      <c r="J1277" s="39"/>
      <c r="K1277" s="39" t="str">
        <f ca="1">IF(ISERROR(F1268),"",_xlfn.TEXTJOIN("/",FALSE,R1277,U1277))</f>
        <v>33/50</v>
      </c>
      <c r="L1277" s="39"/>
      <c r="M1277" s="7" t="str">
        <f t="shared" ca="1" si="181"/>
        <v>C</v>
      </c>
      <c r="N1277" s="8">
        <f t="shared" ca="1" si="182"/>
        <v>7</v>
      </c>
      <c r="O1277">
        <f>O1276+1</f>
        <v>5</v>
      </c>
      <c r="P1277" s="1">
        <f ca="1">IF(ISERROR(F1268),"",IF(ISTEXT(VLOOKUP(B1268,INDIRECT($F$8),6+(O1277-1)*3)),(VLOOKUP(B1268,INDIRECT($F$8),6+(O1277-1)*3)),SUM(VLOOKUP(B1268,INDIRECT($F$8),6+(O1277-1)*3),IF(W1285,W1277,0))))</f>
        <v>17</v>
      </c>
      <c r="Q1277" s="1">
        <f ca="1">IF(ISERROR(F1268),"",VLOOKUP(B1268,INDIRECT($F$8),7+(O1277-1)*3))</f>
        <v>16</v>
      </c>
      <c r="R1277" s="1">
        <f ca="1">IF(ISERROR(F1268),"",SUM(P1277:Q1277))</f>
        <v>33</v>
      </c>
      <c r="S1277" s="1">
        <f ca="1">IF(ISERROR(F1268),"",VLOOKUP(A1268,INDIRECT($F$8),6+(O1277-1)*3))</f>
        <v>25</v>
      </c>
      <c r="T1277" s="1">
        <f ca="1">IF(ISERROR(F1268),"",VLOOKUP(A1268,INDIRECT($F$8),7+(O1277-1)*3))</f>
        <v>25</v>
      </c>
      <c r="U1277" s="1">
        <f ca="1">IF(ISERROR(F1268),"",VLOOKUP(A1268,INDIRECT($F$8),8+(O1277-1)*3))</f>
        <v>50</v>
      </c>
      <c r="V1277" s="1" t="str">
        <f ca="1">IF(ISERROR(F1268),"",IF(N1277=0,A1277,""))</f>
        <v/>
      </c>
      <c r="W1277" s="1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>0</v>
      </c>
      <c r="X1277" s="1" t="str">
        <f ca="1">IF(ISERROR(F1268),"",IF(W1277=0,"",_xlfn.TEXTJOIN("",FALSE," G+",W1277," in ",A1277)))</f>
        <v/>
      </c>
    </row>
    <row r="1278" spans="1:24" ht="12" customHeight="1" x14ac:dyDescent="0.25">
      <c r="A1278" s="7" t="str">
        <f ca="1">IF(ISERROR(F1268),"",VLOOKUP(C1268,INDIRECT($F$8),6+(O1278-1)*3,0))</f>
        <v>ECP 001</v>
      </c>
      <c r="B1278" s="38" t="str">
        <f ca="1">IF(ISERROR(F1268),"",VLOOKUP(D1268,INDIRECT($F$8),6+(O1278-1)*3,0))</f>
        <v>Basic Electronics Engineering Lab</v>
      </c>
      <c r="C1278" s="38"/>
      <c r="D1278" s="38"/>
      <c r="E1278" s="38"/>
      <c r="F1278" s="7">
        <f ca="1">IF(ISERROR(F1268),"",VLOOKUP(E1268,INDIRECT($F$8),6+(O1278-1)*3,0))</f>
        <v>1</v>
      </c>
      <c r="G1278" s="39" t="str">
        <f ca="1">IF(ISERROR(F1268),"",_xlfn.TEXTJOIN("/",FALSE,P1278,S1278))</f>
        <v>20/25</v>
      </c>
      <c r="H1278" s="39"/>
      <c r="I1278" s="39" t="str">
        <f ca="1">IF(ISERROR(F1268),"",_xlfn.TEXTJOIN("/",FALSE,Q1278,T1278))</f>
        <v>18/25</v>
      </c>
      <c r="J1278" s="39"/>
      <c r="K1278" s="39" t="str">
        <f ca="1">IF(ISERROR(F1268),"",_xlfn.TEXTJOIN("/",FALSE,R1278,U1278))</f>
        <v>38/50</v>
      </c>
      <c r="L1278" s="39"/>
      <c r="M1278" s="7" t="str">
        <f t="shared" ca="1" si="181"/>
        <v>B</v>
      </c>
      <c r="N1278" s="8">
        <f t="shared" ca="1" si="182"/>
        <v>8</v>
      </c>
      <c r="O1278">
        <f t="shared" ref="O1278:O1284" si="183">O1277+1</f>
        <v>6</v>
      </c>
      <c r="P1278" s="1">
        <f ca="1">IF(ISERROR(F1268),"",IF(ISTEXT(VLOOKUP(B1268,INDIRECT($F$8),6+(O1278-1)*3)),(VLOOKUP(B1268,INDIRECT($F$8),6+(O1278-1)*3)),SUM(VLOOKUP(B1268,INDIRECT($F$8),6+(O1278-1)*3),IF(W1285,W1278,0))))</f>
        <v>20</v>
      </c>
      <c r="Q1278" s="1">
        <f ca="1">IF(ISERROR(F1268),"",VLOOKUP(B1268,INDIRECT($F$8),7+(O1278-1)*3))</f>
        <v>18</v>
      </c>
      <c r="R1278" s="1">
        <f ca="1">IF(ISERROR(F1268),"",SUM(P1278:Q1278))</f>
        <v>38</v>
      </c>
      <c r="S1278" s="1">
        <f ca="1">IF(ISERROR(F1268),"",VLOOKUP(A1268,INDIRECT($F$8),6+(O1278-1)*3))</f>
        <v>25</v>
      </c>
      <c r="T1278" s="1">
        <f ca="1">IF(ISERROR(F1268),"",VLOOKUP(A1268,INDIRECT($F$8),7+(O1278-1)*3))</f>
        <v>25</v>
      </c>
      <c r="U1278" s="1">
        <f ca="1">IF(ISERROR(F1268),"",VLOOKUP(A1268,INDIRECT($F$8),8+(O1278-1)*3))</f>
        <v>50</v>
      </c>
      <c r="V1278" s="1" t="str">
        <f ca="1">IF(ISERROR(F1268),"",IF(N1278=0,A1278,""))</f>
        <v/>
      </c>
      <c r="W1278" s="1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>0</v>
      </c>
      <c r="X1278" s="1" t="str">
        <f ca="1">IF(ISERROR(F1268),"",IF(W1278=0,"",_xlfn.TEXTJOIN("",FALSE," G+",W1278," in ",A1278)))</f>
        <v/>
      </c>
    </row>
    <row r="1279" spans="1:24" ht="12" customHeight="1" x14ac:dyDescent="0.25">
      <c r="A1279" s="7" t="str">
        <f ca="1">IF(ISERROR(F1268),"",VLOOKUP(C1268,INDIRECT($F$8),6+(O1279-1)*3,0))</f>
        <v>MEP 001</v>
      </c>
      <c r="B1279" s="38" t="str">
        <f ca="1">IF(ISERROR(F1268),"",VLOOKUP(D1268,INDIRECT($F$8),6+(O1279-1)*3,0))</f>
        <v>Basic Mechanical Engineering Lab</v>
      </c>
      <c r="C1279" s="38"/>
      <c r="D1279" s="38"/>
      <c r="E1279" s="38"/>
      <c r="F1279" s="7">
        <f ca="1">IF(ISERROR(F1268),"",VLOOKUP(E1268,INDIRECT($F$8),6+(O1279-1)*3,0))</f>
        <v>1</v>
      </c>
      <c r="G1279" s="39" t="str">
        <f ca="1">IF(ISERROR(F1268),"",_xlfn.TEXTJOIN("/",FALSE,P1279,S1279))</f>
        <v>20/25</v>
      </c>
      <c r="H1279" s="39"/>
      <c r="I1279" s="39" t="str">
        <f ca="1">IF(ISERROR(F1268),"",_xlfn.TEXTJOIN("/",FALSE,Q1279,T1279))</f>
        <v>20/25</v>
      </c>
      <c r="J1279" s="39"/>
      <c r="K1279" s="39" t="str">
        <f ca="1">IF(ISERROR(F1268),"",_xlfn.TEXTJOIN("/",FALSE,R1279,U1279))</f>
        <v>40/50</v>
      </c>
      <c r="L1279" s="39"/>
      <c r="M1279" s="7" t="str">
        <f t="shared" ca="1" si="181"/>
        <v>B+</v>
      </c>
      <c r="N1279" s="8">
        <f t="shared" ca="1" si="182"/>
        <v>8.5</v>
      </c>
      <c r="O1279">
        <f t="shared" si="183"/>
        <v>7</v>
      </c>
      <c r="P1279" s="1">
        <f ca="1">IF(ISERROR(F1268),"",IF(ISTEXT(VLOOKUP(B1268,INDIRECT($F$8),6+(O1279-1)*3)),(VLOOKUP(B1268,INDIRECT($F$8),6+(O1279-1)*3)),SUM(VLOOKUP(B1268,INDIRECT($F$8),6+(O1279-1)*3),IF(W1285,W1279,0))))</f>
        <v>20</v>
      </c>
      <c r="Q1279" s="1">
        <f ca="1">IF(ISERROR(F1268),"",VLOOKUP(B1268,INDIRECT($F$8),7+(O1279-1)*3))</f>
        <v>20</v>
      </c>
      <c r="R1279" s="1">
        <f ca="1">IF(ISERROR(F1268),"",SUM(P1279:Q1279))</f>
        <v>40</v>
      </c>
      <c r="S1279" s="1">
        <f ca="1">IF(ISERROR(F1268),"",VLOOKUP(A1268,INDIRECT($F$8),6+(O1279-1)*3))</f>
        <v>25</v>
      </c>
      <c r="T1279" s="1">
        <f ca="1">IF(ISERROR(F1268),"",VLOOKUP(A1268,INDIRECT($F$8),7+(O1279-1)*3))</f>
        <v>25</v>
      </c>
      <c r="U1279" s="1">
        <f ca="1">IF(ISERROR(F1268),"",VLOOKUP(A1268,INDIRECT($F$8),8+(O1279-1)*3))</f>
        <v>50</v>
      </c>
      <c r="V1279" s="1" t="str">
        <f ca="1">IF(ISERROR(F1268),"",IF(N1279=0,A1279,""))</f>
        <v/>
      </c>
      <c r="W1279" s="1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>0</v>
      </c>
      <c r="X1279" s="1" t="str">
        <f ca="1">IF(ISERROR(F1268),"",IF(W1279=0,"",_xlfn.TEXTJOIN("",FALSE," G+",W1279," in ",A1279)))</f>
        <v/>
      </c>
    </row>
    <row r="1280" spans="1:24" ht="12" customHeight="1" x14ac:dyDescent="0.25">
      <c r="A1280" s="7" t="str">
        <f ca="1">IF(ISERROR(F1268),"",VLOOKUP(C1268,INDIRECT($F$8),6+(O1280-1)*3,0))</f>
        <v>MEP 003</v>
      </c>
      <c r="B1280" s="38" t="str">
        <f ca="1">IF(ISERROR(F1268),"",VLOOKUP(D1268,INDIRECT($F$8),6+(O1280-1)*3-Z1280,0))</f>
        <v>Workshop Practices Lab</v>
      </c>
      <c r="C1280" s="38"/>
      <c r="D1280" s="38"/>
      <c r="E1280" s="38"/>
      <c r="F1280" s="7">
        <f ca="1">IF(ISERROR(F1268),"",VLOOKUP(E1268,INDIRECT($F$8),6+(O1280-1)*3,0))</f>
        <v>2</v>
      </c>
      <c r="G1280" s="39" t="str">
        <f ca="1">IF(ISERROR(F1268),"",_xlfn.TEXTJOIN("/",FALSE,P1280,S1280))</f>
        <v>40/50</v>
      </c>
      <c r="H1280" s="39"/>
      <c r="I1280" s="39" t="str">
        <f ca="1">IF(ISERROR(F1268),"",_xlfn.TEXTJOIN("/",FALSE,Q1280,T1280))</f>
        <v>38/50</v>
      </c>
      <c r="J1280" s="39"/>
      <c r="K1280" s="39" t="str">
        <f ca="1">IF(ISERROR(F1268),"",_xlfn.TEXTJOIN("/",FALSE,R1280,U1280))</f>
        <v>78/100</v>
      </c>
      <c r="L1280" s="39"/>
      <c r="M1280" s="7" t="str">
        <f t="shared" ca="1" si="181"/>
        <v>B</v>
      </c>
      <c r="N1280" s="8">
        <f t="shared" ca="1" si="182"/>
        <v>8</v>
      </c>
      <c r="O1280">
        <f t="shared" si="183"/>
        <v>8</v>
      </c>
      <c r="P1280" s="1">
        <f ca="1">IF(ISERROR(F1268),"",IF(ISTEXT(VLOOKUP(B1268,INDIRECT($F$8),6+(O1280-1)*3)),(VLOOKUP(B1268,INDIRECT($F$8),6+(O1280-1)*3)),SUM(VLOOKUP(B1268,INDIRECT($F$8),6+(O1280-1)*3),IF(W1285,W1280,0))))</f>
        <v>40</v>
      </c>
      <c r="Q1280" s="1">
        <f ca="1">IF(ISERROR(F1268),"",VLOOKUP(B1268,INDIRECT($F$8),7+(O1280-1)*3))</f>
        <v>38</v>
      </c>
      <c r="R1280" s="1">
        <f ca="1">IF(ISERROR(F1268),"",SUM(P1280:Q1280))</f>
        <v>78</v>
      </c>
      <c r="S1280" s="1">
        <f ca="1">IF(ISERROR(F1268),"",VLOOKUP(A1268,INDIRECT($F$8),6+(O1280-1)*3))</f>
        <v>50</v>
      </c>
      <c r="T1280" s="1">
        <f ca="1">IF(ISERROR(F1268),"",VLOOKUP(A1268,INDIRECT($F$8),7+(O1280-1)*3))</f>
        <v>50</v>
      </c>
      <c r="U1280" s="1">
        <f ca="1">IF(ISERROR(F1268),"",VLOOKUP(A1268,INDIRECT($F$8),8+(O1280-1)*3))</f>
        <v>100</v>
      </c>
      <c r="V1280" s="1" t="str">
        <f ca="1">IF(ISERROR(F1268),"",IF(N1280=0,A1280,""))</f>
        <v/>
      </c>
      <c r="W1280" s="1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>0</v>
      </c>
      <c r="X1280" s="1" t="str">
        <f ca="1">IF(ISERROR(F1268),"",IF(W1280=0,"",_xlfn.TEXTJOIN("",FALSE," G+",W1280," in ",A1280)))</f>
        <v/>
      </c>
    </row>
    <row r="1281" spans="1:24" ht="12" customHeight="1" x14ac:dyDescent="0.25">
      <c r="A1281" s="7" t="str">
        <f ca="1">IF(ISERROR(F1268),"",VLOOKUP(C1268,INDIRECT($F$8),6+(O1281-1)*3,0))</f>
        <v>AHP 004</v>
      </c>
      <c r="B1281" s="38" t="str">
        <f ca="1">IF(ISERROR(F1268),"",VLOOKUP(D1268,INDIRECT($F$8),6+(O1281-1)*3-Z1281,0))</f>
        <v>Emerging Technologies in Engineering Lab</v>
      </c>
      <c r="C1281" s="38"/>
      <c r="D1281" s="38"/>
      <c r="E1281" s="38"/>
      <c r="F1281" s="7">
        <f ca="1">IF(ISERROR(F1268),"",VLOOKUP(E1268,INDIRECT($F$8),6+(O1281-1)*3,0))</f>
        <v>1</v>
      </c>
      <c r="G1281" s="39" t="str">
        <f ca="1">IF(ISERROR(F1268),"",_xlfn.TEXTJOIN("/",FALSE,P1281,S1281))</f>
        <v>22/25</v>
      </c>
      <c r="H1281" s="39"/>
      <c r="I1281" s="39" t="str">
        <f ca="1">IF(ISERROR(F1268),"",_xlfn.TEXTJOIN("/",FALSE,Q1281,T1281))</f>
        <v>21/25</v>
      </c>
      <c r="J1281" s="39"/>
      <c r="K1281" s="39" t="str">
        <f ca="1">IF(ISERROR(F1268),"",_xlfn.TEXTJOIN("/",FALSE,R1281,U1281))</f>
        <v>43/50</v>
      </c>
      <c r="L1281" s="39"/>
      <c r="M1281" s="7" t="str">
        <f t="shared" ca="1" si="181"/>
        <v>A</v>
      </c>
      <c r="N1281" s="8">
        <f t="shared" ca="1" si="182"/>
        <v>9</v>
      </c>
      <c r="O1281">
        <f t="shared" si="183"/>
        <v>9</v>
      </c>
      <c r="P1281" s="1">
        <f ca="1">IF(ISERROR(F1268),"",IF(ISTEXT(VLOOKUP(B1268,INDIRECT($F$8),6+(O1281-1)*3)),(VLOOKUP(B1268,INDIRECT($F$8),6+(O1281-1)*3)),SUM(VLOOKUP(B1268,INDIRECT($F$8),6+(O1281-1)*3),IF(W1285,W1281,0))))</f>
        <v>22</v>
      </c>
      <c r="Q1281" s="1">
        <f ca="1">IF(ISERROR(F1268),"",VLOOKUP(B1268,INDIRECT($F$8),7+(O1281-1)*3))</f>
        <v>21</v>
      </c>
      <c r="R1281" s="1">
        <f ca="1">IF(ISERROR(F1268),"",SUM(P1281:Q1281))</f>
        <v>43</v>
      </c>
      <c r="S1281" s="1">
        <f ca="1">IF(ISERROR(F1268),"",VLOOKUP(A1268,INDIRECT($F$8),6+(O1281-1)*3))</f>
        <v>25</v>
      </c>
      <c r="T1281" s="1">
        <f ca="1">IF(ISERROR(F1268),"",VLOOKUP(A1268,INDIRECT($F$8),7+(O1281-1)*3))</f>
        <v>25</v>
      </c>
      <c r="U1281" s="1">
        <f ca="1">IF(ISERROR(F1268),"",VLOOKUP(A1268,INDIRECT($F$8),8+(O1281-1)*3))</f>
        <v>50</v>
      </c>
      <c r="V1281" s="1" t="str">
        <f ca="1">IF(ISERROR(F1268),"",IF(N1281=0,A1281,""))</f>
        <v/>
      </c>
      <c r="W1281" s="1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>0</v>
      </c>
      <c r="X1281" s="1" t="str">
        <f ca="1">IF(ISERROR(F1268),"",IF(W1281=0,"",_xlfn.TEXTJOIN("",FALSE," G+",W1281," in ",A1281)))</f>
        <v/>
      </c>
    </row>
    <row r="1282" spans="1:24" ht="12" customHeight="1" x14ac:dyDescent="0.25">
      <c r="A1282" s="7" t="str">
        <f ca="1">IF(ISERROR(F1268),"",VLOOKUP(C1268,INDIRECT($F$8),6+(O1282-1)*3,0))</f>
        <v>CSP 002</v>
      </c>
      <c r="B1282" s="38" t="str">
        <f ca="1">IF(ISERROR(F1268),"",VLOOKUP(D1268,INDIRECT($F$8),6+(O1282-1)*3,0))</f>
        <v>Computer Applications and IOT</v>
      </c>
      <c r="C1282" s="38"/>
      <c r="D1282" s="38"/>
      <c r="E1282" s="38"/>
      <c r="F1282" s="7">
        <f ca="1">IF(ISERROR(F1268),"",VLOOKUP(E1268,INDIRECT($F$8),6+(O1282-1)*3,0))</f>
        <v>1</v>
      </c>
      <c r="G1282" s="39" t="str">
        <f ca="1">IF(ISERROR(F1268),"",_xlfn.TEXTJOIN("/",FALSE,P1282,S1282))</f>
        <v>22/25</v>
      </c>
      <c r="H1282" s="39"/>
      <c r="I1282" s="39" t="str">
        <f ca="1">IF(ISERROR(F1268),"",_xlfn.TEXTJOIN("/",FALSE,Q1282,T1282))</f>
        <v>22/25</v>
      </c>
      <c r="J1282" s="39"/>
      <c r="K1282" s="39" t="str">
        <f ca="1">IF(ISERROR(F1268),"",_xlfn.TEXTJOIN("/",FALSE,R1282,U1282))</f>
        <v>44/50</v>
      </c>
      <c r="L1282" s="39"/>
      <c r="M1282" s="7" t="str">
        <f t="shared" ca="1" si="181"/>
        <v>A</v>
      </c>
      <c r="N1282" s="8">
        <f t="shared" ca="1" si="182"/>
        <v>9</v>
      </c>
      <c r="O1282">
        <f t="shared" si="183"/>
        <v>10</v>
      </c>
      <c r="P1282" s="1">
        <f ca="1">IF(ISERROR(F1268),"",IF(ISTEXT(VLOOKUP(B1268,INDIRECT($F$8),6+(O1282-1)*3)),(VLOOKUP(B1268,INDIRECT($F$8),6+(O1282-1)*3)),SUM(VLOOKUP(B1268,INDIRECT($F$8),6+(O1282-1)*3),IF(W1285,W1282,0))))</f>
        <v>22</v>
      </c>
      <c r="Q1282" s="1">
        <f ca="1">IF(ISERROR(F1268),"",VLOOKUP(B1268,INDIRECT($F$8),7+(O1282-1)*3))</f>
        <v>22</v>
      </c>
      <c r="R1282" s="1">
        <f ca="1">IF(ISERROR(F1268),"",SUM(P1282:Q1282))</f>
        <v>44</v>
      </c>
      <c r="S1282" s="1">
        <f ca="1">IF(ISERROR(F1268),"",VLOOKUP(A1268,INDIRECT($F$8),6+(O1282-1)*3))</f>
        <v>25</v>
      </c>
      <c r="T1282" s="1">
        <f ca="1">IF(ISERROR(F1268),"",VLOOKUP(A1268,INDIRECT($F$8),7+(O1282-1)*3))</f>
        <v>25</v>
      </c>
      <c r="U1282" s="1">
        <f ca="1">IF(ISERROR(F1268),"",VLOOKUP(A1268,INDIRECT($F$8),8+(O1282-1)*3))</f>
        <v>50</v>
      </c>
      <c r="V1282" s="1" t="str">
        <f ca="1">IF(ISERROR(F1268),"",IF(N1282=0,A1282,""))</f>
        <v/>
      </c>
      <c r="W1282" s="1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>0</v>
      </c>
      <c r="X1282" s="1" t="str">
        <f ca="1">IF(ISERROR(F1268),"",IF(W1282=0,"",_xlfn.TEXTJOIN("",FALSE," G+",W1282," in ",A1282)))</f>
        <v/>
      </c>
    </row>
    <row r="1283" spans="1:24" ht="12" customHeight="1" x14ac:dyDescent="0.25">
      <c r="A1283" s="7" t="str">
        <f ca="1">IF(ISERROR(F1268),"",VLOOKUP(C1268,INDIRECT($F$8),6+(O1283-1)*3,0))</f>
        <v>AHP 006</v>
      </c>
      <c r="B1283" s="38" t="str">
        <f ca="1">IF(ISERROR(F1268),"",VLOOKUP(D1268,INDIRECT($F$8),6+(O1283-1)*3,0))</f>
        <v>English Language Lab ($)</v>
      </c>
      <c r="C1283" s="38"/>
      <c r="D1283" s="38"/>
      <c r="E1283" s="38"/>
      <c r="F1283" s="7">
        <f ca="1">IF(ISERROR(F1268),"",VLOOKUP(E1268,INDIRECT($F$8),6+(O1283-1)*3,0))</f>
        <v>0</v>
      </c>
      <c r="G1283" s="39" t="str">
        <f ca="1">IF(ISERROR(F1268),"",_xlfn.TEXTJOIN("/",FALSE,P1283,S1283))</f>
        <v>17/25</v>
      </c>
      <c r="H1283" s="39"/>
      <c r="I1283" s="39" t="str">
        <f ca="1">IF(ISERROR(F1268),"",_xlfn.TEXTJOIN("/",FALSE,Q1283,T1283))</f>
        <v>29/50</v>
      </c>
      <c r="J1283" s="39"/>
      <c r="K1283" s="39" t="str">
        <f ca="1">IF(ISERROR(F1268),"",_xlfn.TEXTJOIN("/",FALSE,R1283,U1283))</f>
        <v>46/75</v>
      </c>
      <c r="L1283" s="39"/>
      <c r="M1283" s="7" t="str">
        <f t="shared" ca="1" si="181"/>
        <v>D+</v>
      </c>
      <c r="N1283" s="8">
        <f t="shared" ca="1" si="182"/>
        <v>6.5</v>
      </c>
      <c r="O1283">
        <f t="shared" si="183"/>
        <v>11</v>
      </c>
      <c r="P1283" s="1">
        <f ca="1">IF(ISERROR(F1268),"",IF(ISTEXT(VLOOKUP(B1268,INDIRECT($F$8),6+(O1283-1)*3)),(VLOOKUP(B1268,INDIRECT($F$8),6+(O1283-1)*3)),SUM(VLOOKUP(B1268,INDIRECT($F$8),6+(O1283-1)*3),IF(W1285,W1283,0))))</f>
        <v>17</v>
      </c>
      <c r="Q1283" s="1">
        <f ca="1">IF(ISERROR(F1268),"",VLOOKUP(B1268,INDIRECT($F$8),7+(O1283-1)*3))</f>
        <v>29</v>
      </c>
      <c r="R1283" s="1">
        <f ca="1">IF(ISERROR(F1268),"",SUM(P1283:Q1283))</f>
        <v>46</v>
      </c>
      <c r="S1283" s="1">
        <f ca="1">IF(ISERROR(F1268),"",VLOOKUP(A1268,INDIRECT($F$8),6+(O1283-1)*3))</f>
        <v>25</v>
      </c>
      <c r="T1283" s="1">
        <f ca="1">IF(ISERROR(F1268),"",VLOOKUP(A1268,INDIRECT($F$8),7+(O1283-1)*3))</f>
        <v>50</v>
      </c>
      <c r="U1283" s="1">
        <f ca="1">IF(ISERROR(F1268),"",VLOOKUP(A1268,INDIRECT($F$8),8+(O1283-1)*3))</f>
        <v>75</v>
      </c>
      <c r="V1283" s="1" t="str">
        <f ca="1">IF(ISERROR(F1268),"",IF(N1283=0,A1283,""))</f>
        <v/>
      </c>
      <c r="W1283" s="1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>0</v>
      </c>
      <c r="X1283" s="1" t="str">
        <f ca="1">IF(ISERROR(F1268),"",IF(W1283=0,"",_xlfn.TEXTJOIN("",FALSE," G+",W1283," in ",A1283)))</f>
        <v/>
      </c>
    </row>
    <row r="1284" spans="1:24" ht="12" customHeight="1" x14ac:dyDescent="0.25">
      <c r="A1284" s="7" t="str">
        <f ca="1">IF(ISERROR(F1268),"",VLOOKUP(C1268,INDIRECT($F$8),6+(O1284-1)*3-Y1284,0))</f>
        <v>GP 01</v>
      </c>
      <c r="B1284" s="38" t="str">
        <f ca="1">IF(ISERROR(F1268),"",VLOOKUP(D1268,INDIRECT($F$8),6+(O1284-1)*3-Z1284,0))</f>
        <v>General Proficiency ($)</v>
      </c>
      <c r="C1284" s="38"/>
      <c r="D1284" s="38"/>
      <c r="E1284" s="38"/>
      <c r="F1284" s="7">
        <f ca="1">IF(ISERROR(F1268),"",VLOOKUP(E1268,INDIRECT($F$8),6+(O1284-1)*3-AA1284,0))</f>
        <v>0</v>
      </c>
      <c r="G1284" s="39" t="str">
        <f ca="1">IF(ISERROR(F1268),"","-")</f>
        <v>-</v>
      </c>
      <c r="H1284" s="39"/>
      <c r="I1284" s="39" t="str">
        <f ca="1">IF(ISERROR(F1268),"",_xlfn.TEXTJOIN("/",FALSE,Q1284,T1284))</f>
        <v>48/50</v>
      </c>
      <c r="J1284" s="39"/>
      <c r="K1284" s="39" t="str">
        <f ca="1">IF(ISERROR(F1268),"",_xlfn.TEXTJOIN("/",FALSE,R1284,U1284))</f>
        <v>48/50</v>
      </c>
      <c r="L1284" s="39"/>
      <c r="M1284" s="39" t="str">
        <f ca="1">IF(ISBLANK(R1284),"",IF(ISTEXT(R1284),R1284,IF(R1284&gt;=0.8*U1284,"Excellent",IF(R1284&gt;=0.6*U1284,"Very Good",IF(R1284&gt;=0.4*U1284,"Good",IF(R1284&gt;=0.2*U1284,"Satisfactory","Average"))))))</f>
        <v>Excellent</v>
      </c>
      <c r="N1284" s="39"/>
      <c r="O1284">
        <f t="shared" si="183"/>
        <v>12</v>
      </c>
      <c r="P1284" s="1">
        <f ca="1">IF(ISERROR(F1268),"",IF(ISTEXT(VLOOKUP(B\28,INDIRECT($F$8),6+(O1284-1)*3)),(VLOOKUP(B1268,INDIRECT($F$8),6+(O1284-1)*3)),SUM(VLOOKUP(B1268,INDIRECT($F$8),6+(O1284-1)*3),IF(W1285,W1284,0))))</f>
        <v>0</v>
      </c>
      <c r="Q1284" s="1">
        <f ca="1">IF(ISERROR(F1268),"",VLOOKUP(B1268,INDIRECT($F$8),7+(O1284-1)*3))</f>
        <v>48</v>
      </c>
      <c r="R1284" s="1">
        <f ca="1">IF(ISERROR(F1268),"",SUM(P1284:Q1284))</f>
        <v>48</v>
      </c>
      <c r="S1284" s="1">
        <f ca="1">IF(ISERROR(F1268),"",VLOOKUP(A1268,INDIRECT($F$8),6+(O1284-1)*3))</f>
        <v>0</v>
      </c>
      <c r="T1284" s="1">
        <f ca="1">IF(ISERROR(F1268),"",VLOOKUP(A1268,INDIRECT($F$8),7+(O1284-1)*3))</f>
        <v>50</v>
      </c>
      <c r="U1284" s="1">
        <f ca="1">IF(ISERROR(F1268),"",VLOOKUP(A1268,INDIRECT($F$8),8+(O1284-1)*3))</f>
        <v>50</v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5">
      <c r="A1285" s="40" t="str">
        <f ca="1">IF(ISERROR(F1268),"",A1264)</f>
        <v>Total Credits/ Marks/ Total Grade Points</v>
      </c>
      <c r="B1285" s="40"/>
      <c r="C1285" s="40"/>
      <c r="D1285" s="40"/>
      <c r="E1285" s="40"/>
      <c r="F1285" s="10">
        <f ca="1">IF(ISERROR(F1268),"",SUM(F1273:F1283))</f>
        <v>23</v>
      </c>
      <c r="G1285" s="41" t="str">
        <f ca="1">IF(ISERROR(F1268),"",_xlfn.TEXTJOIN("/",TRUE,SUMIF(F1273:F1284,"&gt;0",P1273:P1284),SUMIF(F1273:F1284,"&gt;0",S1273:S1284)))</f>
        <v>277/575</v>
      </c>
      <c r="H1285" s="41"/>
      <c r="I1285" s="41" t="str">
        <f ca="1">IF(ISERROR(F1268),"",_xlfn.TEXTJOIN("/",TRUE,SUMIF(F1273:F1284,"&gt;0",Q1273:Q1284),SUMIF(F1273:F1284,"&gt;0",T1273:T1284)))</f>
        <v>218/375</v>
      </c>
      <c r="J1285" s="41"/>
      <c r="K1285" s="41" t="str">
        <f ca="1">IF(ISERROR(F1268),"",_xlfn.TEXTJOIN("/",TRUE,SUMIF(F1273:F1284,"&gt;0",R1273:R1284),SUMIF(F1273:F1284,"&gt;0",U1273:U1284)))</f>
        <v>495/950</v>
      </c>
      <c r="L1285" s="41"/>
      <c r="M1285" s="40">
        <f ca="1">IF(ISERROR(F1268),"",SUMPRODUCT(N1273:N1283,F1273:F1283))</f>
        <v>117.5</v>
      </c>
      <c r="N1285" s="40"/>
      <c r="V1285" s="1" t="str">
        <f ca="1">IF(ISERROR(F1268),"",_xlfn.TEXTJOIN(", ",TRUE,V1273:V1284))</f>
        <v>ECT 001</v>
      </c>
      <c r="W1285" t="b">
        <f ca="1">IF(ISERROR(F1268),"",IF(SUM(W1273:W1284)&lt;=W1272,TRUE,FALSE))</f>
        <v>0</v>
      </c>
      <c r="X1285" s="1" t="str">
        <f ca="1">IF(ISERROR(F1268),"",_xlfn.TEXTJOIN(",",TRUE,X1273:X1284))</f>
        <v xml:space="preserve"> G+11 in ECT 001</v>
      </c>
    </row>
    <row r="1286" spans="1:24" ht="12" customHeight="1" x14ac:dyDescent="0.25">
      <c r="A1286" s="40" t="str">
        <f ca="1">IF(ISERROR(F1268),"",A1265)</f>
        <v>Result:</v>
      </c>
      <c r="B1286" s="42" t="str" cm="1">
        <f t="array" aca="1" ref="B1286" ca="1">IF(SUM(COUNTIF(M1273:M1283,{"Ab","Dt"}))=11, "Not Promoted to IInd Semester", IF(V1285="", "PASS", "CARRY OVER"))</f>
        <v>CARRY OVER</v>
      </c>
      <c r="C1286" s="42"/>
      <c r="D1286" s="40" t="str">
        <f ca="1">IF(ISERROR(F1268),"",D1265)</f>
        <v>Remark:</v>
      </c>
      <c r="E1286" s="42" t="str">
        <f ca="1">IF(ISERROR(F1268),"",IF(V1285="",IF(X1285="","",X1285),_xlfn.TEXTJOIN(" ",TRUE,"BACK IN",V1285)))</f>
        <v>BACK IN ECT 001</v>
      </c>
      <c r="F1286" s="42"/>
      <c r="G1286" s="40" t="str">
        <f ca="1">IF(ISERROR(F1268),"",G1265)</f>
        <v>SGPA:</v>
      </c>
      <c r="H1286" s="43">
        <f ca="1">IF(ISERROR(F1268),"",M1285/F1285)</f>
        <v>5.1086956521739131</v>
      </c>
      <c r="I1286" s="40" t="str">
        <f ca="1">IF(ISERROR(F1268),"",I1265)</f>
        <v>CGPA:</v>
      </c>
      <c r="J1286" s="43">
        <f ca="1">IF(ISERROR(F1268),"",VLOOKUP(B1268,INDIRECT($F$8),12+(O1284-1)*3,0))</f>
        <v>5.1086956521739131</v>
      </c>
      <c r="K1286" s="42" t="str">
        <f ca="1">IF(ISERROR(F1268),"",K1265)</f>
        <v>Earned Credits:</v>
      </c>
      <c r="L1286" s="40">
        <f ca="1">IF(ISERROR(F1268),"",SUMIF(N1273:N1283,"&gt;0",F1273:F1283))</f>
        <v>19</v>
      </c>
      <c r="M1286" s="42" t="str">
        <f ca="1">IF(ISERROR(F1268),"",M1265)</f>
        <v>Cuml. Earned Credits:</v>
      </c>
      <c r="N1286" s="40">
        <f ca="1">IF(ISERROR(F1268),"",VLOOKUP(B1268,INDIRECT($F$8),10+(O1284-1)*3,0))</f>
        <v>19</v>
      </c>
    </row>
    <row r="1287" spans="1:24" ht="12" customHeight="1" x14ac:dyDescent="0.25">
      <c r="A1287" s="40"/>
      <c r="B1287" s="42"/>
      <c r="C1287" s="42"/>
      <c r="D1287" s="40"/>
      <c r="E1287" s="42"/>
      <c r="F1287" s="42"/>
      <c r="G1287" s="40"/>
      <c r="H1287" s="43"/>
      <c r="I1287" s="40"/>
      <c r="J1287" s="43"/>
      <c r="K1287" s="42"/>
      <c r="L1287" s="40"/>
      <c r="M1287" s="42"/>
      <c r="N1287" s="40"/>
    </row>
    <row r="1288" spans="1:24" ht="12" customHeight="1" x14ac:dyDescent="0.25">
      <c r="A1288" s="40"/>
      <c r="B1288" s="42"/>
      <c r="C1288" s="42"/>
      <c r="D1288" s="40"/>
      <c r="E1288" s="42"/>
      <c r="F1288" s="42"/>
      <c r="G1288" s="40"/>
      <c r="H1288" s="43"/>
      <c r="I1288" s="40"/>
      <c r="J1288" s="43"/>
      <c r="K1288" s="42"/>
      <c r="L1288" s="40"/>
      <c r="M1288" s="42"/>
      <c r="N1288" s="40"/>
    </row>
    <row r="1289" spans="1:24" ht="12" customHeight="1" x14ac:dyDescent="0.25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 t="str">
        <f ca="1">VLOOKUP(B1289,INDIRECT($F$8),4,0)</f>
        <v>Yash Kandari</v>
      </c>
    </row>
    <row r="1290" spans="1:24" ht="12" customHeight="1" x14ac:dyDescent="0.25">
      <c r="A1290" s="44" t="str">
        <f ca="1">IF(ISERROR(F1289),"",A1269)</f>
        <v>Name:</v>
      </c>
      <c r="B1290" s="44" t="str">
        <f ca="1">IFERROR(VLOOKUP(B1289,INDIRECT($F$8),4,0),"")</f>
        <v>Yash Kandari</v>
      </c>
      <c r="C1290" s="44"/>
      <c r="D1290" s="44" t="str">
        <f ca="1">IF(ISERROR(F1289),"",D1269)</f>
        <v>Father's Name:</v>
      </c>
      <c r="E1290" s="44" t="str">
        <f ca="1">IFERROR(VLOOKUP(B1289,INDIRECT($F$8),5,0),"")</f>
        <v>Vijendra Kandari</v>
      </c>
      <c r="F1290" s="44"/>
      <c r="G1290" s="44" t="str">
        <f ca="1">IF(ISERROR(F1289),"",G1269)</f>
        <v>University Roll No:</v>
      </c>
      <c r="H1290" s="44"/>
      <c r="I1290" s="45">
        <f ca="1">IFERROR(VLOOKUP(B1289,INDIRECT($F$8),2,0),"")</f>
        <v>250090101062</v>
      </c>
      <c r="J1290" s="45"/>
      <c r="K1290" s="44" t="str">
        <f ca="1">IF(ISERROR(F1289),"",K1269)</f>
        <v>University Enrol. No:</v>
      </c>
      <c r="L1290" s="44"/>
      <c r="M1290" s="45" t="str">
        <f ca="1">IFERROR(VLOOKUP(B1289,INDIRECT($F$8),3,0),"")</f>
        <v>UTU/2501103707</v>
      </c>
      <c r="N1290" s="45"/>
    </row>
    <row r="1291" spans="1:24" ht="12" customHeight="1" x14ac:dyDescent="0.25">
      <c r="A1291" s="44"/>
      <c r="B1291" s="44"/>
      <c r="C1291" s="44"/>
      <c r="D1291" s="44"/>
      <c r="E1291" s="44"/>
      <c r="F1291" s="44"/>
      <c r="G1291" s="44"/>
      <c r="H1291" s="44"/>
      <c r="I1291" s="45"/>
      <c r="J1291" s="45"/>
      <c r="K1291" s="44"/>
      <c r="L1291" s="44"/>
      <c r="M1291" s="45"/>
      <c r="N1291" s="45"/>
    </row>
    <row r="1292" spans="1:24" ht="12" customHeight="1" x14ac:dyDescent="0.25">
      <c r="A1292" s="42" t="str">
        <f ca="1">IF(ISERROR(F1289),"",A1271)</f>
        <v>Subject Code</v>
      </c>
      <c r="B1292" s="42" t="str">
        <f ca="1">IF(ISERROR(F1289),"",B1271)</f>
        <v>Subject Name</v>
      </c>
      <c r="C1292" s="42"/>
      <c r="D1292" s="42"/>
      <c r="E1292" s="42"/>
      <c r="F1292" s="42" t="str">
        <f ca="1">IF(ISERROR(F1289),"",F1271)</f>
        <v>Credits</v>
      </c>
      <c r="G1292" s="42" t="str">
        <f ca="1">IF(ISERROR(F1289),"",G1271)</f>
        <v>External Marks</v>
      </c>
      <c r="H1292" s="42"/>
      <c r="I1292" s="42" t="str">
        <f ca="1">IF(ISERROR(F1289),"",I1271)</f>
        <v>Sessional Marks</v>
      </c>
      <c r="J1292" s="42"/>
      <c r="K1292" s="42" t="str">
        <f ca="1">IF(ISERROR(F1289),"",K1271)</f>
        <v>Total Marks</v>
      </c>
      <c r="L1292" s="42"/>
      <c r="M1292" s="42" t="str">
        <f ca="1">IF(ISERROR(F1289),"",M1271)</f>
        <v>Grade</v>
      </c>
      <c r="N1292" s="42" t="str">
        <f ca="1">IF(ISERROR(F1289),"",N1271)</f>
        <v>Grade Points</v>
      </c>
    </row>
    <row r="1293" spans="1:24" ht="12" customHeight="1" x14ac:dyDescent="0.25">
      <c r="A1293" s="42"/>
      <c r="B1293" s="42"/>
      <c r="C1293" s="42"/>
      <c r="D1293" s="42"/>
      <c r="E1293" s="42"/>
      <c r="F1293" s="42"/>
      <c r="G1293" s="42"/>
      <c r="H1293" s="42"/>
      <c r="I1293" s="42"/>
      <c r="J1293" s="42"/>
      <c r="K1293" s="42"/>
      <c r="L1293" s="42"/>
      <c r="M1293" s="42"/>
      <c r="N1293" s="42"/>
      <c r="W1293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10</v>
      </c>
    </row>
    <row r="1294" spans="1:24" ht="12" customHeight="1" x14ac:dyDescent="0.25">
      <c r="A1294" s="7" t="str">
        <f ca="1">IF(ISERROR(F1289),"",VLOOKUP(C1289,INDIRECT($F$8),6+(O1294-1)*3,0))</f>
        <v>AHT 002</v>
      </c>
      <c r="B1294" s="38" t="str">
        <f ca="1">IF(ISERROR(F1289),"",VLOOKUP(D1289,INDIRECT($F$8),6+(O1294-1)*3,0))</f>
        <v>Engineering Chemistry</v>
      </c>
      <c r="C1294" s="38"/>
      <c r="D1294" s="38"/>
      <c r="E1294" s="38"/>
      <c r="F1294" s="7">
        <f ca="1">IF(ISERROR(F1289),"",VLOOKUP(E1289,INDIRECT($F$8),6+(O1294-1)*3,0))</f>
        <v>4</v>
      </c>
      <c r="G1294" s="39" t="str">
        <f ca="1">IF(ISERROR(F1289),"",_xlfn.TEXTJOIN("/",FALSE,P1294,S1294))</f>
        <v>49/100</v>
      </c>
      <c r="H1294" s="39"/>
      <c r="I1294" s="39" t="str">
        <f ca="1">IF(ISERROR(F1289),"",_xlfn.TEXTJOIN("/",FALSE,Q1294,T1294))</f>
        <v>40/50</v>
      </c>
      <c r="J1294" s="39"/>
      <c r="K1294" s="39" t="str">
        <f ca="1">IF(ISERROR(F1289),"",_xlfn.TEXTJOIN("/",FALSE,R1294,U1294))</f>
        <v>89/150</v>
      </c>
      <c r="L1294" s="39"/>
      <c r="M1294" s="7" t="str">
        <f ca="1">IF(ISERROR(F1289),"",IF(ISTEXT(P1294),IF(P1294="A","Ab",IF(P1294="D","Dt",IF(P1294="UFM","UFM",IF(P1294="NA","")))),IF(AND(ISBLANK(P1294),ISBLANK(R1294)),"",IF(P1294&lt;0.3*S1294,"F",IF(ISBLANK(R1294),"",IF(ISTEXT(R1294),R1294,IF(R1294&gt;=0.95*U1294,"O",IF(R1294&gt;=0.9*U1294,"A+",IF(R1294&gt;=0.85*U1294,"A",IF(R1294&gt;=0.8*U1294,"B+",IF(R1294&gt;=0.75*U1294,"B",IF(R1294&gt;=0.7*U1294,"C+",IF(R1294&gt;=0.65*U1294,"C",IF(R1294&gt;=0.6*U1294,"D+",IF(R1294&gt;=0.55*U1294,"D",IF(R1294&gt;=0.5*U1294,"E+",IF(R1294&gt;=0.45*U1294,"E",IF(R1294&gt;=0.4*U1294,"P",IF(R1294&lt;0.4*U1294,"F",R1294)))))))))))))))))))</f>
        <v>D</v>
      </c>
      <c r="N1294" s="8">
        <f ca="1">INDEX($Z$2:$Z$17,MATCH(M1294,$Y$2:$Y$17,0))</f>
        <v>6</v>
      </c>
      <c r="O1294">
        <v>1</v>
      </c>
      <c r="P1294" s="1">
        <f ca="1">IF(ISERROR(F1289),"",IF(ISTEXT(VLOOKUP(B1289,INDIRECT($F$8),6+(O1294-1)*3)),(VLOOKUP(B1289,INDIRECT($F$8),6+(O1294-1)*3)),SUM(VLOOKUP(B1289,INDIRECT($F$8),6+(O1294-1)*3),IF(W1306,W1294,0))))</f>
        <v>49</v>
      </c>
      <c r="Q1294" s="1">
        <f ca="1">IF(ISERROR(F1289),"",VLOOKUP(B1289,INDIRECT($F$8),7+(O1294-1)*3))</f>
        <v>40</v>
      </c>
      <c r="R1294" s="1">
        <f ca="1">IF(ISERROR(F1289),"",SUM(P1294:Q1294))</f>
        <v>89</v>
      </c>
      <c r="S1294" s="1">
        <f ca="1">IF(ISERROR(F1289),"",VLOOKUP(A1289,INDIRECT($F$8),6+(O1294-1)*3))</f>
        <v>100</v>
      </c>
      <c r="T1294" s="1">
        <f ca="1">IF(ISERROR(F1289),"",VLOOKUP(A1289,INDIRECT($F$8),7+(O1294-1)*3))</f>
        <v>50</v>
      </c>
      <c r="U1294" s="1">
        <f ca="1">IF(ISERROR(F1289),"",VLOOKUP(A1289,INDIRECT($F$8),8+(O1294-1)*3))</f>
        <v>150</v>
      </c>
      <c r="V1294" s="1" t="str">
        <f ca="1">IF(ISERROR(F1289),"",IF(N1294=0,A1294,""))</f>
        <v/>
      </c>
      <c r="W1294" s="1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>0</v>
      </c>
      <c r="X1294" s="1" t="str">
        <f ca="1">IF(ISERROR(F1289),"",IF(W1294=0,"",_xlfn.TEXTJOIN("",FALSE," G+",W1294," in ",A1294)))</f>
        <v/>
      </c>
    </row>
    <row r="1295" spans="1:24" ht="12" customHeight="1" x14ac:dyDescent="0.25">
      <c r="A1295" s="7" t="str">
        <f ca="1">IF(ISERROR(F1289),"",VLOOKUP(C1289,INDIRECT($F$8),6+(O1295-1)*3,0))</f>
        <v>AHT 003</v>
      </c>
      <c r="B1295" s="38" t="str">
        <f ca="1">IF(ISERROR(F1289),"",VLOOKUP(D1289,INDIRECT($F$8),6+(O1295-1)*3,0))</f>
        <v>Introduction to Engineering Mathematics</v>
      </c>
      <c r="C1295" s="38"/>
      <c r="D1295" s="38"/>
      <c r="E1295" s="38"/>
      <c r="F1295" s="7">
        <f ca="1">IF(ISERROR(F1289),"",VLOOKUP(E1289,INDIRECT($F$8),6+(O1295-1)*3,0))</f>
        <v>4</v>
      </c>
      <c r="G1295" s="39" t="str">
        <f ca="1">IF(ISERROR(F1289),"",_xlfn.TEXTJOIN("/",FALSE,P1295,S1295))</f>
        <v>63/100</v>
      </c>
      <c r="H1295" s="39"/>
      <c r="I1295" s="39" t="str">
        <f ca="1">IF(ISERROR(F1289),"",_xlfn.TEXTJOIN("/",FALSE,Q1295,T1295))</f>
        <v>41/50</v>
      </c>
      <c r="J1295" s="39"/>
      <c r="K1295" s="39" t="str">
        <f ca="1">IF(ISERROR(F1289),"",_xlfn.TEXTJOIN("/",FALSE,R1295,U1295))</f>
        <v>104/150</v>
      </c>
      <c r="L1295" s="39"/>
      <c r="M1295" s="7" t="str">
        <f t="shared" ref="M1295:M1304" ca="1" si="184">IF(ISERROR(F1290),"",IF(ISTEXT(P1295),IF(P1295="A","Ab",IF(P1295="D","Dt",IF(P1295="UFM","UFM",IF(P1295="NA","")))),IF(AND(ISBLANK(P1295),ISBLANK(R1295)),"",IF(P1295&lt;0.3*S1295,"F",IF(ISBLANK(R1295),"",IF(ISTEXT(R1295),R1295,IF(R1295&gt;=0.95*U1295,"O",IF(R1295&gt;=0.9*U1295,"A+",IF(R1295&gt;=0.85*U1295,"A",IF(R1295&gt;=0.8*U1295,"B+",IF(R1295&gt;=0.75*U1295,"B",IF(R1295&gt;=0.7*U1295,"C+",IF(R1295&gt;=0.65*U1295,"C",IF(R1295&gt;=0.6*U1295,"D+",IF(R1295&gt;=0.55*U1295,"D",IF(R1295&gt;=0.5*U1295,"E+",IF(R1295&gt;=0.45*U1295,"E",IF(R1295&gt;=0.4*U1295,"P",IF(R1295&lt;0.4*U1295,"F",R1295)))))))))))))))))))</f>
        <v>C</v>
      </c>
      <c r="N1295" s="8">
        <f t="shared" ref="N1295:N1304" ca="1" si="185">INDEX($Z$2:$Z$17,MATCH(M1295,$Y$2:$Y$17,0))</f>
        <v>7</v>
      </c>
      <c r="O1295">
        <f>O1294+1</f>
        <v>2</v>
      </c>
      <c r="P1295" s="1">
        <f ca="1">IF(ISERROR(F1289),"",IF(ISTEXT(VLOOKUP(B1289,INDIRECT($F$8),6+(O1295-1)*3)),(VLOOKUP(B1289,INDIRECT($F$8),6+(O1295-1)*3)),SUM(VLOOKUP(B1289,INDIRECT($F$8),6+(O1295-1)*3),IF(W1306,W1295,0))))</f>
        <v>63</v>
      </c>
      <c r="Q1295" s="1">
        <f ca="1">IF(ISERROR(F1289),"",VLOOKUP(B1289,INDIRECT($F$8),7+(O1295-1)*3))</f>
        <v>41</v>
      </c>
      <c r="R1295" s="1">
        <f ca="1">IF(ISERROR(F1289),"",SUM(P1295:Q1295))</f>
        <v>104</v>
      </c>
      <c r="S1295" s="1">
        <f ca="1">IF(ISERROR(F1289),"",VLOOKUP(A1289,INDIRECT($F$8),6+(O1295-1)*3))</f>
        <v>100</v>
      </c>
      <c r="T1295" s="1">
        <f ca="1">IF(ISERROR(F1289),"",VLOOKUP(A1289,INDIRECT($F$8),7+(O1295-1)*3))</f>
        <v>50</v>
      </c>
      <c r="U1295" s="1">
        <f ca="1">IF(ISERROR(F1289),"",VLOOKUP(A1289,INDIRECT($F$8),8+(O1295-1)*3))</f>
        <v>150</v>
      </c>
      <c r="V1295" s="1" t="str">
        <f ca="1">IF(ISERROR(F1289),"",IF(N1295=0,A1295,""))</f>
        <v/>
      </c>
      <c r="W1295" s="1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>0</v>
      </c>
      <c r="X1295" s="1" t="str">
        <f ca="1">IF(ISERROR(F1289),"",IF(W1295=0,"",_xlfn.TEXTJOIN("",FALSE," G+",W1295," in ",A1295)))</f>
        <v/>
      </c>
    </row>
    <row r="1296" spans="1:24" ht="12" customHeight="1" x14ac:dyDescent="0.25">
      <c r="A1296" s="7" t="str">
        <f ca="1">IF(ISERROR(F1289),"",VLOOKUP(C1289,INDIRECT($F$8),6+(O1296-1)*3,0))</f>
        <v>ECT 001</v>
      </c>
      <c r="B1296" s="38" t="str">
        <f ca="1">IF(ISERROR(F1289),"",VLOOKUP(D1289,INDIRECT($F$8),6+(O1296-1)*3,0))</f>
        <v>Basic Electronics Engineering</v>
      </c>
      <c r="C1296" s="38"/>
      <c r="D1296" s="38"/>
      <c r="E1296" s="38"/>
      <c r="F1296" s="7">
        <f ca="1">IF(ISERROR(F1289),"",VLOOKUP(E1289,INDIRECT($F$8),6+(O1296-1)*3,0))</f>
        <v>4</v>
      </c>
      <c r="G1296" s="39" t="str">
        <f ca="1">IF(ISERROR(F1289),"",_xlfn.TEXTJOIN("/",FALSE,P1296,S1296))</f>
        <v>40/100</v>
      </c>
      <c r="H1296" s="39"/>
      <c r="I1296" s="39" t="str">
        <f ca="1">IF(ISERROR(F1289),"",_xlfn.TEXTJOIN("/",FALSE,Q1296,T1296))</f>
        <v>48/50</v>
      </c>
      <c r="J1296" s="39"/>
      <c r="K1296" s="39" t="str">
        <f ca="1">IF(ISERROR(F1289),"",_xlfn.TEXTJOIN("/",FALSE,R1296,U1296))</f>
        <v>88/150</v>
      </c>
      <c r="L1296" s="39"/>
      <c r="M1296" s="7" t="str">
        <f t="shared" ca="1" si="184"/>
        <v>D</v>
      </c>
      <c r="N1296" s="8">
        <f t="shared" ca="1" si="185"/>
        <v>6</v>
      </c>
      <c r="O1296">
        <f>O1295+1</f>
        <v>3</v>
      </c>
      <c r="P1296" s="1">
        <f ca="1">IF(ISERROR(F1289),"",IF(ISTEXT(VLOOKUP(B1289,INDIRECT($F$8),6+(O1296-1)*3)),(VLOOKUP(B1289,INDIRECT($F$8),6+(O1296-1)*3)),SUM(VLOOKUP(B1289,INDIRECT($F$8),6+(O1296-1)*3),IF(W1306,W1296,0))))</f>
        <v>40</v>
      </c>
      <c r="Q1296" s="1">
        <f ca="1">IF(ISERROR(F1289),"",VLOOKUP(B1289,INDIRECT($F$8),7+(O1296-1)*3))</f>
        <v>48</v>
      </c>
      <c r="R1296" s="1">
        <f ca="1">IF(ISERROR(F1289),"",SUM(P1296:Q1296))</f>
        <v>88</v>
      </c>
      <c r="S1296" s="1">
        <f ca="1">IF(ISERROR(F1289),"",VLOOKUP(A1289,INDIRECT($F$8),6+(O1296-1)*3))</f>
        <v>100</v>
      </c>
      <c r="T1296" s="1">
        <f ca="1">IF(ISERROR(F1289),"",VLOOKUP(A1289,INDIRECT($F$8),7+(O1296-1)*3))</f>
        <v>50</v>
      </c>
      <c r="U1296" s="1">
        <f ca="1">IF(ISERROR(F1289),"",VLOOKUP(A1289,INDIRECT($F$8),8+(O1296-1)*3))</f>
        <v>150</v>
      </c>
      <c r="V1296" s="1" t="str">
        <f ca="1">IF(ISERROR(F1289),"",IF(N1296=0,A1296,""))</f>
        <v/>
      </c>
      <c r="W1296" s="1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>0</v>
      </c>
      <c r="X1296" s="1" t="str">
        <f ca="1">IF(ISERROR(F1289),"",IF(W1296=0,"",_xlfn.TEXTJOIN("",FALSE," G+",W1296," in ",A1296)))</f>
        <v/>
      </c>
    </row>
    <row r="1297" spans="1:24" ht="12" customHeight="1" x14ac:dyDescent="0.25">
      <c r="A1297" s="7" t="str">
        <f ca="1">IF(ISERROR(F1289),"",VLOOKUP(C1289,INDIRECT($F$8),6+(O1297-1)*3,0))</f>
        <v>MET 001</v>
      </c>
      <c r="B1297" s="38" t="str">
        <f ca="1">IF(ISERROR(F1289),"",VLOOKUP(D1289,INDIRECT($F$8),6+(O1297-1)*3,0))</f>
        <v>Basic Mechanical Engineering</v>
      </c>
      <c r="C1297" s="38"/>
      <c r="D1297" s="38"/>
      <c r="E1297" s="38"/>
      <c r="F1297" s="7">
        <f ca="1">IF(ISERROR(F1289),"",VLOOKUP(E1289,INDIRECT($F$8),6+(O1297-1)*3,0))</f>
        <v>4</v>
      </c>
      <c r="G1297" s="39" t="str">
        <f ca="1">IF(ISERROR(F1289),"",_xlfn.TEXTJOIN("/",FALSE,P1297,S1297))</f>
        <v>48/100</v>
      </c>
      <c r="H1297" s="39"/>
      <c r="I1297" s="39" t="str">
        <f ca="1">IF(ISERROR(F1289),"",_xlfn.TEXTJOIN("/",FALSE,Q1297,T1297))</f>
        <v>38/50</v>
      </c>
      <c r="J1297" s="39"/>
      <c r="K1297" s="39" t="str">
        <f ca="1">IF(ISERROR(F1289),"",_xlfn.TEXTJOIN("/",FALSE,R1297,U1297))</f>
        <v>86/150</v>
      </c>
      <c r="L1297" s="39"/>
      <c r="M1297" s="7" t="str">
        <f t="shared" ca="1" si="184"/>
        <v>D</v>
      </c>
      <c r="N1297" s="8">
        <f t="shared" ca="1" si="185"/>
        <v>6</v>
      </c>
      <c r="O1297">
        <f>O1296+1</f>
        <v>4</v>
      </c>
      <c r="P1297" s="1">
        <f ca="1">IF(ISERROR(F1289),"",IF(ISTEXT(VLOOKUP(B1289,INDIRECT($F$8),6+(O1297-1)*3)),(VLOOKUP(B1289,INDIRECT($F$8),6+(O1297-1)*3)),SUM(VLOOKUP(B1289,INDIRECT($F$8),6+(O1297-1)*3),IF(W1306,W1297,0))))</f>
        <v>48</v>
      </c>
      <c r="Q1297" s="1">
        <f ca="1">IF(ISERROR(F1289),"",VLOOKUP(B1289,INDIRECT($F$8),7+(O1297-1)*3))</f>
        <v>38</v>
      </c>
      <c r="R1297" s="1">
        <f ca="1">IF(ISERROR(F1289),"",SUM(P1297:Q1297))</f>
        <v>86</v>
      </c>
      <c r="S1297" s="1">
        <f ca="1">IF(ISERROR(F1289),"",VLOOKUP(A1289,INDIRECT($F$8),6+(O1297-1)*3))</f>
        <v>100</v>
      </c>
      <c r="T1297" s="1">
        <f ca="1">IF(ISERROR(F1289),"",VLOOKUP(A1289,INDIRECT($F$8),7+(O1297-1)*3))</f>
        <v>50</v>
      </c>
      <c r="U1297" s="1">
        <f ca="1">IF(ISERROR(F1289),"",VLOOKUP(A1289,INDIRECT($F$8),8+(O1297-1)*3))</f>
        <v>150</v>
      </c>
      <c r="V1297" s="1" t="str">
        <f ca="1">IF(ISERROR(F1289),"",IF(N1297=0,A1297,""))</f>
        <v/>
      </c>
      <c r="W1297" s="1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>0</v>
      </c>
      <c r="X1297" s="1" t="str">
        <f ca="1">IF(ISERROR(F1289),"",IF(W1297=0,"",_xlfn.TEXTJOIN("",FALSE," G+",W1297," in ",A1297)))</f>
        <v/>
      </c>
    </row>
    <row r="1298" spans="1:24" ht="12" customHeight="1" x14ac:dyDescent="0.25">
      <c r="A1298" s="7" t="str">
        <f ca="1">IF(ISERROR(F1289),"",VLOOKUP(C1289,INDIRECT($F$8),6+(O1298-1)*3,0))</f>
        <v>AHP 002</v>
      </c>
      <c r="B1298" s="38" t="str">
        <f ca="1">IF(ISERROR(F1289),"",VLOOKUP(D1289,INDIRECT($F$8),6+(O1298-1)*3,0))</f>
        <v>Engineering Chemistry Lab</v>
      </c>
      <c r="C1298" s="38"/>
      <c r="D1298" s="38"/>
      <c r="E1298" s="38"/>
      <c r="F1298" s="7">
        <f ca="1">IF(ISERROR(F1289),"",VLOOKUP(E1289,INDIRECT($F$8),6+(O1298-1)*3,0))</f>
        <v>1</v>
      </c>
      <c r="G1298" s="39" t="str">
        <f ca="1">IF(ISERROR(F1289),"",_xlfn.TEXTJOIN("/",FALSE,P1298,S1298))</f>
        <v>20/25</v>
      </c>
      <c r="H1298" s="39"/>
      <c r="I1298" s="39" t="str">
        <f ca="1">IF(ISERROR(F1289),"",_xlfn.TEXTJOIN("/",FALSE,Q1298,T1298))</f>
        <v>22/25</v>
      </c>
      <c r="J1298" s="39"/>
      <c r="K1298" s="39" t="str">
        <f ca="1">IF(ISERROR(F1289),"",_xlfn.TEXTJOIN("/",FALSE,R1298,U1298))</f>
        <v>42/50</v>
      </c>
      <c r="L1298" s="39"/>
      <c r="M1298" s="7" t="str">
        <f t="shared" ca="1" si="184"/>
        <v>B+</v>
      </c>
      <c r="N1298" s="8">
        <f t="shared" ca="1" si="185"/>
        <v>8.5</v>
      </c>
      <c r="O1298">
        <f>O1297+1</f>
        <v>5</v>
      </c>
      <c r="P1298" s="1">
        <f ca="1">IF(ISERROR(F1289),"",IF(ISTEXT(VLOOKUP(B1289,INDIRECT($F$8),6+(O1298-1)*3)),(VLOOKUP(B1289,INDIRECT($F$8),6+(O1298-1)*3)),SUM(VLOOKUP(B1289,INDIRECT($F$8),6+(O1298-1)*3),IF(W1306,W1298,0))))</f>
        <v>20</v>
      </c>
      <c r="Q1298" s="1">
        <f ca="1">IF(ISERROR(F1289),"",VLOOKUP(B1289,INDIRECT($F$8),7+(O1298-1)*3))</f>
        <v>22</v>
      </c>
      <c r="R1298" s="1">
        <f ca="1">IF(ISERROR(F1289),"",SUM(P1298:Q1298))</f>
        <v>42</v>
      </c>
      <c r="S1298" s="1">
        <f ca="1">IF(ISERROR(F1289),"",VLOOKUP(A1289,INDIRECT($F$8),6+(O1298-1)*3))</f>
        <v>25</v>
      </c>
      <c r="T1298" s="1">
        <f ca="1">IF(ISERROR(F1289),"",VLOOKUP(A1289,INDIRECT($F$8),7+(O1298-1)*3))</f>
        <v>25</v>
      </c>
      <c r="U1298" s="1">
        <f ca="1">IF(ISERROR(F1289),"",VLOOKUP(A1289,INDIRECT($F$8),8+(O1298-1)*3))</f>
        <v>50</v>
      </c>
      <c r="V1298" s="1" t="str">
        <f ca="1">IF(ISERROR(F1289),"",IF(N1298=0,A1298,""))</f>
        <v/>
      </c>
      <c r="W1298" s="1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>0</v>
      </c>
      <c r="X1298" s="1" t="str">
        <f ca="1">IF(ISERROR(F1289),"",IF(W1298=0,"",_xlfn.TEXTJOIN("",FALSE," G+",W1298," in ",A1298)))</f>
        <v/>
      </c>
    </row>
    <row r="1299" spans="1:24" ht="12" customHeight="1" x14ac:dyDescent="0.25">
      <c r="A1299" s="7" t="str">
        <f ca="1">IF(ISERROR(F1289),"",VLOOKUP(C1289,INDIRECT($F$8),6+(O1299-1)*3,0))</f>
        <v>ECP 001</v>
      </c>
      <c r="B1299" s="38" t="str">
        <f ca="1">IF(ISERROR(F1289),"",VLOOKUP(D1289,INDIRECT($F$8),6+(O1299-1)*3,0))</f>
        <v>Basic Electronics Engineering Lab</v>
      </c>
      <c r="C1299" s="38"/>
      <c r="D1299" s="38"/>
      <c r="E1299" s="38"/>
      <c r="F1299" s="7">
        <f ca="1">IF(ISERROR(F1289),"",VLOOKUP(E1289,INDIRECT($F$8),6+(O1299-1)*3,0))</f>
        <v>1</v>
      </c>
      <c r="G1299" s="39" t="str">
        <f ca="1">IF(ISERROR(F1289),"",_xlfn.TEXTJOIN("/",FALSE,P1299,S1299))</f>
        <v>16/25</v>
      </c>
      <c r="H1299" s="39"/>
      <c r="I1299" s="39" t="str">
        <f ca="1">IF(ISERROR(F1289),"",_xlfn.TEXTJOIN("/",FALSE,Q1299,T1299))</f>
        <v>22/25</v>
      </c>
      <c r="J1299" s="39"/>
      <c r="K1299" s="39" t="str">
        <f ca="1">IF(ISERROR(F1289),"",_xlfn.TEXTJOIN("/",FALSE,R1299,U1299))</f>
        <v>38/50</v>
      </c>
      <c r="L1299" s="39"/>
      <c r="M1299" s="7" t="str">
        <f t="shared" ca="1" si="184"/>
        <v>B</v>
      </c>
      <c r="N1299" s="8">
        <f t="shared" ca="1" si="185"/>
        <v>8</v>
      </c>
      <c r="O1299">
        <f t="shared" ref="O1299:O1305" si="186">O1298+1</f>
        <v>6</v>
      </c>
      <c r="P1299" s="1">
        <f ca="1">IF(ISERROR(F1289),"",IF(ISTEXT(VLOOKUP(B1289,INDIRECT($F$8),6+(O1299-1)*3)),(VLOOKUP(B1289,INDIRECT($F$8),6+(O1299-1)*3)),SUM(VLOOKUP(B1289,INDIRECT($F$8),6+(O1299-1)*3),IF(W1306,W1299,0))))</f>
        <v>16</v>
      </c>
      <c r="Q1299" s="1">
        <f ca="1">IF(ISERROR(F1289),"",VLOOKUP(B1289,INDIRECT($F$8),7+(O1299-1)*3))</f>
        <v>22</v>
      </c>
      <c r="R1299" s="1">
        <f ca="1">IF(ISERROR(F1289),"",SUM(P1299:Q1299))</f>
        <v>38</v>
      </c>
      <c r="S1299" s="1">
        <f ca="1">IF(ISERROR(F1289),"",VLOOKUP(A1289,INDIRECT($F$8),6+(O1299-1)*3))</f>
        <v>25</v>
      </c>
      <c r="T1299" s="1">
        <f ca="1">IF(ISERROR(F1289),"",VLOOKUP(A1289,INDIRECT($F$8),7+(O1299-1)*3))</f>
        <v>25</v>
      </c>
      <c r="U1299" s="1">
        <f ca="1">IF(ISERROR(F1289),"",VLOOKUP(A1289,INDIRECT($F$8),8+(O1299-1)*3))</f>
        <v>50</v>
      </c>
      <c r="V1299" s="1" t="str">
        <f ca="1">IF(ISERROR(F1289),"",IF(N1299=0,A1299,""))</f>
        <v/>
      </c>
      <c r="W1299" s="1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>0</v>
      </c>
      <c r="X1299" s="1" t="str">
        <f ca="1">IF(ISERROR(F1289),"",IF(W1299=0,"",_xlfn.TEXTJOIN("",FALSE," G+",W1299," in ",A1299)))</f>
        <v/>
      </c>
    </row>
    <row r="1300" spans="1:24" ht="12" customHeight="1" x14ac:dyDescent="0.25">
      <c r="A1300" s="7" t="str">
        <f ca="1">IF(ISERROR(F1289),"",VLOOKUP(C1289,INDIRECT($F$8),6+(O1300-1)*3,0))</f>
        <v>MEP 001</v>
      </c>
      <c r="B1300" s="38" t="str">
        <f ca="1">IF(ISERROR(F1289),"",VLOOKUP(D1289,INDIRECT($F$8),6+(O1300-1)*3,0))</f>
        <v>Basic Mechanical Engineering Lab</v>
      </c>
      <c r="C1300" s="38"/>
      <c r="D1300" s="38"/>
      <c r="E1300" s="38"/>
      <c r="F1300" s="7">
        <f ca="1">IF(ISERROR(F1289),"",VLOOKUP(E1289,INDIRECT($F$8),6+(O1300-1)*3,0))</f>
        <v>1</v>
      </c>
      <c r="G1300" s="39" t="str">
        <f ca="1">IF(ISERROR(F1289),"",_xlfn.TEXTJOIN("/",FALSE,P1300,S1300))</f>
        <v>18/25</v>
      </c>
      <c r="H1300" s="39"/>
      <c r="I1300" s="39" t="str">
        <f ca="1">IF(ISERROR(F1289),"",_xlfn.TEXTJOIN("/",FALSE,Q1300,T1300))</f>
        <v>23/25</v>
      </c>
      <c r="J1300" s="39"/>
      <c r="K1300" s="39" t="str">
        <f ca="1">IF(ISERROR(F1289),"",_xlfn.TEXTJOIN("/",FALSE,R1300,U1300))</f>
        <v>41/50</v>
      </c>
      <c r="L1300" s="39"/>
      <c r="M1300" s="7" t="str">
        <f t="shared" ca="1" si="184"/>
        <v>B+</v>
      </c>
      <c r="N1300" s="8">
        <f t="shared" ca="1" si="185"/>
        <v>8.5</v>
      </c>
      <c r="O1300">
        <f t="shared" si="186"/>
        <v>7</v>
      </c>
      <c r="P1300" s="1">
        <f ca="1">IF(ISERROR(F1289),"",IF(ISTEXT(VLOOKUP(B1289,INDIRECT($F$8),6+(O1300-1)*3)),(VLOOKUP(B1289,INDIRECT($F$8),6+(O1300-1)*3)),SUM(VLOOKUP(B1289,INDIRECT($F$8),6+(O1300-1)*3),IF(W1306,W1300,0))))</f>
        <v>18</v>
      </c>
      <c r="Q1300" s="1">
        <f ca="1">IF(ISERROR(F1289),"",VLOOKUP(B1289,INDIRECT($F$8),7+(O1300-1)*3))</f>
        <v>23</v>
      </c>
      <c r="R1300" s="1">
        <f ca="1">IF(ISERROR(F1289),"",SUM(P1300:Q1300))</f>
        <v>41</v>
      </c>
      <c r="S1300" s="1">
        <f ca="1">IF(ISERROR(F1289),"",VLOOKUP(A1289,INDIRECT($F$8),6+(O1300-1)*3))</f>
        <v>25</v>
      </c>
      <c r="T1300" s="1">
        <f ca="1">IF(ISERROR(F1289),"",VLOOKUP(A1289,INDIRECT($F$8),7+(O1300-1)*3))</f>
        <v>25</v>
      </c>
      <c r="U1300" s="1">
        <f ca="1">IF(ISERROR(F1289),"",VLOOKUP(A1289,INDIRECT($F$8),8+(O1300-1)*3))</f>
        <v>50</v>
      </c>
      <c r="V1300" s="1" t="str">
        <f ca="1">IF(ISERROR(F1289),"",IF(N1300=0,A1300,""))</f>
        <v/>
      </c>
      <c r="W1300" s="1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>0</v>
      </c>
      <c r="X1300" s="1" t="str">
        <f ca="1">IF(ISERROR(F1289),"",IF(W1300=0,"",_xlfn.TEXTJOIN("",FALSE," G+",W1300," in ",A1300)))</f>
        <v/>
      </c>
    </row>
    <row r="1301" spans="1:24" ht="12" customHeight="1" x14ac:dyDescent="0.25">
      <c r="A1301" s="7" t="str">
        <f ca="1">IF(ISERROR(F1289),"",VLOOKUP(C1289,INDIRECT($F$8),6+(O1301-1)*3,0))</f>
        <v>MEP 003</v>
      </c>
      <c r="B1301" s="38" t="str">
        <f ca="1">IF(ISERROR(F1289),"",VLOOKUP(D1289,INDIRECT($F$8),6+(O1301-1)*3-Z1301,0))</f>
        <v>Workshop Practices Lab</v>
      </c>
      <c r="C1301" s="38"/>
      <c r="D1301" s="38"/>
      <c r="E1301" s="38"/>
      <c r="F1301" s="7">
        <f ca="1">IF(ISERROR(F1289),"",VLOOKUP(E1289,INDIRECT($F$8),6+(O1301-1)*3,0))</f>
        <v>2</v>
      </c>
      <c r="G1301" s="39" t="str">
        <f ca="1">IF(ISERROR(F1289),"",_xlfn.TEXTJOIN("/",FALSE,P1301,S1301))</f>
        <v>43/50</v>
      </c>
      <c r="H1301" s="39"/>
      <c r="I1301" s="39" t="str">
        <f ca="1">IF(ISERROR(F1289),"",_xlfn.TEXTJOIN("/",FALSE,Q1301,T1301))</f>
        <v>47/50</v>
      </c>
      <c r="J1301" s="39"/>
      <c r="K1301" s="39" t="str">
        <f ca="1">IF(ISERROR(F1289),"",_xlfn.TEXTJOIN("/",FALSE,R1301,U1301))</f>
        <v>90/100</v>
      </c>
      <c r="L1301" s="39"/>
      <c r="M1301" s="7" t="str">
        <f t="shared" ca="1" si="184"/>
        <v>A+</v>
      </c>
      <c r="N1301" s="8">
        <f t="shared" ca="1" si="185"/>
        <v>9.5</v>
      </c>
      <c r="O1301">
        <f t="shared" si="186"/>
        <v>8</v>
      </c>
      <c r="P1301" s="1">
        <f ca="1">IF(ISERROR(F1289),"",IF(ISTEXT(VLOOKUP(B1289,INDIRECT($F$8),6+(O1301-1)*3)),(VLOOKUP(B1289,INDIRECT($F$8),6+(O1301-1)*3)),SUM(VLOOKUP(B1289,INDIRECT($F$8),6+(O1301-1)*3),IF(W1306,W1301,0))))</f>
        <v>43</v>
      </c>
      <c r="Q1301" s="1">
        <f ca="1">IF(ISERROR(F1289),"",VLOOKUP(B1289,INDIRECT($F$8),7+(O1301-1)*3))</f>
        <v>47</v>
      </c>
      <c r="R1301" s="1">
        <f ca="1">IF(ISERROR(F1289),"",SUM(P1301:Q1301))</f>
        <v>90</v>
      </c>
      <c r="S1301" s="1">
        <f ca="1">IF(ISERROR(F1289),"",VLOOKUP(A1289,INDIRECT($F$8),6+(O1301-1)*3))</f>
        <v>50</v>
      </c>
      <c r="T1301" s="1">
        <f ca="1">IF(ISERROR(F1289),"",VLOOKUP(A1289,INDIRECT($F$8),7+(O1301-1)*3))</f>
        <v>50</v>
      </c>
      <c r="U1301" s="1">
        <f ca="1">IF(ISERROR(F1289),"",VLOOKUP(A1289,INDIRECT($F$8),8+(O1301-1)*3))</f>
        <v>100</v>
      </c>
      <c r="V1301" s="1" t="str">
        <f ca="1">IF(ISERROR(F1289),"",IF(N1301=0,A1301,""))</f>
        <v/>
      </c>
      <c r="W1301" s="1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>0</v>
      </c>
      <c r="X1301" s="1" t="str">
        <f ca="1">IF(ISERROR(F1289),"",IF(W1301=0,"",_xlfn.TEXTJOIN("",FALSE," G+",W1301," in ",A1301)))</f>
        <v/>
      </c>
    </row>
    <row r="1302" spans="1:24" ht="12" customHeight="1" x14ac:dyDescent="0.25">
      <c r="A1302" s="7" t="str">
        <f ca="1">IF(ISERROR(F1289),"",VLOOKUP(C1289,INDIRECT($F$8),6+(O1302-1)*3,0))</f>
        <v>AHP 004</v>
      </c>
      <c r="B1302" s="38" t="str">
        <f ca="1">IF(ISERROR(F1289),"",VLOOKUP(D1289,INDIRECT($F$8),6+(O1302-1)*3-Z1302,0))</f>
        <v>Emerging Technologies in Engineering Lab</v>
      </c>
      <c r="C1302" s="38"/>
      <c r="D1302" s="38"/>
      <c r="E1302" s="38"/>
      <c r="F1302" s="7">
        <f ca="1">IF(ISERROR(F1289),"",VLOOKUP(E1289,INDIRECT($F$8),6+(O1302-1)*3,0))</f>
        <v>1</v>
      </c>
      <c r="G1302" s="39" t="str">
        <f ca="1">IF(ISERROR(F1289),"",_xlfn.TEXTJOIN("/",FALSE,P1302,S1302))</f>
        <v>20/25</v>
      </c>
      <c r="H1302" s="39"/>
      <c r="I1302" s="39" t="str">
        <f ca="1">IF(ISERROR(F1289),"",_xlfn.TEXTJOIN("/",FALSE,Q1302,T1302))</f>
        <v>22/25</v>
      </c>
      <c r="J1302" s="39"/>
      <c r="K1302" s="39" t="str">
        <f ca="1">IF(ISERROR(F1289),"",_xlfn.TEXTJOIN("/",FALSE,R1302,U1302))</f>
        <v>42/50</v>
      </c>
      <c r="L1302" s="39"/>
      <c r="M1302" s="7" t="str">
        <f t="shared" ca="1" si="184"/>
        <v>B+</v>
      </c>
      <c r="N1302" s="8">
        <f t="shared" ca="1" si="185"/>
        <v>8.5</v>
      </c>
      <c r="O1302">
        <f t="shared" si="186"/>
        <v>9</v>
      </c>
      <c r="P1302" s="1">
        <f ca="1">IF(ISERROR(F1289),"",IF(ISTEXT(VLOOKUP(B1289,INDIRECT($F$8),6+(O1302-1)*3)),(VLOOKUP(B1289,INDIRECT($F$8),6+(O1302-1)*3)),SUM(VLOOKUP(B1289,INDIRECT($F$8),6+(O1302-1)*3),IF(W1306,W1302,0))))</f>
        <v>20</v>
      </c>
      <c r="Q1302" s="1">
        <f ca="1">IF(ISERROR(F1289),"",VLOOKUP(B1289,INDIRECT($F$8),7+(O1302-1)*3))</f>
        <v>22</v>
      </c>
      <c r="R1302" s="1">
        <f ca="1">IF(ISERROR(F1289),"",SUM(P1302:Q1302))</f>
        <v>42</v>
      </c>
      <c r="S1302" s="1">
        <f ca="1">IF(ISERROR(F1289),"",VLOOKUP(A1289,INDIRECT($F$8),6+(O1302-1)*3))</f>
        <v>25</v>
      </c>
      <c r="T1302" s="1">
        <f ca="1">IF(ISERROR(F1289),"",VLOOKUP(A1289,INDIRECT($F$8),7+(O1302-1)*3))</f>
        <v>25</v>
      </c>
      <c r="U1302" s="1">
        <f ca="1">IF(ISERROR(F1289),"",VLOOKUP(A1289,INDIRECT($F$8),8+(O1302-1)*3))</f>
        <v>50</v>
      </c>
      <c r="V1302" s="1" t="str">
        <f ca="1">IF(ISERROR(F1289),"",IF(N1302=0,A1302,""))</f>
        <v/>
      </c>
      <c r="W1302" s="1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>0</v>
      </c>
      <c r="X1302" s="1" t="str">
        <f ca="1">IF(ISERROR(F1289),"",IF(W1302=0,"",_xlfn.TEXTJOIN("",FALSE," G+",W1302," in ",A1302)))</f>
        <v/>
      </c>
    </row>
    <row r="1303" spans="1:24" ht="12" customHeight="1" x14ac:dyDescent="0.25">
      <c r="A1303" s="7" t="str">
        <f ca="1">IF(ISERROR(F1289),"",VLOOKUP(C1289,INDIRECT($F$8),6+(O1303-1)*3,0))</f>
        <v>CSP 002</v>
      </c>
      <c r="B1303" s="38" t="str">
        <f ca="1">IF(ISERROR(F1289),"",VLOOKUP(D1289,INDIRECT($F$8),6+(O1303-1)*3,0))</f>
        <v>Computer Applications and IOT</v>
      </c>
      <c r="C1303" s="38"/>
      <c r="D1303" s="38"/>
      <c r="E1303" s="38"/>
      <c r="F1303" s="7">
        <f ca="1">IF(ISERROR(F1289),"",VLOOKUP(E1289,INDIRECT($F$8),6+(O1303-1)*3,0))</f>
        <v>1</v>
      </c>
      <c r="G1303" s="39" t="str">
        <f ca="1">IF(ISERROR(F1289),"",_xlfn.TEXTJOIN("/",FALSE,P1303,S1303))</f>
        <v>23/25</v>
      </c>
      <c r="H1303" s="39"/>
      <c r="I1303" s="39" t="str">
        <f ca="1">IF(ISERROR(F1289),"",_xlfn.TEXTJOIN("/",FALSE,Q1303,T1303))</f>
        <v>21/25</v>
      </c>
      <c r="J1303" s="39"/>
      <c r="K1303" s="39" t="str">
        <f ca="1">IF(ISERROR(F1289),"",_xlfn.TEXTJOIN("/",FALSE,R1303,U1303))</f>
        <v>44/50</v>
      </c>
      <c r="L1303" s="39"/>
      <c r="M1303" s="7" t="str">
        <f t="shared" ca="1" si="184"/>
        <v>A</v>
      </c>
      <c r="N1303" s="8">
        <f t="shared" ca="1" si="185"/>
        <v>9</v>
      </c>
      <c r="O1303">
        <f t="shared" si="186"/>
        <v>10</v>
      </c>
      <c r="P1303" s="1">
        <f ca="1">IF(ISERROR(F1289),"",IF(ISTEXT(VLOOKUP(B1289,INDIRECT($F$8),6+(O1303-1)*3)),(VLOOKUP(B1289,INDIRECT($F$8),6+(O1303-1)*3)),SUM(VLOOKUP(B1289,INDIRECT($F$8),6+(O1303-1)*3),IF(W1306,W1303,0))))</f>
        <v>23</v>
      </c>
      <c r="Q1303" s="1">
        <f ca="1">IF(ISERROR(F1289),"",VLOOKUP(B1289,INDIRECT($F$8),7+(O1303-1)*3))</f>
        <v>21</v>
      </c>
      <c r="R1303" s="1">
        <f ca="1">IF(ISERROR(F1289),"",SUM(P1303:Q1303))</f>
        <v>44</v>
      </c>
      <c r="S1303" s="1">
        <f ca="1">IF(ISERROR(F1289),"",VLOOKUP(A1289,INDIRECT($F$8),6+(O1303-1)*3))</f>
        <v>25</v>
      </c>
      <c r="T1303" s="1">
        <f ca="1">IF(ISERROR(F1289),"",VLOOKUP(A1289,INDIRECT($F$8),7+(O1303-1)*3))</f>
        <v>25</v>
      </c>
      <c r="U1303" s="1">
        <f ca="1">IF(ISERROR(F1289),"",VLOOKUP(A1289,INDIRECT($F$8),8+(O1303-1)*3))</f>
        <v>50</v>
      </c>
      <c r="V1303" s="1" t="str">
        <f ca="1">IF(ISERROR(F1289),"",IF(N1303=0,A1303,""))</f>
        <v/>
      </c>
      <c r="W1303" s="1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>0</v>
      </c>
      <c r="X1303" s="1" t="str">
        <f ca="1">IF(ISERROR(F1289),"",IF(W1303=0,"",_xlfn.TEXTJOIN("",FALSE," G+",W1303," in ",A1303)))</f>
        <v/>
      </c>
    </row>
    <row r="1304" spans="1:24" ht="12" customHeight="1" x14ac:dyDescent="0.25">
      <c r="A1304" s="7" t="str">
        <f ca="1">IF(ISERROR(F1289),"",VLOOKUP(C1289,INDIRECT($F$8),6+(O1304-1)*3,0))</f>
        <v>AHP 006</v>
      </c>
      <c r="B1304" s="38" t="str">
        <f ca="1">IF(ISERROR(F1289),"",VLOOKUP(D1289,INDIRECT($F$8),6+(O1304-1)*3,0))</f>
        <v>English Language Lab ($)</v>
      </c>
      <c r="C1304" s="38"/>
      <c r="D1304" s="38"/>
      <c r="E1304" s="38"/>
      <c r="F1304" s="7">
        <f ca="1">IF(ISERROR(F1289),"",VLOOKUP(E1289,INDIRECT($F$8),6+(O1304-1)*3,0))</f>
        <v>0</v>
      </c>
      <c r="G1304" s="39" t="str">
        <f ca="1">IF(ISERROR(F1289),"",_xlfn.TEXTJOIN("/",FALSE,P1304,S1304))</f>
        <v>19/25</v>
      </c>
      <c r="H1304" s="39"/>
      <c r="I1304" s="39" t="str">
        <f ca="1">IF(ISERROR(F1289),"",_xlfn.TEXTJOIN("/",FALSE,Q1304,T1304))</f>
        <v>39/50</v>
      </c>
      <c r="J1304" s="39"/>
      <c r="K1304" s="39" t="str">
        <f ca="1">IF(ISERROR(F1289),"",_xlfn.TEXTJOIN("/",FALSE,R1304,U1304))</f>
        <v>58/75</v>
      </c>
      <c r="L1304" s="39"/>
      <c r="M1304" s="7" t="str">
        <f t="shared" ca="1" si="184"/>
        <v>B</v>
      </c>
      <c r="N1304" s="8">
        <f t="shared" ca="1" si="185"/>
        <v>8</v>
      </c>
      <c r="O1304">
        <f t="shared" si="186"/>
        <v>11</v>
      </c>
      <c r="P1304" s="1">
        <f ca="1">IF(ISERROR(F1289),"",IF(ISTEXT(VLOOKUP(B1289,INDIRECT($F$8),6+(O1304-1)*3)),(VLOOKUP(B1289,INDIRECT($F$8),6+(O1304-1)*3)),SUM(VLOOKUP(B1289,INDIRECT($F$8),6+(O1304-1)*3),IF(W1306,W1304,0))))</f>
        <v>19</v>
      </c>
      <c r="Q1304" s="1">
        <f ca="1">IF(ISERROR(F1289),"",VLOOKUP(B1289,INDIRECT($F$8),7+(O1304-1)*3))</f>
        <v>39</v>
      </c>
      <c r="R1304" s="1">
        <f ca="1">IF(ISERROR(F1289),"",SUM(P1304:Q1304))</f>
        <v>58</v>
      </c>
      <c r="S1304" s="1">
        <f ca="1">IF(ISERROR(F1289),"",VLOOKUP(A1289,INDIRECT($F$8),6+(O1304-1)*3))</f>
        <v>25</v>
      </c>
      <c r="T1304" s="1">
        <f ca="1">IF(ISERROR(F1289),"",VLOOKUP(A1289,INDIRECT($F$8),7+(O1304-1)*3))</f>
        <v>50</v>
      </c>
      <c r="U1304" s="1">
        <f ca="1">IF(ISERROR(F1289),"",VLOOKUP(A1289,INDIRECT($F$8),8+(O1304-1)*3))</f>
        <v>75</v>
      </c>
      <c r="V1304" s="1" t="str">
        <f ca="1">IF(ISERROR(F1289),"",IF(N1304=0,A1304,""))</f>
        <v/>
      </c>
      <c r="W1304" s="1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>0</v>
      </c>
      <c r="X1304" s="1" t="str">
        <f ca="1">IF(ISERROR(F1289),"",IF(W1304=0,"",_xlfn.TEXTJOIN("",FALSE," G+",W1304," in ",A1304)))</f>
        <v/>
      </c>
    </row>
    <row r="1305" spans="1:24" ht="12" customHeight="1" x14ac:dyDescent="0.25">
      <c r="A1305" s="7" t="str">
        <f ca="1">IF(ISERROR(F1289),"",VLOOKUP(C1289,INDIRECT($F$8),6+(O1305-1)*3-Y1305,0))</f>
        <v>GP 01</v>
      </c>
      <c r="B1305" s="38" t="str">
        <f ca="1">IF(ISERROR(F1289),"",VLOOKUP(D1289,INDIRECT($F$8),6+(O1305-1)*3-Z1305,0))</f>
        <v>General Proficiency ($)</v>
      </c>
      <c r="C1305" s="38"/>
      <c r="D1305" s="38"/>
      <c r="E1305" s="38"/>
      <c r="F1305" s="7">
        <f ca="1">IF(ISERROR(F1289),"",VLOOKUP(E1289,INDIRECT($F$8),6+(O1305-1)*3-AA1305,0))</f>
        <v>0</v>
      </c>
      <c r="G1305" s="39" t="str">
        <f ca="1">IF(ISERROR(F1289),"","-")</f>
        <v>-</v>
      </c>
      <c r="H1305" s="39"/>
      <c r="I1305" s="39" t="str">
        <f ca="1">IF(ISERROR(F1289),"",_xlfn.TEXTJOIN("/",FALSE,Q1305,T1305))</f>
        <v>47/50</v>
      </c>
      <c r="J1305" s="39"/>
      <c r="K1305" s="39" t="str">
        <f ca="1">IF(ISERROR(F1289),"",_xlfn.TEXTJOIN("/",FALSE,R1305,U1305))</f>
        <v>47/50</v>
      </c>
      <c r="L1305" s="39"/>
      <c r="M1305" s="39" t="str">
        <f ca="1">IF(ISBLANK(R1305),"",IF(ISTEXT(R1305),R1305,IF(R1305&gt;=0.8*U1305,"Excellent",IF(R1305&gt;=0.6*U1305,"Very Good",IF(R1305&gt;=0.4*U1305,"Good",IF(R1305&gt;=0.2*U1305,"Satisfactory","Average"))))))</f>
        <v>Excellent</v>
      </c>
      <c r="N1305" s="39"/>
      <c r="O1305">
        <f t="shared" si="186"/>
        <v>12</v>
      </c>
      <c r="P1305" s="1">
        <f ca="1">IF(ISERROR(F1289),"",IF(ISTEXT(VLOOKUP(B\28,INDIRECT($F$8),6+(O1305-1)*3)),(VLOOKUP(B1289,INDIRECT($F$8),6+(O1305-1)*3)),SUM(VLOOKUP(B1289,INDIRECT($F$8),6+(O1305-1)*3),IF(W1306,W1305,0))))</f>
        <v>0</v>
      </c>
      <c r="Q1305" s="1">
        <f ca="1">IF(ISERROR(F1289),"",VLOOKUP(B1289,INDIRECT($F$8),7+(O1305-1)*3))</f>
        <v>47</v>
      </c>
      <c r="R1305" s="1">
        <f ca="1">IF(ISERROR(F1289),"",SUM(P1305:Q1305))</f>
        <v>47</v>
      </c>
      <c r="S1305" s="1">
        <f ca="1">IF(ISERROR(F1289),"",VLOOKUP(A1289,INDIRECT($F$8),6+(O1305-1)*3))</f>
        <v>0</v>
      </c>
      <c r="T1305" s="1">
        <f ca="1">IF(ISERROR(F1289),"",VLOOKUP(A1289,INDIRECT($F$8),7+(O1305-1)*3))</f>
        <v>50</v>
      </c>
      <c r="U1305" s="1">
        <f ca="1">IF(ISERROR(F1289),"",VLOOKUP(A1289,INDIRECT($F$8),8+(O1305-1)*3))</f>
        <v>50</v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5">
      <c r="A1306" s="40" t="str">
        <f ca="1">IF(ISERROR(F1289),"",A1285)</f>
        <v>Total Credits/ Marks/ Total Grade Points</v>
      </c>
      <c r="B1306" s="40"/>
      <c r="C1306" s="40"/>
      <c r="D1306" s="40"/>
      <c r="E1306" s="40"/>
      <c r="F1306" s="10">
        <f ca="1">IF(ISERROR(F1289),"",SUM(F1294:F1304))</f>
        <v>23</v>
      </c>
      <c r="G1306" s="41" t="str">
        <f ca="1">IF(ISERROR(F1289),"",_xlfn.TEXTJOIN("/",TRUE,SUMIF(F1294:F1305,"&gt;0",P1294:P1305),SUMIF(F1294:F1305,"&gt;0",S1294:S1305)))</f>
        <v>340/575</v>
      </c>
      <c r="H1306" s="41"/>
      <c r="I1306" s="41" t="str">
        <f ca="1">IF(ISERROR(F1289),"",_xlfn.TEXTJOIN("/",TRUE,SUMIF(F1294:F1305,"&gt;0",Q1294:Q1305),SUMIF(F1294:F1305,"&gt;0",T1294:T1305)))</f>
        <v>324/375</v>
      </c>
      <c r="J1306" s="41"/>
      <c r="K1306" s="41" t="str">
        <f ca="1">IF(ISERROR(F1289),"",_xlfn.TEXTJOIN("/",TRUE,SUMIF(F1294:F1305,"&gt;0",R1294:R1305),SUMIF(F1294:F1305,"&gt;0",U1294:U1305)))</f>
        <v>664/950</v>
      </c>
      <c r="L1306" s="41"/>
      <c r="M1306" s="40">
        <f ca="1">IF(ISERROR(F1289),"",SUMPRODUCT(N1294:N1304,F1294:F1304))</f>
        <v>161.5</v>
      </c>
      <c r="N1306" s="40"/>
      <c r="V1306" s="1" t="str">
        <f ca="1">IF(ISERROR(F1289),"",_xlfn.TEXTJOIN(", ",TRUE,V1294:V1305))</f>
        <v/>
      </c>
      <c r="W1306" t="b">
        <f ca="1">IF(ISERROR(F1289),"",IF(SUM(W1294:W1305)&lt;=W1293,TRUE,FALSE))</f>
        <v>1</v>
      </c>
      <c r="X1306" s="1" t="str">
        <f ca="1">IF(ISERROR(F1289),"",_xlfn.TEXTJOIN(",",TRUE,X1294:X1305))</f>
        <v/>
      </c>
    </row>
    <row r="1307" spans="1:24" ht="12" customHeight="1" x14ac:dyDescent="0.25">
      <c r="A1307" s="40" t="str">
        <f ca="1">IF(ISERROR(F1289),"",A1286)</f>
        <v>Result:</v>
      </c>
      <c r="B1307" s="42" t="str" cm="1">
        <f t="array" aca="1" ref="B1307" ca="1">IF(SUM(COUNTIF(M1294:M1304,{"Ab","Dt"}))=11, "Not Promoted to IInd Semester", IF(V1306="", "PASS", "CARRY OVER"))</f>
        <v>PASS</v>
      </c>
      <c r="C1307" s="42"/>
      <c r="D1307" s="40" t="str">
        <f ca="1">IF(ISERROR(F1289),"",D1286)</f>
        <v>Remark:</v>
      </c>
      <c r="E1307" s="42" t="str">
        <f ca="1">IF(ISERROR(F1289),"",IF(V1306="",IF(X1306="","",X1306),_xlfn.TEXTJOIN(" ",TRUE,"BACK IN",V1306)))</f>
        <v/>
      </c>
      <c r="F1307" s="42"/>
      <c r="G1307" s="40" t="str">
        <f ca="1">IF(ISERROR(F1289),"",G1286)</f>
        <v>SGPA:</v>
      </c>
      <c r="H1307" s="43">
        <f ca="1">IF(ISERROR(F1289),"",M1306/F1306)</f>
        <v>7.0217391304347823</v>
      </c>
      <c r="I1307" s="40" t="str">
        <f ca="1">IF(ISERROR(F1289),"",I1286)</f>
        <v>CGPA:</v>
      </c>
      <c r="J1307" s="43">
        <f ca="1">IF(ISERROR(F1289),"",VLOOKUP(B1289,INDIRECT($F$8),12+(O1305-1)*3,0))</f>
        <v>7.0217391304347823</v>
      </c>
      <c r="K1307" s="42" t="str">
        <f ca="1">IF(ISERROR(F1289),"",K1286)</f>
        <v>Earned Credits:</v>
      </c>
      <c r="L1307" s="40">
        <f ca="1">IF(ISERROR(F1289),"",SUMIF(N1294:N1304,"&gt;0",F1294:F1304))</f>
        <v>23</v>
      </c>
      <c r="M1307" s="42" t="str">
        <f ca="1">IF(ISERROR(F1289),"",M1286)</f>
        <v>Cuml. Earned Credits:</v>
      </c>
      <c r="N1307" s="40">
        <f ca="1">IF(ISERROR(F1289),"",VLOOKUP(B1289,INDIRECT($F$8),10+(O1305-1)*3,0))</f>
        <v>23</v>
      </c>
    </row>
    <row r="1308" spans="1:24" ht="12" customHeight="1" x14ac:dyDescent="0.25">
      <c r="A1308" s="40"/>
      <c r="B1308" s="42"/>
      <c r="C1308" s="42"/>
      <c r="D1308" s="40"/>
      <c r="E1308" s="42"/>
      <c r="F1308" s="42"/>
      <c r="G1308" s="40"/>
      <c r="H1308" s="43"/>
      <c r="I1308" s="40"/>
      <c r="J1308" s="43"/>
      <c r="K1308" s="42"/>
      <c r="L1308" s="40"/>
      <c r="M1308" s="42"/>
      <c r="N1308" s="40"/>
    </row>
    <row r="1309" spans="1:24" ht="12" customHeight="1" x14ac:dyDescent="0.25">
      <c r="A1309" s="40"/>
      <c r="B1309" s="42"/>
      <c r="C1309" s="42"/>
      <c r="D1309" s="40"/>
      <c r="E1309" s="42"/>
      <c r="F1309" s="42"/>
      <c r="G1309" s="40"/>
      <c r="H1309" s="43"/>
      <c r="I1309" s="40"/>
      <c r="J1309" s="43"/>
      <c r="K1309" s="42"/>
      <c r="L1309" s="40"/>
      <c r="M1309" s="42"/>
      <c r="N1309" s="40"/>
    </row>
    <row r="1310" spans="1:24" ht="12" customHeight="1" x14ac:dyDescent="0.25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str">
        <f ca="1">VLOOKUP(B1310,INDIRECT($F$8),4,0)</f>
        <v>Yash Kumar</v>
      </c>
    </row>
    <row r="1311" spans="1:24" ht="12" customHeight="1" x14ac:dyDescent="0.25">
      <c r="A1311" s="44" t="str">
        <f ca="1">IF(ISERROR(F1310),"",A1290)</f>
        <v>Name:</v>
      </c>
      <c r="B1311" s="44" t="str">
        <f ca="1">IFERROR(VLOOKUP(B1310,INDIRECT($F$8),4,0),"")</f>
        <v>Yash Kumar</v>
      </c>
      <c r="C1311" s="44"/>
      <c r="D1311" s="44" t="str">
        <f ca="1">IF(ISERROR(F1310),"",D1290)</f>
        <v>Father's Name:</v>
      </c>
      <c r="E1311" s="44" t="str">
        <f ca="1">IFERROR(VLOOKUP(B1310,INDIRECT($F$8),5,0),"")</f>
        <v>Shiv Kumar</v>
      </c>
      <c r="F1311" s="44"/>
      <c r="G1311" s="44" t="str">
        <f ca="1">IF(ISERROR(F1310),"",G1290)</f>
        <v>University Roll No:</v>
      </c>
      <c r="H1311" s="44"/>
      <c r="I1311" s="45">
        <f ca="1">IFERROR(VLOOKUP(B1310,INDIRECT($F$8),2,0),"")</f>
        <v>250090101063</v>
      </c>
      <c r="J1311" s="45"/>
      <c r="K1311" s="44" t="str">
        <f ca="1">IF(ISERROR(F1310),"",K1290)</f>
        <v>University Enrol. No:</v>
      </c>
      <c r="L1311" s="44"/>
      <c r="M1311" s="45" t="str">
        <f ca="1">IFERROR(VLOOKUP(B1310,INDIRECT($F$8),3,0),"")</f>
        <v>UTU/2501103759</v>
      </c>
      <c r="N1311" s="45"/>
    </row>
    <row r="1312" spans="1:24" ht="12" customHeight="1" x14ac:dyDescent="0.25">
      <c r="A1312" s="44"/>
      <c r="B1312" s="44"/>
      <c r="C1312" s="44"/>
      <c r="D1312" s="44"/>
      <c r="E1312" s="44"/>
      <c r="F1312" s="44"/>
      <c r="G1312" s="44"/>
      <c r="H1312" s="44"/>
      <c r="I1312" s="45"/>
      <c r="J1312" s="45"/>
      <c r="K1312" s="44"/>
      <c r="L1312" s="44"/>
      <c r="M1312" s="45"/>
      <c r="N1312" s="45"/>
    </row>
    <row r="1313" spans="1:24" ht="12" customHeight="1" x14ac:dyDescent="0.25">
      <c r="A1313" s="42" t="str">
        <f ca="1">IF(ISERROR(F1310),"",A1292)</f>
        <v>Subject Code</v>
      </c>
      <c r="B1313" s="42" t="str">
        <f ca="1">IF(ISERROR(F1310),"",B1292)</f>
        <v>Subject Name</v>
      </c>
      <c r="C1313" s="42"/>
      <c r="D1313" s="42"/>
      <c r="E1313" s="42"/>
      <c r="F1313" s="42" t="str">
        <f ca="1">IF(ISERROR(F1310),"",F1292)</f>
        <v>Credits</v>
      </c>
      <c r="G1313" s="42" t="str">
        <f ca="1">IF(ISERROR(F1310),"",G1292)</f>
        <v>External Marks</v>
      </c>
      <c r="H1313" s="42"/>
      <c r="I1313" s="42" t="str">
        <f ca="1">IF(ISERROR(F1310),"",I1292)</f>
        <v>Sessional Marks</v>
      </c>
      <c r="J1313" s="42"/>
      <c r="K1313" s="42" t="str">
        <f ca="1">IF(ISERROR(F1310),"",K1292)</f>
        <v>Total Marks</v>
      </c>
      <c r="L1313" s="42"/>
      <c r="M1313" s="42" t="str">
        <f ca="1">IF(ISERROR(F1310),"",M1292)</f>
        <v>Grade</v>
      </c>
      <c r="N1313" s="42" t="str">
        <f ca="1">IF(ISERROR(F1310),"",N1292)</f>
        <v>Grade Points</v>
      </c>
    </row>
    <row r="1314" spans="1:24" ht="12" customHeight="1" x14ac:dyDescent="0.25">
      <c r="A1314" s="42"/>
      <c r="B1314" s="42"/>
      <c r="C1314" s="42"/>
      <c r="D1314" s="42"/>
      <c r="E1314" s="42"/>
      <c r="F1314" s="42"/>
      <c r="G1314" s="42"/>
      <c r="H1314" s="42"/>
      <c r="I1314" s="42"/>
      <c r="J1314" s="42"/>
      <c r="K1314" s="42"/>
      <c r="L1314" s="42"/>
      <c r="M1314" s="42"/>
      <c r="N1314" s="42"/>
      <c r="W1314">
        <f ca="1">IF(ISNUMBER(MATCH($F$8,{"I","III","V","VII"},0)),10,10-INDEX(INDIRECT(_xlfn.TEXTJOIN("",TRUE,"SEM_",$G$8,"!",ADDRESS(6,4+$I$8*3+4),":",ADDRESS(5+$H$8,4+$I$8*3+4))),MATCH(INDIRECT(_xlfn.TEXTJOIN("",TRUE,"TC_",$F$8,"!",ADDRESS(ROW(I1311),COLUMN(I1311)))),INDIRECT(_xlfn.TEXTJOIN("",TRUE,"SEM_",$G$8,"!",ADDRESS(6,2),":",ADDRESS(5+$H$8,2))))))</f>
        <v>10</v>
      </c>
    </row>
    <row r="1315" spans="1:24" ht="12" customHeight="1" x14ac:dyDescent="0.25">
      <c r="A1315" s="7" t="str">
        <f ca="1">IF(ISERROR(F1310),"",VLOOKUP(C1310,INDIRECT($F$8),6+(O1315-1)*3,0))</f>
        <v>AHT 002</v>
      </c>
      <c r="B1315" s="38" t="str">
        <f ca="1">IF(ISERROR(F1310),"",VLOOKUP(D1310,INDIRECT($F$8),6+(O1315-1)*3,0))</f>
        <v>Engineering Chemistry</v>
      </c>
      <c r="C1315" s="38"/>
      <c r="D1315" s="38"/>
      <c r="E1315" s="38"/>
      <c r="F1315" s="7">
        <f ca="1">IF(ISERROR(F1310),"",VLOOKUP(E1310,INDIRECT($F$8),6+(O1315-1)*3,0))</f>
        <v>4</v>
      </c>
      <c r="G1315" s="39" t="str">
        <f ca="1">IF(ISERROR(F1310),"",_xlfn.TEXTJOIN("/",FALSE,P1315,S1315))</f>
        <v>54/100</v>
      </c>
      <c r="H1315" s="39"/>
      <c r="I1315" s="39" t="str">
        <f ca="1">IF(ISERROR(F1310),"",_xlfn.TEXTJOIN("/",FALSE,Q1315,T1315))</f>
        <v>25/50</v>
      </c>
      <c r="J1315" s="39"/>
      <c r="K1315" s="39" t="str">
        <f ca="1">IF(ISERROR(F1310),"",_xlfn.TEXTJOIN("/",FALSE,R1315,U1315))</f>
        <v>79/150</v>
      </c>
      <c r="L1315" s="39"/>
      <c r="M1315" s="7" t="str">
        <f ca="1">IF(ISERROR(F1310),"",IF(ISTEXT(P1315),IF(P1315="A","Ab",IF(P1315="D","Dt",IF(P1315="UFM","UFM",IF(P1315="NA","")))),IF(AND(ISBLANK(P1315),ISBLANK(R1315)),"",IF(P1315&lt;0.3*S1315,"F",IF(ISBLANK(R1315),"",IF(ISTEXT(R1315),R1315,IF(R1315&gt;=0.95*U1315,"O",IF(R1315&gt;=0.9*U1315,"A+",IF(R1315&gt;=0.85*U1315,"A",IF(R1315&gt;=0.8*U1315,"B+",IF(R1315&gt;=0.75*U1315,"B",IF(R1315&gt;=0.7*U1315,"C+",IF(R1315&gt;=0.65*U1315,"C",IF(R1315&gt;=0.6*U1315,"D+",IF(R1315&gt;=0.55*U1315,"D",IF(R1315&gt;=0.5*U1315,"E+",IF(R1315&gt;=0.45*U1315,"E",IF(R1315&gt;=0.4*U1315,"P",IF(R1315&lt;0.4*U1315,"F",R1315)))))))))))))))))))</f>
        <v>E+</v>
      </c>
      <c r="N1315" s="8">
        <f ca="1">INDEX($Z$2:$Z$17,MATCH(M1315,$Y$2:$Y$17,0))</f>
        <v>5.5</v>
      </c>
      <c r="O1315">
        <v>1</v>
      </c>
      <c r="P1315" s="1">
        <f ca="1">IF(ISERROR(F1310),"",IF(ISTEXT(VLOOKUP(B1310,INDIRECT($F$8),6+(O1315-1)*3)),(VLOOKUP(B1310,INDIRECT($F$8),6+(O1315-1)*3)),SUM(VLOOKUP(B1310,INDIRECT($F$8),6+(O1315-1)*3),IF(W1327,W1315,0))))</f>
        <v>54</v>
      </c>
      <c r="Q1315" s="1">
        <f ca="1">IF(ISERROR(F1310),"",VLOOKUP(B1310,INDIRECT($F$8),7+(O1315-1)*3))</f>
        <v>25</v>
      </c>
      <c r="R1315" s="1">
        <f ca="1">IF(ISERROR(F1310),"",SUM(P1315:Q1315))</f>
        <v>79</v>
      </c>
      <c r="S1315" s="1">
        <f ca="1">IF(ISERROR(F1310),"",VLOOKUP(A1310,INDIRECT($F$8),6+(O1315-1)*3))</f>
        <v>100</v>
      </c>
      <c r="T1315" s="1">
        <f ca="1">IF(ISERROR(F1310),"",VLOOKUP(A1310,INDIRECT($F$8),7+(O1315-1)*3))</f>
        <v>50</v>
      </c>
      <c r="U1315" s="1">
        <f ca="1">IF(ISERROR(F1310),"",VLOOKUP(A1310,INDIRECT($F$8),8+(O1315-1)*3))</f>
        <v>150</v>
      </c>
      <c r="V1315" s="1" t="str">
        <f ca="1">IF(ISERROR(F1310),"",IF(N1315=0,A1315,""))</f>
        <v/>
      </c>
      <c r="W1315" s="1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>0</v>
      </c>
      <c r="X1315" s="1" t="str">
        <f ca="1">IF(ISERROR(F1310),"",IF(W1315=0,"",_xlfn.TEXTJOIN("",FALSE," G+",W1315," in ",A1315)))</f>
        <v/>
      </c>
    </row>
    <row r="1316" spans="1:24" ht="12" customHeight="1" x14ac:dyDescent="0.25">
      <c r="A1316" s="7" t="str">
        <f ca="1">IF(ISERROR(F1310),"",VLOOKUP(C1310,INDIRECT($F$8),6+(O1316-1)*3,0))</f>
        <v>AHT 003</v>
      </c>
      <c r="B1316" s="38" t="str">
        <f ca="1">IF(ISERROR(F1310),"",VLOOKUP(D1310,INDIRECT($F$8),6+(O1316-1)*3,0))</f>
        <v>Introduction to Engineering Mathematics</v>
      </c>
      <c r="C1316" s="38"/>
      <c r="D1316" s="38"/>
      <c r="E1316" s="38"/>
      <c r="F1316" s="7">
        <f ca="1">IF(ISERROR(F1310),"",VLOOKUP(E1310,INDIRECT($F$8),6+(O1316-1)*3,0))</f>
        <v>4</v>
      </c>
      <c r="G1316" s="39" t="str">
        <f ca="1">IF(ISERROR(F1310),"",_xlfn.TEXTJOIN("/",FALSE,P1316,S1316))</f>
        <v>41/100</v>
      </c>
      <c r="H1316" s="39"/>
      <c r="I1316" s="39" t="str">
        <f ca="1">IF(ISERROR(F1310),"",_xlfn.TEXTJOIN("/",FALSE,Q1316,T1316))</f>
        <v>34/50</v>
      </c>
      <c r="J1316" s="39"/>
      <c r="K1316" s="39" t="str">
        <f ca="1">IF(ISERROR(F1310),"",_xlfn.TEXTJOIN("/",FALSE,R1316,U1316))</f>
        <v>75/150</v>
      </c>
      <c r="L1316" s="39"/>
      <c r="M1316" s="7" t="str">
        <f t="shared" ref="M1316:M1325" ca="1" si="187">IF(ISERROR(F1311),"",IF(ISTEXT(P1316),IF(P1316="A","Ab",IF(P1316="D","Dt",IF(P1316="UFM","UFM",IF(P1316="NA","")))),IF(AND(ISBLANK(P1316),ISBLANK(R1316)),"",IF(P1316&lt;0.3*S1316,"F",IF(ISBLANK(R1316),"",IF(ISTEXT(R1316),R1316,IF(R1316&gt;=0.95*U1316,"O",IF(R1316&gt;=0.9*U1316,"A+",IF(R1316&gt;=0.85*U1316,"A",IF(R1316&gt;=0.8*U1316,"B+",IF(R1316&gt;=0.75*U1316,"B",IF(R1316&gt;=0.7*U1316,"C+",IF(R1316&gt;=0.65*U1316,"C",IF(R1316&gt;=0.6*U1316,"D+",IF(R1316&gt;=0.55*U1316,"D",IF(R1316&gt;=0.5*U1316,"E+",IF(R1316&gt;=0.45*U1316,"E",IF(R1316&gt;=0.4*U1316,"P",IF(R1316&lt;0.4*U1316,"F",R1316)))))))))))))))))))</f>
        <v>E+</v>
      </c>
      <c r="N1316" s="8">
        <f t="shared" ref="N1316:N1325" ca="1" si="188">INDEX($Z$2:$Z$17,MATCH(M1316,$Y$2:$Y$17,0))</f>
        <v>5.5</v>
      </c>
      <c r="O1316">
        <f>O1315+1</f>
        <v>2</v>
      </c>
      <c r="P1316" s="1">
        <f ca="1">IF(ISERROR(F1310),"",IF(ISTEXT(VLOOKUP(B1310,INDIRECT($F$8),6+(O1316-1)*3)),(VLOOKUP(B1310,INDIRECT($F$8),6+(O1316-1)*3)),SUM(VLOOKUP(B1310,INDIRECT($F$8),6+(O1316-1)*3),IF(W1327,W1316,0))))</f>
        <v>41</v>
      </c>
      <c r="Q1316" s="1">
        <f ca="1">IF(ISERROR(F1310),"",VLOOKUP(B1310,INDIRECT($F$8),7+(O1316-1)*3))</f>
        <v>34</v>
      </c>
      <c r="R1316" s="1">
        <f ca="1">IF(ISERROR(F1310),"",SUM(P1316:Q1316))</f>
        <v>75</v>
      </c>
      <c r="S1316" s="1">
        <f ca="1">IF(ISERROR(F1310),"",VLOOKUP(A1310,INDIRECT($F$8),6+(O1316-1)*3))</f>
        <v>100</v>
      </c>
      <c r="T1316" s="1">
        <f ca="1">IF(ISERROR(F1310),"",VLOOKUP(A1310,INDIRECT($F$8),7+(O1316-1)*3))</f>
        <v>50</v>
      </c>
      <c r="U1316" s="1">
        <f ca="1">IF(ISERROR(F1310),"",VLOOKUP(A1310,INDIRECT($F$8),8+(O1316-1)*3))</f>
        <v>150</v>
      </c>
      <c r="V1316" s="1" t="str">
        <f ca="1">IF(ISERROR(F1310),"",IF(N1316=0,A1316,""))</f>
        <v/>
      </c>
      <c r="W1316" s="1">
        <f ca="1">IF(ISERROR(F1310),"",IF(ISTEXT(VLOOKUP(B1310,INDIRECT($F$8),6+(O1316-1)*3)),11,IF(VLOOKUP(B1310,INDIRECT($F$8),6+(O1316-1)*3)&lt;S1316*0.3,IF(VLOOKUP(B1310,INDIRECT($F$8),8+(O1316-1)*3)&lt;U1316*0.4,IF(AND(0.4*U1316-VLOOKUP(B1310,INDIRECT($F$8),8+(O1316-1)*3)&lt;=5,0.3*S1316-VLOOKUP(B1310,INDIRECT($F$8),6+(O1316-1)*3)&lt;=5),MAX(0.4*U1316-VLOOKUP(B1310,INDIRECT($F$8),8+(O1316-1)*3),0.3*S1316-VLOOKUP(B1310,INDIRECT($F$8),6+(O1316-1)*3)),11),IF(0.3*S1316-VLOOKUP(B1310,INDIRECT($F$8),6+(O1316-1)*3)&lt;=5,0.3*S1316-VLOOKUP(B1310,INDIRECT($F$8),6+(O1316-1)*3),11)),IF(VLOOKUP(B1310,INDIRECT($F$8),8+(O1316-1)*3)&lt;U1316*0.4,IF(U1316*0.4-VLOOKUP(B1310,INDIRECT($F$8),8+(O1316-1)*3)&lt;=5,U1316*0.4-VLOOKUP(B1310,INDIRECT($F$8),8+(O1316-1)*3),11),0))))</f>
        <v>0</v>
      </c>
      <c r="X1316" s="1" t="str">
        <f ca="1">IF(ISERROR(F1310),"",IF(W1316=0,"",_xlfn.TEXTJOIN("",FALSE," G+",W1316," in ",A1316)))</f>
        <v/>
      </c>
    </row>
    <row r="1317" spans="1:24" ht="12" customHeight="1" x14ac:dyDescent="0.25">
      <c r="A1317" s="7" t="str">
        <f ca="1">IF(ISERROR(F1310),"",VLOOKUP(C1310,INDIRECT($F$8),6+(O1317-1)*3,0))</f>
        <v>ECT 001</v>
      </c>
      <c r="B1317" s="38" t="str">
        <f ca="1">IF(ISERROR(F1310),"",VLOOKUP(D1310,INDIRECT($F$8),6+(O1317-1)*3,0))</f>
        <v>Basic Electronics Engineering</v>
      </c>
      <c r="C1317" s="38"/>
      <c r="D1317" s="38"/>
      <c r="E1317" s="38"/>
      <c r="F1317" s="7">
        <f ca="1">IF(ISERROR(F1310),"",VLOOKUP(E1310,INDIRECT($F$8),6+(O1317-1)*3,0))</f>
        <v>4</v>
      </c>
      <c r="G1317" s="39" t="str">
        <f ca="1">IF(ISERROR(F1310),"",_xlfn.TEXTJOIN("/",FALSE,P1317,S1317))</f>
        <v>30/100</v>
      </c>
      <c r="H1317" s="39"/>
      <c r="I1317" s="39" t="str">
        <f ca="1">IF(ISERROR(F1310),"",_xlfn.TEXTJOIN("/",FALSE,Q1317,T1317))</f>
        <v>38/50</v>
      </c>
      <c r="J1317" s="39"/>
      <c r="K1317" s="39" t="str">
        <f ca="1">IF(ISERROR(F1310),"",_xlfn.TEXTJOIN("/",FALSE,R1317,U1317))</f>
        <v>68/150</v>
      </c>
      <c r="L1317" s="39"/>
      <c r="M1317" s="7" t="str">
        <f t="shared" ca="1" si="187"/>
        <v>E</v>
      </c>
      <c r="N1317" s="8">
        <f t="shared" ca="1" si="188"/>
        <v>5</v>
      </c>
      <c r="O1317">
        <f>O1316+1</f>
        <v>3</v>
      </c>
      <c r="P1317" s="1">
        <f ca="1">IF(ISERROR(F1310),"",IF(ISTEXT(VLOOKUP(B1310,INDIRECT($F$8),6+(O1317-1)*3)),(VLOOKUP(B1310,INDIRECT($F$8),6+(O1317-1)*3)),SUM(VLOOKUP(B1310,INDIRECT($F$8),6+(O1317-1)*3),IF(W1327,W1317,0))))</f>
        <v>30</v>
      </c>
      <c r="Q1317" s="1">
        <f ca="1">IF(ISERROR(F1310),"",VLOOKUP(B1310,INDIRECT($F$8),7+(O1317-1)*3))</f>
        <v>38</v>
      </c>
      <c r="R1317" s="1">
        <f ca="1">IF(ISERROR(F1310),"",SUM(P1317:Q1317))</f>
        <v>68</v>
      </c>
      <c r="S1317" s="1">
        <f ca="1">IF(ISERROR(F1310),"",VLOOKUP(A1310,INDIRECT($F$8),6+(O1317-1)*3))</f>
        <v>100</v>
      </c>
      <c r="T1317" s="1">
        <f ca="1">IF(ISERROR(F1310),"",VLOOKUP(A1310,INDIRECT($F$8),7+(O1317-1)*3))</f>
        <v>50</v>
      </c>
      <c r="U1317" s="1">
        <f ca="1">IF(ISERROR(F1310),"",VLOOKUP(A1310,INDIRECT($F$8),8+(O1317-1)*3))</f>
        <v>150</v>
      </c>
      <c r="V1317" s="1" t="str">
        <f ca="1">IF(ISERROR(F1310),"",IF(N1317=0,A1317,""))</f>
        <v/>
      </c>
      <c r="W1317" s="1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>0</v>
      </c>
      <c r="X1317" s="1" t="str">
        <f ca="1">IF(ISERROR(F1310),"",IF(W1317=0,"",_xlfn.TEXTJOIN("",FALSE," G+",W1317," in ",A1317)))</f>
        <v/>
      </c>
    </row>
    <row r="1318" spans="1:24" ht="12" customHeight="1" x14ac:dyDescent="0.25">
      <c r="A1318" s="7" t="str">
        <f ca="1">IF(ISERROR(F1310),"",VLOOKUP(C1310,INDIRECT($F$8),6+(O1318-1)*3,0))</f>
        <v>MET 001</v>
      </c>
      <c r="B1318" s="38" t="str">
        <f ca="1">IF(ISERROR(F1310),"",VLOOKUP(D1310,INDIRECT($F$8),6+(O1318-1)*3,0))</f>
        <v>Basic Mechanical Engineering</v>
      </c>
      <c r="C1318" s="38"/>
      <c r="D1318" s="38"/>
      <c r="E1318" s="38"/>
      <c r="F1318" s="7">
        <f ca="1">IF(ISERROR(F1310),"",VLOOKUP(E1310,INDIRECT($F$8),6+(O1318-1)*3,0))</f>
        <v>4</v>
      </c>
      <c r="G1318" s="39" t="str">
        <f ca="1">IF(ISERROR(F1310),"",_xlfn.TEXTJOIN("/",FALSE,P1318,S1318))</f>
        <v>41/100</v>
      </c>
      <c r="H1318" s="39"/>
      <c r="I1318" s="39" t="str">
        <f ca="1">IF(ISERROR(F1310),"",_xlfn.TEXTJOIN("/",FALSE,Q1318,T1318))</f>
        <v>29/50</v>
      </c>
      <c r="J1318" s="39"/>
      <c r="K1318" s="39" t="str">
        <f ca="1">IF(ISERROR(F1310),"",_xlfn.TEXTJOIN("/",FALSE,R1318,U1318))</f>
        <v>70/150</v>
      </c>
      <c r="L1318" s="39"/>
      <c r="M1318" s="7" t="str">
        <f t="shared" ca="1" si="187"/>
        <v>E</v>
      </c>
      <c r="N1318" s="8">
        <f t="shared" ca="1" si="188"/>
        <v>5</v>
      </c>
      <c r="O1318">
        <f>O1317+1</f>
        <v>4</v>
      </c>
      <c r="P1318" s="1">
        <f ca="1">IF(ISERROR(F1310),"",IF(ISTEXT(VLOOKUP(B1310,INDIRECT($F$8),6+(O1318-1)*3)),(VLOOKUP(B1310,INDIRECT($F$8),6+(O1318-1)*3)),SUM(VLOOKUP(B1310,INDIRECT($F$8),6+(O1318-1)*3),IF(W1327,W1318,0))))</f>
        <v>41</v>
      </c>
      <c r="Q1318" s="1">
        <f ca="1">IF(ISERROR(F1310),"",VLOOKUP(B1310,INDIRECT($F$8),7+(O1318-1)*3))</f>
        <v>29</v>
      </c>
      <c r="R1318" s="1">
        <f ca="1">IF(ISERROR(F1310),"",SUM(P1318:Q1318))</f>
        <v>70</v>
      </c>
      <c r="S1318" s="1">
        <f ca="1">IF(ISERROR(F1310),"",VLOOKUP(A1310,INDIRECT($F$8),6+(O1318-1)*3))</f>
        <v>100</v>
      </c>
      <c r="T1318" s="1">
        <f ca="1">IF(ISERROR(F1310),"",VLOOKUP(A1310,INDIRECT($F$8),7+(O1318-1)*3))</f>
        <v>50</v>
      </c>
      <c r="U1318" s="1">
        <f ca="1">IF(ISERROR(F1310),"",VLOOKUP(A1310,INDIRECT($F$8),8+(O1318-1)*3))</f>
        <v>150</v>
      </c>
      <c r="V1318" s="1" t="str">
        <f ca="1">IF(ISERROR(F1310),"",IF(N1318=0,A1318,""))</f>
        <v/>
      </c>
      <c r="W1318" s="1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>0</v>
      </c>
      <c r="X1318" s="1" t="str">
        <f ca="1">IF(ISERROR(F1310),"",IF(W1318=0,"",_xlfn.TEXTJOIN("",FALSE," G+",W1318," in ",A1318)))</f>
        <v/>
      </c>
    </row>
    <row r="1319" spans="1:24" ht="12" customHeight="1" x14ac:dyDescent="0.25">
      <c r="A1319" s="7" t="str">
        <f ca="1">IF(ISERROR(F1310),"",VLOOKUP(C1310,INDIRECT($F$8),6+(O1319-1)*3,0))</f>
        <v>AHP 002</v>
      </c>
      <c r="B1319" s="38" t="str">
        <f ca="1">IF(ISERROR(F1310),"",VLOOKUP(D1310,INDIRECT($F$8),6+(O1319-1)*3,0))</f>
        <v>Engineering Chemistry Lab</v>
      </c>
      <c r="C1319" s="38"/>
      <c r="D1319" s="38"/>
      <c r="E1319" s="38"/>
      <c r="F1319" s="7">
        <f ca="1">IF(ISERROR(F1310),"",VLOOKUP(E1310,INDIRECT($F$8),6+(O1319-1)*3,0))</f>
        <v>1</v>
      </c>
      <c r="G1319" s="39" t="str">
        <f ca="1">IF(ISERROR(F1310),"",_xlfn.TEXTJOIN("/",FALSE,P1319,S1319))</f>
        <v>19/25</v>
      </c>
      <c r="H1319" s="39"/>
      <c r="I1319" s="39" t="str">
        <f ca="1">IF(ISERROR(F1310),"",_xlfn.TEXTJOIN("/",FALSE,Q1319,T1319))</f>
        <v>19/25</v>
      </c>
      <c r="J1319" s="39"/>
      <c r="K1319" s="39" t="str">
        <f ca="1">IF(ISERROR(F1310),"",_xlfn.TEXTJOIN("/",FALSE,R1319,U1319))</f>
        <v>38/50</v>
      </c>
      <c r="L1319" s="39"/>
      <c r="M1319" s="7" t="str">
        <f t="shared" ca="1" si="187"/>
        <v>B</v>
      </c>
      <c r="N1319" s="8">
        <f t="shared" ca="1" si="188"/>
        <v>8</v>
      </c>
      <c r="O1319">
        <f>O1318+1</f>
        <v>5</v>
      </c>
      <c r="P1319" s="1">
        <f ca="1">IF(ISERROR(F1310),"",IF(ISTEXT(VLOOKUP(B1310,INDIRECT($F$8),6+(O1319-1)*3)),(VLOOKUP(B1310,INDIRECT($F$8),6+(O1319-1)*3)),SUM(VLOOKUP(B1310,INDIRECT($F$8),6+(O1319-1)*3),IF(W1327,W1319,0))))</f>
        <v>19</v>
      </c>
      <c r="Q1319" s="1">
        <f ca="1">IF(ISERROR(F1310),"",VLOOKUP(B1310,INDIRECT($F$8),7+(O1319-1)*3))</f>
        <v>19</v>
      </c>
      <c r="R1319" s="1">
        <f ca="1">IF(ISERROR(F1310),"",SUM(P1319:Q1319))</f>
        <v>38</v>
      </c>
      <c r="S1319" s="1">
        <f ca="1">IF(ISERROR(F1310),"",VLOOKUP(A1310,INDIRECT($F$8),6+(O1319-1)*3))</f>
        <v>25</v>
      </c>
      <c r="T1319" s="1">
        <f ca="1">IF(ISERROR(F1310),"",VLOOKUP(A1310,INDIRECT($F$8),7+(O1319-1)*3))</f>
        <v>25</v>
      </c>
      <c r="U1319" s="1">
        <f ca="1">IF(ISERROR(F1310),"",VLOOKUP(A1310,INDIRECT($F$8),8+(O1319-1)*3))</f>
        <v>50</v>
      </c>
      <c r="V1319" s="1" t="str">
        <f ca="1">IF(ISERROR(F1310),"",IF(N1319=0,A1319,""))</f>
        <v/>
      </c>
      <c r="W1319" s="1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>0</v>
      </c>
      <c r="X1319" s="1" t="str">
        <f ca="1">IF(ISERROR(F1310),"",IF(W1319=0,"",_xlfn.TEXTJOIN("",FALSE," G+",W1319," in ",A1319)))</f>
        <v/>
      </c>
    </row>
    <row r="1320" spans="1:24" ht="12" customHeight="1" x14ac:dyDescent="0.25">
      <c r="A1320" s="7" t="str">
        <f ca="1">IF(ISERROR(F1310),"",VLOOKUP(C1310,INDIRECT($F$8),6+(O1320-1)*3,0))</f>
        <v>ECP 001</v>
      </c>
      <c r="B1320" s="38" t="str">
        <f ca="1">IF(ISERROR(F1310),"",VLOOKUP(D1310,INDIRECT($F$8),6+(O1320-1)*3,0))</f>
        <v>Basic Electronics Engineering Lab</v>
      </c>
      <c r="C1320" s="38"/>
      <c r="D1320" s="38"/>
      <c r="E1320" s="38"/>
      <c r="F1320" s="7">
        <f ca="1">IF(ISERROR(F1310),"",VLOOKUP(E1310,INDIRECT($F$8),6+(O1320-1)*3,0))</f>
        <v>1</v>
      </c>
      <c r="G1320" s="39" t="str">
        <f ca="1">IF(ISERROR(F1310),"",_xlfn.TEXTJOIN("/",FALSE,P1320,S1320))</f>
        <v>19/25</v>
      </c>
      <c r="H1320" s="39"/>
      <c r="I1320" s="39" t="str">
        <f ca="1">IF(ISERROR(F1310),"",_xlfn.TEXTJOIN("/",FALSE,Q1320,T1320))</f>
        <v>17/25</v>
      </c>
      <c r="J1320" s="39"/>
      <c r="K1320" s="39" t="str">
        <f ca="1">IF(ISERROR(F1310),"",_xlfn.TEXTJOIN("/",FALSE,R1320,U1320))</f>
        <v>36/50</v>
      </c>
      <c r="L1320" s="39"/>
      <c r="M1320" s="7" t="str">
        <f t="shared" ca="1" si="187"/>
        <v>C+</v>
      </c>
      <c r="N1320" s="8">
        <f t="shared" ca="1" si="188"/>
        <v>7.5</v>
      </c>
      <c r="O1320">
        <f t="shared" ref="O1320:O1326" si="189">O1319+1</f>
        <v>6</v>
      </c>
      <c r="P1320" s="1">
        <f ca="1">IF(ISERROR(F1310),"",IF(ISTEXT(VLOOKUP(B1310,INDIRECT($F$8),6+(O1320-1)*3)),(VLOOKUP(B1310,INDIRECT($F$8),6+(O1320-1)*3)),SUM(VLOOKUP(B1310,INDIRECT($F$8),6+(O1320-1)*3),IF(W1327,W1320,0))))</f>
        <v>19</v>
      </c>
      <c r="Q1320" s="1">
        <f ca="1">IF(ISERROR(F1310),"",VLOOKUP(B1310,INDIRECT($F$8),7+(O1320-1)*3))</f>
        <v>17</v>
      </c>
      <c r="R1320" s="1">
        <f ca="1">IF(ISERROR(F1310),"",SUM(P1320:Q1320))</f>
        <v>36</v>
      </c>
      <c r="S1320" s="1">
        <f ca="1">IF(ISERROR(F1310),"",VLOOKUP(A1310,INDIRECT($F$8),6+(O1320-1)*3))</f>
        <v>25</v>
      </c>
      <c r="T1320" s="1">
        <f ca="1">IF(ISERROR(F1310),"",VLOOKUP(A1310,INDIRECT($F$8),7+(O1320-1)*3))</f>
        <v>25</v>
      </c>
      <c r="U1320" s="1">
        <f ca="1">IF(ISERROR(F1310),"",VLOOKUP(A1310,INDIRECT($F$8),8+(O1320-1)*3))</f>
        <v>50</v>
      </c>
      <c r="V1320" s="1" t="str">
        <f ca="1">IF(ISERROR(F1310),"",IF(N1320=0,A1320,""))</f>
        <v/>
      </c>
      <c r="W1320" s="1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>0</v>
      </c>
      <c r="X1320" s="1" t="str">
        <f ca="1">IF(ISERROR(F1310),"",IF(W1320=0,"",_xlfn.TEXTJOIN("",FALSE," G+",W1320," in ",A1320)))</f>
        <v/>
      </c>
    </row>
    <row r="1321" spans="1:24" ht="12" customHeight="1" x14ac:dyDescent="0.25">
      <c r="A1321" s="7" t="str">
        <f ca="1">IF(ISERROR(F1310),"",VLOOKUP(C1310,INDIRECT($F$8),6+(O1321-1)*3,0))</f>
        <v>MEP 001</v>
      </c>
      <c r="B1321" s="38" t="str">
        <f ca="1">IF(ISERROR(F1310),"",VLOOKUP(D1310,INDIRECT($F$8),6+(O1321-1)*3,0))</f>
        <v>Basic Mechanical Engineering Lab</v>
      </c>
      <c r="C1321" s="38"/>
      <c r="D1321" s="38"/>
      <c r="E1321" s="38"/>
      <c r="F1321" s="7">
        <f ca="1">IF(ISERROR(F1310),"",VLOOKUP(E1310,INDIRECT($F$8),6+(O1321-1)*3,0))</f>
        <v>1</v>
      </c>
      <c r="G1321" s="39" t="str">
        <f ca="1">IF(ISERROR(F1310),"",_xlfn.TEXTJOIN("/",FALSE,P1321,S1321))</f>
        <v>18/25</v>
      </c>
      <c r="H1321" s="39"/>
      <c r="I1321" s="39" t="str">
        <f ca="1">IF(ISERROR(F1310),"",_xlfn.TEXTJOIN("/",FALSE,Q1321,T1321))</f>
        <v>23/25</v>
      </c>
      <c r="J1321" s="39"/>
      <c r="K1321" s="39" t="str">
        <f ca="1">IF(ISERROR(F1310),"",_xlfn.TEXTJOIN("/",FALSE,R1321,U1321))</f>
        <v>41/50</v>
      </c>
      <c r="L1321" s="39"/>
      <c r="M1321" s="7" t="str">
        <f t="shared" ca="1" si="187"/>
        <v>B+</v>
      </c>
      <c r="N1321" s="8">
        <f t="shared" ca="1" si="188"/>
        <v>8.5</v>
      </c>
      <c r="O1321">
        <f t="shared" si="189"/>
        <v>7</v>
      </c>
      <c r="P1321" s="1">
        <f ca="1">IF(ISERROR(F1310),"",IF(ISTEXT(VLOOKUP(B1310,INDIRECT($F$8),6+(O1321-1)*3)),(VLOOKUP(B1310,INDIRECT($F$8),6+(O1321-1)*3)),SUM(VLOOKUP(B1310,INDIRECT($F$8),6+(O1321-1)*3),IF(W1327,W1321,0))))</f>
        <v>18</v>
      </c>
      <c r="Q1321" s="1">
        <f ca="1">IF(ISERROR(F1310),"",VLOOKUP(B1310,INDIRECT($F$8),7+(O1321-1)*3))</f>
        <v>23</v>
      </c>
      <c r="R1321" s="1">
        <f ca="1">IF(ISERROR(F1310),"",SUM(P1321:Q1321))</f>
        <v>41</v>
      </c>
      <c r="S1321" s="1">
        <f ca="1">IF(ISERROR(F1310),"",VLOOKUP(A1310,INDIRECT($F$8),6+(O1321-1)*3))</f>
        <v>25</v>
      </c>
      <c r="T1321" s="1">
        <f ca="1">IF(ISERROR(F1310),"",VLOOKUP(A1310,INDIRECT($F$8),7+(O1321-1)*3))</f>
        <v>25</v>
      </c>
      <c r="U1321" s="1">
        <f ca="1">IF(ISERROR(F1310),"",VLOOKUP(A1310,INDIRECT($F$8),8+(O1321-1)*3))</f>
        <v>50</v>
      </c>
      <c r="V1321" s="1" t="str">
        <f ca="1">IF(ISERROR(F1310),"",IF(N1321=0,A1321,""))</f>
        <v/>
      </c>
      <c r="W1321" s="1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>0</v>
      </c>
      <c r="X1321" s="1" t="str">
        <f ca="1">IF(ISERROR(F1310),"",IF(W1321=0,"",_xlfn.TEXTJOIN("",FALSE," G+",W1321," in ",A1321)))</f>
        <v/>
      </c>
    </row>
    <row r="1322" spans="1:24" ht="12" customHeight="1" x14ac:dyDescent="0.25">
      <c r="A1322" s="7" t="str">
        <f ca="1">IF(ISERROR(F1310),"",VLOOKUP(C1310,INDIRECT($F$8),6+(O1322-1)*3,0))</f>
        <v>MEP 003</v>
      </c>
      <c r="B1322" s="38" t="str">
        <f ca="1">IF(ISERROR(F1310),"",VLOOKUP(D1310,INDIRECT($F$8),6+(O1322-1)*3-Z1322,0))</f>
        <v>Workshop Practices Lab</v>
      </c>
      <c r="C1322" s="38"/>
      <c r="D1322" s="38"/>
      <c r="E1322" s="38"/>
      <c r="F1322" s="7">
        <f ca="1">IF(ISERROR(F1310),"",VLOOKUP(E1310,INDIRECT($F$8),6+(O1322-1)*3,0))</f>
        <v>2</v>
      </c>
      <c r="G1322" s="39" t="str">
        <f ca="1">IF(ISERROR(F1310),"",_xlfn.TEXTJOIN("/",FALSE,P1322,S1322))</f>
        <v>42/50</v>
      </c>
      <c r="H1322" s="39"/>
      <c r="I1322" s="39" t="str">
        <f ca="1">IF(ISERROR(F1310),"",_xlfn.TEXTJOIN("/",FALSE,Q1322,T1322))</f>
        <v>48/50</v>
      </c>
      <c r="J1322" s="39"/>
      <c r="K1322" s="39" t="str">
        <f ca="1">IF(ISERROR(F1310),"",_xlfn.TEXTJOIN("/",FALSE,R1322,U1322))</f>
        <v>90/100</v>
      </c>
      <c r="L1322" s="39"/>
      <c r="M1322" s="7" t="str">
        <f t="shared" ca="1" si="187"/>
        <v>A+</v>
      </c>
      <c r="N1322" s="8">
        <f t="shared" ca="1" si="188"/>
        <v>9.5</v>
      </c>
      <c r="O1322">
        <f t="shared" si="189"/>
        <v>8</v>
      </c>
      <c r="P1322" s="1">
        <f ca="1">IF(ISERROR(F1310),"",IF(ISTEXT(VLOOKUP(B1310,INDIRECT($F$8),6+(O1322-1)*3)),(VLOOKUP(B1310,INDIRECT($F$8),6+(O1322-1)*3)),SUM(VLOOKUP(B1310,INDIRECT($F$8),6+(O1322-1)*3),IF(W1327,W1322,0))))</f>
        <v>42</v>
      </c>
      <c r="Q1322" s="1">
        <f ca="1">IF(ISERROR(F1310),"",VLOOKUP(B1310,INDIRECT($F$8),7+(O1322-1)*3))</f>
        <v>48</v>
      </c>
      <c r="R1322" s="1">
        <f ca="1">IF(ISERROR(F1310),"",SUM(P1322:Q1322))</f>
        <v>90</v>
      </c>
      <c r="S1322" s="1">
        <f ca="1">IF(ISERROR(F1310),"",VLOOKUP(A1310,INDIRECT($F$8),6+(O1322-1)*3))</f>
        <v>50</v>
      </c>
      <c r="T1322" s="1">
        <f ca="1">IF(ISERROR(F1310),"",VLOOKUP(A1310,INDIRECT($F$8),7+(O1322-1)*3))</f>
        <v>50</v>
      </c>
      <c r="U1322" s="1">
        <f ca="1">IF(ISERROR(F1310),"",VLOOKUP(A1310,INDIRECT($F$8),8+(O1322-1)*3))</f>
        <v>100</v>
      </c>
      <c r="V1322" s="1" t="str">
        <f ca="1">IF(ISERROR(F1310),"",IF(N1322=0,A1322,""))</f>
        <v/>
      </c>
      <c r="W1322" s="1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>0</v>
      </c>
      <c r="X1322" s="1" t="str">
        <f ca="1">IF(ISERROR(F1310),"",IF(W1322=0,"",_xlfn.TEXTJOIN("",FALSE," G+",W1322," in ",A1322)))</f>
        <v/>
      </c>
    </row>
    <row r="1323" spans="1:24" ht="12" customHeight="1" x14ac:dyDescent="0.25">
      <c r="A1323" s="7" t="str">
        <f ca="1">IF(ISERROR(F1310),"",VLOOKUP(C1310,INDIRECT($F$8),6+(O1323-1)*3,0))</f>
        <v>AHP 004</v>
      </c>
      <c r="B1323" s="38" t="str">
        <f ca="1">IF(ISERROR(F1310),"",VLOOKUP(D1310,INDIRECT($F$8),6+(O1323-1)*3-Z1323,0))</f>
        <v>Emerging Technologies in Engineering Lab</v>
      </c>
      <c r="C1323" s="38"/>
      <c r="D1323" s="38"/>
      <c r="E1323" s="38"/>
      <c r="F1323" s="7">
        <f ca="1">IF(ISERROR(F1310),"",VLOOKUP(E1310,INDIRECT($F$8),6+(O1323-1)*3,0))</f>
        <v>1</v>
      </c>
      <c r="G1323" s="39" t="str">
        <f ca="1">IF(ISERROR(F1310),"",_xlfn.TEXTJOIN("/",FALSE,P1323,S1323))</f>
        <v>21/25</v>
      </c>
      <c r="H1323" s="39"/>
      <c r="I1323" s="39" t="str">
        <f ca="1">IF(ISERROR(F1310),"",_xlfn.TEXTJOIN("/",FALSE,Q1323,T1323))</f>
        <v>22/25</v>
      </c>
      <c r="J1323" s="39"/>
      <c r="K1323" s="39" t="str">
        <f ca="1">IF(ISERROR(F1310),"",_xlfn.TEXTJOIN("/",FALSE,R1323,U1323))</f>
        <v>43/50</v>
      </c>
      <c r="L1323" s="39"/>
      <c r="M1323" s="7" t="str">
        <f t="shared" ca="1" si="187"/>
        <v>A</v>
      </c>
      <c r="N1323" s="8">
        <f t="shared" ca="1" si="188"/>
        <v>9</v>
      </c>
      <c r="O1323">
        <f t="shared" si="189"/>
        <v>9</v>
      </c>
      <c r="P1323" s="1">
        <f ca="1">IF(ISERROR(F1310),"",IF(ISTEXT(VLOOKUP(B1310,INDIRECT($F$8),6+(O1323-1)*3)),(VLOOKUP(B1310,INDIRECT($F$8),6+(O1323-1)*3)),SUM(VLOOKUP(B1310,INDIRECT($F$8),6+(O1323-1)*3),IF(W1327,W1323,0))))</f>
        <v>21</v>
      </c>
      <c r="Q1323" s="1">
        <f ca="1">IF(ISERROR(F1310),"",VLOOKUP(B1310,INDIRECT($F$8),7+(O1323-1)*3))</f>
        <v>22</v>
      </c>
      <c r="R1323" s="1">
        <f ca="1">IF(ISERROR(F1310),"",SUM(P1323:Q1323))</f>
        <v>43</v>
      </c>
      <c r="S1323" s="1">
        <f ca="1">IF(ISERROR(F1310),"",VLOOKUP(A1310,INDIRECT($F$8),6+(O1323-1)*3))</f>
        <v>25</v>
      </c>
      <c r="T1323" s="1">
        <f ca="1">IF(ISERROR(F1310),"",VLOOKUP(A1310,INDIRECT($F$8),7+(O1323-1)*3))</f>
        <v>25</v>
      </c>
      <c r="U1323" s="1">
        <f ca="1">IF(ISERROR(F1310),"",VLOOKUP(A1310,INDIRECT($F$8),8+(O1323-1)*3))</f>
        <v>50</v>
      </c>
      <c r="V1323" s="1" t="str">
        <f ca="1">IF(ISERROR(F1310),"",IF(N1323=0,A1323,""))</f>
        <v/>
      </c>
      <c r="W1323" s="1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>0</v>
      </c>
      <c r="X1323" s="1" t="str">
        <f ca="1">IF(ISERROR(F1310),"",IF(W1323=0,"",_xlfn.TEXTJOIN("",FALSE," G+",W1323," in ",A1323)))</f>
        <v/>
      </c>
    </row>
    <row r="1324" spans="1:24" ht="12" customHeight="1" x14ac:dyDescent="0.25">
      <c r="A1324" s="7" t="str">
        <f ca="1">IF(ISERROR(F1310),"",VLOOKUP(C1310,INDIRECT($F$8),6+(O1324-1)*3,0))</f>
        <v>CSP 002</v>
      </c>
      <c r="B1324" s="38" t="str">
        <f ca="1">IF(ISERROR(F1310),"",VLOOKUP(D1310,INDIRECT($F$8),6+(O1324-1)*3,0))</f>
        <v>Computer Applications and IOT</v>
      </c>
      <c r="C1324" s="38"/>
      <c r="D1324" s="38"/>
      <c r="E1324" s="38"/>
      <c r="F1324" s="7">
        <f ca="1">IF(ISERROR(F1310),"",VLOOKUP(E1310,INDIRECT($F$8),6+(O1324-1)*3,0))</f>
        <v>1</v>
      </c>
      <c r="G1324" s="39" t="str">
        <f ca="1">IF(ISERROR(F1310),"",_xlfn.TEXTJOIN("/",FALSE,P1324,S1324))</f>
        <v>24/25</v>
      </c>
      <c r="H1324" s="39"/>
      <c r="I1324" s="39" t="str">
        <f ca="1">IF(ISERROR(F1310),"",_xlfn.TEXTJOIN("/",FALSE,Q1324,T1324))</f>
        <v>20/25</v>
      </c>
      <c r="J1324" s="39"/>
      <c r="K1324" s="39" t="str">
        <f ca="1">IF(ISERROR(F1310),"",_xlfn.TEXTJOIN("/",FALSE,R1324,U1324))</f>
        <v>44/50</v>
      </c>
      <c r="L1324" s="39"/>
      <c r="M1324" s="7" t="str">
        <f t="shared" ca="1" si="187"/>
        <v>A</v>
      </c>
      <c r="N1324" s="8">
        <f t="shared" ca="1" si="188"/>
        <v>9</v>
      </c>
      <c r="O1324">
        <f t="shared" si="189"/>
        <v>10</v>
      </c>
      <c r="P1324" s="1">
        <f ca="1">IF(ISERROR(F1310),"",IF(ISTEXT(VLOOKUP(B1310,INDIRECT($F$8),6+(O1324-1)*3)),(VLOOKUP(B1310,INDIRECT($F$8),6+(O1324-1)*3)),SUM(VLOOKUP(B1310,INDIRECT($F$8),6+(O1324-1)*3),IF(W1327,W1324,0))))</f>
        <v>24</v>
      </c>
      <c r="Q1324" s="1">
        <f ca="1">IF(ISERROR(F1310),"",VLOOKUP(B1310,INDIRECT($F$8),7+(O1324-1)*3))</f>
        <v>20</v>
      </c>
      <c r="R1324" s="1">
        <f ca="1">IF(ISERROR(F1310),"",SUM(P1324:Q1324))</f>
        <v>44</v>
      </c>
      <c r="S1324" s="1">
        <f ca="1">IF(ISERROR(F1310),"",VLOOKUP(A1310,INDIRECT($F$8),6+(O1324-1)*3))</f>
        <v>25</v>
      </c>
      <c r="T1324" s="1">
        <f ca="1">IF(ISERROR(F1310),"",VLOOKUP(A1310,INDIRECT($F$8),7+(O1324-1)*3))</f>
        <v>25</v>
      </c>
      <c r="U1324" s="1">
        <f ca="1">IF(ISERROR(F1310),"",VLOOKUP(A1310,INDIRECT($F$8),8+(O1324-1)*3))</f>
        <v>50</v>
      </c>
      <c r="V1324" s="1" t="str">
        <f ca="1">IF(ISERROR(F1310),"",IF(N1324=0,A1324,""))</f>
        <v/>
      </c>
      <c r="W1324" s="1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>0</v>
      </c>
      <c r="X1324" s="1" t="str">
        <f ca="1">IF(ISERROR(F1310),"",IF(W1324=0,"",_xlfn.TEXTJOIN("",FALSE," G+",W1324," in ",A1324)))</f>
        <v/>
      </c>
    </row>
    <row r="1325" spans="1:24" ht="12" customHeight="1" x14ac:dyDescent="0.25">
      <c r="A1325" s="7" t="str">
        <f ca="1">IF(ISERROR(F1310),"",VLOOKUP(C1310,INDIRECT($F$8),6+(O1325-1)*3,0))</f>
        <v>AHP 006</v>
      </c>
      <c r="B1325" s="38" t="str">
        <f ca="1">IF(ISERROR(F1310),"",VLOOKUP(D1310,INDIRECT($F$8),6+(O1325-1)*3,0))</f>
        <v>English Language Lab ($)</v>
      </c>
      <c r="C1325" s="38"/>
      <c r="D1325" s="38"/>
      <c r="E1325" s="38"/>
      <c r="F1325" s="7">
        <f ca="1">IF(ISERROR(F1310),"",VLOOKUP(E1310,INDIRECT($F$8),6+(O1325-1)*3,0))</f>
        <v>0</v>
      </c>
      <c r="G1325" s="39" t="str">
        <f ca="1">IF(ISERROR(F1310),"",_xlfn.TEXTJOIN("/",FALSE,P1325,S1325))</f>
        <v>17/25</v>
      </c>
      <c r="H1325" s="39"/>
      <c r="I1325" s="39" t="str">
        <f ca="1">IF(ISERROR(F1310),"",_xlfn.TEXTJOIN("/",FALSE,Q1325,T1325))</f>
        <v>39/50</v>
      </c>
      <c r="J1325" s="39"/>
      <c r="K1325" s="39" t="str">
        <f ca="1">IF(ISERROR(F1310),"",_xlfn.TEXTJOIN("/",FALSE,R1325,U1325))</f>
        <v>56/75</v>
      </c>
      <c r="L1325" s="39"/>
      <c r="M1325" s="7" t="str">
        <f t="shared" ca="1" si="187"/>
        <v>C+</v>
      </c>
      <c r="N1325" s="8">
        <f t="shared" ca="1" si="188"/>
        <v>7.5</v>
      </c>
      <c r="O1325">
        <f t="shared" si="189"/>
        <v>11</v>
      </c>
      <c r="P1325" s="1">
        <f ca="1">IF(ISERROR(F1310),"",IF(ISTEXT(VLOOKUP(B1310,INDIRECT($F$8),6+(O1325-1)*3)),(VLOOKUP(B1310,INDIRECT($F$8),6+(O1325-1)*3)),SUM(VLOOKUP(B1310,INDIRECT($F$8),6+(O1325-1)*3),IF(W1327,W1325,0))))</f>
        <v>17</v>
      </c>
      <c r="Q1325" s="1">
        <f ca="1">IF(ISERROR(F1310),"",VLOOKUP(B1310,INDIRECT($F$8),7+(O1325-1)*3))</f>
        <v>39</v>
      </c>
      <c r="R1325" s="1">
        <f ca="1">IF(ISERROR(F1310),"",SUM(P1325:Q1325))</f>
        <v>56</v>
      </c>
      <c r="S1325" s="1">
        <f ca="1">IF(ISERROR(F1310),"",VLOOKUP(A1310,INDIRECT($F$8),6+(O1325-1)*3))</f>
        <v>25</v>
      </c>
      <c r="T1325" s="1">
        <f ca="1">IF(ISERROR(F1310),"",VLOOKUP(A1310,INDIRECT($F$8),7+(O1325-1)*3))</f>
        <v>50</v>
      </c>
      <c r="U1325" s="1">
        <f ca="1">IF(ISERROR(F1310),"",VLOOKUP(A1310,INDIRECT($F$8),8+(O1325-1)*3))</f>
        <v>75</v>
      </c>
      <c r="V1325" s="1" t="str">
        <f ca="1">IF(ISERROR(F1310),"",IF(N1325=0,A1325,""))</f>
        <v/>
      </c>
      <c r="W1325" s="1">
        <f ca="1">IF(ISERROR(F1310),"",IF(ISTEXT(VLOOKUP(B1310,INDIRECT($F$8),6+(O1325-1)*3)),11,IF(VLOOKUP(B1310,INDIRECT($F$8),6+(O1325-1)*3)&lt;S1325*0.3,IF(VLOOKUP(B1310,INDIRECT($F$8),8+(O1325-1)*3)&lt;U1325*0.4,IF(AND(0.4*U1325-VLOOKUP(B1310,INDIRECT($F$8),8+(O1325-1)*3)&lt;=5,0.3*S1325-VLOOKUP(B1310,INDIRECT($F$8),6+(O1325-1)*3)&lt;=5),MAX(0.4*U1325-VLOOKUP(B1310,INDIRECT($F$8),8+(O1325-1)*3),0.3*S1325-VLOOKUP(B1310,INDIRECT($F$8),6+(O1325-1)*3)),11),IF(0.3*S1325-VLOOKUP(B1310,INDIRECT($F$8),6+(O1325-1)*3)&lt;=5,0.3*S1325-VLOOKUP(B1310,INDIRECT($F$8),6+(O1325-1)*3),11)),IF(VLOOKUP(B1310,INDIRECT($F$8),8+(O1325-1)*3)&lt;U1325*0.4,IF(U1325*0.4-VLOOKUP(B1310,INDIRECT($F$8),8+(O1325-1)*3)&lt;=5,U1325*0.4-VLOOKUP(B1310,INDIRECT($F$8),8+(O1325-1)*3),11),0))))</f>
        <v>0</v>
      </c>
      <c r="X1325" s="1" t="str">
        <f ca="1">IF(ISERROR(F1310),"",IF(W1325=0,"",_xlfn.TEXTJOIN("",FALSE," G+",W1325," in ",A1325)))</f>
        <v/>
      </c>
    </row>
    <row r="1326" spans="1:24" ht="12" customHeight="1" x14ac:dyDescent="0.25">
      <c r="A1326" s="7" t="str">
        <f ca="1">IF(ISERROR(F1310),"",VLOOKUP(C1310,INDIRECT($F$8),6+(O1326-1)*3-Y1326,0))</f>
        <v>GP 01</v>
      </c>
      <c r="B1326" s="38" t="str">
        <f ca="1">IF(ISERROR(F1310),"",VLOOKUP(D1310,INDIRECT($F$8),6+(O1326-1)*3-Z1326,0))</f>
        <v>General Proficiency ($)</v>
      </c>
      <c r="C1326" s="38"/>
      <c r="D1326" s="38"/>
      <c r="E1326" s="38"/>
      <c r="F1326" s="7">
        <f ca="1">IF(ISERROR(F1310),"",VLOOKUP(E1310,INDIRECT($F$8),6+(O1326-1)*3-AA1326,0))</f>
        <v>0</v>
      </c>
      <c r="G1326" s="39" t="str">
        <f ca="1">IF(ISERROR(F1310),"","-")</f>
        <v>-</v>
      </c>
      <c r="H1326" s="39"/>
      <c r="I1326" s="39" t="str">
        <f ca="1">IF(ISERROR(F1310),"",_xlfn.TEXTJOIN("/",FALSE,Q1326,T1326))</f>
        <v>47/50</v>
      </c>
      <c r="J1326" s="39"/>
      <c r="K1326" s="39" t="str">
        <f ca="1">IF(ISERROR(F1310),"",_xlfn.TEXTJOIN("/",FALSE,R1326,U1326))</f>
        <v>47/50</v>
      </c>
      <c r="L1326" s="39"/>
      <c r="M1326" s="39" t="str">
        <f ca="1">IF(ISBLANK(R1326),"",IF(ISTEXT(R1326),R1326,IF(R1326&gt;=0.8*U1326,"Excellent",IF(R1326&gt;=0.6*U1326,"Very Good",IF(R1326&gt;=0.4*U1326,"Good",IF(R1326&gt;=0.2*U1326,"Satisfactory","Average"))))))</f>
        <v>Excellent</v>
      </c>
      <c r="N1326" s="39"/>
      <c r="O1326">
        <f t="shared" si="189"/>
        <v>12</v>
      </c>
      <c r="P1326" s="1">
        <f ca="1">IF(ISERROR(F1310),"",IF(ISTEXT(VLOOKUP(B\28,INDIRECT($F$8),6+(O1326-1)*3)),(VLOOKUP(B1310,INDIRECT($F$8),6+(O1326-1)*3)),SUM(VLOOKUP(B1310,INDIRECT($F$8),6+(O1326-1)*3),IF(W1327,W1326,0))))</f>
        <v>0</v>
      </c>
      <c r="Q1326" s="1">
        <f ca="1">IF(ISERROR(F1310),"",VLOOKUP(B1310,INDIRECT($F$8),7+(O1326-1)*3))</f>
        <v>47</v>
      </c>
      <c r="R1326" s="1">
        <f ca="1">IF(ISERROR(F1310),"",SUM(P1326:Q1326))</f>
        <v>47</v>
      </c>
      <c r="S1326" s="1">
        <f ca="1">IF(ISERROR(F1310),"",VLOOKUP(A1310,INDIRECT($F$8),6+(O1326-1)*3))</f>
        <v>0</v>
      </c>
      <c r="T1326" s="1">
        <f ca="1">IF(ISERROR(F1310),"",VLOOKUP(A1310,INDIRECT($F$8),7+(O1326-1)*3))</f>
        <v>50</v>
      </c>
      <c r="U1326" s="1">
        <f ca="1">IF(ISERROR(F1310),"",VLOOKUP(A1310,INDIRECT($F$8),8+(O1326-1)*3))</f>
        <v>50</v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5">
      <c r="A1327" s="40" t="str">
        <f ca="1">IF(ISERROR(F1310),"",A1306)</f>
        <v>Total Credits/ Marks/ Total Grade Points</v>
      </c>
      <c r="B1327" s="40"/>
      <c r="C1327" s="40"/>
      <c r="D1327" s="40"/>
      <c r="E1327" s="40"/>
      <c r="F1327" s="10">
        <f ca="1">IF(ISERROR(F1310),"",SUM(F1315:F1325))</f>
        <v>23</v>
      </c>
      <c r="G1327" s="41" t="str">
        <f ca="1">IF(ISERROR(F1310),"",_xlfn.TEXTJOIN("/",TRUE,SUMIF(F1315:F1326,"&gt;0",P1315:P1326),SUMIF(F1315:F1326,"&gt;0",S1315:S1326)))</f>
        <v>309/575</v>
      </c>
      <c r="H1327" s="41"/>
      <c r="I1327" s="41" t="str">
        <f ca="1">IF(ISERROR(F1310),"",_xlfn.TEXTJOIN("/",TRUE,SUMIF(F1315:F1326,"&gt;0",Q1315:Q1326),SUMIF(F1315:F1326,"&gt;0",T1315:T1326)))</f>
        <v>275/375</v>
      </c>
      <c r="J1327" s="41"/>
      <c r="K1327" s="41" t="str">
        <f ca="1">IF(ISERROR(F1310),"",_xlfn.TEXTJOIN("/",TRUE,SUMIF(F1315:F1326,"&gt;0",R1315:R1326),SUMIF(F1315:F1326,"&gt;0",U1315:U1326)))</f>
        <v>584/950</v>
      </c>
      <c r="L1327" s="41"/>
      <c r="M1327" s="40">
        <f ca="1">IF(ISERROR(F1310),"",SUMPRODUCT(N1315:N1325,F1315:F1325))</f>
        <v>145</v>
      </c>
      <c r="N1327" s="40"/>
      <c r="V1327" s="1" t="str">
        <f ca="1">IF(ISERROR(F1310),"",_xlfn.TEXTJOIN(", ",TRUE,V1315:V1326))</f>
        <v/>
      </c>
      <c r="W1327" t="b">
        <f ca="1">IF(ISERROR(F1310),"",IF(SUM(W1315:W1326)&lt;=W1314,TRUE,FALSE))</f>
        <v>1</v>
      </c>
      <c r="X1327" s="1" t="str">
        <f ca="1">IF(ISERROR(F1310),"",_xlfn.TEXTJOIN(",",TRUE,X1315:X1326))</f>
        <v/>
      </c>
    </row>
    <row r="1328" spans="1:24" ht="12" customHeight="1" x14ac:dyDescent="0.25">
      <c r="A1328" s="40" t="str">
        <f ca="1">IF(ISERROR(F1310),"",A1307)</f>
        <v>Result:</v>
      </c>
      <c r="B1328" s="42" t="str" cm="1">
        <f t="array" aca="1" ref="B1328" ca="1">IF(SUM(COUNTIF(M1315:M1325,{"Ab","Dt"}))=11, "Not Promoted to IInd Semester", IF(V1327="", "PASS", "CARRY OVER"))</f>
        <v>PASS</v>
      </c>
      <c r="C1328" s="42"/>
      <c r="D1328" s="40" t="str">
        <f ca="1">IF(ISERROR(F1310),"",D1307)</f>
        <v>Remark:</v>
      </c>
      <c r="E1328" s="42" t="str">
        <f ca="1">IF(ISERROR(F1310),"",IF(V1327="",IF(X1327="","",X1327),_xlfn.TEXTJOIN(" ",TRUE,"BACK IN",V1327)))</f>
        <v/>
      </c>
      <c r="F1328" s="42"/>
      <c r="G1328" s="40" t="str">
        <f ca="1">IF(ISERROR(F1310),"",G1307)</f>
        <v>SGPA:</v>
      </c>
      <c r="H1328" s="43">
        <f ca="1">IF(ISERROR(F1310),"",M1327/F1327)</f>
        <v>6.3043478260869561</v>
      </c>
      <c r="I1328" s="40" t="str">
        <f ca="1">IF(ISERROR(F1310),"",I1307)</f>
        <v>CGPA:</v>
      </c>
      <c r="J1328" s="43">
        <f ca="1">IF(ISERROR(F1310),"",VLOOKUP(B1310,INDIRECT($F$8),12+(O1326-1)*3,0))</f>
        <v>6.3043478260869561</v>
      </c>
      <c r="K1328" s="42" t="str">
        <f ca="1">IF(ISERROR(F1310),"",K1307)</f>
        <v>Earned Credits:</v>
      </c>
      <c r="L1328" s="40">
        <f ca="1">IF(ISERROR(F1310),"",SUMIF(N1315:N1325,"&gt;0",F1315:F1325))</f>
        <v>23</v>
      </c>
      <c r="M1328" s="42" t="str">
        <f ca="1">IF(ISERROR(F1310),"",M1307)</f>
        <v>Cuml. Earned Credits:</v>
      </c>
      <c r="N1328" s="40">
        <f ca="1">IF(ISERROR(F1310),"",VLOOKUP(B1310,INDIRECT($F$8),10+(O1326-1)*3,0))</f>
        <v>23</v>
      </c>
    </row>
    <row r="1329" spans="1:24" ht="12" customHeight="1" x14ac:dyDescent="0.25">
      <c r="A1329" s="40"/>
      <c r="B1329" s="42"/>
      <c r="C1329" s="42"/>
      <c r="D1329" s="40"/>
      <c r="E1329" s="42"/>
      <c r="F1329" s="42"/>
      <c r="G1329" s="40"/>
      <c r="H1329" s="43"/>
      <c r="I1329" s="40"/>
      <c r="J1329" s="43"/>
      <c r="K1329" s="42"/>
      <c r="L1329" s="40"/>
      <c r="M1329" s="42"/>
      <c r="N1329" s="40"/>
    </row>
    <row r="1330" spans="1:24" ht="12" customHeight="1" x14ac:dyDescent="0.25">
      <c r="A1330" s="40"/>
      <c r="B1330" s="42"/>
      <c r="C1330" s="42"/>
      <c r="D1330" s="40"/>
      <c r="E1330" s="42"/>
      <c r="F1330" s="42"/>
      <c r="G1330" s="40"/>
      <c r="H1330" s="43"/>
      <c r="I1330" s="40"/>
      <c r="J1330" s="43"/>
      <c r="K1330" s="42"/>
      <c r="L1330" s="40"/>
      <c r="M1330" s="42"/>
      <c r="N1330" s="40"/>
    </row>
    <row r="1331" spans="1:24" ht="12" customHeight="1" x14ac:dyDescent="0.25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5">
      <c r="A1332" s="44" t="str">
        <f ca="1">IF(ISERROR(F1331),"",A1311)</f>
        <v/>
      </c>
      <c r="B1332" s="44" t="str">
        <f ca="1">IFERROR(VLOOKUP(B1331,INDIRECT($F$8),4,0),"")</f>
        <v/>
      </c>
      <c r="C1332" s="44"/>
      <c r="D1332" s="44" t="str">
        <f ca="1">IF(ISERROR(F1331),"",D1311)</f>
        <v/>
      </c>
      <c r="E1332" s="44" t="str">
        <f ca="1">IFERROR(VLOOKUP(B1331,INDIRECT($F$8),5,0),"")</f>
        <v/>
      </c>
      <c r="F1332" s="44"/>
      <c r="G1332" s="44" t="str">
        <f ca="1">IF(ISERROR(F1331),"",G1311)</f>
        <v/>
      </c>
      <c r="H1332" s="44"/>
      <c r="I1332" s="45" t="str">
        <f ca="1">IFERROR(VLOOKUP(B1331,INDIRECT($F$8),2,0),"")</f>
        <v/>
      </c>
      <c r="J1332" s="45"/>
      <c r="K1332" s="44" t="str">
        <f ca="1">IF(ISERROR(F1331),"",K1311)</f>
        <v/>
      </c>
      <c r="L1332" s="44"/>
      <c r="M1332" s="45" t="str">
        <f ca="1">IFERROR(VLOOKUP(B1331,INDIRECT($F$8),3,0),"")</f>
        <v/>
      </c>
      <c r="N1332" s="45"/>
    </row>
    <row r="1333" spans="1:24" ht="12" customHeight="1" x14ac:dyDescent="0.25">
      <c r="A1333" s="44"/>
      <c r="B1333" s="44"/>
      <c r="C1333" s="44"/>
      <c r="D1333" s="44"/>
      <c r="E1333" s="44"/>
      <c r="F1333" s="44"/>
      <c r="G1333" s="44"/>
      <c r="H1333" s="44"/>
      <c r="I1333" s="45"/>
      <c r="J1333" s="45"/>
      <c r="K1333" s="44"/>
      <c r="L1333" s="44"/>
      <c r="M1333" s="45"/>
      <c r="N1333" s="45"/>
    </row>
    <row r="1334" spans="1:24" ht="12" customHeight="1" x14ac:dyDescent="0.25">
      <c r="A1334" s="42" t="str">
        <f ca="1">IF(ISERROR(F1331),"",A1313)</f>
        <v/>
      </c>
      <c r="B1334" s="42" t="str">
        <f ca="1">IF(ISERROR(F1331),"",B1313)</f>
        <v/>
      </c>
      <c r="C1334" s="42"/>
      <c r="D1334" s="42"/>
      <c r="E1334" s="42"/>
      <c r="F1334" s="42" t="str">
        <f ca="1">IF(ISERROR(F1331),"",F1313)</f>
        <v/>
      </c>
      <c r="G1334" s="42" t="str">
        <f ca="1">IF(ISERROR(F1331),"",G1313)</f>
        <v/>
      </c>
      <c r="H1334" s="42"/>
      <c r="I1334" s="42" t="str">
        <f ca="1">IF(ISERROR(F1331),"",I1313)</f>
        <v/>
      </c>
      <c r="J1334" s="42"/>
      <c r="K1334" s="42" t="str">
        <f ca="1">IF(ISERROR(F1331),"",K1313)</f>
        <v/>
      </c>
      <c r="L1334" s="42"/>
      <c r="M1334" s="42" t="str">
        <f ca="1">IF(ISERROR(F1331),"",M1313)</f>
        <v/>
      </c>
      <c r="N1334" s="42" t="str">
        <f ca="1">IF(ISERROR(F1331),"",N1313)</f>
        <v/>
      </c>
    </row>
    <row r="1335" spans="1:24" ht="12" customHeight="1" x14ac:dyDescent="0.25">
      <c r="A1335" s="42"/>
      <c r="B1335" s="42"/>
      <c r="C1335" s="42"/>
      <c r="D1335" s="42"/>
      <c r="E1335" s="42"/>
      <c r="F1335" s="42"/>
      <c r="G1335" s="42"/>
      <c r="H1335" s="42"/>
      <c r="I1335" s="42"/>
      <c r="J1335" s="42"/>
      <c r="K1335" s="42"/>
      <c r="L1335" s="42"/>
      <c r="M1335" s="42"/>
      <c r="N1335" s="42"/>
      <c r="W1335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10</v>
      </c>
    </row>
    <row r="1336" spans="1:24" ht="12" customHeight="1" x14ac:dyDescent="0.25">
      <c r="A1336" s="7" t="str">
        <f ca="1">IF(ISERROR(F1331),"",VLOOKUP(C1331,INDIRECT($F$8),6+(O1336-1)*3,0))</f>
        <v/>
      </c>
      <c r="B1336" s="38" t="str">
        <f ca="1">IF(ISERROR(F1331),"",VLOOKUP(D1331,INDIRECT($F$8),6+(O1336-1)*3,0))</f>
        <v/>
      </c>
      <c r="C1336" s="38"/>
      <c r="D1336" s="38"/>
      <c r="E1336" s="38"/>
      <c r="F1336" s="7" t="str">
        <f ca="1">IF(ISERROR(F1331),"",VLOOKUP(E1331,INDIRECT($F$8),6+(O1336-1)*3,0))</f>
        <v/>
      </c>
      <c r="G1336" s="39" t="str">
        <f ca="1">IF(ISERROR(F1331),"",_xlfn.TEXTJOIN("/",FALSE,P1336,S1336))</f>
        <v/>
      </c>
      <c r="H1336" s="39"/>
      <c r="I1336" s="39" t="str">
        <f ca="1">IF(ISERROR(F1331),"",_xlfn.TEXTJOIN("/",FALSE,Q1336,T1336))</f>
        <v/>
      </c>
      <c r="J1336" s="39"/>
      <c r="K1336" s="39" t="str">
        <f ca="1">IF(ISERROR(F1331),"",_xlfn.TEXTJOIN("/",FALSE,R1336,U1336))</f>
        <v/>
      </c>
      <c r="L1336" s="39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0.95*U1336,"O",IF(R1336&gt;=0.9*U1336,"A+",IF(R1336&gt;=0.85*U1336,"A",IF(R1336&gt;=0.8*U1336,"B+",IF(R1336&gt;=0.75*U1336,"B",IF(R1336&gt;=0.7*U1336,"C+",IF(R1336&gt;=0.65*U1336,"C",IF(R1336&gt;=0.6*U1336,"D+",IF(R1336&gt;=0.55*U1336,"D",IF(R1336&gt;=0.5*U1336,"E+",IF(R1336&gt;=0.45*U1336,"E",IF(R1336&gt;=0.4*U1336,"P",IF(R1336&lt;0.4*U1336,"F",R1336)))))))))))))))))))</f>
        <v/>
      </c>
      <c r="N1336" s="8" t="e">
        <f ca="1">INDEX($Z$2:$Z$17,MATCH(M1336,$Y$2:$Y$17,0))</f>
        <v>#N/A</v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5">
      <c r="A1337" s="7" t="str">
        <f ca="1">IF(ISERROR(F1331),"",VLOOKUP(C1331,INDIRECT($F$8),6+(O1337-1)*3,0))</f>
        <v/>
      </c>
      <c r="B1337" s="38" t="str">
        <f ca="1">IF(ISERROR(F1331),"",VLOOKUP(D1331,INDIRECT($F$8),6+(O1337-1)*3,0))</f>
        <v/>
      </c>
      <c r="C1337" s="38"/>
      <c r="D1337" s="38"/>
      <c r="E1337" s="38"/>
      <c r="F1337" s="7" t="str">
        <f ca="1">IF(ISERROR(F1331),"",VLOOKUP(E1331,INDIRECT($F$8),6+(O1337-1)*3,0))</f>
        <v/>
      </c>
      <c r="G1337" s="39" t="str">
        <f ca="1">IF(ISERROR(F1331),"",_xlfn.TEXTJOIN("/",FALSE,P1337,S1337))</f>
        <v/>
      </c>
      <c r="H1337" s="39"/>
      <c r="I1337" s="39" t="str">
        <f ca="1">IF(ISERROR(F1331),"",_xlfn.TEXTJOIN("/",FALSE,Q1337,T1337))</f>
        <v/>
      </c>
      <c r="J1337" s="39"/>
      <c r="K1337" s="39" t="str">
        <f ca="1">IF(ISERROR(F1331),"",_xlfn.TEXTJOIN("/",FALSE,R1337,U1337))</f>
        <v/>
      </c>
      <c r="L1337" s="39"/>
      <c r="M1337" s="7" t="b">
        <f t="shared" ref="M1337:M1346" ca="1" si="190">IF(ISERROR(F1332),"",IF(ISTEXT(P1337),IF(P1337="A","Ab",IF(P1337="D","Dt",IF(P1337="UFM","UFM",IF(P1337="NA","")))),IF(AND(ISBLANK(P1337),ISBLANK(R1337)),"",IF(P1337&lt;0.3*S1337,"F",IF(ISBLANK(R1337),"",IF(ISTEXT(R1337),R1337,IF(R1337&gt;=0.95*U1337,"O",IF(R1337&gt;=0.9*U1337,"A+",IF(R1337&gt;=0.85*U1337,"A",IF(R1337&gt;=0.8*U1337,"B+",IF(R1337&gt;=0.75*U1337,"B",IF(R1337&gt;=0.7*U1337,"C+",IF(R1337&gt;=0.65*U1337,"C",IF(R1337&gt;=0.6*U1337,"D+",IF(R1337&gt;=0.55*U1337,"D",IF(R1337&gt;=0.5*U1337,"E+",IF(R1337&gt;=0.45*U1337,"E",IF(R1337&gt;=0.4*U1337,"P",IF(R1337&lt;0.4*U1337,"F",R1337)))))))))))))))))))</f>
        <v>0</v>
      </c>
      <c r="N1337" s="8" t="e">
        <f t="shared" ref="N1337:N1346" ca="1" si="191">INDEX($Z$2:$Z$17,MATCH(M1337,$Y$2:$Y$17,0))</f>
        <v>#N/A</v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5">
      <c r="A1338" s="7" t="str">
        <f ca="1">IF(ISERROR(F1331),"",VLOOKUP(C1331,INDIRECT($F$8),6+(O1338-1)*3,0))</f>
        <v/>
      </c>
      <c r="B1338" s="38" t="str">
        <f ca="1">IF(ISERROR(F1331),"",VLOOKUP(D1331,INDIRECT($F$8),6+(O1338-1)*3,0))</f>
        <v/>
      </c>
      <c r="C1338" s="38"/>
      <c r="D1338" s="38"/>
      <c r="E1338" s="38"/>
      <c r="F1338" s="7" t="str">
        <f ca="1">IF(ISERROR(F1331),"",VLOOKUP(E1331,INDIRECT($F$8),6+(O1338-1)*3,0))</f>
        <v/>
      </c>
      <c r="G1338" s="39" t="str">
        <f ca="1">IF(ISERROR(F1331),"",_xlfn.TEXTJOIN("/",FALSE,P1338,S1338))</f>
        <v/>
      </c>
      <c r="H1338" s="39"/>
      <c r="I1338" s="39" t="str">
        <f ca="1">IF(ISERROR(F1331),"",_xlfn.TEXTJOIN("/",FALSE,Q1338,T1338))</f>
        <v/>
      </c>
      <c r="J1338" s="39"/>
      <c r="K1338" s="39" t="str">
        <f ca="1">IF(ISERROR(F1331),"",_xlfn.TEXTJOIN("/",FALSE,R1338,U1338))</f>
        <v/>
      </c>
      <c r="L1338" s="39"/>
      <c r="M1338" s="7" t="b">
        <f t="shared" ca="1" si="190"/>
        <v>0</v>
      </c>
      <c r="N1338" s="8" t="e">
        <f t="shared" ca="1" si="191"/>
        <v>#N/A</v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5">
      <c r="A1339" s="7" t="str">
        <f ca="1">IF(ISERROR(F1331),"",VLOOKUP(C1331,INDIRECT($F$8),6+(O1339-1)*3,0))</f>
        <v/>
      </c>
      <c r="B1339" s="38" t="str">
        <f ca="1">IF(ISERROR(F1331),"",VLOOKUP(D1331,INDIRECT($F$8),6+(O1339-1)*3,0))</f>
        <v/>
      </c>
      <c r="C1339" s="38"/>
      <c r="D1339" s="38"/>
      <c r="E1339" s="38"/>
      <c r="F1339" s="7" t="str">
        <f ca="1">IF(ISERROR(F1331),"",VLOOKUP(E1331,INDIRECT($F$8),6+(O1339-1)*3,0))</f>
        <v/>
      </c>
      <c r="G1339" s="39" t="str">
        <f ca="1">IF(ISERROR(F1331),"",_xlfn.TEXTJOIN("/",FALSE,P1339,S1339))</f>
        <v/>
      </c>
      <c r="H1339" s="39"/>
      <c r="I1339" s="39" t="str">
        <f ca="1">IF(ISERROR(F1331),"",_xlfn.TEXTJOIN("/",FALSE,Q1339,T1339))</f>
        <v/>
      </c>
      <c r="J1339" s="39"/>
      <c r="K1339" s="39" t="str">
        <f ca="1">IF(ISERROR(F1331),"",_xlfn.TEXTJOIN("/",FALSE,R1339,U1339))</f>
        <v/>
      </c>
      <c r="L1339" s="39"/>
      <c r="M1339" s="7" t="b">
        <f t="shared" ca="1" si="190"/>
        <v>0</v>
      </c>
      <c r="N1339" s="8" t="e">
        <f t="shared" ca="1" si="191"/>
        <v>#N/A</v>
      </c>
      <c r="O1339">
        <f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5">
      <c r="A1340" s="7" t="str">
        <f ca="1">IF(ISERROR(F1331),"",VLOOKUP(C1331,INDIRECT($F$8),6+(O1340-1)*3,0))</f>
        <v/>
      </c>
      <c r="B1340" s="38" t="str">
        <f ca="1">IF(ISERROR(F1331),"",VLOOKUP(D1331,INDIRECT($F$8),6+(O1340-1)*3,0))</f>
        <v/>
      </c>
      <c r="C1340" s="38"/>
      <c r="D1340" s="38"/>
      <c r="E1340" s="38"/>
      <c r="F1340" s="7" t="str">
        <f ca="1">IF(ISERROR(F1331),"",VLOOKUP(E1331,INDIRECT($F$8),6+(O1340-1)*3,0))</f>
        <v/>
      </c>
      <c r="G1340" s="39" t="str">
        <f ca="1">IF(ISERROR(F1331),"",_xlfn.TEXTJOIN("/",FALSE,P1340,S1340))</f>
        <v/>
      </c>
      <c r="H1340" s="39"/>
      <c r="I1340" s="39" t="str">
        <f ca="1">IF(ISERROR(F1331),"",_xlfn.TEXTJOIN("/",FALSE,Q1340,T1340))</f>
        <v/>
      </c>
      <c r="J1340" s="39"/>
      <c r="K1340" s="39" t="str">
        <f ca="1">IF(ISERROR(F1331),"",_xlfn.TEXTJOIN("/",FALSE,R1340,U1340))</f>
        <v/>
      </c>
      <c r="L1340" s="39"/>
      <c r="M1340" s="7" t="b">
        <f t="shared" ca="1" si="190"/>
        <v>0</v>
      </c>
      <c r="N1340" s="8" t="e">
        <f t="shared" ca="1" si="191"/>
        <v>#N/A</v>
      </c>
      <c r="O1340">
        <f>O1339+1</f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5">
      <c r="A1341" s="7" t="str">
        <f ca="1">IF(ISERROR(F1331),"",VLOOKUP(C1331,INDIRECT($F$8),6+(O1341-1)*3,0))</f>
        <v/>
      </c>
      <c r="B1341" s="38" t="str">
        <f ca="1">IF(ISERROR(F1331),"",VLOOKUP(D1331,INDIRECT($F$8),6+(O1341-1)*3,0))</f>
        <v/>
      </c>
      <c r="C1341" s="38"/>
      <c r="D1341" s="38"/>
      <c r="E1341" s="38"/>
      <c r="F1341" s="7" t="str">
        <f ca="1">IF(ISERROR(F1331),"",VLOOKUP(E1331,INDIRECT($F$8),6+(O1341-1)*3,0))</f>
        <v/>
      </c>
      <c r="G1341" s="39" t="str">
        <f ca="1">IF(ISERROR(F1331),"",_xlfn.TEXTJOIN("/",FALSE,P1341,S1341))</f>
        <v/>
      </c>
      <c r="H1341" s="39"/>
      <c r="I1341" s="39" t="str">
        <f ca="1">IF(ISERROR(F1331),"",_xlfn.TEXTJOIN("/",FALSE,Q1341,T1341))</f>
        <v/>
      </c>
      <c r="J1341" s="39"/>
      <c r="K1341" s="39" t="str">
        <f ca="1">IF(ISERROR(F1331),"",_xlfn.TEXTJOIN("/",FALSE,R1341,U1341))</f>
        <v/>
      </c>
      <c r="L1341" s="39"/>
      <c r="M1341" s="7" t="b">
        <f t="shared" ca="1" si="190"/>
        <v>0</v>
      </c>
      <c r="N1341" s="8" t="e">
        <f t="shared" ca="1" si="191"/>
        <v>#N/A</v>
      </c>
      <c r="O1341">
        <f t="shared" ref="O1341:O1347" si="192">O1340+1</f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5">
      <c r="A1342" s="7" t="str">
        <f ca="1">IF(ISERROR(F1331),"",VLOOKUP(C1331,INDIRECT($F$8),6+(O1342-1)*3,0))</f>
        <v/>
      </c>
      <c r="B1342" s="38" t="str">
        <f ca="1">IF(ISERROR(F1331),"",VLOOKUP(D1331,INDIRECT($F$8),6+(O1342-1)*3,0))</f>
        <v/>
      </c>
      <c r="C1342" s="38"/>
      <c r="D1342" s="38"/>
      <c r="E1342" s="38"/>
      <c r="F1342" s="7" t="str">
        <f ca="1">IF(ISERROR(F1331),"",VLOOKUP(E1331,INDIRECT($F$8),6+(O1342-1)*3,0))</f>
        <v/>
      </c>
      <c r="G1342" s="39" t="str">
        <f ca="1">IF(ISERROR(F1331),"",_xlfn.TEXTJOIN("/",FALSE,P1342,S1342))</f>
        <v/>
      </c>
      <c r="H1342" s="39"/>
      <c r="I1342" s="39" t="str">
        <f ca="1">IF(ISERROR(F1331),"",_xlfn.TEXTJOIN("/",FALSE,Q1342,T1342))</f>
        <v/>
      </c>
      <c r="J1342" s="39"/>
      <c r="K1342" s="39" t="str">
        <f ca="1">IF(ISERROR(F1331),"",_xlfn.TEXTJOIN("/",FALSE,R1342,U1342))</f>
        <v/>
      </c>
      <c r="L1342" s="39"/>
      <c r="M1342" s="7" t="b">
        <f t="shared" ca="1" si="190"/>
        <v>0</v>
      </c>
      <c r="N1342" s="8" t="e">
        <f t="shared" ca="1" si="191"/>
        <v>#N/A</v>
      </c>
      <c r="O1342">
        <f t="shared" si="192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5">
      <c r="A1343" s="7" t="str">
        <f ca="1">IF(ISERROR(F1331),"",VLOOKUP(C1331,INDIRECT($F$8),6+(O1343-1)*3,0))</f>
        <v/>
      </c>
      <c r="B1343" s="38" t="str">
        <f ca="1">IF(ISERROR(F1331),"",VLOOKUP(D1331,INDIRECT($F$8),6+(O1343-1)*3-Z1343,0))</f>
        <v/>
      </c>
      <c r="C1343" s="38"/>
      <c r="D1343" s="38"/>
      <c r="E1343" s="38"/>
      <c r="F1343" s="7" t="str">
        <f ca="1">IF(ISERROR(F1331),"",VLOOKUP(E1331,INDIRECT($F$8),6+(O1343-1)*3,0))</f>
        <v/>
      </c>
      <c r="G1343" s="39" t="str">
        <f ca="1">IF(ISERROR(F1331),"",_xlfn.TEXTJOIN("/",FALSE,P1343,S1343))</f>
        <v/>
      </c>
      <c r="H1343" s="39"/>
      <c r="I1343" s="39" t="str">
        <f ca="1">IF(ISERROR(F1331),"",_xlfn.TEXTJOIN("/",FALSE,Q1343,T1343))</f>
        <v/>
      </c>
      <c r="J1343" s="39"/>
      <c r="K1343" s="39" t="str">
        <f ca="1">IF(ISERROR(F1331),"",_xlfn.TEXTJOIN("/",FALSE,R1343,U1343))</f>
        <v/>
      </c>
      <c r="L1343" s="39"/>
      <c r="M1343" s="7" t="b">
        <f t="shared" ca="1" si="190"/>
        <v>0</v>
      </c>
      <c r="N1343" s="8" t="e">
        <f t="shared" ca="1" si="191"/>
        <v>#N/A</v>
      </c>
      <c r="O1343">
        <f t="shared" si="192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5">
      <c r="A1344" s="7" t="str">
        <f ca="1">IF(ISERROR(F1331),"",VLOOKUP(C1331,INDIRECT($F$8),6+(O1344-1)*3,0))</f>
        <v/>
      </c>
      <c r="B1344" s="38" t="str">
        <f ca="1">IF(ISERROR(F1331),"",VLOOKUP(D1331,INDIRECT($F$8),6+(O1344-1)*3-Z1344,0))</f>
        <v/>
      </c>
      <c r="C1344" s="38"/>
      <c r="D1344" s="38"/>
      <c r="E1344" s="38"/>
      <c r="F1344" s="7" t="str">
        <f ca="1">IF(ISERROR(F1331),"",VLOOKUP(E1331,INDIRECT($F$8),6+(O1344-1)*3,0))</f>
        <v/>
      </c>
      <c r="G1344" s="39" t="str">
        <f ca="1">IF(ISERROR(F1331),"",_xlfn.TEXTJOIN("/",FALSE,P1344,S1344))</f>
        <v/>
      </c>
      <c r="H1344" s="39"/>
      <c r="I1344" s="39" t="str">
        <f ca="1">IF(ISERROR(F1331),"",_xlfn.TEXTJOIN("/",FALSE,Q1344,T1344))</f>
        <v/>
      </c>
      <c r="J1344" s="39"/>
      <c r="K1344" s="39" t="str">
        <f ca="1">IF(ISERROR(F1331),"",_xlfn.TEXTJOIN("/",FALSE,R1344,U1344))</f>
        <v/>
      </c>
      <c r="L1344" s="39"/>
      <c r="M1344" s="7" t="b">
        <f t="shared" ca="1" si="190"/>
        <v>0</v>
      </c>
      <c r="N1344" s="8" t="e">
        <f t="shared" ca="1" si="191"/>
        <v>#N/A</v>
      </c>
      <c r="O1344">
        <f t="shared" si="192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5">
      <c r="A1345" s="7" t="str">
        <f ca="1">IF(ISERROR(F1331),"",VLOOKUP(C1331,INDIRECT($F$8),6+(O1345-1)*3,0))</f>
        <v/>
      </c>
      <c r="B1345" s="38" t="str">
        <f ca="1">IF(ISERROR(F1331),"",VLOOKUP(D1331,INDIRECT($F$8),6+(O1345-1)*3,0))</f>
        <v/>
      </c>
      <c r="C1345" s="38"/>
      <c r="D1345" s="38"/>
      <c r="E1345" s="38"/>
      <c r="F1345" s="7" t="str">
        <f ca="1">IF(ISERROR(F1331),"",VLOOKUP(E1331,INDIRECT($F$8),6+(O1345-1)*3,0))</f>
        <v/>
      </c>
      <c r="G1345" s="39" t="str">
        <f ca="1">IF(ISERROR(F1331),"",_xlfn.TEXTJOIN("/",FALSE,P1345,S1345))</f>
        <v/>
      </c>
      <c r="H1345" s="39"/>
      <c r="I1345" s="39" t="str">
        <f ca="1">IF(ISERROR(F1331),"",_xlfn.TEXTJOIN("/",FALSE,Q1345,T1345))</f>
        <v/>
      </c>
      <c r="J1345" s="39"/>
      <c r="K1345" s="39" t="str">
        <f ca="1">IF(ISERROR(F1331),"",_xlfn.TEXTJOIN("/",FALSE,R1345,U1345))</f>
        <v/>
      </c>
      <c r="L1345" s="39"/>
      <c r="M1345" s="7" t="b">
        <f t="shared" ca="1" si="190"/>
        <v>0</v>
      </c>
      <c r="N1345" s="8" t="e">
        <f t="shared" ca="1" si="191"/>
        <v>#N/A</v>
      </c>
      <c r="O1345">
        <f t="shared" si="192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5">
      <c r="A1346" s="7" t="str">
        <f ca="1">IF(ISERROR(F1331),"",VLOOKUP(C1331,INDIRECT($F$8),6+(O1346-1)*3,0))</f>
        <v/>
      </c>
      <c r="B1346" s="38" t="str">
        <f ca="1">IF(ISERROR(F1331),"",VLOOKUP(D1331,INDIRECT($F$8),6+(O1346-1)*3,0))</f>
        <v/>
      </c>
      <c r="C1346" s="38"/>
      <c r="D1346" s="38"/>
      <c r="E1346" s="38"/>
      <c r="F1346" s="7" t="str">
        <f ca="1">IF(ISERROR(F1331),"",VLOOKUP(E1331,INDIRECT($F$8),6+(O1346-1)*3,0))</f>
        <v/>
      </c>
      <c r="G1346" s="39" t="str">
        <f ca="1">IF(ISERROR(F1331),"",_xlfn.TEXTJOIN("/",FALSE,P1346,S1346))</f>
        <v/>
      </c>
      <c r="H1346" s="39"/>
      <c r="I1346" s="39" t="str">
        <f ca="1">IF(ISERROR(F1331),"",_xlfn.TEXTJOIN("/",FALSE,Q1346,T1346))</f>
        <v/>
      </c>
      <c r="J1346" s="39"/>
      <c r="K1346" s="39" t="str">
        <f ca="1">IF(ISERROR(F1331),"",_xlfn.TEXTJOIN("/",FALSE,R1346,U1346))</f>
        <v/>
      </c>
      <c r="L1346" s="39"/>
      <c r="M1346" s="7" t="b">
        <f t="shared" ca="1" si="190"/>
        <v>0</v>
      </c>
      <c r="N1346" s="8" t="e">
        <f t="shared" ca="1" si="191"/>
        <v>#N/A</v>
      </c>
      <c r="O1346">
        <f t="shared" si="192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5">
      <c r="A1347" s="7" t="str">
        <f ca="1">IF(ISERROR(F1331),"",VLOOKUP(C1331,INDIRECT($F$8),6+(O1347-1)*3-Y1347,0))</f>
        <v/>
      </c>
      <c r="B1347" s="38" t="str">
        <f ca="1">IF(ISERROR(F1331),"",VLOOKUP(D1331,INDIRECT($F$8),6+(O1347-1)*3-Z1347,0))</f>
        <v/>
      </c>
      <c r="C1347" s="38"/>
      <c r="D1347" s="38"/>
      <c r="E1347" s="38"/>
      <c r="F1347" s="7" t="str">
        <f ca="1">IF(ISERROR(F1331),"",VLOOKUP(E1331,INDIRECT($F$8),6+(O1347-1)*3-AA1347,0))</f>
        <v/>
      </c>
      <c r="G1347" s="39" t="str">
        <f ca="1">IF(ISERROR(F1331),"","-")</f>
        <v/>
      </c>
      <c r="H1347" s="39"/>
      <c r="I1347" s="39" t="str">
        <f ca="1">IF(ISERROR(F1331),"",_xlfn.TEXTJOIN("/",FALSE,Q1347,T1347))</f>
        <v/>
      </c>
      <c r="J1347" s="39"/>
      <c r="K1347" s="39" t="str">
        <f ca="1">IF(ISERROR(F1331),"",_xlfn.TEXTJOIN("/",FALSE,R1347,U1347))</f>
        <v/>
      </c>
      <c r="L1347" s="39"/>
      <c r="M1347" s="39" t="str">
        <f ca="1">IF(ISBLANK(R1347),"",IF(ISTEXT(R1347),R1347,IF(R1347&gt;=0.8*U1347,"Excellent",IF(R1347&gt;=0.6*U1347,"Very Good",IF(R1347&gt;=0.4*U1347,"Good",IF(R1347&gt;=0.2*U1347,"Satisfactory","Average"))))))</f>
        <v/>
      </c>
      <c r="N1347" s="39"/>
      <c r="O1347">
        <f t="shared" si="192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5">
      <c r="A1348" s="40" t="str">
        <f ca="1">IF(ISERROR(F1331),"",A1327)</f>
        <v/>
      </c>
      <c r="B1348" s="40"/>
      <c r="C1348" s="40"/>
      <c r="D1348" s="40"/>
      <c r="E1348" s="40"/>
      <c r="F1348" s="10" t="str">
        <f ca="1">IF(ISERROR(F1331),"",SUM(F1336:F1346))</f>
        <v/>
      </c>
      <c r="G1348" s="41" t="str">
        <f ca="1">IF(ISERROR(F1331),"",_xlfn.TEXTJOIN("/",TRUE,SUMIF(F1336:F1347,"&gt;0",P1336:P1347),SUMIF(F1336:F1347,"&gt;0",S1336:S1347)))</f>
        <v/>
      </c>
      <c r="H1348" s="41"/>
      <c r="I1348" s="41" t="str">
        <f ca="1">IF(ISERROR(F1331),"",_xlfn.TEXTJOIN("/",TRUE,SUMIF(F1336:F1347,"&gt;0",Q1336:Q1347),SUMIF(F1336:F1347,"&gt;0",T1336:T1347)))</f>
        <v/>
      </c>
      <c r="J1348" s="41"/>
      <c r="K1348" s="41" t="str">
        <f ca="1">IF(ISERROR(F1331),"",_xlfn.TEXTJOIN("/",TRUE,SUMIF(F1336:F1347,"&gt;0",R1336:R1347),SUMIF(F1336:F1347,"&gt;0",U1336:U1347)))</f>
        <v/>
      </c>
      <c r="L1348" s="41"/>
      <c r="M1348" s="40" t="str">
        <f ca="1">IF(ISERROR(F1331),"",SUMPRODUCT(N1336:N1346,F1336:F1346))</f>
        <v/>
      </c>
      <c r="N1348" s="40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5">
      <c r="A1349" s="40" t="str">
        <f ca="1">IF(ISERROR(F1331),"",A1328)</f>
        <v/>
      </c>
      <c r="B1349" s="42" t="str" cm="1">
        <f t="array" aca="1" ref="B1349" ca="1">IF(SUM(COUNTIF(M1336:M1346,{"Ab","Dt"}))=11, "Not Promoted to IInd Semester", IF(V1348="", "PASS", "CARRY OVER"))</f>
        <v>PASS</v>
      </c>
      <c r="C1349" s="42"/>
      <c r="D1349" s="40" t="str">
        <f ca="1">IF(ISERROR(F1331),"",D1328)</f>
        <v/>
      </c>
      <c r="E1349" s="42" t="str">
        <f ca="1">IF(ISERROR(F1331),"",IF(V1348="",IF(X1348="","",X1348),_xlfn.TEXTJOIN(" ",TRUE,"BACK IN",V1348)))</f>
        <v/>
      </c>
      <c r="F1349" s="42"/>
      <c r="G1349" s="40" t="str">
        <f ca="1">IF(ISERROR(F1331),"",G1328)</f>
        <v/>
      </c>
      <c r="H1349" s="43" t="str">
        <f ca="1">IF(ISERROR(F1331),"",M1348/F1348)</f>
        <v/>
      </c>
      <c r="I1349" s="40" t="str">
        <f ca="1">IF(ISERROR(F1331),"",I1328)</f>
        <v/>
      </c>
      <c r="J1349" s="43" t="str">
        <f ca="1">IF(ISERROR(F1331),"",VLOOKUP(B1331,INDIRECT($F$8),12+(O1347-1)*3,0))</f>
        <v/>
      </c>
      <c r="K1349" s="42" t="str">
        <f ca="1">IF(ISERROR(F1331),"",K1328)</f>
        <v/>
      </c>
      <c r="L1349" s="40" t="str">
        <f ca="1">IF(ISERROR(F1331),"",SUMIF(N1336:N1346,"&gt;0",F1336:F1346))</f>
        <v/>
      </c>
      <c r="M1349" s="42" t="str">
        <f ca="1">IF(ISERROR(F1331),"",M1328)</f>
        <v/>
      </c>
      <c r="N1349" s="40" t="str">
        <f ca="1">IF(ISERROR(F1331),"",VLOOKUP(B1331,INDIRECT($F$8),10+(O1347-1)*3,0))</f>
        <v/>
      </c>
    </row>
    <row r="1350" spans="1:24" ht="12" customHeight="1" x14ac:dyDescent="0.25">
      <c r="A1350" s="40"/>
      <c r="B1350" s="42"/>
      <c r="C1350" s="42"/>
      <c r="D1350" s="40"/>
      <c r="E1350" s="42"/>
      <c r="F1350" s="42"/>
      <c r="G1350" s="40"/>
      <c r="H1350" s="43"/>
      <c r="I1350" s="40"/>
      <c r="J1350" s="43"/>
      <c r="K1350" s="42"/>
      <c r="L1350" s="40"/>
      <c r="M1350" s="42"/>
      <c r="N1350" s="40"/>
    </row>
    <row r="1351" spans="1:24" ht="12" customHeight="1" x14ac:dyDescent="0.25">
      <c r="A1351" s="40"/>
      <c r="B1351" s="42"/>
      <c r="C1351" s="42"/>
      <c r="D1351" s="40"/>
      <c r="E1351" s="42"/>
      <c r="F1351" s="42"/>
      <c r="G1351" s="40"/>
      <c r="H1351" s="43"/>
      <c r="I1351" s="40"/>
      <c r="J1351" s="43"/>
      <c r="K1351" s="42"/>
      <c r="L1351" s="40"/>
      <c r="M1351" s="42"/>
      <c r="N1351" s="40"/>
    </row>
    <row r="1352" spans="1:24" ht="12" customHeight="1" x14ac:dyDescent="0.25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5">
      <c r="A1353" s="44" t="str">
        <f ca="1">IF(ISERROR(F1352),"",A1332)</f>
        <v/>
      </c>
      <c r="B1353" s="44" t="str">
        <f ca="1">IFERROR(VLOOKUP(B1352,INDIRECT($F$8),4,0),"")</f>
        <v/>
      </c>
      <c r="C1353" s="44"/>
      <c r="D1353" s="44" t="str">
        <f ca="1">IF(ISERROR(F1352),"",D1332)</f>
        <v/>
      </c>
      <c r="E1353" s="44" t="str">
        <f ca="1">IFERROR(VLOOKUP(B1352,INDIRECT($F$8),5,0),"")</f>
        <v/>
      </c>
      <c r="F1353" s="44"/>
      <c r="G1353" s="44" t="str">
        <f ca="1">IF(ISERROR(F1352),"",G1332)</f>
        <v/>
      </c>
      <c r="H1353" s="44"/>
      <c r="I1353" s="45" t="str">
        <f ca="1">IFERROR(VLOOKUP(B1352,INDIRECT($F$8),2,0),"")</f>
        <v/>
      </c>
      <c r="J1353" s="45"/>
      <c r="K1353" s="44" t="str">
        <f ca="1">IF(ISERROR(F1352),"",K1332)</f>
        <v/>
      </c>
      <c r="L1353" s="44"/>
      <c r="M1353" s="45" t="str">
        <f ca="1">IFERROR(VLOOKUP(B1352,INDIRECT($F$8),3,0),"")</f>
        <v/>
      </c>
      <c r="N1353" s="45"/>
    </row>
    <row r="1354" spans="1:24" ht="12" customHeight="1" x14ac:dyDescent="0.25">
      <c r="A1354" s="44"/>
      <c r="B1354" s="44"/>
      <c r="C1354" s="44"/>
      <c r="D1354" s="44"/>
      <c r="E1354" s="44"/>
      <c r="F1354" s="44"/>
      <c r="G1354" s="44"/>
      <c r="H1354" s="44"/>
      <c r="I1354" s="45"/>
      <c r="J1354" s="45"/>
      <c r="K1354" s="44"/>
      <c r="L1354" s="44"/>
      <c r="M1354" s="45"/>
      <c r="N1354" s="45"/>
    </row>
    <row r="1355" spans="1:24" ht="12" customHeight="1" x14ac:dyDescent="0.25">
      <c r="A1355" s="42" t="str">
        <f ca="1">IF(ISERROR(F1352),"",A1334)</f>
        <v/>
      </c>
      <c r="B1355" s="42" t="str">
        <f ca="1">IF(ISERROR(F1352),"",B1334)</f>
        <v/>
      </c>
      <c r="C1355" s="42"/>
      <c r="D1355" s="42"/>
      <c r="E1355" s="42"/>
      <c r="F1355" s="42" t="str">
        <f ca="1">IF(ISERROR(F1352),"",F1334)</f>
        <v/>
      </c>
      <c r="G1355" s="42" t="str">
        <f ca="1">IF(ISERROR(F1352),"",G1334)</f>
        <v/>
      </c>
      <c r="H1355" s="42"/>
      <c r="I1355" s="42" t="str">
        <f ca="1">IF(ISERROR(F1352),"",I1334)</f>
        <v/>
      </c>
      <c r="J1355" s="42"/>
      <c r="K1355" s="42" t="str">
        <f ca="1">IF(ISERROR(F1352),"",K1334)</f>
        <v/>
      </c>
      <c r="L1355" s="42"/>
      <c r="M1355" s="42" t="str">
        <f ca="1">IF(ISERROR(F1352),"",M1334)</f>
        <v/>
      </c>
      <c r="N1355" s="42" t="str">
        <f ca="1">IF(ISERROR(F1352),"",N1334)</f>
        <v/>
      </c>
    </row>
    <row r="1356" spans="1:24" ht="12" customHeight="1" x14ac:dyDescent="0.25">
      <c r="A1356" s="42"/>
      <c r="B1356" s="42"/>
      <c r="C1356" s="42"/>
      <c r="D1356" s="42"/>
      <c r="E1356" s="42"/>
      <c r="F1356" s="42"/>
      <c r="G1356" s="42"/>
      <c r="H1356" s="42"/>
      <c r="I1356" s="42"/>
      <c r="J1356" s="42"/>
      <c r="K1356" s="42"/>
      <c r="L1356" s="42"/>
      <c r="M1356" s="42"/>
      <c r="N1356" s="42"/>
      <c r="W1356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10</v>
      </c>
    </row>
    <row r="1357" spans="1:24" ht="12" customHeight="1" x14ac:dyDescent="0.25">
      <c r="A1357" s="7" t="str">
        <f ca="1">IF(ISERROR(F1352),"",VLOOKUP(C1352,INDIRECT($F$8),6+(O1357-1)*3,0))</f>
        <v/>
      </c>
      <c r="B1357" s="38" t="str">
        <f ca="1">IF(ISERROR(F1352),"",VLOOKUP(D1352,INDIRECT($F$8),6+(O1357-1)*3,0))</f>
        <v/>
      </c>
      <c r="C1357" s="38"/>
      <c r="D1357" s="38"/>
      <c r="E1357" s="38"/>
      <c r="F1357" s="7" t="str">
        <f ca="1">IF(ISERROR(F1352),"",VLOOKUP(E1352,INDIRECT($F$8),6+(O1357-1)*3,0))</f>
        <v/>
      </c>
      <c r="G1357" s="39" t="str">
        <f ca="1">IF(ISERROR(F1352),"",_xlfn.TEXTJOIN("/",FALSE,P1357,S1357))</f>
        <v/>
      </c>
      <c r="H1357" s="39"/>
      <c r="I1357" s="39" t="str">
        <f ca="1">IF(ISERROR(F1352),"",_xlfn.TEXTJOIN("/",FALSE,Q1357,T1357))</f>
        <v/>
      </c>
      <c r="J1357" s="39"/>
      <c r="K1357" s="39" t="str">
        <f ca="1">IF(ISERROR(F1352),"",_xlfn.TEXTJOIN("/",FALSE,R1357,U1357))</f>
        <v/>
      </c>
      <c r="L1357" s="39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0.95*U1357,"O",IF(R1357&gt;=0.9*U1357,"A+",IF(R1357&gt;=0.85*U1357,"A",IF(R1357&gt;=0.8*U1357,"B+",IF(R1357&gt;=0.75*U1357,"B",IF(R1357&gt;=0.7*U1357,"C+",IF(R1357&gt;=0.65*U1357,"C",IF(R1357&gt;=0.6*U1357,"D+",IF(R1357&gt;=0.55*U1357,"D",IF(R1357&gt;=0.5*U1357,"E+",IF(R1357&gt;=0.45*U1357,"E",IF(R1357&gt;=0.4*U1357,"P",IF(R1357&lt;0.4*U1357,"F",R1357)))))))))))))))))))</f>
        <v/>
      </c>
      <c r="N1357" s="8" t="e">
        <f ca="1">INDEX($Z$2:$Z$17,MATCH(M1357,$Y$2:$Y$17,0))</f>
        <v>#N/A</v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5">
      <c r="A1358" s="7" t="str">
        <f ca="1">IF(ISERROR(F1352),"",VLOOKUP(C1352,INDIRECT($F$8),6+(O1358-1)*3,0))</f>
        <v/>
      </c>
      <c r="B1358" s="38" t="str">
        <f ca="1">IF(ISERROR(F1352),"",VLOOKUP(D1352,INDIRECT($F$8),6+(O1358-1)*3,0))</f>
        <v/>
      </c>
      <c r="C1358" s="38"/>
      <c r="D1358" s="38"/>
      <c r="E1358" s="38"/>
      <c r="F1358" s="7" t="str">
        <f ca="1">IF(ISERROR(F1352),"",VLOOKUP(E1352,INDIRECT($F$8),6+(O1358-1)*3,0))</f>
        <v/>
      </c>
      <c r="G1358" s="39" t="str">
        <f ca="1">IF(ISERROR(F1352),"",_xlfn.TEXTJOIN("/",FALSE,P1358,S1358))</f>
        <v/>
      </c>
      <c r="H1358" s="39"/>
      <c r="I1358" s="39" t="str">
        <f ca="1">IF(ISERROR(F1352),"",_xlfn.TEXTJOIN("/",FALSE,Q1358,T1358))</f>
        <v/>
      </c>
      <c r="J1358" s="39"/>
      <c r="K1358" s="39" t="str">
        <f ca="1">IF(ISERROR(F1352),"",_xlfn.TEXTJOIN("/",FALSE,R1358,U1358))</f>
        <v/>
      </c>
      <c r="L1358" s="39"/>
      <c r="M1358" s="7" t="b">
        <f t="shared" ref="M1358:M1367" ca="1" si="193">IF(ISERROR(F1353),"",IF(ISTEXT(P1358),IF(P1358="A","Ab",IF(P1358="D","Dt",IF(P1358="UFM","UFM",IF(P1358="NA","")))),IF(AND(ISBLANK(P1358),ISBLANK(R1358)),"",IF(P1358&lt;0.3*S1358,"F",IF(ISBLANK(R1358),"",IF(ISTEXT(R1358),R1358,IF(R1358&gt;=0.95*U1358,"O",IF(R1358&gt;=0.9*U1358,"A+",IF(R1358&gt;=0.85*U1358,"A",IF(R1358&gt;=0.8*U1358,"B+",IF(R1358&gt;=0.75*U1358,"B",IF(R1358&gt;=0.7*U1358,"C+",IF(R1358&gt;=0.65*U1358,"C",IF(R1358&gt;=0.6*U1358,"D+",IF(R1358&gt;=0.55*U1358,"D",IF(R1358&gt;=0.5*U1358,"E+",IF(R1358&gt;=0.45*U1358,"E",IF(R1358&gt;=0.4*U1358,"P",IF(R1358&lt;0.4*U1358,"F",R1358)))))))))))))))))))</f>
        <v>0</v>
      </c>
      <c r="N1358" s="8" t="e">
        <f t="shared" ref="N1358:N1367" ca="1" si="194">INDEX($Z$2:$Z$17,MATCH(M1358,$Y$2:$Y$17,0))</f>
        <v>#N/A</v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5">
      <c r="A1359" s="7" t="str">
        <f ca="1">IF(ISERROR(F1352),"",VLOOKUP(C1352,INDIRECT($F$8),6+(O1359-1)*3,0))</f>
        <v/>
      </c>
      <c r="B1359" s="38" t="str">
        <f ca="1">IF(ISERROR(F1352),"",VLOOKUP(D1352,INDIRECT($F$8),6+(O1359-1)*3,0))</f>
        <v/>
      </c>
      <c r="C1359" s="38"/>
      <c r="D1359" s="38"/>
      <c r="E1359" s="38"/>
      <c r="F1359" s="7" t="str">
        <f ca="1">IF(ISERROR(F1352),"",VLOOKUP(E1352,INDIRECT($F$8),6+(O1359-1)*3,0))</f>
        <v/>
      </c>
      <c r="G1359" s="39" t="str">
        <f ca="1">IF(ISERROR(F1352),"",_xlfn.TEXTJOIN("/",FALSE,P1359,S1359))</f>
        <v/>
      </c>
      <c r="H1359" s="39"/>
      <c r="I1359" s="39" t="str">
        <f ca="1">IF(ISERROR(F1352),"",_xlfn.TEXTJOIN("/",FALSE,Q1359,T1359))</f>
        <v/>
      </c>
      <c r="J1359" s="39"/>
      <c r="K1359" s="39" t="str">
        <f ca="1">IF(ISERROR(F1352),"",_xlfn.TEXTJOIN("/",FALSE,R1359,U1359))</f>
        <v/>
      </c>
      <c r="L1359" s="39"/>
      <c r="M1359" s="7" t="b">
        <f t="shared" ca="1" si="193"/>
        <v>0</v>
      </c>
      <c r="N1359" s="8" t="e">
        <f t="shared" ca="1" si="194"/>
        <v>#N/A</v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5">
      <c r="A1360" s="7" t="str">
        <f ca="1">IF(ISERROR(F1352),"",VLOOKUP(C1352,INDIRECT($F$8),6+(O1360-1)*3,0))</f>
        <v/>
      </c>
      <c r="B1360" s="38" t="str">
        <f ca="1">IF(ISERROR(F1352),"",VLOOKUP(D1352,INDIRECT($F$8),6+(O1360-1)*3,0))</f>
        <v/>
      </c>
      <c r="C1360" s="38"/>
      <c r="D1360" s="38"/>
      <c r="E1360" s="38"/>
      <c r="F1360" s="7" t="str">
        <f ca="1">IF(ISERROR(F1352),"",VLOOKUP(E1352,INDIRECT($F$8),6+(O1360-1)*3,0))</f>
        <v/>
      </c>
      <c r="G1360" s="39" t="str">
        <f ca="1">IF(ISERROR(F1352),"",_xlfn.TEXTJOIN("/",FALSE,P1360,S1360))</f>
        <v/>
      </c>
      <c r="H1360" s="39"/>
      <c r="I1360" s="39" t="str">
        <f ca="1">IF(ISERROR(F1352),"",_xlfn.TEXTJOIN("/",FALSE,Q1360,T1360))</f>
        <v/>
      </c>
      <c r="J1360" s="39"/>
      <c r="K1360" s="39" t="str">
        <f ca="1">IF(ISERROR(F1352),"",_xlfn.TEXTJOIN("/",FALSE,R1360,U1360))</f>
        <v/>
      </c>
      <c r="L1360" s="39"/>
      <c r="M1360" s="7" t="b">
        <f t="shared" ca="1" si="193"/>
        <v>0</v>
      </c>
      <c r="N1360" s="8" t="e">
        <f t="shared" ca="1" si="194"/>
        <v>#N/A</v>
      </c>
      <c r="O1360">
        <f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5">
      <c r="A1361" s="7" t="str">
        <f ca="1">IF(ISERROR(F1352),"",VLOOKUP(C1352,INDIRECT($F$8),6+(O1361-1)*3,0))</f>
        <v/>
      </c>
      <c r="B1361" s="38" t="str">
        <f ca="1">IF(ISERROR(F1352),"",VLOOKUP(D1352,INDIRECT($F$8),6+(O1361-1)*3,0))</f>
        <v/>
      </c>
      <c r="C1361" s="38"/>
      <c r="D1361" s="38"/>
      <c r="E1361" s="38"/>
      <c r="F1361" s="7" t="str">
        <f ca="1">IF(ISERROR(F1352),"",VLOOKUP(E1352,INDIRECT($F$8),6+(O1361-1)*3,0))</f>
        <v/>
      </c>
      <c r="G1361" s="39" t="str">
        <f ca="1">IF(ISERROR(F1352),"",_xlfn.TEXTJOIN("/",FALSE,P1361,S1361))</f>
        <v/>
      </c>
      <c r="H1361" s="39"/>
      <c r="I1361" s="39" t="str">
        <f ca="1">IF(ISERROR(F1352),"",_xlfn.TEXTJOIN("/",FALSE,Q1361,T1361))</f>
        <v/>
      </c>
      <c r="J1361" s="39"/>
      <c r="K1361" s="39" t="str">
        <f ca="1">IF(ISERROR(F1352),"",_xlfn.TEXTJOIN("/",FALSE,R1361,U1361))</f>
        <v/>
      </c>
      <c r="L1361" s="39"/>
      <c r="M1361" s="7" t="b">
        <f t="shared" ca="1" si="193"/>
        <v>0</v>
      </c>
      <c r="N1361" s="8" t="e">
        <f t="shared" ca="1" si="194"/>
        <v>#N/A</v>
      </c>
      <c r="O1361">
        <f>O1360+1</f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5">
      <c r="A1362" s="7" t="str">
        <f ca="1">IF(ISERROR(F1352),"",VLOOKUP(C1352,INDIRECT($F$8),6+(O1362-1)*3,0))</f>
        <v/>
      </c>
      <c r="B1362" s="38" t="str">
        <f ca="1">IF(ISERROR(F1352),"",VLOOKUP(D1352,INDIRECT($F$8),6+(O1362-1)*3,0))</f>
        <v/>
      </c>
      <c r="C1362" s="38"/>
      <c r="D1362" s="38"/>
      <c r="E1362" s="38"/>
      <c r="F1362" s="7" t="str">
        <f ca="1">IF(ISERROR(F1352),"",VLOOKUP(E1352,INDIRECT($F$8),6+(O1362-1)*3,0))</f>
        <v/>
      </c>
      <c r="G1362" s="39" t="str">
        <f ca="1">IF(ISERROR(F1352),"",_xlfn.TEXTJOIN("/",FALSE,P1362,S1362))</f>
        <v/>
      </c>
      <c r="H1362" s="39"/>
      <c r="I1362" s="39" t="str">
        <f ca="1">IF(ISERROR(F1352),"",_xlfn.TEXTJOIN("/",FALSE,Q1362,T1362))</f>
        <v/>
      </c>
      <c r="J1362" s="39"/>
      <c r="K1362" s="39" t="str">
        <f ca="1">IF(ISERROR(F1352),"",_xlfn.TEXTJOIN("/",FALSE,R1362,U1362))</f>
        <v/>
      </c>
      <c r="L1362" s="39"/>
      <c r="M1362" s="7" t="b">
        <f t="shared" ca="1" si="193"/>
        <v>0</v>
      </c>
      <c r="N1362" s="8" t="e">
        <f t="shared" ca="1" si="194"/>
        <v>#N/A</v>
      </c>
      <c r="O1362">
        <f t="shared" ref="O1362:O1368" si="195">O1361+1</f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5">
      <c r="A1363" s="7" t="str">
        <f ca="1">IF(ISERROR(F1352),"",VLOOKUP(C1352,INDIRECT($F$8),6+(O1363-1)*3,0))</f>
        <v/>
      </c>
      <c r="B1363" s="38" t="str">
        <f ca="1">IF(ISERROR(F1352),"",VLOOKUP(D1352,INDIRECT($F$8),6+(O1363-1)*3,0))</f>
        <v/>
      </c>
      <c r="C1363" s="38"/>
      <c r="D1363" s="38"/>
      <c r="E1363" s="38"/>
      <c r="F1363" s="7" t="str">
        <f ca="1">IF(ISERROR(F1352),"",VLOOKUP(E1352,INDIRECT($F$8),6+(O1363-1)*3,0))</f>
        <v/>
      </c>
      <c r="G1363" s="39" t="str">
        <f ca="1">IF(ISERROR(F1352),"",_xlfn.TEXTJOIN("/",FALSE,P1363,S1363))</f>
        <v/>
      </c>
      <c r="H1363" s="39"/>
      <c r="I1363" s="39" t="str">
        <f ca="1">IF(ISERROR(F1352),"",_xlfn.TEXTJOIN("/",FALSE,Q1363,T1363))</f>
        <v/>
      </c>
      <c r="J1363" s="39"/>
      <c r="K1363" s="39" t="str">
        <f ca="1">IF(ISERROR(F1352),"",_xlfn.TEXTJOIN("/",FALSE,R1363,U1363))</f>
        <v/>
      </c>
      <c r="L1363" s="39"/>
      <c r="M1363" s="7" t="b">
        <f t="shared" ca="1" si="193"/>
        <v>0</v>
      </c>
      <c r="N1363" s="8" t="e">
        <f t="shared" ca="1" si="194"/>
        <v>#N/A</v>
      </c>
      <c r="O1363">
        <f t="shared" si="195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5">
      <c r="A1364" s="7" t="str">
        <f ca="1">IF(ISERROR(F1352),"",VLOOKUP(C1352,INDIRECT($F$8),6+(O1364-1)*3,0))</f>
        <v/>
      </c>
      <c r="B1364" s="38" t="str">
        <f ca="1">IF(ISERROR(F1352),"",VLOOKUP(D1352,INDIRECT($F$8),6+(O1364-1)*3-Z1364,0))</f>
        <v/>
      </c>
      <c r="C1364" s="38"/>
      <c r="D1364" s="38"/>
      <c r="E1364" s="38"/>
      <c r="F1364" s="7" t="str">
        <f ca="1">IF(ISERROR(F1352),"",VLOOKUP(E1352,INDIRECT($F$8),6+(O1364-1)*3,0))</f>
        <v/>
      </c>
      <c r="G1364" s="39" t="str">
        <f ca="1">IF(ISERROR(F1352),"",_xlfn.TEXTJOIN("/",FALSE,P1364,S1364))</f>
        <v/>
      </c>
      <c r="H1364" s="39"/>
      <c r="I1364" s="39" t="str">
        <f ca="1">IF(ISERROR(F1352),"",_xlfn.TEXTJOIN("/",FALSE,Q1364,T1364))</f>
        <v/>
      </c>
      <c r="J1364" s="39"/>
      <c r="K1364" s="39" t="str">
        <f ca="1">IF(ISERROR(F1352),"",_xlfn.TEXTJOIN("/",FALSE,R1364,U1364))</f>
        <v/>
      </c>
      <c r="L1364" s="39"/>
      <c r="M1364" s="7" t="b">
        <f t="shared" ca="1" si="193"/>
        <v>0</v>
      </c>
      <c r="N1364" s="8" t="e">
        <f t="shared" ca="1" si="194"/>
        <v>#N/A</v>
      </c>
      <c r="O1364">
        <f t="shared" si="195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5">
      <c r="A1365" s="7" t="str">
        <f ca="1">IF(ISERROR(F1352),"",VLOOKUP(C1352,INDIRECT($F$8),6+(O1365-1)*3,0))</f>
        <v/>
      </c>
      <c r="B1365" s="38" t="str">
        <f ca="1">IF(ISERROR(F1352),"",VLOOKUP(D1352,INDIRECT($F$8),6+(O1365-1)*3-Z1365,0))</f>
        <v/>
      </c>
      <c r="C1365" s="38"/>
      <c r="D1365" s="38"/>
      <c r="E1365" s="38"/>
      <c r="F1365" s="7" t="str">
        <f ca="1">IF(ISERROR(F1352),"",VLOOKUP(E1352,INDIRECT($F$8),6+(O1365-1)*3,0))</f>
        <v/>
      </c>
      <c r="G1365" s="39" t="str">
        <f ca="1">IF(ISERROR(F1352),"",_xlfn.TEXTJOIN("/",FALSE,P1365,S1365))</f>
        <v/>
      </c>
      <c r="H1365" s="39"/>
      <c r="I1365" s="39" t="str">
        <f ca="1">IF(ISERROR(F1352),"",_xlfn.TEXTJOIN("/",FALSE,Q1365,T1365))</f>
        <v/>
      </c>
      <c r="J1365" s="39"/>
      <c r="K1365" s="39" t="str">
        <f ca="1">IF(ISERROR(F1352),"",_xlfn.TEXTJOIN("/",FALSE,R1365,U1365))</f>
        <v/>
      </c>
      <c r="L1365" s="39"/>
      <c r="M1365" s="7" t="b">
        <f t="shared" ca="1" si="193"/>
        <v>0</v>
      </c>
      <c r="N1365" s="8" t="e">
        <f t="shared" ca="1" si="194"/>
        <v>#N/A</v>
      </c>
      <c r="O1365">
        <f t="shared" si="195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5">
      <c r="A1366" s="7" t="str">
        <f ca="1">IF(ISERROR(F1352),"",VLOOKUP(C1352,INDIRECT($F$8),6+(O1366-1)*3,0))</f>
        <v/>
      </c>
      <c r="B1366" s="38" t="str">
        <f ca="1">IF(ISERROR(F1352),"",VLOOKUP(D1352,INDIRECT($F$8),6+(O1366-1)*3,0))</f>
        <v/>
      </c>
      <c r="C1366" s="38"/>
      <c r="D1366" s="38"/>
      <c r="E1366" s="38"/>
      <c r="F1366" s="7" t="str">
        <f ca="1">IF(ISERROR(F1352),"",VLOOKUP(E1352,INDIRECT($F$8),6+(O1366-1)*3,0))</f>
        <v/>
      </c>
      <c r="G1366" s="39" t="str">
        <f ca="1">IF(ISERROR(F1352),"",_xlfn.TEXTJOIN("/",FALSE,P1366,S1366))</f>
        <v/>
      </c>
      <c r="H1366" s="39"/>
      <c r="I1366" s="39" t="str">
        <f ca="1">IF(ISERROR(F1352),"",_xlfn.TEXTJOIN("/",FALSE,Q1366,T1366))</f>
        <v/>
      </c>
      <c r="J1366" s="39"/>
      <c r="K1366" s="39" t="str">
        <f ca="1">IF(ISERROR(F1352),"",_xlfn.TEXTJOIN("/",FALSE,R1366,U1366))</f>
        <v/>
      </c>
      <c r="L1366" s="39"/>
      <c r="M1366" s="7" t="b">
        <f t="shared" ca="1" si="193"/>
        <v>0</v>
      </c>
      <c r="N1366" s="8" t="e">
        <f t="shared" ca="1" si="194"/>
        <v>#N/A</v>
      </c>
      <c r="O1366">
        <f t="shared" si="195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5">
      <c r="A1367" s="7" t="str">
        <f ca="1">IF(ISERROR(F1352),"",VLOOKUP(C1352,INDIRECT($F$8),6+(O1367-1)*3,0))</f>
        <v/>
      </c>
      <c r="B1367" s="38" t="str">
        <f ca="1">IF(ISERROR(F1352),"",VLOOKUP(D1352,INDIRECT($F$8),6+(O1367-1)*3,0))</f>
        <v/>
      </c>
      <c r="C1367" s="38"/>
      <c r="D1367" s="38"/>
      <c r="E1367" s="38"/>
      <c r="F1367" s="7" t="str">
        <f ca="1">IF(ISERROR(F1352),"",VLOOKUP(E1352,INDIRECT($F$8),6+(O1367-1)*3,0))</f>
        <v/>
      </c>
      <c r="G1367" s="39" t="str">
        <f ca="1">IF(ISERROR(F1352),"",_xlfn.TEXTJOIN("/",FALSE,P1367,S1367))</f>
        <v/>
      </c>
      <c r="H1367" s="39"/>
      <c r="I1367" s="39" t="str">
        <f ca="1">IF(ISERROR(F1352),"",_xlfn.TEXTJOIN("/",FALSE,Q1367,T1367))</f>
        <v/>
      </c>
      <c r="J1367" s="39"/>
      <c r="K1367" s="39" t="str">
        <f ca="1">IF(ISERROR(F1352),"",_xlfn.TEXTJOIN("/",FALSE,R1367,U1367))</f>
        <v/>
      </c>
      <c r="L1367" s="39"/>
      <c r="M1367" s="7" t="b">
        <f t="shared" ca="1" si="193"/>
        <v>0</v>
      </c>
      <c r="N1367" s="8" t="e">
        <f t="shared" ca="1" si="194"/>
        <v>#N/A</v>
      </c>
      <c r="O1367">
        <f t="shared" si="195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5">
      <c r="A1368" s="7" t="str">
        <f ca="1">IF(ISERROR(F1352),"",VLOOKUP(C1352,INDIRECT($F$8),6+(O1368-1)*3-Y1368,0))</f>
        <v/>
      </c>
      <c r="B1368" s="38" t="str">
        <f ca="1">IF(ISERROR(F1352),"",VLOOKUP(D1352,INDIRECT($F$8),6+(O1368-1)*3-Z1368,0))</f>
        <v/>
      </c>
      <c r="C1368" s="38"/>
      <c r="D1368" s="38"/>
      <c r="E1368" s="38"/>
      <c r="F1368" s="7" t="str">
        <f ca="1">IF(ISERROR(F1352),"",VLOOKUP(E1352,INDIRECT($F$8),6+(O1368-1)*3-AA1368,0))</f>
        <v/>
      </c>
      <c r="G1368" s="39" t="str">
        <f ca="1">IF(ISERROR(F1352),"","-")</f>
        <v/>
      </c>
      <c r="H1368" s="39"/>
      <c r="I1368" s="39" t="str">
        <f ca="1">IF(ISERROR(F1352),"",_xlfn.TEXTJOIN("/",FALSE,Q1368,T1368))</f>
        <v/>
      </c>
      <c r="J1368" s="39"/>
      <c r="K1368" s="39" t="str">
        <f ca="1">IF(ISERROR(F1352),"",_xlfn.TEXTJOIN("/",FALSE,R1368,U1368))</f>
        <v/>
      </c>
      <c r="L1368" s="39"/>
      <c r="M1368" s="39" t="str">
        <f ca="1">IF(ISBLANK(R1368),"",IF(ISTEXT(R1368),R1368,IF(R1368&gt;=0.8*U1368,"Excellent",IF(R1368&gt;=0.6*U1368,"Very Good",IF(R1368&gt;=0.4*U1368,"Good",IF(R1368&gt;=0.2*U1368,"Satisfactory","Average"))))))</f>
        <v/>
      </c>
      <c r="N1368" s="39"/>
      <c r="O1368">
        <f t="shared" si="195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5">
      <c r="A1369" s="40" t="str">
        <f ca="1">IF(ISERROR(F1352),"",A1348)</f>
        <v/>
      </c>
      <c r="B1369" s="40"/>
      <c r="C1369" s="40"/>
      <c r="D1369" s="40"/>
      <c r="E1369" s="40"/>
      <c r="F1369" s="10" t="str">
        <f ca="1">IF(ISERROR(F1352),"",SUM(F1357:F1367))</f>
        <v/>
      </c>
      <c r="G1369" s="41" t="str">
        <f ca="1">IF(ISERROR(F1352),"",_xlfn.TEXTJOIN("/",TRUE,SUMIF(F1357:F1368,"&gt;0",P1357:P1368),SUMIF(F1357:F1368,"&gt;0",S1357:S1368)))</f>
        <v/>
      </c>
      <c r="H1369" s="41"/>
      <c r="I1369" s="41" t="str">
        <f ca="1">IF(ISERROR(F1352),"",_xlfn.TEXTJOIN("/",TRUE,SUMIF(F1357:F1368,"&gt;0",Q1357:Q1368),SUMIF(F1357:F1368,"&gt;0",T1357:T1368)))</f>
        <v/>
      </c>
      <c r="J1369" s="41"/>
      <c r="K1369" s="41" t="str">
        <f ca="1">IF(ISERROR(F1352),"",_xlfn.TEXTJOIN("/",TRUE,SUMIF(F1357:F1368,"&gt;0",R1357:R1368),SUMIF(F1357:F1368,"&gt;0",U1357:U1368)))</f>
        <v/>
      </c>
      <c r="L1369" s="41"/>
      <c r="M1369" s="40" t="str">
        <f ca="1">IF(ISERROR(F1352),"",SUMPRODUCT(N1357:N1367,F1357:F1367))</f>
        <v/>
      </c>
      <c r="N1369" s="40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5">
      <c r="A1370" s="40" t="str">
        <f ca="1">IF(ISERROR(F1352),"",A1349)</f>
        <v/>
      </c>
      <c r="B1370" s="42" t="str" cm="1">
        <f t="array" aca="1" ref="B1370" ca="1">IF(SUM(COUNTIF(M1357:M1367,{"Ab","Dt"}))=11, "Not Promoted to IInd Semester", IF(V1369="", "PASS", "CARRY OVER"))</f>
        <v>PASS</v>
      </c>
      <c r="C1370" s="42"/>
      <c r="D1370" s="40" t="str">
        <f ca="1">IF(ISERROR(F1352),"",D1349)</f>
        <v/>
      </c>
      <c r="E1370" s="42" t="str">
        <f ca="1">IF(ISERROR(F1352),"",IF(V1369="",IF(X1369="","",X1369),_xlfn.TEXTJOIN(" ",TRUE,"BACK IN",V1369)))</f>
        <v/>
      </c>
      <c r="F1370" s="42"/>
      <c r="G1370" s="40" t="str">
        <f ca="1">IF(ISERROR(F1352),"",G1349)</f>
        <v/>
      </c>
      <c r="H1370" s="43" t="str">
        <f ca="1">IF(ISERROR(F1352),"",M1369/F1369)</f>
        <v/>
      </c>
      <c r="I1370" s="40" t="str">
        <f ca="1">IF(ISERROR(F1352),"",I1349)</f>
        <v/>
      </c>
      <c r="J1370" s="43" t="str">
        <f ca="1">IF(ISERROR(F1352),"",VLOOKUP(B1352,INDIRECT($F$8),12+(O1368-1)*3,0))</f>
        <v/>
      </c>
      <c r="K1370" s="42" t="str">
        <f ca="1">IF(ISERROR(F1352),"",K1349)</f>
        <v/>
      </c>
      <c r="L1370" s="40" t="str">
        <f ca="1">IF(ISERROR(F1352),"",SUMIF(N1357:N1367,"&gt;0",F1357:F1367))</f>
        <v/>
      </c>
      <c r="M1370" s="42" t="str">
        <f ca="1">IF(ISERROR(F1352),"",M1349)</f>
        <v/>
      </c>
      <c r="N1370" s="40" t="str">
        <f ca="1">IF(ISERROR(F1352),"",VLOOKUP(B1352,INDIRECT($F$8),10+(O1368-1)*3,0))</f>
        <v/>
      </c>
    </row>
    <row r="1371" spans="1:24" ht="12" customHeight="1" x14ac:dyDescent="0.25">
      <c r="A1371" s="40"/>
      <c r="B1371" s="42"/>
      <c r="C1371" s="42"/>
      <c r="D1371" s="40"/>
      <c r="E1371" s="42"/>
      <c r="F1371" s="42"/>
      <c r="G1371" s="40"/>
      <c r="H1371" s="43"/>
      <c r="I1371" s="40"/>
      <c r="J1371" s="43"/>
      <c r="K1371" s="42"/>
      <c r="L1371" s="40"/>
      <c r="M1371" s="42"/>
      <c r="N1371" s="40"/>
    </row>
    <row r="1372" spans="1:24" ht="12" customHeight="1" x14ac:dyDescent="0.25">
      <c r="A1372" s="40"/>
      <c r="B1372" s="42"/>
      <c r="C1372" s="42"/>
      <c r="D1372" s="40"/>
      <c r="E1372" s="42"/>
      <c r="F1372" s="42"/>
      <c r="G1372" s="40"/>
      <c r="H1372" s="43"/>
      <c r="I1372" s="40"/>
      <c r="J1372" s="43"/>
      <c r="K1372" s="42"/>
      <c r="L1372" s="40"/>
      <c r="M1372" s="42"/>
      <c r="N1372" s="40"/>
    </row>
    <row r="1373" spans="1:24" ht="12" customHeight="1" x14ac:dyDescent="0.25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5">
      <c r="A1374" s="44" t="str">
        <f ca="1">IF(ISERROR(F1373),"",A1353)</f>
        <v/>
      </c>
      <c r="B1374" s="44" t="str">
        <f ca="1">IFERROR(VLOOKUP(B1373,INDIRECT($F$8),4,0),"")</f>
        <v/>
      </c>
      <c r="C1374" s="44"/>
      <c r="D1374" s="44" t="str">
        <f ca="1">IF(ISERROR(F1373),"",D1353)</f>
        <v/>
      </c>
      <c r="E1374" s="44" t="str">
        <f ca="1">IFERROR(VLOOKUP(B1373,INDIRECT($F$8),5,0),"")</f>
        <v/>
      </c>
      <c r="F1374" s="44"/>
      <c r="G1374" s="44" t="str">
        <f ca="1">IF(ISERROR(F1373),"",G1353)</f>
        <v/>
      </c>
      <c r="H1374" s="44"/>
      <c r="I1374" s="45" t="str">
        <f ca="1">IFERROR(VLOOKUP(B1373,INDIRECT($F$8),2,0),"")</f>
        <v/>
      </c>
      <c r="J1374" s="45"/>
      <c r="K1374" s="44" t="str">
        <f ca="1">IF(ISERROR(F1373),"",K1353)</f>
        <v/>
      </c>
      <c r="L1374" s="44"/>
      <c r="M1374" s="45" t="str">
        <f ca="1">IFERROR(VLOOKUP(B1373,INDIRECT($F$8),3,0),"")</f>
        <v/>
      </c>
      <c r="N1374" s="45"/>
    </row>
    <row r="1375" spans="1:24" ht="12" customHeight="1" x14ac:dyDescent="0.25">
      <c r="A1375" s="44"/>
      <c r="B1375" s="44"/>
      <c r="C1375" s="44"/>
      <c r="D1375" s="44"/>
      <c r="E1375" s="44"/>
      <c r="F1375" s="44"/>
      <c r="G1375" s="44"/>
      <c r="H1375" s="44"/>
      <c r="I1375" s="45"/>
      <c r="J1375" s="45"/>
      <c r="K1375" s="44"/>
      <c r="L1375" s="44"/>
      <c r="M1375" s="45"/>
      <c r="N1375" s="45"/>
    </row>
    <row r="1376" spans="1:24" ht="12" customHeight="1" x14ac:dyDescent="0.25">
      <c r="A1376" s="42" t="str">
        <f ca="1">IF(ISERROR(F1373),"",A1355)</f>
        <v/>
      </c>
      <c r="B1376" s="42" t="str">
        <f ca="1">IF(ISERROR(F1373),"",B1355)</f>
        <v/>
      </c>
      <c r="C1376" s="42"/>
      <c r="D1376" s="42"/>
      <c r="E1376" s="42"/>
      <c r="F1376" s="42" t="str">
        <f ca="1">IF(ISERROR(F1373),"",F1355)</f>
        <v/>
      </c>
      <c r="G1376" s="42" t="str">
        <f ca="1">IF(ISERROR(F1373),"",G1355)</f>
        <v/>
      </c>
      <c r="H1376" s="42"/>
      <c r="I1376" s="42" t="str">
        <f ca="1">IF(ISERROR(F1373),"",I1355)</f>
        <v/>
      </c>
      <c r="J1376" s="42"/>
      <c r="K1376" s="42" t="str">
        <f ca="1">IF(ISERROR(F1373),"",K1355)</f>
        <v/>
      </c>
      <c r="L1376" s="42"/>
      <c r="M1376" s="42" t="str">
        <f ca="1">IF(ISERROR(F1373),"",M1355)</f>
        <v/>
      </c>
      <c r="N1376" s="42" t="str">
        <f ca="1">IF(ISERROR(F1373),"",N1355)</f>
        <v/>
      </c>
    </row>
    <row r="1377" spans="1:24" ht="12" customHeight="1" x14ac:dyDescent="0.25">
      <c r="A1377" s="42"/>
      <c r="B1377" s="42"/>
      <c r="C1377" s="42"/>
      <c r="D1377" s="42"/>
      <c r="E1377" s="42"/>
      <c r="F1377" s="42"/>
      <c r="G1377" s="42"/>
      <c r="H1377" s="42"/>
      <c r="I1377" s="42"/>
      <c r="J1377" s="42"/>
      <c r="K1377" s="42"/>
      <c r="L1377" s="42"/>
      <c r="M1377" s="42"/>
      <c r="N1377" s="42"/>
      <c r="W1377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10</v>
      </c>
    </row>
    <row r="1378" spans="1:24" ht="12" customHeight="1" x14ac:dyDescent="0.25">
      <c r="A1378" s="7" t="str">
        <f ca="1">IF(ISERROR(F1373),"",VLOOKUP(C1373,INDIRECT($F$8),6+(O1378-1)*3,0))</f>
        <v/>
      </c>
      <c r="B1378" s="38" t="str">
        <f ca="1">IF(ISERROR(F1373),"",VLOOKUP(D1373,INDIRECT($F$8),6+(O1378-1)*3,0))</f>
        <v/>
      </c>
      <c r="C1378" s="38"/>
      <c r="D1378" s="38"/>
      <c r="E1378" s="38"/>
      <c r="F1378" s="7" t="str">
        <f ca="1">IF(ISERROR(F1373),"",VLOOKUP(E1373,INDIRECT($F$8),6+(O1378-1)*3,0))</f>
        <v/>
      </c>
      <c r="G1378" s="39" t="str">
        <f ca="1">IF(ISERROR(F1373),"",_xlfn.TEXTJOIN("/",FALSE,P1378,S1378))</f>
        <v/>
      </c>
      <c r="H1378" s="39"/>
      <c r="I1378" s="39" t="str">
        <f ca="1">IF(ISERROR(F1373),"",_xlfn.TEXTJOIN("/",FALSE,Q1378,T1378))</f>
        <v/>
      </c>
      <c r="J1378" s="39"/>
      <c r="K1378" s="39" t="str">
        <f ca="1">IF(ISERROR(F1373),"",_xlfn.TEXTJOIN("/",FALSE,R1378,U1378))</f>
        <v/>
      </c>
      <c r="L1378" s="39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0.95*U1378,"O",IF(R1378&gt;=0.9*U1378,"A+",IF(R1378&gt;=0.85*U1378,"A",IF(R1378&gt;=0.8*U1378,"B+",IF(R1378&gt;=0.75*U1378,"B",IF(R1378&gt;=0.7*U1378,"C+",IF(R1378&gt;=0.65*U1378,"C",IF(R1378&gt;=0.6*U1378,"D+",IF(R1378&gt;=0.55*U1378,"D",IF(R1378&gt;=0.5*U1378,"E+",IF(R1378&gt;=0.45*U1378,"E",IF(R1378&gt;=0.4*U1378,"P",IF(R1378&lt;0.4*U1378,"F",R1378)))))))))))))))))))</f>
        <v/>
      </c>
      <c r="N1378" s="8" t="e">
        <f ca="1">INDEX($Z$2:$Z$17,MATCH(M1378,$Y$2:$Y$17,0))</f>
        <v>#N/A</v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5">
      <c r="A1379" s="7" t="str">
        <f ca="1">IF(ISERROR(F1373),"",VLOOKUP(C1373,INDIRECT($F$8),6+(O1379-1)*3,0))</f>
        <v/>
      </c>
      <c r="B1379" s="38" t="str">
        <f ca="1">IF(ISERROR(F1373),"",VLOOKUP(D1373,INDIRECT($F$8),6+(O1379-1)*3,0))</f>
        <v/>
      </c>
      <c r="C1379" s="38"/>
      <c r="D1379" s="38"/>
      <c r="E1379" s="38"/>
      <c r="F1379" s="7" t="str">
        <f ca="1">IF(ISERROR(F1373),"",VLOOKUP(E1373,INDIRECT($F$8),6+(O1379-1)*3,0))</f>
        <v/>
      </c>
      <c r="G1379" s="39" t="str">
        <f ca="1">IF(ISERROR(F1373),"",_xlfn.TEXTJOIN("/",FALSE,P1379,S1379))</f>
        <v/>
      </c>
      <c r="H1379" s="39"/>
      <c r="I1379" s="39" t="str">
        <f ca="1">IF(ISERROR(F1373),"",_xlfn.TEXTJOIN("/",FALSE,Q1379,T1379))</f>
        <v/>
      </c>
      <c r="J1379" s="39"/>
      <c r="K1379" s="39" t="str">
        <f ca="1">IF(ISERROR(F1373),"",_xlfn.TEXTJOIN("/",FALSE,R1379,U1379))</f>
        <v/>
      </c>
      <c r="L1379" s="39"/>
      <c r="M1379" s="7" t="b">
        <f t="shared" ref="M1379:M1388" ca="1" si="196">IF(ISERROR(F1374),"",IF(ISTEXT(P1379),IF(P1379="A","Ab",IF(P1379="D","Dt",IF(P1379="UFM","UFM",IF(P1379="NA","")))),IF(AND(ISBLANK(P1379),ISBLANK(R1379)),"",IF(P1379&lt;0.3*S1379,"F",IF(ISBLANK(R1379),"",IF(ISTEXT(R1379),R1379,IF(R1379&gt;=0.95*U1379,"O",IF(R1379&gt;=0.9*U1379,"A+",IF(R1379&gt;=0.85*U1379,"A",IF(R1379&gt;=0.8*U1379,"B+",IF(R1379&gt;=0.75*U1379,"B",IF(R1379&gt;=0.7*U1379,"C+",IF(R1379&gt;=0.65*U1379,"C",IF(R1379&gt;=0.6*U1379,"D+",IF(R1379&gt;=0.55*U1379,"D",IF(R1379&gt;=0.5*U1379,"E+",IF(R1379&gt;=0.45*U1379,"E",IF(R1379&gt;=0.4*U1379,"P",IF(R1379&lt;0.4*U1379,"F",R1379)))))))))))))))))))</f>
        <v>0</v>
      </c>
      <c r="N1379" s="8" t="e">
        <f t="shared" ref="N1379:N1388" ca="1" si="197">INDEX($Z$2:$Z$17,MATCH(M1379,$Y$2:$Y$17,0))</f>
        <v>#N/A</v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5">
      <c r="A1380" s="7" t="str">
        <f ca="1">IF(ISERROR(F1373),"",VLOOKUP(C1373,INDIRECT($F$8),6+(O1380-1)*3,0))</f>
        <v/>
      </c>
      <c r="B1380" s="38" t="str">
        <f ca="1">IF(ISERROR(F1373),"",VLOOKUP(D1373,INDIRECT($F$8),6+(O1380-1)*3,0))</f>
        <v/>
      </c>
      <c r="C1380" s="38"/>
      <c r="D1380" s="38"/>
      <c r="E1380" s="38"/>
      <c r="F1380" s="7" t="str">
        <f ca="1">IF(ISERROR(F1373),"",VLOOKUP(E1373,INDIRECT($F$8),6+(O1380-1)*3,0))</f>
        <v/>
      </c>
      <c r="G1380" s="39" t="str">
        <f ca="1">IF(ISERROR(F1373),"",_xlfn.TEXTJOIN("/",FALSE,P1380,S1380))</f>
        <v/>
      </c>
      <c r="H1380" s="39"/>
      <c r="I1380" s="39" t="str">
        <f ca="1">IF(ISERROR(F1373),"",_xlfn.TEXTJOIN("/",FALSE,Q1380,T1380))</f>
        <v/>
      </c>
      <c r="J1380" s="39"/>
      <c r="K1380" s="39" t="str">
        <f ca="1">IF(ISERROR(F1373),"",_xlfn.TEXTJOIN("/",FALSE,R1380,U1380))</f>
        <v/>
      </c>
      <c r="L1380" s="39"/>
      <c r="M1380" s="7" t="b">
        <f t="shared" ca="1" si="196"/>
        <v>0</v>
      </c>
      <c r="N1380" s="8" t="e">
        <f t="shared" ca="1" si="197"/>
        <v>#N/A</v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5">
      <c r="A1381" s="7" t="str">
        <f ca="1">IF(ISERROR(F1373),"",VLOOKUP(C1373,INDIRECT($F$8),6+(O1381-1)*3,0))</f>
        <v/>
      </c>
      <c r="B1381" s="38" t="str">
        <f ca="1">IF(ISERROR(F1373),"",VLOOKUP(D1373,INDIRECT($F$8),6+(O1381-1)*3,0))</f>
        <v/>
      </c>
      <c r="C1381" s="38"/>
      <c r="D1381" s="38"/>
      <c r="E1381" s="38"/>
      <c r="F1381" s="7" t="str">
        <f ca="1">IF(ISERROR(F1373),"",VLOOKUP(E1373,INDIRECT($F$8),6+(O1381-1)*3,0))</f>
        <v/>
      </c>
      <c r="G1381" s="39" t="str">
        <f ca="1">IF(ISERROR(F1373),"",_xlfn.TEXTJOIN("/",FALSE,P1381,S1381))</f>
        <v/>
      </c>
      <c r="H1381" s="39"/>
      <c r="I1381" s="39" t="str">
        <f ca="1">IF(ISERROR(F1373),"",_xlfn.TEXTJOIN("/",FALSE,Q1381,T1381))</f>
        <v/>
      </c>
      <c r="J1381" s="39"/>
      <c r="K1381" s="39" t="str">
        <f ca="1">IF(ISERROR(F1373),"",_xlfn.TEXTJOIN("/",FALSE,R1381,U1381))</f>
        <v/>
      </c>
      <c r="L1381" s="39"/>
      <c r="M1381" s="7" t="b">
        <f t="shared" ca="1" si="196"/>
        <v>0</v>
      </c>
      <c r="N1381" s="8" t="e">
        <f t="shared" ca="1" si="197"/>
        <v>#N/A</v>
      </c>
      <c r="O1381">
        <f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5">
      <c r="A1382" s="7" t="str">
        <f ca="1">IF(ISERROR(F1373),"",VLOOKUP(C1373,INDIRECT($F$8),6+(O1382-1)*3,0))</f>
        <v/>
      </c>
      <c r="B1382" s="38" t="str">
        <f ca="1">IF(ISERROR(F1373),"",VLOOKUP(D1373,INDIRECT($F$8),6+(O1382-1)*3,0))</f>
        <v/>
      </c>
      <c r="C1382" s="38"/>
      <c r="D1382" s="38"/>
      <c r="E1382" s="38"/>
      <c r="F1382" s="7" t="str">
        <f ca="1">IF(ISERROR(F1373),"",VLOOKUP(E1373,INDIRECT($F$8),6+(O1382-1)*3,0))</f>
        <v/>
      </c>
      <c r="G1382" s="39" t="str">
        <f ca="1">IF(ISERROR(F1373),"",_xlfn.TEXTJOIN("/",FALSE,P1382,S1382))</f>
        <v/>
      </c>
      <c r="H1382" s="39"/>
      <c r="I1382" s="39" t="str">
        <f ca="1">IF(ISERROR(F1373),"",_xlfn.TEXTJOIN("/",FALSE,Q1382,T1382))</f>
        <v/>
      </c>
      <c r="J1382" s="39"/>
      <c r="K1382" s="39" t="str">
        <f ca="1">IF(ISERROR(F1373),"",_xlfn.TEXTJOIN("/",FALSE,R1382,U1382))</f>
        <v/>
      </c>
      <c r="L1382" s="39"/>
      <c r="M1382" s="7" t="b">
        <f t="shared" ca="1" si="196"/>
        <v>0</v>
      </c>
      <c r="N1382" s="8" t="e">
        <f t="shared" ca="1" si="197"/>
        <v>#N/A</v>
      </c>
      <c r="O1382">
        <f>O1381+1</f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5">
      <c r="A1383" s="7" t="str">
        <f ca="1">IF(ISERROR(F1373),"",VLOOKUP(C1373,INDIRECT($F$8),6+(O1383-1)*3,0))</f>
        <v/>
      </c>
      <c r="B1383" s="38" t="str">
        <f ca="1">IF(ISERROR(F1373),"",VLOOKUP(D1373,INDIRECT($F$8),6+(O1383-1)*3,0))</f>
        <v/>
      </c>
      <c r="C1383" s="38"/>
      <c r="D1383" s="38"/>
      <c r="E1383" s="38"/>
      <c r="F1383" s="7" t="str">
        <f ca="1">IF(ISERROR(F1373),"",VLOOKUP(E1373,INDIRECT($F$8),6+(O1383-1)*3,0))</f>
        <v/>
      </c>
      <c r="G1383" s="39" t="str">
        <f ca="1">IF(ISERROR(F1373),"",_xlfn.TEXTJOIN("/",FALSE,P1383,S1383))</f>
        <v/>
      </c>
      <c r="H1383" s="39"/>
      <c r="I1383" s="39" t="str">
        <f ca="1">IF(ISERROR(F1373),"",_xlfn.TEXTJOIN("/",FALSE,Q1383,T1383))</f>
        <v/>
      </c>
      <c r="J1383" s="39"/>
      <c r="K1383" s="39" t="str">
        <f ca="1">IF(ISERROR(F1373),"",_xlfn.TEXTJOIN("/",FALSE,R1383,U1383))</f>
        <v/>
      </c>
      <c r="L1383" s="39"/>
      <c r="M1383" s="7" t="b">
        <f t="shared" ca="1" si="196"/>
        <v>0</v>
      </c>
      <c r="N1383" s="8" t="e">
        <f t="shared" ca="1" si="197"/>
        <v>#N/A</v>
      </c>
      <c r="O1383">
        <f t="shared" ref="O1383:O1389" si="198">O1382+1</f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5">
      <c r="A1384" s="7" t="str">
        <f ca="1">IF(ISERROR(F1373),"",VLOOKUP(C1373,INDIRECT($F$8),6+(O1384-1)*3,0))</f>
        <v/>
      </c>
      <c r="B1384" s="38" t="str">
        <f ca="1">IF(ISERROR(F1373),"",VLOOKUP(D1373,INDIRECT($F$8),6+(O1384-1)*3,0))</f>
        <v/>
      </c>
      <c r="C1384" s="38"/>
      <c r="D1384" s="38"/>
      <c r="E1384" s="38"/>
      <c r="F1384" s="7" t="str">
        <f ca="1">IF(ISERROR(F1373),"",VLOOKUP(E1373,INDIRECT($F$8),6+(O1384-1)*3,0))</f>
        <v/>
      </c>
      <c r="G1384" s="39" t="str">
        <f ca="1">IF(ISERROR(F1373),"",_xlfn.TEXTJOIN("/",FALSE,P1384,S1384))</f>
        <v/>
      </c>
      <c r="H1384" s="39"/>
      <c r="I1384" s="39" t="str">
        <f ca="1">IF(ISERROR(F1373),"",_xlfn.TEXTJOIN("/",FALSE,Q1384,T1384))</f>
        <v/>
      </c>
      <c r="J1384" s="39"/>
      <c r="K1384" s="39" t="str">
        <f ca="1">IF(ISERROR(F1373),"",_xlfn.TEXTJOIN("/",FALSE,R1384,U1384))</f>
        <v/>
      </c>
      <c r="L1384" s="39"/>
      <c r="M1384" s="7" t="b">
        <f t="shared" ca="1" si="196"/>
        <v>0</v>
      </c>
      <c r="N1384" s="8" t="e">
        <f t="shared" ca="1" si="197"/>
        <v>#N/A</v>
      </c>
      <c r="O1384">
        <f t="shared" si="198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5">
      <c r="A1385" s="7" t="str">
        <f ca="1">IF(ISERROR(F1373),"",VLOOKUP(C1373,INDIRECT($F$8),6+(O1385-1)*3,0))</f>
        <v/>
      </c>
      <c r="B1385" s="38" t="str">
        <f ca="1">IF(ISERROR(F1373),"",VLOOKUP(D1373,INDIRECT($F$8),6+(O1385-1)*3-Z1385,0))</f>
        <v/>
      </c>
      <c r="C1385" s="38"/>
      <c r="D1385" s="38"/>
      <c r="E1385" s="38"/>
      <c r="F1385" s="7" t="str">
        <f ca="1">IF(ISERROR(F1373),"",VLOOKUP(E1373,INDIRECT($F$8),6+(O1385-1)*3,0))</f>
        <v/>
      </c>
      <c r="G1385" s="39" t="str">
        <f ca="1">IF(ISERROR(F1373),"",_xlfn.TEXTJOIN("/",FALSE,P1385,S1385))</f>
        <v/>
      </c>
      <c r="H1385" s="39"/>
      <c r="I1385" s="39" t="str">
        <f ca="1">IF(ISERROR(F1373),"",_xlfn.TEXTJOIN("/",FALSE,Q1385,T1385))</f>
        <v/>
      </c>
      <c r="J1385" s="39"/>
      <c r="K1385" s="39" t="str">
        <f ca="1">IF(ISERROR(F1373),"",_xlfn.TEXTJOIN("/",FALSE,R1385,U1385))</f>
        <v/>
      </c>
      <c r="L1385" s="39"/>
      <c r="M1385" s="7" t="b">
        <f t="shared" ca="1" si="196"/>
        <v>0</v>
      </c>
      <c r="N1385" s="8" t="e">
        <f t="shared" ca="1" si="197"/>
        <v>#N/A</v>
      </c>
      <c r="O1385">
        <f t="shared" si="198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5">
      <c r="A1386" s="7" t="str">
        <f ca="1">IF(ISERROR(F1373),"",VLOOKUP(C1373,INDIRECT($F$8),6+(O1386-1)*3,0))</f>
        <v/>
      </c>
      <c r="B1386" s="38" t="str">
        <f ca="1">IF(ISERROR(F1373),"",VLOOKUP(D1373,INDIRECT($F$8),6+(O1386-1)*3-Z1386,0))</f>
        <v/>
      </c>
      <c r="C1386" s="38"/>
      <c r="D1386" s="38"/>
      <c r="E1386" s="38"/>
      <c r="F1386" s="7" t="str">
        <f ca="1">IF(ISERROR(F1373),"",VLOOKUP(E1373,INDIRECT($F$8),6+(O1386-1)*3,0))</f>
        <v/>
      </c>
      <c r="G1386" s="39" t="str">
        <f ca="1">IF(ISERROR(F1373),"",_xlfn.TEXTJOIN("/",FALSE,P1386,S1386))</f>
        <v/>
      </c>
      <c r="H1386" s="39"/>
      <c r="I1386" s="39" t="str">
        <f ca="1">IF(ISERROR(F1373),"",_xlfn.TEXTJOIN("/",FALSE,Q1386,T1386))</f>
        <v/>
      </c>
      <c r="J1386" s="39"/>
      <c r="K1386" s="39" t="str">
        <f ca="1">IF(ISERROR(F1373),"",_xlfn.TEXTJOIN("/",FALSE,R1386,U1386))</f>
        <v/>
      </c>
      <c r="L1386" s="39"/>
      <c r="M1386" s="7" t="b">
        <f t="shared" ca="1" si="196"/>
        <v>0</v>
      </c>
      <c r="N1386" s="8" t="e">
        <f t="shared" ca="1" si="197"/>
        <v>#N/A</v>
      </c>
      <c r="O1386">
        <f t="shared" si="198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5">
      <c r="A1387" s="7" t="str">
        <f ca="1">IF(ISERROR(F1373),"",VLOOKUP(C1373,INDIRECT($F$8),6+(O1387-1)*3,0))</f>
        <v/>
      </c>
      <c r="B1387" s="38" t="str">
        <f ca="1">IF(ISERROR(F1373),"",VLOOKUP(D1373,INDIRECT($F$8),6+(O1387-1)*3,0))</f>
        <v/>
      </c>
      <c r="C1387" s="38"/>
      <c r="D1387" s="38"/>
      <c r="E1387" s="38"/>
      <c r="F1387" s="7" t="str">
        <f ca="1">IF(ISERROR(F1373),"",VLOOKUP(E1373,INDIRECT($F$8),6+(O1387-1)*3,0))</f>
        <v/>
      </c>
      <c r="G1387" s="39" t="str">
        <f ca="1">IF(ISERROR(F1373),"",_xlfn.TEXTJOIN("/",FALSE,P1387,S1387))</f>
        <v/>
      </c>
      <c r="H1387" s="39"/>
      <c r="I1387" s="39" t="str">
        <f ca="1">IF(ISERROR(F1373),"",_xlfn.TEXTJOIN("/",FALSE,Q1387,T1387))</f>
        <v/>
      </c>
      <c r="J1387" s="39"/>
      <c r="K1387" s="39" t="str">
        <f ca="1">IF(ISERROR(F1373),"",_xlfn.TEXTJOIN("/",FALSE,R1387,U1387))</f>
        <v/>
      </c>
      <c r="L1387" s="39"/>
      <c r="M1387" s="7" t="b">
        <f t="shared" ca="1" si="196"/>
        <v>0</v>
      </c>
      <c r="N1387" s="8" t="e">
        <f t="shared" ca="1" si="197"/>
        <v>#N/A</v>
      </c>
      <c r="O1387">
        <f t="shared" si="198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5">
      <c r="A1388" s="7" t="str">
        <f ca="1">IF(ISERROR(F1373),"",VLOOKUP(C1373,INDIRECT($F$8),6+(O1388-1)*3,0))</f>
        <v/>
      </c>
      <c r="B1388" s="38" t="str">
        <f ca="1">IF(ISERROR(F1373),"",VLOOKUP(D1373,INDIRECT($F$8),6+(O1388-1)*3,0))</f>
        <v/>
      </c>
      <c r="C1388" s="38"/>
      <c r="D1388" s="38"/>
      <c r="E1388" s="38"/>
      <c r="F1388" s="7" t="str">
        <f ca="1">IF(ISERROR(F1373),"",VLOOKUP(E1373,INDIRECT($F$8),6+(O1388-1)*3,0))</f>
        <v/>
      </c>
      <c r="G1388" s="39" t="str">
        <f ca="1">IF(ISERROR(F1373),"",_xlfn.TEXTJOIN("/",FALSE,P1388,S1388))</f>
        <v/>
      </c>
      <c r="H1388" s="39"/>
      <c r="I1388" s="39" t="str">
        <f ca="1">IF(ISERROR(F1373),"",_xlfn.TEXTJOIN("/",FALSE,Q1388,T1388))</f>
        <v/>
      </c>
      <c r="J1388" s="39"/>
      <c r="K1388" s="39" t="str">
        <f ca="1">IF(ISERROR(F1373),"",_xlfn.TEXTJOIN("/",FALSE,R1388,U1388))</f>
        <v/>
      </c>
      <c r="L1388" s="39"/>
      <c r="M1388" s="7" t="b">
        <f t="shared" ca="1" si="196"/>
        <v>0</v>
      </c>
      <c r="N1388" s="8" t="e">
        <f t="shared" ca="1" si="197"/>
        <v>#N/A</v>
      </c>
      <c r="O1388">
        <f t="shared" si="198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5">
      <c r="A1389" s="7" t="str">
        <f ca="1">IF(ISERROR(F1373),"",VLOOKUP(C1373,INDIRECT($F$8),6+(O1389-1)*3-Y1389,0))</f>
        <v/>
      </c>
      <c r="B1389" s="38" t="str">
        <f ca="1">IF(ISERROR(F1373),"",VLOOKUP(D1373,INDIRECT($F$8),6+(O1389-1)*3-Z1389,0))</f>
        <v/>
      </c>
      <c r="C1389" s="38"/>
      <c r="D1389" s="38"/>
      <c r="E1389" s="38"/>
      <c r="F1389" s="7" t="str">
        <f ca="1">IF(ISERROR(F1373),"",VLOOKUP(E1373,INDIRECT($F$8),6+(O1389-1)*3-AA1389,0))</f>
        <v/>
      </c>
      <c r="G1389" s="39" t="str">
        <f ca="1">IF(ISERROR(F1373),"","-")</f>
        <v/>
      </c>
      <c r="H1389" s="39"/>
      <c r="I1389" s="39" t="str">
        <f ca="1">IF(ISERROR(F1373),"",_xlfn.TEXTJOIN("/",FALSE,Q1389,T1389))</f>
        <v/>
      </c>
      <c r="J1389" s="39"/>
      <c r="K1389" s="39" t="str">
        <f ca="1">IF(ISERROR(F1373),"",_xlfn.TEXTJOIN("/",FALSE,R1389,U1389))</f>
        <v/>
      </c>
      <c r="L1389" s="39"/>
      <c r="M1389" s="39" t="str">
        <f ca="1">IF(ISBLANK(R1389),"",IF(ISTEXT(R1389),R1389,IF(R1389&gt;=0.8*U1389,"Excellent",IF(R1389&gt;=0.6*U1389,"Very Good",IF(R1389&gt;=0.4*U1389,"Good",IF(R1389&gt;=0.2*U1389,"Satisfactory","Average"))))))</f>
        <v/>
      </c>
      <c r="N1389" s="39"/>
      <c r="O1389">
        <f t="shared" si="198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5">
      <c r="A1390" s="40" t="str">
        <f ca="1">IF(ISERROR(F1373),"",A1369)</f>
        <v/>
      </c>
      <c r="B1390" s="40"/>
      <c r="C1390" s="40"/>
      <c r="D1390" s="40"/>
      <c r="E1390" s="40"/>
      <c r="F1390" s="10" t="str">
        <f ca="1">IF(ISERROR(F1373),"",SUM(F1378:F1388))</f>
        <v/>
      </c>
      <c r="G1390" s="41" t="str">
        <f ca="1">IF(ISERROR(F1373),"",_xlfn.TEXTJOIN("/",TRUE,SUMIF(F1378:F1389,"&gt;0",P1378:P1389),SUMIF(F1378:F1389,"&gt;0",S1378:S1389)))</f>
        <v/>
      </c>
      <c r="H1390" s="41"/>
      <c r="I1390" s="41" t="str">
        <f ca="1">IF(ISERROR(F1373),"",_xlfn.TEXTJOIN("/",TRUE,SUMIF(F1378:F1389,"&gt;0",Q1378:Q1389),SUMIF(F1378:F1389,"&gt;0",T1378:T1389)))</f>
        <v/>
      </c>
      <c r="J1390" s="41"/>
      <c r="K1390" s="41" t="str">
        <f ca="1">IF(ISERROR(F1373),"",_xlfn.TEXTJOIN("/",TRUE,SUMIF(F1378:F1389,"&gt;0",R1378:R1389),SUMIF(F1378:F1389,"&gt;0",U1378:U1389)))</f>
        <v/>
      </c>
      <c r="L1390" s="41"/>
      <c r="M1390" s="40" t="str">
        <f ca="1">IF(ISERROR(F1373),"",SUMPRODUCT(N1378:N1388,F1378:F1388))</f>
        <v/>
      </c>
      <c r="N1390" s="40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5">
      <c r="A1391" s="40" t="str">
        <f ca="1">IF(ISERROR(F1373),"",A1370)</f>
        <v/>
      </c>
      <c r="B1391" s="42" t="str" cm="1">
        <f t="array" aca="1" ref="B1391" ca="1">IF(SUM(COUNTIF(M1378:M1388,{"Ab","Dt"}))=11, "Not Promoted to IInd Semester", IF(V1390="", "PASS", "CARRY OVER"))</f>
        <v>PASS</v>
      </c>
      <c r="C1391" s="42"/>
      <c r="D1391" s="40" t="str">
        <f ca="1">IF(ISERROR(F1373),"",D1370)</f>
        <v/>
      </c>
      <c r="E1391" s="42" t="str">
        <f ca="1">IF(ISERROR(F1373),"",IF(V1390="",IF(X1390="","",X1390),_xlfn.TEXTJOIN(" ",TRUE,"BACK IN",V1390)))</f>
        <v/>
      </c>
      <c r="F1391" s="42"/>
      <c r="G1391" s="40" t="str">
        <f ca="1">IF(ISERROR(F1373),"",G1370)</f>
        <v/>
      </c>
      <c r="H1391" s="43" t="str">
        <f ca="1">IF(ISERROR(F1373),"",M1390/F1390)</f>
        <v/>
      </c>
      <c r="I1391" s="40" t="str">
        <f ca="1">IF(ISERROR(F1373),"",I1370)</f>
        <v/>
      </c>
      <c r="J1391" s="43" t="str">
        <f ca="1">IF(ISERROR(F1373),"",VLOOKUP(B1373,INDIRECT($F$8),12+(O1389-1)*3,0))</f>
        <v/>
      </c>
      <c r="K1391" s="42" t="str">
        <f ca="1">IF(ISERROR(F1373),"",K1370)</f>
        <v/>
      </c>
      <c r="L1391" s="40" t="str">
        <f ca="1">IF(ISERROR(F1373),"",SUMIF(N1378:N1388,"&gt;0",F1378:F1388))</f>
        <v/>
      </c>
      <c r="M1391" s="42" t="str">
        <f ca="1">IF(ISERROR(F1373),"",M1370)</f>
        <v/>
      </c>
      <c r="N1391" s="40" t="str">
        <f ca="1">IF(ISERROR(F1373),"",VLOOKUP(B1373,INDIRECT($F$8),10+(O1389-1)*3,0))</f>
        <v/>
      </c>
    </row>
    <row r="1392" spans="1:24" ht="12" customHeight="1" x14ac:dyDescent="0.25">
      <c r="A1392" s="40"/>
      <c r="B1392" s="42"/>
      <c r="C1392" s="42"/>
      <c r="D1392" s="40"/>
      <c r="E1392" s="42"/>
      <c r="F1392" s="42"/>
      <c r="G1392" s="40"/>
      <c r="H1392" s="43"/>
      <c r="I1392" s="40"/>
      <c r="J1392" s="43"/>
      <c r="K1392" s="42"/>
      <c r="L1392" s="40"/>
      <c r="M1392" s="42"/>
      <c r="N1392" s="40"/>
    </row>
    <row r="1393" spans="1:14" ht="12" customHeight="1" x14ac:dyDescent="0.25">
      <c r="A1393" s="40"/>
      <c r="B1393" s="42"/>
      <c r="C1393" s="42"/>
      <c r="D1393" s="40"/>
      <c r="E1393" s="42"/>
      <c r="F1393" s="42"/>
      <c r="G1393" s="40"/>
      <c r="H1393" s="43"/>
      <c r="I1393" s="40"/>
      <c r="J1393" s="43"/>
      <c r="K1393" s="42"/>
      <c r="L1393" s="40"/>
      <c r="M1393" s="42"/>
      <c r="N1393" s="40"/>
    </row>
  </sheetData>
  <mergeCells count="5416">
    <mergeCell ref="K612:L612"/>
    <mergeCell ref="G613:H613"/>
    <mergeCell ref="I613:J613"/>
    <mergeCell ref="K613:L613"/>
    <mergeCell ref="B610:E610"/>
    <mergeCell ref="G610:H610"/>
    <mergeCell ref="I610:J610"/>
    <mergeCell ref="K610:L610"/>
    <mergeCell ref="B611:E611"/>
    <mergeCell ref="G611:H611"/>
    <mergeCell ref="I611:J611"/>
    <mergeCell ref="K611:L611"/>
    <mergeCell ref="G592:H592"/>
    <mergeCell ref="I592:J592"/>
    <mergeCell ref="K592:L592"/>
    <mergeCell ref="A592:E592"/>
    <mergeCell ref="A593:A595"/>
    <mergeCell ref="B593:C595"/>
    <mergeCell ref="D593:D595"/>
    <mergeCell ref="E593:F595"/>
    <mergeCell ref="G593:G595"/>
    <mergeCell ref="H593:H595"/>
    <mergeCell ref="B608:E608"/>
    <mergeCell ref="G608:H608"/>
    <mergeCell ref="I608:J608"/>
    <mergeCell ref="K608:L608"/>
    <mergeCell ref="B609:E609"/>
    <mergeCell ref="G609:H609"/>
    <mergeCell ref="I609:J609"/>
    <mergeCell ref="K609:L609"/>
    <mergeCell ref="I606:J606"/>
    <mergeCell ref="K606:L606"/>
    <mergeCell ref="B602:E602"/>
    <mergeCell ref="G602:H602"/>
    <mergeCell ref="I602:J602"/>
    <mergeCell ref="K602:L602"/>
    <mergeCell ref="B603:E603"/>
    <mergeCell ref="G603:H603"/>
    <mergeCell ref="I603:J603"/>
    <mergeCell ref="K603:L603"/>
    <mergeCell ref="B584:E584"/>
    <mergeCell ref="G584:H584"/>
    <mergeCell ref="I584:J584"/>
    <mergeCell ref="K584:L584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5:E585"/>
    <mergeCell ref="G585:H585"/>
    <mergeCell ref="I585:J585"/>
    <mergeCell ref="K585:L585"/>
    <mergeCell ref="A571:E571"/>
    <mergeCell ref="M571:N571"/>
    <mergeCell ref="B570:E570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G581:H581"/>
    <mergeCell ref="I581:J581"/>
    <mergeCell ref="K581:L581"/>
    <mergeCell ref="G571:H571"/>
    <mergeCell ref="I571:J571"/>
    <mergeCell ref="K571:L571"/>
    <mergeCell ref="A572:A574"/>
    <mergeCell ref="B572:C574"/>
    <mergeCell ref="D572:D574"/>
    <mergeCell ref="E572:F574"/>
    <mergeCell ref="G572:G574"/>
    <mergeCell ref="H572:H574"/>
    <mergeCell ref="I583:J583"/>
    <mergeCell ref="K583:L583"/>
    <mergeCell ref="A576:A577"/>
    <mergeCell ref="B576:C577"/>
    <mergeCell ref="D576:D577"/>
    <mergeCell ref="E576:F577"/>
    <mergeCell ref="G576:H577"/>
    <mergeCell ref="I576:J577"/>
    <mergeCell ref="K576:L577"/>
    <mergeCell ref="G561:H561"/>
    <mergeCell ref="I561:J561"/>
    <mergeCell ref="K561:L561"/>
    <mergeCell ref="B562:E562"/>
    <mergeCell ref="G562:H562"/>
    <mergeCell ref="I562:J562"/>
    <mergeCell ref="K562:L562"/>
    <mergeCell ref="M555:N556"/>
    <mergeCell ref="B557:E558"/>
    <mergeCell ref="F557:F558"/>
    <mergeCell ref="G557:H558"/>
    <mergeCell ref="I557:J558"/>
    <mergeCell ref="K557:L558"/>
    <mergeCell ref="M557:M558"/>
    <mergeCell ref="N557:N558"/>
    <mergeCell ref="K555:L556"/>
    <mergeCell ref="K567:L567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5:E565"/>
    <mergeCell ref="G565:H565"/>
    <mergeCell ref="I565:J565"/>
    <mergeCell ref="K565:L565"/>
    <mergeCell ref="B566:E566"/>
    <mergeCell ref="G566:H566"/>
    <mergeCell ref="M551:M553"/>
    <mergeCell ref="N551:N553"/>
    <mergeCell ref="A555:A556"/>
    <mergeCell ref="A557:A558"/>
    <mergeCell ref="K570:L570"/>
    <mergeCell ref="G539:H539"/>
    <mergeCell ref="I539:J539"/>
    <mergeCell ref="K539:L539"/>
    <mergeCell ref="B539:E539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55:C556"/>
    <mergeCell ref="D555:D556"/>
    <mergeCell ref="E555:F556"/>
    <mergeCell ref="G555:H556"/>
    <mergeCell ref="I555:J556"/>
    <mergeCell ref="M549:N549"/>
    <mergeCell ref="G559:H559"/>
    <mergeCell ref="I559:J559"/>
    <mergeCell ref="K559:L559"/>
    <mergeCell ref="B559:E559"/>
    <mergeCell ref="B560:E560"/>
    <mergeCell ref="G560:H560"/>
    <mergeCell ref="I560:J560"/>
    <mergeCell ref="K560:L560"/>
    <mergeCell ref="B561:E561"/>
    <mergeCell ref="I546:J546"/>
    <mergeCell ref="K546:L546"/>
    <mergeCell ref="B547:E547"/>
    <mergeCell ref="K534:L535"/>
    <mergeCell ref="B534:C535"/>
    <mergeCell ref="D534:D535"/>
    <mergeCell ref="E534:F535"/>
    <mergeCell ref="G545:H545"/>
    <mergeCell ref="I545:J545"/>
    <mergeCell ref="K545:L545"/>
    <mergeCell ref="A551:A553"/>
    <mergeCell ref="B551:C553"/>
    <mergeCell ref="D551:D553"/>
    <mergeCell ref="E551:F553"/>
    <mergeCell ref="G551:G553"/>
    <mergeCell ref="H551:H553"/>
    <mergeCell ref="I551:I553"/>
    <mergeCell ref="J551:J553"/>
    <mergeCell ref="K551:K553"/>
    <mergeCell ref="L551:L553"/>
    <mergeCell ref="G505:H505"/>
    <mergeCell ref="I505:J505"/>
    <mergeCell ref="K505:L505"/>
    <mergeCell ref="B517:E517"/>
    <mergeCell ref="G517:H517"/>
    <mergeCell ref="I517:J517"/>
    <mergeCell ref="K517:L517"/>
    <mergeCell ref="B522:E522"/>
    <mergeCell ref="G522:H522"/>
    <mergeCell ref="I522:J522"/>
    <mergeCell ref="K522:L522"/>
    <mergeCell ref="B523:E523"/>
    <mergeCell ref="G523:H523"/>
    <mergeCell ref="I523:J523"/>
    <mergeCell ref="K523:L523"/>
    <mergeCell ref="I534:J535"/>
    <mergeCell ref="B538:E538"/>
    <mergeCell ref="G538:H538"/>
    <mergeCell ref="I538:J538"/>
    <mergeCell ref="K538:L538"/>
    <mergeCell ref="B507:E507"/>
    <mergeCell ref="G507:H507"/>
    <mergeCell ref="I507:J507"/>
    <mergeCell ref="K507:L507"/>
    <mergeCell ref="F515:F516"/>
    <mergeCell ref="G515:H516"/>
    <mergeCell ref="I515:J516"/>
    <mergeCell ref="K515:L516"/>
    <mergeCell ref="G500:H500"/>
    <mergeCell ref="I500:J500"/>
    <mergeCell ref="K500:L500"/>
    <mergeCell ref="B501:E501"/>
    <mergeCell ref="G501:H501"/>
    <mergeCell ref="I501:J501"/>
    <mergeCell ref="K501:L501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B504:E504"/>
    <mergeCell ref="G504:H504"/>
    <mergeCell ref="I504:J504"/>
    <mergeCell ref="K504:L504"/>
    <mergeCell ref="B478:E478"/>
    <mergeCell ref="G478:H478"/>
    <mergeCell ref="I478:J478"/>
    <mergeCell ref="K478:L478"/>
    <mergeCell ref="G479:H479"/>
    <mergeCell ref="I479:J479"/>
    <mergeCell ref="K479:L479"/>
    <mergeCell ref="B482:E482"/>
    <mergeCell ref="G482:H482"/>
    <mergeCell ref="I482:J482"/>
    <mergeCell ref="K482:L482"/>
    <mergeCell ref="G483:H483"/>
    <mergeCell ref="I483:J483"/>
    <mergeCell ref="K483:L483"/>
    <mergeCell ref="B496:E496"/>
    <mergeCell ref="G496:H496"/>
    <mergeCell ref="I496:J496"/>
    <mergeCell ref="K496:L496"/>
    <mergeCell ref="B484:E484"/>
    <mergeCell ref="G484:H484"/>
    <mergeCell ref="I484:J484"/>
    <mergeCell ref="K484:L484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G492:H493"/>
    <mergeCell ref="I492:J493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M465:N465"/>
    <mergeCell ref="A466:E466"/>
    <mergeCell ref="G466:H466"/>
    <mergeCell ref="I466:J466"/>
    <mergeCell ref="K477:L477"/>
    <mergeCell ref="B475:E475"/>
    <mergeCell ref="G475:H475"/>
    <mergeCell ref="I475:J475"/>
    <mergeCell ref="K475:L475"/>
    <mergeCell ref="I477:J477"/>
    <mergeCell ref="K466:L466"/>
    <mergeCell ref="M466:N466"/>
    <mergeCell ref="A467:A469"/>
    <mergeCell ref="B467:C469"/>
    <mergeCell ref="D467:D469"/>
    <mergeCell ref="E467:F469"/>
    <mergeCell ref="G467:G469"/>
    <mergeCell ref="H467:H469"/>
    <mergeCell ref="I467:I469"/>
    <mergeCell ref="J467:J469"/>
    <mergeCell ref="K467:K469"/>
    <mergeCell ref="L467:L469"/>
    <mergeCell ref="M467:M469"/>
    <mergeCell ref="N467:N469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A446:A448"/>
    <mergeCell ref="G446:G448"/>
    <mergeCell ref="H446:H448"/>
    <mergeCell ref="I446:I448"/>
    <mergeCell ref="J446:J448"/>
    <mergeCell ref="K446:K448"/>
    <mergeCell ref="L446:L448"/>
    <mergeCell ref="G439:H439"/>
    <mergeCell ref="I439:J439"/>
    <mergeCell ref="K439:L439"/>
    <mergeCell ref="B442:E442"/>
    <mergeCell ref="G442:H442"/>
    <mergeCell ref="I442:J442"/>
    <mergeCell ref="K442:L442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M444:N444"/>
    <mergeCell ref="A445:E445"/>
    <mergeCell ref="G445:H445"/>
    <mergeCell ref="I445:J445"/>
    <mergeCell ref="K445:L445"/>
    <mergeCell ref="M445:N445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B393:E393"/>
    <mergeCell ref="G393:H393"/>
    <mergeCell ref="I393:J393"/>
    <mergeCell ref="K393:L393"/>
    <mergeCell ref="B395:E395"/>
    <mergeCell ref="B396:E396"/>
    <mergeCell ref="G396:H396"/>
    <mergeCell ref="I396:J396"/>
    <mergeCell ref="B414:E414"/>
    <mergeCell ref="G414:H414"/>
    <mergeCell ref="I414:J414"/>
    <mergeCell ref="K414:L414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G399:H399"/>
    <mergeCell ref="I399:J399"/>
    <mergeCell ref="K399:L399"/>
    <mergeCell ref="B400:E400"/>
    <mergeCell ref="A368:A369"/>
    <mergeCell ref="G382:H382"/>
    <mergeCell ref="I382:J382"/>
    <mergeCell ref="K382:L382"/>
    <mergeCell ref="M381:N381"/>
    <mergeCell ref="A382:E382"/>
    <mergeCell ref="M382:N382"/>
    <mergeCell ref="A383:A385"/>
    <mergeCell ref="B383:C385"/>
    <mergeCell ref="D383:D385"/>
    <mergeCell ref="E383:F385"/>
    <mergeCell ref="G383:G385"/>
    <mergeCell ref="H383:H385"/>
    <mergeCell ref="I383:I385"/>
    <mergeCell ref="J383:J385"/>
    <mergeCell ref="K383:K385"/>
    <mergeCell ref="L383:L385"/>
    <mergeCell ref="M383:M385"/>
    <mergeCell ref="B368:E369"/>
    <mergeCell ref="F368:F369"/>
    <mergeCell ref="G368:H369"/>
    <mergeCell ref="I368:J369"/>
    <mergeCell ref="K368:L369"/>
    <mergeCell ref="M368:M369"/>
    <mergeCell ref="N368:N369"/>
    <mergeCell ref="B373:E373"/>
    <mergeCell ref="B374:E374"/>
    <mergeCell ref="G374:H374"/>
    <mergeCell ref="I374:J374"/>
    <mergeCell ref="K374:L374"/>
    <mergeCell ref="B375:E375"/>
    <mergeCell ref="G375:H375"/>
    <mergeCell ref="K329:L329"/>
    <mergeCell ref="B329:E329"/>
    <mergeCell ref="B330:E330"/>
    <mergeCell ref="G330:H330"/>
    <mergeCell ref="I330:J330"/>
    <mergeCell ref="K330:L330"/>
    <mergeCell ref="B331:E331"/>
    <mergeCell ref="B338:E338"/>
    <mergeCell ref="G338:H338"/>
    <mergeCell ref="I338:J338"/>
    <mergeCell ref="K338:L338"/>
    <mergeCell ref="G339:H339"/>
    <mergeCell ref="I339:J339"/>
    <mergeCell ref="K339:L339"/>
    <mergeCell ref="B339:E339"/>
    <mergeCell ref="G340:H340"/>
    <mergeCell ref="I340:J340"/>
    <mergeCell ref="K340:L340"/>
    <mergeCell ref="G331:H331"/>
    <mergeCell ref="I331:J331"/>
    <mergeCell ref="K331:L331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4:E334"/>
    <mergeCell ref="G334:H334"/>
    <mergeCell ref="I334:J334"/>
    <mergeCell ref="B316:E316"/>
    <mergeCell ref="G316:H316"/>
    <mergeCell ref="I316:J316"/>
    <mergeCell ref="K316:L316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G319:H319"/>
    <mergeCell ref="I319:J319"/>
    <mergeCell ref="K319:L319"/>
    <mergeCell ref="K320:K322"/>
    <mergeCell ref="L320:L322"/>
    <mergeCell ref="M263:M264"/>
    <mergeCell ref="N263:N264"/>
    <mergeCell ref="B276:E276"/>
    <mergeCell ref="G276:H276"/>
    <mergeCell ref="I276:J276"/>
    <mergeCell ref="K276:L276"/>
    <mergeCell ref="G277:H277"/>
    <mergeCell ref="I277:J277"/>
    <mergeCell ref="K277:L277"/>
    <mergeCell ref="B274:E274"/>
    <mergeCell ref="G274:H274"/>
    <mergeCell ref="I274:J274"/>
    <mergeCell ref="K274:L274"/>
    <mergeCell ref="B275:E275"/>
    <mergeCell ref="G275:H275"/>
    <mergeCell ref="I275:J275"/>
    <mergeCell ref="K275:L275"/>
    <mergeCell ref="B272:E272"/>
    <mergeCell ref="G272:H272"/>
    <mergeCell ref="I272:J272"/>
    <mergeCell ref="K272:L272"/>
    <mergeCell ref="B270:E270"/>
    <mergeCell ref="G270:H270"/>
    <mergeCell ref="I270:J270"/>
    <mergeCell ref="K270:L270"/>
    <mergeCell ref="B265:E265"/>
    <mergeCell ref="G265:H265"/>
    <mergeCell ref="I265:J265"/>
    <mergeCell ref="K265:L265"/>
    <mergeCell ref="B266:E266"/>
    <mergeCell ref="G266:H266"/>
    <mergeCell ref="I266:J266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A263:A264"/>
    <mergeCell ref="B263:E264"/>
    <mergeCell ref="F263:F264"/>
    <mergeCell ref="G263:H264"/>
    <mergeCell ref="I263:J264"/>
    <mergeCell ref="K263:L264"/>
    <mergeCell ref="B232:E232"/>
    <mergeCell ref="G232:H232"/>
    <mergeCell ref="I232:J232"/>
    <mergeCell ref="K232:L232"/>
    <mergeCell ref="B233:E233"/>
    <mergeCell ref="G233:H233"/>
    <mergeCell ref="I233:J233"/>
    <mergeCell ref="K233:L233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B244:E244"/>
    <mergeCell ref="G244:H244"/>
    <mergeCell ref="I244:J244"/>
    <mergeCell ref="K244:L244"/>
    <mergeCell ref="A240:A241"/>
    <mergeCell ref="B240:C241"/>
    <mergeCell ref="D240:D241"/>
    <mergeCell ref="E240:F241"/>
    <mergeCell ref="G240:H241"/>
    <mergeCell ref="I240:J241"/>
    <mergeCell ref="K240:L241"/>
    <mergeCell ref="M240:N241"/>
    <mergeCell ref="B225:E225"/>
    <mergeCell ref="G225:H225"/>
    <mergeCell ref="I225:J225"/>
    <mergeCell ref="K225:L225"/>
    <mergeCell ref="B226:E226"/>
    <mergeCell ref="G226:H226"/>
    <mergeCell ref="B230:E230"/>
    <mergeCell ref="G230:H230"/>
    <mergeCell ref="I230:J230"/>
    <mergeCell ref="K230:L230"/>
    <mergeCell ref="B231:E231"/>
    <mergeCell ref="G231:H231"/>
    <mergeCell ref="I231:J231"/>
    <mergeCell ref="K231:L231"/>
    <mergeCell ref="B228:E228"/>
    <mergeCell ref="G228:H228"/>
    <mergeCell ref="I228:J228"/>
    <mergeCell ref="K228:L228"/>
    <mergeCell ref="B229:E229"/>
    <mergeCell ref="G229:H229"/>
    <mergeCell ref="I229:J229"/>
    <mergeCell ref="K229:L229"/>
    <mergeCell ref="I226:J226"/>
    <mergeCell ref="K226:L226"/>
    <mergeCell ref="B227:E227"/>
    <mergeCell ref="G227:H227"/>
    <mergeCell ref="I227:J227"/>
    <mergeCell ref="K227:L227"/>
    <mergeCell ref="B213:E213"/>
    <mergeCell ref="G213:H213"/>
    <mergeCell ref="I213:J213"/>
    <mergeCell ref="K213:L213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B223:E223"/>
    <mergeCell ref="G223:H223"/>
    <mergeCell ref="I223:J223"/>
    <mergeCell ref="K223:L223"/>
    <mergeCell ref="M213:N213"/>
    <mergeCell ref="M214:N214"/>
    <mergeCell ref="E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A219:A220"/>
    <mergeCell ref="B219:C220"/>
    <mergeCell ref="D219:D220"/>
    <mergeCell ref="E219:F220"/>
    <mergeCell ref="G219:H22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G205:H205"/>
    <mergeCell ref="I205:J205"/>
    <mergeCell ref="K205:L205"/>
    <mergeCell ref="B212:E212"/>
    <mergeCell ref="G212:H212"/>
    <mergeCell ref="I212:J212"/>
    <mergeCell ref="K212:L212"/>
    <mergeCell ref="K189:L189"/>
    <mergeCell ref="I187:J187"/>
    <mergeCell ref="K187:L187"/>
    <mergeCell ref="B192:E192"/>
    <mergeCell ref="G192:H192"/>
    <mergeCell ref="I192:J192"/>
    <mergeCell ref="K192:L192"/>
    <mergeCell ref="G193:H193"/>
    <mergeCell ref="I193:J193"/>
    <mergeCell ref="K193:L193"/>
    <mergeCell ref="D198:D199"/>
    <mergeCell ref="E198:F199"/>
    <mergeCell ref="G198:H199"/>
    <mergeCell ref="I198:J199"/>
    <mergeCell ref="K198:L199"/>
    <mergeCell ref="I210:J210"/>
    <mergeCell ref="K210:L210"/>
    <mergeCell ref="G172:H172"/>
    <mergeCell ref="I172:J172"/>
    <mergeCell ref="K172:L172"/>
    <mergeCell ref="B184:E184"/>
    <mergeCell ref="G184:H184"/>
    <mergeCell ref="I184:J184"/>
    <mergeCell ref="K184:L184"/>
    <mergeCell ref="A177:A178"/>
    <mergeCell ref="B177:C178"/>
    <mergeCell ref="D177:D178"/>
    <mergeCell ref="E177:F17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G177:H178"/>
    <mergeCell ref="I177:J178"/>
    <mergeCell ref="K177:L178"/>
    <mergeCell ref="B183:E183"/>
    <mergeCell ref="G183:H183"/>
    <mergeCell ref="I183:J183"/>
    <mergeCell ref="K183:L183"/>
    <mergeCell ref="G165:H165"/>
    <mergeCell ref="I165:J165"/>
    <mergeCell ref="K165:L165"/>
    <mergeCell ref="B166:E166"/>
    <mergeCell ref="G166:H166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I166:J166"/>
    <mergeCell ref="K166:L166"/>
    <mergeCell ref="B167:E167"/>
    <mergeCell ref="G167:H167"/>
    <mergeCell ref="I167:J167"/>
    <mergeCell ref="K167:L167"/>
    <mergeCell ref="B144:E144"/>
    <mergeCell ref="G144:H144"/>
    <mergeCell ref="I144:J144"/>
    <mergeCell ref="K144:L144"/>
    <mergeCell ref="B150:E150"/>
    <mergeCell ref="G150:H150"/>
    <mergeCell ref="I150:J150"/>
    <mergeCell ref="K150:L150"/>
    <mergeCell ref="G151:H151"/>
    <mergeCell ref="I151:J151"/>
    <mergeCell ref="K151:L151"/>
    <mergeCell ref="B148:E148"/>
    <mergeCell ref="G148:H148"/>
    <mergeCell ref="I148:J148"/>
    <mergeCell ref="K148:L148"/>
    <mergeCell ref="B149:E149"/>
    <mergeCell ref="G149:H149"/>
    <mergeCell ref="I149:J149"/>
    <mergeCell ref="K149:L149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7:E147"/>
    <mergeCell ref="G147:H147"/>
    <mergeCell ref="I147:J147"/>
    <mergeCell ref="K147:L147"/>
    <mergeCell ref="B140:E140"/>
    <mergeCell ref="G140:H140"/>
    <mergeCell ref="I140:J140"/>
    <mergeCell ref="K140:L140"/>
    <mergeCell ref="B141:E141"/>
    <mergeCell ref="G141:H141"/>
    <mergeCell ref="I141:J141"/>
    <mergeCell ref="K141:L141"/>
    <mergeCell ref="G130:H130"/>
    <mergeCell ref="I130:J130"/>
    <mergeCell ref="K130:L130"/>
    <mergeCell ref="B142:E142"/>
    <mergeCell ref="G142:H142"/>
    <mergeCell ref="I142:J142"/>
    <mergeCell ref="K142:L142"/>
    <mergeCell ref="B143:E143"/>
    <mergeCell ref="G143:H143"/>
    <mergeCell ref="I143:J143"/>
    <mergeCell ref="K143:L143"/>
    <mergeCell ref="A130:E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L131:L133"/>
    <mergeCell ref="I139:J139"/>
    <mergeCell ref="K139:L139"/>
    <mergeCell ref="A114:A115"/>
    <mergeCell ref="B114:C115"/>
    <mergeCell ref="D114:D115"/>
    <mergeCell ref="E114:F115"/>
    <mergeCell ref="G114:H115"/>
    <mergeCell ref="I114:J115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K122:L122"/>
    <mergeCell ref="B128:E128"/>
    <mergeCell ref="G128:H128"/>
    <mergeCell ref="I128:J128"/>
    <mergeCell ref="K128:L128"/>
    <mergeCell ref="I126:J126"/>
    <mergeCell ref="K126:L126"/>
    <mergeCell ref="B127:E127"/>
    <mergeCell ref="G127:H127"/>
    <mergeCell ref="I127:J127"/>
    <mergeCell ref="K127:L127"/>
    <mergeCell ref="B123:E123"/>
    <mergeCell ref="G123:H123"/>
    <mergeCell ref="I123:J123"/>
    <mergeCell ref="K123:L123"/>
    <mergeCell ref="B124:E124"/>
    <mergeCell ref="G124:H124"/>
    <mergeCell ref="G109:H109"/>
    <mergeCell ref="I109:J109"/>
    <mergeCell ref="K109:L109"/>
    <mergeCell ref="I106:J106"/>
    <mergeCell ref="K106:L106"/>
    <mergeCell ref="B107:E107"/>
    <mergeCell ref="G107:H107"/>
    <mergeCell ref="I107:J107"/>
    <mergeCell ref="K107:L107"/>
    <mergeCell ref="M108:N108"/>
    <mergeCell ref="A109:E109"/>
    <mergeCell ref="M109:N109"/>
    <mergeCell ref="A110:A112"/>
    <mergeCell ref="B110:C112"/>
    <mergeCell ref="D110:D112"/>
    <mergeCell ref="E110:F112"/>
    <mergeCell ref="G110:G112"/>
    <mergeCell ref="H110:H112"/>
    <mergeCell ref="I110:I112"/>
    <mergeCell ref="J110:J112"/>
    <mergeCell ref="K110:K112"/>
    <mergeCell ref="L110:L112"/>
    <mergeCell ref="K102:L102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B106:E106"/>
    <mergeCell ref="G106:H106"/>
    <mergeCell ref="B108:E108"/>
    <mergeCell ref="G108:H108"/>
    <mergeCell ref="I108:J108"/>
    <mergeCell ref="K108:L108"/>
    <mergeCell ref="G87:H87"/>
    <mergeCell ref="I87:J87"/>
    <mergeCell ref="K87:L87"/>
    <mergeCell ref="M87:N87"/>
    <mergeCell ref="A88:E88"/>
    <mergeCell ref="G88:H88"/>
    <mergeCell ref="I88:J88"/>
    <mergeCell ref="K88:L88"/>
    <mergeCell ref="M88:N88"/>
    <mergeCell ref="A89:A91"/>
    <mergeCell ref="B89:C91"/>
    <mergeCell ref="D89:D91"/>
    <mergeCell ref="E89:F91"/>
    <mergeCell ref="G89:G91"/>
    <mergeCell ref="H89:H91"/>
    <mergeCell ref="I89:I91"/>
    <mergeCell ref="B97:E97"/>
    <mergeCell ref="G97:H97"/>
    <mergeCell ref="I97:J97"/>
    <mergeCell ref="K97:L97"/>
    <mergeCell ref="M89:M91"/>
    <mergeCell ref="N89:N91"/>
    <mergeCell ref="A93:A94"/>
    <mergeCell ref="B93:C94"/>
    <mergeCell ref="D93:D94"/>
    <mergeCell ref="E93:F94"/>
    <mergeCell ref="G93:H94"/>
    <mergeCell ref="I93:J94"/>
    <mergeCell ref="K93:L94"/>
    <mergeCell ref="M93:N94"/>
    <mergeCell ref="A95:A96"/>
    <mergeCell ref="B95:E96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A68:A70"/>
    <mergeCell ref="B68:C70"/>
    <mergeCell ref="D68:D70"/>
    <mergeCell ref="E68:F70"/>
    <mergeCell ref="G68:G70"/>
    <mergeCell ref="H68:H70"/>
    <mergeCell ref="I68:I70"/>
    <mergeCell ref="J68:J70"/>
    <mergeCell ref="K68:K70"/>
    <mergeCell ref="L68:L70"/>
    <mergeCell ref="B64:E64"/>
    <mergeCell ref="G64:H64"/>
    <mergeCell ref="I64:J64"/>
    <mergeCell ref="K64:L64"/>
    <mergeCell ref="B65:E65"/>
    <mergeCell ref="G65:H65"/>
    <mergeCell ref="I65:J65"/>
    <mergeCell ref="K65:L65"/>
    <mergeCell ref="B66:E66"/>
    <mergeCell ref="G66:H66"/>
    <mergeCell ref="I66:J66"/>
    <mergeCell ref="K66:L66"/>
    <mergeCell ref="M66:N66"/>
    <mergeCell ref="A67:E67"/>
    <mergeCell ref="G67:H67"/>
    <mergeCell ref="I67:J67"/>
    <mergeCell ref="K67:L67"/>
    <mergeCell ref="M67:N67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G61:H61"/>
    <mergeCell ref="I61:J61"/>
    <mergeCell ref="K61:L61"/>
    <mergeCell ref="B62:E62"/>
    <mergeCell ref="G62:H62"/>
    <mergeCell ref="I62:J62"/>
    <mergeCell ref="K62:L62"/>
    <mergeCell ref="B63:E63"/>
    <mergeCell ref="G63:H63"/>
    <mergeCell ref="I63:J63"/>
    <mergeCell ref="K63:L63"/>
    <mergeCell ref="M46:N46"/>
    <mergeCell ref="A47:A49"/>
    <mergeCell ref="B47:C49"/>
    <mergeCell ref="D47:D49"/>
    <mergeCell ref="E47:F49"/>
    <mergeCell ref="G47:G49"/>
    <mergeCell ref="H47:H49"/>
    <mergeCell ref="I47:I49"/>
    <mergeCell ref="J47:J49"/>
    <mergeCell ref="K47:K49"/>
    <mergeCell ref="B45:E45"/>
    <mergeCell ref="G45:H45"/>
    <mergeCell ref="I45:J45"/>
    <mergeCell ref="K45:L45"/>
    <mergeCell ref="A46:E46"/>
    <mergeCell ref="G46:H46"/>
    <mergeCell ref="I46:J46"/>
    <mergeCell ref="K46:L46"/>
    <mergeCell ref="L47:L49"/>
    <mergeCell ref="M47:M49"/>
    <mergeCell ref="N47:N49"/>
    <mergeCell ref="M45:N45"/>
    <mergeCell ref="B42:E42"/>
    <mergeCell ref="G42:H42"/>
    <mergeCell ref="I42:J42"/>
    <mergeCell ref="K42:L42"/>
    <mergeCell ref="B44:E44"/>
    <mergeCell ref="G44:H44"/>
    <mergeCell ref="I44:J44"/>
    <mergeCell ref="K44:L44"/>
    <mergeCell ref="B40:E40"/>
    <mergeCell ref="G40:H40"/>
    <mergeCell ref="I40:J40"/>
    <mergeCell ref="K40:L40"/>
    <mergeCell ref="B38:E38"/>
    <mergeCell ref="G38:H38"/>
    <mergeCell ref="I38:J38"/>
    <mergeCell ref="K38:L38"/>
    <mergeCell ref="B39:E39"/>
    <mergeCell ref="G39:H39"/>
    <mergeCell ref="I39:J39"/>
    <mergeCell ref="K39:L39"/>
    <mergeCell ref="B41:E41"/>
    <mergeCell ref="G41:H41"/>
    <mergeCell ref="I41:J41"/>
    <mergeCell ref="K41:L41"/>
    <mergeCell ref="B43:E43"/>
    <mergeCell ref="G43:H43"/>
    <mergeCell ref="I43:J43"/>
    <mergeCell ref="K43:L43"/>
    <mergeCell ref="B23:E23"/>
    <mergeCell ref="G22:H22"/>
    <mergeCell ref="G23:H23"/>
    <mergeCell ref="I22:J22"/>
    <mergeCell ref="K22:L22"/>
    <mergeCell ref="I23:J23"/>
    <mergeCell ref="K23:L23"/>
    <mergeCell ref="A32:A33"/>
    <mergeCell ref="B32:E33"/>
    <mergeCell ref="F32:F33"/>
    <mergeCell ref="G32:H33"/>
    <mergeCell ref="I32:J33"/>
    <mergeCell ref="K32:L33"/>
    <mergeCell ref="M32:M33"/>
    <mergeCell ref="N32:N33"/>
    <mergeCell ref="L26:L28"/>
    <mergeCell ref="M26:M28"/>
    <mergeCell ref="N26:N28"/>
    <mergeCell ref="A30:A31"/>
    <mergeCell ref="B30:C31"/>
    <mergeCell ref="D30:D31"/>
    <mergeCell ref="E30:F31"/>
    <mergeCell ref="G30:H31"/>
    <mergeCell ref="I30:J31"/>
    <mergeCell ref="K30:L31"/>
    <mergeCell ref="A26:A28"/>
    <mergeCell ref="B26:C28"/>
    <mergeCell ref="D26:D28"/>
    <mergeCell ref="E26:F28"/>
    <mergeCell ref="G26:G28"/>
    <mergeCell ref="H26:H28"/>
    <mergeCell ref="I26:I28"/>
    <mergeCell ref="B20:E20"/>
    <mergeCell ref="G20:H20"/>
    <mergeCell ref="I20:J20"/>
    <mergeCell ref="K20:L20"/>
    <mergeCell ref="B21:E21"/>
    <mergeCell ref="G21:H21"/>
    <mergeCell ref="I21:J21"/>
    <mergeCell ref="K21:L21"/>
    <mergeCell ref="B18:E18"/>
    <mergeCell ref="G18:H18"/>
    <mergeCell ref="I18:J18"/>
    <mergeCell ref="K18:L18"/>
    <mergeCell ref="B19:E19"/>
    <mergeCell ref="G19:H19"/>
    <mergeCell ref="I19:J19"/>
    <mergeCell ref="K19:L19"/>
    <mergeCell ref="B22:E22"/>
    <mergeCell ref="B17:E17"/>
    <mergeCell ref="G17:H17"/>
    <mergeCell ref="I17:J17"/>
    <mergeCell ref="K17:L17"/>
    <mergeCell ref="B15:E15"/>
    <mergeCell ref="G15:H15"/>
    <mergeCell ref="I15:J15"/>
    <mergeCell ref="K15:L15"/>
    <mergeCell ref="B16:E16"/>
    <mergeCell ref="G16:H16"/>
    <mergeCell ref="I16:J16"/>
    <mergeCell ref="K16:L16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M25:N25"/>
    <mergeCell ref="M24:N24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B24:E24"/>
    <mergeCell ref="G24:H24"/>
    <mergeCell ref="I24:J24"/>
    <mergeCell ref="K24:L24"/>
    <mergeCell ref="A25:E25"/>
    <mergeCell ref="G25:H25"/>
    <mergeCell ref="I25:J25"/>
    <mergeCell ref="K25:L25"/>
    <mergeCell ref="J26:J28"/>
    <mergeCell ref="K26:K28"/>
    <mergeCell ref="G35:H35"/>
    <mergeCell ref="I35:J35"/>
    <mergeCell ref="K35:L35"/>
    <mergeCell ref="M30:N31"/>
    <mergeCell ref="A51:A52"/>
    <mergeCell ref="B51:C52"/>
    <mergeCell ref="D51:D52"/>
    <mergeCell ref="E51:F52"/>
    <mergeCell ref="G51:H52"/>
    <mergeCell ref="I51:J52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B61:E61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N68:N70"/>
    <mergeCell ref="A72:A73"/>
    <mergeCell ref="B72:C73"/>
    <mergeCell ref="D72:D73"/>
    <mergeCell ref="E72:F73"/>
    <mergeCell ref="G72:H73"/>
    <mergeCell ref="I72:J73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M68:M70"/>
    <mergeCell ref="B81:E81"/>
    <mergeCell ref="B82:E82"/>
    <mergeCell ref="G82:H82"/>
    <mergeCell ref="I82:J82"/>
    <mergeCell ref="K82:L82"/>
    <mergeCell ref="B83:E83"/>
    <mergeCell ref="G83:H83"/>
    <mergeCell ref="I83:J83"/>
    <mergeCell ref="K83:L83"/>
    <mergeCell ref="B80:E80"/>
    <mergeCell ref="G80:H80"/>
    <mergeCell ref="I80:J80"/>
    <mergeCell ref="K80:L80"/>
    <mergeCell ref="G81:H81"/>
    <mergeCell ref="I81:J81"/>
    <mergeCell ref="K81:L81"/>
    <mergeCell ref="J89:J91"/>
    <mergeCell ref="K89:K91"/>
    <mergeCell ref="L89:L91"/>
    <mergeCell ref="B84:E84"/>
    <mergeCell ref="G84:H84"/>
    <mergeCell ref="I84:J84"/>
    <mergeCell ref="K84:L84"/>
    <mergeCell ref="B85:E85"/>
    <mergeCell ref="G85:H85"/>
    <mergeCell ref="I85:J85"/>
    <mergeCell ref="K85:L85"/>
    <mergeCell ref="B86:E86"/>
    <mergeCell ref="G86:H86"/>
    <mergeCell ref="I86:J86"/>
    <mergeCell ref="K86:L86"/>
    <mergeCell ref="B87:E87"/>
    <mergeCell ref="M150:N150"/>
    <mergeCell ref="A151:E151"/>
    <mergeCell ref="M151:N151"/>
    <mergeCell ref="K95:L96"/>
    <mergeCell ref="M95:M96"/>
    <mergeCell ref="N95:N96"/>
    <mergeCell ref="M110:M112"/>
    <mergeCell ref="N110:N112"/>
    <mergeCell ref="F95:F96"/>
    <mergeCell ref="G95:H96"/>
    <mergeCell ref="I95:J96"/>
    <mergeCell ref="B98:E98"/>
    <mergeCell ref="G98:H98"/>
    <mergeCell ref="I98:J98"/>
    <mergeCell ref="K98:L98"/>
    <mergeCell ref="B99:E99"/>
    <mergeCell ref="G99:H99"/>
    <mergeCell ref="I99:J99"/>
    <mergeCell ref="K99:L99"/>
    <mergeCell ref="G100:H100"/>
    <mergeCell ref="I100:J100"/>
    <mergeCell ref="K100:L100"/>
    <mergeCell ref="B100:E100"/>
    <mergeCell ref="B101:E101"/>
    <mergeCell ref="G101:H101"/>
    <mergeCell ref="I101:J101"/>
    <mergeCell ref="K101:L101"/>
    <mergeCell ref="B102:E102"/>
    <mergeCell ref="G102:H102"/>
    <mergeCell ref="I102:J102"/>
    <mergeCell ref="N116:N117"/>
    <mergeCell ref="M129:N129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G256:H256"/>
    <mergeCell ref="I256:J256"/>
    <mergeCell ref="K256:L256"/>
    <mergeCell ref="A198:A199"/>
    <mergeCell ref="B198:C199"/>
    <mergeCell ref="B204:E204"/>
    <mergeCell ref="G204:H204"/>
    <mergeCell ref="I204:J204"/>
    <mergeCell ref="K204:L204"/>
    <mergeCell ref="B205:E205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10:E210"/>
    <mergeCell ref="G210:H210"/>
    <mergeCell ref="A214:E214"/>
    <mergeCell ref="A215:A217"/>
    <mergeCell ref="B215:C217"/>
    <mergeCell ref="D215:D217"/>
    <mergeCell ref="B310:E310"/>
    <mergeCell ref="G310:H310"/>
    <mergeCell ref="I310:J310"/>
    <mergeCell ref="K310:L310"/>
    <mergeCell ref="B287:E287"/>
    <mergeCell ref="G287:H287"/>
    <mergeCell ref="I287:J287"/>
    <mergeCell ref="K287:L287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90:E290"/>
    <mergeCell ref="G290:H290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B352:E352"/>
    <mergeCell ref="G352:H352"/>
    <mergeCell ref="I352:J352"/>
    <mergeCell ref="K352:L352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5:E355"/>
    <mergeCell ref="G355:H355"/>
    <mergeCell ref="I355:J355"/>
    <mergeCell ref="M318:N318"/>
    <mergeCell ref="A319:E319"/>
    <mergeCell ref="M319:N319"/>
    <mergeCell ref="A320:A322"/>
    <mergeCell ref="B320:C322"/>
    <mergeCell ref="D320:D322"/>
    <mergeCell ref="E320:F322"/>
    <mergeCell ref="G320:G322"/>
    <mergeCell ref="H320:H322"/>
    <mergeCell ref="I320:I322"/>
    <mergeCell ref="J320:J322"/>
    <mergeCell ref="B328:E328"/>
    <mergeCell ref="G328:H328"/>
    <mergeCell ref="I328:J328"/>
    <mergeCell ref="K328:L328"/>
    <mergeCell ref="G329:H329"/>
    <mergeCell ref="I329:J329"/>
    <mergeCell ref="B394:E394"/>
    <mergeCell ref="G394:H394"/>
    <mergeCell ref="I394:J394"/>
    <mergeCell ref="K394:L394"/>
    <mergeCell ref="G395:H395"/>
    <mergeCell ref="I395:J395"/>
    <mergeCell ref="K395:L395"/>
    <mergeCell ref="B415:E415"/>
    <mergeCell ref="G415:H415"/>
    <mergeCell ref="I415:J415"/>
    <mergeCell ref="K415:L415"/>
    <mergeCell ref="I418:J418"/>
    <mergeCell ref="K418:L418"/>
    <mergeCell ref="K396:L396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9:E399"/>
    <mergeCell ref="G400:H400"/>
    <mergeCell ref="I400:J400"/>
    <mergeCell ref="K400:L400"/>
    <mergeCell ref="B401:E401"/>
    <mergeCell ref="G401:H401"/>
    <mergeCell ref="I401:J401"/>
    <mergeCell ref="K401:L401"/>
    <mergeCell ref="B402:E402"/>
    <mergeCell ref="G402:H402"/>
    <mergeCell ref="B436:E436"/>
    <mergeCell ref="B518:E518"/>
    <mergeCell ref="G518:H518"/>
    <mergeCell ref="I518:J518"/>
    <mergeCell ref="K518:L518"/>
    <mergeCell ref="G519:H519"/>
    <mergeCell ref="I519:J519"/>
    <mergeCell ref="K519:L519"/>
    <mergeCell ref="B527:E527"/>
    <mergeCell ref="B423:E423"/>
    <mergeCell ref="G423:H423"/>
    <mergeCell ref="I423:J423"/>
    <mergeCell ref="K423:L423"/>
    <mergeCell ref="B440:E440"/>
    <mergeCell ref="G440:H440"/>
    <mergeCell ref="I440:J440"/>
    <mergeCell ref="K440:L440"/>
    <mergeCell ref="B441:E441"/>
    <mergeCell ref="G441:H441"/>
    <mergeCell ref="I441:J441"/>
    <mergeCell ref="K441:L441"/>
    <mergeCell ref="B446:C448"/>
    <mergeCell ref="D446:D448"/>
    <mergeCell ref="E446:F448"/>
    <mergeCell ref="B433:E433"/>
    <mergeCell ref="G433:H433"/>
    <mergeCell ref="I433:J433"/>
    <mergeCell ref="K433:L433"/>
    <mergeCell ref="B438:E438"/>
    <mergeCell ref="G438:H438"/>
    <mergeCell ref="I438:J438"/>
    <mergeCell ref="K438:L438"/>
    <mergeCell ref="M507:N507"/>
    <mergeCell ref="A508:E508"/>
    <mergeCell ref="G508:H508"/>
    <mergeCell ref="I508:J508"/>
    <mergeCell ref="K508:L508"/>
    <mergeCell ref="M508:N508"/>
    <mergeCell ref="A509:A511"/>
    <mergeCell ref="B509:C511"/>
    <mergeCell ref="D509:D511"/>
    <mergeCell ref="E509:F511"/>
    <mergeCell ref="B524:E524"/>
    <mergeCell ref="G524:H524"/>
    <mergeCell ref="I524:J524"/>
    <mergeCell ref="K524:L524"/>
    <mergeCell ref="G509:G511"/>
    <mergeCell ref="H509:H511"/>
    <mergeCell ref="I509:I511"/>
    <mergeCell ref="J509:J511"/>
    <mergeCell ref="K509:K511"/>
    <mergeCell ref="L509:L511"/>
    <mergeCell ref="M509:M511"/>
    <mergeCell ref="N509:N511"/>
    <mergeCell ref="A513:A514"/>
    <mergeCell ref="B513:C514"/>
    <mergeCell ref="D513:D514"/>
    <mergeCell ref="E513:F514"/>
    <mergeCell ref="G513:H514"/>
    <mergeCell ref="I513:J514"/>
    <mergeCell ref="K513:L514"/>
    <mergeCell ref="M513:N514"/>
    <mergeCell ref="A515:A516"/>
    <mergeCell ref="B515:E516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B519:E519"/>
    <mergeCell ref="B520:E520"/>
    <mergeCell ref="G520:H520"/>
    <mergeCell ref="I520:J520"/>
    <mergeCell ref="K520:L520"/>
    <mergeCell ref="B521:E521"/>
    <mergeCell ref="G521:H521"/>
    <mergeCell ref="I521:J521"/>
    <mergeCell ref="K521:L521"/>
    <mergeCell ref="I525:J525"/>
    <mergeCell ref="K525:L525"/>
    <mergeCell ref="B526:E526"/>
    <mergeCell ref="G526:H526"/>
    <mergeCell ref="I526:J526"/>
    <mergeCell ref="K526:L526"/>
    <mergeCell ref="G527:H527"/>
    <mergeCell ref="I527:J527"/>
    <mergeCell ref="K527:L527"/>
    <mergeCell ref="A534:A535"/>
    <mergeCell ref="G534:H535"/>
    <mergeCell ref="A529:E529"/>
    <mergeCell ref="G529:H529"/>
    <mergeCell ref="I529:J529"/>
    <mergeCell ref="K529:L529"/>
    <mergeCell ref="M576:N577"/>
    <mergeCell ref="B582:E582"/>
    <mergeCell ref="G582:H582"/>
    <mergeCell ref="I582:J582"/>
    <mergeCell ref="K582:L582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B580:E580"/>
    <mergeCell ref="G580:H580"/>
    <mergeCell ref="I580:J580"/>
    <mergeCell ref="K580:L580"/>
    <mergeCell ref="B581:E581"/>
    <mergeCell ref="M130:N130"/>
    <mergeCell ref="G119:H119"/>
    <mergeCell ref="I119:J119"/>
    <mergeCell ref="K119:L119"/>
    <mergeCell ref="B119:E119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22:E122"/>
    <mergeCell ref="G122:H122"/>
    <mergeCell ref="I122:J122"/>
    <mergeCell ref="B118:E118"/>
    <mergeCell ref="G118:H118"/>
    <mergeCell ref="I118:J118"/>
    <mergeCell ref="K118:L118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B139:E139"/>
    <mergeCell ref="G139:H139"/>
    <mergeCell ref="B129:E129"/>
    <mergeCell ref="G129:H129"/>
    <mergeCell ref="I129:J129"/>
    <mergeCell ref="K129:L129"/>
    <mergeCell ref="I124:J124"/>
    <mergeCell ref="K124:L124"/>
    <mergeCell ref="B125:E125"/>
    <mergeCell ref="G125:H125"/>
    <mergeCell ref="I125:J125"/>
    <mergeCell ref="K125:L125"/>
    <mergeCell ref="B126:E126"/>
    <mergeCell ref="G126:H126"/>
    <mergeCell ref="M131:M133"/>
    <mergeCell ref="N131:N133"/>
    <mergeCell ref="A135:A136"/>
    <mergeCell ref="B135:C136"/>
    <mergeCell ref="D135:D136"/>
    <mergeCell ref="E135:F136"/>
    <mergeCell ref="G135:H136"/>
    <mergeCell ref="I135:J136"/>
    <mergeCell ref="K135:L136"/>
    <mergeCell ref="M135:N136"/>
    <mergeCell ref="A156:A157"/>
    <mergeCell ref="B156:C157"/>
    <mergeCell ref="D156:D157"/>
    <mergeCell ref="E156:F157"/>
    <mergeCell ref="G156:H157"/>
    <mergeCell ref="I156:J157"/>
    <mergeCell ref="K156:L157"/>
    <mergeCell ref="M156:N157"/>
    <mergeCell ref="A152:A154"/>
    <mergeCell ref="B158:E159"/>
    <mergeCell ref="F158:F159"/>
    <mergeCell ref="M158:M159"/>
    <mergeCell ref="N158:N159"/>
    <mergeCell ref="B160:E160"/>
    <mergeCell ref="G160:H160"/>
    <mergeCell ref="I160:J160"/>
    <mergeCell ref="K160:L160"/>
    <mergeCell ref="A158:A159"/>
    <mergeCell ref="G158:H159"/>
    <mergeCell ref="I158:J159"/>
    <mergeCell ref="K158:L159"/>
    <mergeCell ref="B152:C154"/>
    <mergeCell ref="D152:D154"/>
    <mergeCell ref="E152:F154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B161:E161"/>
    <mergeCell ref="G161:H161"/>
    <mergeCell ref="I161:J161"/>
    <mergeCell ref="K161:L161"/>
    <mergeCell ref="M171:N171"/>
    <mergeCell ref="A172:E172"/>
    <mergeCell ref="M172:N172"/>
    <mergeCell ref="A173:A175"/>
    <mergeCell ref="B173:C175"/>
    <mergeCell ref="D173:D175"/>
    <mergeCell ref="E173:F175"/>
    <mergeCell ref="G173:G175"/>
    <mergeCell ref="H173:H175"/>
    <mergeCell ref="I173:I175"/>
    <mergeCell ref="J173:J175"/>
    <mergeCell ref="K173:K175"/>
    <mergeCell ref="L173:L175"/>
    <mergeCell ref="M173:M175"/>
    <mergeCell ref="N173:N17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4:E164"/>
    <mergeCell ref="G164:H164"/>
    <mergeCell ref="I164:J164"/>
    <mergeCell ref="K164:L164"/>
    <mergeCell ref="B165:E165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M192:N192"/>
    <mergeCell ref="A193:E193"/>
    <mergeCell ref="M193:N193"/>
    <mergeCell ref="A194:A196"/>
    <mergeCell ref="B194:C196"/>
    <mergeCell ref="D194:D196"/>
    <mergeCell ref="E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B187:E187"/>
    <mergeCell ref="G187:H187"/>
    <mergeCell ref="B190:E190"/>
    <mergeCell ref="G190:H190"/>
    <mergeCell ref="I190:J190"/>
    <mergeCell ref="K190:L190"/>
    <mergeCell ref="B191:E191"/>
    <mergeCell ref="G191:H191"/>
    <mergeCell ref="I191:J191"/>
    <mergeCell ref="K191:L191"/>
    <mergeCell ref="B188:E188"/>
    <mergeCell ref="G188:H188"/>
    <mergeCell ref="I188:J188"/>
    <mergeCell ref="K188:L188"/>
    <mergeCell ref="B189:E189"/>
    <mergeCell ref="G189:H189"/>
    <mergeCell ref="I189:J189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I219:J220"/>
    <mergeCell ref="K219:L220"/>
    <mergeCell ref="M219:N220"/>
    <mergeCell ref="G214:H214"/>
    <mergeCell ref="I214:J214"/>
    <mergeCell ref="K214:L214"/>
    <mergeCell ref="M234:N234"/>
    <mergeCell ref="A235:E235"/>
    <mergeCell ref="M235:N235"/>
    <mergeCell ref="A236:A238"/>
    <mergeCell ref="B236:C238"/>
    <mergeCell ref="D236:D238"/>
    <mergeCell ref="E236:F238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B234:E234"/>
    <mergeCell ref="G234:H234"/>
    <mergeCell ref="I234:J234"/>
    <mergeCell ref="K234:L234"/>
    <mergeCell ref="G235:H235"/>
    <mergeCell ref="I235:J235"/>
    <mergeCell ref="K235:L235"/>
    <mergeCell ref="B224:E224"/>
    <mergeCell ref="G224:H224"/>
    <mergeCell ref="I224:J224"/>
    <mergeCell ref="K224:L224"/>
    <mergeCell ref="B245:E245"/>
    <mergeCell ref="G245:H245"/>
    <mergeCell ref="I245:J245"/>
    <mergeCell ref="K245:L245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M255:N255"/>
    <mergeCell ref="A256:E256"/>
    <mergeCell ref="M256:N256"/>
    <mergeCell ref="A257:A259"/>
    <mergeCell ref="B257:C259"/>
    <mergeCell ref="D257:D259"/>
    <mergeCell ref="E257:F259"/>
    <mergeCell ref="G257:G259"/>
    <mergeCell ref="H257:H259"/>
    <mergeCell ref="I257:I259"/>
    <mergeCell ref="J257:J259"/>
    <mergeCell ref="K257:K259"/>
    <mergeCell ref="L257:L259"/>
    <mergeCell ref="M257:M259"/>
    <mergeCell ref="N257:N259"/>
    <mergeCell ref="A261:A262"/>
    <mergeCell ref="B261:C262"/>
    <mergeCell ref="D261:D262"/>
    <mergeCell ref="E261:F262"/>
    <mergeCell ref="G261:H262"/>
    <mergeCell ref="I261:J262"/>
    <mergeCell ref="K261:L262"/>
    <mergeCell ref="M261:N262"/>
    <mergeCell ref="K266:L266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B269:E269"/>
    <mergeCell ref="G269:H269"/>
    <mergeCell ref="I269:J269"/>
    <mergeCell ref="K269:L269"/>
    <mergeCell ref="B271:E271"/>
    <mergeCell ref="G271:H271"/>
    <mergeCell ref="I271:J271"/>
    <mergeCell ref="K271:L271"/>
    <mergeCell ref="M276:N276"/>
    <mergeCell ref="A277:E277"/>
    <mergeCell ref="M277:N277"/>
    <mergeCell ref="A278:A280"/>
    <mergeCell ref="B278:C280"/>
    <mergeCell ref="D278:D280"/>
    <mergeCell ref="E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B273:E273"/>
    <mergeCell ref="G273:H273"/>
    <mergeCell ref="I273:J273"/>
    <mergeCell ref="K273:L273"/>
    <mergeCell ref="A282:A283"/>
    <mergeCell ref="B282:C283"/>
    <mergeCell ref="D282:D283"/>
    <mergeCell ref="E282:F283"/>
    <mergeCell ref="G282:H283"/>
    <mergeCell ref="I282:J283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B286:E286"/>
    <mergeCell ref="G286:H286"/>
    <mergeCell ref="I286:J286"/>
    <mergeCell ref="K286:L286"/>
    <mergeCell ref="I290:J290"/>
    <mergeCell ref="K290:L290"/>
    <mergeCell ref="B291:E291"/>
    <mergeCell ref="G291:H291"/>
    <mergeCell ref="I291:J291"/>
    <mergeCell ref="K291:L291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M297:N297"/>
    <mergeCell ref="A298:E298"/>
    <mergeCell ref="M298:N298"/>
    <mergeCell ref="G298:H298"/>
    <mergeCell ref="I298:J298"/>
    <mergeCell ref="K298:L298"/>
    <mergeCell ref="I295:J295"/>
    <mergeCell ref="K295:L295"/>
    <mergeCell ref="A299:A301"/>
    <mergeCell ref="B299:C301"/>
    <mergeCell ref="D299:D301"/>
    <mergeCell ref="E299:F301"/>
    <mergeCell ref="G299:G301"/>
    <mergeCell ref="H299:H301"/>
    <mergeCell ref="I299:I301"/>
    <mergeCell ref="J299:J301"/>
    <mergeCell ref="K299:K301"/>
    <mergeCell ref="L299:L301"/>
    <mergeCell ref="M299:M301"/>
    <mergeCell ref="N299:N301"/>
    <mergeCell ref="A303:A304"/>
    <mergeCell ref="B303:C304"/>
    <mergeCell ref="D303:D304"/>
    <mergeCell ref="E303:F304"/>
    <mergeCell ref="G303:H304"/>
    <mergeCell ref="I303:J304"/>
    <mergeCell ref="K303:L304"/>
    <mergeCell ref="M303:N304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B307:E307"/>
    <mergeCell ref="B308:E308"/>
    <mergeCell ref="G308:H308"/>
    <mergeCell ref="I308:J308"/>
    <mergeCell ref="K308:L308"/>
    <mergeCell ref="B309:E309"/>
    <mergeCell ref="G309:H309"/>
    <mergeCell ref="I309:J309"/>
    <mergeCell ref="K309:L309"/>
    <mergeCell ref="G307:H307"/>
    <mergeCell ref="I307:J307"/>
    <mergeCell ref="K307:L307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5:E315"/>
    <mergeCell ref="G315:H315"/>
    <mergeCell ref="I315:J315"/>
    <mergeCell ref="K315:L315"/>
    <mergeCell ref="M320:M322"/>
    <mergeCell ref="N320:N322"/>
    <mergeCell ref="A324:A325"/>
    <mergeCell ref="B324:C325"/>
    <mergeCell ref="D324:D325"/>
    <mergeCell ref="E324:F325"/>
    <mergeCell ref="G324:H325"/>
    <mergeCell ref="I324:J325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K334:L334"/>
    <mergeCell ref="B335:E335"/>
    <mergeCell ref="G335:H335"/>
    <mergeCell ref="I335:J335"/>
    <mergeCell ref="K335:L335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M339:N339"/>
    <mergeCell ref="A340:E340"/>
    <mergeCell ref="M340:N340"/>
    <mergeCell ref="A341:A343"/>
    <mergeCell ref="B341:C343"/>
    <mergeCell ref="D341:D343"/>
    <mergeCell ref="E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A345:A346"/>
    <mergeCell ref="B345:C346"/>
    <mergeCell ref="D345:D346"/>
    <mergeCell ref="E345:F346"/>
    <mergeCell ref="G345:H346"/>
    <mergeCell ref="I345:J346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B351:E351"/>
    <mergeCell ref="B349:E349"/>
    <mergeCell ref="G349:H349"/>
    <mergeCell ref="I349:J349"/>
    <mergeCell ref="K349:L349"/>
    <mergeCell ref="G351:H351"/>
    <mergeCell ref="I351:J351"/>
    <mergeCell ref="K351:L351"/>
    <mergeCell ref="B350:E350"/>
    <mergeCell ref="G350:H350"/>
    <mergeCell ref="I350:J350"/>
    <mergeCell ref="K350:L350"/>
    <mergeCell ref="K355:L355"/>
    <mergeCell ref="B356:E356"/>
    <mergeCell ref="G356:H356"/>
    <mergeCell ref="I356:J356"/>
    <mergeCell ref="K356:L356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B359:E359"/>
    <mergeCell ref="G359:H359"/>
    <mergeCell ref="I359:J359"/>
    <mergeCell ref="K359:L359"/>
    <mergeCell ref="M360:N360"/>
    <mergeCell ref="A361:E361"/>
    <mergeCell ref="M361:N361"/>
    <mergeCell ref="A362:A364"/>
    <mergeCell ref="B362:C364"/>
    <mergeCell ref="D362:D364"/>
    <mergeCell ref="E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A366:A367"/>
    <mergeCell ref="B366:C367"/>
    <mergeCell ref="D366:D367"/>
    <mergeCell ref="E366:F367"/>
    <mergeCell ref="G366:H367"/>
    <mergeCell ref="I366:J367"/>
    <mergeCell ref="K366:L367"/>
    <mergeCell ref="M366:N367"/>
    <mergeCell ref="B360:E360"/>
    <mergeCell ref="G360:H360"/>
    <mergeCell ref="I360:J360"/>
    <mergeCell ref="K360:L360"/>
    <mergeCell ref="G361:H361"/>
    <mergeCell ref="I361:J361"/>
    <mergeCell ref="K361:L361"/>
    <mergeCell ref="I375:J375"/>
    <mergeCell ref="K375:L375"/>
    <mergeCell ref="B376:E376"/>
    <mergeCell ref="G376:H376"/>
    <mergeCell ref="I376:J376"/>
    <mergeCell ref="K376:L376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G373:H373"/>
    <mergeCell ref="I373:J373"/>
    <mergeCell ref="K373:L373"/>
    <mergeCell ref="B377:E377"/>
    <mergeCell ref="G377:H377"/>
    <mergeCell ref="I377:J377"/>
    <mergeCell ref="K377:L377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N383:N385"/>
    <mergeCell ref="A387:A388"/>
    <mergeCell ref="B387:C388"/>
    <mergeCell ref="D387:D388"/>
    <mergeCell ref="E387:F388"/>
    <mergeCell ref="G387:H388"/>
    <mergeCell ref="I387:J388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I402:J402"/>
    <mergeCell ref="K402:L402"/>
    <mergeCell ref="M402:N402"/>
    <mergeCell ref="A403:E403"/>
    <mergeCell ref="G403:H403"/>
    <mergeCell ref="I403:J403"/>
    <mergeCell ref="K403:L403"/>
    <mergeCell ref="M403:N403"/>
    <mergeCell ref="A404:A406"/>
    <mergeCell ref="B404:C406"/>
    <mergeCell ref="D404:D406"/>
    <mergeCell ref="E404:F406"/>
    <mergeCell ref="G404:G406"/>
    <mergeCell ref="H404:H406"/>
    <mergeCell ref="I404:I406"/>
    <mergeCell ref="J404:J406"/>
    <mergeCell ref="K404:K406"/>
    <mergeCell ref="L404:L406"/>
    <mergeCell ref="M404:M406"/>
    <mergeCell ref="N404:N406"/>
    <mergeCell ref="A408:A409"/>
    <mergeCell ref="B408:C409"/>
    <mergeCell ref="D408:D409"/>
    <mergeCell ref="E408:F409"/>
    <mergeCell ref="G408:H409"/>
    <mergeCell ref="I408:J409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B417:E417"/>
    <mergeCell ref="B421:E421"/>
    <mergeCell ref="G421:H421"/>
    <mergeCell ref="I421:J421"/>
    <mergeCell ref="K421:L421"/>
    <mergeCell ref="B422:E422"/>
    <mergeCell ref="G422:H422"/>
    <mergeCell ref="I422:J422"/>
    <mergeCell ref="K422:L422"/>
    <mergeCell ref="B419:E419"/>
    <mergeCell ref="G419:H419"/>
    <mergeCell ref="I419:J419"/>
    <mergeCell ref="K419:L419"/>
    <mergeCell ref="B420:E420"/>
    <mergeCell ref="G420:H420"/>
    <mergeCell ref="I420:J420"/>
    <mergeCell ref="K420:L420"/>
    <mergeCell ref="B416:E416"/>
    <mergeCell ref="G416:H416"/>
    <mergeCell ref="I416:J416"/>
    <mergeCell ref="K416:L416"/>
    <mergeCell ref="G417:H417"/>
    <mergeCell ref="I417:J417"/>
    <mergeCell ref="K417:L417"/>
    <mergeCell ref="B418:E418"/>
    <mergeCell ref="G418:H418"/>
    <mergeCell ref="M423:N423"/>
    <mergeCell ref="A424:E424"/>
    <mergeCell ref="G424:H424"/>
    <mergeCell ref="I424:J424"/>
    <mergeCell ref="K424:L424"/>
    <mergeCell ref="M424:N424"/>
    <mergeCell ref="A425:A427"/>
    <mergeCell ref="B425:C427"/>
    <mergeCell ref="D425:D427"/>
    <mergeCell ref="E425:F427"/>
    <mergeCell ref="G425:G427"/>
    <mergeCell ref="H425:H427"/>
    <mergeCell ref="I425:I427"/>
    <mergeCell ref="J425:J427"/>
    <mergeCell ref="K425:K427"/>
    <mergeCell ref="L425:L427"/>
    <mergeCell ref="M425:M427"/>
    <mergeCell ref="N425:N427"/>
    <mergeCell ref="A429:A430"/>
    <mergeCell ref="B429:C430"/>
    <mergeCell ref="D429:D430"/>
    <mergeCell ref="E429:F430"/>
    <mergeCell ref="G429:H430"/>
    <mergeCell ref="I429:J430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B439:E439"/>
    <mergeCell ref="G436:H436"/>
    <mergeCell ref="I436:J436"/>
    <mergeCell ref="K436:L436"/>
    <mergeCell ref="B437:E437"/>
    <mergeCell ref="G437:H437"/>
    <mergeCell ref="I437:J437"/>
    <mergeCell ref="K437:L437"/>
    <mergeCell ref="B434:E434"/>
    <mergeCell ref="G434:H434"/>
    <mergeCell ref="I434:J434"/>
    <mergeCell ref="K434:L434"/>
    <mergeCell ref="B435:E435"/>
    <mergeCell ref="G435:H435"/>
    <mergeCell ref="I435:J435"/>
    <mergeCell ref="K435:L435"/>
    <mergeCell ref="M446:M448"/>
    <mergeCell ref="N446:N448"/>
    <mergeCell ref="A450:A451"/>
    <mergeCell ref="B450:C451"/>
    <mergeCell ref="D450:D451"/>
    <mergeCell ref="E450:F451"/>
    <mergeCell ref="G450:H451"/>
    <mergeCell ref="I450:J451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B461:E461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58:E458"/>
    <mergeCell ref="G458:H458"/>
    <mergeCell ref="I458:J458"/>
    <mergeCell ref="K458:L458"/>
    <mergeCell ref="G459:H459"/>
    <mergeCell ref="I459:J459"/>
    <mergeCell ref="K459:L459"/>
    <mergeCell ref="B459:E459"/>
    <mergeCell ref="B460:E460"/>
    <mergeCell ref="G460:H460"/>
    <mergeCell ref="I460:J460"/>
    <mergeCell ref="K460:L460"/>
    <mergeCell ref="G461:H461"/>
    <mergeCell ref="I461:J461"/>
    <mergeCell ref="K461:L461"/>
    <mergeCell ref="A471:A472"/>
    <mergeCell ref="B471:C472"/>
    <mergeCell ref="D471:D472"/>
    <mergeCell ref="E471:F472"/>
    <mergeCell ref="G471:H472"/>
    <mergeCell ref="I471:J472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B483:E483"/>
    <mergeCell ref="B479:E479"/>
    <mergeCell ref="B480:E480"/>
    <mergeCell ref="G480:H480"/>
    <mergeCell ref="I480:J480"/>
    <mergeCell ref="K480:L480"/>
    <mergeCell ref="B481:E481"/>
    <mergeCell ref="G481:H481"/>
    <mergeCell ref="I481:J481"/>
    <mergeCell ref="K481:L481"/>
    <mergeCell ref="B476:E476"/>
    <mergeCell ref="G476:H476"/>
    <mergeCell ref="I476:J476"/>
    <mergeCell ref="K476:L476"/>
    <mergeCell ref="B477:E477"/>
    <mergeCell ref="G477:H477"/>
    <mergeCell ref="M486:N486"/>
    <mergeCell ref="A487:E487"/>
    <mergeCell ref="G487:H487"/>
    <mergeCell ref="I487:J487"/>
    <mergeCell ref="K487:L487"/>
    <mergeCell ref="M487:N487"/>
    <mergeCell ref="A488:A490"/>
    <mergeCell ref="B488:C490"/>
    <mergeCell ref="D488:D490"/>
    <mergeCell ref="E488:F490"/>
    <mergeCell ref="G488:G490"/>
    <mergeCell ref="H488:H490"/>
    <mergeCell ref="I488:I490"/>
    <mergeCell ref="J488:J490"/>
    <mergeCell ref="K488:K490"/>
    <mergeCell ref="L488:L490"/>
    <mergeCell ref="M488:M490"/>
    <mergeCell ref="N488:N490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B505:E505"/>
    <mergeCell ref="B506:E506"/>
    <mergeCell ref="G506:H506"/>
    <mergeCell ref="I506:J506"/>
    <mergeCell ref="K506:L506"/>
    <mergeCell ref="B499:E499"/>
    <mergeCell ref="B498:E498"/>
    <mergeCell ref="G498:H498"/>
    <mergeCell ref="I498:J498"/>
    <mergeCell ref="K498:L498"/>
    <mergeCell ref="G499:H499"/>
    <mergeCell ref="I499:J499"/>
    <mergeCell ref="K499:L499"/>
    <mergeCell ref="A492:A493"/>
    <mergeCell ref="B492:C493"/>
    <mergeCell ref="D492:D493"/>
    <mergeCell ref="E492:F493"/>
    <mergeCell ref="B497:E497"/>
    <mergeCell ref="G497:H497"/>
    <mergeCell ref="I497:J497"/>
    <mergeCell ref="K497:L497"/>
    <mergeCell ref="B500:E500"/>
    <mergeCell ref="M515:M516"/>
    <mergeCell ref="N515:N516"/>
    <mergeCell ref="M528:N528"/>
    <mergeCell ref="B528:E528"/>
    <mergeCell ref="G528:H528"/>
    <mergeCell ref="I528:J528"/>
    <mergeCell ref="K528:L528"/>
    <mergeCell ref="B525:E525"/>
    <mergeCell ref="G525:H525"/>
    <mergeCell ref="M529:N529"/>
    <mergeCell ref="A530:A532"/>
    <mergeCell ref="B530:C532"/>
    <mergeCell ref="D530:D532"/>
    <mergeCell ref="E530:F532"/>
    <mergeCell ref="G530:G532"/>
    <mergeCell ref="H530:H532"/>
    <mergeCell ref="I530:I532"/>
    <mergeCell ref="J530:J532"/>
    <mergeCell ref="K530:K532"/>
    <mergeCell ref="L530:L532"/>
    <mergeCell ref="M530:M532"/>
    <mergeCell ref="N530:N532"/>
    <mergeCell ref="N536:N537"/>
    <mergeCell ref="B549:E549"/>
    <mergeCell ref="A550:E550"/>
    <mergeCell ref="G550:H550"/>
    <mergeCell ref="I550:J550"/>
    <mergeCell ref="K550:L550"/>
    <mergeCell ref="M550:N550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4:E544"/>
    <mergeCell ref="G544:H544"/>
    <mergeCell ref="I544:J544"/>
    <mergeCell ref="K544:L544"/>
    <mergeCell ref="B545:E545"/>
    <mergeCell ref="G547:H547"/>
    <mergeCell ref="I547:J547"/>
    <mergeCell ref="K547:L547"/>
    <mergeCell ref="B546:E546"/>
    <mergeCell ref="G546:H546"/>
    <mergeCell ref="B548:E548"/>
    <mergeCell ref="G548:H548"/>
    <mergeCell ref="I548:J548"/>
    <mergeCell ref="K548:L548"/>
    <mergeCell ref="G549:H549"/>
    <mergeCell ref="I549:J549"/>
    <mergeCell ref="K549:L549"/>
    <mergeCell ref="M591:N591"/>
    <mergeCell ref="B583:E583"/>
    <mergeCell ref="G583:H583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I566:J566"/>
    <mergeCell ref="K566:L566"/>
    <mergeCell ref="B567:E567"/>
    <mergeCell ref="G567:H567"/>
    <mergeCell ref="I567:J567"/>
    <mergeCell ref="I593:I595"/>
    <mergeCell ref="J593:J595"/>
    <mergeCell ref="K593:K595"/>
    <mergeCell ref="L593:L595"/>
    <mergeCell ref="M593:M595"/>
    <mergeCell ref="N593:N595"/>
    <mergeCell ref="M592:N592"/>
    <mergeCell ref="I572:I574"/>
    <mergeCell ref="J572:J574"/>
    <mergeCell ref="K572:K574"/>
    <mergeCell ref="L572:L574"/>
    <mergeCell ref="M572:M574"/>
    <mergeCell ref="N572:N574"/>
    <mergeCell ref="M570:N570"/>
    <mergeCell ref="G570:H570"/>
    <mergeCell ref="I570:J570"/>
    <mergeCell ref="A597:A598"/>
    <mergeCell ref="B597:C598"/>
    <mergeCell ref="D597:D598"/>
    <mergeCell ref="E597:F598"/>
    <mergeCell ref="G597:H598"/>
    <mergeCell ref="I597:J598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B601:E601"/>
    <mergeCell ref="G601:H601"/>
    <mergeCell ref="I601:J601"/>
    <mergeCell ref="K601:L601"/>
    <mergeCell ref="M612:N612"/>
    <mergeCell ref="A613:E613"/>
    <mergeCell ref="M613:N613"/>
    <mergeCell ref="A614:A616"/>
    <mergeCell ref="B614:C616"/>
    <mergeCell ref="D614:D616"/>
    <mergeCell ref="E614:F616"/>
    <mergeCell ref="G614:G616"/>
    <mergeCell ref="H614:H616"/>
    <mergeCell ref="I614:I616"/>
    <mergeCell ref="J614:J616"/>
    <mergeCell ref="K614:K616"/>
    <mergeCell ref="L614:L616"/>
    <mergeCell ref="M614:M616"/>
    <mergeCell ref="N614:N616"/>
    <mergeCell ref="B604:E604"/>
    <mergeCell ref="G604:H604"/>
    <mergeCell ref="I604:J604"/>
    <mergeCell ref="K604:L604"/>
    <mergeCell ref="B605:E605"/>
    <mergeCell ref="G605:H605"/>
    <mergeCell ref="I605:J605"/>
    <mergeCell ref="K605:L605"/>
    <mergeCell ref="B606:E606"/>
    <mergeCell ref="G606:H606"/>
    <mergeCell ref="B612:E612"/>
    <mergeCell ref="G612:H612"/>
    <mergeCell ref="I612:J612"/>
    <mergeCell ref="B607:E607"/>
    <mergeCell ref="G607:H607"/>
    <mergeCell ref="I607:J607"/>
    <mergeCell ref="K607:L607"/>
    <mergeCell ref="A618:A619"/>
    <mergeCell ref="B618:C619"/>
    <mergeCell ref="D618:D619"/>
    <mergeCell ref="E618:F619"/>
    <mergeCell ref="G618:H619"/>
    <mergeCell ref="I618:J619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B622:E622"/>
    <mergeCell ref="G622:H622"/>
    <mergeCell ref="I622:J622"/>
    <mergeCell ref="K622:L622"/>
    <mergeCell ref="B623:E623"/>
    <mergeCell ref="G623:H623"/>
    <mergeCell ref="I623:J623"/>
    <mergeCell ref="K623:L623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32:E632"/>
    <mergeCell ref="G632:H632"/>
    <mergeCell ref="I632:J632"/>
    <mergeCell ref="K632:L632"/>
    <mergeCell ref="B633:E633"/>
    <mergeCell ref="G633:H633"/>
    <mergeCell ref="I633:J633"/>
    <mergeCell ref="K633:L633"/>
    <mergeCell ref="M633:N633"/>
    <mergeCell ref="A634:E634"/>
    <mergeCell ref="G634:H634"/>
    <mergeCell ref="I634:J634"/>
    <mergeCell ref="K634:L634"/>
    <mergeCell ref="M634:N634"/>
    <mergeCell ref="A635:A637"/>
    <mergeCell ref="B635:C637"/>
    <mergeCell ref="D635:D637"/>
    <mergeCell ref="E635:F637"/>
    <mergeCell ref="G635:G637"/>
    <mergeCell ref="H635:H637"/>
    <mergeCell ref="I635:I637"/>
    <mergeCell ref="J635:J637"/>
    <mergeCell ref="K635:K637"/>
    <mergeCell ref="L635:L637"/>
    <mergeCell ref="M635:M637"/>
    <mergeCell ref="N635:N637"/>
    <mergeCell ref="A639:A640"/>
    <mergeCell ref="B639:C640"/>
    <mergeCell ref="D639:D640"/>
    <mergeCell ref="E639:F640"/>
    <mergeCell ref="G639:H640"/>
    <mergeCell ref="I639:J640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B643:E643"/>
    <mergeCell ref="G643:H643"/>
    <mergeCell ref="I643:J643"/>
    <mergeCell ref="K643:L643"/>
    <mergeCell ref="B644:E644"/>
    <mergeCell ref="G644:H644"/>
    <mergeCell ref="I644:J644"/>
    <mergeCell ref="K644:L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B653:E653"/>
    <mergeCell ref="G653:H653"/>
    <mergeCell ref="I653:J653"/>
    <mergeCell ref="K653:L653"/>
    <mergeCell ref="B654:E654"/>
    <mergeCell ref="G654:H654"/>
    <mergeCell ref="I654:J654"/>
    <mergeCell ref="K654:L654"/>
    <mergeCell ref="M654:N654"/>
    <mergeCell ref="A655:E655"/>
    <mergeCell ref="G655:H655"/>
    <mergeCell ref="I655:J655"/>
    <mergeCell ref="K655:L655"/>
    <mergeCell ref="M655:N655"/>
    <mergeCell ref="A656:A658"/>
    <mergeCell ref="B656:C658"/>
    <mergeCell ref="D656:D658"/>
    <mergeCell ref="E656:F658"/>
    <mergeCell ref="G656:G658"/>
    <mergeCell ref="H656:H658"/>
    <mergeCell ref="I656:I658"/>
    <mergeCell ref="J656:J658"/>
    <mergeCell ref="K656:K658"/>
    <mergeCell ref="L656:L658"/>
    <mergeCell ref="M656:M658"/>
    <mergeCell ref="N656:N658"/>
    <mergeCell ref="A660:A661"/>
    <mergeCell ref="B660:C661"/>
    <mergeCell ref="D660:D661"/>
    <mergeCell ref="E660:F661"/>
    <mergeCell ref="G660:H661"/>
    <mergeCell ref="I660:J661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B664:E664"/>
    <mergeCell ref="G664:H664"/>
    <mergeCell ref="I664:J664"/>
    <mergeCell ref="K664:L664"/>
    <mergeCell ref="B665:E665"/>
    <mergeCell ref="G665:H665"/>
    <mergeCell ref="I665:J665"/>
    <mergeCell ref="K665:L665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4:E674"/>
    <mergeCell ref="G674:H674"/>
    <mergeCell ref="I674:J674"/>
    <mergeCell ref="K674:L674"/>
    <mergeCell ref="B675:E675"/>
    <mergeCell ref="G675:H675"/>
    <mergeCell ref="I675:J675"/>
    <mergeCell ref="K675:L675"/>
    <mergeCell ref="M675:N675"/>
    <mergeCell ref="A676:E676"/>
    <mergeCell ref="G676:H676"/>
    <mergeCell ref="I676:J676"/>
    <mergeCell ref="K676:L676"/>
    <mergeCell ref="M676:N676"/>
    <mergeCell ref="A677:A679"/>
    <mergeCell ref="B677:C679"/>
    <mergeCell ref="D677:D679"/>
    <mergeCell ref="E677:F679"/>
    <mergeCell ref="G677:G679"/>
    <mergeCell ref="H677:H679"/>
    <mergeCell ref="I677:I679"/>
    <mergeCell ref="J677:J679"/>
    <mergeCell ref="K677:K679"/>
    <mergeCell ref="L677:L679"/>
    <mergeCell ref="M677:M679"/>
    <mergeCell ref="N677:N679"/>
    <mergeCell ref="A681:A682"/>
    <mergeCell ref="B681:C682"/>
    <mergeCell ref="D681:D682"/>
    <mergeCell ref="E681:F682"/>
    <mergeCell ref="G681:H682"/>
    <mergeCell ref="I681:J682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B685:E685"/>
    <mergeCell ref="G685:H685"/>
    <mergeCell ref="I685:J685"/>
    <mergeCell ref="K685:L685"/>
    <mergeCell ref="B686:E686"/>
    <mergeCell ref="G686:H686"/>
    <mergeCell ref="I686:J686"/>
    <mergeCell ref="K686:L686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B695:E695"/>
    <mergeCell ref="G695:H695"/>
    <mergeCell ref="I695:J695"/>
    <mergeCell ref="K695:L695"/>
    <mergeCell ref="B696:E696"/>
    <mergeCell ref="G696:H696"/>
    <mergeCell ref="I696:J696"/>
    <mergeCell ref="K696:L696"/>
    <mergeCell ref="M696:N696"/>
    <mergeCell ref="A697:E697"/>
    <mergeCell ref="G697:H697"/>
    <mergeCell ref="I697:J697"/>
    <mergeCell ref="K697:L697"/>
    <mergeCell ref="M697:N697"/>
    <mergeCell ref="A698:A700"/>
    <mergeCell ref="B698:C700"/>
    <mergeCell ref="D698:D700"/>
    <mergeCell ref="E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A702:A703"/>
    <mergeCell ref="B702:C703"/>
    <mergeCell ref="D702:D703"/>
    <mergeCell ref="E702:F703"/>
    <mergeCell ref="G702:H703"/>
    <mergeCell ref="I702:J703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B706:E706"/>
    <mergeCell ref="G706:H706"/>
    <mergeCell ref="I706:J706"/>
    <mergeCell ref="K706:L706"/>
    <mergeCell ref="B707:E707"/>
    <mergeCell ref="G707:H707"/>
    <mergeCell ref="I707:J707"/>
    <mergeCell ref="K707:L707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6:E716"/>
    <mergeCell ref="G716:H716"/>
    <mergeCell ref="I716:J716"/>
    <mergeCell ref="K716:L716"/>
    <mergeCell ref="B717:E717"/>
    <mergeCell ref="G717:H717"/>
    <mergeCell ref="I717:J717"/>
    <mergeCell ref="K717:L717"/>
    <mergeCell ref="M717:N717"/>
    <mergeCell ref="A718:E718"/>
    <mergeCell ref="G718:H718"/>
    <mergeCell ref="I718:J718"/>
    <mergeCell ref="K718:L718"/>
    <mergeCell ref="M718:N718"/>
    <mergeCell ref="A719:A721"/>
    <mergeCell ref="B719:C721"/>
    <mergeCell ref="D719:D721"/>
    <mergeCell ref="E719:F721"/>
    <mergeCell ref="G719:G721"/>
    <mergeCell ref="H719:H721"/>
    <mergeCell ref="I719:I721"/>
    <mergeCell ref="J719:J721"/>
    <mergeCell ref="K719:K721"/>
    <mergeCell ref="L719:L721"/>
    <mergeCell ref="M719:M721"/>
    <mergeCell ref="N719:N721"/>
    <mergeCell ref="A723:A724"/>
    <mergeCell ref="B723:C724"/>
    <mergeCell ref="D723:D724"/>
    <mergeCell ref="E723:F724"/>
    <mergeCell ref="G723:H724"/>
    <mergeCell ref="I723:J724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B727:E727"/>
    <mergeCell ref="G727:H727"/>
    <mergeCell ref="I727:J727"/>
    <mergeCell ref="K727:L727"/>
    <mergeCell ref="B728:E728"/>
    <mergeCell ref="G728:H728"/>
    <mergeCell ref="I728:J728"/>
    <mergeCell ref="K728:L728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B737:E737"/>
    <mergeCell ref="G737:H737"/>
    <mergeCell ref="I737:J737"/>
    <mergeCell ref="K737:L737"/>
    <mergeCell ref="B738:E738"/>
    <mergeCell ref="G738:H738"/>
    <mergeCell ref="I738:J738"/>
    <mergeCell ref="K738:L738"/>
    <mergeCell ref="M738:N738"/>
    <mergeCell ref="A739:E739"/>
    <mergeCell ref="G739:H739"/>
    <mergeCell ref="I739:J739"/>
    <mergeCell ref="K739:L739"/>
    <mergeCell ref="M739:N739"/>
    <mergeCell ref="A740:A742"/>
    <mergeCell ref="B740:C742"/>
    <mergeCell ref="D740:D742"/>
    <mergeCell ref="E740:F742"/>
    <mergeCell ref="G740:G742"/>
    <mergeCell ref="H740:H742"/>
    <mergeCell ref="I740:I742"/>
    <mergeCell ref="J740:J742"/>
    <mergeCell ref="K740:K742"/>
    <mergeCell ref="L740:L742"/>
    <mergeCell ref="M740:M742"/>
    <mergeCell ref="N740:N742"/>
    <mergeCell ref="A744:A745"/>
    <mergeCell ref="B744:C745"/>
    <mergeCell ref="D744:D745"/>
    <mergeCell ref="E744:F745"/>
    <mergeCell ref="G744:H745"/>
    <mergeCell ref="I744:J745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B748:E748"/>
    <mergeCell ref="G748:H748"/>
    <mergeCell ref="I748:J748"/>
    <mergeCell ref="K748:L748"/>
    <mergeCell ref="B749:E749"/>
    <mergeCell ref="G749:H749"/>
    <mergeCell ref="I749:J749"/>
    <mergeCell ref="K749:L749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8:E758"/>
    <mergeCell ref="G758:H758"/>
    <mergeCell ref="I758:J758"/>
    <mergeCell ref="K758:L758"/>
    <mergeCell ref="B759:E759"/>
    <mergeCell ref="G759:H759"/>
    <mergeCell ref="I759:J759"/>
    <mergeCell ref="K759:L759"/>
    <mergeCell ref="M759:N759"/>
    <mergeCell ref="A760:E760"/>
    <mergeCell ref="G760:H760"/>
    <mergeCell ref="I760:J760"/>
    <mergeCell ref="K760:L760"/>
    <mergeCell ref="M760:N760"/>
    <mergeCell ref="A761:A763"/>
    <mergeCell ref="B761:C763"/>
    <mergeCell ref="D761:D763"/>
    <mergeCell ref="E761:F763"/>
    <mergeCell ref="G761:G763"/>
    <mergeCell ref="H761:H763"/>
    <mergeCell ref="I761:I763"/>
    <mergeCell ref="J761:J763"/>
    <mergeCell ref="K761:K763"/>
    <mergeCell ref="L761:L763"/>
    <mergeCell ref="M761:M763"/>
    <mergeCell ref="N761:N763"/>
    <mergeCell ref="A765:A766"/>
    <mergeCell ref="B765:C766"/>
    <mergeCell ref="D765:D766"/>
    <mergeCell ref="E765:F766"/>
    <mergeCell ref="G765:H766"/>
    <mergeCell ref="I765:J766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B769:E769"/>
    <mergeCell ref="G769:H769"/>
    <mergeCell ref="I769:J769"/>
    <mergeCell ref="K769:L769"/>
    <mergeCell ref="B770:E770"/>
    <mergeCell ref="G770:H770"/>
    <mergeCell ref="I770:J770"/>
    <mergeCell ref="K770:L770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B779:E779"/>
    <mergeCell ref="G779:H779"/>
    <mergeCell ref="I779:J779"/>
    <mergeCell ref="K779:L779"/>
    <mergeCell ref="B780:E780"/>
    <mergeCell ref="G780:H780"/>
    <mergeCell ref="I780:J780"/>
    <mergeCell ref="K780:L780"/>
    <mergeCell ref="M780:N780"/>
    <mergeCell ref="A781:E781"/>
    <mergeCell ref="G781:H781"/>
    <mergeCell ref="I781:J781"/>
    <mergeCell ref="K781:L781"/>
    <mergeCell ref="M781:N781"/>
    <mergeCell ref="A782:A784"/>
    <mergeCell ref="B782:C784"/>
    <mergeCell ref="D782:D784"/>
    <mergeCell ref="E782:F784"/>
    <mergeCell ref="G782:G784"/>
    <mergeCell ref="H782:H784"/>
    <mergeCell ref="I782:I784"/>
    <mergeCell ref="J782:J784"/>
    <mergeCell ref="K782:K784"/>
    <mergeCell ref="L782:L784"/>
    <mergeCell ref="M782:M784"/>
    <mergeCell ref="N782:N784"/>
    <mergeCell ref="A786:A787"/>
    <mergeCell ref="B786:C787"/>
    <mergeCell ref="D786:D787"/>
    <mergeCell ref="E786:F787"/>
    <mergeCell ref="G786:H787"/>
    <mergeCell ref="I786:J787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B790:E790"/>
    <mergeCell ref="G790:H790"/>
    <mergeCell ref="I790:J790"/>
    <mergeCell ref="K790:L790"/>
    <mergeCell ref="B791:E791"/>
    <mergeCell ref="G791:H791"/>
    <mergeCell ref="I791:J791"/>
    <mergeCell ref="K791:L791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800:E800"/>
    <mergeCell ref="G800:H800"/>
    <mergeCell ref="I800:J800"/>
    <mergeCell ref="K800:L800"/>
    <mergeCell ref="B801:E801"/>
    <mergeCell ref="G801:H801"/>
    <mergeCell ref="I801:J801"/>
    <mergeCell ref="K801:L801"/>
    <mergeCell ref="M801:N801"/>
    <mergeCell ref="A802:E802"/>
    <mergeCell ref="G802:H802"/>
    <mergeCell ref="I802:J802"/>
    <mergeCell ref="K802:L802"/>
    <mergeCell ref="M802:N802"/>
    <mergeCell ref="A803:A805"/>
    <mergeCell ref="B803:C805"/>
    <mergeCell ref="D803:D805"/>
    <mergeCell ref="E803:F805"/>
    <mergeCell ref="G803:G805"/>
    <mergeCell ref="H803:H805"/>
    <mergeCell ref="I803:I805"/>
    <mergeCell ref="J803:J805"/>
    <mergeCell ref="K803:K805"/>
    <mergeCell ref="L803:L805"/>
    <mergeCell ref="M803:M805"/>
    <mergeCell ref="N803:N805"/>
    <mergeCell ref="A807:A808"/>
    <mergeCell ref="B807:C808"/>
    <mergeCell ref="D807:D808"/>
    <mergeCell ref="E807:F808"/>
    <mergeCell ref="G807:H808"/>
    <mergeCell ref="I807:J808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B811:E811"/>
    <mergeCell ref="G811:H811"/>
    <mergeCell ref="I811:J811"/>
    <mergeCell ref="K811:L811"/>
    <mergeCell ref="B812:E812"/>
    <mergeCell ref="G812:H812"/>
    <mergeCell ref="I812:J812"/>
    <mergeCell ref="K812:L812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B821:E821"/>
    <mergeCell ref="G821:H821"/>
    <mergeCell ref="I821:J821"/>
    <mergeCell ref="K821:L821"/>
    <mergeCell ref="B822:E822"/>
    <mergeCell ref="G822:H822"/>
    <mergeCell ref="I822:J822"/>
    <mergeCell ref="K822:L822"/>
    <mergeCell ref="M822:N822"/>
    <mergeCell ref="A823:E823"/>
    <mergeCell ref="G823:H823"/>
    <mergeCell ref="I823:J823"/>
    <mergeCell ref="K823:L823"/>
    <mergeCell ref="M823:N823"/>
    <mergeCell ref="A824:A826"/>
    <mergeCell ref="B824:C826"/>
    <mergeCell ref="D824:D826"/>
    <mergeCell ref="E824:F826"/>
    <mergeCell ref="G824:G826"/>
    <mergeCell ref="H824:H826"/>
    <mergeCell ref="I824:I826"/>
    <mergeCell ref="J824:J826"/>
    <mergeCell ref="K824:K826"/>
    <mergeCell ref="L824:L826"/>
    <mergeCell ref="M824:M826"/>
    <mergeCell ref="N824:N826"/>
    <mergeCell ref="A828:A829"/>
    <mergeCell ref="B828:C829"/>
    <mergeCell ref="D828:D829"/>
    <mergeCell ref="E828:F829"/>
    <mergeCell ref="G828:H829"/>
    <mergeCell ref="I828:J829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B832:E832"/>
    <mergeCell ref="G832:H832"/>
    <mergeCell ref="I832:J832"/>
    <mergeCell ref="K832:L832"/>
    <mergeCell ref="B833:E833"/>
    <mergeCell ref="G833:H833"/>
    <mergeCell ref="I833:J833"/>
    <mergeCell ref="K833:L833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42:E842"/>
    <mergeCell ref="G842:H842"/>
    <mergeCell ref="I842:J842"/>
    <mergeCell ref="K842:L842"/>
    <mergeCell ref="B843:E843"/>
    <mergeCell ref="G843:H843"/>
    <mergeCell ref="I843:J843"/>
    <mergeCell ref="K843:L843"/>
    <mergeCell ref="M843:N843"/>
    <mergeCell ref="A844:E844"/>
    <mergeCell ref="G844:H844"/>
    <mergeCell ref="I844:J844"/>
    <mergeCell ref="K844:L844"/>
    <mergeCell ref="M844:N844"/>
    <mergeCell ref="A845:A847"/>
    <mergeCell ref="B845:C847"/>
    <mergeCell ref="D845:D847"/>
    <mergeCell ref="E845:F847"/>
    <mergeCell ref="G845:G847"/>
    <mergeCell ref="H845:H847"/>
    <mergeCell ref="I845:I847"/>
    <mergeCell ref="J845:J847"/>
    <mergeCell ref="K845:K847"/>
    <mergeCell ref="L845:L847"/>
    <mergeCell ref="M845:M847"/>
    <mergeCell ref="N845:N847"/>
    <mergeCell ref="A849:A850"/>
    <mergeCell ref="B849:C850"/>
    <mergeCell ref="D849:D850"/>
    <mergeCell ref="E849:F850"/>
    <mergeCell ref="G849:H850"/>
    <mergeCell ref="I849:J850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B853:E853"/>
    <mergeCell ref="G853:H853"/>
    <mergeCell ref="I853:J853"/>
    <mergeCell ref="K853:L853"/>
    <mergeCell ref="B854:E854"/>
    <mergeCell ref="G854:H854"/>
    <mergeCell ref="I854:J854"/>
    <mergeCell ref="K854:L854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B863:E863"/>
    <mergeCell ref="G863:H863"/>
    <mergeCell ref="I863:J863"/>
    <mergeCell ref="K863:L863"/>
    <mergeCell ref="B864:E864"/>
    <mergeCell ref="G864:H864"/>
    <mergeCell ref="I864:J864"/>
    <mergeCell ref="K864:L864"/>
    <mergeCell ref="M864:N864"/>
    <mergeCell ref="A865:E865"/>
    <mergeCell ref="G865:H865"/>
    <mergeCell ref="I865:J865"/>
    <mergeCell ref="K865:L865"/>
    <mergeCell ref="M865:N865"/>
    <mergeCell ref="A866:A868"/>
    <mergeCell ref="B866:C868"/>
    <mergeCell ref="D866:D868"/>
    <mergeCell ref="E866:F868"/>
    <mergeCell ref="G866:G868"/>
    <mergeCell ref="H866:H868"/>
    <mergeCell ref="I866:I868"/>
    <mergeCell ref="J866:J868"/>
    <mergeCell ref="K866:K868"/>
    <mergeCell ref="L866:L868"/>
    <mergeCell ref="M866:M868"/>
    <mergeCell ref="N866:N868"/>
    <mergeCell ref="A870:A871"/>
    <mergeCell ref="B870:C871"/>
    <mergeCell ref="D870:D871"/>
    <mergeCell ref="E870:F871"/>
    <mergeCell ref="G870:H871"/>
    <mergeCell ref="I870:J871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B874:E874"/>
    <mergeCell ref="G874:H874"/>
    <mergeCell ref="I874:J874"/>
    <mergeCell ref="K874:L874"/>
    <mergeCell ref="B875:E875"/>
    <mergeCell ref="G875:H875"/>
    <mergeCell ref="I875:J875"/>
    <mergeCell ref="K875:L875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4:E884"/>
    <mergeCell ref="G884:H884"/>
    <mergeCell ref="I884:J884"/>
    <mergeCell ref="K884:L884"/>
    <mergeCell ref="B885:E885"/>
    <mergeCell ref="G885:H885"/>
    <mergeCell ref="I885:J885"/>
    <mergeCell ref="K885:L885"/>
    <mergeCell ref="M885:N885"/>
    <mergeCell ref="A886:E886"/>
    <mergeCell ref="G886:H886"/>
    <mergeCell ref="I886:J886"/>
    <mergeCell ref="K886:L886"/>
    <mergeCell ref="M886:N886"/>
    <mergeCell ref="A887:A889"/>
    <mergeCell ref="B887:C889"/>
    <mergeCell ref="D887:D889"/>
    <mergeCell ref="E887:F889"/>
    <mergeCell ref="G887:G889"/>
    <mergeCell ref="H887:H889"/>
    <mergeCell ref="I887:I889"/>
    <mergeCell ref="J887:J889"/>
    <mergeCell ref="K887:K889"/>
    <mergeCell ref="L887:L889"/>
    <mergeCell ref="M887:M889"/>
    <mergeCell ref="N887:N889"/>
    <mergeCell ref="A891:A892"/>
    <mergeCell ref="B891:C892"/>
    <mergeCell ref="D891:D892"/>
    <mergeCell ref="E891:F892"/>
    <mergeCell ref="G891:H892"/>
    <mergeCell ref="I891:J892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B895:E895"/>
    <mergeCell ref="G895:H895"/>
    <mergeCell ref="I895:J895"/>
    <mergeCell ref="K895:L895"/>
    <mergeCell ref="B896:E896"/>
    <mergeCell ref="G896:H896"/>
    <mergeCell ref="I896:J896"/>
    <mergeCell ref="K896:L896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B905:E905"/>
    <mergeCell ref="G905:H905"/>
    <mergeCell ref="I905:J905"/>
    <mergeCell ref="K905:L905"/>
    <mergeCell ref="B906:E906"/>
    <mergeCell ref="G906:H906"/>
    <mergeCell ref="I906:J906"/>
    <mergeCell ref="K906:L906"/>
    <mergeCell ref="M906:N906"/>
    <mergeCell ref="A907:E907"/>
    <mergeCell ref="G907:H907"/>
    <mergeCell ref="I907:J907"/>
    <mergeCell ref="K907:L907"/>
    <mergeCell ref="M907:N907"/>
    <mergeCell ref="A908:A910"/>
    <mergeCell ref="B908:C910"/>
    <mergeCell ref="D908:D910"/>
    <mergeCell ref="E908:F910"/>
    <mergeCell ref="G908:G910"/>
    <mergeCell ref="H908:H910"/>
    <mergeCell ref="I908:I910"/>
    <mergeCell ref="J908:J910"/>
    <mergeCell ref="K908:K910"/>
    <mergeCell ref="L908:L910"/>
    <mergeCell ref="M908:M910"/>
    <mergeCell ref="N908:N910"/>
    <mergeCell ref="A912:A913"/>
    <mergeCell ref="B912:C913"/>
    <mergeCell ref="D912:D913"/>
    <mergeCell ref="E912:F913"/>
    <mergeCell ref="G912:H913"/>
    <mergeCell ref="I912:J913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B916:E916"/>
    <mergeCell ref="G916:H916"/>
    <mergeCell ref="I916:J916"/>
    <mergeCell ref="K916:L916"/>
    <mergeCell ref="B917:E917"/>
    <mergeCell ref="G917:H917"/>
    <mergeCell ref="I917:J917"/>
    <mergeCell ref="K917:L917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6:E926"/>
    <mergeCell ref="G926:H926"/>
    <mergeCell ref="I926:J926"/>
    <mergeCell ref="K926:L926"/>
    <mergeCell ref="B927:E927"/>
    <mergeCell ref="G927:H927"/>
    <mergeCell ref="I927:J927"/>
    <mergeCell ref="K927:L927"/>
    <mergeCell ref="M927:N927"/>
    <mergeCell ref="A928:E928"/>
    <mergeCell ref="G928:H928"/>
    <mergeCell ref="I928:J928"/>
    <mergeCell ref="K928:L928"/>
    <mergeCell ref="M928:N928"/>
    <mergeCell ref="A929:A931"/>
    <mergeCell ref="B929:C931"/>
    <mergeCell ref="D929:D931"/>
    <mergeCell ref="E929:F931"/>
    <mergeCell ref="G929:G931"/>
    <mergeCell ref="H929:H931"/>
    <mergeCell ref="I929:I931"/>
    <mergeCell ref="J929:J931"/>
    <mergeCell ref="K929:K931"/>
    <mergeCell ref="L929:L931"/>
    <mergeCell ref="M929:M931"/>
    <mergeCell ref="N929:N931"/>
    <mergeCell ref="A933:A934"/>
    <mergeCell ref="B933:C934"/>
    <mergeCell ref="D933:D934"/>
    <mergeCell ref="E933:F934"/>
    <mergeCell ref="G933:H934"/>
    <mergeCell ref="I933:J934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B937:E937"/>
    <mergeCell ref="G937:H937"/>
    <mergeCell ref="I937:J937"/>
    <mergeCell ref="K937:L937"/>
    <mergeCell ref="B938:E938"/>
    <mergeCell ref="G938:H938"/>
    <mergeCell ref="I938:J938"/>
    <mergeCell ref="K938:L938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B947:E947"/>
    <mergeCell ref="G947:H947"/>
    <mergeCell ref="I947:J947"/>
    <mergeCell ref="K947:L947"/>
    <mergeCell ref="B948:E948"/>
    <mergeCell ref="G948:H948"/>
    <mergeCell ref="I948:J948"/>
    <mergeCell ref="K948:L948"/>
    <mergeCell ref="M948:N948"/>
    <mergeCell ref="A949:E949"/>
    <mergeCell ref="G949:H949"/>
    <mergeCell ref="I949:J949"/>
    <mergeCell ref="K949:L949"/>
    <mergeCell ref="M949:N949"/>
    <mergeCell ref="A950:A952"/>
    <mergeCell ref="B950:C952"/>
    <mergeCell ref="D950:D952"/>
    <mergeCell ref="E950:F952"/>
    <mergeCell ref="G950:G952"/>
    <mergeCell ref="H950:H952"/>
    <mergeCell ref="I950:I952"/>
    <mergeCell ref="J950:J952"/>
    <mergeCell ref="K950:K952"/>
    <mergeCell ref="L950:L952"/>
    <mergeCell ref="M950:M952"/>
    <mergeCell ref="N950:N952"/>
    <mergeCell ref="A954:A955"/>
    <mergeCell ref="B954:C955"/>
    <mergeCell ref="D954:D955"/>
    <mergeCell ref="E954:F955"/>
    <mergeCell ref="G954:H955"/>
    <mergeCell ref="I954:J955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B958:E958"/>
    <mergeCell ref="G958:H958"/>
    <mergeCell ref="I958:J958"/>
    <mergeCell ref="K958:L958"/>
    <mergeCell ref="B959:E959"/>
    <mergeCell ref="G959:H959"/>
    <mergeCell ref="I959:J959"/>
    <mergeCell ref="K959:L959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8:E968"/>
    <mergeCell ref="G968:H968"/>
    <mergeCell ref="I968:J968"/>
    <mergeCell ref="K968:L968"/>
    <mergeCell ref="B969:E969"/>
    <mergeCell ref="G969:H969"/>
    <mergeCell ref="I969:J969"/>
    <mergeCell ref="K969:L969"/>
    <mergeCell ref="M969:N969"/>
    <mergeCell ref="A970:E970"/>
    <mergeCell ref="G970:H970"/>
    <mergeCell ref="I970:J970"/>
    <mergeCell ref="K970:L970"/>
    <mergeCell ref="M970:N970"/>
    <mergeCell ref="A971:A973"/>
    <mergeCell ref="B971:C973"/>
    <mergeCell ref="D971:D973"/>
    <mergeCell ref="E971:F973"/>
    <mergeCell ref="G971:G973"/>
    <mergeCell ref="H971:H973"/>
    <mergeCell ref="I971:I973"/>
    <mergeCell ref="J971:J973"/>
    <mergeCell ref="K971:K973"/>
    <mergeCell ref="L971:L973"/>
    <mergeCell ref="M971:M973"/>
    <mergeCell ref="N971:N973"/>
    <mergeCell ref="A975:A976"/>
    <mergeCell ref="B975:C976"/>
    <mergeCell ref="D975:D976"/>
    <mergeCell ref="E975:F976"/>
    <mergeCell ref="G975:H976"/>
    <mergeCell ref="I975:J976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B979:E979"/>
    <mergeCell ref="G979:H979"/>
    <mergeCell ref="I979:J979"/>
    <mergeCell ref="K979:L979"/>
    <mergeCell ref="B980:E980"/>
    <mergeCell ref="G980:H980"/>
    <mergeCell ref="I980:J980"/>
    <mergeCell ref="K980:L980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B989:E989"/>
    <mergeCell ref="G989:H989"/>
    <mergeCell ref="I989:J989"/>
    <mergeCell ref="K989:L989"/>
    <mergeCell ref="B990:E990"/>
    <mergeCell ref="G990:H990"/>
    <mergeCell ref="I990:J990"/>
    <mergeCell ref="K990:L990"/>
    <mergeCell ref="M990:N990"/>
    <mergeCell ref="A991:E991"/>
    <mergeCell ref="G991:H991"/>
    <mergeCell ref="I991:J991"/>
    <mergeCell ref="K991:L991"/>
    <mergeCell ref="M991:N991"/>
    <mergeCell ref="A992:A994"/>
    <mergeCell ref="B992:C994"/>
    <mergeCell ref="D992:D994"/>
    <mergeCell ref="E992:F994"/>
    <mergeCell ref="G992:G994"/>
    <mergeCell ref="H992:H994"/>
    <mergeCell ref="I992:I994"/>
    <mergeCell ref="J992:J994"/>
    <mergeCell ref="K992:K994"/>
    <mergeCell ref="L992:L994"/>
    <mergeCell ref="M992:M994"/>
    <mergeCell ref="N992:N994"/>
    <mergeCell ref="A996:A997"/>
    <mergeCell ref="B996:C997"/>
    <mergeCell ref="D996:D997"/>
    <mergeCell ref="E996:F997"/>
    <mergeCell ref="G996:H997"/>
    <mergeCell ref="I996:J997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B1000:E1000"/>
    <mergeCell ref="G1000:H1000"/>
    <mergeCell ref="I1000:J1000"/>
    <mergeCell ref="K1000:L1000"/>
    <mergeCell ref="B1001:E1001"/>
    <mergeCell ref="G1001:H1001"/>
    <mergeCell ref="I1001:J1001"/>
    <mergeCell ref="K1001:L1001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10:E1010"/>
    <mergeCell ref="G1010:H1010"/>
    <mergeCell ref="I1010:J1010"/>
    <mergeCell ref="K1010:L1010"/>
    <mergeCell ref="B1011:E1011"/>
    <mergeCell ref="G1011:H1011"/>
    <mergeCell ref="I1011:J1011"/>
    <mergeCell ref="K1011:L1011"/>
    <mergeCell ref="M1011:N1011"/>
    <mergeCell ref="A1012:E1012"/>
    <mergeCell ref="G1012:H1012"/>
    <mergeCell ref="I1012:J1012"/>
    <mergeCell ref="K1012:L1012"/>
    <mergeCell ref="M1012:N1012"/>
    <mergeCell ref="A1013:A1015"/>
    <mergeCell ref="B1013:C1015"/>
    <mergeCell ref="D1013:D1015"/>
    <mergeCell ref="E1013:F1015"/>
    <mergeCell ref="G1013:G1015"/>
    <mergeCell ref="H1013:H1015"/>
    <mergeCell ref="I1013:I1015"/>
    <mergeCell ref="J1013:J1015"/>
    <mergeCell ref="K1013:K1015"/>
    <mergeCell ref="L1013:L1015"/>
    <mergeCell ref="M1013:M1015"/>
    <mergeCell ref="N1013:N1015"/>
    <mergeCell ref="A1017:A1018"/>
    <mergeCell ref="B1017:C1018"/>
    <mergeCell ref="D1017:D1018"/>
    <mergeCell ref="E1017:F1018"/>
    <mergeCell ref="G1017:H1018"/>
    <mergeCell ref="I1017:J1018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B1021:E1021"/>
    <mergeCell ref="G1021:H1021"/>
    <mergeCell ref="I1021:J1021"/>
    <mergeCell ref="K1021:L1021"/>
    <mergeCell ref="B1022:E1022"/>
    <mergeCell ref="G1022:H1022"/>
    <mergeCell ref="I1022:J1022"/>
    <mergeCell ref="K1022:L1022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B1031:E1031"/>
    <mergeCell ref="G1031:H1031"/>
    <mergeCell ref="I1031:J1031"/>
    <mergeCell ref="K1031:L1031"/>
    <mergeCell ref="B1032:E1032"/>
    <mergeCell ref="G1032:H1032"/>
    <mergeCell ref="I1032:J1032"/>
    <mergeCell ref="K1032:L1032"/>
    <mergeCell ref="M1032:N1032"/>
    <mergeCell ref="A1033:E1033"/>
    <mergeCell ref="G1033:H1033"/>
    <mergeCell ref="I1033:J1033"/>
    <mergeCell ref="K1033:L1033"/>
    <mergeCell ref="M1033:N1033"/>
    <mergeCell ref="A1034:A1036"/>
    <mergeCell ref="B1034:C1036"/>
    <mergeCell ref="D1034:D1036"/>
    <mergeCell ref="E1034:F1036"/>
    <mergeCell ref="G1034:G1036"/>
    <mergeCell ref="H1034:H1036"/>
    <mergeCell ref="I1034:I1036"/>
    <mergeCell ref="J1034:J1036"/>
    <mergeCell ref="K1034:K1036"/>
    <mergeCell ref="L1034:L1036"/>
    <mergeCell ref="M1034:M1036"/>
    <mergeCell ref="N1034:N1036"/>
    <mergeCell ref="A1038:A1039"/>
    <mergeCell ref="B1038:C1039"/>
    <mergeCell ref="D1038:D1039"/>
    <mergeCell ref="E1038:F1039"/>
    <mergeCell ref="G1038:H1039"/>
    <mergeCell ref="I1038:J1039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B1042:E1042"/>
    <mergeCell ref="G1042:H1042"/>
    <mergeCell ref="I1042:J1042"/>
    <mergeCell ref="K1042:L1042"/>
    <mergeCell ref="B1043:E1043"/>
    <mergeCell ref="G1043:H1043"/>
    <mergeCell ref="I1043:J1043"/>
    <mergeCell ref="K1043:L1043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52:E1052"/>
    <mergeCell ref="G1052:H1052"/>
    <mergeCell ref="I1052:J1052"/>
    <mergeCell ref="K1052:L1052"/>
    <mergeCell ref="B1053:E1053"/>
    <mergeCell ref="G1053:H1053"/>
    <mergeCell ref="I1053:J1053"/>
    <mergeCell ref="K1053:L1053"/>
    <mergeCell ref="M1053:N1053"/>
    <mergeCell ref="A1054:E1054"/>
    <mergeCell ref="G1054:H1054"/>
    <mergeCell ref="I1054:J1054"/>
    <mergeCell ref="K1054:L1054"/>
    <mergeCell ref="M1054:N1054"/>
    <mergeCell ref="A1055:A1057"/>
    <mergeCell ref="B1055:C1057"/>
    <mergeCell ref="D1055:D1057"/>
    <mergeCell ref="E1055:F1057"/>
    <mergeCell ref="G1055:G1057"/>
    <mergeCell ref="H1055:H1057"/>
    <mergeCell ref="I1055:I1057"/>
    <mergeCell ref="J1055:J1057"/>
    <mergeCell ref="K1055:K1057"/>
    <mergeCell ref="L1055:L1057"/>
    <mergeCell ref="M1055:M1057"/>
    <mergeCell ref="N1055:N1057"/>
    <mergeCell ref="A1059:A1060"/>
    <mergeCell ref="B1059:C1060"/>
    <mergeCell ref="D1059:D1060"/>
    <mergeCell ref="E1059:F1060"/>
    <mergeCell ref="G1059:H1060"/>
    <mergeCell ref="I1059:J1060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B1063:E1063"/>
    <mergeCell ref="G1063:H1063"/>
    <mergeCell ref="I1063:J1063"/>
    <mergeCell ref="K1063:L1063"/>
    <mergeCell ref="B1064:E1064"/>
    <mergeCell ref="G1064:H1064"/>
    <mergeCell ref="I1064:J1064"/>
    <mergeCell ref="K1064:L1064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B1073:E1073"/>
    <mergeCell ref="G1073:H1073"/>
    <mergeCell ref="I1073:J1073"/>
    <mergeCell ref="K1073:L1073"/>
    <mergeCell ref="B1074:E1074"/>
    <mergeCell ref="G1074:H1074"/>
    <mergeCell ref="I1074:J1074"/>
    <mergeCell ref="K1074:L1074"/>
    <mergeCell ref="M1074:N1074"/>
    <mergeCell ref="A1075:E1075"/>
    <mergeCell ref="G1075:H1075"/>
    <mergeCell ref="I1075:J1075"/>
    <mergeCell ref="K1075:L1075"/>
    <mergeCell ref="M1075:N1075"/>
    <mergeCell ref="A1076:A1078"/>
    <mergeCell ref="B1076:C1078"/>
    <mergeCell ref="D1076:D1078"/>
    <mergeCell ref="E1076:F1078"/>
    <mergeCell ref="G1076:G1078"/>
    <mergeCell ref="H1076:H1078"/>
    <mergeCell ref="I1076:I1078"/>
    <mergeCell ref="J1076:J1078"/>
    <mergeCell ref="K1076:K1078"/>
    <mergeCell ref="L1076:L1078"/>
    <mergeCell ref="M1076:M1078"/>
    <mergeCell ref="N1076:N1078"/>
    <mergeCell ref="A1080:A1081"/>
    <mergeCell ref="B1080:C1081"/>
    <mergeCell ref="D1080:D1081"/>
    <mergeCell ref="E1080:F1081"/>
    <mergeCell ref="G1080:H1081"/>
    <mergeCell ref="I1080:J1081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B1084:E1084"/>
    <mergeCell ref="G1084:H1084"/>
    <mergeCell ref="I1084:J1084"/>
    <mergeCell ref="K1084:L1084"/>
    <mergeCell ref="B1085:E1085"/>
    <mergeCell ref="G1085:H1085"/>
    <mergeCell ref="I1085:J1085"/>
    <mergeCell ref="K1085:L1085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4:E1094"/>
    <mergeCell ref="G1094:H1094"/>
    <mergeCell ref="I1094:J1094"/>
    <mergeCell ref="K1094:L1094"/>
    <mergeCell ref="B1095:E1095"/>
    <mergeCell ref="G1095:H1095"/>
    <mergeCell ref="I1095:J1095"/>
    <mergeCell ref="K1095:L1095"/>
    <mergeCell ref="M1095:N1095"/>
    <mergeCell ref="A1096:E1096"/>
    <mergeCell ref="G1096:H1096"/>
    <mergeCell ref="I1096:J1096"/>
    <mergeCell ref="K1096:L1096"/>
    <mergeCell ref="M1096:N1096"/>
    <mergeCell ref="A1097:A1099"/>
    <mergeCell ref="B1097:C1099"/>
    <mergeCell ref="D1097:D1099"/>
    <mergeCell ref="E1097:F1099"/>
    <mergeCell ref="G1097:G1099"/>
    <mergeCell ref="H1097:H1099"/>
    <mergeCell ref="I1097:I1099"/>
    <mergeCell ref="J1097:J1099"/>
    <mergeCell ref="K1097:K1099"/>
    <mergeCell ref="L1097:L1099"/>
    <mergeCell ref="M1097:M1099"/>
    <mergeCell ref="N1097:N1099"/>
    <mergeCell ref="A1101:A1102"/>
    <mergeCell ref="B1101:C1102"/>
    <mergeCell ref="D1101:D1102"/>
    <mergeCell ref="E1101:F1102"/>
    <mergeCell ref="G1101:H1102"/>
    <mergeCell ref="I1101:J1102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B1105:E1105"/>
    <mergeCell ref="G1105:H1105"/>
    <mergeCell ref="I1105:J1105"/>
    <mergeCell ref="K1105:L1105"/>
    <mergeCell ref="B1106:E1106"/>
    <mergeCell ref="G1106:H1106"/>
    <mergeCell ref="I1106:J1106"/>
    <mergeCell ref="K1106:L1106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B1115:E1115"/>
    <mergeCell ref="G1115:H1115"/>
    <mergeCell ref="I1115:J1115"/>
    <mergeCell ref="K1115:L1115"/>
    <mergeCell ref="B1116:E1116"/>
    <mergeCell ref="G1116:H1116"/>
    <mergeCell ref="I1116:J1116"/>
    <mergeCell ref="K1116:L1116"/>
    <mergeCell ref="M1116:N1116"/>
    <mergeCell ref="A1117:E1117"/>
    <mergeCell ref="G1117:H1117"/>
    <mergeCell ref="I1117:J1117"/>
    <mergeCell ref="K1117:L1117"/>
    <mergeCell ref="M1117:N1117"/>
    <mergeCell ref="A1118:A1120"/>
    <mergeCell ref="B1118:C1120"/>
    <mergeCell ref="D1118:D1120"/>
    <mergeCell ref="E1118:F1120"/>
    <mergeCell ref="G1118:G1120"/>
    <mergeCell ref="H1118:H1120"/>
    <mergeCell ref="I1118:I1120"/>
    <mergeCell ref="J1118:J1120"/>
    <mergeCell ref="K1118:K1120"/>
    <mergeCell ref="L1118:L1120"/>
    <mergeCell ref="M1118:M1120"/>
    <mergeCell ref="N1118:N1120"/>
    <mergeCell ref="A1122:A1123"/>
    <mergeCell ref="B1122:C1123"/>
    <mergeCell ref="D1122:D1123"/>
    <mergeCell ref="E1122:F1123"/>
    <mergeCell ref="G1122:H1123"/>
    <mergeCell ref="I1122:J1123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B1126:E1126"/>
    <mergeCell ref="G1126:H1126"/>
    <mergeCell ref="I1126:J1126"/>
    <mergeCell ref="K1126:L1126"/>
    <mergeCell ref="B1127:E1127"/>
    <mergeCell ref="G1127:H1127"/>
    <mergeCell ref="I1127:J1127"/>
    <mergeCell ref="K1127:L1127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6:E1136"/>
    <mergeCell ref="G1136:H1136"/>
    <mergeCell ref="I1136:J1136"/>
    <mergeCell ref="K1136:L1136"/>
    <mergeCell ref="B1137:E1137"/>
    <mergeCell ref="G1137:H1137"/>
    <mergeCell ref="I1137:J1137"/>
    <mergeCell ref="K1137:L1137"/>
    <mergeCell ref="M1137:N1137"/>
    <mergeCell ref="A1138:E1138"/>
    <mergeCell ref="G1138:H1138"/>
    <mergeCell ref="I1138:J1138"/>
    <mergeCell ref="K1138:L1138"/>
    <mergeCell ref="M1138:N1138"/>
    <mergeCell ref="A1139:A1141"/>
    <mergeCell ref="B1139:C1141"/>
    <mergeCell ref="D1139:D1141"/>
    <mergeCell ref="E1139:F1141"/>
    <mergeCell ref="G1139:G1141"/>
    <mergeCell ref="H1139:H1141"/>
    <mergeCell ref="I1139:I1141"/>
    <mergeCell ref="J1139:J1141"/>
    <mergeCell ref="K1139:K1141"/>
    <mergeCell ref="L1139:L1141"/>
    <mergeCell ref="M1139:M1141"/>
    <mergeCell ref="N1139:N1141"/>
    <mergeCell ref="A1143:A1144"/>
    <mergeCell ref="B1143:C1144"/>
    <mergeCell ref="D1143:D1144"/>
    <mergeCell ref="E1143:F1144"/>
    <mergeCell ref="G1143:H1144"/>
    <mergeCell ref="I1143:J1144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B1147:E1147"/>
    <mergeCell ref="G1147:H1147"/>
    <mergeCell ref="I1147:J1147"/>
    <mergeCell ref="K1147:L1147"/>
    <mergeCell ref="B1148:E1148"/>
    <mergeCell ref="G1148:H1148"/>
    <mergeCell ref="I1148:J1148"/>
    <mergeCell ref="K1148:L1148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B1157:E1157"/>
    <mergeCell ref="G1157:H1157"/>
    <mergeCell ref="I1157:J1157"/>
    <mergeCell ref="K1157:L1157"/>
    <mergeCell ref="B1158:E1158"/>
    <mergeCell ref="G1158:H1158"/>
    <mergeCell ref="I1158:J1158"/>
    <mergeCell ref="K1158:L1158"/>
    <mergeCell ref="M1158:N1158"/>
    <mergeCell ref="A1159:E1159"/>
    <mergeCell ref="G1159:H1159"/>
    <mergeCell ref="I1159:J1159"/>
    <mergeCell ref="K1159:L1159"/>
    <mergeCell ref="M1159:N1159"/>
    <mergeCell ref="A1160:A1162"/>
    <mergeCell ref="B1160:C1162"/>
    <mergeCell ref="D1160:D1162"/>
    <mergeCell ref="E1160:F1162"/>
    <mergeCell ref="G1160:G1162"/>
    <mergeCell ref="H1160:H1162"/>
    <mergeCell ref="I1160:I1162"/>
    <mergeCell ref="J1160:J1162"/>
    <mergeCell ref="K1160:K1162"/>
    <mergeCell ref="L1160:L1162"/>
    <mergeCell ref="M1160:M1162"/>
    <mergeCell ref="N1160:N1162"/>
    <mergeCell ref="A1164:A1165"/>
    <mergeCell ref="B1164:C1165"/>
    <mergeCell ref="D1164:D1165"/>
    <mergeCell ref="E1164:F1165"/>
    <mergeCell ref="G1164:H1165"/>
    <mergeCell ref="I1164:J1165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B1168:E1168"/>
    <mergeCell ref="G1168:H1168"/>
    <mergeCell ref="I1168:J1168"/>
    <mergeCell ref="K1168:L1168"/>
    <mergeCell ref="B1169:E1169"/>
    <mergeCell ref="G1169:H1169"/>
    <mergeCell ref="I1169:J1169"/>
    <mergeCell ref="K1169:L1169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8:E1178"/>
    <mergeCell ref="G1178:H1178"/>
    <mergeCell ref="I1178:J1178"/>
    <mergeCell ref="K1178:L1178"/>
    <mergeCell ref="B1179:E1179"/>
    <mergeCell ref="G1179:H1179"/>
    <mergeCell ref="I1179:J1179"/>
    <mergeCell ref="K1179:L1179"/>
    <mergeCell ref="M1179:N1179"/>
    <mergeCell ref="A1180:E1180"/>
    <mergeCell ref="G1180:H1180"/>
    <mergeCell ref="I1180:J1180"/>
    <mergeCell ref="K1180:L1180"/>
    <mergeCell ref="M1180:N1180"/>
    <mergeCell ref="A1181:A1183"/>
    <mergeCell ref="B1181:C1183"/>
    <mergeCell ref="D1181:D1183"/>
    <mergeCell ref="E1181:F1183"/>
    <mergeCell ref="G1181:G1183"/>
    <mergeCell ref="H1181:H1183"/>
    <mergeCell ref="I1181:I1183"/>
    <mergeCell ref="J1181:J1183"/>
    <mergeCell ref="K1181:K1183"/>
    <mergeCell ref="L1181:L1183"/>
    <mergeCell ref="M1181:M1183"/>
    <mergeCell ref="N1181:N1183"/>
    <mergeCell ref="A1185:A1186"/>
    <mergeCell ref="B1185:C1186"/>
    <mergeCell ref="D1185:D1186"/>
    <mergeCell ref="E1185:F1186"/>
    <mergeCell ref="G1185:H1186"/>
    <mergeCell ref="I1185:J1186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B1189:E1189"/>
    <mergeCell ref="G1189:H1189"/>
    <mergeCell ref="I1189:J1189"/>
    <mergeCell ref="K1189:L1189"/>
    <mergeCell ref="B1190:E1190"/>
    <mergeCell ref="G1190:H1190"/>
    <mergeCell ref="I1190:J1190"/>
    <mergeCell ref="K1190:L1190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B1199:E1199"/>
    <mergeCell ref="G1199:H1199"/>
    <mergeCell ref="I1199:J1199"/>
    <mergeCell ref="K1199:L1199"/>
    <mergeCell ref="B1200:E1200"/>
    <mergeCell ref="G1200:H1200"/>
    <mergeCell ref="I1200:J1200"/>
    <mergeCell ref="K1200:L1200"/>
    <mergeCell ref="M1200:N1200"/>
    <mergeCell ref="A1201:E1201"/>
    <mergeCell ref="G1201:H1201"/>
    <mergeCell ref="I1201:J1201"/>
    <mergeCell ref="K1201:L1201"/>
    <mergeCell ref="M1201:N1201"/>
    <mergeCell ref="A1202:A1204"/>
    <mergeCell ref="B1202:C1204"/>
    <mergeCell ref="D1202:D1204"/>
    <mergeCell ref="E1202:F1204"/>
    <mergeCell ref="G1202:G1204"/>
    <mergeCell ref="H1202:H1204"/>
    <mergeCell ref="I1202:I1204"/>
    <mergeCell ref="J1202:J1204"/>
    <mergeCell ref="K1202:K1204"/>
    <mergeCell ref="L1202:L1204"/>
    <mergeCell ref="M1202:M1204"/>
    <mergeCell ref="N1202:N1204"/>
    <mergeCell ref="A1206:A1207"/>
    <mergeCell ref="B1206:C1207"/>
    <mergeCell ref="D1206:D1207"/>
    <mergeCell ref="E1206:F1207"/>
    <mergeCell ref="G1206:H1207"/>
    <mergeCell ref="I1206:J1207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B1210:E1210"/>
    <mergeCell ref="G1210:H1210"/>
    <mergeCell ref="I1210:J1210"/>
    <mergeCell ref="K1210:L1210"/>
    <mergeCell ref="B1211:E1211"/>
    <mergeCell ref="G1211:H1211"/>
    <mergeCell ref="I1211:J1211"/>
    <mergeCell ref="K1211:L1211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20:E1220"/>
    <mergeCell ref="G1220:H1220"/>
    <mergeCell ref="I1220:J1220"/>
    <mergeCell ref="K1220:L1220"/>
    <mergeCell ref="B1221:E1221"/>
    <mergeCell ref="G1221:H1221"/>
    <mergeCell ref="I1221:J1221"/>
    <mergeCell ref="K1221:L1221"/>
    <mergeCell ref="M1221:N1221"/>
    <mergeCell ref="A1222:E1222"/>
    <mergeCell ref="G1222:H1222"/>
    <mergeCell ref="I1222:J1222"/>
    <mergeCell ref="K1222:L1222"/>
    <mergeCell ref="M1222:N1222"/>
    <mergeCell ref="A1223:A1225"/>
    <mergeCell ref="B1223:C1225"/>
    <mergeCell ref="D1223:D1225"/>
    <mergeCell ref="E1223:F1225"/>
    <mergeCell ref="G1223:G1225"/>
    <mergeCell ref="H1223:H1225"/>
    <mergeCell ref="I1223:I1225"/>
    <mergeCell ref="J1223:J1225"/>
    <mergeCell ref="K1223:K1225"/>
    <mergeCell ref="L1223:L1225"/>
    <mergeCell ref="M1223:M1225"/>
    <mergeCell ref="N1223:N1225"/>
    <mergeCell ref="A1227:A1228"/>
    <mergeCell ref="B1227:C1228"/>
    <mergeCell ref="D1227:D1228"/>
    <mergeCell ref="E1227:F1228"/>
    <mergeCell ref="G1227:H1228"/>
    <mergeCell ref="I1227:J1228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B1231:E1231"/>
    <mergeCell ref="G1231:H1231"/>
    <mergeCell ref="I1231:J1231"/>
    <mergeCell ref="K1231:L1231"/>
    <mergeCell ref="B1232:E1232"/>
    <mergeCell ref="G1232:H1232"/>
    <mergeCell ref="I1232:J1232"/>
    <mergeCell ref="K1232:L1232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B1241:E1241"/>
    <mergeCell ref="G1241:H1241"/>
    <mergeCell ref="I1241:J1241"/>
    <mergeCell ref="K1241:L1241"/>
    <mergeCell ref="B1242:E1242"/>
    <mergeCell ref="G1242:H1242"/>
    <mergeCell ref="I1242:J1242"/>
    <mergeCell ref="K1242:L1242"/>
    <mergeCell ref="M1242:N1242"/>
    <mergeCell ref="A1243:E1243"/>
    <mergeCell ref="G1243:H1243"/>
    <mergeCell ref="I1243:J1243"/>
    <mergeCell ref="K1243:L1243"/>
    <mergeCell ref="M1243:N1243"/>
    <mergeCell ref="A1244:A1246"/>
    <mergeCell ref="B1244:C1246"/>
    <mergeCell ref="D1244:D1246"/>
    <mergeCell ref="E1244:F1246"/>
    <mergeCell ref="G1244:G1246"/>
    <mergeCell ref="H1244:H1246"/>
    <mergeCell ref="I1244:I1246"/>
    <mergeCell ref="J1244:J1246"/>
    <mergeCell ref="K1244:K1246"/>
    <mergeCell ref="L1244:L1246"/>
    <mergeCell ref="M1244:M1246"/>
    <mergeCell ref="N1244:N1246"/>
    <mergeCell ref="A1248:A1249"/>
    <mergeCell ref="B1248:C1249"/>
    <mergeCell ref="D1248:D1249"/>
    <mergeCell ref="E1248:F1249"/>
    <mergeCell ref="G1248:H1249"/>
    <mergeCell ref="I1248:J1249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B1252:E1252"/>
    <mergeCell ref="G1252:H1252"/>
    <mergeCell ref="I1252:J1252"/>
    <mergeCell ref="K1252:L1252"/>
    <mergeCell ref="B1253:E1253"/>
    <mergeCell ref="G1253:H1253"/>
    <mergeCell ref="I1253:J1253"/>
    <mergeCell ref="K1253:L1253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62:E1262"/>
    <mergeCell ref="G1262:H1262"/>
    <mergeCell ref="I1262:J1262"/>
    <mergeCell ref="K1262:L1262"/>
    <mergeCell ref="B1263:E1263"/>
    <mergeCell ref="G1263:H1263"/>
    <mergeCell ref="I1263:J1263"/>
    <mergeCell ref="K1263:L1263"/>
    <mergeCell ref="M1263:N1263"/>
    <mergeCell ref="A1264:E1264"/>
    <mergeCell ref="G1264:H1264"/>
    <mergeCell ref="I1264:J1264"/>
    <mergeCell ref="K1264:L1264"/>
    <mergeCell ref="M1264:N1264"/>
    <mergeCell ref="A1265:A1267"/>
    <mergeCell ref="B1265:C1267"/>
    <mergeCell ref="D1265:D1267"/>
    <mergeCell ref="E1265:F1267"/>
    <mergeCell ref="G1265:G1267"/>
    <mergeCell ref="H1265:H1267"/>
    <mergeCell ref="I1265:I1267"/>
    <mergeCell ref="J1265:J1267"/>
    <mergeCell ref="K1265:K1267"/>
    <mergeCell ref="L1265:L1267"/>
    <mergeCell ref="M1265:M1267"/>
    <mergeCell ref="N1265:N1267"/>
    <mergeCell ref="A1269:A1270"/>
    <mergeCell ref="B1269:C1270"/>
    <mergeCell ref="D1269:D1270"/>
    <mergeCell ref="E1269:F1270"/>
    <mergeCell ref="G1269:H1270"/>
    <mergeCell ref="I1269:J1270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B1273:E1273"/>
    <mergeCell ref="G1273:H1273"/>
    <mergeCell ref="I1273:J1273"/>
    <mergeCell ref="K1273:L1273"/>
    <mergeCell ref="B1274:E1274"/>
    <mergeCell ref="G1274:H1274"/>
    <mergeCell ref="I1274:J1274"/>
    <mergeCell ref="K1274:L1274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B1283:E1283"/>
    <mergeCell ref="G1283:H1283"/>
    <mergeCell ref="I1283:J1283"/>
    <mergeCell ref="K1283:L1283"/>
    <mergeCell ref="B1284:E1284"/>
    <mergeCell ref="G1284:H1284"/>
    <mergeCell ref="I1284:J1284"/>
    <mergeCell ref="K1284:L1284"/>
    <mergeCell ref="M1284:N1284"/>
    <mergeCell ref="A1285:E1285"/>
    <mergeCell ref="G1285:H1285"/>
    <mergeCell ref="I1285:J1285"/>
    <mergeCell ref="K1285:L1285"/>
    <mergeCell ref="M1285:N1285"/>
    <mergeCell ref="A1286:A1288"/>
    <mergeCell ref="B1286:C1288"/>
    <mergeCell ref="D1286:D1288"/>
    <mergeCell ref="E1286:F1288"/>
    <mergeCell ref="G1286:G1288"/>
    <mergeCell ref="H1286:H1288"/>
    <mergeCell ref="I1286:I1288"/>
    <mergeCell ref="J1286:J1288"/>
    <mergeCell ref="K1286:K1288"/>
    <mergeCell ref="L1286:L1288"/>
    <mergeCell ref="M1286:M1288"/>
    <mergeCell ref="N1286:N1288"/>
    <mergeCell ref="A1290:A1291"/>
    <mergeCell ref="B1290:C1291"/>
    <mergeCell ref="D1290:D1291"/>
    <mergeCell ref="E1290:F1291"/>
    <mergeCell ref="G1290:H1291"/>
    <mergeCell ref="I1290:J1291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B1294:E1294"/>
    <mergeCell ref="G1294:H1294"/>
    <mergeCell ref="I1294:J1294"/>
    <mergeCell ref="K1294:L1294"/>
    <mergeCell ref="B1295:E1295"/>
    <mergeCell ref="G1295:H1295"/>
    <mergeCell ref="I1295:J1295"/>
    <mergeCell ref="K1295:L1295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4:E1304"/>
    <mergeCell ref="G1304:H1304"/>
    <mergeCell ref="I1304:J1304"/>
    <mergeCell ref="K1304:L1304"/>
    <mergeCell ref="B1305:E1305"/>
    <mergeCell ref="G1305:H1305"/>
    <mergeCell ref="I1305:J1305"/>
    <mergeCell ref="K1305:L1305"/>
    <mergeCell ref="M1305:N1305"/>
    <mergeCell ref="A1306:E1306"/>
    <mergeCell ref="G1306:H1306"/>
    <mergeCell ref="I1306:J1306"/>
    <mergeCell ref="K1306:L1306"/>
    <mergeCell ref="M1306:N1306"/>
    <mergeCell ref="A1307:A1309"/>
    <mergeCell ref="B1307:C1309"/>
    <mergeCell ref="D1307:D1309"/>
    <mergeCell ref="E1307:F1309"/>
    <mergeCell ref="G1307:G1309"/>
    <mergeCell ref="H1307:H1309"/>
    <mergeCell ref="I1307:I1309"/>
    <mergeCell ref="J1307:J1309"/>
    <mergeCell ref="K1307:K1309"/>
    <mergeCell ref="L1307:L1309"/>
    <mergeCell ref="M1307:M1309"/>
    <mergeCell ref="N1307:N1309"/>
    <mergeCell ref="A1311:A1312"/>
    <mergeCell ref="B1311:C1312"/>
    <mergeCell ref="D1311:D1312"/>
    <mergeCell ref="E1311:F1312"/>
    <mergeCell ref="G1311:H1312"/>
    <mergeCell ref="I1311:J1312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B1315:E1315"/>
    <mergeCell ref="G1315:H1315"/>
    <mergeCell ref="I1315:J1315"/>
    <mergeCell ref="K1315:L1315"/>
    <mergeCell ref="B1316:E1316"/>
    <mergeCell ref="G1316:H1316"/>
    <mergeCell ref="I1316:J1316"/>
    <mergeCell ref="K1316:L1316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B1325:E1325"/>
    <mergeCell ref="G1325:H1325"/>
    <mergeCell ref="I1325:J1325"/>
    <mergeCell ref="K1325:L1325"/>
    <mergeCell ref="B1326:E1326"/>
    <mergeCell ref="G1326:H1326"/>
    <mergeCell ref="I1326:J1326"/>
    <mergeCell ref="K1326:L1326"/>
    <mergeCell ref="M1326:N1326"/>
    <mergeCell ref="A1327:E1327"/>
    <mergeCell ref="G1327:H1327"/>
    <mergeCell ref="I1327:J1327"/>
    <mergeCell ref="K1327:L1327"/>
    <mergeCell ref="M1327:N1327"/>
    <mergeCell ref="A1328:A1330"/>
    <mergeCell ref="B1328:C1330"/>
    <mergeCell ref="D1328:D1330"/>
    <mergeCell ref="E1328:F1330"/>
    <mergeCell ref="G1328:G1330"/>
    <mergeCell ref="H1328:H1330"/>
    <mergeCell ref="I1328:I1330"/>
    <mergeCell ref="J1328:J1330"/>
    <mergeCell ref="K1328:K1330"/>
    <mergeCell ref="L1328:L1330"/>
    <mergeCell ref="M1328:M1330"/>
    <mergeCell ref="N1328:N1330"/>
    <mergeCell ref="A1332:A1333"/>
    <mergeCell ref="B1332:C1333"/>
    <mergeCell ref="D1332:D1333"/>
    <mergeCell ref="E1332:F1333"/>
    <mergeCell ref="G1332:H1333"/>
    <mergeCell ref="I1332:J1333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B1336:E1336"/>
    <mergeCell ref="G1336:H1336"/>
    <mergeCell ref="I1336:J1336"/>
    <mergeCell ref="K1336:L1336"/>
    <mergeCell ref="B1337:E1337"/>
    <mergeCell ref="G1337:H1337"/>
    <mergeCell ref="I1337:J1337"/>
    <mergeCell ref="K1337:L1337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6:E1346"/>
    <mergeCell ref="G1346:H1346"/>
    <mergeCell ref="I1346:J1346"/>
    <mergeCell ref="K1346:L1346"/>
    <mergeCell ref="B1347:E1347"/>
    <mergeCell ref="G1347:H1347"/>
    <mergeCell ref="I1347:J1347"/>
    <mergeCell ref="K1347:L1347"/>
    <mergeCell ref="M1347:N1347"/>
    <mergeCell ref="A1348:E1348"/>
    <mergeCell ref="G1348:H1348"/>
    <mergeCell ref="I1348:J1348"/>
    <mergeCell ref="K1348:L1348"/>
    <mergeCell ref="M1348:N1348"/>
    <mergeCell ref="A1349:A1351"/>
    <mergeCell ref="B1349:C1351"/>
    <mergeCell ref="D1349:D1351"/>
    <mergeCell ref="E1349:F1351"/>
    <mergeCell ref="G1349:G1351"/>
    <mergeCell ref="H1349:H1351"/>
    <mergeCell ref="I1349:I1351"/>
    <mergeCell ref="J1349:J1351"/>
    <mergeCell ref="K1349:K1351"/>
    <mergeCell ref="L1349:L1351"/>
    <mergeCell ref="M1349:M1351"/>
    <mergeCell ref="N1349:N1351"/>
    <mergeCell ref="A1353:A1354"/>
    <mergeCell ref="B1353:C1354"/>
    <mergeCell ref="D1353:D1354"/>
    <mergeCell ref="E1353:F1354"/>
    <mergeCell ref="G1353:H1354"/>
    <mergeCell ref="I1353:J1354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B1357:E1357"/>
    <mergeCell ref="G1357:H1357"/>
    <mergeCell ref="I1357:J1357"/>
    <mergeCell ref="K1357:L1357"/>
    <mergeCell ref="B1358:E1358"/>
    <mergeCell ref="G1358:H1358"/>
    <mergeCell ref="I1358:J1358"/>
    <mergeCell ref="K1358:L1358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B1367:E1367"/>
    <mergeCell ref="G1367:H1367"/>
    <mergeCell ref="I1367:J1367"/>
    <mergeCell ref="K1367:L1367"/>
    <mergeCell ref="B1368:E1368"/>
    <mergeCell ref="G1368:H1368"/>
    <mergeCell ref="I1368:J1368"/>
    <mergeCell ref="K1368:L1368"/>
    <mergeCell ref="M1368:N1368"/>
    <mergeCell ref="A1369:E1369"/>
    <mergeCell ref="G1369:H1369"/>
    <mergeCell ref="I1369:J1369"/>
    <mergeCell ref="K1369:L1369"/>
    <mergeCell ref="M1369:N1369"/>
    <mergeCell ref="A1370:A1372"/>
    <mergeCell ref="B1370:C1372"/>
    <mergeCell ref="D1370:D1372"/>
    <mergeCell ref="E1370:F1372"/>
    <mergeCell ref="G1370:G1372"/>
    <mergeCell ref="H1370:H1372"/>
    <mergeCell ref="I1370:I1372"/>
    <mergeCell ref="J1370:J1372"/>
    <mergeCell ref="K1370:K1372"/>
    <mergeCell ref="L1370:L1372"/>
    <mergeCell ref="M1370:M1372"/>
    <mergeCell ref="N1370:N1372"/>
    <mergeCell ref="A1374:A1375"/>
    <mergeCell ref="B1374:C1375"/>
    <mergeCell ref="D1374:D1375"/>
    <mergeCell ref="E1374:F1375"/>
    <mergeCell ref="G1374:H1375"/>
    <mergeCell ref="I1374:J1375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B1378:E1378"/>
    <mergeCell ref="G1378:H1378"/>
    <mergeCell ref="I1378:J1378"/>
    <mergeCell ref="K1378:L1378"/>
    <mergeCell ref="B1379:E1379"/>
    <mergeCell ref="G1379:H1379"/>
    <mergeCell ref="I1379:J1379"/>
    <mergeCell ref="K1379:L1379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8:E1388"/>
    <mergeCell ref="G1388:H1388"/>
    <mergeCell ref="I1388:J1388"/>
    <mergeCell ref="K1388:L1388"/>
    <mergeCell ref="B1389:E1389"/>
    <mergeCell ref="G1389:H1389"/>
    <mergeCell ref="I1389:J1389"/>
    <mergeCell ref="K1389:L1389"/>
    <mergeCell ref="M1389:N1389"/>
    <mergeCell ref="A1390:E1390"/>
    <mergeCell ref="G1390:H1390"/>
    <mergeCell ref="I1390:J1390"/>
    <mergeCell ref="K1390:L1390"/>
    <mergeCell ref="M1390:N1390"/>
    <mergeCell ref="A1391:A1393"/>
    <mergeCell ref="B1391:C1393"/>
    <mergeCell ref="D1391:D1393"/>
    <mergeCell ref="E1391:F1393"/>
    <mergeCell ref="G1391:G1393"/>
    <mergeCell ref="H1391:H1393"/>
    <mergeCell ref="I1391:I1393"/>
    <mergeCell ref="J1391:J1393"/>
    <mergeCell ref="K1391:K1393"/>
    <mergeCell ref="L1391:L1393"/>
    <mergeCell ref="M1391:M1393"/>
    <mergeCell ref="N1391:N1393"/>
  </mergeCells>
  <pageMargins left="0.70866141732283472" right="0.70866141732283472" top="0.35433070866141736" bottom="0.35433070866141736" header="0.11811023622047245" footer="0.31496062992125984"/>
  <pageSetup paperSize="8" scale="99" orientation="portrait" horizontalDpi="4294967293" verticalDpi="300" r:id="rId1"/>
  <headerFooter>
    <oddFooter xml:space="preserve">&amp;L&amp;"Times New Roman,Bold"&amp;10Prepared by                        Checked by (Tabulators)
Date: 03.02.2026&amp;C&amp;"Times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99" max="16383" man="1"/>
    <brk id="1183" max="16383" man="1"/>
    <brk id="1267" max="16383" man="1"/>
    <brk id="1351" max="16383" man="1"/>
  </rowBreaks>
  <colBreaks count="1" manualBreakCount="1">
    <brk id="1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EE7E-CBBF-42AD-AAB6-687DB8D79546}">
  <dimension ref="A1:AE1393"/>
  <sheetViews>
    <sheetView zoomScale="105" zoomScaleNormal="100" zoomScaleSheetLayoutView="108" workbookViewId="0">
      <selection activeCell="G17" sqref="G17:H17"/>
    </sheetView>
  </sheetViews>
  <sheetFormatPr defaultColWidth="8.85546875" defaultRowHeight="12" customHeight="1" x14ac:dyDescent="0.25"/>
  <cols>
    <col min="5" max="5" width="11.85546875" customWidth="1"/>
  </cols>
  <sheetData>
    <row r="1" spans="1:26" ht="24" x14ac:dyDescent="0.25">
      <c r="A1" s="46" t="s">
        <v>111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Y1" s="2" t="s">
        <v>12</v>
      </c>
      <c r="Z1" s="3" t="s">
        <v>13</v>
      </c>
    </row>
    <row r="2" spans="1:26" ht="15" x14ac:dyDescent="0.25">
      <c r="A2" s="47" t="s">
        <v>22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Y2" s="4" t="s">
        <v>14</v>
      </c>
      <c r="Z2" s="4">
        <v>10</v>
      </c>
    </row>
    <row r="3" spans="1:26" ht="15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Y3" s="4" t="s">
        <v>77</v>
      </c>
      <c r="Z3" s="4">
        <v>9</v>
      </c>
    </row>
    <row r="4" spans="1:26" ht="15" x14ac:dyDescent="0.25">
      <c r="A4" s="47" t="s">
        <v>23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Y4" s="4" t="s">
        <v>10</v>
      </c>
      <c r="Z4" s="4">
        <v>8</v>
      </c>
    </row>
    <row r="5" spans="1:26" ht="12" customHeight="1" x14ac:dyDescent="0.25">
      <c r="A5" s="48" t="s">
        <v>109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Y5" s="4" t="s">
        <v>78</v>
      </c>
      <c r="Z5" s="4">
        <v>7</v>
      </c>
    </row>
    <row r="6" spans="1:26" ht="12" customHeight="1" x14ac:dyDescent="0.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Y6" s="4" t="s">
        <v>15</v>
      </c>
      <c r="Z6" s="4">
        <v>6</v>
      </c>
    </row>
    <row r="7" spans="1:26" ht="26.1" customHeight="1" x14ac:dyDescent="0.2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Y7" s="4" t="s">
        <v>16</v>
      </c>
      <c r="Z7" s="4">
        <v>5</v>
      </c>
    </row>
    <row r="8" spans="1:26" ht="12" customHeight="1" x14ac:dyDescent="0.25">
      <c r="A8" s="5" t="s">
        <v>45</v>
      </c>
      <c r="B8" s="5">
        <v>1</v>
      </c>
      <c r="C8" s="5" t="s">
        <v>24</v>
      </c>
      <c r="D8" s="5" t="s">
        <v>25</v>
      </c>
      <c r="E8" s="5" t="s">
        <v>16</v>
      </c>
      <c r="F8" s="5" t="s">
        <v>103</v>
      </c>
      <c r="G8" s="5" t="s">
        <v>44</v>
      </c>
      <c r="H8" s="5">
        <v>66</v>
      </c>
      <c r="I8" s="5">
        <v>12</v>
      </c>
      <c r="J8" s="6"/>
      <c r="K8" s="6"/>
      <c r="L8" s="6"/>
      <c r="M8" s="6"/>
      <c r="N8" s="6"/>
      <c r="Y8" s="4" t="s">
        <v>17</v>
      </c>
      <c r="Z8" s="4">
        <v>4</v>
      </c>
    </row>
    <row r="9" spans="1:26" ht="12" customHeight="1" x14ac:dyDescent="0.25">
      <c r="A9" s="44" t="s">
        <v>26</v>
      </c>
      <c r="B9" s="44" t="str">
        <f ca="1">VLOOKUP(B8,INDIRECT($F$8),4,0)</f>
        <v>AADITYA KOLI</v>
      </c>
      <c r="C9" s="44"/>
      <c r="D9" s="44" t="s">
        <v>27</v>
      </c>
      <c r="E9" s="44" t="str">
        <f ca="1">VLOOKUP(B8,INDIRECT($F$8),5,0)</f>
        <v>RAVI KOLI</v>
      </c>
      <c r="F9" s="44"/>
      <c r="G9" s="44" t="s">
        <v>28</v>
      </c>
      <c r="H9" s="44"/>
      <c r="I9" s="45">
        <f ca="1">VLOOKUP(B8,INDIRECT($F$8),2,0)</f>
        <v>250090101001</v>
      </c>
      <c r="J9" s="45"/>
      <c r="K9" s="44" t="s">
        <v>29</v>
      </c>
      <c r="L9" s="44"/>
      <c r="M9" s="45">
        <f ca="1">VLOOKUP(B8,INDIRECT($F$8),3,0)</f>
        <v>0</v>
      </c>
      <c r="N9" s="45"/>
      <c r="Y9" s="4" t="s">
        <v>18</v>
      </c>
      <c r="Z9" s="4">
        <v>0</v>
      </c>
    </row>
    <row r="10" spans="1:26" ht="12" customHeight="1" x14ac:dyDescent="0.25">
      <c r="A10" s="44"/>
      <c r="B10" s="44"/>
      <c r="C10" s="44"/>
      <c r="D10" s="44"/>
      <c r="E10" s="44"/>
      <c r="F10" s="44"/>
      <c r="G10" s="44"/>
      <c r="H10" s="44"/>
      <c r="I10" s="45"/>
      <c r="J10" s="45"/>
      <c r="K10" s="44"/>
      <c r="L10" s="44"/>
      <c r="M10" s="45"/>
      <c r="N10" s="45"/>
      <c r="Y10" s="4" t="s">
        <v>19</v>
      </c>
      <c r="Z10" s="4">
        <v>0</v>
      </c>
    </row>
    <row r="11" spans="1:26" ht="12" customHeight="1" x14ac:dyDescent="0.25">
      <c r="A11" s="42" t="s">
        <v>30</v>
      </c>
      <c r="B11" s="42" t="s">
        <v>31</v>
      </c>
      <c r="C11" s="42"/>
      <c r="D11" s="42"/>
      <c r="E11" s="42"/>
      <c r="F11" s="42" t="s">
        <v>32</v>
      </c>
      <c r="G11" s="42" t="s">
        <v>33</v>
      </c>
      <c r="H11" s="42"/>
      <c r="I11" s="42" t="s">
        <v>34</v>
      </c>
      <c r="J11" s="42"/>
      <c r="K11" s="42" t="s">
        <v>35</v>
      </c>
      <c r="L11" s="42"/>
      <c r="M11" s="42" t="s">
        <v>12</v>
      </c>
      <c r="N11" s="42" t="s">
        <v>36</v>
      </c>
      <c r="Y11" s="4" t="s">
        <v>20</v>
      </c>
      <c r="Z11" s="4">
        <v>0</v>
      </c>
    </row>
    <row r="12" spans="1:26" ht="12" customHeight="1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21</v>
      </c>
      <c r="Z12" s="4">
        <v>0</v>
      </c>
    </row>
    <row r="13" spans="1:26" ht="12" customHeight="1" x14ac:dyDescent="0.25">
      <c r="A13" s="7" t="str">
        <f ca="1">IF(ISERROR(F8),"",VLOOKUP(C8,INDIRECT($F$8),6+(O13-1)*3,0))</f>
        <v>AHT 001</v>
      </c>
      <c r="B13" s="38" t="str">
        <f ca="1">IF(ISERROR(F8),"",VLOOKUP(D8,INDIRECT($F$8),6+(O13-1)*3,0))</f>
        <v>Engineering Physics</v>
      </c>
      <c r="C13" s="38"/>
      <c r="D13" s="38"/>
      <c r="E13" s="38"/>
      <c r="F13" s="7">
        <f ca="1">IF(ISERROR(F8),"",VLOOKUP(E8,INDIRECT($F$8),6+(O13-1)*3,0))</f>
        <v>4</v>
      </c>
      <c r="G13" s="39" t="str">
        <f ca="1">IF(ISERROR(F8),"",_xlfn.TEXTJOIN("/",FALSE,P13,S13))</f>
        <v>RAVI KOLI/100</v>
      </c>
      <c r="H13" s="39"/>
      <c r="I13" s="39" t="str">
        <f ca="1">IF(ISERROR(F8),"",_xlfn.TEXTJOIN("/",FALSE,Q13,T13))</f>
        <v>22/50</v>
      </c>
      <c r="J13" s="39"/>
      <c r="K13" s="39" t="str">
        <f ca="1">IF(ISERROR(F8),"",_xlfn.TEXTJOIN("/",FALSE,R13,U13))</f>
        <v>22/150</v>
      </c>
      <c r="L13" s="39"/>
      <c r="M13" s="7" t="b">
        <f ca="1">IF(ISERROR(F8),"",IF(ISTEXT(P13),IF(P13="A","Ab",IF(P13="D","Dt",IF(P13="UFM","UFM",IF(P13="NA","")))),IF(AND(ISBLANK(P13),ISBLANK(R13)),"",IF(P13&lt;0.3*S13,"F",IF(ISBLANK(R13),"",IF(ISTEXT(R13),R13,IF(R13&gt;=0.9*U13,"O",IF(R13&gt;=0.85*U13,"A+",IF(R13&gt;=0.8*U13,"A",IF(R13&gt;=0.7*U13,"B+",IF(R13&gt;=0.6*U13,"B",IF(R13&gt;=0.5*U13,"C",IF(R13&gt;=0.4*U13,"P",IF(R13&lt;0.4*U13,"F",R13))))))))))))))</f>
        <v>0</v>
      </c>
      <c r="N13" s="8" t="e">
        <f t="shared" ref="N13:N23" ca="1" si="0">INDEX($Z$2:$Z$13,MATCH(M13,$Y$2:$Y$13,0))</f>
        <v>#N/A</v>
      </c>
      <c r="O13">
        <v>1</v>
      </c>
      <c r="P13" s="1" t="str">
        <f ca="1">IF(ISERROR(F8),"",IF(ISTEXT(VLOOKUP(B8,INDIRECT($F$8),6+(O13-1)*3)),(VLOOKUP(B8,INDIRECT($F$8),6+(O13-1)*3)),SUM(VLOOKUP(B8,INDIRECT($F$8),6+(O13-1)*3),IF(W25,W13,0))))</f>
        <v>RAVI KOLI</v>
      </c>
      <c r="Q13" s="1">
        <f ca="1">IF(ISERROR(F8),"",VLOOKUP(B8,INDIRECT($F$8),7+(O13-1)*3))</f>
        <v>22</v>
      </c>
      <c r="R13" s="1">
        <f ca="1">IF(ISERROR(F8),"",SUM(P13:Q13))</f>
        <v>22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e">
        <f ca="1">IF(ISERROR(F8),"",IF(N13=0,A13,""))</f>
        <v>#N/A</v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11</v>
      </c>
      <c r="X13" s="1" t="str">
        <f ca="1">IF(ISERROR(F8),"",IF(W13=0,"",_xlfn.TEXTJOIN("",FALSE," G+",W13," in ",A13)))</f>
        <v xml:space="preserve"> G+11 in AHT 001</v>
      </c>
      <c r="Y13" s="4" t="str">
        <f>""</f>
        <v/>
      </c>
      <c r="Z13" s="4" t="str">
        <f>""</f>
        <v/>
      </c>
    </row>
    <row r="14" spans="1:26" ht="12" customHeight="1" x14ac:dyDescent="0.25">
      <c r="A14" s="7" t="str">
        <f ca="1">IF(ISERROR(F8),"",VLOOKUP(C8,INDIRECT($F$8),6+(O14-1)*3,0))</f>
        <v>AHT 005</v>
      </c>
      <c r="B14" s="38" t="str">
        <f ca="1">IF(ISERROR(F8),"",VLOOKUP(D8,INDIRECT($F$8),6+(O14-1)*3,0))</f>
        <v>Analytical Mathematics</v>
      </c>
      <c r="C14" s="38"/>
      <c r="D14" s="38"/>
      <c r="E14" s="38"/>
      <c r="F14" s="7">
        <f ca="1">IF(ISERROR(F8),"",VLOOKUP(E8,INDIRECT($F$8),6+(O14-1)*3,0))</f>
        <v>4</v>
      </c>
      <c r="G14" s="39" t="str">
        <f ca="1">IF(ISERROR(F8),"",_xlfn.TEXTJOIN("/",FALSE,P14,S14))</f>
        <v>D/100</v>
      </c>
      <c r="H14" s="39"/>
      <c r="I14" s="39" t="str">
        <f ca="1">IF(ISERROR(F8),"",_xlfn.TEXTJOIN("/",FALSE,Q14,T14))</f>
        <v>26/50</v>
      </c>
      <c r="J14" s="39"/>
      <c r="K14" s="39" t="str">
        <f ca="1">IF(ISERROR(F8),"",_xlfn.TEXTJOIN("/",FALSE,R14,U14))</f>
        <v>26/150</v>
      </c>
      <c r="L14" s="39"/>
      <c r="M14" s="7" t="str">
        <f ca="1">IF(ISERROR(F8),"",IF(ISTEXT(P14),IF(P14="A","Ab",IF(P14="D","Dt",IF(P14="UFM","UFM",IF(P14="NA","")))),IF(AND(ISBLANK(P14),ISBLANK(R14)),"",IF(P14&lt;0.3*S14,"F",IF(ISBLANK(R14),"",IF(ISTEXT(R14),R14,IF(R14&gt;=0.9*U14,"O",IF(R14&gt;=0.85*U14,"A+",IF(R14&gt;=0.8*U14,"A",IF(R14&gt;=0.7*U14,"B+",IF(R14&gt;=0.6*U14,"B",IF(R14&gt;=0.5*U14,"C",IF(R14&gt;=0.4*U14,"P",IF(R14&lt;0.4*U14,"F",R14))))))))))))))</f>
        <v>Dt</v>
      </c>
      <c r="N14" s="8">
        <f t="shared" ca="1" si="0"/>
        <v>0</v>
      </c>
      <c r="O14">
        <f>O13+1</f>
        <v>2</v>
      </c>
      <c r="P14" s="1" t="str">
        <f ca="1">IF(ISERROR(F8),"",IF(ISTEXT(VLOOKUP(B8,INDIRECT($F$8),6+(O14-1)*3)),(VLOOKUP(B8,INDIRECT($F$8),6+(O14-1)*3)),SUM(VLOOKUP(B8,INDIRECT($F$8),6+(O14-1)*3),IF(W25,W14,0))))</f>
        <v>D</v>
      </c>
      <c r="Q14" s="1">
        <f ca="1">IF(ISERROR(F8),"",VLOOKUP(B8,INDIRECT($F$8),7+(O14-1)*3))</f>
        <v>26</v>
      </c>
      <c r="R14" s="1">
        <f ca="1">IF(ISERROR(F8),"",SUM(P14:Q14))</f>
        <v>26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>AHT 005</v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11</v>
      </c>
      <c r="X14" s="1" t="str">
        <f ca="1">IF(ISERROR(F8),"",IF(W14=0,"",_xlfn.TEXTJOIN("",FALSE," G+",W14," in ",A14)))</f>
        <v xml:space="preserve"> G+11 in AHT 005</v>
      </c>
    </row>
    <row r="15" spans="1:26" ht="12" customHeight="1" x14ac:dyDescent="0.25">
      <c r="A15" s="7" t="str">
        <f ca="1">IF(ISERROR(F8),"",VLOOKUP(C8,INDIRECT($F$8),6+(O15-1)*3,0))</f>
        <v>EET 001</v>
      </c>
      <c r="B15" s="38" t="str">
        <f ca="1">IF(ISERROR(F8),"",VLOOKUP(D8,INDIRECT($F$8),6+(O15-1)*3,0))</f>
        <v>Basic Electrical Engineering</v>
      </c>
      <c r="C15" s="38"/>
      <c r="D15" s="38"/>
      <c r="E15" s="38"/>
      <c r="F15" s="7">
        <f ca="1">IF(ISERROR(F8),"",VLOOKUP(E8,INDIRECT($F$8),6+(O15-1)*3,0))</f>
        <v>4</v>
      </c>
      <c r="G15" s="39" t="str">
        <f ca="1">IF(ISERROR(F8),"",_xlfn.TEXTJOIN("/",FALSE,P15,S15))</f>
        <v>37/100</v>
      </c>
      <c r="H15" s="39"/>
      <c r="I15" s="39" t="str">
        <f ca="1">IF(ISERROR(F8),"",_xlfn.TEXTJOIN("/",FALSE,Q15,T15))</f>
        <v>29/50</v>
      </c>
      <c r="J15" s="39"/>
      <c r="K15" s="39" t="str">
        <f ca="1">IF(ISERROR(F8),"",_xlfn.TEXTJOIN("/",FALSE,R15,U15))</f>
        <v>66/150</v>
      </c>
      <c r="L15" s="39"/>
      <c r="M15" s="7" t="str">
        <f ca="1">IF(ISERROR(F8),"",IF(ISTEXT(P15),IF(P15="A","Ab",IF(P15="D","Dt",IF(P15="UFM","UFM",IF(P15="NA","")))),IF(AND(ISBLANK(P15),ISBLANK(R15)),"",IF(P15&lt;0.3*S15,"F",IF(ISBLANK(R15),"",IF(ISTEXT(R15),R15,IF(R15&gt;=0.9*U15,"O",IF(R15&gt;=0.85*U15,"A+",IF(R15&gt;=0.8*U15,"A",IF(R15&gt;=0.7*U15,"B+",IF(R15&gt;=0.6*U15,"B",IF(R15&gt;=0.5*U15,"C",IF(R15&gt;=0.4*U15,"P",IF(R15&lt;0.4*U15,"F",R15))))))))))))))</f>
        <v>P</v>
      </c>
      <c r="N15" s="8">
        <f t="shared" ca="1" si="0"/>
        <v>4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37</v>
      </c>
      <c r="Q15" s="1">
        <f ca="1">IF(ISERROR(F8),"",VLOOKUP(B8,INDIRECT($F$8),7+(O15-1)*3))</f>
        <v>29</v>
      </c>
      <c r="R15" s="1">
        <f ca="1">IF(ISERROR(F8),"",SUM(P15:Q15))</f>
        <v>66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</row>
    <row r="16" spans="1:26" ht="12" customHeight="1" x14ac:dyDescent="0.25">
      <c r="A16" s="7" t="str">
        <f ca="1">IF(ISERROR(F8),"",VLOOKUP(C8,INDIRECT($F$8),6+(O16-1)*3,0))</f>
        <v>CST 001</v>
      </c>
      <c r="B16" s="38" t="str">
        <f ca="1">IF(ISERROR(F8),"",VLOOKUP(D8,INDIRECT($F$8),6+(O16-1)*3,0))</f>
        <v>Programming for Problem Solving</v>
      </c>
      <c r="C16" s="38"/>
      <c r="D16" s="38"/>
      <c r="E16" s="38"/>
      <c r="F16" s="7">
        <f ca="1">IF(ISERROR(F8),"",VLOOKUP(E8,INDIRECT($F$8),6+(O16-1)*3,0))</f>
        <v>4</v>
      </c>
      <c r="G16" s="39" t="str">
        <f ca="1">IF(ISERROR(F8),"",_xlfn.TEXTJOIN("/",FALSE,P16,S16))</f>
        <v>44/100</v>
      </c>
      <c r="H16" s="39"/>
      <c r="I16" s="39" t="str">
        <f ca="1">IF(ISERROR(F8),"",_xlfn.TEXTJOIN("/",FALSE,Q16,T16))</f>
        <v>33/50</v>
      </c>
      <c r="J16" s="39"/>
      <c r="K16" s="39" t="str">
        <f ca="1">IF(ISERROR(F8),"",_xlfn.TEXTJOIN("/",FALSE,R16,U16))</f>
        <v>77/150</v>
      </c>
      <c r="L16" s="39"/>
      <c r="M16" s="7" t="str">
        <f ca="1">IF(ISERROR(F8),"",IF(ISTEXT(P16),IF(P16="A","Ab",IF(P16="D","Dt",IF(P16="UFM","UFM",IF(P16="NA","")))),IF(AND(ISBLANK(P16),ISBLANK(R16)),"",IF(P16&lt;0.3*S16,"F",IF(ISBLANK(R16),"",IF(ISTEXT(R16),R16,IF(R16&gt;=0.9*U16,"O",IF(R16&gt;=0.85*U16,"A+",IF(R16&gt;=0.8*U16,"A",IF(R16&gt;=0.7*U16,"B+",IF(R16&gt;=0.6*U16,"B",IF(R16&gt;=0.5*U16,"C",IF(R16&gt;=0.4*U16,"P",IF(R16&lt;0.4*U16,"F",R16))))))))))))))</f>
        <v>C</v>
      </c>
      <c r="N16" s="8">
        <f t="shared" ca="1" si="0"/>
        <v>5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44</v>
      </c>
      <c r="Q16" s="1">
        <f ca="1">IF(ISERROR(F8),"",VLOOKUP(B8,INDIRECT($F$8),7+(O16-1)*3))</f>
        <v>33</v>
      </c>
      <c r="R16" s="1">
        <f ca="1">IF(ISERROR(F8),"",SUM(P16:Q16))</f>
        <v>77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</row>
    <row r="17" spans="1:24" ht="12" customHeight="1" x14ac:dyDescent="0.25">
      <c r="A17" s="7" t="str">
        <f ca="1">IF(ISERROR(F8),"",VLOOKUP(C8,INDIRECT($F$8),6+(O17-1)*3,0))</f>
        <v>AHT 004</v>
      </c>
      <c r="B17" s="38" t="str">
        <f ca="1">IF(ISERROR(F8),"",VLOOKUP(D8,INDIRECT($F$8),6+(O17-1)*3,0))</f>
        <v>Environmental Studies ($)</v>
      </c>
      <c r="C17" s="38"/>
      <c r="D17" s="38"/>
      <c r="E17" s="38"/>
      <c r="F17" s="7">
        <f ca="1">IF(ISERROR(F8),"",VLOOKUP(E8,INDIRECT($F$8),6+(O17-1)*3,0))</f>
        <v>0</v>
      </c>
      <c r="G17" s="39" t="str">
        <f ca="1">IF(ISERROR(F8),"",_xlfn.TEXTJOIN("/",FALSE,P17,S17))</f>
        <v>17/50</v>
      </c>
      <c r="H17" s="39"/>
      <c r="I17" s="39" t="str">
        <f ca="1">IF(ISERROR(F8),"",_xlfn.TEXTJOIN("/",FALSE,Q17,T17))</f>
        <v>14/25</v>
      </c>
      <c r="J17" s="39"/>
      <c r="K17" s="39" t="str">
        <f ca="1">IF(ISERROR(F8),"",_xlfn.TEXTJOIN("/",FALSE,R17,U17))</f>
        <v>31/75</v>
      </c>
      <c r="L17" s="39"/>
      <c r="M17" s="7" t="str">
        <f ca="1">IF(ISERROR(F8),"",IF(ISTEXT(P17),IF(P17="A","Ab",IF(P17="D","Dt",IF(P17="UFM","UFM",IF(P17="NA","")))),IF(AND(ISBLANK(P17),ISBLANK(R17)),"",IF(P17&lt;0.3*S17,"F",IF(ISBLANK(R17),"",IF(ISTEXT(R17),R17,IF(R17&gt;=0.9*U17,"O",IF(R17&gt;=0.85*U17,"A+",IF(R17&gt;=0.8*U17,"A",IF(R17&gt;=0.7*U17,"B+",IF(R17&gt;=0.6*U17,"B",IF(R17&gt;=0.5*U17,"C",IF(R17&gt;=0.4*U17,"P",IF(R17&lt;0.4*U17,"F",R17))))))))))))))</f>
        <v>P</v>
      </c>
      <c r="N17" s="8">
        <f t="shared" ca="1" si="0"/>
        <v>4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17</v>
      </c>
      <c r="Q17" s="1">
        <f ca="1">IF(ISERROR(F8),"",VLOOKUP(B8,INDIRECT($F$8),7+(O17-1)*3))</f>
        <v>14</v>
      </c>
      <c r="R17" s="1">
        <f ca="1">IF(ISERROR(F8),"",SUM(P17:Q17))</f>
        <v>31</v>
      </c>
      <c r="S17" s="1">
        <f ca="1">IF(ISERROR(F8),"",VLOOKUP(A8,INDIRECT($F$8),6+(O17-1)*3))</f>
        <v>50</v>
      </c>
      <c r="T17" s="1">
        <f ca="1">IF(ISERROR(F8),"",VLOOKUP(A8,INDIRECT($F$8),7+(O17-1)*3))</f>
        <v>25</v>
      </c>
      <c r="U17" s="1">
        <f ca="1">IF(ISERROR(F8),"",VLOOKUP(A8,INDIRECT($F$8),8+(O17-1)*3))</f>
        <v>75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</row>
    <row r="18" spans="1:24" ht="12" customHeight="1" x14ac:dyDescent="0.25">
      <c r="A18" s="7" t="str">
        <f ca="1">IF(ISERROR(F8),"",VLOOKUP(C8,INDIRECT($F$8),6+(O18-1)*3,0))</f>
        <v>AHP 001</v>
      </c>
      <c r="B18" s="38" t="str">
        <f ca="1">IF(ISERROR(F8),"",VLOOKUP(D8,INDIRECT($F$8),6+(O18-1)*3,0))</f>
        <v>Engineering Physics Lab</v>
      </c>
      <c r="C18" s="38"/>
      <c r="D18" s="38"/>
      <c r="E18" s="38"/>
      <c r="F18" s="7">
        <f ca="1">IF(ISERROR(F8),"",VLOOKUP(E8,INDIRECT($F$8),6+(O18-1)*3,0))</f>
        <v>1</v>
      </c>
      <c r="G18" s="39" t="str">
        <f ca="1">IF(ISERROR(F8),"",_xlfn.TEXTJOIN("/",FALSE,P18,S18))</f>
        <v>20/25</v>
      </c>
      <c r="H18" s="39"/>
      <c r="I18" s="39" t="str">
        <f ca="1">IF(ISERROR(F8),"",_xlfn.TEXTJOIN("/",FALSE,Q18,T18))</f>
        <v>18/25</v>
      </c>
      <c r="J18" s="39"/>
      <c r="K18" s="39" t="str">
        <f ca="1">IF(ISERROR(F8),"",_xlfn.TEXTJOIN("/",FALSE,R18,U18))</f>
        <v>38/50</v>
      </c>
      <c r="L18" s="39"/>
      <c r="M18" s="7" t="str">
        <f ca="1">IF(ISERROR(F8),"",IF(ISTEXT(P18),IF(P18="A","Ab",IF(P18="D","Dt",IF(P18="UFM","UFM",IF(P18="NA","")))),IF(AND(ISBLANK(P18),ISBLANK(R18)),"",IF(P18&lt;0.3*S18,"F",IF(ISBLANK(R18),"",IF(ISTEXT(R18),R18,IF(R18&gt;=0.9*U18,"O",IF(R18&gt;=0.85*U18,"A+",IF(R18&gt;=0.8*U18,"A",IF(R18&gt;=0.7*U18,"B+",IF(R18&gt;=0.6*U18,"B",IF(R18&gt;=0.5*U18,"C",IF(R18&gt;=0.4*U18,"P",IF(R18&lt;0.4*U18,"F",R18))))))))))))))</f>
        <v>B+</v>
      </c>
      <c r="N18" s="8">
        <f t="shared" ca="1" si="0"/>
        <v>7</v>
      </c>
      <c r="O18">
        <f t="shared" ref="O18:O24" si="1">O17+1</f>
        <v>6</v>
      </c>
      <c r="P18" s="1">
        <f ca="1">IF(ISERROR(F8),"",IF(ISTEXT(VLOOKUP(B8,INDIRECT($F$8),6+(O18-1)*3)),(VLOOKUP(B8,INDIRECT($F$8),6+(O18-1)*3)),SUM(VLOOKUP(B8,INDIRECT($F$8),6+(O18-1)*3),IF(W25,W18,0))))</f>
        <v>20</v>
      </c>
      <c r="Q18" s="1">
        <f ca="1">IF(ISERROR(F8),"",VLOOKUP(B8,INDIRECT($F$8),7+(O18-1)*3))</f>
        <v>18</v>
      </c>
      <c r="R18" s="1">
        <f ca="1">IF(ISERROR(F8),"",SUM(P18:Q18))</f>
        <v>38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4" ht="12" customHeight="1" x14ac:dyDescent="0.25">
      <c r="A19" s="7" t="str">
        <f ca="1">IF(ISERROR(F8),"",VLOOKUP(C8,INDIRECT($F$8),6+(O19-1)*3,0))</f>
        <v>EEP 001</v>
      </c>
      <c r="B19" s="38" t="str">
        <f ca="1">IF(ISERROR(F8),"",VLOOKUP(D8,INDIRECT($F$8),6+(O19-1)*3,0))</f>
        <v>Basic Electrical Engineering Lab</v>
      </c>
      <c r="C19" s="38"/>
      <c r="D19" s="38"/>
      <c r="E19" s="38"/>
      <c r="F19" s="7">
        <f ca="1">IF(ISERROR(F8),"",VLOOKUP(E8,INDIRECT($F$8),6+(O19-1)*3,0))</f>
        <v>1</v>
      </c>
      <c r="G19" s="39" t="str">
        <f ca="1">IF(ISERROR(F8),"",_xlfn.TEXTJOIN("/",FALSE,P19,S19))</f>
        <v>18/25</v>
      </c>
      <c r="H19" s="39"/>
      <c r="I19" s="39" t="str">
        <f ca="1">IF(ISERROR(F8),"",_xlfn.TEXTJOIN("/",FALSE,Q19,T19))</f>
        <v>19/25</v>
      </c>
      <c r="J19" s="39"/>
      <c r="K19" s="39" t="str">
        <f ca="1">IF(ISERROR(F8),"",_xlfn.TEXTJOIN("/",FALSE,R19,U19))</f>
        <v>37/50</v>
      </c>
      <c r="L19" s="39"/>
      <c r="M19" s="7" t="str">
        <f ca="1">IF(ISERROR(F8),"",IF(ISTEXT(P19),IF(P19="A","Ab",IF(P19="D","Dt",IF(P19="UFM","UFM",IF(P19="NA","")))),IF(AND(ISBLANK(P19),ISBLANK(R19)),"",IF(P19&lt;0.3*S19,"F",IF(ISBLANK(R19),"",IF(ISTEXT(R19),R19,IF(R19&gt;=0.9*U19,"O",IF(R19&gt;=0.85*U19,"A+",IF(R19&gt;=0.8*U19,"A",IF(R19&gt;=0.7*U19,"B+",IF(R19&gt;=0.6*U19,"B",IF(R19&gt;=0.5*U19,"C",IF(R19&gt;=0.4*U19,"P",IF(R19&lt;0.4*U19,"F",R19))))))))))))))</f>
        <v>B+</v>
      </c>
      <c r="N19" s="8">
        <f t="shared" ca="1" si="0"/>
        <v>7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IF(ISERROR(F8),"",IF(ISTEXT(VLOOKUP(B8,INDIRECT($F$8),6+(O19-1)*3)),(VLOOKUP(B8,INDIRECT($F$8),6+(O19-1)*3)),SUM(VLOOKUP(B8,INDIRECT($F$8),6+(O19-1)*3),IF(W25,W19,0))))</f>
        <v>18</v>
      </c>
      <c r="Q19" s="1">
        <f ca="1">IF(ISERROR(F8),"",VLOOKUP(B8,INDIRECT($F$8),7+(O19-1)*3))</f>
        <v>19</v>
      </c>
      <c r="R19" s="1">
        <f ca="1">IF(ISERROR(F8),"",SUM(P19:Q19))</f>
        <v>37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4" ht="12" customHeight="1" x14ac:dyDescent="0.25">
      <c r="A20" s="7" t="str">
        <f ca="1">IF(ISERROR(F8),"",VLOOKUP(C8,INDIRECT($F$8),6+(O20-1)*3,0))</f>
        <v>CSP 001</v>
      </c>
      <c r="B20" s="38" t="str">
        <f ca="1">IF(ISERROR(F8),"",VLOOKUP(D8,INDIRECT($F$8),6+(O20-1)*3-Z20,0))</f>
        <v>Programming for Problem Solving Lab</v>
      </c>
      <c r="C20" s="38"/>
      <c r="D20" s="38"/>
      <c r="E20" s="38"/>
      <c r="F20" s="7">
        <f ca="1">IF(ISERROR(F8),"",VLOOKUP(E8,INDIRECT($F$8),6+(O20-1)*3,0))</f>
        <v>1</v>
      </c>
      <c r="G20" s="39" t="str">
        <f ca="1">IF(ISERROR(F8),"",_xlfn.TEXTJOIN("/",FALSE,P20,S20))</f>
        <v>20/25</v>
      </c>
      <c r="H20" s="39"/>
      <c r="I20" s="39" t="str">
        <f ca="1">IF(ISERROR(F8),"",_xlfn.TEXTJOIN("/",FALSE,Q20,T20))</f>
        <v>20/25</v>
      </c>
      <c r="J20" s="39"/>
      <c r="K20" s="39" t="str">
        <f ca="1">IF(ISERROR(F8),"",_xlfn.TEXTJOIN("/",FALSE,R20,U20))</f>
        <v>40/50</v>
      </c>
      <c r="L20" s="39"/>
      <c r="M20" s="7" t="str">
        <f ca="1">IF(ISERROR(F8),"",IF(ISTEXT(P20),IF(P20="A","Ab",IF(P20="D","Dt",IF(P20="UFM","UFM",IF(P20="NA","")))),IF(AND(ISBLANK(P20),ISBLANK(R20)),"",IF(P20&lt;0.3*S20,"F",IF(ISBLANK(R20),"",IF(ISTEXT(R20),R20,IF(R20&gt;=0.9*U20,"O",IF(R20&gt;=0.85*U20,"A+",IF(R20&gt;=0.8*U20,"A",IF(R20&gt;=0.7*U20,"B+",IF(R20&gt;=0.6*U20,"B",IF(R20&gt;=0.5*U20,"C",IF(R20&gt;=0.4*U20,"P",IF(R20&lt;0.4*U20,"F",R20))))))))))))))</f>
        <v>A</v>
      </c>
      <c r="N20" s="8">
        <f t="shared" ca="1" si="0"/>
        <v>8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IF(ISERROR(F8),"",IF(ISTEXT(VLOOKUP(B8,INDIRECT($F$8),6+(O20-1)*3)),(VLOOKUP(B8,INDIRECT($F$8),6+(O20-1)*3)),SUM(VLOOKUP(B8,INDIRECT($F$8),6+(O20-1)*3),IF(W25,W20,0))))</f>
        <v>20</v>
      </c>
      <c r="Q20" s="1">
        <f ca="1">IF(ISERROR(F8),"",VLOOKUP(B8,INDIRECT($F$8),7+(O20-1)*3))</f>
        <v>20</v>
      </c>
      <c r="R20" s="1">
        <f ca="1">IF(ISERROR(F8),"",SUM(P20:Q20))</f>
        <v>40</v>
      </c>
      <c r="S20" s="1">
        <f ca="1">IF(ISERROR(F8),"",VLOOKUP(A8,INDIRECT($F$8),6+(O20-1)*3))</f>
        <v>25</v>
      </c>
      <c r="T20" s="1">
        <f ca="1">IF(ISERROR(F8),"",VLOOKUP(A8,INDIRECT($F$8),7+(O20-1)*3))</f>
        <v>25</v>
      </c>
      <c r="U20" s="1">
        <f ca="1">IF(ISERROR(F8),"",VLOOKUP(A8,INDIRECT($F$8),8+(O20-1)*3))</f>
        <v>50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4" ht="12" customHeight="1" x14ac:dyDescent="0.25">
      <c r="A21" s="7" t="str">
        <f ca="1">IF(ISERROR(F8),"",VLOOKUP(C8,INDIRECT($F$8),6+(O21-1)*3,0))</f>
        <v>MEP 002</v>
      </c>
      <c r="B21" s="38" t="str">
        <f ca="1">IF(ISERROR(F8),"",VLOOKUP(D8,INDIRECT($F$8),6+(O21-1)*3-Z21,0))</f>
        <v>Engineering Graphics &amp; Design Lab</v>
      </c>
      <c r="C21" s="38"/>
      <c r="D21" s="38"/>
      <c r="E21" s="38"/>
      <c r="F21" s="7">
        <f ca="1">IF(ISERROR(F8),"",VLOOKUP(E8,INDIRECT($F$8),6+(O21-1)*3,0))</f>
        <v>2</v>
      </c>
      <c r="G21" s="39" t="str">
        <f ca="1">IF(ISERROR(F8),"",_xlfn.TEXTJOIN("/",FALSE,P21,S21))</f>
        <v>30/50</v>
      </c>
      <c r="H21" s="39"/>
      <c r="I21" s="39" t="str">
        <f ca="1">IF(ISERROR(F8),"",_xlfn.TEXTJOIN("/",FALSE,Q21,T21))</f>
        <v>32/50</v>
      </c>
      <c r="J21" s="39"/>
      <c r="K21" s="39" t="str">
        <f ca="1">IF(ISERROR(F8),"",_xlfn.TEXTJOIN("/",FALSE,R21,U21))</f>
        <v>62/100</v>
      </c>
      <c r="L21" s="39"/>
      <c r="M21" s="7" t="str">
        <f ca="1">IF(ISERROR(F8),"",IF(ISTEXT(P21),IF(P21="A","Ab",IF(P21="D","Dt",IF(P21="UFM","UFM",IF(P21="NA","")))),IF(AND(ISBLANK(P21),ISBLANK(R21)),"",IF(P21&lt;0.3*S21,"F",IF(ISBLANK(R21),"",IF(ISTEXT(R21),R21,IF(R21&gt;=0.9*U21,"O",IF(R21&gt;=0.85*U21,"A+",IF(R21&gt;=0.8*U21,"A",IF(R21&gt;=0.7*U21,"B+",IF(R21&gt;=0.6*U21,"B",IF(R21&gt;=0.5*U21,"C",IF(R21&gt;=0.4*U21,"P",IF(R21&lt;0.4*U21,"F",R21))))))))))))))</f>
        <v>B</v>
      </c>
      <c r="N21" s="8">
        <f t="shared" ca="1" si="0"/>
        <v>6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IF(ISERROR(F8),"",IF(ISTEXT(VLOOKUP(B8,INDIRECT($F$8),6+(O21-1)*3)),(VLOOKUP(B8,INDIRECT($F$8),6+(O21-1)*3)),SUM(VLOOKUP(B8,INDIRECT($F$8),6+(O21-1)*3),IF(W25,W21,0))))</f>
        <v>30</v>
      </c>
      <c r="Q21" s="1">
        <f ca="1">IF(ISERROR(F8),"",VLOOKUP(B8,INDIRECT($F$8),7+(O21-1)*3))</f>
        <v>32</v>
      </c>
      <c r="R21" s="1">
        <f ca="1">IF(ISERROR(F8),"",SUM(P21:Q21))</f>
        <v>62</v>
      </c>
      <c r="S21" s="1">
        <f ca="1">IF(ISERROR(F8),"",VLOOKUP(A8,INDIRECT($F$8),6+(O21-1)*3))</f>
        <v>50</v>
      </c>
      <c r="T21" s="1">
        <f ca="1">IF(ISERROR(F8),"",VLOOKUP(A8,INDIRECT($F$8),7+(O21-1)*3))</f>
        <v>50</v>
      </c>
      <c r="U21" s="1">
        <f ca="1">IF(ISERROR(F8),"",VLOOKUP(A8,INDIRECT($F$8),8+(O21-1)*3))</f>
        <v>100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4" ht="12" customHeight="1" x14ac:dyDescent="0.25">
      <c r="A22" s="7" t="str">
        <f ca="1">IF(ISERROR(F8),"",VLOOKUP(C8,INDIRECT($F$8),6+(O22-1)*3,0))</f>
        <v>AHP 003</v>
      </c>
      <c r="B22" s="38" t="str">
        <f ca="1">IF(ISERROR(F8),"",VLOOKUP(D8,INDIRECT($F$8),6+(O22-1)*3,0))</f>
        <v>Introduction to Digital Marketing Lab</v>
      </c>
      <c r="C22" s="38"/>
      <c r="D22" s="38"/>
      <c r="E22" s="38"/>
      <c r="F22" s="7">
        <f ca="1">IF(ISERROR(F8),"",VLOOKUP(E8,INDIRECT($F$8),6+(O22-1)*3,0))</f>
        <v>1</v>
      </c>
      <c r="G22" s="39" t="str">
        <f ca="1">IF(ISERROR(F8),"",_xlfn.TEXTJOIN("/",FALSE,P22,S22))</f>
        <v>21/25</v>
      </c>
      <c r="H22" s="39"/>
      <c r="I22" s="39" t="str">
        <f ca="1">IF(ISERROR(F8),"",_xlfn.TEXTJOIN("/",FALSE,Q22,T22))</f>
        <v>21/25</v>
      </c>
      <c r="J22" s="39"/>
      <c r="K22" s="39" t="str">
        <f ca="1">IF(ISERROR(F8),"",_xlfn.TEXTJOIN("/",FALSE,R22,U22))</f>
        <v>42/50</v>
      </c>
      <c r="L22" s="39"/>
      <c r="M22" s="7" t="str">
        <f ca="1">IF(ISERROR(F8),"",IF(ISTEXT(P22),IF(P22="A","Ab",IF(P22="D","Dt",IF(P22="UFM","UFM",IF(P22="NA","")))),IF(AND(ISBLANK(P22),ISBLANK(R22)),"",IF(P22&lt;0.3*S22,"F",IF(ISBLANK(R22),"",IF(ISTEXT(R22),R22,IF(R22&gt;=0.9*U22,"O",IF(R22&gt;=0.85*U22,"A+",IF(R22&gt;=0.8*U22,"A",IF(R22&gt;=0.7*U22,"B+",IF(R22&gt;=0.6*U22,"B",IF(R22&gt;=0.5*U22,"C",IF(R22&gt;=0.4*U22,"P",IF(R22&lt;0.4*U22,"F",R22))))))))))))))</f>
        <v>A</v>
      </c>
      <c r="N22" s="8">
        <f t="shared" ca="1" si="0"/>
        <v>8</v>
      </c>
      <c r="O22">
        <f t="shared" si="1"/>
        <v>10</v>
      </c>
      <c r="P22" s="1">
        <f ca="1">IF(ISERROR(F8),"",IF(ISTEXT(VLOOKUP(B8,INDIRECT($F$8),6+(O22-1)*3)),(VLOOKUP(B8,INDIRECT($F$8),6+(O22-1)*3)),SUM(VLOOKUP(B8,INDIRECT($F$8),6+(O22-1)*3),IF(W25,W22,0))))</f>
        <v>21</v>
      </c>
      <c r="Q22" s="1">
        <f ca="1">IF(ISERROR(F8),"",VLOOKUP(B8,INDIRECT($F$8),7+(O22-1)*3))</f>
        <v>21</v>
      </c>
      <c r="R22" s="1">
        <f ca="1">IF(ISERROR(F8),"",SUM(P22:Q22))</f>
        <v>42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4" ht="12" customHeight="1" x14ac:dyDescent="0.25">
      <c r="A23" s="7" t="str">
        <f ca="1">IF(ISERROR(F8),"",VLOOKUP(C8,INDIRECT($F$8),6+(O23-1)*3,0))</f>
        <v>AHP 005</v>
      </c>
      <c r="B23" s="38" t="str">
        <f ca="1">IF(ISERROR(F8),"",VLOOKUP(D8,INDIRECT($F$8),6+(O23-1)*3,0))</f>
        <v>Self Employment &amp; Entrepreneurship Development</v>
      </c>
      <c r="C23" s="38"/>
      <c r="D23" s="38"/>
      <c r="E23" s="38"/>
      <c r="F23" s="7">
        <f ca="1">IF(ISERROR(F8),"",VLOOKUP(E8,INDIRECT($F$8),6+(O23-1)*3,0))</f>
        <v>1</v>
      </c>
      <c r="G23" s="39" t="str">
        <f ca="1">IF(ISERROR(F8),"",_xlfn.TEXTJOIN("/",FALSE,P23,S23))</f>
        <v>19/25</v>
      </c>
      <c r="H23" s="39"/>
      <c r="I23" s="39" t="str">
        <f ca="1">IF(ISERROR(F8),"",_xlfn.TEXTJOIN("/",FALSE,Q23,T23))</f>
        <v>18/25</v>
      </c>
      <c r="J23" s="39"/>
      <c r="K23" s="39" t="str">
        <f ca="1">IF(ISERROR(F8),"",_xlfn.TEXTJOIN("/",FALSE,R23,U23))</f>
        <v>37/50</v>
      </c>
      <c r="L23" s="39"/>
      <c r="M23" s="7" t="str">
        <f ca="1">IF(ISERROR(F8),"",IF(ISTEXT(P23),IF(P23="A","Ab",IF(P23="D","Dt",IF(P23="UFM","UFM",IF(P23="NA","")))),IF(AND(ISBLANK(P23),ISBLANK(R23)),"",IF(P23&lt;0.3*S23,"F",IF(ISBLANK(R23),"",IF(ISTEXT(R23),R23,IF(R23&gt;=0.9*U23,"O",IF(R23&gt;=0.85*U23,"A+",IF(R23&gt;=0.8*U23,"A",IF(R23&gt;=0.7*U23,"B+",IF(R23&gt;=0.6*U23,"B",IF(R23&gt;=0.5*U23,"C",IF(R23&gt;=0.4*U23,"P",IF(R23&lt;0.4*U23,"F",R23))))))))))))))</f>
        <v>B+</v>
      </c>
      <c r="N23" s="8">
        <f t="shared" ca="1" si="0"/>
        <v>7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IF(ISERROR(F8),"",IF(ISTEXT(VLOOKUP(B8,INDIRECT($F$8),6+(O23-1)*3)),(VLOOKUP(B8,INDIRECT($F$8),6+(O23-1)*3)),SUM(VLOOKUP(B8,INDIRECT($F$8),6+(O23-1)*3),IF(W25,W23,0))))</f>
        <v>19</v>
      </c>
      <c r="Q23" s="1">
        <f ca="1">IF(ISERROR(F8),"",VLOOKUP(B8,INDIRECT($F$8),7+(O23-1)*3))</f>
        <v>18</v>
      </c>
      <c r="R23" s="1">
        <f ca="1">IF(ISERROR(F8),"",SUM(P23:Q23))</f>
        <v>37</v>
      </c>
      <c r="S23" s="1">
        <f ca="1">IF(ISERROR(F8),"",VLOOKUP(A8,INDIRECT($F$8),6+(O23-1)*3))</f>
        <v>25</v>
      </c>
      <c r="T23" s="1">
        <f ca="1">IF(ISERROR(F8),"",VLOOKUP(A8,INDIRECT($F$8),7+(O23-1)*3))</f>
        <v>25</v>
      </c>
      <c r="U23" s="1">
        <f ca="1">IF(ISERROR(F8),"",VLOOKUP(A8,INDIRECT($F$8),8+(O23-1)*3))</f>
        <v>50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4" ht="12" customHeight="1" x14ac:dyDescent="0.25">
      <c r="A24" s="7" t="str">
        <f ca="1">IF(ISERROR(F8),"",VLOOKUP(C8,INDIRECT($F$8),6+(O24-1)*3-Y24,0))</f>
        <v>GP 02</v>
      </c>
      <c r="B24" s="38" t="str">
        <f ca="1">IF(ISERROR(F8),"",VLOOKUP(D8,INDIRECT($F$8),6+(O24-1)*3-Z24,0))</f>
        <v>General Proficiency ($)</v>
      </c>
      <c r="C24" s="38"/>
      <c r="D24" s="38"/>
      <c r="E24" s="38"/>
      <c r="F24" s="7">
        <f ca="1">IF(ISERROR(F8),"",VLOOKUP(E8,INDIRECT($F$8),6+(O24-1)*3-AA24,0))</f>
        <v>0</v>
      </c>
      <c r="G24" s="39" t="str">
        <f>IF(ISERROR(F8),"","-")</f>
        <v>-</v>
      </c>
      <c r="H24" s="39"/>
      <c r="I24" s="39" t="str">
        <f ca="1">IF(ISERROR(F8),"",_xlfn.TEXTJOIN("/",FALSE,Q24,T24))</f>
        <v>47/50</v>
      </c>
      <c r="J24" s="39"/>
      <c r="K24" s="39" t="str">
        <f ca="1">IF(ISERROR(F8),"",_xlfn.TEXTJOIN("/",FALSE,R24,U24))</f>
        <v>47/50</v>
      </c>
      <c r="L24" s="39"/>
      <c r="M24" s="39" t="str">
        <f ca="1">IF(ISBLANK(R24),"",IF(ISTEXT(R24),R24,IF(R24&gt;=0.8*U24,"Excellent",IF(R24&gt;=0.6*U24,"Very Good",IF(R24&gt;=0.4*U24,"Good",IF(R24&gt;=0.2*U24,"Satisfactory","Average"))))))</f>
        <v>Excellent</v>
      </c>
      <c r="N24" s="39"/>
      <c r="O24">
        <f t="shared" si="1"/>
        <v>12</v>
      </c>
      <c r="P24" s="1">
        <f ca="1">IF(ISERROR(F8),"",IF(ISTEXT(VLOOKUP(B\28,INDIRECT($F$8),6+(O24-1)*3)),(VLOOKUP(B8,INDIRECT($F$8),6+(O24-1)*3)),SUM(VLOOKUP(B8,INDIRECT($F$8),6+(O24-1)*3),IF(W25,W24,0))))</f>
        <v>0</v>
      </c>
      <c r="Q24" s="1">
        <f ca="1">IF(ISERROR(F8),"",VLOOKUP(B8,INDIRECT($F$8),7+(O24-1)*3))</f>
        <v>47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4" ht="12" customHeight="1" x14ac:dyDescent="0.25">
      <c r="A25" s="41" t="s">
        <v>37</v>
      </c>
      <c r="B25" s="41"/>
      <c r="C25" s="41"/>
      <c r="D25" s="41"/>
      <c r="E25" s="41"/>
      <c r="F25" s="9">
        <f ca="1">SUM(F13:F24)</f>
        <v>23</v>
      </c>
      <c r="G25" s="41" t="str">
        <f ca="1">_xlfn.TEXTJOIN("/",TRUE,SUMIF(F13:F24,"&gt;0",P13:P24),SUMIF(F13:F24,"&gt;0",S13:S24))</f>
        <v>209/575</v>
      </c>
      <c r="H25" s="41"/>
      <c r="I25" s="41" t="str">
        <f ca="1">_xlfn.TEXTJOIN("/",TRUE,SUMIF(F13:F24,"&gt;0",Q13:Q24),SUMIF(F13:F24,"&gt;0",T13:T24))</f>
        <v>238/375</v>
      </c>
      <c r="J25" s="41"/>
      <c r="K25" s="41" t="str">
        <f ca="1">_xlfn.TEXTJOIN("/",TRUE,SUMIF(F13:F24,"&gt;0",R13:R24),SUMIF(F13:F24,"&gt;0",U13:U24))</f>
        <v>447/950</v>
      </c>
      <c r="L25" s="41"/>
      <c r="M25" s="40" t="e">
        <f ca="1">SUMPRODUCT(N13:N23,F13:F23)</f>
        <v>#N/A</v>
      </c>
      <c r="N25" s="40"/>
      <c r="V25" s="1" t="e">
        <f ca="1">_xlfn.TEXTJOIN(", ",TRUE,V13:V24)</f>
        <v>#N/A</v>
      </c>
      <c r="W25" t="b">
        <f ca="1">IF(SUM(W13:W24)&lt;=W12,TRUE,FALSE)</f>
        <v>0</v>
      </c>
      <c r="X25" s="1" t="str">
        <f ca="1">_xlfn.TEXTJOIN(",",TRUE,X13:X24)</f>
        <v xml:space="preserve"> G+11 in AHT 001, G+11 in AHT 005</v>
      </c>
    </row>
    <row r="26" spans="1:24" ht="12" customHeight="1" x14ac:dyDescent="0.25">
      <c r="A26" s="40" t="s">
        <v>38</v>
      </c>
      <c r="B26" s="42" t="e" cm="1">
        <f t="array" aca="1" ref="B26" ca="1">IF(INDIRECT("N" &amp; ROW())&lt;20, "NOT PROMOTED TO SECOND YEAR", IF(TRIM(INDIRECT("V" &amp; ROW()-1))="","PASS","CARRY OVER")
)</f>
        <v>#N/A</v>
      </c>
      <c r="C26" s="42"/>
      <c r="D26" s="40" t="s">
        <v>39</v>
      </c>
      <c r="E26" s="42" t="e">
        <f ca="1">IF(V25="",IF(X25="","",X25),_xlfn.TEXTJOIN(" ",TRUE,"BACK IN",V25))</f>
        <v>#N/A</v>
      </c>
      <c r="F26" s="42"/>
      <c r="G26" s="40" t="s">
        <v>40</v>
      </c>
      <c r="H26" s="43" t="e">
        <f ca="1">M25/F25</f>
        <v>#N/A</v>
      </c>
      <c r="I26" s="40" t="s">
        <v>41</v>
      </c>
      <c r="J26" s="43" t="e">
        <f ca="1">IF(ISERROR(F8),"",VLOOKUP(B8,INDIRECT($F$8),12+(O24-1)*3,0))</f>
        <v>#N/A</v>
      </c>
      <c r="K26" s="42" t="s">
        <v>42</v>
      </c>
      <c r="L26" s="40">
        <f ca="1">SUMIF(N13:N23,"&gt;0",F13:F23)</f>
        <v>15</v>
      </c>
      <c r="M26" s="42" t="s">
        <v>43</v>
      </c>
      <c r="N26" s="40">
        <f ca="1">IF(ISERROR(F8),"",VLOOKUP(B8,INDIRECT($F$8),10+(O24-1)*3,0))</f>
        <v>38</v>
      </c>
    </row>
    <row r="27" spans="1:24" ht="12" customHeight="1" x14ac:dyDescent="0.25">
      <c r="A27" s="40"/>
      <c r="B27" s="42"/>
      <c r="C27" s="42"/>
      <c r="D27" s="40"/>
      <c r="E27" s="42"/>
      <c r="F27" s="42"/>
      <c r="G27" s="40"/>
      <c r="H27" s="43"/>
      <c r="I27" s="40"/>
      <c r="J27" s="43"/>
      <c r="K27" s="42"/>
      <c r="L27" s="40"/>
      <c r="M27" s="42"/>
      <c r="N27" s="40"/>
    </row>
    <row r="28" spans="1:24" ht="12" customHeight="1" x14ac:dyDescent="0.25">
      <c r="A28" s="40"/>
      <c r="B28" s="42"/>
      <c r="C28" s="42"/>
      <c r="D28" s="40"/>
      <c r="E28" s="42"/>
      <c r="F28" s="42"/>
      <c r="G28" s="40"/>
      <c r="H28" s="43"/>
      <c r="I28" s="40"/>
      <c r="J28" s="43"/>
      <c r="K28" s="42"/>
      <c r="L28" s="40"/>
      <c r="M28" s="42"/>
      <c r="N28" s="40"/>
    </row>
    <row r="29" spans="1:24" ht="12" customHeight="1" x14ac:dyDescent="0.25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AARTI RAWAT</v>
      </c>
    </row>
    <row r="30" spans="1:24" ht="12" customHeight="1" x14ac:dyDescent="0.25">
      <c r="A30" s="44" t="str">
        <f ca="1">IF(ISERROR(F29),"",A9)</f>
        <v>Name:</v>
      </c>
      <c r="B30" s="44" t="str">
        <f ca="1">IFERROR(VLOOKUP(B29,INDIRECT($F$8),4,0),"")</f>
        <v>AARTI RAWAT</v>
      </c>
      <c r="C30" s="44"/>
      <c r="D30" s="44" t="str">
        <f ca="1">IF(ISERROR(F29),"",D9)</f>
        <v>Father's Name:</v>
      </c>
      <c r="E30" s="44" t="str">
        <f ca="1">IFERROR(VLOOKUP(B29,INDIRECT($F$8),5,0),"")</f>
        <v>DHYAN SINGH RAWAT</v>
      </c>
      <c r="F30" s="44"/>
      <c r="G30" s="44" t="str">
        <f ca="1">IF(ISERROR(F29),"",G9)</f>
        <v>University Roll No:</v>
      </c>
      <c r="H30" s="44"/>
      <c r="I30" s="45">
        <f ca="1">IFERROR(VLOOKUP(B29,INDIRECT($F$8),2,0),"")</f>
        <v>250090101002</v>
      </c>
      <c r="J30" s="45"/>
      <c r="K30" s="44" t="str">
        <f ca="1">IF(ISERROR(F29),"",K9)</f>
        <v>University Enrol. No:</v>
      </c>
      <c r="L30" s="44"/>
      <c r="M30" s="45">
        <f ca="1">IFERROR(VLOOKUP(B29,INDIRECT($F$8),3,0),"")</f>
        <v>0</v>
      </c>
      <c r="N30" s="45"/>
    </row>
    <row r="31" spans="1:24" ht="12" customHeight="1" x14ac:dyDescent="0.25">
      <c r="A31" s="44"/>
      <c r="B31" s="44"/>
      <c r="C31" s="44"/>
      <c r="D31" s="44"/>
      <c r="E31" s="44"/>
      <c r="F31" s="44"/>
      <c r="G31" s="44"/>
      <c r="H31" s="44"/>
      <c r="I31" s="45"/>
      <c r="J31" s="45"/>
      <c r="K31" s="44"/>
      <c r="L31" s="44"/>
      <c r="M31" s="45"/>
      <c r="N31" s="45"/>
    </row>
    <row r="32" spans="1:24" ht="12" customHeight="1" x14ac:dyDescent="0.25">
      <c r="A32" s="42" t="str">
        <f ca="1">IF(ISERROR(F29),"",A11)</f>
        <v>Subject Code</v>
      </c>
      <c r="B32" s="42" t="str">
        <f ca="1">IF(ISERROR(F29),"",B11)</f>
        <v>Subject Name</v>
      </c>
      <c r="C32" s="42"/>
      <c r="D32" s="42"/>
      <c r="E32" s="42"/>
      <c r="F32" s="42" t="str">
        <f ca="1">IF(ISERROR(F29),"",F11)</f>
        <v>Credits</v>
      </c>
      <c r="G32" s="42" t="str">
        <f ca="1">IF(ISERROR(F29),"",G11)</f>
        <v>External Marks</v>
      </c>
      <c r="H32" s="42"/>
      <c r="I32" s="42" t="str">
        <f ca="1">IF(ISERROR(F29),"",I11)</f>
        <v>Sessional Marks</v>
      </c>
      <c r="J32" s="42"/>
      <c r="K32" s="42" t="str">
        <f ca="1">IF(ISERROR(F29),"",K11)</f>
        <v>Total Marks</v>
      </c>
      <c r="L32" s="42"/>
      <c r="M32" s="42" t="str">
        <f ca="1">IF(ISERROR(F29),"",M11)</f>
        <v>Grade</v>
      </c>
      <c r="N32" s="42" t="str">
        <f ca="1">IF(ISERROR(F29),"",N11)</f>
        <v>Grade Points</v>
      </c>
    </row>
    <row r="33" spans="1:31" ht="12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5">
      <c r="A34" s="7" t="str">
        <f ca="1">IF(ISERROR(F29),"",VLOOKUP(C29,INDIRECT($F$8),6+(O34-1)*3,0))</f>
        <v>AHT 001</v>
      </c>
      <c r="B34" s="38" t="str">
        <f ca="1">IF(ISERROR(F29),"",VLOOKUP(D29,INDIRECT($F$8),6+(O34-1)*3,0))</f>
        <v>Engineering Physics</v>
      </c>
      <c r="C34" s="38"/>
      <c r="D34" s="38"/>
      <c r="E34" s="38"/>
      <c r="F34" s="7">
        <f ca="1">IF(ISERROR(F29),"",VLOOKUP(E29,INDIRECT($F$8),6+(O34-1)*3,0))</f>
        <v>4</v>
      </c>
      <c r="G34" s="39" t="str">
        <f ca="1">IF(ISERROR(F29),"",_xlfn.TEXTJOIN("/",FALSE,P34,S34))</f>
        <v>DHYAN SINGH RAWAT/100</v>
      </c>
      <c r="H34" s="39"/>
      <c r="I34" s="39" t="str">
        <f ca="1">IF(ISERROR(F29),"",_xlfn.TEXTJOIN("/",FALSE,Q34,T34))</f>
        <v>39/50</v>
      </c>
      <c r="J34" s="39"/>
      <c r="K34" s="39" t="str">
        <f ca="1">IF(ISERROR(F29),"",_xlfn.TEXTJOIN("/",FALSE,R34,U34))</f>
        <v>39/150</v>
      </c>
      <c r="L34" s="39"/>
      <c r="M34" s="7" t="b">
        <f ca="1">IF(ISERROR(F29),"",IF(ISTEXT(P34),IF(P34="A","Ab",IF(P34="D","Dt",IF(P34="UFM","UFM",IF(P34="NA","")))),IF(AND(ISBLANK(P34),ISBLANK(R34)),"",IF(P34&lt;0.3*S34,"F",IF(ISBLANK(R34),"",IF(ISTEXT(R34),R34,IF(R34&gt;=0.9*U34,"O",IF(R34&gt;=0.85*U34,"A+",IF(R34&gt;=0.8*U34,"A",IF(R34&gt;=0.7*U34,"B+",IF(R34&gt;=0.6*U34,"B",IF(R34&gt;=0.5*U34,"C",IF(R34&gt;=0.4*U34,"P",IF(R34&lt;0.4*U34,"F",R34))))))))))))))</f>
        <v>0</v>
      </c>
      <c r="N34" s="8" t="e">
        <f t="shared" ref="N34:N44" ca="1" si="2">INDEX($Z$2:$Z$13,MATCH(M34,$Y$2:$Y$13,0))</f>
        <v>#N/A</v>
      </c>
      <c r="O34">
        <v>1</v>
      </c>
      <c r="P34" s="1" t="str">
        <f ca="1">IF(ISERROR(F29),"",IF(ISTEXT(VLOOKUP(B29,INDIRECT($F$8),6+(O34-1)*3)),(VLOOKUP(B29,INDIRECT($F$8),6+(O34-1)*3)),SUM(VLOOKUP(B29,INDIRECT($F$8),6+(O34-1)*3),IF(W46,W34,0))))</f>
        <v>DHYAN SINGH RAWAT</v>
      </c>
      <c r="Q34" s="1">
        <f ca="1">IF(ISERROR(F29),"",VLOOKUP(B29,INDIRECT($F$8),7+(O34-1)*3))</f>
        <v>39</v>
      </c>
      <c r="R34" s="1">
        <f ca="1">IF(ISERROR(F29),"",SUM(P34:Q34))</f>
        <v>39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e">
        <f ca="1">IF(ISERROR(F29),"",IF(N34=0,A34,""))</f>
        <v>#N/A</v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11</v>
      </c>
      <c r="X34" s="1" t="str">
        <f ca="1">IF(ISERROR(F29),"",IF(W34=0,"",_xlfn.TEXTJOIN("",FALSE," G+",W34," in ",A34)))</f>
        <v xml:space="preserve"> G+11 in AHT 001</v>
      </c>
    </row>
    <row r="35" spans="1:31" ht="12" customHeight="1" x14ac:dyDescent="0.25">
      <c r="A35" s="7" t="str">
        <f ca="1">IF(ISERROR(F29),"",VLOOKUP(C29,INDIRECT($F$8),6+(O35-1)*3,0))</f>
        <v>AHT 005</v>
      </c>
      <c r="B35" s="38" t="str">
        <f ca="1">IF(ISERROR(F29),"",VLOOKUP(D29,INDIRECT($F$8),6+(O35-1)*3,0))</f>
        <v>Analytical Mathematics</v>
      </c>
      <c r="C35" s="38"/>
      <c r="D35" s="38"/>
      <c r="E35" s="38"/>
      <c r="F35" s="7">
        <f ca="1">IF(ISERROR(F29),"",VLOOKUP(E29,INDIRECT($F$8),6+(O35-1)*3,0))</f>
        <v>4</v>
      </c>
      <c r="G35" s="39" t="str">
        <f ca="1">IF(ISERROR(F29),"",_xlfn.TEXTJOIN("/",FALSE,P35,S35))</f>
        <v>46/100</v>
      </c>
      <c r="H35" s="39"/>
      <c r="I35" s="39" t="str">
        <f ca="1">IF(ISERROR(F29),"",_xlfn.TEXTJOIN("/",FALSE,Q35,T35))</f>
        <v>39/50</v>
      </c>
      <c r="J35" s="39"/>
      <c r="K35" s="39" t="str">
        <f ca="1">IF(ISERROR(F29),"",_xlfn.TEXTJOIN("/",FALSE,R35,U35))</f>
        <v>85/150</v>
      </c>
      <c r="L35" s="39"/>
      <c r="M35" s="7" t="str">
        <f ca="1">IF(ISERROR(F29),"",IF(ISTEXT(P35),IF(P35="A","Ab",IF(P35="D","Dt",IF(P35="UFM","UFM",IF(P35="NA","")))),IF(AND(ISBLANK(P35),ISBLANK(R35)),"",IF(P35&lt;0.3*S35,"F",IF(ISBLANK(R35),"",IF(ISTEXT(R35),R35,IF(R35&gt;=0.9*U35,"O",IF(R35&gt;=0.85*U35,"A+",IF(R35&gt;=0.8*U35,"A",IF(R35&gt;=0.7*U35,"B+",IF(R35&gt;=0.6*U35,"B",IF(R35&gt;=0.5*U35,"C",IF(R35&gt;=0.4*U35,"P",IF(R35&lt;0.4*U35,"F",R35))))))))))))))</f>
        <v>C</v>
      </c>
      <c r="N35" s="8">
        <f t="shared" ca="1" si="2"/>
        <v>5</v>
      </c>
      <c r="O35">
        <f>O34+1</f>
        <v>2</v>
      </c>
      <c r="P35" s="1">
        <f ca="1">IF(ISERROR(F29),"",IF(ISTEXT(VLOOKUP(B29,INDIRECT($F$8),6+(O35-1)*3)),(VLOOKUP(B29,INDIRECT($F$8),6+(O35-1)*3)),SUM(VLOOKUP(B29,INDIRECT($F$8),6+(O35-1)*3),IF(W46,W35,0))))</f>
        <v>46</v>
      </c>
      <c r="Q35" s="1">
        <f ca="1">IF(ISERROR(F29),"",VLOOKUP(B29,INDIRECT($F$8),7+(O35-1)*3))</f>
        <v>39</v>
      </c>
      <c r="R35" s="1">
        <f ca="1">IF(ISERROR(F29),"",SUM(P35:Q35))</f>
        <v>85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/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0</v>
      </c>
      <c r="X35" s="1" t="str">
        <f ca="1">IF(ISERROR(F29),"",IF(W35=0,"",_xlfn.TEXTJOIN("",FALSE," G+",W35," in ",A35)))</f>
        <v/>
      </c>
    </row>
    <row r="36" spans="1:31" ht="12" customHeight="1" x14ac:dyDescent="0.25">
      <c r="A36" s="7" t="str">
        <f ca="1">IF(ISERROR(F29),"",VLOOKUP(C29,INDIRECT($F$8),6+(O36-1)*3,0))</f>
        <v>EET 001</v>
      </c>
      <c r="B36" s="38" t="str">
        <f ca="1">IF(ISERROR(F29),"",VLOOKUP(D29,INDIRECT($F$8),6+(O36-1)*3,0))</f>
        <v>Basic Electrical Engineering</v>
      </c>
      <c r="C36" s="38"/>
      <c r="D36" s="38"/>
      <c r="E36" s="38"/>
      <c r="F36" s="7">
        <f ca="1">IF(ISERROR(F29),"",VLOOKUP(E29,INDIRECT($F$8),6+(O36-1)*3,0))</f>
        <v>4</v>
      </c>
      <c r="G36" s="39" t="str">
        <f ca="1">IF(ISERROR(F29),"",_xlfn.TEXTJOIN("/",FALSE,P36,S36))</f>
        <v>70/100</v>
      </c>
      <c r="H36" s="39"/>
      <c r="I36" s="39" t="str">
        <f ca="1">IF(ISERROR(F29),"",_xlfn.TEXTJOIN("/",FALSE,Q36,T36))</f>
        <v>41/50</v>
      </c>
      <c r="J36" s="39"/>
      <c r="K36" s="39" t="str">
        <f ca="1">IF(ISERROR(F29),"",_xlfn.TEXTJOIN("/",FALSE,R36,U36))</f>
        <v>111/150</v>
      </c>
      <c r="L36" s="39"/>
      <c r="M36" s="7" t="str">
        <f ca="1">IF(ISERROR(F29),"",IF(ISTEXT(P36),IF(P36="A","Ab",IF(P36="D","Dt",IF(P36="UFM","UFM",IF(P36="NA","")))),IF(AND(ISBLANK(P36),ISBLANK(R36)),"",IF(P36&lt;0.3*S36,"F",IF(ISBLANK(R36),"",IF(ISTEXT(R36),R36,IF(R36&gt;=0.9*U36,"O",IF(R36&gt;=0.85*U36,"A+",IF(R36&gt;=0.8*U36,"A",IF(R36&gt;=0.7*U36,"B+",IF(R36&gt;=0.6*U36,"B",IF(R36&gt;=0.5*U36,"C",IF(R36&gt;=0.4*U36,"P",IF(R36&lt;0.4*U36,"F",R36))))))))))))))</f>
        <v>B+</v>
      </c>
      <c r="N36" s="8">
        <f t="shared" ca="1" si="2"/>
        <v>7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70</v>
      </c>
      <c r="Q36" s="1">
        <f ca="1">IF(ISERROR(F29),"",VLOOKUP(B29,INDIRECT($F$8),7+(O36-1)*3))</f>
        <v>41</v>
      </c>
      <c r="R36" s="1">
        <f ca="1">IF(ISERROR(F29),"",SUM(P36:Q36))</f>
        <v>111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/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0</v>
      </c>
      <c r="X36" s="1" t="str">
        <f ca="1">IF(ISERROR(F29),"",IF(W36=0,"",_xlfn.TEXTJOIN("",FALSE," G+",W36," in ",A36)))</f>
        <v/>
      </c>
    </row>
    <row r="37" spans="1:31" ht="12" customHeight="1" x14ac:dyDescent="0.25">
      <c r="A37" s="7" t="str">
        <f ca="1">IF(ISERROR(F29),"",VLOOKUP(C29,INDIRECT($F$8),6+(O37-1)*3,0))</f>
        <v>CST 001</v>
      </c>
      <c r="B37" s="38" t="str">
        <f ca="1">IF(ISERROR(F29),"",VLOOKUP(D29,INDIRECT($F$8),6+(O37-1)*3,0))</f>
        <v>Programming for Problem Solving</v>
      </c>
      <c r="C37" s="38"/>
      <c r="D37" s="38"/>
      <c r="E37" s="38"/>
      <c r="F37" s="7">
        <f ca="1">IF(ISERROR(F29),"",VLOOKUP(E29,INDIRECT($F$8),6+(O37-1)*3,0))</f>
        <v>4</v>
      </c>
      <c r="G37" s="39" t="str">
        <f ca="1">IF(ISERROR(F29),"",_xlfn.TEXTJOIN("/",FALSE,P37,S37))</f>
        <v>72/100</v>
      </c>
      <c r="H37" s="39"/>
      <c r="I37" s="39" t="str">
        <f ca="1">IF(ISERROR(F29),"",_xlfn.TEXTJOIN("/",FALSE,Q37,T37))</f>
        <v>47/50</v>
      </c>
      <c r="J37" s="39"/>
      <c r="K37" s="39" t="str">
        <f ca="1">IF(ISERROR(F29),"",_xlfn.TEXTJOIN("/",FALSE,R37,U37))</f>
        <v>119/150</v>
      </c>
      <c r="L37" s="39"/>
      <c r="M37" s="7" t="str">
        <f ca="1">IF(ISERROR(F29),"",IF(ISTEXT(P37),IF(P37="A","Ab",IF(P37="D","Dt",IF(P37="UFM","UFM",IF(P37="NA","")))),IF(AND(ISBLANK(P37),ISBLANK(R37)),"",IF(P37&lt;0.3*S37,"F",IF(ISBLANK(R37),"",IF(ISTEXT(R37),R37,IF(R37&gt;=0.9*U37,"O",IF(R37&gt;=0.85*U37,"A+",IF(R37&gt;=0.8*U37,"A",IF(R37&gt;=0.7*U37,"B+",IF(R37&gt;=0.6*U37,"B",IF(R37&gt;=0.5*U37,"C",IF(R37&gt;=0.4*U37,"P",IF(R37&lt;0.4*U37,"F",R37))))))))))))))</f>
        <v>B+</v>
      </c>
      <c r="N37" s="8">
        <f t="shared" ca="1" si="2"/>
        <v>7</v>
      </c>
      <c r="O37">
        <f>O36+1</f>
        <v>4</v>
      </c>
      <c r="P37" s="1">
        <f ca="1">IF(ISERROR(F29),"",IF(ISTEXT(VLOOKUP(B29,INDIRECT($F$8),6+(O37-1)*3)),(VLOOKUP(B29,INDIRECT($F$8),6+(O37-1)*3)),SUM(VLOOKUP(B29,INDIRECT($F$8),6+(O37-1)*3),IF(W46,W37,0))))</f>
        <v>72</v>
      </c>
      <c r="Q37" s="1">
        <f ca="1">IF(ISERROR(F29),"",VLOOKUP(B29,INDIRECT($F$8),7+(O37-1)*3))</f>
        <v>47</v>
      </c>
      <c r="R37" s="1">
        <f ca="1">IF(ISERROR(F29),"",SUM(P37:Q37))</f>
        <v>119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/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0</v>
      </c>
      <c r="X37" s="1" t="str">
        <f ca="1">IF(ISERROR(F29),"",IF(W37=0,"",_xlfn.TEXTJOIN("",FALSE," G+",W37," in ",A37)))</f>
        <v/>
      </c>
    </row>
    <row r="38" spans="1:31" ht="12" customHeight="1" x14ac:dyDescent="0.25">
      <c r="A38" s="7" t="str">
        <f ca="1">IF(ISERROR(F29),"",VLOOKUP(C29,INDIRECT($F$8),6+(O38-1)*3,0))</f>
        <v>AHT 004</v>
      </c>
      <c r="B38" s="38" t="str">
        <f ca="1">IF(ISERROR(F29),"",VLOOKUP(D29,INDIRECT($F$8),6+(O38-1)*3,0))</f>
        <v>Environmental Studies ($)</v>
      </c>
      <c r="C38" s="38"/>
      <c r="D38" s="38"/>
      <c r="E38" s="38"/>
      <c r="F38" s="7">
        <f ca="1">IF(ISERROR(F29),"",VLOOKUP(E29,INDIRECT($F$8),6+(O38-1)*3,0))</f>
        <v>0</v>
      </c>
      <c r="G38" s="39" t="str">
        <f ca="1">IF(ISERROR(F29),"",_xlfn.TEXTJOIN("/",FALSE,P38,S38))</f>
        <v>24/50</v>
      </c>
      <c r="H38" s="39"/>
      <c r="I38" s="39" t="str">
        <f ca="1">IF(ISERROR(F29),"",_xlfn.TEXTJOIN("/",FALSE,Q38,T38))</f>
        <v>19/25</v>
      </c>
      <c r="J38" s="39"/>
      <c r="K38" s="39" t="str">
        <f ca="1">IF(ISERROR(F29),"",_xlfn.TEXTJOIN("/",FALSE,R38,U38))</f>
        <v>43/75</v>
      </c>
      <c r="L38" s="39"/>
      <c r="M38" s="7" t="str">
        <f ca="1">IF(ISERROR(F29),"",IF(ISTEXT(P38),IF(P38="A","Ab",IF(P38="D","Dt",IF(P38="UFM","UFM",IF(P38="NA","")))),IF(AND(ISBLANK(P38),ISBLANK(R38)),"",IF(P38&lt;0.3*S38,"F",IF(ISBLANK(R38),"",IF(ISTEXT(R38),R38,IF(R38&gt;=0.9*U38,"O",IF(R38&gt;=0.85*U38,"A+",IF(R38&gt;=0.8*U38,"A",IF(R38&gt;=0.7*U38,"B+",IF(R38&gt;=0.6*U38,"B",IF(R38&gt;=0.5*U38,"C",IF(R38&gt;=0.4*U38,"P",IF(R38&lt;0.4*U38,"F",R38))))))))))))))</f>
        <v>C</v>
      </c>
      <c r="N38" s="8">
        <f t="shared" ca="1" si="2"/>
        <v>5</v>
      </c>
      <c r="O38">
        <f>O37+1</f>
        <v>5</v>
      </c>
      <c r="P38" s="1">
        <f ca="1">IF(ISERROR(F29),"",IF(ISTEXT(VLOOKUP(B29,INDIRECT($F$8),6+(O38-1)*3)),(VLOOKUP(B29,INDIRECT($F$8),6+(O38-1)*3)),SUM(VLOOKUP(B29,INDIRECT($F$8),6+(O38-1)*3),IF(W46,W38,0))))</f>
        <v>24</v>
      </c>
      <c r="Q38" s="1">
        <f ca="1">IF(ISERROR(F29),"",VLOOKUP(B29,INDIRECT($F$8),7+(O38-1)*3))</f>
        <v>19</v>
      </c>
      <c r="R38" s="1">
        <f ca="1">IF(ISERROR(F29),"",SUM(P38:Q38))</f>
        <v>43</v>
      </c>
      <c r="S38" s="1">
        <f ca="1">IF(ISERROR(F29),"",VLOOKUP(A29,INDIRECT($F$8),6+(O38-1)*3))</f>
        <v>50</v>
      </c>
      <c r="T38" s="1">
        <f ca="1">IF(ISERROR(F29),"",VLOOKUP(A29,INDIRECT($F$8),7+(O38-1)*3))</f>
        <v>25</v>
      </c>
      <c r="U38" s="1">
        <f ca="1">IF(ISERROR(F29),"",VLOOKUP(A29,INDIRECT($F$8),8+(O38-1)*3))</f>
        <v>75</v>
      </c>
      <c r="V38" s="1" t="str">
        <f ca="1">IF(ISERROR(F29),"",IF(N38=0,A38,""))</f>
        <v/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0</v>
      </c>
      <c r="X38" s="1" t="str">
        <f ca="1">IF(ISERROR(F29),"",IF(W38=0,"",_xlfn.TEXTJOIN("",FALSE," G+",W38," in ",A38)))</f>
        <v/>
      </c>
    </row>
    <row r="39" spans="1:31" ht="12" customHeight="1" x14ac:dyDescent="0.25">
      <c r="A39" s="7" t="str">
        <f ca="1">IF(ISERROR(F29),"",VLOOKUP(C29,INDIRECT($F$8),6+(O39-1)*3,0))</f>
        <v>AHP 001</v>
      </c>
      <c r="B39" s="38" t="str">
        <f ca="1">IF(ISERROR(F29),"",VLOOKUP(D29,INDIRECT($F$8),6+(O39-1)*3,0))</f>
        <v>Engineering Physics Lab</v>
      </c>
      <c r="C39" s="38"/>
      <c r="D39" s="38"/>
      <c r="E39" s="38"/>
      <c r="F39" s="7">
        <f ca="1">IF(ISERROR(F29),"",VLOOKUP(E29,INDIRECT($F$8),6+(O39-1)*3,0))</f>
        <v>1</v>
      </c>
      <c r="G39" s="39" t="str">
        <f ca="1">IF(ISERROR(F29),"",_xlfn.TEXTJOIN("/",FALSE,P39,S39))</f>
        <v>21/25</v>
      </c>
      <c r="H39" s="39"/>
      <c r="I39" s="39" t="str">
        <f ca="1">IF(ISERROR(F29),"",_xlfn.TEXTJOIN("/",FALSE,Q39,T39))</f>
        <v>19/25</v>
      </c>
      <c r="J39" s="39"/>
      <c r="K39" s="39" t="str">
        <f ca="1">IF(ISERROR(F29),"",_xlfn.TEXTJOIN("/",FALSE,R39,U39))</f>
        <v>40/50</v>
      </c>
      <c r="L39" s="39"/>
      <c r="M39" s="7" t="str">
        <f ca="1">IF(ISERROR(F29),"",IF(ISTEXT(P39),IF(P39="A","Ab",IF(P39="D","Dt",IF(P39="UFM","UFM",IF(P39="NA","")))),IF(AND(ISBLANK(P39),ISBLANK(R39)),"",IF(P39&lt;0.3*S39,"F",IF(ISBLANK(R39),"",IF(ISTEXT(R39),R39,IF(R39&gt;=0.9*U39,"O",IF(R39&gt;=0.85*U39,"A+",IF(R39&gt;=0.8*U39,"A",IF(R39&gt;=0.7*U39,"B+",IF(R39&gt;=0.6*U39,"B",IF(R39&gt;=0.5*U39,"C",IF(R39&gt;=0.4*U39,"P",IF(R39&lt;0.4*U39,"F",R39))))))))))))))</f>
        <v>A</v>
      </c>
      <c r="N39" s="8">
        <f t="shared" ca="1" si="2"/>
        <v>8</v>
      </c>
      <c r="O39">
        <f t="shared" ref="O39:O45" si="3">O38+1</f>
        <v>6</v>
      </c>
      <c r="P39" s="1">
        <f ca="1">IF(ISERROR(F29),"",IF(ISTEXT(VLOOKUP(B29,INDIRECT($F$8),6+(O39-1)*3)),(VLOOKUP(B29,INDIRECT($F$8),6+(O39-1)*3)),SUM(VLOOKUP(B29,INDIRECT($F$8),6+(O39-1)*3),IF(W46,W39,0))))</f>
        <v>21</v>
      </c>
      <c r="Q39" s="1">
        <f ca="1">IF(ISERROR(F29),"",VLOOKUP(B29,INDIRECT($F$8),7+(O39-1)*3))</f>
        <v>19</v>
      </c>
      <c r="R39" s="1">
        <f ca="1">IF(ISERROR(F29),"",SUM(P39:Q39))</f>
        <v>40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5">
      <c r="A40" s="7" t="str">
        <f ca="1">IF(ISERROR(F29),"",VLOOKUP(C29,INDIRECT($F$8),6+(O40-1)*3,0))</f>
        <v>EEP 001</v>
      </c>
      <c r="B40" s="38" t="str">
        <f ca="1">IF(ISERROR(F29),"",VLOOKUP(D29,INDIRECT($F$8),6+(O40-1)*3,0))</f>
        <v>Basic Electrical Engineering Lab</v>
      </c>
      <c r="C40" s="38"/>
      <c r="D40" s="38"/>
      <c r="E40" s="38"/>
      <c r="F40" s="7">
        <f ca="1">IF(ISERROR(F29),"",VLOOKUP(E29,INDIRECT($F$8),6+(O40-1)*3,0))</f>
        <v>1</v>
      </c>
      <c r="G40" s="39" t="str">
        <f ca="1">IF(ISERROR(F29),"",_xlfn.TEXTJOIN("/",FALSE,P40,S40))</f>
        <v>19/25</v>
      </c>
      <c r="H40" s="39"/>
      <c r="I40" s="39" t="str">
        <f ca="1">IF(ISERROR(F29),"",_xlfn.TEXTJOIN("/",FALSE,Q40,T40))</f>
        <v>23/25</v>
      </c>
      <c r="J40" s="39"/>
      <c r="K40" s="39" t="str">
        <f ca="1">IF(ISERROR(F29),"",_xlfn.TEXTJOIN("/",FALSE,R40,U40))</f>
        <v>42/50</v>
      </c>
      <c r="L40" s="39"/>
      <c r="M40" s="7" t="str">
        <f ca="1">IF(ISERROR(F29),"",IF(ISTEXT(P40),IF(P40="A","Ab",IF(P40="D","Dt",IF(P40="UFM","UFM",IF(P40="NA","")))),IF(AND(ISBLANK(P40),ISBLANK(R40)),"",IF(P40&lt;0.3*S40,"F",IF(ISBLANK(R40),"",IF(ISTEXT(R40),R40,IF(R40&gt;=0.9*U40,"O",IF(R40&gt;=0.85*U40,"A+",IF(R40&gt;=0.8*U40,"A",IF(R40&gt;=0.7*U40,"B+",IF(R40&gt;=0.6*U40,"B",IF(R40&gt;=0.5*U40,"C",IF(R40&gt;=0.4*U40,"P",IF(R40&lt;0.4*U40,"F",R40))))))))))))))</f>
        <v>A</v>
      </c>
      <c r="N40" s="8">
        <f t="shared" ca="1" si="2"/>
        <v>8</v>
      </c>
      <c r="O40">
        <f t="shared" si="3"/>
        <v>7</v>
      </c>
      <c r="P40" s="1">
        <f ca="1">IF(ISERROR(F29),"",IF(ISTEXT(VLOOKUP(B29,INDIRECT($F$8),6+(O40-1)*3)),(VLOOKUP(B29,INDIRECT($F$8),6+(O40-1)*3)),SUM(VLOOKUP(B29,INDIRECT($F$8),6+(O40-1)*3),IF(W46,W40,0))))</f>
        <v>19</v>
      </c>
      <c r="Q40" s="1">
        <f ca="1">IF(ISERROR(F29),"",VLOOKUP(B29,INDIRECT($F$8),7+(O40-1)*3))</f>
        <v>23</v>
      </c>
      <c r="R40" s="1">
        <f ca="1">IF(ISERROR(F29),"",SUM(P40:Q40))</f>
        <v>42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5">
      <c r="A41" s="7" t="str">
        <f ca="1">IF(ISERROR(F29),"",VLOOKUP(C29,INDIRECT($F$8),6+(O41-1)*3,0))</f>
        <v>CSP 001</v>
      </c>
      <c r="B41" s="38" t="str">
        <f ca="1">IF(ISERROR(F29),"",VLOOKUP(D29,INDIRECT($F$8),6+(O41-1)*3-Z41,0))</f>
        <v>Programming for Problem Solving Lab</v>
      </c>
      <c r="C41" s="38"/>
      <c r="D41" s="38"/>
      <c r="E41" s="38"/>
      <c r="F41" s="7">
        <f ca="1">IF(ISERROR(F29),"",VLOOKUP(E29,INDIRECT($F$8),6+(O41-1)*3,0))</f>
        <v>1</v>
      </c>
      <c r="G41" s="39" t="str">
        <f ca="1">IF(ISERROR(F29),"",_xlfn.TEXTJOIN("/",FALSE,P41,S41))</f>
        <v>24/25</v>
      </c>
      <c r="H41" s="39"/>
      <c r="I41" s="39" t="str">
        <f ca="1">IF(ISERROR(F29),"",_xlfn.TEXTJOIN("/",FALSE,Q41,T41))</f>
        <v>24/25</v>
      </c>
      <c r="J41" s="39"/>
      <c r="K41" s="39" t="str">
        <f ca="1">IF(ISERROR(F29),"",_xlfn.TEXTJOIN("/",FALSE,R41,U41))</f>
        <v>48/50</v>
      </c>
      <c r="L41" s="39"/>
      <c r="M41" s="7" t="str">
        <f ca="1">IF(ISERROR(F29),"",IF(ISTEXT(P41),IF(P41="A","Ab",IF(P41="D","Dt",IF(P41="UFM","UFM",IF(P41="NA","")))),IF(AND(ISBLANK(P41),ISBLANK(R41)),"",IF(P41&lt;0.3*S41,"F",IF(ISBLANK(R41),"",IF(ISTEXT(R41),R41,IF(R41&gt;=0.9*U41,"O",IF(R41&gt;=0.85*U41,"A+",IF(R41&gt;=0.8*U41,"A",IF(R41&gt;=0.7*U41,"B+",IF(R41&gt;=0.6*U41,"B",IF(R41&gt;=0.5*U41,"C",IF(R41&gt;=0.4*U41,"P",IF(R41&lt;0.4*U41,"F",R41))))))))))))))</f>
        <v>O</v>
      </c>
      <c r="N41" s="8">
        <f t="shared" ca="1" si="2"/>
        <v>10</v>
      </c>
      <c r="O41">
        <f t="shared" si="3"/>
        <v>8</v>
      </c>
      <c r="P41" s="1">
        <f ca="1">IF(ISERROR(F29),"",IF(ISTEXT(VLOOKUP(B29,INDIRECT($F$8),6+(O41-1)*3)),(VLOOKUP(B29,INDIRECT($F$8),6+(O41-1)*3)),SUM(VLOOKUP(B29,INDIRECT($F$8),6+(O41-1)*3),IF(W46,W41,0))))</f>
        <v>24</v>
      </c>
      <c r="Q41" s="1">
        <f ca="1">IF(ISERROR(F29),"",VLOOKUP(B29,INDIRECT($F$8),7+(O41-1)*3))</f>
        <v>24</v>
      </c>
      <c r="R41" s="1">
        <f ca="1">IF(ISERROR(F29),"",SUM(P41:Q41))</f>
        <v>48</v>
      </c>
      <c r="S41" s="1">
        <f ca="1">IF(ISERROR(F29),"",VLOOKUP(A29,INDIRECT($F$8),6+(O41-1)*3))</f>
        <v>25</v>
      </c>
      <c r="T41" s="1">
        <f ca="1">IF(ISERROR(F29),"",VLOOKUP(A29,INDIRECT($F$8),7+(O41-1)*3))</f>
        <v>25</v>
      </c>
      <c r="U41" s="1">
        <f ca="1">IF(ISERROR(F29),"",VLOOKUP(A29,INDIRECT($F$8),8+(O41-1)*3))</f>
        <v>50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5">
      <c r="A42" s="7" t="str">
        <f ca="1">IF(ISERROR(F29),"",VLOOKUP(C29,INDIRECT($F$8),6+(O42-1)*3,0))</f>
        <v>MEP 002</v>
      </c>
      <c r="B42" s="38" t="str">
        <f ca="1">IF(ISERROR(F29),"",VLOOKUP(D29,INDIRECT($F$8),6+(O42-1)*3-Z42,0))</f>
        <v>Engineering Graphics &amp; Design Lab</v>
      </c>
      <c r="C42" s="38"/>
      <c r="D42" s="38"/>
      <c r="E42" s="38"/>
      <c r="F42" s="7">
        <f ca="1">IF(ISERROR(F29),"",VLOOKUP(E29,INDIRECT($F$8),6+(O42-1)*3,0))</f>
        <v>2</v>
      </c>
      <c r="G42" s="39" t="str">
        <f ca="1">IF(ISERROR(F29),"",_xlfn.TEXTJOIN("/",FALSE,P42,S42))</f>
        <v>35/50</v>
      </c>
      <c r="H42" s="39"/>
      <c r="I42" s="39" t="str">
        <f ca="1">IF(ISERROR(F29),"",_xlfn.TEXTJOIN("/",FALSE,Q42,T42))</f>
        <v>39/50</v>
      </c>
      <c r="J42" s="39"/>
      <c r="K42" s="39" t="str">
        <f ca="1">IF(ISERROR(F29),"",_xlfn.TEXTJOIN("/",FALSE,R42,U42))</f>
        <v>74/100</v>
      </c>
      <c r="L42" s="39"/>
      <c r="M42" s="7" t="str">
        <f ca="1">IF(ISERROR(F29),"",IF(ISTEXT(P42),IF(P42="A","Ab",IF(P42="D","Dt",IF(P42="UFM","UFM",IF(P42="NA","")))),IF(AND(ISBLANK(P42),ISBLANK(R42)),"",IF(P42&lt;0.3*S42,"F",IF(ISBLANK(R42),"",IF(ISTEXT(R42),R42,IF(R42&gt;=0.9*U42,"O",IF(R42&gt;=0.85*U42,"A+",IF(R42&gt;=0.8*U42,"A",IF(R42&gt;=0.7*U42,"B+",IF(R42&gt;=0.6*U42,"B",IF(R42&gt;=0.5*U42,"C",IF(R42&gt;=0.4*U42,"P",IF(R42&lt;0.4*U42,"F",R42))))))))))))))</f>
        <v>B+</v>
      </c>
      <c r="N42" s="8">
        <f t="shared" ca="1" si="2"/>
        <v>7</v>
      </c>
      <c r="O42">
        <f t="shared" si="3"/>
        <v>9</v>
      </c>
      <c r="P42" s="1">
        <f ca="1">IF(ISERROR(F29),"",IF(ISTEXT(VLOOKUP(B29,INDIRECT($F$8),6+(O42-1)*3)),(VLOOKUP(B29,INDIRECT($F$8),6+(O42-1)*3)),SUM(VLOOKUP(B29,INDIRECT($F$8),6+(O42-1)*3),IF(W46,W42,0))))</f>
        <v>35</v>
      </c>
      <c r="Q42" s="1">
        <f ca="1">IF(ISERROR(F29),"",VLOOKUP(B29,INDIRECT($F$8),7+(O42-1)*3))</f>
        <v>39</v>
      </c>
      <c r="R42" s="1">
        <f ca="1">IF(ISERROR(F29),"",SUM(P42:Q42))</f>
        <v>74</v>
      </c>
      <c r="S42" s="1">
        <f ca="1">IF(ISERROR(F29),"",VLOOKUP(A29,INDIRECT($F$8),6+(O42-1)*3))</f>
        <v>50</v>
      </c>
      <c r="T42" s="1">
        <f ca="1">IF(ISERROR(F29),"",VLOOKUP(A29,INDIRECT($F$8),7+(O42-1)*3))</f>
        <v>50</v>
      </c>
      <c r="U42" s="1">
        <f ca="1">IF(ISERROR(F29),"",VLOOKUP(A29,INDIRECT($F$8),8+(O42-1)*3))</f>
        <v>100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5">
      <c r="A43" s="7" t="str">
        <f ca="1">IF(ISERROR(F29),"",VLOOKUP(C29,INDIRECT($F$8),6+(O43-1)*3,0))</f>
        <v>AHP 003</v>
      </c>
      <c r="B43" s="38" t="str">
        <f ca="1">IF(ISERROR(F29),"",VLOOKUP(D29,INDIRECT($F$8),6+(O43-1)*3,0))</f>
        <v>Introduction to Digital Marketing Lab</v>
      </c>
      <c r="C43" s="38"/>
      <c r="D43" s="38"/>
      <c r="E43" s="38"/>
      <c r="F43" s="7">
        <f ca="1">IF(ISERROR(F29),"",VLOOKUP(E29,INDIRECT($F$8),6+(O43-1)*3,0))</f>
        <v>1</v>
      </c>
      <c r="G43" s="39" t="str">
        <f ca="1">IF(ISERROR(F29),"",_xlfn.TEXTJOIN("/",FALSE,P43,S43))</f>
        <v>22/25</v>
      </c>
      <c r="H43" s="39"/>
      <c r="I43" s="39" t="str">
        <f ca="1">IF(ISERROR(F29),"",_xlfn.TEXTJOIN("/",FALSE,Q43,T43))</f>
        <v>21/25</v>
      </c>
      <c r="J43" s="39"/>
      <c r="K43" s="39" t="str">
        <f ca="1">IF(ISERROR(F29),"",_xlfn.TEXTJOIN("/",FALSE,R43,U43))</f>
        <v>43/50</v>
      </c>
      <c r="L43" s="39"/>
      <c r="M43" s="7" t="str">
        <f ca="1">IF(ISERROR(F29),"",IF(ISTEXT(P43),IF(P43="A","Ab",IF(P43="D","Dt",IF(P43="UFM","UFM",IF(P43="NA","")))),IF(AND(ISBLANK(P43),ISBLANK(R43)),"",IF(P43&lt;0.3*S43,"F",IF(ISBLANK(R43),"",IF(ISTEXT(R43),R43,IF(R43&gt;=0.9*U43,"O",IF(R43&gt;=0.85*U43,"A+",IF(R43&gt;=0.8*U43,"A",IF(R43&gt;=0.7*U43,"B+",IF(R43&gt;=0.6*U43,"B",IF(R43&gt;=0.5*U43,"C",IF(R43&gt;=0.4*U43,"P",IF(R43&lt;0.4*U43,"F",R43))))))))))))))</f>
        <v>A+</v>
      </c>
      <c r="N43" s="8">
        <f t="shared" ca="1" si="2"/>
        <v>9</v>
      </c>
      <c r="O43">
        <f t="shared" si="3"/>
        <v>10</v>
      </c>
      <c r="P43" s="1">
        <f ca="1">IF(ISERROR(F29),"",IF(ISTEXT(VLOOKUP(B29,INDIRECT($F$8),6+(O43-1)*3)),(VLOOKUP(B29,INDIRECT($F$8),6+(O43-1)*3)),SUM(VLOOKUP(B29,INDIRECT($F$8),6+(O43-1)*3),IF(W46,W43,0))))</f>
        <v>22</v>
      </c>
      <c r="Q43" s="1">
        <f ca="1">IF(ISERROR(F29),"",VLOOKUP(B29,INDIRECT($F$8),7+(O43-1)*3))</f>
        <v>21</v>
      </c>
      <c r="R43" s="1">
        <f ca="1">IF(ISERROR(F29),"",SUM(P43:Q43))</f>
        <v>43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5">
      <c r="A44" s="7" t="str">
        <f ca="1">IF(ISERROR(F29),"",VLOOKUP(C29,INDIRECT($F$8),6+(O44-1)*3,0))</f>
        <v>AHP 005</v>
      </c>
      <c r="B44" s="38" t="str">
        <f ca="1">IF(ISERROR(F29),"",VLOOKUP(D29,INDIRECT($F$8),6+(O44-1)*3,0))</f>
        <v>Self Employment &amp; Entrepreneurship Development</v>
      </c>
      <c r="C44" s="38"/>
      <c r="D44" s="38"/>
      <c r="E44" s="38"/>
      <c r="F44" s="7">
        <f ca="1">IF(ISERROR(F29),"",VLOOKUP(E29,INDIRECT($F$8),6+(O44-1)*3,0))</f>
        <v>1</v>
      </c>
      <c r="G44" s="39" t="str">
        <f ca="1">IF(ISERROR(F29),"",_xlfn.TEXTJOIN("/",FALSE,P44,S44))</f>
        <v>19/25</v>
      </c>
      <c r="H44" s="39"/>
      <c r="I44" s="39" t="str">
        <f ca="1">IF(ISERROR(F29),"",_xlfn.TEXTJOIN("/",FALSE,Q44,T44))</f>
        <v>20/25</v>
      </c>
      <c r="J44" s="39"/>
      <c r="K44" s="39" t="str">
        <f ca="1">IF(ISERROR(F29),"",_xlfn.TEXTJOIN("/",FALSE,R44,U44))</f>
        <v>39/50</v>
      </c>
      <c r="L44" s="39"/>
      <c r="M44" s="7" t="str">
        <f ca="1">IF(ISERROR(F29),"",IF(ISTEXT(P44),IF(P44="A","Ab",IF(P44="D","Dt",IF(P44="UFM","UFM",IF(P44="NA","")))),IF(AND(ISBLANK(P44),ISBLANK(R44)),"",IF(P44&lt;0.3*S44,"F",IF(ISBLANK(R44),"",IF(ISTEXT(R44),R44,IF(R44&gt;=0.9*U44,"O",IF(R44&gt;=0.85*U44,"A+",IF(R44&gt;=0.8*U44,"A",IF(R44&gt;=0.7*U44,"B+",IF(R44&gt;=0.6*U44,"B",IF(R44&gt;=0.5*U44,"C",IF(R44&gt;=0.4*U44,"P",IF(R44&lt;0.4*U44,"F",R44))))))))))))))</f>
        <v>B+</v>
      </c>
      <c r="N44" s="8">
        <f t="shared" ca="1" si="2"/>
        <v>7</v>
      </c>
      <c r="O44">
        <f t="shared" si="3"/>
        <v>11</v>
      </c>
      <c r="P44" s="1">
        <f ca="1">IF(ISERROR(F29),"",IF(ISTEXT(VLOOKUP(B29,INDIRECT($F$8),6+(O44-1)*3)),(VLOOKUP(B29,INDIRECT($F$8),6+(O44-1)*3)),SUM(VLOOKUP(B29,INDIRECT($F$8),6+(O44-1)*3),IF(W46,W44,0))))</f>
        <v>19</v>
      </c>
      <c r="Q44" s="1">
        <f ca="1">IF(ISERROR(F29),"",VLOOKUP(B29,INDIRECT($F$8),7+(O44-1)*3))</f>
        <v>20</v>
      </c>
      <c r="R44" s="1">
        <f ca="1">IF(ISERROR(F29),"",SUM(P44:Q44))</f>
        <v>39</v>
      </c>
      <c r="S44" s="1">
        <f ca="1">IF(ISERROR(F29),"",VLOOKUP(A29,INDIRECT($F$8),6+(O44-1)*3))</f>
        <v>25</v>
      </c>
      <c r="T44" s="1">
        <f ca="1">IF(ISERROR(F29),"",VLOOKUP(A29,INDIRECT($F$8),7+(O44-1)*3))</f>
        <v>25</v>
      </c>
      <c r="U44" s="1">
        <f ca="1">IF(ISERROR(F29),"",VLOOKUP(A29,INDIRECT($F$8),8+(O44-1)*3))</f>
        <v>50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5">
      <c r="A45" s="7" t="str">
        <f ca="1">IF(ISERROR(F29),"",VLOOKUP(C29,INDIRECT($F$8),6+(O45-1)*3-Y45,0))</f>
        <v>GP 02</v>
      </c>
      <c r="B45" s="38" t="str">
        <f ca="1">IF(ISERROR(F29),"",VLOOKUP(D29,INDIRECT($F$8),6+(O45-1)*3-Z45,0))</f>
        <v>General Proficiency ($)</v>
      </c>
      <c r="C45" s="38"/>
      <c r="D45" s="38"/>
      <c r="E45" s="38"/>
      <c r="F45" s="7">
        <f ca="1">IF(ISERROR(F29),"",VLOOKUP(E29,INDIRECT($F$8),6+(O45-1)*3-AA45,0))</f>
        <v>0</v>
      </c>
      <c r="G45" s="39" t="str">
        <f ca="1">IF(ISERROR(F29),"","-")</f>
        <v>-</v>
      </c>
      <c r="H45" s="39"/>
      <c r="I45" s="39" t="str">
        <f ca="1">IF(ISERROR(F29),"",_xlfn.TEXTJOIN("/",FALSE,Q45,T45))</f>
        <v>45/50</v>
      </c>
      <c r="J45" s="39"/>
      <c r="K45" s="39" t="str">
        <f ca="1">IF(ISERROR(F29),"",_xlfn.TEXTJOIN("/",FALSE,R45,U45))</f>
        <v>45/50</v>
      </c>
      <c r="L45" s="39"/>
      <c r="M45" s="39" t="str">
        <f ca="1">IF(ISBLANK(R45),"",IF(ISTEXT(R45),R45,IF(R45&gt;=0.8*U45,"Excellent",IF(R45&gt;=0.6*U45,"Very Good",IF(R45&gt;=0.4*U45,"Good",IF(R45&gt;=0.2*U45,"Satisfactory","Average"))))))</f>
        <v>Excellent</v>
      </c>
      <c r="N45" s="39"/>
      <c r="O45">
        <f t="shared" si="3"/>
        <v>12</v>
      </c>
      <c r="P45" s="1">
        <f ca="1">IF(ISERROR(F29),"",IF(ISTEXT(VLOOKUP(B\28,INDIRECT($F$8),6+(O45-1)*3)),(VLOOKUP(B29,INDIRECT($F$8),6+(O45-1)*3)),SUM(VLOOKUP(B29,INDIRECT($F$8),6+(O45-1)*3),IF(W46,W45,0))))</f>
        <v>0</v>
      </c>
      <c r="Q45" s="1">
        <f ca="1">IF(ISERROR(F29),"",VLOOKUP(B29,INDIRECT($F$8),7+(O45-1)*3))</f>
        <v>45</v>
      </c>
      <c r="R45" s="1">
        <f ca="1">IF(ISERROR(F29),"",SUM(P45:Q45))</f>
        <v>45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5">
      <c r="A46" s="40" t="str">
        <f ca="1">IF(ISERROR(F29),"",A25)</f>
        <v>Total Credits/ Marks/ Total Grade Points</v>
      </c>
      <c r="B46" s="40"/>
      <c r="C46" s="40"/>
      <c r="D46" s="40"/>
      <c r="E46" s="40"/>
      <c r="F46" s="10">
        <f ca="1">IF(ISERROR(F29),"",SUM(F34:F44))</f>
        <v>23</v>
      </c>
      <c r="G46" s="41" t="str">
        <f ca="1">IF(ISERROR(F29),"",_xlfn.TEXTJOIN("/",TRUE,SUMIF(F34:F45,"&gt;0",P34:P45),SUMIF(F34:F45,"&gt;0",S34:S45)))</f>
        <v>328/575</v>
      </c>
      <c r="H46" s="41"/>
      <c r="I46" s="41" t="str">
        <f ca="1">IF(ISERROR(F29),"",_xlfn.TEXTJOIN("/",TRUE,SUMIF(F34:F45,"&gt;0",Q34:Q45),SUMIF(F34:F45,"&gt;0",T34:T45)))</f>
        <v>312/375</v>
      </c>
      <c r="J46" s="41"/>
      <c r="K46" s="41" t="str">
        <f ca="1">IF(ISERROR(F29),"",_xlfn.TEXTJOIN("/",TRUE,SUMIF(F34:F45,"&gt;0",R34:R45),SUMIF(F34:F45,"&gt;0",U34:U45)))</f>
        <v>640/950</v>
      </c>
      <c r="L46" s="41"/>
      <c r="M46" s="40" t="e">
        <f ca="1">IF(ISERROR(F29),"",SUMPRODUCT(N34:N44,F34:F44))</f>
        <v>#N/A</v>
      </c>
      <c r="N46" s="40"/>
      <c r="V46" s="1" t="e">
        <f ca="1">IF(ISERROR(F29),"",_xlfn.TEXTJOIN(", ",TRUE,V34:V45))</f>
        <v>#N/A</v>
      </c>
      <c r="W46" t="b">
        <f ca="1">IF(ISERROR(F29),"",IF(SUM(W34:W45)&lt;=W33,TRUE,FALSE))</f>
        <v>0</v>
      </c>
      <c r="X46" s="1" t="str">
        <f ca="1">IF(ISERROR(F29),"",_xlfn.TEXTJOIN(",",TRUE,X34:X45))</f>
        <v xml:space="preserve"> G+11 in AHT 001</v>
      </c>
    </row>
    <row r="47" spans="1:31" ht="12" customHeight="1" x14ac:dyDescent="0.25">
      <c r="A47" s="40" t="str">
        <f ca="1">IF(ISERROR(F29),"",A26)</f>
        <v>Result:</v>
      </c>
      <c r="B47" s="42" t="e" cm="1">
        <f t="array" aca="1" ref="B47" ca="1">IF(INDIRECT("N" &amp; ROW())&lt;20, "NOT PROMOTED TO SECOND YEAR", IF(TRIM(INDIRECT("V" &amp; ROW()-1))="","PASS","CARRY OVER")
)</f>
        <v>#N/A</v>
      </c>
      <c r="C47" s="42"/>
      <c r="D47" s="40" t="str">
        <f ca="1">IF(ISERROR(F29),"",D26)</f>
        <v>Remark:</v>
      </c>
      <c r="E47" s="42" t="e">
        <f ca="1">IF(ISERROR(F29),"",IF(V46="",IF(X46="","",X46),_xlfn.TEXTJOIN(" ",TRUE,"BACK IN",V46)))</f>
        <v>#N/A</v>
      </c>
      <c r="F47" s="42"/>
      <c r="G47" s="40" t="str">
        <f ca="1">IF(ISERROR(F29),"",G26)</f>
        <v>SGPA:</v>
      </c>
      <c r="H47" s="43" t="e">
        <f ca="1">IF(ISERROR(F29),"",M46/F46)</f>
        <v>#N/A</v>
      </c>
      <c r="I47" s="40" t="str">
        <f ca="1">IF(ISERROR(F29),"",I26)</f>
        <v>CGPA:</v>
      </c>
      <c r="J47" s="43" t="e">
        <f ca="1">IF(ISERROR(F29),"",VLOOKUP(B29,INDIRECT($F$8),12+(O45-1)*3,0))</f>
        <v>#N/A</v>
      </c>
      <c r="K47" s="42" t="str">
        <f ca="1">IF(ISERROR(F29),"",K26)</f>
        <v>Earned Credits:</v>
      </c>
      <c r="L47" s="40">
        <f ca="1">IF(ISERROR(F29),"",SUMIF(N34:N44,"&gt;0",F34:F44))</f>
        <v>19</v>
      </c>
      <c r="M47" s="42" t="str">
        <f ca="1">IF(ISERROR(F29),"",M26)</f>
        <v>Cuml. Earned Credits:</v>
      </c>
      <c r="N47" s="40">
        <f ca="1">IF(ISERROR(F29),"",VLOOKUP(B29,INDIRECT($F$8),10+(O45-1)*3,0))</f>
        <v>42</v>
      </c>
    </row>
    <row r="48" spans="1:31" ht="12" customHeight="1" x14ac:dyDescent="0.25">
      <c r="A48" s="40"/>
      <c r="B48" s="42"/>
      <c r="C48" s="42"/>
      <c r="D48" s="40"/>
      <c r="E48" s="42"/>
      <c r="F48" s="42"/>
      <c r="G48" s="40"/>
      <c r="H48" s="43"/>
      <c r="I48" s="40"/>
      <c r="J48" s="43"/>
      <c r="K48" s="42"/>
      <c r="L48" s="40"/>
      <c r="M48" s="42"/>
      <c r="N48" s="40"/>
    </row>
    <row r="49" spans="1:24" ht="12" customHeight="1" x14ac:dyDescent="0.25">
      <c r="A49" s="40"/>
      <c r="B49" s="42"/>
      <c r="C49" s="42"/>
      <c r="D49" s="40"/>
      <c r="E49" s="42"/>
      <c r="F49" s="42"/>
      <c r="G49" s="40"/>
      <c r="H49" s="43"/>
      <c r="I49" s="40"/>
      <c r="J49" s="43"/>
      <c r="K49" s="42"/>
      <c r="L49" s="40"/>
      <c r="M49" s="42"/>
      <c r="N49" s="40"/>
    </row>
    <row r="50" spans="1:24" ht="12" customHeight="1" x14ac:dyDescent="0.25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ABHIJEET</v>
      </c>
    </row>
    <row r="51" spans="1:24" ht="12" customHeight="1" x14ac:dyDescent="0.25">
      <c r="A51" s="44" t="str">
        <f ca="1">IF(ISERROR(F50),"",A30)</f>
        <v>Name:</v>
      </c>
      <c r="B51" s="44" t="str">
        <f ca="1">IFERROR(VLOOKUP(B50,INDIRECT($F$8),4,0),"")</f>
        <v>ABHIJEET</v>
      </c>
      <c r="C51" s="44"/>
      <c r="D51" s="44" t="str">
        <f ca="1">IF(ISERROR(F50),"",D30)</f>
        <v>Father's Name:</v>
      </c>
      <c r="E51" s="44" t="str">
        <f ca="1">IFERROR(VLOOKUP(B50,INDIRECT($F$8),5,0),"")</f>
        <v>SUSHIL KUMAR</v>
      </c>
      <c r="F51" s="44"/>
      <c r="G51" s="44" t="str">
        <f ca="1">IF(ISERROR(F50),"",G30)</f>
        <v>University Roll No:</v>
      </c>
      <c r="H51" s="44"/>
      <c r="I51" s="45">
        <f ca="1">IFERROR(VLOOKUP(B50,INDIRECT($F$8),2,0),"")</f>
        <v>250090101003</v>
      </c>
      <c r="J51" s="45"/>
      <c r="K51" s="44" t="str">
        <f ca="1">IF(ISERROR(F50),"",K30)</f>
        <v>University Enrol. No:</v>
      </c>
      <c r="L51" s="44"/>
      <c r="M51" s="45">
        <f ca="1">IFERROR(VLOOKUP(B50,INDIRECT($F$8),3,0),"")</f>
        <v>0</v>
      </c>
      <c r="N51" s="45"/>
    </row>
    <row r="52" spans="1:24" ht="12" customHeight="1" x14ac:dyDescent="0.25">
      <c r="A52" s="44"/>
      <c r="B52" s="44"/>
      <c r="C52" s="44"/>
      <c r="D52" s="44"/>
      <c r="E52" s="44"/>
      <c r="F52" s="44"/>
      <c r="G52" s="44"/>
      <c r="H52" s="44"/>
      <c r="I52" s="45"/>
      <c r="J52" s="45"/>
      <c r="K52" s="44"/>
      <c r="L52" s="44"/>
      <c r="M52" s="45"/>
      <c r="N52" s="45"/>
    </row>
    <row r="53" spans="1:24" ht="12" customHeight="1" x14ac:dyDescent="0.25">
      <c r="A53" s="42" t="str">
        <f ca="1">IF(ISERROR(F50),"",A32)</f>
        <v>Subject Code</v>
      </c>
      <c r="B53" s="42" t="str">
        <f ca="1">IF(ISERROR(F50),"",B32)</f>
        <v>Subject Name</v>
      </c>
      <c r="C53" s="42"/>
      <c r="D53" s="42"/>
      <c r="E53" s="42"/>
      <c r="F53" s="42" t="str">
        <f ca="1">IF(ISERROR(F50),"",F32)</f>
        <v>Credits</v>
      </c>
      <c r="G53" s="42" t="str">
        <f ca="1">IF(ISERROR(F50),"",G32)</f>
        <v>External Marks</v>
      </c>
      <c r="H53" s="42"/>
      <c r="I53" s="42" t="str">
        <f ca="1">IF(ISERROR(F50),"",I32)</f>
        <v>Sessional Marks</v>
      </c>
      <c r="J53" s="42"/>
      <c r="K53" s="42" t="str">
        <f ca="1">IF(ISERROR(F50),"",K32)</f>
        <v>Total Marks</v>
      </c>
      <c r="L53" s="42"/>
      <c r="M53" s="42" t="str">
        <f ca="1">IF(ISERROR(F50),"",M32)</f>
        <v>Grade</v>
      </c>
      <c r="N53" s="42" t="str">
        <f ca="1">IF(ISERROR(F50),"",N32)</f>
        <v>Grade Points</v>
      </c>
    </row>
    <row r="54" spans="1:24" ht="12" customHeight="1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5">
      <c r="A55" s="7" t="str">
        <f ca="1">IF(ISERROR(F50),"",VLOOKUP(C50,INDIRECT($F$8),6+(O55-1)*3,0))</f>
        <v>AHT 001</v>
      </c>
      <c r="B55" s="38" t="str">
        <f ca="1">IF(ISERROR(F50),"",VLOOKUP(D50,INDIRECT($F$8),6+(O55-1)*3,0))</f>
        <v>Engineering Physics</v>
      </c>
      <c r="C55" s="38"/>
      <c r="D55" s="38"/>
      <c r="E55" s="38"/>
      <c r="F55" s="7">
        <f ca="1">IF(ISERROR(F50),"",VLOOKUP(E50,INDIRECT($F$8),6+(O55-1)*3,0))</f>
        <v>4</v>
      </c>
      <c r="G55" s="39" t="str">
        <f ca="1">IF(ISERROR(F50),"",_xlfn.TEXTJOIN("/",FALSE,P55,S55))</f>
        <v>SUSHIL KUMAR/100</v>
      </c>
      <c r="H55" s="39"/>
      <c r="I55" s="39" t="str">
        <f ca="1">IF(ISERROR(F50),"",_xlfn.TEXTJOIN("/",FALSE,Q55,T55))</f>
        <v>34/50</v>
      </c>
      <c r="J55" s="39"/>
      <c r="K55" s="39" t="str">
        <f ca="1">IF(ISERROR(F50),"",_xlfn.TEXTJOIN("/",FALSE,R55,U55))</f>
        <v>34/150</v>
      </c>
      <c r="L55" s="39"/>
      <c r="M55" s="7" t="b">
        <f ca="1">IF(ISERROR(F50),"",IF(ISTEXT(P55),IF(P55="A","Ab",IF(P55="D","Dt",IF(P55="UFM","UFM",IF(P55="NA","")))),IF(AND(ISBLANK(P55),ISBLANK(R55)),"",IF(P55&lt;0.3*S55,"F",IF(ISBLANK(R55),"",IF(ISTEXT(R55),R55,IF(R55&gt;=0.9*U55,"O",IF(R55&gt;=0.85*U55,"A+",IF(R55&gt;=0.8*U55,"A",IF(R55&gt;=0.7*U55,"B+",IF(R55&gt;=0.6*U55,"B",IF(R55&gt;=0.5*U55,"C",IF(R55&gt;=0.4*U55,"P",IF(R55&lt;0.4*U55,"F",R55))))))))))))))</f>
        <v>0</v>
      </c>
      <c r="N55" s="8" t="e">
        <f t="shared" ref="N55:N65" ca="1" si="5">INDEX($Z$2:$Z$13,MATCH(M55,$Y$2:$Y$13,0))</f>
        <v>#N/A</v>
      </c>
      <c r="O55">
        <v>1</v>
      </c>
      <c r="P55" s="1" t="str">
        <f ca="1">IF(ISERROR(F50),"",IF(ISTEXT(VLOOKUP(B50,INDIRECT($F$8),6+(O55-1)*3)),(VLOOKUP(B50,INDIRECT($F$8),6+(O55-1)*3)),SUM(VLOOKUP(B50,INDIRECT($F$8),6+(O55-1)*3),IF(W67,W55,0))))</f>
        <v>SUSHIL KUMAR</v>
      </c>
      <c r="Q55" s="1">
        <f ca="1">IF(ISERROR(F50),"",VLOOKUP(B50,INDIRECT($F$8),7+(O55-1)*3))</f>
        <v>34</v>
      </c>
      <c r="R55" s="1">
        <f ca="1">IF(ISERROR(F50),"",SUM(P55:Q55))</f>
        <v>34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e">
        <f ca="1">IF(ISERROR(F50),"",IF(N55=0,A55,""))</f>
        <v>#N/A</v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11</v>
      </c>
      <c r="X55" s="1" t="str">
        <f ca="1">IF(ISERROR(F50),"",IF(W55=0,"",_xlfn.TEXTJOIN("",FALSE," G+",W55," in ",A55)))</f>
        <v xml:space="preserve"> G+11 in AHT 001</v>
      </c>
    </row>
    <row r="56" spans="1:24" ht="12" customHeight="1" x14ac:dyDescent="0.25">
      <c r="A56" s="7" t="str">
        <f ca="1">IF(ISERROR(F50),"",VLOOKUP(C50,INDIRECT($F$8),6+(O56-1)*3,0))</f>
        <v>AHT 005</v>
      </c>
      <c r="B56" s="38" t="str">
        <f ca="1">IF(ISERROR(F50),"",VLOOKUP(D50,INDIRECT($F$8),6+(O56-1)*3,0))</f>
        <v>Analytical Mathematics</v>
      </c>
      <c r="C56" s="38"/>
      <c r="D56" s="38"/>
      <c r="E56" s="38"/>
      <c r="F56" s="7">
        <f ca="1">IF(ISERROR(F50),"",VLOOKUP(E50,INDIRECT($F$8),6+(O56-1)*3,0))</f>
        <v>4</v>
      </c>
      <c r="G56" s="39" t="str">
        <f ca="1">IF(ISERROR(F50),"",_xlfn.TEXTJOIN("/",FALSE,P56,S56))</f>
        <v>80/100</v>
      </c>
      <c r="H56" s="39"/>
      <c r="I56" s="39" t="str">
        <f ca="1">IF(ISERROR(F50),"",_xlfn.TEXTJOIN("/",FALSE,Q56,T56))</f>
        <v>32/50</v>
      </c>
      <c r="J56" s="39"/>
      <c r="K56" s="39" t="str">
        <f ca="1">IF(ISERROR(F50),"",_xlfn.TEXTJOIN("/",FALSE,R56,U56))</f>
        <v>112/150</v>
      </c>
      <c r="L56" s="39"/>
      <c r="M56" s="7" t="str">
        <f ca="1">IF(ISERROR(F50),"",IF(ISTEXT(P56),IF(P56="A","Ab",IF(P56="D","Dt",IF(P56="UFM","UFM",IF(P56="NA","")))),IF(AND(ISBLANK(P56),ISBLANK(R56)),"",IF(P56&lt;0.3*S56,"F",IF(ISBLANK(R56),"",IF(ISTEXT(R56),R56,IF(R56&gt;=0.9*U56,"O",IF(R56&gt;=0.85*U56,"A+",IF(R56&gt;=0.8*U56,"A",IF(R56&gt;=0.7*U56,"B+",IF(R56&gt;=0.6*U56,"B",IF(R56&gt;=0.5*U56,"C",IF(R56&gt;=0.4*U56,"P",IF(R56&lt;0.4*U56,"F",R56))))))))))))))</f>
        <v>B+</v>
      </c>
      <c r="N56" s="8">
        <f t="shared" ca="1" si="5"/>
        <v>7</v>
      </c>
      <c r="O56">
        <f>O55+1</f>
        <v>2</v>
      </c>
      <c r="P56" s="1">
        <f ca="1">IF(ISERROR(F50),"",IF(ISTEXT(VLOOKUP(B50,INDIRECT($F$8),6+(O56-1)*3)),(VLOOKUP(B50,INDIRECT($F$8),6+(O56-1)*3)),SUM(VLOOKUP(B50,INDIRECT($F$8),6+(O56-1)*3),IF(W67,W56,0))))</f>
        <v>80</v>
      </c>
      <c r="Q56" s="1">
        <f ca="1">IF(ISERROR(F50),"",VLOOKUP(B50,INDIRECT($F$8),7+(O56-1)*3))</f>
        <v>32</v>
      </c>
      <c r="R56" s="1">
        <f ca="1">IF(ISERROR(F50),"",SUM(P56:Q56))</f>
        <v>112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/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0</v>
      </c>
      <c r="X56" s="1" t="str">
        <f ca="1">IF(ISERROR(F50),"",IF(W56=0,"",_xlfn.TEXTJOIN("",FALSE," G+",W56," in ",A56)))</f>
        <v/>
      </c>
    </row>
    <row r="57" spans="1:24" ht="12" customHeight="1" x14ac:dyDescent="0.25">
      <c r="A57" s="7" t="str">
        <f ca="1">IF(ISERROR(F50),"",VLOOKUP(C50,INDIRECT($F$8),6+(O57-1)*3,0))</f>
        <v>EET 001</v>
      </c>
      <c r="B57" s="38" t="str">
        <f ca="1">IF(ISERROR(F50),"",VLOOKUP(D50,INDIRECT($F$8),6+(O57-1)*3,0))</f>
        <v>Basic Electrical Engineering</v>
      </c>
      <c r="C57" s="38"/>
      <c r="D57" s="38"/>
      <c r="E57" s="38"/>
      <c r="F57" s="7">
        <f ca="1">IF(ISERROR(F50),"",VLOOKUP(E50,INDIRECT($F$8),6+(O57-1)*3,0))</f>
        <v>4</v>
      </c>
      <c r="G57" s="39" t="str">
        <f ca="1">IF(ISERROR(F50),"",_xlfn.TEXTJOIN("/",FALSE,P57,S57))</f>
        <v>86/100</v>
      </c>
      <c r="H57" s="39"/>
      <c r="I57" s="39" t="str">
        <f ca="1">IF(ISERROR(F50),"",_xlfn.TEXTJOIN("/",FALSE,Q57,T57))</f>
        <v>48/50</v>
      </c>
      <c r="J57" s="39"/>
      <c r="K57" s="39" t="str">
        <f ca="1">IF(ISERROR(F50),"",_xlfn.TEXTJOIN("/",FALSE,R57,U57))</f>
        <v>134/150</v>
      </c>
      <c r="L57" s="39"/>
      <c r="M57" s="7" t="str">
        <f ca="1">IF(ISERROR(F50),"",IF(ISTEXT(P57),IF(P57="A","Ab",IF(P57="D","Dt",IF(P57="UFM","UFM",IF(P57="NA","")))),IF(AND(ISBLANK(P57),ISBLANK(R57)),"",IF(P57&lt;0.3*S57,"F",IF(ISBLANK(R57),"",IF(ISTEXT(R57),R57,IF(R57&gt;=0.9*U57,"O",IF(R57&gt;=0.85*U57,"A+",IF(R57&gt;=0.8*U57,"A",IF(R57&gt;=0.7*U57,"B+",IF(R57&gt;=0.6*U57,"B",IF(R57&gt;=0.5*U57,"C",IF(R57&gt;=0.4*U57,"P",IF(R57&lt;0.4*U57,"F",R57))))))))))))))</f>
        <v>A+</v>
      </c>
      <c r="N57" s="8">
        <f t="shared" ca="1" si="5"/>
        <v>9</v>
      </c>
      <c r="O57">
        <f>O56+1</f>
        <v>3</v>
      </c>
      <c r="P57" s="1">
        <f ca="1">IF(ISERROR(F50),"",IF(ISTEXT(VLOOKUP(B50,INDIRECT($F$8),6+(O57-1)*3)),(VLOOKUP(B50,INDIRECT($F$8),6+(O57-1)*3)),SUM(VLOOKUP(B50,INDIRECT($F$8),6+(O57-1)*3),IF(W67,W57,0))))</f>
        <v>86</v>
      </c>
      <c r="Q57" s="1">
        <f ca="1">IF(ISERROR(F50),"",VLOOKUP(B50,INDIRECT($F$8),7+(O57-1)*3))</f>
        <v>48</v>
      </c>
      <c r="R57" s="1">
        <f ca="1">IF(ISERROR(F50),"",SUM(P57:Q57))</f>
        <v>134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/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0</v>
      </c>
      <c r="X57" s="1" t="str">
        <f ca="1">IF(ISERROR(F50),"",IF(W57=0,"",_xlfn.TEXTJOIN("",FALSE," G+",W57," in ",A57)))</f>
        <v/>
      </c>
    </row>
    <row r="58" spans="1:24" ht="12" customHeight="1" x14ac:dyDescent="0.25">
      <c r="A58" s="7" t="str">
        <f ca="1">IF(ISERROR(F50),"",VLOOKUP(C50,INDIRECT($F$8),6+(O58-1)*3,0))</f>
        <v>CST 001</v>
      </c>
      <c r="B58" s="38" t="str">
        <f ca="1">IF(ISERROR(F50),"",VLOOKUP(D50,INDIRECT($F$8),6+(O58-1)*3,0))</f>
        <v>Programming for Problem Solving</v>
      </c>
      <c r="C58" s="38"/>
      <c r="D58" s="38"/>
      <c r="E58" s="38"/>
      <c r="F58" s="7">
        <f ca="1">IF(ISERROR(F50),"",VLOOKUP(E50,INDIRECT($F$8),6+(O58-1)*3,0))</f>
        <v>4</v>
      </c>
      <c r="G58" s="39" t="str">
        <f ca="1">IF(ISERROR(F50),"",_xlfn.TEXTJOIN("/",FALSE,P58,S58))</f>
        <v>79/100</v>
      </c>
      <c r="H58" s="39"/>
      <c r="I58" s="39" t="str">
        <f ca="1">IF(ISERROR(F50),"",_xlfn.TEXTJOIN("/",FALSE,Q58,T58))</f>
        <v>47/50</v>
      </c>
      <c r="J58" s="39"/>
      <c r="K58" s="39" t="str">
        <f ca="1">IF(ISERROR(F50),"",_xlfn.TEXTJOIN("/",FALSE,R58,U58))</f>
        <v>126/150</v>
      </c>
      <c r="L58" s="39"/>
      <c r="M58" s="7" t="str">
        <f ca="1">IF(ISERROR(F50),"",IF(ISTEXT(P58),IF(P58="A","Ab",IF(P58="D","Dt",IF(P58="UFM","UFM",IF(P58="NA","")))),IF(AND(ISBLANK(P58),ISBLANK(R58)),"",IF(P58&lt;0.3*S58,"F",IF(ISBLANK(R58),"",IF(ISTEXT(R58),R58,IF(R58&gt;=0.9*U58,"O",IF(R58&gt;=0.85*U58,"A+",IF(R58&gt;=0.8*U58,"A",IF(R58&gt;=0.7*U58,"B+",IF(R58&gt;=0.6*U58,"B",IF(R58&gt;=0.5*U58,"C",IF(R58&gt;=0.4*U58,"P",IF(R58&lt;0.4*U58,"F",R58))))))))))))))</f>
        <v>A</v>
      </c>
      <c r="N58" s="8">
        <f t="shared" ca="1" si="5"/>
        <v>8</v>
      </c>
      <c r="O58">
        <f>O57+1</f>
        <v>4</v>
      </c>
      <c r="P58" s="1">
        <f ca="1">IF(ISERROR(F50),"",IF(ISTEXT(VLOOKUP(B50,INDIRECT($F$8),6+(O58-1)*3)),(VLOOKUP(B50,INDIRECT($F$8),6+(O58-1)*3)),SUM(VLOOKUP(B50,INDIRECT($F$8),6+(O58-1)*3),IF(W67,W58,0))))</f>
        <v>79</v>
      </c>
      <c r="Q58" s="1">
        <f ca="1">IF(ISERROR(F50),"",VLOOKUP(B50,INDIRECT($F$8),7+(O58-1)*3))</f>
        <v>47</v>
      </c>
      <c r="R58" s="1">
        <f ca="1">IF(ISERROR(F50),"",SUM(P58:Q58))</f>
        <v>126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/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0</v>
      </c>
      <c r="X58" s="1" t="str">
        <f ca="1">IF(ISERROR(F50),"",IF(W58=0,"",_xlfn.TEXTJOIN("",FALSE," G+",W58," in ",A58)))</f>
        <v/>
      </c>
    </row>
    <row r="59" spans="1:24" ht="12" customHeight="1" x14ac:dyDescent="0.25">
      <c r="A59" s="7" t="str">
        <f ca="1">IF(ISERROR(F50),"",VLOOKUP(C50,INDIRECT($F$8),6+(O59-1)*3,0))</f>
        <v>AHT 004</v>
      </c>
      <c r="B59" s="38" t="str">
        <f ca="1">IF(ISERROR(F50),"",VLOOKUP(D50,INDIRECT($F$8),6+(O59-1)*3,0))</f>
        <v>Environmental Studies ($)</v>
      </c>
      <c r="C59" s="38"/>
      <c r="D59" s="38"/>
      <c r="E59" s="38"/>
      <c r="F59" s="7">
        <f ca="1">IF(ISERROR(F50),"",VLOOKUP(E50,INDIRECT($F$8),6+(O59-1)*3,0))</f>
        <v>0</v>
      </c>
      <c r="G59" s="39" t="str">
        <f ca="1">IF(ISERROR(F50),"",_xlfn.TEXTJOIN("/",FALSE,P59,S59))</f>
        <v>43/50</v>
      </c>
      <c r="H59" s="39"/>
      <c r="I59" s="39" t="str">
        <f ca="1">IF(ISERROR(F50),"",_xlfn.TEXTJOIN("/",FALSE,Q59,T59))</f>
        <v>25/25</v>
      </c>
      <c r="J59" s="39"/>
      <c r="K59" s="39" t="str">
        <f ca="1">IF(ISERROR(F50),"",_xlfn.TEXTJOIN("/",FALSE,R59,U59))</f>
        <v>68/75</v>
      </c>
      <c r="L59" s="39"/>
      <c r="M59" s="7" t="str">
        <f ca="1">IF(ISERROR(F50),"",IF(ISTEXT(P59),IF(P59="A","Ab",IF(P59="D","Dt",IF(P59="UFM","UFM",IF(P59="NA","")))),IF(AND(ISBLANK(P59),ISBLANK(R59)),"",IF(P59&lt;0.3*S59,"F",IF(ISBLANK(R59),"",IF(ISTEXT(R59),R59,IF(R59&gt;=0.9*U59,"O",IF(R59&gt;=0.85*U59,"A+",IF(R59&gt;=0.8*U59,"A",IF(R59&gt;=0.7*U59,"B+",IF(R59&gt;=0.6*U59,"B",IF(R59&gt;=0.5*U59,"C",IF(R59&gt;=0.4*U59,"P",IF(R59&lt;0.4*U59,"F",R59))))))))))))))</f>
        <v>O</v>
      </c>
      <c r="N59" s="8">
        <f t="shared" ca="1" si="5"/>
        <v>10</v>
      </c>
      <c r="O59">
        <f>O58+1</f>
        <v>5</v>
      </c>
      <c r="P59" s="1">
        <f ca="1">IF(ISERROR(F50),"",IF(ISTEXT(VLOOKUP(B50,INDIRECT($F$8),6+(O59-1)*3)),(VLOOKUP(B50,INDIRECT($F$8),6+(O59-1)*3)),SUM(VLOOKUP(B50,INDIRECT($F$8),6+(O59-1)*3),IF(W67,W59,0))))</f>
        <v>43</v>
      </c>
      <c r="Q59" s="1">
        <f ca="1">IF(ISERROR(F50),"",VLOOKUP(B50,INDIRECT($F$8),7+(O59-1)*3))</f>
        <v>25</v>
      </c>
      <c r="R59" s="1">
        <f ca="1">IF(ISERROR(F50),"",SUM(P59:Q59))</f>
        <v>68</v>
      </c>
      <c r="S59" s="1">
        <f ca="1">IF(ISERROR(F50),"",VLOOKUP(A50,INDIRECT($F$8),6+(O59-1)*3))</f>
        <v>50</v>
      </c>
      <c r="T59" s="1">
        <f ca="1">IF(ISERROR(F50),"",VLOOKUP(A50,INDIRECT($F$8),7+(O59-1)*3))</f>
        <v>25</v>
      </c>
      <c r="U59" s="1">
        <f ca="1">IF(ISERROR(F50),"",VLOOKUP(A50,INDIRECT($F$8),8+(O59-1)*3))</f>
        <v>75</v>
      </c>
      <c r="V59" s="1" t="str">
        <f ca="1">IF(ISERROR(F50),"",IF(N59=0,A59,""))</f>
        <v/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0</v>
      </c>
      <c r="X59" s="1" t="str">
        <f ca="1">IF(ISERROR(F50),"",IF(W59=0,"",_xlfn.TEXTJOIN("",FALSE," G+",W59," in ",A59)))</f>
        <v/>
      </c>
    </row>
    <row r="60" spans="1:24" ht="12" customHeight="1" x14ac:dyDescent="0.25">
      <c r="A60" s="7" t="str">
        <f ca="1">IF(ISERROR(F50),"",VLOOKUP(C50,INDIRECT($F$8),6+(O60-1)*3,0))</f>
        <v>AHP 001</v>
      </c>
      <c r="B60" s="38" t="str">
        <f ca="1">IF(ISERROR(F50),"",VLOOKUP(D50,INDIRECT($F$8),6+(O60-1)*3,0))</f>
        <v>Engineering Physics Lab</v>
      </c>
      <c r="C60" s="38"/>
      <c r="D60" s="38"/>
      <c r="E60" s="38"/>
      <c r="F60" s="7">
        <f ca="1">IF(ISERROR(F50),"",VLOOKUP(E50,INDIRECT($F$8),6+(O60-1)*3,0))</f>
        <v>1</v>
      </c>
      <c r="G60" s="39" t="str">
        <f ca="1">IF(ISERROR(F50),"",_xlfn.TEXTJOIN("/",FALSE,P60,S60))</f>
        <v>21/25</v>
      </c>
      <c r="H60" s="39"/>
      <c r="I60" s="39" t="str">
        <f ca="1">IF(ISERROR(F50),"",_xlfn.TEXTJOIN("/",FALSE,Q60,T60))</f>
        <v>21/25</v>
      </c>
      <c r="J60" s="39"/>
      <c r="K60" s="39" t="str">
        <f ca="1">IF(ISERROR(F50),"",_xlfn.TEXTJOIN("/",FALSE,R60,U60))</f>
        <v>42/50</v>
      </c>
      <c r="L60" s="39"/>
      <c r="M60" s="7" t="str">
        <f ca="1">IF(ISERROR(F50),"",IF(ISTEXT(P60),IF(P60="A","Ab",IF(P60="D","Dt",IF(P60="UFM","UFM",IF(P60="NA","")))),IF(AND(ISBLANK(P60),ISBLANK(R60)),"",IF(P60&lt;0.3*S60,"F",IF(ISBLANK(R60),"",IF(ISTEXT(R60),R60,IF(R60&gt;=0.9*U60,"O",IF(R60&gt;=0.85*U60,"A+",IF(R60&gt;=0.8*U60,"A",IF(R60&gt;=0.7*U60,"B+",IF(R60&gt;=0.6*U60,"B",IF(R60&gt;=0.5*U60,"C",IF(R60&gt;=0.4*U60,"P",IF(R60&lt;0.4*U60,"F",R60))))))))))))))</f>
        <v>A</v>
      </c>
      <c r="N60" s="8">
        <f t="shared" ca="1" si="5"/>
        <v>8</v>
      </c>
      <c r="O60">
        <f t="shared" ref="O60:O66" si="6">O59+1</f>
        <v>6</v>
      </c>
      <c r="P60" s="1">
        <f ca="1">IF(ISERROR(F50),"",IF(ISTEXT(VLOOKUP(B50,INDIRECT($F$8),6+(O60-1)*3)),(VLOOKUP(B50,INDIRECT($F$8),6+(O60-1)*3)),SUM(VLOOKUP(B50,INDIRECT($F$8),6+(O60-1)*3),IF(W67,W60,0))))</f>
        <v>21</v>
      </c>
      <c r="Q60" s="1">
        <f ca="1">IF(ISERROR(F50),"",VLOOKUP(B50,INDIRECT($F$8),7+(O60-1)*3))</f>
        <v>21</v>
      </c>
      <c r="R60" s="1">
        <f ca="1">IF(ISERROR(F50),"",SUM(P60:Q60))</f>
        <v>42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/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0</v>
      </c>
      <c r="X60" s="1" t="str">
        <f ca="1">IF(ISERROR(F50),"",IF(W60=0,"",_xlfn.TEXTJOIN("",FALSE," G+",W60," in ",A60)))</f>
        <v/>
      </c>
    </row>
    <row r="61" spans="1:24" ht="12" customHeight="1" x14ac:dyDescent="0.25">
      <c r="A61" s="7" t="str">
        <f ca="1">IF(ISERROR(F50),"",VLOOKUP(C50,INDIRECT($F$8),6+(O61-1)*3,0))</f>
        <v>EEP 001</v>
      </c>
      <c r="B61" s="38" t="str">
        <f ca="1">IF(ISERROR(F50),"",VLOOKUP(D50,INDIRECT($F$8),6+(O61-1)*3,0))</f>
        <v>Basic Electrical Engineering Lab</v>
      </c>
      <c r="C61" s="38"/>
      <c r="D61" s="38"/>
      <c r="E61" s="38"/>
      <c r="F61" s="7">
        <f ca="1">IF(ISERROR(F50),"",VLOOKUP(E50,INDIRECT($F$8),6+(O61-1)*3,0))</f>
        <v>1</v>
      </c>
      <c r="G61" s="39" t="str">
        <f ca="1">IF(ISERROR(F50),"",_xlfn.TEXTJOIN("/",FALSE,P61,S61))</f>
        <v>20/25</v>
      </c>
      <c r="H61" s="39"/>
      <c r="I61" s="39" t="str">
        <f ca="1">IF(ISERROR(F50),"",_xlfn.TEXTJOIN("/",FALSE,Q61,T61))</f>
        <v>20/25</v>
      </c>
      <c r="J61" s="39"/>
      <c r="K61" s="39" t="str">
        <f ca="1">IF(ISERROR(F50),"",_xlfn.TEXTJOIN("/",FALSE,R61,U61))</f>
        <v>40/50</v>
      </c>
      <c r="L61" s="39"/>
      <c r="M61" s="7" t="str">
        <f ca="1">IF(ISERROR(F50),"",IF(ISTEXT(P61),IF(P61="A","Ab",IF(P61="D","Dt",IF(P61="UFM","UFM",IF(P61="NA","")))),IF(AND(ISBLANK(P61),ISBLANK(R61)),"",IF(P61&lt;0.3*S61,"F",IF(ISBLANK(R61),"",IF(ISTEXT(R61),R61,IF(R61&gt;=0.9*U61,"O",IF(R61&gt;=0.85*U61,"A+",IF(R61&gt;=0.8*U61,"A",IF(R61&gt;=0.7*U61,"B+",IF(R61&gt;=0.6*U61,"B",IF(R61&gt;=0.5*U61,"C",IF(R61&gt;=0.4*U61,"P",IF(R61&lt;0.4*U61,"F",R61))))))))))))))</f>
        <v>A</v>
      </c>
      <c r="N61" s="8">
        <f t="shared" ca="1" si="5"/>
        <v>8</v>
      </c>
      <c r="O61">
        <f t="shared" si="6"/>
        <v>7</v>
      </c>
      <c r="P61" s="1">
        <f ca="1">IF(ISERROR(F50),"",IF(ISTEXT(VLOOKUP(B50,INDIRECT($F$8),6+(O61-1)*3)),(VLOOKUP(B50,INDIRECT($F$8),6+(O61-1)*3)),SUM(VLOOKUP(B50,INDIRECT($F$8),6+(O61-1)*3),IF(W67,W61,0))))</f>
        <v>20</v>
      </c>
      <c r="Q61" s="1">
        <f ca="1">IF(ISERROR(F50),"",VLOOKUP(B50,INDIRECT($F$8),7+(O61-1)*3))</f>
        <v>20</v>
      </c>
      <c r="R61" s="1">
        <f ca="1">IF(ISERROR(F50),"",SUM(P61:Q61))</f>
        <v>40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/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0</v>
      </c>
      <c r="X61" s="1" t="str">
        <f ca="1">IF(ISERROR(F50),"",IF(W61=0,"",_xlfn.TEXTJOIN("",FALSE," G+",W61," in ",A61)))</f>
        <v/>
      </c>
    </row>
    <row r="62" spans="1:24" ht="12" customHeight="1" x14ac:dyDescent="0.25">
      <c r="A62" s="7" t="str">
        <f ca="1">IF(ISERROR(F50),"",VLOOKUP(C50,INDIRECT($F$8),6+(O62-1)*3,0))</f>
        <v>CSP 001</v>
      </c>
      <c r="B62" s="38" t="str">
        <f ca="1">IF(ISERROR(F50),"",VLOOKUP(D50,INDIRECT($F$8),6+(O62-1)*3-Z62,0))</f>
        <v>Programming for Problem Solving Lab</v>
      </c>
      <c r="C62" s="38"/>
      <c r="D62" s="38"/>
      <c r="E62" s="38"/>
      <c r="F62" s="7">
        <f ca="1">IF(ISERROR(F50),"",VLOOKUP(E50,INDIRECT($F$8),6+(O62-1)*3,0))</f>
        <v>1</v>
      </c>
      <c r="G62" s="39" t="str">
        <f ca="1">IF(ISERROR(F50),"",_xlfn.TEXTJOIN("/",FALSE,P62,S62))</f>
        <v>18/25</v>
      </c>
      <c r="H62" s="39"/>
      <c r="I62" s="39" t="str">
        <f ca="1">IF(ISERROR(F50),"",_xlfn.TEXTJOIN("/",FALSE,Q62,T62))</f>
        <v>22/25</v>
      </c>
      <c r="J62" s="39"/>
      <c r="K62" s="39" t="str">
        <f ca="1">IF(ISERROR(F50),"",_xlfn.TEXTJOIN("/",FALSE,R62,U62))</f>
        <v>40/50</v>
      </c>
      <c r="L62" s="39"/>
      <c r="M62" s="7" t="str">
        <f ca="1">IF(ISERROR(F50),"",IF(ISTEXT(P62),IF(P62="A","Ab",IF(P62="D","Dt",IF(P62="UFM","UFM",IF(P62="NA","")))),IF(AND(ISBLANK(P62),ISBLANK(R62)),"",IF(P62&lt;0.3*S62,"F",IF(ISBLANK(R62),"",IF(ISTEXT(R62),R62,IF(R62&gt;=0.9*U62,"O",IF(R62&gt;=0.85*U62,"A+",IF(R62&gt;=0.8*U62,"A",IF(R62&gt;=0.7*U62,"B+",IF(R62&gt;=0.6*U62,"B",IF(R62&gt;=0.5*U62,"C",IF(R62&gt;=0.4*U62,"P",IF(R62&lt;0.4*U62,"F",R62))))))))))))))</f>
        <v>A</v>
      </c>
      <c r="N62" s="8">
        <f t="shared" ca="1" si="5"/>
        <v>8</v>
      </c>
      <c r="O62">
        <f t="shared" si="6"/>
        <v>8</v>
      </c>
      <c r="P62" s="1">
        <f ca="1">IF(ISERROR(F50),"",IF(ISTEXT(VLOOKUP(B50,INDIRECT($F$8),6+(O62-1)*3)),(VLOOKUP(B50,INDIRECT($F$8),6+(O62-1)*3)),SUM(VLOOKUP(B50,INDIRECT($F$8),6+(O62-1)*3),IF(W67,W62,0))))</f>
        <v>18</v>
      </c>
      <c r="Q62" s="1">
        <f ca="1">IF(ISERROR(F50),"",VLOOKUP(B50,INDIRECT($F$8),7+(O62-1)*3))</f>
        <v>22</v>
      </c>
      <c r="R62" s="1">
        <f ca="1">IF(ISERROR(F50),"",SUM(P62:Q62))</f>
        <v>40</v>
      </c>
      <c r="S62" s="1">
        <f ca="1">IF(ISERROR(F50),"",VLOOKUP(A50,INDIRECT($F$8),6+(O62-1)*3))</f>
        <v>25</v>
      </c>
      <c r="T62" s="1">
        <f ca="1">IF(ISERROR(F50),"",VLOOKUP(A50,INDIRECT($F$8),7+(O62-1)*3))</f>
        <v>25</v>
      </c>
      <c r="U62" s="1">
        <f ca="1">IF(ISERROR(F50),"",VLOOKUP(A50,INDIRECT($F$8),8+(O62-1)*3))</f>
        <v>50</v>
      </c>
      <c r="V62" s="1" t="str">
        <f ca="1">IF(ISERROR(F50),"",IF(N62=0,A62,""))</f>
        <v/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0</v>
      </c>
      <c r="X62" s="1" t="str">
        <f ca="1">IF(ISERROR(F50),"",IF(W62=0,"",_xlfn.TEXTJOIN("",FALSE," G+",W62," in ",A62)))</f>
        <v/>
      </c>
    </row>
    <row r="63" spans="1:24" ht="12" customHeight="1" x14ac:dyDescent="0.25">
      <c r="A63" s="7" t="str">
        <f ca="1">IF(ISERROR(F50),"",VLOOKUP(C50,INDIRECT($F$8),6+(O63-1)*3,0))</f>
        <v>MEP 002</v>
      </c>
      <c r="B63" s="38" t="str">
        <f ca="1">IF(ISERROR(F50),"",VLOOKUP(D50,INDIRECT($F$8),6+(O63-1)*3-Z63,0))</f>
        <v>Engineering Graphics &amp; Design Lab</v>
      </c>
      <c r="C63" s="38"/>
      <c r="D63" s="38"/>
      <c r="E63" s="38"/>
      <c r="F63" s="7">
        <f ca="1">IF(ISERROR(F50),"",VLOOKUP(E50,INDIRECT($F$8),6+(O63-1)*3,0))</f>
        <v>2</v>
      </c>
      <c r="G63" s="39" t="str">
        <f ca="1">IF(ISERROR(F50),"",_xlfn.TEXTJOIN("/",FALSE,P63,S63))</f>
        <v>44/50</v>
      </c>
      <c r="H63" s="39"/>
      <c r="I63" s="39" t="str">
        <f ca="1">IF(ISERROR(F50),"",_xlfn.TEXTJOIN("/",FALSE,Q63,T63))</f>
        <v>49/50</v>
      </c>
      <c r="J63" s="39"/>
      <c r="K63" s="39" t="str">
        <f ca="1">IF(ISERROR(F50),"",_xlfn.TEXTJOIN("/",FALSE,R63,U63))</f>
        <v>93/100</v>
      </c>
      <c r="L63" s="39"/>
      <c r="M63" s="7" t="str">
        <f ca="1">IF(ISERROR(F50),"",IF(ISTEXT(P63),IF(P63="A","Ab",IF(P63="D","Dt",IF(P63="UFM","UFM",IF(P63="NA","")))),IF(AND(ISBLANK(P63),ISBLANK(R63)),"",IF(P63&lt;0.3*S63,"F",IF(ISBLANK(R63),"",IF(ISTEXT(R63),R63,IF(R63&gt;=0.9*U63,"O",IF(R63&gt;=0.85*U63,"A+",IF(R63&gt;=0.8*U63,"A",IF(R63&gt;=0.7*U63,"B+",IF(R63&gt;=0.6*U63,"B",IF(R63&gt;=0.5*U63,"C",IF(R63&gt;=0.4*U63,"P",IF(R63&lt;0.4*U63,"F",R63))))))))))))))</f>
        <v>O</v>
      </c>
      <c r="N63" s="8">
        <f t="shared" ca="1" si="5"/>
        <v>10</v>
      </c>
      <c r="O63">
        <f t="shared" si="6"/>
        <v>9</v>
      </c>
      <c r="P63" s="1">
        <f ca="1">IF(ISERROR(F50),"",IF(ISTEXT(VLOOKUP(B50,INDIRECT($F$8),6+(O63-1)*3)),(VLOOKUP(B50,INDIRECT($F$8),6+(O63-1)*3)),SUM(VLOOKUP(B50,INDIRECT($F$8),6+(O63-1)*3),IF(W67,W63,0))))</f>
        <v>44</v>
      </c>
      <c r="Q63" s="1">
        <f ca="1">IF(ISERROR(F50),"",VLOOKUP(B50,INDIRECT($F$8),7+(O63-1)*3))</f>
        <v>49</v>
      </c>
      <c r="R63" s="1">
        <f ca="1">IF(ISERROR(F50),"",SUM(P63:Q63))</f>
        <v>93</v>
      </c>
      <c r="S63" s="1">
        <f ca="1">IF(ISERROR(F50),"",VLOOKUP(A50,INDIRECT($F$8),6+(O63-1)*3))</f>
        <v>50</v>
      </c>
      <c r="T63" s="1">
        <f ca="1">IF(ISERROR(F50),"",VLOOKUP(A50,INDIRECT($F$8),7+(O63-1)*3))</f>
        <v>50</v>
      </c>
      <c r="U63" s="1">
        <f ca="1">IF(ISERROR(F50),"",VLOOKUP(A50,INDIRECT($F$8),8+(O63-1)*3))</f>
        <v>100</v>
      </c>
      <c r="V63" s="1" t="str">
        <f ca="1">IF(ISERROR(F50),"",IF(N63=0,A63,""))</f>
        <v/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0</v>
      </c>
      <c r="X63" s="1" t="str">
        <f ca="1">IF(ISERROR(F50),"",IF(W63=0,"",_xlfn.TEXTJOIN("",FALSE," G+",W63," in ",A63)))</f>
        <v/>
      </c>
    </row>
    <row r="64" spans="1:24" ht="12" customHeight="1" x14ac:dyDescent="0.25">
      <c r="A64" s="7" t="str">
        <f ca="1">IF(ISERROR(F50),"",VLOOKUP(C50,INDIRECT($F$8),6+(O64-1)*3,0))</f>
        <v>AHP 003</v>
      </c>
      <c r="B64" s="38" t="str">
        <f ca="1">IF(ISERROR(F50),"",VLOOKUP(D50,INDIRECT($F$8),6+(O64-1)*3,0))</f>
        <v>Introduction to Digital Marketing Lab</v>
      </c>
      <c r="C64" s="38"/>
      <c r="D64" s="38"/>
      <c r="E64" s="38"/>
      <c r="F64" s="7">
        <f ca="1">IF(ISERROR(F50),"",VLOOKUP(E50,INDIRECT($F$8),6+(O64-1)*3,0))</f>
        <v>1</v>
      </c>
      <c r="G64" s="39" t="str">
        <f ca="1">IF(ISERROR(F50),"",_xlfn.TEXTJOIN("/",FALSE,P64,S64))</f>
        <v>20/25</v>
      </c>
      <c r="H64" s="39"/>
      <c r="I64" s="39" t="str">
        <f ca="1">IF(ISERROR(F50),"",_xlfn.TEXTJOIN("/",FALSE,Q64,T64))</f>
        <v>22/25</v>
      </c>
      <c r="J64" s="39"/>
      <c r="K64" s="39" t="str">
        <f ca="1">IF(ISERROR(F50),"",_xlfn.TEXTJOIN("/",FALSE,R64,U64))</f>
        <v>42/50</v>
      </c>
      <c r="L64" s="39"/>
      <c r="M64" s="7" t="str">
        <f ca="1">IF(ISERROR(F50),"",IF(ISTEXT(P64),IF(P64="A","Ab",IF(P64="D","Dt",IF(P64="UFM","UFM",IF(P64="NA","")))),IF(AND(ISBLANK(P64),ISBLANK(R64)),"",IF(P64&lt;0.3*S64,"F",IF(ISBLANK(R64),"",IF(ISTEXT(R64),R64,IF(R64&gt;=0.9*U64,"O",IF(R64&gt;=0.85*U64,"A+",IF(R64&gt;=0.8*U64,"A",IF(R64&gt;=0.7*U64,"B+",IF(R64&gt;=0.6*U64,"B",IF(R64&gt;=0.5*U64,"C",IF(R64&gt;=0.4*U64,"P",IF(R64&lt;0.4*U64,"F",R64))))))))))))))</f>
        <v>A</v>
      </c>
      <c r="N64" s="8">
        <f t="shared" ca="1" si="5"/>
        <v>8</v>
      </c>
      <c r="O64">
        <f t="shared" si="6"/>
        <v>10</v>
      </c>
      <c r="P64" s="1">
        <f ca="1">IF(ISERROR(F50),"",IF(ISTEXT(VLOOKUP(B50,INDIRECT($F$8),6+(O64-1)*3)),(VLOOKUP(B50,INDIRECT($F$8),6+(O64-1)*3)),SUM(VLOOKUP(B50,INDIRECT($F$8),6+(O64-1)*3),IF(W67,W64,0))))</f>
        <v>20</v>
      </c>
      <c r="Q64" s="1">
        <f ca="1">IF(ISERROR(F50),"",VLOOKUP(B50,INDIRECT($F$8),7+(O64-1)*3))</f>
        <v>22</v>
      </c>
      <c r="R64" s="1">
        <f ca="1">IF(ISERROR(F50),"",SUM(P64:Q64))</f>
        <v>42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/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0</v>
      </c>
      <c r="X64" s="1" t="str">
        <f ca="1">IF(ISERROR(F50),"",IF(W64=0,"",_xlfn.TEXTJOIN("",FALSE," G+",W64," in ",A64)))</f>
        <v/>
      </c>
    </row>
    <row r="65" spans="1:24" ht="12" customHeight="1" x14ac:dyDescent="0.25">
      <c r="A65" s="7" t="str">
        <f ca="1">IF(ISERROR(F50),"",VLOOKUP(C50,INDIRECT($F$8),6+(O65-1)*3,0))</f>
        <v>AHP 005</v>
      </c>
      <c r="B65" s="38" t="str">
        <f ca="1">IF(ISERROR(F50),"",VLOOKUP(D50,INDIRECT($F$8),6+(O65-1)*3,0))</f>
        <v>Self Employment &amp; Entrepreneurship Development</v>
      </c>
      <c r="C65" s="38"/>
      <c r="D65" s="38"/>
      <c r="E65" s="38"/>
      <c r="F65" s="7">
        <f ca="1">IF(ISERROR(F50),"",VLOOKUP(E50,INDIRECT($F$8),6+(O65-1)*3,0))</f>
        <v>1</v>
      </c>
      <c r="G65" s="39" t="str">
        <f ca="1">IF(ISERROR(F50),"",_xlfn.TEXTJOIN("/",FALSE,P65,S65))</f>
        <v>22/25</v>
      </c>
      <c r="H65" s="39"/>
      <c r="I65" s="39" t="str">
        <f ca="1">IF(ISERROR(F50),"",_xlfn.TEXTJOIN("/",FALSE,Q65,T65))</f>
        <v>23/25</v>
      </c>
      <c r="J65" s="39"/>
      <c r="K65" s="39" t="str">
        <f ca="1">IF(ISERROR(F50),"",_xlfn.TEXTJOIN("/",FALSE,R65,U65))</f>
        <v>45/50</v>
      </c>
      <c r="L65" s="39"/>
      <c r="M65" s="7" t="str">
        <f ca="1">IF(ISERROR(F50),"",IF(ISTEXT(P65),IF(P65="A","Ab",IF(P65="D","Dt",IF(P65="UFM","UFM",IF(P65="NA","")))),IF(AND(ISBLANK(P65),ISBLANK(R65)),"",IF(P65&lt;0.3*S65,"F",IF(ISBLANK(R65),"",IF(ISTEXT(R65),R65,IF(R65&gt;=0.9*U65,"O",IF(R65&gt;=0.85*U65,"A+",IF(R65&gt;=0.8*U65,"A",IF(R65&gt;=0.7*U65,"B+",IF(R65&gt;=0.6*U65,"B",IF(R65&gt;=0.5*U65,"C",IF(R65&gt;=0.4*U65,"P",IF(R65&lt;0.4*U65,"F",R65))))))))))))))</f>
        <v>O</v>
      </c>
      <c r="N65" s="8">
        <f t="shared" ca="1" si="5"/>
        <v>10</v>
      </c>
      <c r="O65">
        <f t="shared" si="6"/>
        <v>11</v>
      </c>
      <c r="P65" s="1">
        <f ca="1">IF(ISERROR(F50),"",IF(ISTEXT(VLOOKUP(B50,INDIRECT($F$8),6+(O65-1)*3)),(VLOOKUP(B50,INDIRECT($F$8),6+(O65-1)*3)),SUM(VLOOKUP(B50,INDIRECT($F$8),6+(O65-1)*3),IF(W67,W65,0))))</f>
        <v>22</v>
      </c>
      <c r="Q65" s="1">
        <f ca="1">IF(ISERROR(F50),"",VLOOKUP(B50,INDIRECT($F$8),7+(O65-1)*3))</f>
        <v>23</v>
      </c>
      <c r="R65" s="1">
        <f ca="1">IF(ISERROR(F50),"",SUM(P65:Q65))</f>
        <v>45</v>
      </c>
      <c r="S65" s="1">
        <f ca="1">IF(ISERROR(F50),"",VLOOKUP(A50,INDIRECT($F$8),6+(O65-1)*3))</f>
        <v>25</v>
      </c>
      <c r="T65" s="1">
        <f ca="1">IF(ISERROR(F50),"",VLOOKUP(A50,INDIRECT($F$8),7+(O65-1)*3))</f>
        <v>25</v>
      </c>
      <c r="U65" s="1">
        <f ca="1">IF(ISERROR(F50),"",VLOOKUP(A50,INDIRECT($F$8),8+(O65-1)*3))</f>
        <v>50</v>
      </c>
      <c r="V65" s="1" t="str">
        <f ca="1">IF(ISERROR(F50),"",IF(N65=0,A65,""))</f>
        <v/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0</v>
      </c>
      <c r="X65" s="1" t="str">
        <f ca="1">IF(ISERROR(F50),"",IF(W65=0,"",_xlfn.TEXTJOIN("",FALSE," G+",W65," in ",A65)))</f>
        <v/>
      </c>
    </row>
    <row r="66" spans="1:24" ht="12" customHeight="1" x14ac:dyDescent="0.25">
      <c r="A66" s="7" t="str">
        <f ca="1">IF(ISERROR(F50),"",VLOOKUP(C50,INDIRECT($F$8),6+(O66-1)*3-Y66,0))</f>
        <v>GP 02</v>
      </c>
      <c r="B66" s="38" t="str">
        <f ca="1">IF(ISERROR(F50),"",VLOOKUP(D50,INDIRECT($F$8),6+(O66-1)*3-Z66,0))</f>
        <v>General Proficiency ($)</v>
      </c>
      <c r="C66" s="38"/>
      <c r="D66" s="38"/>
      <c r="E66" s="38"/>
      <c r="F66" s="7">
        <f ca="1">IF(ISERROR(F50),"",VLOOKUP(E50,INDIRECT($F$8),6+(O66-1)*3-AA66,0))</f>
        <v>0</v>
      </c>
      <c r="G66" s="39" t="str">
        <f ca="1">IF(ISERROR(F50),"","-")</f>
        <v>-</v>
      </c>
      <c r="H66" s="39"/>
      <c r="I66" s="39" t="str">
        <f ca="1">IF(ISERROR(F50),"",_xlfn.TEXTJOIN("/",FALSE,Q66,T66))</f>
        <v>46/50</v>
      </c>
      <c r="J66" s="39"/>
      <c r="K66" s="39" t="str">
        <f ca="1">IF(ISERROR(F50),"",_xlfn.TEXTJOIN("/",FALSE,R66,U66))</f>
        <v>46/50</v>
      </c>
      <c r="L66" s="39"/>
      <c r="M66" s="39" t="str">
        <f ca="1">IF(ISBLANK(R66),"",IF(ISTEXT(R66),R66,IF(R66&gt;=0.8*U66,"Excellent",IF(R66&gt;=0.6*U66,"Very Good",IF(R66&gt;=0.4*U66,"Good",IF(R66&gt;=0.2*U66,"Satisfactory","Average"))))))</f>
        <v>Excellent</v>
      </c>
      <c r="N66" s="39"/>
      <c r="O66">
        <f t="shared" si="6"/>
        <v>12</v>
      </c>
      <c r="P66" s="1">
        <f ca="1">IF(ISERROR(F50),"",IF(ISTEXT(VLOOKUP(B\28,INDIRECT($F$8),6+(O66-1)*3)),(VLOOKUP(B50,INDIRECT($F$8),6+(O66-1)*3)),SUM(VLOOKUP(B50,INDIRECT($F$8),6+(O66-1)*3),IF(W67,W66,0))))</f>
        <v>0</v>
      </c>
      <c r="Q66" s="1">
        <f ca="1">IF(ISERROR(F50),"",VLOOKUP(B50,INDIRECT($F$8),7+(O66-1)*3))</f>
        <v>46</v>
      </c>
      <c r="R66" s="1">
        <f ca="1">IF(ISERROR(F50),"",SUM(P66:Q66))</f>
        <v>46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5">
      <c r="A67" s="40" t="str">
        <f ca="1">IF(ISERROR(F50),"",A46)</f>
        <v>Total Credits/ Marks/ Total Grade Points</v>
      </c>
      <c r="B67" s="40"/>
      <c r="C67" s="40"/>
      <c r="D67" s="40"/>
      <c r="E67" s="40"/>
      <c r="F67" s="10">
        <f ca="1">IF(ISERROR(F50),"",SUM(F55:F65))</f>
        <v>23</v>
      </c>
      <c r="G67" s="41" t="str">
        <f ca="1">IF(ISERROR(F50),"",_xlfn.TEXTJOIN("/",TRUE,SUMIF(F55:F66,"&gt;0",P55:P66),SUMIF(F55:F66,"&gt;0",S55:S66)))</f>
        <v>390/575</v>
      </c>
      <c r="H67" s="41"/>
      <c r="I67" s="41" t="str">
        <f ca="1">IF(ISERROR(F50),"",_xlfn.TEXTJOIN("/",TRUE,SUMIF(F55:F66,"&gt;0",Q55:Q66),SUMIF(F55:F66,"&gt;0",T55:T66)))</f>
        <v>318/375</v>
      </c>
      <c r="J67" s="41"/>
      <c r="K67" s="41" t="str">
        <f ca="1">IF(ISERROR(F50),"",_xlfn.TEXTJOIN("/",TRUE,SUMIF(F55:F66,"&gt;0",R55:R66),SUMIF(F55:F66,"&gt;0",U55:U66)))</f>
        <v>708/950</v>
      </c>
      <c r="L67" s="41"/>
      <c r="M67" s="40" t="e">
        <f ca="1">IF(ISERROR(F50),"",SUMPRODUCT(N55:N65,F55:F65))</f>
        <v>#N/A</v>
      </c>
      <c r="N67" s="40"/>
      <c r="V67" s="1" t="e">
        <f ca="1">IF(ISERROR(F50),"",_xlfn.TEXTJOIN(", ",TRUE,V55:V66))</f>
        <v>#N/A</v>
      </c>
      <c r="W67" t="b">
        <f ca="1">IF(ISERROR(F50),"",IF(SUM(W55:W66)&lt;=W54,TRUE,FALSE))</f>
        <v>0</v>
      </c>
      <c r="X67" s="1" t="str">
        <f ca="1">IF(ISERROR(F50),"",_xlfn.TEXTJOIN(",",TRUE,X55:X66))</f>
        <v xml:space="preserve"> G+11 in AHT 001</v>
      </c>
    </row>
    <row r="68" spans="1:24" ht="12" customHeight="1" x14ac:dyDescent="0.25">
      <c r="A68" s="40" t="str">
        <f ca="1">IF(ISERROR(F50),"",A47)</f>
        <v>Result:</v>
      </c>
      <c r="B68" s="42" t="e" cm="1">
        <f t="array" aca="1" ref="B68" ca="1">IF(INDIRECT("N" &amp; ROW())&lt;20, "NOT PROMOTED TO SECOND YEAR", IF(TRIM(INDIRECT("V" &amp; ROW()-1))="","PASS","CARRY OVER")
)</f>
        <v>#N/A</v>
      </c>
      <c r="C68" s="42"/>
      <c r="D68" s="40" t="str">
        <f ca="1">IF(ISERROR(F50),"",D47)</f>
        <v>Remark:</v>
      </c>
      <c r="E68" s="42" t="e">
        <f ca="1">IF(ISERROR(F50),"",IF(V67="",IF(X67="","",X67),_xlfn.TEXTJOIN(" ",TRUE,"BACK IN",V67)))</f>
        <v>#N/A</v>
      </c>
      <c r="F68" s="42"/>
      <c r="G68" s="40" t="str">
        <f ca="1">IF(ISERROR(F50),"",G47)</f>
        <v>SGPA:</v>
      </c>
      <c r="H68" s="43" t="e">
        <f ca="1">IF(ISERROR(F50),"",M67/F67)</f>
        <v>#N/A</v>
      </c>
      <c r="I68" s="40" t="str">
        <f ca="1">IF(ISERROR(F50),"",I47)</f>
        <v>CGPA:</v>
      </c>
      <c r="J68" s="43" t="e">
        <f ca="1">IF(ISERROR(F50),"",VLOOKUP(B50,INDIRECT($F$8),12+(O66-1)*3,0))</f>
        <v>#N/A</v>
      </c>
      <c r="K68" s="42" t="str">
        <f ca="1">IF(ISERROR(F50),"",K47)</f>
        <v>Earned Credits:</v>
      </c>
      <c r="L68" s="40">
        <f ca="1">IF(ISERROR(F50),"",SUMIF(N55:N65,"&gt;0",F55:F65))</f>
        <v>19</v>
      </c>
      <c r="M68" s="42" t="str">
        <f ca="1">IF(ISERROR(F50),"",M47)</f>
        <v>Cuml. Earned Credits:</v>
      </c>
      <c r="N68" s="40">
        <f ca="1">IF(ISERROR(F50),"",VLOOKUP(B50,INDIRECT($F$8),10+(O66-1)*3,0))</f>
        <v>38</v>
      </c>
    </row>
    <row r="69" spans="1:24" ht="12" customHeight="1" x14ac:dyDescent="0.25">
      <c r="A69" s="40"/>
      <c r="B69" s="42"/>
      <c r="C69" s="42"/>
      <c r="D69" s="40"/>
      <c r="E69" s="42"/>
      <c r="F69" s="42"/>
      <c r="G69" s="40"/>
      <c r="H69" s="43"/>
      <c r="I69" s="40"/>
      <c r="J69" s="43"/>
      <c r="K69" s="42"/>
      <c r="L69" s="40"/>
      <c r="M69" s="42"/>
      <c r="N69" s="40"/>
    </row>
    <row r="70" spans="1:24" ht="12" customHeight="1" x14ac:dyDescent="0.25">
      <c r="A70" s="40"/>
      <c r="B70" s="42"/>
      <c r="C70" s="42"/>
      <c r="D70" s="40"/>
      <c r="E70" s="42"/>
      <c r="F70" s="42"/>
      <c r="G70" s="40"/>
      <c r="H70" s="43"/>
      <c r="I70" s="40"/>
      <c r="J70" s="43"/>
      <c r="K70" s="42"/>
      <c r="L70" s="40"/>
      <c r="M70" s="42"/>
      <c r="N70" s="40"/>
    </row>
    <row r="71" spans="1:24" ht="12" customHeight="1" x14ac:dyDescent="0.25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ABHINAV NAUTIYAL</v>
      </c>
    </row>
    <row r="72" spans="1:24" ht="12" customHeight="1" x14ac:dyDescent="0.25">
      <c r="A72" s="44" t="str">
        <f ca="1">IF(ISERROR(F71),"",A51)</f>
        <v>Name:</v>
      </c>
      <c r="B72" s="44" t="str">
        <f ca="1">IFERROR(VLOOKUP(B71,INDIRECT($F$8),4,0),"")</f>
        <v>ABHINAV NAUTIYAL</v>
      </c>
      <c r="C72" s="44"/>
      <c r="D72" s="44" t="str">
        <f ca="1">IF(ISERROR(F71),"",D51)</f>
        <v>Father's Name:</v>
      </c>
      <c r="E72" s="44" t="str">
        <f ca="1">IFERROR(VLOOKUP(B71,INDIRECT($F$8),5,0),"")</f>
        <v>VIRENDRA NAUTIYAL</v>
      </c>
      <c r="F72" s="44"/>
      <c r="G72" s="44" t="str">
        <f ca="1">IF(ISERROR(F71),"",G51)</f>
        <v>University Roll No:</v>
      </c>
      <c r="H72" s="44"/>
      <c r="I72" s="45">
        <f ca="1">IFERROR(VLOOKUP(B71,INDIRECT($F$8),2,0),"")</f>
        <v>250090101004</v>
      </c>
      <c r="J72" s="45"/>
      <c r="K72" s="44" t="str">
        <f ca="1">IF(ISERROR(F71),"",K51)</f>
        <v>University Enrol. No:</v>
      </c>
      <c r="L72" s="44"/>
      <c r="M72" s="45">
        <f ca="1">IFERROR(VLOOKUP(B71,INDIRECT($F$8),3,0),"")</f>
        <v>0</v>
      </c>
      <c r="N72" s="45"/>
    </row>
    <row r="73" spans="1:24" ht="12" customHeight="1" x14ac:dyDescent="0.25">
      <c r="A73" s="44"/>
      <c r="B73" s="44"/>
      <c r="C73" s="44"/>
      <c r="D73" s="44"/>
      <c r="E73" s="44"/>
      <c r="F73" s="44"/>
      <c r="G73" s="44"/>
      <c r="H73" s="44"/>
      <c r="I73" s="45"/>
      <c r="J73" s="45"/>
      <c r="K73" s="44"/>
      <c r="L73" s="44"/>
      <c r="M73" s="45"/>
      <c r="N73" s="45"/>
    </row>
    <row r="74" spans="1:24" ht="12" customHeight="1" x14ac:dyDescent="0.25">
      <c r="A74" s="42" t="str">
        <f ca="1">IF(ISERROR(F71),"",A53)</f>
        <v>Subject Code</v>
      </c>
      <c r="B74" s="42" t="str">
        <f ca="1">IF(ISERROR(F71),"",B53)</f>
        <v>Subject Name</v>
      </c>
      <c r="C74" s="42"/>
      <c r="D74" s="42"/>
      <c r="E74" s="42"/>
      <c r="F74" s="42" t="str">
        <f ca="1">IF(ISERROR(F71),"",F53)</f>
        <v>Credits</v>
      </c>
      <c r="G74" s="42" t="str">
        <f ca="1">IF(ISERROR(F71),"",G53)</f>
        <v>External Marks</v>
      </c>
      <c r="H74" s="42"/>
      <c r="I74" s="42" t="str">
        <f ca="1">IF(ISERROR(F71),"",I53)</f>
        <v>Sessional Marks</v>
      </c>
      <c r="J74" s="42"/>
      <c r="K74" s="42" t="str">
        <f ca="1">IF(ISERROR(F71),"",K53)</f>
        <v>Total Marks</v>
      </c>
      <c r="L74" s="42"/>
      <c r="M74" s="42" t="str">
        <f ca="1">IF(ISERROR(F71),"",M53)</f>
        <v>Grade</v>
      </c>
      <c r="N74" s="42" t="str">
        <f ca="1">IF(ISERROR(F71),"",N53)</f>
        <v>Grade Points</v>
      </c>
    </row>
    <row r="75" spans="1:24" ht="12" customHeight="1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5">
      <c r="A76" s="7" t="str">
        <f ca="1">IF(ISERROR(F71),"",VLOOKUP(C71,INDIRECT($F$8),6+(O76-1)*3,0))</f>
        <v>AHT 001</v>
      </c>
      <c r="B76" s="38" t="str">
        <f ca="1">IF(ISERROR(F71),"",VLOOKUP(D71,INDIRECT($F$8),6+(O76-1)*3,0))</f>
        <v>Engineering Physics</v>
      </c>
      <c r="C76" s="38"/>
      <c r="D76" s="38"/>
      <c r="E76" s="38"/>
      <c r="F76" s="7">
        <f ca="1">IF(ISERROR(F71),"",VLOOKUP(E71,INDIRECT($F$8),6+(O76-1)*3,0))</f>
        <v>4</v>
      </c>
      <c r="G76" s="39" t="str">
        <f ca="1">IF(ISERROR(F71),"",_xlfn.TEXTJOIN("/",FALSE,P76,S76))</f>
        <v>VIRENDRA NAUTIYAL/100</v>
      </c>
      <c r="H76" s="39"/>
      <c r="I76" s="39" t="str">
        <f ca="1">IF(ISERROR(F71),"",_xlfn.TEXTJOIN("/",FALSE,Q76,T76))</f>
        <v>43/50</v>
      </c>
      <c r="J76" s="39"/>
      <c r="K76" s="39" t="str">
        <f ca="1">IF(ISERROR(F71),"",_xlfn.TEXTJOIN("/",FALSE,R76,U76))</f>
        <v>43/150</v>
      </c>
      <c r="L76" s="39"/>
      <c r="M76" s="7" t="b">
        <f ca="1">IF(ISERROR(F71),"",IF(ISTEXT(P76),IF(P76="A","Ab",IF(P76="D","Dt",IF(P76="UFM","UFM",IF(P76="NA","")))),IF(AND(ISBLANK(P76),ISBLANK(R76)),"",IF(P76&lt;0.3*S76,"F",IF(ISBLANK(R76),"",IF(ISTEXT(R76),R76,IF(R76&gt;=0.9*U76,"O",IF(R76&gt;=0.85*U76,"A+",IF(R76&gt;=0.8*U76,"A",IF(R76&gt;=0.7*U76,"B+",IF(R76&gt;=0.6*U76,"B",IF(R76&gt;=0.5*U76,"C",IF(R76&gt;=0.4*U76,"P",IF(R76&lt;0.4*U76,"F",R76))))))))))))))</f>
        <v>0</v>
      </c>
      <c r="N76" s="8" t="e">
        <f t="shared" ref="N76:N86" ca="1" si="7">INDEX($Z$2:$Z$13,MATCH(M76,$Y$2:$Y$13,0))</f>
        <v>#N/A</v>
      </c>
      <c r="O76">
        <v>1</v>
      </c>
      <c r="P76" s="1" t="str">
        <f ca="1">IF(ISERROR(F71),"",IF(ISTEXT(VLOOKUP(B71,INDIRECT($F$8),6+(O76-1)*3)),(VLOOKUP(B71,INDIRECT($F$8),6+(O76-1)*3)),SUM(VLOOKUP(B71,INDIRECT($F$8),6+(O76-1)*3),IF(W88,W76,0))))</f>
        <v>VIRENDRA NAUTIYAL</v>
      </c>
      <c r="Q76" s="1">
        <f ca="1">IF(ISERROR(F71),"",VLOOKUP(B71,INDIRECT($F$8),7+(O76-1)*3))</f>
        <v>43</v>
      </c>
      <c r="R76" s="1">
        <f ca="1">IF(ISERROR(F71),"",SUM(P76:Q76))</f>
        <v>43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e">
        <f ca="1">IF(ISERROR(F71),"",IF(N76=0,A76,""))</f>
        <v>#N/A</v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11</v>
      </c>
      <c r="X76" s="1" t="str">
        <f ca="1">IF(ISERROR(F71),"",IF(W76=0,"",_xlfn.TEXTJOIN("",FALSE," G+",W76," in ",A76)))</f>
        <v xml:space="preserve"> G+11 in AHT 001</v>
      </c>
    </row>
    <row r="77" spans="1:24" ht="12" customHeight="1" x14ac:dyDescent="0.25">
      <c r="A77" s="7" t="str">
        <f ca="1">IF(ISERROR(F71),"",VLOOKUP(C71,INDIRECT($F$8),6+(O77-1)*3,0))</f>
        <v>AHT 005</v>
      </c>
      <c r="B77" s="38" t="str">
        <f ca="1">IF(ISERROR(F71),"",VLOOKUP(D71,INDIRECT($F$8),6+(O77-1)*3,0))</f>
        <v>Analytical Mathematics</v>
      </c>
      <c r="C77" s="38"/>
      <c r="D77" s="38"/>
      <c r="E77" s="38"/>
      <c r="F77" s="7">
        <f ca="1">IF(ISERROR(F71),"",VLOOKUP(E71,INDIRECT($F$8),6+(O77-1)*3,0))</f>
        <v>4</v>
      </c>
      <c r="G77" s="39" t="str">
        <f ca="1">IF(ISERROR(F71),"",_xlfn.TEXTJOIN("/",FALSE,P77,S77))</f>
        <v>69/100</v>
      </c>
      <c r="H77" s="39"/>
      <c r="I77" s="39" t="str">
        <f ca="1">IF(ISERROR(F71),"",_xlfn.TEXTJOIN("/",FALSE,Q77,T77))</f>
        <v>41/50</v>
      </c>
      <c r="J77" s="39"/>
      <c r="K77" s="39" t="str">
        <f ca="1">IF(ISERROR(F71),"",_xlfn.TEXTJOIN("/",FALSE,R77,U77))</f>
        <v>110/150</v>
      </c>
      <c r="L77" s="39"/>
      <c r="M77" s="7" t="str">
        <f ca="1">IF(ISERROR(F71),"",IF(ISTEXT(P77),IF(P77="A","Ab",IF(P77="D","Dt",IF(P77="UFM","UFM",IF(P77="NA","")))),IF(AND(ISBLANK(P77),ISBLANK(R77)),"",IF(P77&lt;0.3*S77,"F",IF(ISBLANK(R77),"",IF(ISTEXT(R77),R77,IF(R77&gt;=0.9*U77,"O",IF(R77&gt;=0.85*U77,"A+",IF(R77&gt;=0.8*U77,"A",IF(R77&gt;=0.7*U77,"B+",IF(R77&gt;=0.6*U77,"B",IF(R77&gt;=0.5*U77,"C",IF(R77&gt;=0.4*U77,"P",IF(R77&lt;0.4*U77,"F",R77))))))))))))))</f>
        <v>B+</v>
      </c>
      <c r="N77" s="8">
        <f t="shared" ca="1" si="7"/>
        <v>7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69</v>
      </c>
      <c r="Q77" s="1">
        <f ca="1">IF(ISERROR(F71),"",VLOOKUP(B71,INDIRECT($F$8),7+(O77-1)*3))</f>
        <v>41</v>
      </c>
      <c r="R77" s="1">
        <f ca="1">IF(ISERROR(F71),"",SUM(P77:Q77))</f>
        <v>110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/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0</v>
      </c>
      <c r="X77" s="1" t="str">
        <f ca="1">IF(ISERROR(F71),"",IF(W77=0,"",_xlfn.TEXTJOIN("",FALSE," G+",W77," in ",A77)))</f>
        <v/>
      </c>
    </row>
    <row r="78" spans="1:24" ht="12" customHeight="1" x14ac:dyDescent="0.25">
      <c r="A78" s="7" t="str">
        <f ca="1">IF(ISERROR(F71),"",VLOOKUP(C71,INDIRECT($F$8),6+(O78-1)*3,0))</f>
        <v>EET 001</v>
      </c>
      <c r="B78" s="38" t="str">
        <f ca="1">IF(ISERROR(F71),"",VLOOKUP(D71,INDIRECT($F$8),6+(O78-1)*3,0))</f>
        <v>Basic Electrical Engineering</v>
      </c>
      <c r="C78" s="38"/>
      <c r="D78" s="38"/>
      <c r="E78" s="38"/>
      <c r="F78" s="7">
        <f ca="1">IF(ISERROR(F71),"",VLOOKUP(E71,INDIRECT($F$8),6+(O78-1)*3,0))</f>
        <v>4</v>
      </c>
      <c r="G78" s="39" t="str">
        <f ca="1">IF(ISERROR(F71),"",_xlfn.TEXTJOIN("/",FALSE,P78,S78))</f>
        <v>76/100</v>
      </c>
      <c r="H78" s="39"/>
      <c r="I78" s="39" t="str">
        <f ca="1">IF(ISERROR(F71),"",_xlfn.TEXTJOIN("/",FALSE,Q78,T78))</f>
        <v>47/50</v>
      </c>
      <c r="J78" s="39"/>
      <c r="K78" s="39" t="str">
        <f ca="1">IF(ISERROR(F71),"",_xlfn.TEXTJOIN("/",FALSE,R78,U78))</f>
        <v>123/150</v>
      </c>
      <c r="L78" s="39"/>
      <c r="M78" s="7" t="str">
        <f ca="1">IF(ISERROR(F71),"",IF(ISTEXT(P78),IF(P78="A","Ab",IF(P78="D","Dt",IF(P78="UFM","UFM",IF(P78="NA","")))),IF(AND(ISBLANK(P78),ISBLANK(R78)),"",IF(P78&lt;0.3*S78,"F",IF(ISBLANK(R78),"",IF(ISTEXT(R78),R78,IF(R78&gt;=0.9*U78,"O",IF(R78&gt;=0.85*U78,"A+",IF(R78&gt;=0.8*U78,"A",IF(R78&gt;=0.7*U78,"B+",IF(R78&gt;=0.6*U78,"B",IF(R78&gt;=0.5*U78,"C",IF(R78&gt;=0.4*U78,"P",IF(R78&lt;0.4*U78,"F",R78))))))))))))))</f>
        <v>A</v>
      </c>
      <c r="N78" s="8">
        <f t="shared" ca="1" si="7"/>
        <v>8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76</v>
      </c>
      <c r="Q78" s="1">
        <f ca="1">IF(ISERROR(F71),"",VLOOKUP(B71,INDIRECT($F$8),7+(O78-1)*3))</f>
        <v>47</v>
      </c>
      <c r="R78" s="1">
        <f ca="1">IF(ISERROR(F71),"",SUM(P78:Q78))</f>
        <v>123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/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0</v>
      </c>
      <c r="X78" s="1" t="str">
        <f ca="1">IF(ISERROR(F71),"",IF(W78=0,"",_xlfn.TEXTJOIN("",FALSE," G+",W78," in ",A78)))</f>
        <v/>
      </c>
    </row>
    <row r="79" spans="1:24" ht="12" customHeight="1" x14ac:dyDescent="0.25">
      <c r="A79" s="7" t="str">
        <f ca="1">IF(ISERROR(F71),"",VLOOKUP(C71,INDIRECT($F$8),6+(O79-1)*3,0))</f>
        <v>CST 001</v>
      </c>
      <c r="B79" s="38" t="str">
        <f ca="1">IF(ISERROR(F71),"",VLOOKUP(D71,INDIRECT($F$8),6+(O79-1)*3,0))</f>
        <v>Programming for Problem Solving</v>
      </c>
      <c r="C79" s="38"/>
      <c r="D79" s="38"/>
      <c r="E79" s="38"/>
      <c r="F79" s="7">
        <f ca="1">IF(ISERROR(F71),"",VLOOKUP(E71,INDIRECT($F$8),6+(O79-1)*3,0))</f>
        <v>4</v>
      </c>
      <c r="G79" s="39" t="str">
        <f ca="1">IF(ISERROR(F71),"",_xlfn.TEXTJOIN("/",FALSE,P79,S79))</f>
        <v>76/100</v>
      </c>
      <c r="H79" s="39"/>
      <c r="I79" s="39" t="str">
        <f ca="1">IF(ISERROR(F71),"",_xlfn.TEXTJOIN("/",FALSE,Q79,T79))</f>
        <v>46/50</v>
      </c>
      <c r="J79" s="39"/>
      <c r="K79" s="39" t="str">
        <f ca="1">IF(ISERROR(F71),"",_xlfn.TEXTJOIN("/",FALSE,R79,U79))</f>
        <v>122/150</v>
      </c>
      <c r="L79" s="39"/>
      <c r="M79" s="7" t="str">
        <f ca="1">IF(ISERROR(F71),"",IF(ISTEXT(P79),IF(P79="A","Ab",IF(P79="D","Dt",IF(P79="UFM","UFM",IF(P79="NA","")))),IF(AND(ISBLANK(P79),ISBLANK(R79)),"",IF(P79&lt;0.3*S79,"F",IF(ISBLANK(R79),"",IF(ISTEXT(R79),R79,IF(R79&gt;=0.9*U79,"O",IF(R79&gt;=0.85*U79,"A+",IF(R79&gt;=0.8*U79,"A",IF(R79&gt;=0.7*U79,"B+",IF(R79&gt;=0.6*U79,"B",IF(R79&gt;=0.5*U79,"C",IF(R79&gt;=0.4*U79,"P",IF(R79&lt;0.4*U79,"F",R79))))))))))))))</f>
        <v>A</v>
      </c>
      <c r="N79" s="8">
        <f t="shared" ca="1" si="7"/>
        <v>8</v>
      </c>
      <c r="O79">
        <f>O78+1</f>
        <v>4</v>
      </c>
      <c r="P79" s="1">
        <f ca="1">IF(ISERROR(F71),"",IF(ISTEXT(VLOOKUP(B71,INDIRECT($F$8),6+(O79-1)*3)),(VLOOKUP(B71,INDIRECT($F$8),6+(O79-1)*3)),SUM(VLOOKUP(B71,INDIRECT($F$8),6+(O79-1)*3),IF(W88,W79,0))))</f>
        <v>76</v>
      </c>
      <c r="Q79" s="1">
        <f ca="1">IF(ISERROR(F71),"",VLOOKUP(B71,INDIRECT($F$8),7+(O79-1)*3))</f>
        <v>46</v>
      </c>
      <c r="R79" s="1">
        <f ca="1">IF(ISERROR(F71),"",SUM(P79:Q79))</f>
        <v>122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/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0</v>
      </c>
      <c r="X79" s="1" t="str">
        <f ca="1">IF(ISERROR(F71),"",IF(W79=0,"",_xlfn.TEXTJOIN("",FALSE," G+",W79," in ",A79)))</f>
        <v/>
      </c>
    </row>
    <row r="80" spans="1:24" ht="12" customHeight="1" x14ac:dyDescent="0.25">
      <c r="A80" s="7" t="str">
        <f ca="1">IF(ISERROR(F71),"",VLOOKUP(C71,INDIRECT($F$8),6+(O80-1)*3,0))</f>
        <v>AHT 004</v>
      </c>
      <c r="B80" s="38" t="str">
        <f ca="1">IF(ISERROR(F71),"",VLOOKUP(D71,INDIRECT($F$8),6+(O80-1)*3,0))</f>
        <v>Environmental Studies ($)</v>
      </c>
      <c r="C80" s="38"/>
      <c r="D80" s="38"/>
      <c r="E80" s="38"/>
      <c r="F80" s="7">
        <f ca="1">IF(ISERROR(F71),"",VLOOKUP(E71,INDIRECT($F$8),6+(O80-1)*3,0))</f>
        <v>0</v>
      </c>
      <c r="G80" s="39" t="str">
        <f ca="1">IF(ISERROR(F71),"",_xlfn.TEXTJOIN("/",FALSE,P80,S80))</f>
        <v>33/50</v>
      </c>
      <c r="H80" s="39"/>
      <c r="I80" s="39" t="str">
        <f ca="1">IF(ISERROR(F71),"",_xlfn.TEXTJOIN("/",FALSE,Q80,T80))</f>
        <v>19/25</v>
      </c>
      <c r="J80" s="39"/>
      <c r="K80" s="39" t="str">
        <f ca="1">IF(ISERROR(F71),"",_xlfn.TEXTJOIN("/",FALSE,R80,U80))</f>
        <v>52/75</v>
      </c>
      <c r="L80" s="39"/>
      <c r="M80" s="7" t="str">
        <f ca="1">IF(ISERROR(F71),"",IF(ISTEXT(P80),IF(P80="A","Ab",IF(P80="D","Dt",IF(P80="UFM","UFM",IF(P80="NA","")))),IF(AND(ISBLANK(P80),ISBLANK(R80)),"",IF(P80&lt;0.3*S80,"F",IF(ISBLANK(R80),"",IF(ISTEXT(R80),R80,IF(R80&gt;=0.9*U80,"O",IF(R80&gt;=0.85*U80,"A+",IF(R80&gt;=0.8*U80,"A",IF(R80&gt;=0.7*U80,"B+",IF(R80&gt;=0.6*U80,"B",IF(R80&gt;=0.5*U80,"C",IF(R80&gt;=0.4*U80,"P",IF(R80&lt;0.4*U80,"F",R80))))))))))))))</f>
        <v>B</v>
      </c>
      <c r="N80" s="8">
        <f t="shared" ca="1" si="7"/>
        <v>6</v>
      </c>
      <c r="O80">
        <f>O79+1</f>
        <v>5</v>
      </c>
      <c r="P80" s="1">
        <f ca="1">IF(ISERROR(F71),"",IF(ISTEXT(VLOOKUP(B71,INDIRECT($F$8),6+(O80-1)*3)),(VLOOKUP(B71,INDIRECT($F$8),6+(O80-1)*3)),SUM(VLOOKUP(B71,INDIRECT($F$8),6+(O80-1)*3),IF(W88,W80,0))))</f>
        <v>33</v>
      </c>
      <c r="Q80" s="1">
        <f ca="1">IF(ISERROR(F71),"",VLOOKUP(B71,INDIRECT($F$8),7+(O80-1)*3))</f>
        <v>19</v>
      </c>
      <c r="R80" s="1">
        <f ca="1">IF(ISERROR(F71),"",SUM(P80:Q80))</f>
        <v>52</v>
      </c>
      <c r="S80" s="1">
        <f ca="1">IF(ISERROR(F71),"",VLOOKUP(A71,INDIRECT($F$8),6+(O80-1)*3))</f>
        <v>50</v>
      </c>
      <c r="T80" s="1">
        <f ca="1">IF(ISERROR(F71),"",VLOOKUP(A71,INDIRECT($F$8),7+(O80-1)*3))</f>
        <v>25</v>
      </c>
      <c r="U80" s="1">
        <f ca="1">IF(ISERROR(F71),"",VLOOKUP(A71,INDIRECT($F$8),8+(O80-1)*3))</f>
        <v>75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5">
      <c r="A81" s="7" t="str">
        <f ca="1">IF(ISERROR(F71),"",VLOOKUP(C71,INDIRECT($F$8),6+(O81-1)*3,0))</f>
        <v>AHP 001</v>
      </c>
      <c r="B81" s="38" t="str">
        <f ca="1">IF(ISERROR(F71),"",VLOOKUP(D71,INDIRECT($F$8),6+(O81-1)*3,0))</f>
        <v>Engineering Physics Lab</v>
      </c>
      <c r="C81" s="38"/>
      <c r="D81" s="38"/>
      <c r="E81" s="38"/>
      <c r="F81" s="7">
        <f ca="1">IF(ISERROR(F71),"",VLOOKUP(E71,INDIRECT($F$8),6+(O81-1)*3,0))</f>
        <v>1</v>
      </c>
      <c r="G81" s="39" t="str">
        <f ca="1">IF(ISERROR(F71),"",_xlfn.TEXTJOIN("/",FALSE,P81,S81))</f>
        <v>19/25</v>
      </c>
      <c r="H81" s="39"/>
      <c r="I81" s="39" t="str">
        <f ca="1">IF(ISERROR(F71),"",_xlfn.TEXTJOIN("/",FALSE,Q81,T81))</f>
        <v>20/25</v>
      </c>
      <c r="J81" s="39"/>
      <c r="K81" s="39" t="str">
        <f ca="1">IF(ISERROR(F71),"",_xlfn.TEXTJOIN("/",FALSE,R81,U81))</f>
        <v>39/50</v>
      </c>
      <c r="L81" s="39"/>
      <c r="M81" s="7" t="str">
        <f ca="1">IF(ISERROR(F71),"",IF(ISTEXT(P81),IF(P81="A","Ab",IF(P81="D","Dt",IF(P81="UFM","UFM",IF(P81="NA","")))),IF(AND(ISBLANK(P81),ISBLANK(R81)),"",IF(P81&lt;0.3*S81,"F",IF(ISBLANK(R81),"",IF(ISTEXT(R81),R81,IF(R81&gt;=0.9*U81,"O",IF(R81&gt;=0.85*U81,"A+",IF(R81&gt;=0.8*U81,"A",IF(R81&gt;=0.7*U81,"B+",IF(R81&gt;=0.6*U81,"B",IF(R81&gt;=0.5*U81,"C",IF(R81&gt;=0.4*U81,"P",IF(R81&lt;0.4*U81,"F",R81))))))))))))))</f>
        <v>B+</v>
      </c>
      <c r="N81" s="8">
        <f t="shared" ca="1" si="7"/>
        <v>7</v>
      </c>
      <c r="O81">
        <f t="shared" ref="O81:O87" si="8">O80+1</f>
        <v>6</v>
      </c>
      <c r="P81" s="1">
        <f ca="1">IF(ISERROR(F71),"",IF(ISTEXT(VLOOKUP(B71,INDIRECT($F$8),6+(O81-1)*3)),(VLOOKUP(B71,INDIRECT($F$8),6+(O81-1)*3)),SUM(VLOOKUP(B71,INDIRECT($F$8),6+(O81-1)*3),IF(W88,W81,0))))</f>
        <v>19</v>
      </c>
      <c r="Q81" s="1">
        <f ca="1">IF(ISERROR(F71),"",VLOOKUP(B71,INDIRECT($F$8),7+(O81-1)*3))</f>
        <v>20</v>
      </c>
      <c r="R81" s="1">
        <f ca="1">IF(ISERROR(F71),"",SUM(P81:Q81))</f>
        <v>39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5">
      <c r="A82" s="7" t="str">
        <f ca="1">IF(ISERROR(F71),"",VLOOKUP(C71,INDIRECT($F$8),6+(O82-1)*3,0))</f>
        <v>EEP 001</v>
      </c>
      <c r="B82" s="38" t="str">
        <f ca="1">IF(ISERROR(F71),"",VLOOKUP(D71,INDIRECT($F$8),6+(O82-1)*3,0))</f>
        <v>Basic Electrical Engineering Lab</v>
      </c>
      <c r="C82" s="38"/>
      <c r="D82" s="38"/>
      <c r="E82" s="38"/>
      <c r="F82" s="7">
        <f ca="1">IF(ISERROR(F71),"",VLOOKUP(E71,INDIRECT($F$8),6+(O82-1)*3,0))</f>
        <v>1</v>
      </c>
      <c r="G82" s="39" t="str">
        <f ca="1">IF(ISERROR(F71),"",_xlfn.TEXTJOIN("/",FALSE,P82,S82))</f>
        <v>20/25</v>
      </c>
      <c r="H82" s="39"/>
      <c r="I82" s="39" t="str">
        <f ca="1">IF(ISERROR(F71),"",_xlfn.TEXTJOIN("/",FALSE,Q82,T82))</f>
        <v>22/25</v>
      </c>
      <c r="J82" s="39"/>
      <c r="K82" s="39" t="str">
        <f ca="1">IF(ISERROR(F71),"",_xlfn.TEXTJOIN("/",FALSE,R82,U82))</f>
        <v>42/50</v>
      </c>
      <c r="L82" s="39"/>
      <c r="M82" s="7" t="str">
        <f ca="1">IF(ISERROR(F71),"",IF(ISTEXT(P82),IF(P82="A","Ab",IF(P82="D","Dt",IF(P82="UFM","UFM",IF(P82="NA","")))),IF(AND(ISBLANK(P82),ISBLANK(R82)),"",IF(P82&lt;0.3*S82,"F",IF(ISBLANK(R82),"",IF(ISTEXT(R82),R82,IF(R82&gt;=0.9*U82,"O",IF(R82&gt;=0.85*U82,"A+",IF(R82&gt;=0.8*U82,"A",IF(R82&gt;=0.7*U82,"B+",IF(R82&gt;=0.6*U82,"B",IF(R82&gt;=0.5*U82,"C",IF(R82&gt;=0.4*U82,"P",IF(R82&lt;0.4*U82,"F",R82))))))))))))))</f>
        <v>A</v>
      </c>
      <c r="N82" s="8">
        <f t="shared" ca="1" si="7"/>
        <v>8</v>
      </c>
      <c r="O82">
        <f t="shared" si="8"/>
        <v>7</v>
      </c>
      <c r="P82" s="1">
        <f ca="1">IF(ISERROR(F71),"",IF(ISTEXT(VLOOKUP(B71,INDIRECT($F$8),6+(O82-1)*3)),(VLOOKUP(B71,INDIRECT($F$8),6+(O82-1)*3)),SUM(VLOOKUP(B71,INDIRECT($F$8),6+(O82-1)*3),IF(W88,W82,0))))</f>
        <v>20</v>
      </c>
      <c r="Q82" s="1">
        <f ca="1">IF(ISERROR(F71),"",VLOOKUP(B71,INDIRECT($F$8),7+(O82-1)*3))</f>
        <v>22</v>
      </c>
      <c r="R82" s="1">
        <f ca="1">IF(ISERROR(F71),"",SUM(P82:Q82))</f>
        <v>42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5">
      <c r="A83" s="7" t="str">
        <f ca="1">IF(ISERROR(F71),"",VLOOKUP(C71,INDIRECT($F$8),6+(O83-1)*3,0))</f>
        <v>CSP 001</v>
      </c>
      <c r="B83" s="38" t="str">
        <f ca="1">IF(ISERROR(F71),"",VLOOKUP(D71,INDIRECT($F$8),6+(O83-1)*3,0))</f>
        <v>Programming for Problem Solving Lab</v>
      </c>
      <c r="C83" s="38"/>
      <c r="D83" s="38"/>
      <c r="E83" s="38"/>
      <c r="F83" s="7">
        <f ca="1">IF(ISERROR(F71),"",VLOOKUP(E71,INDIRECT($F$8),6+(O83-1)*3,0))</f>
        <v>1</v>
      </c>
      <c r="G83" s="39" t="str">
        <f ca="1">IF(ISERROR(F71),"",_xlfn.TEXTJOIN("/",FALSE,P83,S83))</f>
        <v>23/25</v>
      </c>
      <c r="H83" s="39"/>
      <c r="I83" s="39" t="str">
        <f ca="1">IF(ISERROR(F71),"",_xlfn.TEXTJOIN("/",FALSE,Q83,T83))</f>
        <v>23/25</v>
      </c>
      <c r="J83" s="39"/>
      <c r="K83" s="39" t="str">
        <f ca="1">IF(ISERROR(F71),"",_xlfn.TEXTJOIN("/",FALSE,R83,U83))</f>
        <v>46/50</v>
      </c>
      <c r="L83" s="39"/>
      <c r="M83" s="7" t="str">
        <f ca="1">IF(ISERROR(F71),"",IF(ISTEXT(P83),IF(P83="A","Ab",IF(P83="D","Dt",IF(P83="UFM","UFM",IF(P83="NA","")))),IF(AND(ISBLANK(P83),ISBLANK(R83)),"",IF(P83&lt;0.3*S83,"F",IF(ISBLANK(R83),"",IF(ISTEXT(R83),R83,IF(R83&gt;=0.9*U83,"O",IF(R83&gt;=0.85*U83,"A+",IF(R83&gt;=0.8*U83,"A",IF(R83&gt;=0.7*U83,"B+",IF(R83&gt;=0.6*U83,"B",IF(R83&gt;=0.5*U83,"C",IF(R83&gt;=0.4*U83,"P",IF(R83&lt;0.4*U83,"F",R83))))))))))))))</f>
        <v>O</v>
      </c>
      <c r="N83" s="8">
        <f t="shared" ca="1" si="7"/>
        <v>10</v>
      </c>
      <c r="O83">
        <f t="shared" si="8"/>
        <v>8</v>
      </c>
      <c r="P83" s="1">
        <f ca="1">IF(ISERROR(F71),"",IF(ISTEXT(VLOOKUP(B71,INDIRECT($F$8),6+(O83-1)*3)),(VLOOKUP(B71,INDIRECT($F$8),6+(O83-1)*3)),SUM(VLOOKUP(B71,INDIRECT($F$8),6+(O83-1)*3),IF(W88,W83,0))))</f>
        <v>23</v>
      </c>
      <c r="Q83" s="1">
        <f ca="1">IF(ISERROR(F71),"",VLOOKUP(B71,INDIRECT($F$8),7+(O83-1)*3))</f>
        <v>23</v>
      </c>
      <c r="R83" s="1">
        <f ca="1">IF(ISERROR(F71),"",SUM(P83:Q83))</f>
        <v>46</v>
      </c>
      <c r="S83" s="1">
        <f ca="1">IF(ISERROR(F71),"",VLOOKUP(A71,INDIRECT($F$8),6+(O83-1)*3))</f>
        <v>25</v>
      </c>
      <c r="T83" s="1">
        <f ca="1">IF(ISERROR(F71),"",VLOOKUP(A71,INDIRECT($F$8),7+(O83-1)*3))</f>
        <v>25</v>
      </c>
      <c r="U83" s="1">
        <f ca="1">IF(ISERROR(F71),"",VLOOKUP(A71,INDIRECT($F$8),8+(O83-1)*3))</f>
        <v>50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5">
      <c r="A84" s="7" t="str">
        <f ca="1">IF(ISERROR(F71),"",VLOOKUP(C71,INDIRECT($F$8),6+(O84-1)*3,0))</f>
        <v>MEP 002</v>
      </c>
      <c r="B84" s="38" t="str">
        <f ca="1">IF(ISERROR(F71),"",VLOOKUP(D71,INDIRECT($F$8),6+(O84-1)*3-Z84,0))</f>
        <v>Engineering Graphics &amp; Design Lab</v>
      </c>
      <c r="C84" s="38"/>
      <c r="D84" s="38"/>
      <c r="E84" s="38"/>
      <c r="F84" s="7">
        <f ca="1">IF(ISERROR(F71),"",VLOOKUP(E71,INDIRECT($F$8),6+(O84-1)*3,0))</f>
        <v>2</v>
      </c>
      <c r="G84" s="39" t="str">
        <f ca="1">IF(ISERROR(F71),"",_xlfn.TEXTJOIN("/",FALSE,P84,S84))</f>
        <v>42/50</v>
      </c>
      <c r="H84" s="39"/>
      <c r="I84" s="39" t="str">
        <f ca="1">IF(ISERROR(F71),"",_xlfn.TEXTJOIN("/",FALSE,Q84,T84))</f>
        <v>40/50</v>
      </c>
      <c r="J84" s="39"/>
      <c r="K84" s="39" t="str">
        <f ca="1">IF(ISERROR(F71),"",_xlfn.TEXTJOIN("/",FALSE,R84,U84))</f>
        <v>82/100</v>
      </c>
      <c r="L84" s="39"/>
      <c r="M84" s="7" t="str">
        <f ca="1">IF(ISERROR(F71),"",IF(ISTEXT(P84),IF(P84="A","Ab",IF(P84="D","Dt",IF(P84="UFM","UFM",IF(P84="NA","")))),IF(AND(ISBLANK(P84),ISBLANK(R84)),"",IF(P84&lt;0.3*S84,"F",IF(ISBLANK(R84),"",IF(ISTEXT(R84),R84,IF(R84&gt;=0.9*U84,"O",IF(R84&gt;=0.85*U84,"A+",IF(R84&gt;=0.8*U84,"A",IF(R84&gt;=0.7*U84,"B+",IF(R84&gt;=0.6*U84,"B",IF(R84&gt;=0.5*U84,"C",IF(R84&gt;=0.4*U84,"P",IF(R84&lt;0.4*U84,"F",R84))))))))))))))</f>
        <v>A</v>
      </c>
      <c r="N84" s="8">
        <f t="shared" ca="1" si="7"/>
        <v>8</v>
      </c>
      <c r="O84">
        <f t="shared" si="8"/>
        <v>9</v>
      </c>
      <c r="P84" s="1">
        <f ca="1">IF(ISERROR(F71),"",IF(ISTEXT(VLOOKUP(B71,INDIRECT($F$8),6+(O84-1)*3)),(VLOOKUP(B71,INDIRECT($F$8),6+(O84-1)*3)),SUM(VLOOKUP(B71,INDIRECT($F$8),6+(O84-1)*3),IF(W88,W84,0))))</f>
        <v>42</v>
      </c>
      <c r="Q84" s="1">
        <f ca="1">IF(ISERROR(F71),"",VLOOKUP(B71,INDIRECT($F$8),7+(O84-1)*3))</f>
        <v>40</v>
      </c>
      <c r="R84" s="1">
        <f ca="1">IF(ISERROR(F71),"",SUM(P84:Q84))</f>
        <v>82</v>
      </c>
      <c r="S84" s="1">
        <f ca="1">IF(ISERROR(F71),"",VLOOKUP(A71,INDIRECT($F$8),6+(O84-1)*3))</f>
        <v>50</v>
      </c>
      <c r="T84" s="1">
        <f ca="1">IF(ISERROR(F71),"",VLOOKUP(A71,INDIRECT($F$8),7+(O84-1)*3))</f>
        <v>50</v>
      </c>
      <c r="U84" s="1">
        <f ca="1">IF(ISERROR(F71),"",VLOOKUP(A71,INDIRECT($F$8),8+(O84-1)*3))</f>
        <v>100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5">
      <c r="A85" s="7" t="str">
        <f ca="1">IF(ISERROR(F71),"",VLOOKUP(C71,INDIRECT($F$8),6+(O85-1)*3,0))</f>
        <v>AHP 003</v>
      </c>
      <c r="B85" s="38" t="str">
        <f ca="1">IF(ISERROR(F71),"",VLOOKUP(D71,INDIRECT($F$8),6+(O85-1)*3-Z85,0))</f>
        <v>Introduction to Digital Marketing Lab</v>
      </c>
      <c r="C85" s="38"/>
      <c r="D85" s="38"/>
      <c r="E85" s="38"/>
      <c r="F85" s="7">
        <f ca="1">IF(ISERROR(F71),"",VLOOKUP(E71,INDIRECT($F$8),6+(O85-1)*3,0))</f>
        <v>1</v>
      </c>
      <c r="G85" s="39" t="str">
        <f ca="1">IF(ISERROR(F71),"",_xlfn.TEXTJOIN("/",FALSE,P85,S85))</f>
        <v>21/25</v>
      </c>
      <c r="H85" s="39"/>
      <c r="I85" s="39" t="str">
        <f ca="1">IF(ISERROR(F71),"",_xlfn.TEXTJOIN("/",FALSE,Q85,T85))</f>
        <v>21/25</v>
      </c>
      <c r="J85" s="39"/>
      <c r="K85" s="39" t="str">
        <f ca="1">IF(ISERROR(F71),"",_xlfn.TEXTJOIN("/",FALSE,R85,U85))</f>
        <v>42/50</v>
      </c>
      <c r="L85" s="39"/>
      <c r="M85" s="7" t="str">
        <f ca="1">IF(ISERROR(F71),"",IF(ISTEXT(P85),IF(P85="A","Ab",IF(P85="D","Dt",IF(P85="UFM","UFM",IF(P85="NA","")))),IF(AND(ISBLANK(P85),ISBLANK(R85)),"",IF(P85&lt;0.3*S85,"F",IF(ISBLANK(R85),"",IF(ISTEXT(R85),R85,IF(R85&gt;=0.9*U85,"O",IF(R85&gt;=0.85*U85,"A+",IF(R85&gt;=0.8*U85,"A",IF(R85&gt;=0.7*U85,"B+",IF(R85&gt;=0.6*U85,"B",IF(R85&gt;=0.5*U85,"C",IF(R85&gt;=0.4*U85,"P",IF(R85&lt;0.4*U85,"F",R85))))))))))))))</f>
        <v>A</v>
      </c>
      <c r="N85" s="8">
        <f t="shared" ca="1" si="7"/>
        <v>8</v>
      </c>
      <c r="O85">
        <f t="shared" si="8"/>
        <v>10</v>
      </c>
      <c r="P85" s="1">
        <f ca="1">IF(ISERROR(F71),"",IF(ISTEXT(VLOOKUP(B71,INDIRECT($F$8),6+(O85-1)*3)),(VLOOKUP(B71,INDIRECT($F$8),6+(O85-1)*3)),SUM(VLOOKUP(B71,INDIRECT($F$8),6+(O85-1)*3),IF(W88,W85,0))))</f>
        <v>21</v>
      </c>
      <c r="Q85" s="1">
        <f ca="1">IF(ISERROR(F71),"",VLOOKUP(B71,INDIRECT($F$8),7+(O85-1)*3))</f>
        <v>21</v>
      </c>
      <c r="R85" s="1">
        <f ca="1">IF(ISERROR(F71),"",SUM(P85:Q85))</f>
        <v>42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5">
      <c r="A86" s="7" t="str">
        <f ca="1">IF(ISERROR(F71),"",VLOOKUP(C71,INDIRECT($F$8),6+(O86-1)*3,0))</f>
        <v>AHP 005</v>
      </c>
      <c r="B86" s="38" t="str">
        <f ca="1">IF(ISERROR(F71),"",VLOOKUP(D71,INDIRECT($F$8),6+(O86-1)*3,0))</f>
        <v>Self Employment &amp; Entrepreneurship Development</v>
      </c>
      <c r="C86" s="38"/>
      <c r="D86" s="38"/>
      <c r="E86" s="38"/>
      <c r="F86" s="7">
        <f ca="1">IF(ISERROR(F71),"",VLOOKUP(E71,INDIRECT($F$8),6+(O86-1)*3,0))</f>
        <v>1</v>
      </c>
      <c r="G86" s="39" t="str">
        <f ca="1">IF(ISERROR(F71),"",_xlfn.TEXTJOIN("/",FALSE,P86,S86))</f>
        <v>21/25</v>
      </c>
      <c r="H86" s="39"/>
      <c r="I86" s="39" t="str">
        <f ca="1">IF(ISERROR(F71),"",_xlfn.TEXTJOIN("/",FALSE,Q86,T86))</f>
        <v>23/25</v>
      </c>
      <c r="J86" s="39"/>
      <c r="K86" s="39" t="str">
        <f ca="1">IF(ISERROR(F71),"",_xlfn.TEXTJOIN("/",FALSE,R86,U86))</f>
        <v>44/50</v>
      </c>
      <c r="L86" s="39"/>
      <c r="M86" s="7" t="str">
        <f ca="1">IF(ISERROR(F71),"",IF(ISTEXT(P86),IF(P86="A","Ab",IF(P86="D","Dt",IF(P86="UFM","UFM",IF(P86="NA","")))),IF(AND(ISBLANK(P86),ISBLANK(R86)),"",IF(P86&lt;0.3*S86,"F",IF(ISBLANK(R86),"",IF(ISTEXT(R86),R86,IF(R86&gt;=0.9*U86,"O",IF(R86&gt;=0.85*U86,"A+",IF(R86&gt;=0.8*U86,"A",IF(R86&gt;=0.7*U86,"B+",IF(R86&gt;=0.6*U86,"B",IF(R86&gt;=0.5*U86,"C",IF(R86&gt;=0.4*U86,"P",IF(R86&lt;0.4*U86,"F",R86))))))))))))))</f>
        <v>A+</v>
      </c>
      <c r="N86" s="8">
        <f t="shared" ca="1" si="7"/>
        <v>9</v>
      </c>
      <c r="O86">
        <f t="shared" si="8"/>
        <v>11</v>
      </c>
      <c r="P86" s="1">
        <f ca="1">IF(ISERROR(F71),"",IF(ISTEXT(VLOOKUP(B71,INDIRECT($F$8),6+(O86-1)*3)),(VLOOKUP(B71,INDIRECT($F$8),6+(O86-1)*3)),SUM(VLOOKUP(B71,INDIRECT($F$8),6+(O86-1)*3),IF(W88,W86,0))))</f>
        <v>21</v>
      </c>
      <c r="Q86" s="1">
        <f ca="1">IF(ISERROR(F71),"",VLOOKUP(B71,INDIRECT($F$8),7+(O86-1)*3))</f>
        <v>23</v>
      </c>
      <c r="R86" s="1">
        <f ca="1">IF(ISERROR(F71),"",SUM(P86:Q86))</f>
        <v>44</v>
      </c>
      <c r="S86" s="1">
        <f ca="1">IF(ISERROR(F71),"",VLOOKUP(A71,INDIRECT($F$8),6+(O86-1)*3))</f>
        <v>25</v>
      </c>
      <c r="T86" s="1">
        <f ca="1">IF(ISERROR(F71),"",VLOOKUP(A71,INDIRECT($F$8),7+(O86-1)*3))</f>
        <v>25</v>
      </c>
      <c r="U86" s="1">
        <f ca="1">IF(ISERROR(F71),"",VLOOKUP(A71,INDIRECT($F$8),8+(O86-1)*3))</f>
        <v>50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5">
      <c r="A87" s="7" t="str">
        <f ca="1">IF(ISERROR(F71),"",VLOOKUP(C71,INDIRECT($F$8),6+(O87-1)*3-Y87,0))</f>
        <v>GP 02</v>
      </c>
      <c r="B87" s="38" t="str">
        <f ca="1">IF(ISERROR(F71),"",VLOOKUP(D71,INDIRECT($F$8),6+(O87-1)*3-Z87,0))</f>
        <v>General Proficiency ($)</v>
      </c>
      <c r="C87" s="38"/>
      <c r="D87" s="38"/>
      <c r="E87" s="38"/>
      <c r="F87" s="7">
        <f ca="1">IF(ISERROR(F71),"",VLOOKUP(E71,INDIRECT($F$8),6+(O87-1)*3-AA87,0))</f>
        <v>0</v>
      </c>
      <c r="G87" s="39" t="str">
        <f ca="1">IF(ISERROR(F71),"","-")</f>
        <v>-</v>
      </c>
      <c r="H87" s="39"/>
      <c r="I87" s="39" t="str">
        <f ca="1">IF(ISERROR(F71),"",_xlfn.TEXTJOIN("/",FALSE,Q87,T87))</f>
        <v>45/50</v>
      </c>
      <c r="J87" s="39"/>
      <c r="K87" s="39" t="str">
        <f ca="1">IF(ISERROR(F71),"",_xlfn.TEXTJOIN("/",FALSE,R87,U87))</f>
        <v>45/50</v>
      </c>
      <c r="L87" s="39"/>
      <c r="M87" s="39" t="str">
        <f ca="1">IF(ISBLANK(R87),"",IF(ISTEXT(R87),R87,IF(R87&gt;=0.8*U87,"Excellent",IF(R87&gt;=0.6*U87,"Very Good",IF(R87&gt;=0.4*U87,"Good",IF(R87&gt;=0.2*U87,"Satisfactory","Average"))))))</f>
        <v>Excellent</v>
      </c>
      <c r="N87" s="39"/>
      <c r="O87">
        <f t="shared" si="8"/>
        <v>12</v>
      </c>
      <c r="P87" s="1">
        <f ca="1">IF(ISERROR(F71),"",IF(ISTEXT(VLOOKUP(B\28,INDIRECT($F$8),6+(O87-1)*3)),(VLOOKUP(B71,INDIRECT($F$8),6+(O87-1)*3)),SUM(VLOOKUP(B71,INDIRECT($F$8),6+(O87-1)*3),IF(W88,W87,0))))</f>
        <v>0</v>
      </c>
      <c r="Q87" s="1">
        <f ca="1">IF(ISERROR(F71),"",VLOOKUP(B71,INDIRECT($F$8),7+(O87-1)*3))</f>
        <v>45</v>
      </c>
      <c r="R87" s="1">
        <f ca="1">IF(ISERROR(F71),"",SUM(P87:Q87))</f>
        <v>45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5">
      <c r="A88" s="40" t="str">
        <f ca="1">IF(ISERROR(F71),"",A67)</f>
        <v>Total Credits/ Marks/ Total Grade Points</v>
      </c>
      <c r="B88" s="40"/>
      <c r="C88" s="40"/>
      <c r="D88" s="40"/>
      <c r="E88" s="40"/>
      <c r="F88" s="10">
        <f ca="1">IF(ISERROR(F71),"",SUM(F76:F86))</f>
        <v>23</v>
      </c>
      <c r="G88" s="41" t="str">
        <f ca="1">IF(ISERROR(F71),"",_xlfn.TEXTJOIN("/",TRUE,SUMIF(F76:F87,"&gt;0",P76:P87),SUMIF(F76:F87,"&gt;0",S76:S87)))</f>
        <v>367/575</v>
      </c>
      <c r="H88" s="41"/>
      <c r="I88" s="41" t="str">
        <f ca="1">IF(ISERROR(F71),"",_xlfn.TEXTJOIN("/",TRUE,SUMIF(F76:F87,"&gt;0",Q76:Q87),SUMIF(F76:F87,"&gt;0",T76:T87)))</f>
        <v>326/375</v>
      </c>
      <c r="J88" s="41"/>
      <c r="K88" s="41" t="str">
        <f ca="1">IF(ISERROR(F71),"",_xlfn.TEXTJOIN("/",TRUE,SUMIF(F76:F87,"&gt;0",R76:R87),SUMIF(F76:F87,"&gt;0",U76:U87)))</f>
        <v>693/950</v>
      </c>
      <c r="L88" s="41"/>
      <c r="M88" s="40" t="e">
        <f ca="1">IF(ISERROR(F71),"",SUMPRODUCT(N76:N86,F76:F86))</f>
        <v>#N/A</v>
      </c>
      <c r="N88" s="40"/>
      <c r="V88" s="1" t="e">
        <f ca="1">IF(ISERROR(F71),"",_xlfn.TEXTJOIN(", ",TRUE,V76:V87))</f>
        <v>#N/A</v>
      </c>
      <c r="W88" t="b">
        <f ca="1">IF(ISERROR(F71),"",IF(SUM(W76:W87)&lt;=W75,TRUE,FALSE))</f>
        <v>0</v>
      </c>
      <c r="X88" s="1" t="str">
        <f ca="1">IF(ISERROR(F71),"",_xlfn.TEXTJOIN(",",TRUE,X76:X87))</f>
        <v xml:space="preserve"> G+11 in AHT 001</v>
      </c>
    </row>
    <row r="89" spans="1:24" ht="12" customHeight="1" x14ac:dyDescent="0.25">
      <c r="A89" s="40" t="str">
        <f ca="1">IF(ISERROR(F71),"",A68)</f>
        <v>Result:</v>
      </c>
      <c r="B89" s="42" t="e" cm="1">
        <f t="array" aca="1" ref="B89" ca="1">IF(INDIRECT("N" &amp; ROW())&lt;20, "NOT PROMOTED TO SECOND YEAR", IF(TRIM(INDIRECT("V" &amp; ROW()-1))="","PASS","CARRY OVER")
)</f>
        <v>#N/A</v>
      </c>
      <c r="C89" s="42"/>
      <c r="D89" s="40" t="str">
        <f ca="1">IF(ISERROR(F71),"",D68)</f>
        <v>Remark:</v>
      </c>
      <c r="E89" s="42" t="e">
        <f ca="1">IF(ISERROR(F71),"",IF(V88="",IF(X88="","",X88),_xlfn.TEXTJOIN(" ",TRUE,"BACK IN",V88)))</f>
        <v>#N/A</v>
      </c>
      <c r="F89" s="42"/>
      <c r="G89" s="40" t="str">
        <f ca="1">IF(ISERROR(F71),"",G68)</f>
        <v>SGPA:</v>
      </c>
      <c r="H89" s="43" t="e">
        <f ca="1">IF(ISERROR(F71),"",M88/F88)</f>
        <v>#N/A</v>
      </c>
      <c r="I89" s="40" t="str">
        <f ca="1">IF(ISERROR(F71),"",I68)</f>
        <v>CGPA:</v>
      </c>
      <c r="J89" s="43" t="e">
        <f ca="1">IF(ISERROR(F71),"",VLOOKUP(B71,INDIRECT($F$8),12+(O87-1)*3,0))</f>
        <v>#N/A</v>
      </c>
      <c r="K89" s="42" t="str">
        <f ca="1">IF(ISERROR(F71),"",K68)</f>
        <v>Earned Credits:</v>
      </c>
      <c r="L89" s="40">
        <f ca="1">IF(ISERROR(F71),"",SUMIF(N76:N86,"&gt;0",F76:F86))</f>
        <v>19</v>
      </c>
      <c r="M89" s="42" t="str">
        <f ca="1">IF(ISERROR(F71),"",M68)</f>
        <v>Cuml. Earned Credits:</v>
      </c>
      <c r="N89" s="40">
        <f ca="1">IF(ISERROR(F71),"",VLOOKUP(B71,INDIRECT($F$8),10+(O87-1)*3,0))</f>
        <v>42</v>
      </c>
    </row>
    <row r="90" spans="1:24" ht="12" customHeight="1" x14ac:dyDescent="0.25">
      <c r="A90" s="40"/>
      <c r="B90" s="42"/>
      <c r="C90" s="42"/>
      <c r="D90" s="40"/>
      <c r="E90" s="42"/>
      <c r="F90" s="42"/>
      <c r="G90" s="40"/>
      <c r="H90" s="43"/>
      <c r="I90" s="40"/>
      <c r="J90" s="43"/>
      <c r="K90" s="42"/>
      <c r="L90" s="40"/>
      <c r="M90" s="42"/>
      <c r="N90" s="40"/>
    </row>
    <row r="91" spans="1:24" ht="12" customHeight="1" x14ac:dyDescent="0.25">
      <c r="A91" s="40"/>
      <c r="B91" s="42"/>
      <c r="C91" s="42"/>
      <c r="D91" s="40"/>
      <c r="E91" s="42"/>
      <c r="F91" s="42"/>
      <c r="G91" s="40"/>
      <c r="H91" s="43"/>
      <c r="I91" s="40"/>
      <c r="J91" s="43"/>
      <c r="K91" s="42"/>
      <c r="L91" s="40"/>
      <c r="M91" s="42"/>
      <c r="N91" s="40"/>
    </row>
    <row r="92" spans="1:24" ht="12" customHeight="1" x14ac:dyDescent="0.25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ABHISHEK GAIROLA</v>
      </c>
    </row>
    <row r="93" spans="1:24" ht="12" customHeight="1" x14ac:dyDescent="0.25">
      <c r="A93" s="44" t="str">
        <f ca="1">IF(ISERROR(F92),"",A72)</f>
        <v>Name:</v>
      </c>
      <c r="B93" s="44" t="str">
        <f ca="1">IFERROR(VLOOKUP(B92,INDIRECT($F$8),4,0),"")</f>
        <v>ABHISHEK GAIROLA</v>
      </c>
      <c r="C93" s="44"/>
      <c r="D93" s="44" t="str">
        <f ca="1">IF(ISERROR(F92),"",D72)</f>
        <v>Father's Name:</v>
      </c>
      <c r="E93" s="44" t="str">
        <f ca="1">IFERROR(VLOOKUP(B92,INDIRECT($F$8),5,0),"")</f>
        <v>AZAD GAIROLA</v>
      </c>
      <c r="F93" s="44"/>
      <c r="G93" s="44" t="str">
        <f ca="1">IF(ISERROR(F92),"",G72)</f>
        <v>University Roll No:</v>
      </c>
      <c r="H93" s="44"/>
      <c r="I93" s="45">
        <f ca="1">IFERROR(VLOOKUP(B92,INDIRECT($F$8),2,0),"")</f>
        <v>250090101005</v>
      </c>
      <c r="J93" s="45"/>
      <c r="K93" s="44" t="str">
        <f ca="1">IF(ISERROR(F92),"",K72)</f>
        <v>University Enrol. No:</v>
      </c>
      <c r="L93" s="44"/>
      <c r="M93" s="45">
        <f ca="1">IFERROR(VLOOKUP(B92,INDIRECT($F$8),3,0),"")</f>
        <v>0</v>
      </c>
      <c r="N93" s="45"/>
    </row>
    <row r="94" spans="1:24" ht="12" customHeight="1" x14ac:dyDescent="0.25">
      <c r="A94" s="44"/>
      <c r="B94" s="44"/>
      <c r="C94" s="44"/>
      <c r="D94" s="44"/>
      <c r="E94" s="44"/>
      <c r="F94" s="44"/>
      <c r="G94" s="44"/>
      <c r="H94" s="44"/>
      <c r="I94" s="45"/>
      <c r="J94" s="45"/>
      <c r="K94" s="44"/>
      <c r="L94" s="44"/>
      <c r="M94" s="45"/>
      <c r="N94" s="45"/>
    </row>
    <row r="95" spans="1:24" ht="12" customHeight="1" x14ac:dyDescent="0.25">
      <c r="A95" s="42" t="str">
        <f ca="1">IF(ISERROR(F92),"",A74)</f>
        <v>Subject Code</v>
      </c>
      <c r="B95" s="42" t="str">
        <f ca="1">IF(ISERROR(F92),"",B74)</f>
        <v>Subject Name</v>
      </c>
      <c r="C95" s="42"/>
      <c r="D95" s="42"/>
      <c r="E95" s="42"/>
      <c r="F95" s="42" t="str">
        <f ca="1">IF(ISERROR(F92),"",F74)</f>
        <v>Credits</v>
      </c>
      <c r="G95" s="42" t="str">
        <f ca="1">IF(ISERROR(F92),"",G74)</f>
        <v>External Marks</v>
      </c>
      <c r="H95" s="42"/>
      <c r="I95" s="42" t="str">
        <f ca="1">IF(ISERROR(F92),"",I74)</f>
        <v>Sessional Marks</v>
      </c>
      <c r="J95" s="42"/>
      <c r="K95" s="42" t="str">
        <f ca="1">IF(ISERROR(F92),"",K74)</f>
        <v>Total Marks</v>
      </c>
      <c r="L95" s="42"/>
      <c r="M95" s="42" t="str">
        <f ca="1">IF(ISERROR(F92),"",M74)</f>
        <v>Grade</v>
      </c>
      <c r="N95" s="42" t="str">
        <f ca="1">IF(ISERROR(F92),"",N74)</f>
        <v>Grade Points</v>
      </c>
    </row>
    <row r="96" spans="1:24" ht="12" customHeight="1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5">
      <c r="A97" s="7" t="str">
        <f ca="1">IF(ISERROR(F92),"",VLOOKUP(C92,INDIRECT($F$8),6+(O97-1)*3,0))</f>
        <v>AHT 001</v>
      </c>
      <c r="B97" s="38" t="str">
        <f ca="1">IF(ISERROR(F92),"",VLOOKUP(D92,INDIRECT($F$8),6+(O97-1)*3,0))</f>
        <v>Engineering Physics</v>
      </c>
      <c r="C97" s="38"/>
      <c r="D97" s="38"/>
      <c r="E97" s="38"/>
      <c r="F97" s="7">
        <f ca="1">IF(ISERROR(F92),"",VLOOKUP(E92,INDIRECT($F$8),6+(O97-1)*3,0))</f>
        <v>4</v>
      </c>
      <c r="G97" s="39" t="str">
        <f ca="1">IF(ISERROR(F92),"",_xlfn.TEXTJOIN("/",FALSE,P97,S97))</f>
        <v>AZAD GAIROLA/100</v>
      </c>
      <c r="H97" s="39"/>
      <c r="I97" s="39" t="str">
        <f ca="1">IF(ISERROR(F92),"",_xlfn.TEXTJOIN("/",FALSE,Q97,T97))</f>
        <v>44/50</v>
      </c>
      <c r="J97" s="39"/>
      <c r="K97" s="39" t="str">
        <f ca="1">IF(ISERROR(F92),"",_xlfn.TEXTJOIN("/",FALSE,R97,U97))</f>
        <v>44/150</v>
      </c>
      <c r="L97" s="39"/>
      <c r="M97" s="7" t="b">
        <f ca="1">IF(ISERROR(F92),"",IF(ISTEXT(P97),IF(P97="A","Ab",IF(P97="D","Dt",IF(P97="UFM","UFM",IF(P97="NA","")))),IF(AND(ISBLANK(P97),ISBLANK(R97)),"",IF(P97&lt;0.3*S97,"F",IF(ISBLANK(R97),"",IF(ISTEXT(R97),R97,IF(R97&gt;=0.9*U97,"O",IF(R97&gt;=0.85*U97,"A+",IF(R97&gt;=0.8*U97,"A",IF(R97&gt;=0.7*U97,"B+",IF(R97&gt;=0.6*U97,"B",IF(R97&gt;=0.5*U97,"C",IF(R97&gt;=0.4*U97,"P",IF(R97&lt;0.4*U97,"F",R97))))))))))))))</f>
        <v>0</v>
      </c>
      <c r="N97" s="8" t="e">
        <f t="shared" ref="N97:N107" ca="1" si="9">INDEX($Z$2:$Z$13,MATCH(M97,$Y$2:$Y$13,0))</f>
        <v>#N/A</v>
      </c>
      <c r="O97">
        <v>1</v>
      </c>
      <c r="P97" s="1" t="str">
        <f ca="1">IF(ISERROR(F92),"",IF(ISTEXT(VLOOKUP(B92,INDIRECT($F$8),6+(O97-1)*3)),(VLOOKUP(B92,INDIRECT($F$8),6+(O97-1)*3)),SUM(VLOOKUP(B92,INDIRECT($F$8),6+(O97-1)*3),IF(W109,W97,0))))</f>
        <v>AZAD GAIROLA</v>
      </c>
      <c r="Q97" s="1">
        <f ca="1">IF(ISERROR(F92),"",VLOOKUP(B92,INDIRECT($F$8),7+(O97-1)*3))</f>
        <v>44</v>
      </c>
      <c r="R97" s="1">
        <f ca="1">IF(ISERROR(F92),"",SUM(P97:Q97))</f>
        <v>44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e">
        <f ca="1">IF(ISERROR(F92),"",IF(N97=0,A97,""))</f>
        <v>#N/A</v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11</v>
      </c>
      <c r="X97" s="1" t="str">
        <f ca="1">IF(ISERROR(F92),"",IF(W97=0,"",_xlfn.TEXTJOIN("",FALSE," G+",W97," in ",A97)))</f>
        <v xml:space="preserve"> G+11 in AHT 001</v>
      </c>
    </row>
    <row r="98" spans="1:24" ht="12" customHeight="1" x14ac:dyDescent="0.25">
      <c r="A98" s="7" t="str">
        <f ca="1">IF(ISERROR(F92),"",VLOOKUP(C92,INDIRECT($F$8),6+(O98-1)*3,0))</f>
        <v>AHT 005</v>
      </c>
      <c r="B98" s="38" t="str">
        <f ca="1">IF(ISERROR(F92),"",VLOOKUP(D92,INDIRECT($F$8),6+(O98-1)*3,0))</f>
        <v>Analytical Mathematics</v>
      </c>
      <c r="C98" s="38"/>
      <c r="D98" s="38"/>
      <c r="E98" s="38"/>
      <c r="F98" s="7">
        <f ca="1">IF(ISERROR(F92),"",VLOOKUP(E92,INDIRECT($F$8),6+(O98-1)*3,0))</f>
        <v>4</v>
      </c>
      <c r="G98" s="39" t="str">
        <f ca="1">IF(ISERROR(F92),"",_xlfn.TEXTJOIN("/",FALSE,P98,S98))</f>
        <v>87/100</v>
      </c>
      <c r="H98" s="39"/>
      <c r="I98" s="39" t="str">
        <f ca="1">IF(ISERROR(F92),"",_xlfn.TEXTJOIN("/",FALSE,Q98,T98))</f>
        <v>49/50</v>
      </c>
      <c r="J98" s="39"/>
      <c r="K98" s="39" t="str">
        <f ca="1">IF(ISERROR(F92),"",_xlfn.TEXTJOIN("/",FALSE,R98,U98))</f>
        <v>136/150</v>
      </c>
      <c r="L98" s="39"/>
      <c r="M98" s="7" t="str">
        <f ca="1">IF(ISERROR(F92),"",IF(ISTEXT(P98),IF(P98="A","Ab",IF(P98="D","Dt",IF(P98="UFM","UFM",IF(P98="NA","")))),IF(AND(ISBLANK(P98),ISBLANK(R98)),"",IF(P98&lt;0.3*S98,"F",IF(ISBLANK(R98),"",IF(ISTEXT(R98),R98,IF(R98&gt;=0.9*U98,"O",IF(R98&gt;=0.85*U98,"A+",IF(R98&gt;=0.8*U98,"A",IF(R98&gt;=0.7*U98,"B+",IF(R98&gt;=0.6*U98,"B",IF(R98&gt;=0.5*U98,"C",IF(R98&gt;=0.4*U98,"P",IF(R98&lt;0.4*U98,"F",R98))))))))))))))</f>
        <v>O</v>
      </c>
      <c r="N98" s="8">
        <f t="shared" ca="1" si="9"/>
        <v>10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87</v>
      </c>
      <c r="Q98" s="1">
        <f ca="1">IF(ISERROR(F92),"",VLOOKUP(B92,INDIRECT($F$8),7+(O98-1)*3))</f>
        <v>49</v>
      </c>
      <c r="R98" s="1">
        <f ca="1">IF(ISERROR(F92),"",SUM(P98:Q98))</f>
        <v>136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0</v>
      </c>
      <c r="X98" s="1" t="str">
        <f ca="1">IF(ISERROR(F92),"",IF(W98=0,"",_xlfn.TEXTJOIN("",FALSE," G+",W98," in ",A98)))</f>
        <v/>
      </c>
    </row>
    <row r="99" spans="1:24" ht="12" customHeight="1" x14ac:dyDescent="0.25">
      <c r="A99" s="7" t="str">
        <f ca="1">IF(ISERROR(F92),"",VLOOKUP(C92,INDIRECT($F$8),6+(O99-1)*3,0))</f>
        <v>EET 001</v>
      </c>
      <c r="B99" s="38" t="str">
        <f ca="1">IF(ISERROR(F92),"",VLOOKUP(D92,INDIRECT($F$8),6+(O99-1)*3,0))</f>
        <v>Basic Electrical Engineering</v>
      </c>
      <c r="C99" s="38"/>
      <c r="D99" s="38"/>
      <c r="E99" s="38"/>
      <c r="F99" s="7">
        <f ca="1">IF(ISERROR(F92),"",VLOOKUP(E92,INDIRECT($F$8),6+(O99-1)*3,0))</f>
        <v>4</v>
      </c>
      <c r="G99" s="39" t="str">
        <f ca="1">IF(ISERROR(F92),"",_xlfn.TEXTJOIN("/",FALSE,P99,S99))</f>
        <v>89/100</v>
      </c>
      <c r="H99" s="39"/>
      <c r="I99" s="39" t="str">
        <f ca="1">IF(ISERROR(F92),"",_xlfn.TEXTJOIN("/",FALSE,Q99,T99))</f>
        <v>48/50</v>
      </c>
      <c r="J99" s="39"/>
      <c r="K99" s="39" t="str">
        <f ca="1">IF(ISERROR(F92),"",_xlfn.TEXTJOIN("/",FALSE,R99,U99))</f>
        <v>137/150</v>
      </c>
      <c r="L99" s="39"/>
      <c r="M99" s="7" t="str">
        <f ca="1">IF(ISERROR(F92),"",IF(ISTEXT(P99),IF(P99="A","Ab",IF(P99="D","Dt",IF(P99="UFM","UFM",IF(P99="NA","")))),IF(AND(ISBLANK(P99),ISBLANK(R99)),"",IF(P99&lt;0.3*S99,"F",IF(ISBLANK(R99),"",IF(ISTEXT(R99),R99,IF(R99&gt;=0.9*U99,"O",IF(R99&gt;=0.85*U99,"A+",IF(R99&gt;=0.8*U99,"A",IF(R99&gt;=0.7*U99,"B+",IF(R99&gt;=0.6*U99,"B",IF(R99&gt;=0.5*U99,"C",IF(R99&gt;=0.4*U99,"P",IF(R99&lt;0.4*U99,"F",R99))))))))))))))</f>
        <v>O</v>
      </c>
      <c r="N99" s="8">
        <f t="shared" ca="1" si="9"/>
        <v>10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89</v>
      </c>
      <c r="Q99" s="1">
        <f ca="1">IF(ISERROR(F92),"",VLOOKUP(B92,INDIRECT($F$8),7+(O99-1)*3))</f>
        <v>48</v>
      </c>
      <c r="R99" s="1">
        <f ca="1">IF(ISERROR(F92),"",SUM(P99:Q99))</f>
        <v>137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/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0</v>
      </c>
      <c r="X99" s="1" t="str">
        <f ca="1">IF(ISERROR(F92),"",IF(W99=0,"",_xlfn.TEXTJOIN("",FALSE," G+",W99," in ",A99)))</f>
        <v/>
      </c>
    </row>
    <row r="100" spans="1:24" ht="12" customHeight="1" x14ac:dyDescent="0.25">
      <c r="A100" s="7" t="str">
        <f ca="1">IF(ISERROR(F92),"",VLOOKUP(C92,INDIRECT($F$8),6+(O100-1)*3,0))</f>
        <v>CST 001</v>
      </c>
      <c r="B100" s="38" t="str">
        <f ca="1">IF(ISERROR(F92),"",VLOOKUP(D92,INDIRECT($F$8),6+(O100-1)*3,0))</f>
        <v>Programming for Problem Solving</v>
      </c>
      <c r="C100" s="38"/>
      <c r="D100" s="38"/>
      <c r="E100" s="38"/>
      <c r="F100" s="7">
        <f ca="1">IF(ISERROR(F92),"",VLOOKUP(E92,INDIRECT($F$8),6+(O100-1)*3,0))</f>
        <v>4</v>
      </c>
      <c r="G100" s="39" t="str">
        <f ca="1">IF(ISERROR(F92),"",_xlfn.TEXTJOIN("/",FALSE,P100,S100))</f>
        <v>92/100</v>
      </c>
      <c r="H100" s="39"/>
      <c r="I100" s="39" t="str">
        <f ca="1">IF(ISERROR(F92),"",_xlfn.TEXTJOIN("/",FALSE,Q100,T100))</f>
        <v>47/50</v>
      </c>
      <c r="J100" s="39"/>
      <c r="K100" s="39" t="str">
        <f ca="1">IF(ISERROR(F92),"",_xlfn.TEXTJOIN("/",FALSE,R100,U100))</f>
        <v>139/150</v>
      </c>
      <c r="L100" s="39"/>
      <c r="M100" s="7" t="str">
        <f ca="1">IF(ISERROR(F92),"",IF(ISTEXT(P100),IF(P100="A","Ab",IF(P100="D","Dt",IF(P100="UFM","UFM",IF(P100="NA","")))),IF(AND(ISBLANK(P100),ISBLANK(R100)),"",IF(P100&lt;0.3*S100,"F",IF(ISBLANK(R100),"",IF(ISTEXT(R100),R100,IF(R100&gt;=0.9*U100,"O",IF(R100&gt;=0.85*U100,"A+",IF(R100&gt;=0.8*U100,"A",IF(R100&gt;=0.7*U100,"B+",IF(R100&gt;=0.6*U100,"B",IF(R100&gt;=0.5*U100,"C",IF(R100&gt;=0.4*U100,"P",IF(R100&lt;0.4*U100,"F",R100))))))))))))))</f>
        <v>O</v>
      </c>
      <c r="N100" s="8">
        <f t="shared" ca="1" si="9"/>
        <v>10</v>
      </c>
      <c r="O100">
        <f>O99+1</f>
        <v>4</v>
      </c>
      <c r="P100" s="1">
        <f ca="1">IF(ISERROR(F92),"",IF(ISTEXT(VLOOKUP(B92,INDIRECT($F$8),6+(O100-1)*3)),(VLOOKUP(B92,INDIRECT($F$8),6+(O100-1)*3)),SUM(VLOOKUP(B92,INDIRECT($F$8),6+(O100-1)*3),IF(W109,W100,0))))</f>
        <v>92</v>
      </c>
      <c r="Q100" s="1">
        <f ca="1">IF(ISERROR(F92),"",VLOOKUP(B92,INDIRECT($F$8),7+(O100-1)*3))</f>
        <v>47</v>
      </c>
      <c r="R100" s="1">
        <f ca="1">IF(ISERROR(F92),"",SUM(P100:Q100))</f>
        <v>139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5">
      <c r="A101" s="7" t="str">
        <f ca="1">IF(ISERROR(F92),"",VLOOKUP(C92,INDIRECT($F$8),6+(O101-1)*3,0))</f>
        <v>AHT 004</v>
      </c>
      <c r="B101" s="38" t="str">
        <f ca="1">IF(ISERROR(F92),"",VLOOKUP(D92,INDIRECT($F$8),6+(O101-1)*3,0))</f>
        <v>Environmental Studies ($)</v>
      </c>
      <c r="C101" s="38"/>
      <c r="D101" s="38"/>
      <c r="E101" s="38"/>
      <c r="F101" s="7">
        <f ca="1">IF(ISERROR(F92),"",VLOOKUP(E92,INDIRECT($F$8),6+(O101-1)*3,0))</f>
        <v>0</v>
      </c>
      <c r="G101" s="39" t="str">
        <f ca="1">IF(ISERROR(F92),"",_xlfn.TEXTJOIN("/",FALSE,P101,S101))</f>
        <v>30/50</v>
      </c>
      <c r="H101" s="39"/>
      <c r="I101" s="39" t="str">
        <f ca="1">IF(ISERROR(F92),"",_xlfn.TEXTJOIN("/",FALSE,Q101,T101))</f>
        <v>22/25</v>
      </c>
      <c r="J101" s="39"/>
      <c r="K101" s="39" t="str">
        <f ca="1">IF(ISERROR(F92),"",_xlfn.TEXTJOIN("/",FALSE,R101,U101))</f>
        <v>52/75</v>
      </c>
      <c r="L101" s="39"/>
      <c r="M101" s="7" t="str">
        <f ca="1">IF(ISERROR(F92),"",IF(ISTEXT(P101),IF(P101="A","Ab",IF(P101="D","Dt",IF(P101="UFM","UFM",IF(P101="NA","")))),IF(AND(ISBLANK(P101),ISBLANK(R101)),"",IF(P101&lt;0.3*S101,"F",IF(ISBLANK(R101),"",IF(ISTEXT(R101),R101,IF(R101&gt;=0.9*U101,"O",IF(R101&gt;=0.85*U101,"A+",IF(R101&gt;=0.8*U101,"A",IF(R101&gt;=0.7*U101,"B+",IF(R101&gt;=0.6*U101,"B",IF(R101&gt;=0.5*U101,"C",IF(R101&gt;=0.4*U101,"P",IF(R101&lt;0.4*U101,"F",R101))))))))))))))</f>
        <v>B</v>
      </c>
      <c r="N101" s="8">
        <f t="shared" ca="1" si="9"/>
        <v>6</v>
      </c>
      <c r="O101">
        <f>O100+1</f>
        <v>5</v>
      </c>
      <c r="P101" s="1">
        <f ca="1">IF(ISERROR(F92),"",IF(ISTEXT(VLOOKUP(B92,INDIRECT($F$8),6+(O101-1)*3)),(VLOOKUP(B92,INDIRECT($F$8),6+(O101-1)*3)),SUM(VLOOKUP(B92,INDIRECT($F$8),6+(O101-1)*3),IF(W109,W101,0))))</f>
        <v>30</v>
      </c>
      <c r="Q101" s="1">
        <f ca="1">IF(ISERROR(F92),"",VLOOKUP(B92,INDIRECT($F$8),7+(O101-1)*3))</f>
        <v>22</v>
      </c>
      <c r="R101" s="1">
        <f ca="1">IF(ISERROR(F92),"",SUM(P101:Q101))</f>
        <v>52</v>
      </c>
      <c r="S101" s="1">
        <f ca="1">IF(ISERROR(F92),"",VLOOKUP(A92,INDIRECT($F$8),6+(O101-1)*3))</f>
        <v>50</v>
      </c>
      <c r="T101" s="1">
        <f ca="1">IF(ISERROR(F92),"",VLOOKUP(A92,INDIRECT($F$8),7+(O101-1)*3))</f>
        <v>25</v>
      </c>
      <c r="U101" s="1">
        <f ca="1">IF(ISERROR(F92),"",VLOOKUP(A92,INDIRECT($F$8),8+(O101-1)*3))</f>
        <v>75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5">
      <c r="A102" s="7" t="str">
        <f ca="1">IF(ISERROR(F92),"",VLOOKUP(C92,INDIRECT($F$8),6+(O102-1)*3,0))</f>
        <v>AHP 001</v>
      </c>
      <c r="B102" s="38" t="str">
        <f ca="1">IF(ISERROR(F92),"",VLOOKUP(D92,INDIRECT($F$8),6+(O102-1)*3,0))</f>
        <v>Engineering Physics Lab</v>
      </c>
      <c r="C102" s="38"/>
      <c r="D102" s="38"/>
      <c r="E102" s="38"/>
      <c r="F102" s="7">
        <f ca="1">IF(ISERROR(F92),"",VLOOKUP(E92,INDIRECT($F$8),6+(O102-1)*3,0))</f>
        <v>1</v>
      </c>
      <c r="G102" s="39" t="str">
        <f ca="1">IF(ISERROR(F92),"",_xlfn.TEXTJOIN("/",FALSE,P102,S102))</f>
        <v>19/25</v>
      </c>
      <c r="H102" s="39"/>
      <c r="I102" s="39" t="str">
        <f ca="1">IF(ISERROR(F92),"",_xlfn.TEXTJOIN("/",FALSE,Q102,T102))</f>
        <v>23/25</v>
      </c>
      <c r="J102" s="39"/>
      <c r="K102" s="39" t="str">
        <f ca="1">IF(ISERROR(F92),"",_xlfn.TEXTJOIN("/",FALSE,R102,U102))</f>
        <v>42/50</v>
      </c>
      <c r="L102" s="39"/>
      <c r="M102" s="7" t="str">
        <f ca="1">IF(ISERROR(F92),"",IF(ISTEXT(P102),IF(P102="A","Ab",IF(P102="D","Dt",IF(P102="UFM","UFM",IF(P102="NA","")))),IF(AND(ISBLANK(P102),ISBLANK(R102)),"",IF(P102&lt;0.3*S102,"F",IF(ISBLANK(R102),"",IF(ISTEXT(R102),R102,IF(R102&gt;=0.9*U102,"O",IF(R102&gt;=0.85*U102,"A+",IF(R102&gt;=0.8*U102,"A",IF(R102&gt;=0.7*U102,"B+",IF(R102&gt;=0.6*U102,"B",IF(R102&gt;=0.5*U102,"C",IF(R102&gt;=0.4*U102,"P",IF(R102&lt;0.4*U102,"F",R102))))))))))))))</f>
        <v>A</v>
      </c>
      <c r="N102" s="8">
        <f t="shared" ca="1" si="9"/>
        <v>8</v>
      </c>
      <c r="O102">
        <f t="shared" ref="O102:O108" si="10">O101+1</f>
        <v>6</v>
      </c>
      <c r="P102" s="1">
        <f ca="1">IF(ISERROR(F92),"",IF(ISTEXT(VLOOKUP(B92,INDIRECT($F$8),6+(O102-1)*3)),(VLOOKUP(B92,INDIRECT($F$8),6+(O102-1)*3)),SUM(VLOOKUP(B92,INDIRECT($F$8),6+(O102-1)*3),IF(W109,W102,0))))</f>
        <v>19</v>
      </c>
      <c r="Q102" s="1">
        <f ca="1">IF(ISERROR(F92),"",VLOOKUP(B92,INDIRECT($F$8),7+(O102-1)*3))</f>
        <v>23</v>
      </c>
      <c r="R102" s="1">
        <f ca="1">IF(ISERROR(F92),"",SUM(P102:Q102))</f>
        <v>42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5">
      <c r="A103" s="7" t="str">
        <f ca="1">IF(ISERROR(F92),"",VLOOKUP(C92,INDIRECT($F$8),6+(O103-1)*3,0))</f>
        <v>EEP 001</v>
      </c>
      <c r="B103" s="38" t="str">
        <f ca="1">IF(ISERROR(F92),"",VLOOKUP(D92,INDIRECT($F$8),6+(O103-1)*3,0))</f>
        <v>Basic Electrical Engineering Lab</v>
      </c>
      <c r="C103" s="38"/>
      <c r="D103" s="38"/>
      <c r="E103" s="38"/>
      <c r="F103" s="7">
        <f ca="1">IF(ISERROR(F92),"",VLOOKUP(E92,INDIRECT($F$8),6+(O103-1)*3,0))</f>
        <v>1</v>
      </c>
      <c r="G103" s="39" t="str">
        <f ca="1">IF(ISERROR(F92),"",_xlfn.TEXTJOIN("/",FALSE,P103,S103))</f>
        <v>19/25</v>
      </c>
      <c r="H103" s="39"/>
      <c r="I103" s="39" t="str">
        <f ca="1">IF(ISERROR(F92),"",_xlfn.TEXTJOIN("/",FALSE,Q103,T103))</f>
        <v>21/25</v>
      </c>
      <c r="J103" s="39"/>
      <c r="K103" s="39" t="str">
        <f ca="1">IF(ISERROR(F92),"",_xlfn.TEXTJOIN("/",FALSE,R103,U103))</f>
        <v>40/50</v>
      </c>
      <c r="L103" s="39"/>
      <c r="M103" s="7" t="str">
        <f ca="1">IF(ISERROR(F92),"",IF(ISTEXT(P103),IF(P103="A","Ab",IF(P103="D","Dt",IF(P103="UFM","UFM",IF(P103="NA","")))),IF(AND(ISBLANK(P103),ISBLANK(R103)),"",IF(P103&lt;0.3*S103,"F",IF(ISBLANK(R103),"",IF(ISTEXT(R103),R103,IF(R103&gt;=0.9*U103,"O",IF(R103&gt;=0.85*U103,"A+",IF(R103&gt;=0.8*U103,"A",IF(R103&gt;=0.7*U103,"B+",IF(R103&gt;=0.6*U103,"B",IF(R103&gt;=0.5*U103,"C",IF(R103&gt;=0.4*U103,"P",IF(R103&lt;0.4*U103,"F",R103))))))))))))))</f>
        <v>A</v>
      </c>
      <c r="N103" s="8">
        <f t="shared" ca="1" si="9"/>
        <v>8</v>
      </c>
      <c r="O103">
        <f t="shared" si="10"/>
        <v>7</v>
      </c>
      <c r="P103" s="1">
        <f ca="1">IF(ISERROR(F92),"",IF(ISTEXT(VLOOKUP(B92,INDIRECT($F$8),6+(O103-1)*3)),(VLOOKUP(B92,INDIRECT($F$8),6+(O103-1)*3)),SUM(VLOOKUP(B92,INDIRECT($F$8),6+(O103-1)*3),IF(W109,W103,0))))</f>
        <v>19</v>
      </c>
      <c r="Q103" s="1">
        <f ca="1">IF(ISERROR(F92),"",VLOOKUP(B92,INDIRECT($F$8),7+(O103-1)*3))</f>
        <v>21</v>
      </c>
      <c r="R103" s="1">
        <f ca="1">IF(ISERROR(F92),"",SUM(P103:Q103))</f>
        <v>40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5">
      <c r="A104" s="7" t="str">
        <f ca="1">IF(ISERROR(F92),"",VLOOKUP(C92,INDIRECT($F$8),6+(O104-1)*3,0))</f>
        <v>CSP 001</v>
      </c>
      <c r="B104" s="38" t="str">
        <f ca="1">IF(ISERROR(F92),"",VLOOKUP(D92,INDIRECT($F$8),6+(O104-1)*3-Z104,0))</f>
        <v>Programming for Problem Solving Lab</v>
      </c>
      <c r="C104" s="38"/>
      <c r="D104" s="38"/>
      <c r="E104" s="38"/>
      <c r="F104" s="7">
        <f ca="1">IF(ISERROR(F92),"",VLOOKUP(E92,INDIRECT($F$8),6+(O104-1)*3,0))</f>
        <v>1</v>
      </c>
      <c r="G104" s="39" t="str">
        <f ca="1">IF(ISERROR(F92),"",_xlfn.TEXTJOIN("/",FALSE,P104,S104))</f>
        <v>23/25</v>
      </c>
      <c r="H104" s="39"/>
      <c r="I104" s="39" t="str">
        <f ca="1">IF(ISERROR(F92),"",_xlfn.TEXTJOIN("/",FALSE,Q104,T104))</f>
        <v>23/25</v>
      </c>
      <c r="J104" s="39"/>
      <c r="K104" s="39" t="str">
        <f ca="1">IF(ISERROR(F92),"",_xlfn.TEXTJOIN("/",FALSE,R104,U104))</f>
        <v>46/50</v>
      </c>
      <c r="L104" s="39"/>
      <c r="M104" s="7" t="str">
        <f ca="1">IF(ISERROR(F92),"",IF(ISTEXT(P104),IF(P104="A","Ab",IF(P104="D","Dt",IF(P104="UFM","UFM",IF(P104="NA","")))),IF(AND(ISBLANK(P104),ISBLANK(R104)),"",IF(P104&lt;0.3*S104,"F",IF(ISBLANK(R104),"",IF(ISTEXT(R104),R104,IF(R104&gt;=0.9*U104,"O",IF(R104&gt;=0.85*U104,"A+",IF(R104&gt;=0.8*U104,"A",IF(R104&gt;=0.7*U104,"B+",IF(R104&gt;=0.6*U104,"B",IF(R104&gt;=0.5*U104,"C",IF(R104&gt;=0.4*U104,"P",IF(R104&lt;0.4*U104,"F",R104))))))))))))))</f>
        <v>O</v>
      </c>
      <c r="N104" s="8">
        <f t="shared" ca="1" si="9"/>
        <v>10</v>
      </c>
      <c r="O104">
        <f t="shared" si="10"/>
        <v>8</v>
      </c>
      <c r="P104" s="1">
        <f ca="1">IF(ISERROR(F92),"",IF(ISTEXT(VLOOKUP(B92,INDIRECT($F$8),6+(O104-1)*3)),(VLOOKUP(B92,INDIRECT($F$8),6+(O104-1)*3)),SUM(VLOOKUP(B92,INDIRECT($F$8),6+(O104-1)*3),IF(W109,W104,0))))</f>
        <v>23</v>
      </c>
      <c r="Q104" s="1">
        <f ca="1">IF(ISERROR(F92),"",VLOOKUP(B92,INDIRECT($F$8),7+(O104-1)*3))</f>
        <v>23</v>
      </c>
      <c r="R104" s="1">
        <f ca="1">IF(ISERROR(F92),"",SUM(P104:Q104))</f>
        <v>46</v>
      </c>
      <c r="S104" s="1">
        <f ca="1">IF(ISERROR(F92),"",VLOOKUP(A92,INDIRECT($F$8),6+(O104-1)*3))</f>
        <v>25</v>
      </c>
      <c r="T104" s="1">
        <f ca="1">IF(ISERROR(F92),"",VLOOKUP(A92,INDIRECT($F$8),7+(O104-1)*3))</f>
        <v>25</v>
      </c>
      <c r="U104" s="1">
        <f ca="1">IF(ISERROR(F92),"",VLOOKUP(A92,INDIRECT($F$8),8+(O104-1)*3))</f>
        <v>50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5">
      <c r="A105" s="7" t="str">
        <f ca="1">IF(ISERROR(F92),"",VLOOKUP(C92,INDIRECT($F$8),6+(O105-1)*3,0))</f>
        <v>MEP 002</v>
      </c>
      <c r="B105" s="38" t="str">
        <f ca="1">IF(ISERROR(F92),"",VLOOKUP(D92,INDIRECT($F$8),6+(O105-1)*3-Z105,0))</f>
        <v>Engineering Graphics &amp; Design Lab</v>
      </c>
      <c r="C105" s="38"/>
      <c r="D105" s="38"/>
      <c r="E105" s="38"/>
      <c r="F105" s="7">
        <f ca="1">IF(ISERROR(F92),"",VLOOKUP(E92,INDIRECT($F$8),6+(O105-1)*3,0))</f>
        <v>2</v>
      </c>
      <c r="G105" s="39" t="str">
        <f ca="1">IF(ISERROR(F92),"",_xlfn.TEXTJOIN("/",FALSE,P105,S105))</f>
        <v>39/50</v>
      </c>
      <c r="H105" s="39"/>
      <c r="I105" s="39" t="str">
        <f ca="1">IF(ISERROR(F92),"",_xlfn.TEXTJOIN("/",FALSE,Q105,T105))</f>
        <v>49/50</v>
      </c>
      <c r="J105" s="39"/>
      <c r="K105" s="39" t="str">
        <f ca="1">IF(ISERROR(F92),"",_xlfn.TEXTJOIN("/",FALSE,R105,U105))</f>
        <v>88/100</v>
      </c>
      <c r="L105" s="39"/>
      <c r="M105" s="7" t="str">
        <f ca="1">IF(ISERROR(F92),"",IF(ISTEXT(P105),IF(P105="A","Ab",IF(P105="D","Dt",IF(P105="UFM","UFM",IF(P105="NA","")))),IF(AND(ISBLANK(P105),ISBLANK(R105)),"",IF(P105&lt;0.3*S105,"F",IF(ISBLANK(R105),"",IF(ISTEXT(R105),R105,IF(R105&gt;=0.9*U105,"O",IF(R105&gt;=0.85*U105,"A+",IF(R105&gt;=0.8*U105,"A",IF(R105&gt;=0.7*U105,"B+",IF(R105&gt;=0.6*U105,"B",IF(R105&gt;=0.5*U105,"C",IF(R105&gt;=0.4*U105,"P",IF(R105&lt;0.4*U105,"F",R105))))))))))))))</f>
        <v>A+</v>
      </c>
      <c r="N105" s="8">
        <f t="shared" ca="1" si="9"/>
        <v>9</v>
      </c>
      <c r="O105">
        <f t="shared" si="10"/>
        <v>9</v>
      </c>
      <c r="P105" s="1">
        <f ca="1">IF(ISERROR(F92),"",IF(ISTEXT(VLOOKUP(B92,INDIRECT($F$8),6+(O105-1)*3)),(VLOOKUP(B92,INDIRECT($F$8),6+(O105-1)*3)),SUM(VLOOKUP(B92,INDIRECT($F$8),6+(O105-1)*3),IF(W109,W105,0))))</f>
        <v>39</v>
      </c>
      <c r="Q105" s="1">
        <f ca="1">IF(ISERROR(F92),"",VLOOKUP(B92,INDIRECT($F$8),7+(O105-1)*3))</f>
        <v>49</v>
      </c>
      <c r="R105" s="1">
        <f ca="1">IF(ISERROR(F92),"",SUM(P105:Q105))</f>
        <v>88</v>
      </c>
      <c r="S105" s="1">
        <f ca="1">IF(ISERROR(F92),"",VLOOKUP(A92,INDIRECT($F$8),6+(O105-1)*3))</f>
        <v>50</v>
      </c>
      <c r="T105" s="1">
        <f ca="1">IF(ISERROR(F92),"",VLOOKUP(A92,INDIRECT($F$8),7+(O105-1)*3))</f>
        <v>50</v>
      </c>
      <c r="U105" s="1">
        <f ca="1">IF(ISERROR(F92),"",VLOOKUP(A92,INDIRECT($F$8),8+(O105-1)*3))</f>
        <v>100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5">
      <c r="A106" s="7" t="str">
        <f ca="1">IF(ISERROR(F92),"",VLOOKUP(C92,INDIRECT($F$8),6+(O106-1)*3,0))</f>
        <v>AHP 003</v>
      </c>
      <c r="B106" s="38" t="str">
        <f ca="1">IF(ISERROR(F92),"",VLOOKUP(D92,INDIRECT($F$8),6+(O106-1)*3,0))</f>
        <v>Introduction to Digital Marketing Lab</v>
      </c>
      <c r="C106" s="38"/>
      <c r="D106" s="38"/>
      <c r="E106" s="38"/>
      <c r="F106" s="7">
        <f ca="1">IF(ISERROR(F92),"",VLOOKUP(E92,INDIRECT($F$8),6+(O106-1)*3,0))</f>
        <v>1</v>
      </c>
      <c r="G106" s="39" t="str">
        <f ca="1">IF(ISERROR(F92),"",_xlfn.TEXTJOIN("/",FALSE,P106,S106))</f>
        <v>20/25</v>
      </c>
      <c r="H106" s="39"/>
      <c r="I106" s="39" t="str">
        <f ca="1">IF(ISERROR(F92),"",_xlfn.TEXTJOIN("/",FALSE,Q106,T106))</f>
        <v>20/25</v>
      </c>
      <c r="J106" s="39"/>
      <c r="K106" s="39" t="str">
        <f ca="1">IF(ISERROR(F92),"",_xlfn.TEXTJOIN("/",FALSE,R106,U106))</f>
        <v>40/50</v>
      </c>
      <c r="L106" s="39"/>
      <c r="M106" s="7" t="str">
        <f ca="1">IF(ISERROR(F92),"",IF(ISTEXT(P106),IF(P106="A","Ab",IF(P106="D","Dt",IF(P106="UFM","UFM",IF(P106="NA","")))),IF(AND(ISBLANK(P106),ISBLANK(R106)),"",IF(P106&lt;0.3*S106,"F",IF(ISBLANK(R106),"",IF(ISTEXT(R106),R106,IF(R106&gt;=0.9*U106,"O",IF(R106&gt;=0.85*U106,"A+",IF(R106&gt;=0.8*U106,"A",IF(R106&gt;=0.7*U106,"B+",IF(R106&gt;=0.6*U106,"B",IF(R106&gt;=0.5*U106,"C",IF(R106&gt;=0.4*U106,"P",IF(R106&lt;0.4*U106,"F",R106))))))))))))))</f>
        <v>A</v>
      </c>
      <c r="N106" s="8">
        <f t="shared" ca="1" si="9"/>
        <v>8</v>
      </c>
      <c r="O106">
        <f t="shared" si="10"/>
        <v>10</v>
      </c>
      <c r="P106" s="1">
        <f ca="1">IF(ISERROR(F92),"",IF(ISTEXT(VLOOKUP(B92,INDIRECT($F$8),6+(O106-1)*3)),(VLOOKUP(B92,INDIRECT($F$8),6+(O106-1)*3)),SUM(VLOOKUP(B92,INDIRECT($F$8),6+(O106-1)*3),IF(W109,W106,0))))</f>
        <v>20</v>
      </c>
      <c r="Q106" s="1">
        <f ca="1">IF(ISERROR(F92),"",VLOOKUP(B92,INDIRECT($F$8),7+(O106-1)*3))</f>
        <v>20</v>
      </c>
      <c r="R106" s="1">
        <f ca="1">IF(ISERROR(F92),"",SUM(P106:Q106))</f>
        <v>40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5">
      <c r="A107" s="7" t="str">
        <f ca="1">IF(ISERROR(F92),"",VLOOKUP(C92,INDIRECT($F$8),6+(O107-1)*3,0))</f>
        <v>AHP 005</v>
      </c>
      <c r="B107" s="38" t="str">
        <f ca="1">IF(ISERROR(F92),"",VLOOKUP(D92,INDIRECT($F$8),6+(O107-1)*3,0))</f>
        <v>Self Employment &amp; Entrepreneurship Development</v>
      </c>
      <c r="C107" s="38"/>
      <c r="D107" s="38"/>
      <c r="E107" s="38"/>
      <c r="F107" s="7">
        <f ca="1">IF(ISERROR(F92),"",VLOOKUP(E92,INDIRECT($F$8),6+(O107-1)*3,0))</f>
        <v>1</v>
      </c>
      <c r="G107" s="39" t="str">
        <f ca="1">IF(ISERROR(F92),"",_xlfn.TEXTJOIN("/",FALSE,P107,S107))</f>
        <v>21/25</v>
      </c>
      <c r="H107" s="39"/>
      <c r="I107" s="39" t="str">
        <f ca="1">IF(ISERROR(F92),"",_xlfn.TEXTJOIN("/",FALSE,Q107,T107))</f>
        <v>22/25</v>
      </c>
      <c r="J107" s="39"/>
      <c r="K107" s="39" t="str">
        <f ca="1">IF(ISERROR(F92),"",_xlfn.TEXTJOIN("/",FALSE,R107,U107))</f>
        <v>43/50</v>
      </c>
      <c r="L107" s="39"/>
      <c r="M107" s="7" t="str">
        <f ca="1">IF(ISERROR(F92),"",IF(ISTEXT(P107),IF(P107="A","Ab",IF(P107="D","Dt",IF(P107="UFM","UFM",IF(P107="NA","")))),IF(AND(ISBLANK(P107),ISBLANK(R107)),"",IF(P107&lt;0.3*S107,"F",IF(ISBLANK(R107),"",IF(ISTEXT(R107),R107,IF(R107&gt;=0.9*U107,"O",IF(R107&gt;=0.85*U107,"A+",IF(R107&gt;=0.8*U107,"A",IF(R107&gt;=0.7*U107,"B+",IF(R107&gt;=0.6*U107,"B",IF(R107&gt;=0.5*U107,"C",IF(R107&gt;=0.4*U107,"P",IF(R107&lt;0.4*U107,"F",R107))))))))))))))</f>
        <v>A+</v>
      </c>
      <c r="N107" s="8">
        <f t="shared" ca="1" si="9"/>
        <v>9</v>
      </c>
      <c r="O107">
        <f t="shared" si="10"/>
        <v>11</v>
      </c>
      <c r="P107" s="1">
        <f ca="1">IF(ISERROR(F92),"",IF(ISTEXT(VLOOKUP(B92,INDIRECT($F$8),6+(O107-1)*3)),(VLOOKUP(B92,INDIRECT($F$8),6+(O107-1)*3)),SUM(VLOOKUP(B92,INDIRECT($F$8),6+(O107-1)*3),IF(W109,W107,0))))</f>
        <v>21</v>
      </c>
      <c r="Q107" s="1">
        <f ca="1">IF(ISERROR(F92),"",VLOOKUP(B92,INDIRECT($F$8),7+(O107-1)*3))</f>
        <v>22</v>
      </c>
      <c r="R107" s="1">
        <f ca="1">IF(ISERROR(F92),"",SUM(P107:Q107))</f>
        <v>43</v>
      </c>
      <c r="S107" s="1">
        <f ca="1">IF(ISERROR(F92),"",VLOOKUP(A92,INDIRECT($F$8),6+(O107-1)*3))</f>
        <v>25</v>
      </c>
      <c r="T107" s="1">
        <f ca="1">IF(ISERROR(F92),"",VLOOKUP(A92,INDIRECT($F$8),7+(O107-1)*3))</f>
        <v>25</v>
      </c>
      <c r="U107" s="1">
        <f ca="1">IF(ISERROR(F92),"",VLOOKUP(A92,INDIRECT($F$8),8+(O107-1)*3))</f>
        <v>50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5">
      <c r="A108" s="7" t="str">
        <f ca="1">IF(ISERROR(F92),"",VLOOKUP(C92,INDIRECT($F$8),6+(O108-1)*3-Y108,0))</f>
        <v>GP 02</v>
      </c>
      <c r="B108" s="38" t="str">
        <f ca="1">IF(ISERROR(F92),"",VLOOKUP(D92,INDIRECT($F$8),6+(O108-1)*3-Z108,0))</f>
        <v>General Proficiency ($)</v>
      </c>
      <c r="C108" s="38"/>
      <c r="D108" s="38"/>
      <c r="E108" s="38"/>
      <c r="F108" s="7">
        <f ca="1">IF(ISERROR(F92),"",VLOOKUP(E92,INDIRECT($F$8),6+(O108-1)*3-AA108,0))</f>
        <v>0</v>
      </c>
      <c r="G108" s="39" t="str">
        <f ca="1">IF(ISERROR(F92),"","-")</f>
        <v>-</v>
      </c>
      <c r="H108" s="39"/>
      <c r="I108" s="39" t="str">
        <f ca="1">IF(ISERROR(F92),"",_xlfn.TEXTJOIN("/",FALSE,Q108,T108))</f>
        <v>45/50</v>
      </c>
      <c r="J108" s="39"/>
      <c r="K108" s="39" t="str">
        <f ca="1">IF(ISERROR(F92),"",_xlfn.TEXTJOIN("/",FALSE,R108,U108))</f>
        <v>45/50</v>
      </c>
      <c r="L108" s="39"/>
      <c r="M108" s="39" t="str">
        <f ca="1">IF(ISBLANK(R108),"",IF(ISTEXT(R108),R108,IF(R108&gt;=0.8*U108,"Excellent",IF(R108&gt;=0.6*U108,"Very Good",IF(R108&gt;=0.4*U108,"Good",IF(R108&gt;=0.2*U108,"Satisfactory","Average"))))))</f>
        <v>Excellent</v>
      </c>
      <c r="N108" s="39"/>
      <c r="O108">
        <f t="shared" si="10"/>
        <v>12</v>
      </c>
      <c r="P108" s="1">
        <f ca="1">IF(ISERROR(F92),"",IF(ISTEXT(VLOOKUP(B\28,INDIRECT($F$8),6+(O108-1)*3)),(VLOOKUP(B92,INDIRECT($F$8),6+(O108-1)*3)),SUM(VLOOKUP(B92,INDIRECT($F$8),6+(O108-1)*3),IF(W109,W108,0))))</f>
        <v>0</v>
      </c>
      <c r="Q108" s="1">
        <f ca="1">IF(ISERROR(F92),"",VLOOKUP(B92,INDIRECT($F$8),7+(O108-1)*3))</f>
        <v>45</v>
      </c>
      <c r="R108" s="1">
        <f ca="1">IF(ISERROR(F92),"",SUM(P108:Q108))</f>
        <v>45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5">
      <c r="A109" s="40" t="str">
        <f ca="1">IF(ISERROR(F92),"",A88)</f>
        <v>Total Credits/ Marks/ Total Grade Points</v>
      </c>
      <c r="B109" s="40"/>
      <c r="C109" s="40"/>
      <c r="D109" s="40"/>
      <c r="E109" s="40"/>
      <c r="F109" s="10">
        <f ca="1">IF(ISERROR(F92),"",SUM(F97:F107))</f>
        <v>23</v>
      </c>
      <c r="G109" s="41" t="str">
        <f ca="1">IF(ISERROR(F92),"",_xlfn.TEXTJOIN("/",TRUE,SUMIF(F97:F108,"&gt;0",P97:P108),SUMIF(F97:F108,"&gt;0",S97:S108)))</f>
        <v>409/575</v>
      </c>
      <c r="H109" s="41"/>
      <c r="I109" s="41" t="str">
        <f ca="1">IF(ISERROR(F92),"",_xlfn.TEXTJOIN("/",TRUE,SUMIF(F97:F108,"&gt;0",Q97:Q108),SUMIF(F97:F108,"&gt;0",T97:T108)))</f>
        <v>346/375</v>
      </c>
      <c r="J109" s="41"/>
      <c r="K109" s="41" t="str">
        <f ca="1">IF(ISERROR(F92),"",_xlfn.TEXTJOIN("/",TRUE,SUMIF(F97:F108,"&gt;0",R97:R108),SUMIF(F97:F108,"&gt;0",U97:U108)))</f>
        <v>755/950</v>
      </c>
      <c r="L109" s="41"/>
      <c r="M109" s="40" t="e">
        <f ca="1">IF(ISERROR(F92),"",SUMPRODUCT(N97:N107,F97:F107))</f>
        <v>#N/A</v>
      </c>
      <c r="N109" s="40"/>
      <c r="V109" s="1" t="e">
        <f ca="1">IF(ISERROR(F92),"",_xlfn.TEXTJOIN(", ",TRUE,V97:V108))</f>
        <v>#N/A</v>
      </c>
      <c r="W109" t="b">
        <f ca="1">IF(ISERROR(F92),"",IF(SUM(W97:W108)&lt;=W96,TRUE,FALSE))</f>
        <v>0</v>
      </c>
      <c r="X109" s="1" t="str">
        <f ca="1">IF(ISERROR(F92),"",_xlfn.TEXTJOIN(",",TRUE,X97:X108))</f>
        <v xml:space="preserve"> G+11 in AHT 001</v>
      </c>
    </row>
    <row r="110" spans="1:24" ht="12" customHeight="1" x14ac:dyDescent="0.25">
      <c r="A110" s="40" t="str">
        <f ca="1">IF(ISERROR(F92),"",A89)</f>
        <v>Result:</v>
      </c>
      <c r="B110" s="42" t="e" cm="1">
        <f t="array" aca="1" ref="B110" ca="1">IF(INDIRECT("N" &amp; ROW())&lt;20, "NOT PROMOTED TO SECOND YEAR", IF(TRIM(INDIRECT("V" &amp; ROW()-1))="","PASS","CARRY OVER")
)</f>
        <v>#N/A</v>
      </c>
      <c r="C110" s="42"/>
      <c r="D110" s="40" t="str">
        <f ca="1">IF(ISERROR(F92),"",D89)</f>
        <v>Remark:</v>
      </c>
      <c r="E110" s="42" t="e">
        <f ca="1">IF(ISERROR(F92),"",IF(V109="",IF(X109="","",X109),_xlfn.TEXTJOIN(" ",TRUE,"BACK IN",V109)))</f>
        <v>#N/A</v>
      </c>
      <c r="F110" s="42"/>
      <c r="G110" s="40" t="str">
        <f ca="1">IF(ISERROR(F92),"",G89)</f>
        <v>SGPA:</v>
      </c>
      <c r="H110" s="43" t="e">
        <f ca="1">IF(ISERROR(F92),"",M109/F109)</f>
        <v>#N/A</v>
      </c>
      <c r="I110" s="40" t="str">
        <f ca="1">IF(ISERROR(F92),"",I89)</f>
        <v>CGPA:</v>
      </c>
      <c r="J110" s="43" t="e">
        <f ca="1">IF(ISERROR(F92),"",VLOOKUP(B92,INDIRECT($F$8),12+(O108-1)*3,0))</f>
        <v>#N/A</v>
      </c>
      <c r="K110" s="42" t="str">
        <f ca="1">IF(ISERROR(F92),"",K89)</f>
        <v>Earned Credits:</v>
      </c>
      <c r="L110" s="40">
        <f ca="1">IF(ISERROR(F92),"",SUMIF(N97:N107,"&gt;0",F97:F107))</f>
        <v>19</v>
      </c>
      <c r="M110" s="42" t="str">
        <f ca="1">IF(ISERROR(F92),"",M89)</f>
        <v>Cuml. Earned Credits:</v>
      </c>
      <c r="N110" s="40">
        <f ca="1">IF(ISERROR(F92),"",VLOOKUP(B92,INDIRECT($F$8),10+(O108-1)*3,0))</f>
        <v>42</v>
      </c>
    </row>
    <row r="111" spans="1:24" ht="12" customHeight="1" x14ac:dyDescent="0.25">
      <c r="A111" s="40"/>
      <c r="B111" s="42"/>
      <c r="C111" s="42"/>
      <c r="D111" s="40"/>
      <c r="E111" s="42"/>
      <c r="F111" s="42"/>
      <c r="G111" s="40"/>
      <c r="H111" s="43"/>
      <c r="I111" s="40"/>
      <c r="J111" s="43"/>
      <c r="K111" s="42"/>
      <c r="L111" s="40"/>
      <c r="M111" s="42"/>
      <c r="N111" s="40"/>
    </row>
    <row r="112" spans="1:24" ht="12" customHeight="1" x14ac:dyDescent="0.25">
      <c r="A112" s="40"/>
      <c r="B112" s="42"/>
      <c r="C112" s="42"/>
      <c r="D112" s="40"/>
      <c r="E112" s="42"/>
      <c r="F112" s="42"/>
      <c r="G112" s="40"/>
      <c r="H112" s="43"/>
      <c r="I112" s="40"/>
      <c r="J112" s="43"/>
      <c r="K112" s="42"/>
      <c r="L112" s="40"/>
      <c r="M112" s="42"/>
      <c r="N112" s="40"/>
    </row>
    <row r="113" spans="1:24" ht="12" customHeight="1" x14ac:dyDescent="0.25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ABHISHEK KUMAR</v>
      </c>
    </row>
    <row r="114" spans="1:24" ht="12" customHeight="1" x14ac:dyDescent="0.25">
      <c r="A114" s="44" t="str">
        <f ca="1">IF(ISERROR(F113),"",A93)</f>
        <v>Name:</v>
      </c>
      <c r="B114" s="44" t="str">
        <f ca="1">IFERROR(VLOOKUP(B113,INDIRECT($F$8),4,0),"")</f>
        <v>ABHISHEK KUMAR</v>
      </c>
      <c r="C114" s="44"/>
      <c r="D114" s="44" t="str">
        <f ca="1">IF(ISERROR(F113),"",D93)</f>
        <v>Father's Name:</v>
      </c>
      <c r="E114" s="44" t="str">
        <f ca="1">IFERROR(VLOOKUP(B113,INDIRECT($F$8),5,0),"")</f>
        <v>SUNDER RAM</v>
      </c>
      <c r="F114" s="44"/>
      <c r="G114" s="44" t="str">
        <f ca="1">IF(ISERROR(F113),"",G93)</f>
        <v>University Roll No:</v>
      </c>
      <c r="H114" s="44"/>
      <c r="I114" s="45">
        <f ca="1">IFERROR(VLOOKUP(B113,INDIRECT($F$8),2,0),"")</f>
        <v>250090101006</v>
      </c>
      <c r="J114" s="45"/>
      <c r="K114" s="44" t="str">
        <f ca="1">IF(ISERROR(F113),"",K93)</f>
        <v>University Enrol. No:</v>
      </c>
      <c r="L114" s="44"/>
      <c r="M114" s="45">
        <f ca="1">IFERROR(VLOOKUP(B113,INDIRECT($F$8),3,0),"")</f>
        <v>0</v>
      </c>
      <c r="N114" s="45"/>
    </row>
    <row r="115" spans="1:24" ht="12" customHeight="1" x14ac:dyDescent="0.25">
      <c r="A115" s="44"/>
      <c r="B115" s="44"/>
      <c r="C115" s="44"/>
      <c r="D115" s="44"/>
      <c r="E115" s="44"/>
      <c r="F115" s="44"/>
      <c r="G115" s="44"/>
      <c r="H115" s="44"/>
      <c r="I115" s="45"/>
      <c r="J115" s="45"/>
      <c r="K115" s="44"/>
      <c r="L115" s="44"/>
      <c r="M115" s="45"/>
      <c r="N115" s="45"/>
    </row>
    <row r="116" spans="1:24" ht="12" customHeight="1" x14ac:dyDescent="0.25">
      <c r="A116" s="42" t="str">
        <f ca="1">IF(ISERROR(F113),"",A95)</f>
        <v>Subject Code</v>
      </c>
      <c r="B116" s="42" t="str">
        <f ca="1">IF(ISERROR(F113),"",B95)</f>
        <v>Subject Name</v>
      </c>
      <c r="C116" s="42"/>
      <c r="D116" s="42"/>
      <c r="E116" s="42"/>
      <c r="F116" s="42" t="str">
        <f ca="1">IF(ISERROR(F113),"",F95)</f>
        <v>Credits</v>
      </c>
      <c r="G116" s="42" t="str">
        <f ca="1">IF(ISERROR(F113),"",G95)</f>
        <v>External Marks</v>
      </c>
      <c r="H116" s="42"/>
      <c r="I116" s="42" t="str">
        <f ca="1">IF(ISERROR(F113),"",I95)</f>
        <v>Sessional Marks</v>
      </c>
      <c r="J116" s="42"/>
      <c r="K116" s="42" t="str">
        <f ca="1">IF(ISERROR(F113),"",K95)</f>
        <v>Total Marks</v>
      </c>
      <c r="L116" s="42"/>
      <c r="M116" s="42" t="str">
        <f ca="1">IF(ISERROR(F113),"",M95)</f>
        <v>Grade</v>
      </c>
      <c r="N116" s="42" t="str">
        <f ca="1">IF(ISERROR(F113),"",N95)</f>
        <v>Grade Points</v>
      </c>
    </row>
    <row r="117" spans="1:24" ht="12" customHeight="1" x14ac:dyDescent="0.2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5">
      <c r="A118" s="7" t="str">
        <f ca="1">IF(ISERROR(F113),"",VLOOKUP(C113,INDIRECT($F$8),6+(O118-1)*3,0))</f>
        <v>AHT 001</v>
      </c>
      <c r="B118" s="38" t="str">
        <f ca="1">IF(ISERROR(F113),"",VLOOKUP(D113,INDIRECT($F$8),6+(O118-1)*3,0))</f>
        <v>Engineering Physics</v>
      </c>
      <c r="C118" s="38"/>
      <c r="D118" s="38"/>
      <c r="E118" s="38"/>
      <c r="F118" s="7">
        <f ca="1">IF(ISERROR(F113),"",VLOOKUP(E113,INDIRECT($F$8),6+(O118-1)*3,0))</f>
        <v>4</v>
      </c>
      <c r="G118" s="39" t="str">
        <f ca="1">IF(ISERROR(F113),"",_xlfn.TEXTJOIN("/",FALSE,P118,S118))</f>
        <v>SUNDER RAM/100</v>
      </c>
      <c r="H118" s="39"/>
      <c r="I118" s="39" t="str">
        <f ca="1">IF(ISERROR(F113),"",_xlfn.TEXTJOIN("/",FALSE,Q118,T118))</f>
        <v>40/50</v>
      </c>
      <c r="J118" s="39"/>
      <c r="K118" s="39" t="str">
        <f ca="1">IF(ISERROR(F113),"",_xlfn.TEXTJOIN("/",FALSE,R118,U118))</f>
        <v>40/150</v>
      </c>
      <c r="L118" s="39"/>
      <c r="M118" s="7" t="b">
        <f ca="1">IF(ISERROR(F113),"",IF(ISTEXT(P118),IF(P118="A","Ab",IF(P118="D","Dt",IF(P118="UFM","UFM",IF(P118="NA","")))),IF(AND(ISBLANK(P118),ISBLANK(R118)),"",IF(P118&lt;0.3*S118,"F",IF(ISBLANK(R118),"",IF(ISTEXT(R118),R118,IF(R118&gt;=0.9*U118,"O",IF(R118&gt;=0.85*U118,"A+",IF(R118&gt;=0.8*U118,"A",IF(R118&gt;=0.7*U118,"B+",IF(R118&gt;=0.6*U118,"B",IF(R118&gt;=0.5*U118,"C",IF(R118&gt;=0.4*U118,"P",IF(R118&lt;0.4*U118,"F",R118))))))))))))))</f>
        <v>0</v>
      </c>
      <c r="N118" s="8" t="e">
        <f t="shared" ref="N118:N128" ca="1" si="11">INDEX($Z$2:$Z$13,MATCH(M118,$Y$2:$Y$13,0))</f>
        <v>#N/A</v>
      </c>
      <c r="O118">
        <v>1</v>
      </c>
      <c r="P118" s="1" t="str">
        <f ca="1">IF(ISERROR(F113),"",IF(ISTEXT(VLOOKUP(B113,INDIRECT($F$8),6+(O118-1)*3)),(VLOOKUP(B113,INDIRECT($F$8),6+(O118-1)*3)),SUM(VLOOKUP(B113,INDIRECT($F$8),6+(O118-1)*3),IF(W130,W118,0))))</f>
        <v>SUNDER RAM</v>
      </c>
      <c r="Q118" s="1">
        <f ca="1">IF(ISERROR(F113),"",VLOOKUP(B113,INDIRECT($F$8),7+(O118-1)*3))</f>
        <v>40</v>
      </c>
      <c r="R118" s="1">
        <f ca="1">IF(ISERROR(F113),"",SUM(P118:Q118))</f>
        <v>40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e">
        <f ca="1">IF(ISERROR(F113),"",IF(N118=0,A118,""))</f>
        <v>#N/A</v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11</v>
      </c>
      <c r="X118" s="1" t="str">
        <f ca="1">IF(ISERROR(F113),"",IF(W118=0,"",_xlfn.TEXTJOIN("",FALSE," G+",W118," in ",A118)))</f>
        <v xml:space="preserve"> G+11 in AHT 001</v>
      </c>
    </row>
    <row r="119" spans="1:24" ht="12" customHeight="1" x14ac:dyDescent="0.25">
      <c r="A119" s="7" t="str">
        <f ca="1">IF(ISERROR(F113),"",VLOOKUP(C113,INDIRECT($F$8),6+(O119-1)*3,0))</f>
        <v>AHT 005</v>
      </c>
      <c r="B119" s="38" t="str">
        <f ca="1">IF(ISERROR(F113),"",VLOOKUP(D113,INDIRECT($F$8),6+(O119-1)*3,0))</f>
        <v>Analytical Mathematics</v>
      </c>
      <c r="C119" s="38"/>
      <c r="D119" s="38"/>
      <c r="E119" s="38"/>
      <c r="F119" s="7">
        <f ca="1">IF(ISERROR(F113),"",VLOOKUP(E113,INDIRECT($F$8),6+(O119-1)*3,0))</f>
        <v>4</v>
      </c>
      <c r="G119" s="39" t="str">
        <f ca="1">IF(ISERROR(F113),"",_xlfn.TEXTJOIN("/",FALSE,P119,S119))</f>
        <v>81/100</v>
      </c>
      <c r="H119" s="39"/>
      <c r="I119" s="39" t="str">
        <f ca="1">IF(ISERROR(F113),"",_xlfn.TEXTJOIN("/",FALSE,Q119,T119))</f>
        <v>47/50</v>
      </c>
      <c r="J119" s="39"/>
      <c r="K119" s="39" t="str">
        <f ca="1">IF(ISERROR(F113),"",_xlfn.TEXTJOIN("/",FALSE,R119,U119))</f>
        <v>128/150</v>
      </c>
      <c r="L119" s="39"/>
      <c r="M119" s="7" t="str">
        <f ca="1">IF(ISERROR(F113),"",IF(ISTEXT(P119),IF(P119="A","Ab",IF(P119="D","Dt",IF(P119="UFM","UFM",IF(P119="NA","")))),IF(AND(ISBLANK(P119),ISBLANK(R119)),"",IF(P119&lt;0.3*S119,"F",IF(ISBLANK(R119),"",IF(ISTEXT(R119),R119,IF(R119&gt;=0.9*U119,"O",IF(R119&gt;=0.85*U119,"A+",IF(R119&gt;=0.8*U119,"A",IF(R119&gt;=0.7*U119,"B+",IF(R119&gt;=0.6*U119,"B",IF(R119&gt;=0.5*U119,"C",IF(R119&gt;=0.4*U119,"P",IF(R119&lt;0.4*U119,"F",R119))))))))))))))</f>
        <v>A+</v>
      </c>
      <c r="N119" s="8">
        <f t="shared" ca="1" si="11"/>
        <v>9</v>
      </c>
      <c r="O119">
        <f>O118+1</f>
        <v>2</v>
      </c>
      <c r="P119" s="1">
        <f ca="1">IF(ISERROR(F113),"",IF(ISTEXT(VLOOKUP(B113,INDIRECT($F$8),6+(O119-1)*3)),(VLOOKUP(B113,INDIRECT($F$8),6+(O119-1)*3)),SUM(VLOOKUP(B113,INDIRECT($F$8),6+(O119-1)*3),IF(W130,W119,0))))</f>
        <v>81</v>
      </c>
      <c r="Q119" s="1">
        <f ca="1">IF(ISERROR(F113),"",VLOOKUP(B113,INDIRECT($F$8),7+(O119-1)*3))</f>
        <v>47</v>
      </c>
      <c r="R119" s="1">
        <f ca="1">IF(ISERROR(F113),"",SUM(P119:Q119))</f>
        <v>128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/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0</v>
      </c>
      <c r="X119" s="1" t="str">
        <f ca="1">IF(ISERROR(F113),"",IF(W119=0,"",_xlfn.TEXTJOIN("",FALSE," G+",W119," in ",A119)))</f>
        <v/>
      </c>
    </row>
    <row r="120" spans="1:24" ht="12" customHeight="1" x14ac:dyDescent="0.25">
      <c r="A120" s="7" t="str">
        <f ca="1">IF(ISERROR(F113),"",VLOOKUP(C113,INDIRECT($F$8),6+(O120-1)*3,0))</f>
        <v>EET 001</v>
      </c>
      <c r="B120" s="38" t="str">
        <f ca="1">IF(ISERROR(F113),"",VLOOKUP(D113,INDIRECT($F$8),6+(O120-1)*3,0))</f>
        <v>Basic Electrical Engineering</v>
      </c>
      <c r="C120" s="38"/>
      <c r="D120" s="38"/>
      <c r="E120" s="38"/>
      <c r="F120" s="7">
        <f ca="1">IF(ISERROR(F113),"",VLOOKUP(E113,INDIRECT($F$8),6+(O120-1)*3,0))</f>
        <v>4</v>
      </c>
      <c r="G120" s="39" t="str">
        <f ca="1">IF(ISERROR(F113),"",_xlfn.TEXTJOIN("/",FALSE,P120,S120))</f>
        <v>88/100</v>
      </c>
      <c r="H120" s="39"/>
      <c r="I120" s="39" t="str">
        <f ca="1">IF(ISERROR(F113),"",_xlfn.TEXTJOIN("/",FALSE,Q120,T120))</f>
        <v>43/50</v>
      </c>
      <c r="J120" s="39"/>
      <c r="K120" s="39" t="str">
        <f ca="1">IF(ISERROR(F113),"",_xlfn.TEXTJOIN("/",FALSE,R120,U120))</f>
        <v>131/150</v>
      </c>
      <c r="L120" s="39"/>
      <c r="M120" s="7" t="str">
        <f ca="1">IF(ISERROR(F113),"",IF(ISTEXT(P120),IF(P120="A","Ab",IF(P120="D","Dt",IF(P120="UFM","UFM",IF(P120="NA","")))),IF(AND(ISBLANK(P120),ISBLANK(R120)),"",IF(P120&lt;0.3*S120,"F",IF(ISBLANK(R120),"",IF(ISTEXT(R120),R120,IF(R120&gt;=0.9*U120,"O",IF(R120&gt;=0.85*U120,"A+",IF(R120&gt;=0.8*U120,"A",IF(R120&gt;=0.7*U120,"B+",IF(R120&gt;=0.6*U120,"B",IF(R120&gt;=0.5*U120,"C",IF(R120&gt;=0.4*U120,"P",IF(R120&lt;0.4*U120,"F",R120))))))))))))))</f>
        <v>A+</v>
      </c>
      <c r="N120" s="8">
        <f t="shared" ca="1" si="11"/>
        <v>9</v>
      </c>
      <c r="O120">
        <f>O119+1</f>
        <v>3</v>
      </c>
      <c r="P120" s="1">
        <f ca="1">IF(ISERROR(F113),"",IF(ISTEXT(VLOOKUP(B113,INDIRECT($F$8),6+(O120-1)*3)),(VLOOKUP(B113,INDIRECT($F$8),6+(O120-1)*3)),SUM(VLOOKUP(B113,INDIRECT($F$8),6+(O120-1)*3),IF(W130,W120,0))))</f>
        <v>88</v>
      </c>
      <c r="Q120" s="1">
        <f ca="1">IF(ISERROR(F113),"",VLOOKUP(B113,INDIRECT($F$8),7+(O120-1)*3))</f>
        <v>43</v>
      </c>
      <c r="R120" s="1">
        <f ca="1">IF(ISERROR(F113),"",SUM(P120:Q120))</f>
        <v>131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/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0</v>
      </c>
      <c r="X120" s="1" t="str">
        <f ca="1">IF(ISERROR(F113),"",IF(W120=0,"",_xlfn.TEXTJOIN("",FALSE," G+",W120," in ",A120)))</f>
        <v/>
      </c>
    </row>
    <row r="121" spans="1:24" ht="12" customHeight="1" x14ac:dyDescent="0.25">
      <c r="A121" s="7" t="str">
        <f ca="1">IF(ISERROR(F113),"",VLOOKUP(C113,INDIRECT($F$8),6+(O121-1)*3,0))</f>
        <v>CST 001</v>
      </c>
      <c r="B121" s="38" t="str">
        <f ca="1">IF(ISERROR(F113),"",VLOOKUP(D113,INDIRECT($F$8),6+(O121-1)*3,0))</f>
        <v>Programming for Problem Solving</v>
      </c>
      <c r="C121" s="38"/>
      <c r="D121" s="38"/>
      <c r="E121" s="38"/>
      <c r="F121" s="7">
        <f ca="1">IF(ISERROR(F113),"",VLOOKUP(E113,INDIRECT($F$8),6+(O121-1)*3,0))</f>
        <v>4</v>
      </c>
      <c r="G121" s="39" t="str">
        <f ca="1">IF(ISERROR(F113),"",_xlfn.TEXTJOIN("/",FALSE,P121,S121))</f>
        <v>81/100</v>
      </c>
      <c r="H121" s="39"/>
      <c r="I121" s="39" t="str">
        <f ca="1">IF(ISERROR(F113),"",_xlfn.TEXTJOIN("/",FALSE,Q121,T121))</f>
        <v>45/50</v>
      </c>
      <c r="J121" s="39"/>
      <c r="K121" s="39" t="str">
        <f ca="1">IF(ISERROR(F113),"",_xlfn.TEXTJOIN("/",FALSE,R121,U121))</f>
        <v>126/150</v>
      </c>
      <c r="L121" s="39"/>
      <c r="M121" s="7" t="str">
        <f ca="1">IF(ISERROR(F113),"",IF(ISTEXT(P121),IF(P121="A","Ab",IF(P121="D","Dt",IF(P121="UFM","UFM",IF(P121="NA","")))),IF(AND(ISBLANK(P121),ISBLANK(R121)),"",IF(P121&lt;0.3*S121,"F",IF(ISBLANK(R121),"",IF(ISTEXT(R121),R121,IF(R121&gt;=0.9*U121,"O",IF(R121&gt;=0.85*U121,"A+",IF(R121&gt;=0.8*U121,"A",IF(R121&gt;=0.7*U121,"B+",IF(R121&gt;=0.6*U121,"B",IF(R121&gt;=0.5*U121,"C",IF(R121&gt;=0.4*U121,"P",IF(R121&lt;0.4*U121,"F",R121))))))))))))))</f>
        <v>A</v>
      </c>
      <c r="N121" s="8">
        <f t="shared" ca="1" si="11"/>
        <v>8</v>
      </c>
      <c r="O121">
        <f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81</v>
      </c>
      <c r="Q121" s="1">
        <f ca="1">IF(ISERROR(F113),"",VLOOKUP(B113,INDIRECT($F$8),7+(O121-1)*3))</f>
        <v>45</v>
      </c>
      <c r="R121" s="1">
        <f ca="1">IF(ISERROR(F113),"",SUM(P121:Q121))</f>
        <v>126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/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0</v>
      </c>
      <c r="X121" s="1" t="str">
        <f ca="1">IF(ISERROR(F113),"",IF(W121=0,"",_xlfn.TEXTJOIN("",FALSE," G+",W121," in ",A121)))</f>
        <v/>
      </c>
    </row>
    <row r="122" spans="1:24" ht="12" customHeight="1" x14ac:dyDescent="0.25">
      <c r="A122" s="7" t="str">
        <f ca="1">IF(ISERROR(F113),"",VLOOKUP(C113,INDIRECT($F$8),6+(O122-1)*3,0))</f>
        <v>AHT 004</v>
      </c>
      <c r="B122" s="38" t="str">
        <f ca="1">IF(ISERROR(F113),"",VLOOKUP(D113,INDIRECT($F$8),6+(O122-1)*3,0))</f>
        <v>Environmental Studies ($)</v>
      </c>
      <c r="C122" s="38"/>
      <c r="D122" s="38"/>
      <c r="E122" s="38"/>
      <c r="F122" s="7">
        <f ca="1">IF(ISERROR(F113),"",VLOOKUP(E113,INDIRECT($F$8),6+(O122-1)*3,0))</f>
        <v>0</v>
      </c>
      <c r="G122" s="39" t="str">
        <f ca="1">IF(ISERROR(F113),"",_xlfn.TEXTJOIN("/",FALSE,P122,S122))</f>
        <v>22/50</v>
      </c>
      <c r="H122" s="39"/>
      <c r="I122" s="39" t="str">
        <f ca="1">IF(ISERROR(F113),"",_xlfn.TEXTJOIN("/",FALSE,Q122,T122))</f>
        <v>14/25</v>
      </c>
      <c r="J122" s="39"/>
      <c r="K122" s="39" t="str">
        <f ca="1">IF(ISERROR(F113),"",_xlfn.TEXTJOIN("/",FALSE,R122,U122))</f>
        <v>36/75</v>
      </c>
      <c r="L122" s="39"/>
      <c r="M122" s="7" t="str">
        <f ca="1">IF(ISERROR(F113),"",IF(ISTEXT(P122),IF(P122="A","Ab",IF(P122="D","Dt",IF(P122="UFM","UFM",IF(P122="NA","")))),IF(AND(ISBLANK(P122),ISBLANK(R122)),"",IF(P122&lt;0.3*S122,"F",IF(ISBLANK(R122),"",IF(ISTEXT(R122),R122,IF(R122&gt;=0.9*U122,"O",IF(R122&gt;=0.85*U122,"A+",IF(R122&gt;=0.8*U122,"A",IF(R122&gt;=0.7*U122,"B+",IF(R122&gt;=0.6*U122,"B",IF(R122&gt;=0.5*U122,"C",IF(R122&gt;=0.4*U122,"P",IF(R122&lt;0.4*U122,"F",R122))))))))))))))</f>
        <v>P</v>
      </c>
      <c r="N122" s="8">
        <f t="shared" ca="1" si="11"/>
        <v>4</v>
      </c>
      <c r="O122">
        <f>O121+1</f>
        <v>5</v>
      </c>
      <c r="P122" s="1">
        <f ca="1">IF(ISERROR(F113),"",IF(ISTEXT(VLOOKUP(B113,INDIRECT($F$8),6+(O122-1)*3)),(VLOOKUP(B113,INDIRECT($F$8),6+(O122-1)*3)),SUM(VLOOKUP(B113,INDIRECT($F$8),6+(O122-1)*3),IF(W130,W122,0))))</f>
        <v>22</v>
      </c>
      <c r="Q122" s="1">
        <f ca="1">IF(ISERROR(F113),"",VLOOKUP(B113,INDIRECT($F$8),7+(O122-1)*3))</f>
        <v>14</v>
      </c>
      <c r="R122" s="1">
        <f ca="1">IF(ISERROR(F113),"",SUM(P122:Q122))</f>
        <v>36</v>
      </c>
      <c r="S122" s="1">
        <f ca="1">IF(ISERROR(F113),"",VLOOKUP(A113,INDIRECT($F$8),6+(O122-1)*3))</f>
        <v>50</v>
      </c>
      <c r="T122" s="1">
        <f ca="1">IF(ISERROR(F113),"",VLOOKUP(A113,INDIRECT($F$8),7+(O122-1)*3))</f>
        <v>25</v>
      </c>
      <c r="U122" s="1">
        <f ca="1">IF(ISERROR(F113),"",VLOOKUP(A113,INDIRECT($F$8),8+(O122-1)*3))</f>
        <v>75</v>
      </c>
      <c r="V122" s="1" t="str">
        <f ca="1">IF(ISERROR(F113),"",IF(N122=0,A122,""))</f>
        <v/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0</v>
      </c>
      <c r="X122" s="1" t="str">
        <f ca="1">IF(ISERROR(F113),"",IF(W122=0,"",_xlfn.TEXTJOIN("",FALSE," G+",W122," in ",A122)))</f>
        <v/>
      </c>
    </row>
    <row r="123" spans="1:24" ht="12" customHeight="1" x14ac:dyDescent="0.25">
      <c r="A123" s="7" t="str">
        <f ca="1">IF(ISERROR(F113),"",VLOOKUP(C113,INDIRECT($F$8),6+(O123-1)*3,0))</f>
        <v>AHP 001</v>
      </c>
      <c r="B123" s="38" t="str">
        <f ca="1">IF(ISERROR(F113),"",VLOOKUP(D113,INDIRECT($F$8),6+(O123-1)*3,0))</f>
        <v>Engineering Physics Lab</v>
      </c>
      <c r="C123" s="38"/>
      <c r="D123" s="38"/>
      <c r="E123" s="38"/>
      <c r="F123" s="7">
        <f ca="1">IF(ISERROR(F113),"",VLOOKUP(E113,INDIRECT($F$8),6+(O123-1)*3,0))</f>
        <v>1</v>
      </c>
      <c r="G123" s="39" t="str">
        <f ca="1">IF(ISERROR(F113),"",_xlfn.TEXTJOIN("/",FALSE,P123,S123))</f>
        <v>18/25</v>
      </c>
      <c r="H123" s="39"/>
      <c r="I123" s="39" t="str">
        <f ca="1">IF(ISERROR(F113),"",_xlfn.TEXTJOIN("/",FALSE,Q123,T123))</f>
        <v>22/25</v>
      </c>
      <c r="J123" s="39"/>
      <c r="K123" s="39" t="str">
        <f ca="1">IF(ISERROR(F113),"",_xlfn.TEXTJOIN("/",FALSE,R123,U123))</f>
        <v>40/50</v>
      </c>
      <c r="L123" s="39"/>
      <c r="M123" s="7" t="str">
        <f ca="1">IF(ISERROR(F113),"",IF(ISTEXT(P123),IF(P123="A","Ab",IF(P123="D","Dt",IF(P123="UFM","UFM",IF(P123="NA","")))),IF(AND(ISBLANK(P123),ISBLANK(R123)),"",IF(P123&lt;0.3*S123,"F",IF(ISBLANK(R123),"",IF(ISTEXT(R123),R123,IF(R123&gt;=0.9*U123,"O",IF(R123&gt;=0.85*U123,"A+",IF(R123&gt;=0.8*U123,"A",IF(R123&gt;=0.7*U123,"B+",IF(R123&gt;=0.6*U123,"B",IF(R123&gt;=0.5*U123,"C",IF(R123&gt;=0.4*U123,"P",IF(R123&lt;0.4*U123,"F",R123))))))))))))))</f>
        <v>A</v>
      </c>
      <c r="N123" s="8">
        <f t="shared" ca="1" si="11"/>
        <v>8</v>
      </c>
      <c r="O123">
        <f t="shared" ref="O123:O129" si="12">O122+1</f>
        <v>6</v>
      </c>
      <c r="P123" s="1">
        <f ca="1">IF(ISERROR(F113),"",IF(ISTEXT(VLOOKUP(B113,INDIRECT($F$8),6+(O123-1)*3)),(VLOOKUP(B113,INDIRECT($F$8),6+(O123-1)*3)),SUM(VLOOKUP(B113,INDIRECT($F$8),6+(O123-1)*3),IF(W130,W123,0))))</f>
        <v>18</v>
      </c>
      <c r="Q123" s="1">
        <f ca="1">IF(ISERROR(F113),"",VLOOKUP(B113,INDIRECT($F$8),7+(O123-1)*3))</f>
        <v>22</v>
      </c>
      <c r="R123" s="1">
        <f ca="1">IF(ISERROR(F113),"",SUM(P123:Q123))</f>
        <v>40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5">
      <c r="A124" s="7" t="str">
        <f ca="1">IF(ISERROR(F113),"",VLOOKUP(C113,INDIRECT($F$8),6+(O124-1)*3,0))</f>
        <v>EEP 001</v>
      </c>
      <c r="B124" s="38" t="str">
        <f ca="1">IF(ISERROR(F113),"",VLOOKUP(D113,INDIRECT($F$8),6+(O124-1)*3,0))</f>
        <v>Basic Electrical Engineering Lab</v>
      </c>
      <c r="C124" s="38"/>
      <c r="D124" s="38"/>
      <c r="E124" s="38"/>
      <c r="F124" s="7">
        <f ca="1">IF(ISERROR(F113),"",VLOOKUP(E113,INDIRECT($F$8),6+(O124-1)*3,0))</f>
        <v>1</v>
      </c>
      <c r="G124" s="39" t="str">
        <f ca="1">IF(ISERROR(F113),"",_xlfn.TEXTJOIN("/",FALSE,P124,S124))</f>
        <v>24/25</v>
      </c>
      <c r="H124" s="39"/>
      <c r="I124" s="39" t="str">
        <f ca="1">IF(ISERROR(F113),"",_xlfn.TEXTJOIN("/",FALSE,Q124,T124))</f>
        <v>21/25</v>
      </c>
      <c r="J124" s="39"/>
      <c r="K124" s="39" t="str">
        <f ca="1">IF(ISERROR(F113),"",_xlfn.TEXTJOIN("/",FALSE,R124,U124))</f>
        <v>45/50</v>
      </c>
      <c r="L124" s="39"/>
      <c r="M124" s="7" t="str">
        <f ca="1">IF(ISERROR(F113),"",IF(ISTEXT(P124),IF(P124="A","Ab",IF(P124="D","Dt",IF(P124="UFM","UFM",IF(P124="NA","")))),IF(AND(ISBLANK(P124),ISBLANK(R124)),"",IF(P124&lt;0.3*S124,"F",IF(ISBLANK(R124),"",IF(ISTEXT(R124),R124,IF(R124&gt;=0.9*U124,"O",IF(R124&gt;=0.85*U124,"A+",IF(R124&gt;=0.8*U124,"A",IF(R124&gt;=0.7*U124,"B+",IF(R124&gt;=0.6*U124,"B",IF(R124&gt;=0.5*U124,"C",IF(R124&gt;=0.4*U124,"P",IF(R124&lt;0.4*U124,"F",R124))))))))))))))</f>
        <v>O</v>
      </c>
      <c r="N124" s="8">
        <f t="shared" ca="1" si="11"/>
        <v>10</v>
      </c>
      <c r="O124">
        <f t="shared" si="12"/>
        <v>7</v>
      </c>
      <c r="P124" s="1">
        <f ca="1">IF(ISERROR(F113),"",IF(ISTEXT(VLOOKUP(B113,INDIRECT($F$8),6+(O124-1)*3)),(VLOOKUP(B113,INDIRECT($F$8),6+(O124-1)*3)),SUM(VLOOKUP(B113,INDIRECT($F$8),6+(O124-1)*3),IF(W130,W124,0))))</f>
        <v>24</v>
      </c>
      <c r="Q124" s="1">
        <f ca="1">IF(ISERROR(F113),"",VLOOKUP(B113,INDIRECT($F$8),7+(O124-1)*3))</f>
        <v>21</v>
      </c>
      <c r="R124" s="1">
        <f ca="1">IF(ISERROR(F113),"",SUM(P124:Q124))</f>
        <v>45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5">
      <c r="A125" s="7" t="str">
        <f ca="1">IF(ISERROR(F113),"",VLOOKUP(C113,INDIRECT($F$8),6+(O125-1)*3,0))</f>
        <v>CSP 001</v>
      </c>
      <c r="B125" s="38" t="str">
        <f ca="1">IF(ISERROR(F113),"",VLOOKUP(D113,INDIRECT($F$8),6+(O125-1)*3-Z125,0))</f>
        <v>Programming for Problem Solving Lab</v>
      </c>
      <c r="C125" s="38"/>
      <c r="D125" s="38"/>
      <c r="E125" s="38"/>
      <c r="F125" s="7">
        <f ca="1">IF(ISERROR(F113),"",VLOOKUP(E113,INDIRECT($F$8),6+(O125-1)*3,0))</f>
        <v>1</v>
      </c>
      <c r="G125" s="39" t="str">
        <f ca="1">IF(ISERROR(F113),"",_xlfn.TEXTJOIN("/",FALSE,P125,S125))</f>
        <v>22/25</v>
      </c>
      <c r="H125" s="39"/>
      <c r="I125" s="39" t="str">
        <f ca="1">IF(ISERROR(F113),"",_xlfn.TEXTJOIN("/",FALSE,Q125,T125))</f>
        <v>22/25</v>
      </c>
      <c r="J125" s="39"/>
      <c r="K125" s="39" t="str">
        <f ca="1">IF(ISERROR(F113),"",_xlfn.TEXTJOIN("/",FALSE,R125,U125))</f>
        <v>44/50</v>
      </c>
      <c r="L125" s="39"/>
      <c r="M125" s="7" t="str">
        <f ca="1">IF(ISERROR(F113),"",IF(ISTEXT(P125),IF(P125="A","Ab",IF(P125="D","Dt",IF(P125="UFM","UFM",IF(P125="NA","")))),IF(AND(ISBLANK(P125),ISBLANK(R125)),"",IF(P125&lt;0.3*S125,"F",IF(ISBLANK(R125),"",IF(ISTEXT(R125),R125,IF(R125&gt;=0.9*U125,"O",IF(R125&gt;=0.85*U125,"A+",IF(R125&gt;=0.8*U125,"A",IF(R125&gt;=0.7*U125,"B+",IF(R125&gt;=0.6*U125,"B",IF(R125&gt;=0.5*U125,"C",IF(R125&gt;=0.4*U125,"P",IF(R125&lt;0.4*U125,"F",R125))))))))))))))</f>
        <v>A+</v>
      </c>
      <c r="N125" s="8">
        <f t="shared" ca="1" si="11"/>
        <v>9</v>
      </c>
      <c r="O125">
        <f t="shared" si="12"/>
        <v>8</v>
      </c>
      <c r="P125" s="1">
        <f ca="1">IF(ISERROR(F113),"",IF(ISTEXT(VLOOKUP(B113,INDIRECT($F$8),6+(O125-1)*3)),(VLOOKUP(B113,INDIRECT($F$8),6+(O125-1)*3)),SUM(VLOOKUP(B113,INDIRECT($F$8),6+(O125-1)*3),IF(W130,W125,0))))</f>
        <v>22</v>
      </c>
      <c r="Q125" s="1">
        <f ca="1">IF(ISERROR(F113),"",VLOOKUP(B113,INDIRECT($F$8),7+(O125-1)*3))</f>
        <v>22</v>
      </c>
      <c r="R125" s="1">
        <f ca="1">IF(ISERROR(F113),"",SUM(P125:Q125))</f>
        <v>44</v>
      </c>
      <c r="S125" s="1">
        <f ca="1">IF(ISERROR(F113),"",VLOOKUP(A113,INDIRECT($F$8),6+(O125-1)*3))</f>
        <v>25</v>
      </c>
      <c r="T125" s="1">
        <f ca="1">IF(ISERROR(F113),"",VLOOKUP(A113,INDIRECT($F$8),7+(O125-1)*3))</f>
        <v>25</v>
      </c>
      <c r="U125" s="1">
        <f ca="1">IF(ISERROR(F113),"",VLOOKUP(A113,INDIRECT($F$8),8+(O125-1)*3))</f>
        <v>50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5">
      <c r="A126" s="7" t="str">
        <f ca="1">IF(ISERROR(F113),"",VLOOKUP(C113,INDIRECT($F$8),6+(O126-1)*3,0))</f>
        <v>MEP 002</v>
      </c>
      <c r="B126" s="38" t="str">
        <f ca="1">IF(ISERROR(F113),"",VLOOKUP(D113,INDIRECT($F$8),6+(O126-1)*3-Z126,0))</f>
        <v>Engineering Graphics &amp; Design Lab</v>
      </c>
      <c r="C126" s="38"/>
      <c r="D126" s="38"/>
      <c r="E126" s="38"/>
      <c r="F126" s="7">
        <f ca="1">IF(ISERROR(F113),"",VLOOKUP(E113,INDIRECT($F$8),6+(O126-1)*3,0))</f>
        <v>2</v>
      </c>
      <c r="G126" s="39" t="str">
        <f ca="1">IF(ISERROR(F113),"",_xlfn.TEXTJOIN("/",FALSE,P126,S126))</f>
        <v>39/50</v>
      </c>
      <c r="H126" s="39"/>
      <c r="I126" s="39" t="str">
        <f ca="1">IF(ISERROR(F113),"",_xlfn.TEXTJOIN("/",FALSE,Q126,T126))</f>
        <v>49/50</v>
      </c>
      <c r="J126" s="39"/>
      <c r="K126" s="39" t="str">
        <f ca="1">IF(ISERROR(F113),"",_xlfn.TEXTJOIN("/",FALSE,R126,U126))</f>
        <v>88/100</v>
      </c>
      <c r="L126" s="39"/>
      <c r="M126" s="7" t="str">
        <f ca="1">IF(ISERROR(F113),"",IF(ISTEXT(P126),IF(P126="A","Ab",IF(P126="D","Dt",IF(P126="UFM","UFM",IF(P126="NA","")))),IF(AND(ISBLANK(P126),ISBLANK(R126)),"",IF(P126&lt;0.3*S126,"F",IF(ISBLANK(R126),"",IF(ISTEXT(R126),R126,IF(R126&gt;=0.9*U126,"O",IF(R126&gt;=0.85*U126,"A+",IF(R126&gt;=0.8*U126,"A",IF(R126&gt;=0.7*U126,"B+",IF(R126&gt;=0.6*U126,"B",IF(R126&gt;=0.5*U126,"C",IF(R126&gt;=0.4*U126,"P",IF(R126&lt;0.4*U126,"F",R126))))))))))))))</f>
        <v>A+</v>
      </c>
      <c r="N126" s="8">
        <f t="shared" ca="1" si="11"/>
        <v>9</v>
      </c>
      <c r="O126">
        <f t="shared" si="12"/>
        <v>9</v>
      </c>
      <c r="P126" s="1">
        <f ca="1">IF(ISERROR(F113),"",IF(ISTEXT(VLOOKUP(B113,INDIRECT($F$8),6+(O126-1)*3)),(VLOOKUP(B113,INDIRECT($F$8),6+(O126-1)*3)),SUM(VLOOKUP(B113,INDIRECT($F$8),6+(O126-1)*3),IF(W130,W126,0))))</f>
        <v>39</v>
      </c>
      <c r="Q126" s="1">
        <f ca="1">IF(ISERROR(F113),"",VLOOKUP(B113,INDIRECT($F$8),7+(O126-1)*3))</f>
        <v>49</v>
      </c>
      <c r="R126" s="1">
        <f ca="1">IF(ISERROR(F113),"",SUM(P126:Q126))</f>
        <v>88</v>
      </c>
      <c r="S126" s="1">
        <f ca="1">IF(ISERROR(F113),"",VLOOKUP(A113,INDIRECT($F$8),6+(O126-1)*3))</f>
        <v>50</v>
      </c>
      <c r="T126" s="1">
        <f ca="1">IF(ISERROR(F113),"",VLOOKUP(A113,INDIRECT($F$8),7+(O126-1)*3))</f>
        <v>50</v>
      </c>
      <c r="U126" s="1">
        <f ca="1">IF(ISERROR(F113),"",VLOOKUP(A113,INDIRECT($F$8),8+(O126-1)*3))</f>
        <v>100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5">
      <c r="A127" s="7" t="str">
        <f ca="1">IF(ISERROR(F113),"",VLOOKUP(C113,INDIRECT($F$8),6+(O127-1)*3,0))</f>
        <v>AHP 003</v>
      </c>
      <c r="B127" s="38" t="str">
        <f ca="1">IF(ISERROR(F113),"",VLOOKUP(D113,INDIRECT($F$8),6+(O127-1)*3,0))</f>
        <v>Introduction to Digital Marketing Lab</v>
      </c>
      <c r="C127" s="38"/>
      <c r="D127" s="38"/>
      <c r="E127" s="38"/>
      <c r="F127" s="7">
        <f ca="1">IF(ISERROR(F113),"",VLOOKUP(E113,INDIRECT($F$8),6+(O127-1)*3,0))</f>
        <v>1</v>
      </c>
      <c r="G127" s="39" t="str">
        <f ca="1">IF(ISERROR(F113),"",_xlfn.TEXTJOIN("/",FALSE,P127,S127))</f>
        <v>22/25</v>
      </c>
      <c r="H127" s="39"/>
      <c r="I127" s="39" t="str">
        <f ca="1">IF(ISERROR(F113),"",_xlfn.TEXTJOIN("/",FALSE,Q127,T127))</f>
        <v>20/25</v>
      </c>
      <c r="J127" s="39"/>
      <c r="K127" s="39" t="str">
        <f ca="1">IF(ISERROR(F113),"",_xlfn.TEXTJOIN("/",FALSE,R127,U127))</f>
        <v>42/50</v>
      </c>
      <c r="L127" s="39"/>
      <c r="M127" s="7" t="str">
        <f ca="1">IF(ISERROR(F113),"",IF(ISTEXT(P127),IF(P127="A","Ab",IF(P127="D","Dt",IF(P127="UFM","UFM",IF(P127="NA","")))),IF(AND(ISBLANK(P127),ISBLANK(R127)),"",IF(P127&lt;0.3*S127,"F",IF(ISBLANK(R127),"",IF(ISTEXT(R127),R127,IF(R127&gt;=0.9*U127,"O",IF(R127&gt;=0.85*U127,"A+",IF(R127&gt;=0.8*U127,"A",IF(R127&gt;=0.7*U127,"B+",IF(R127&gt;=0.6*U127,"B",IF(R127&gt;=0.5*U127,"C",IF(R127&gt;=0.4*U127,"P",IF(R127&lt;0.4*U127,"F",R127))))))))))))))</f>
        <v>A</v>
      </c>
      <c r="N127" s="8">
        <f t="shared" ca="1" si="11"/>
        <v>8</v>
      </c>
      <c r="O127">
        <f t="shared" si="12"/>
        <v>10</v>
      </c>
      <c r="P127" s="1">
        <f ca="1">IF(ISERROR(F113),"",IF(ISTEXT(VLOOKUP(B113,INDIRECT($F$8),6+(O127-1)*3)),(VLOOKUP(B113,INDIRECT($F$8),6+(O127-1)*3)),SUM(VLOOKUP(B113,INDIRECT($F$8),6+(O127-1)*3),IF(W130,W127,0))))</f>
        <v>22</v>
      </c>
      <c r="Q127" s="1">
        <f ca="1">IF(ISERROR(F113),"",VLOOKUP(B113,INDIRECT($F$8),7+(O127-1)*3))</f>
        <v>20</v>
      </c>
      <c r="R127" s="1">
        <f ca="1">IF(ISERROR(F113),"",SUM(P127:Q127))</f>
        <v>42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/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0</v>
      </c>
      <c r="X127" s="1" t="str">
        <f ca="1">IF(ISERROR(F113),"",IF(W127=0,"",_xlfn.TEXTJOIN("",FALSE," G+",W127," in ",A127)))</f>
        <v/>
      </c>
    </row>
    <row r="128" spans="1:24" ht="12" customHeight="1" x14ac:dyDescent="0.25">
      <c r="A128" s="7" t="str">
        <f ca="1">IF(ISERROR(F113),"",VLOOKUP(C113,INDIRECT($F$8),6+(O128-1)*3,0))</f>
        <v>AHP 005</v>
      </c>
      <c r="B128" s="38" t="str">
        <f ca="1">IF(ISERROR(F113),"",VLOOKUP(D113,INDIRECT($F$8),6+(O128-1)*3,0))</f>
        <v>Self Employment &amp; Entrepreneurship Development</v>
      </c>
      <c r="C128" s="38"/>
      <c r="D128" s="38"/>
      <c r="E128" s="38"/>
      <c r="F128" s="7">
        <f ca="1">IF(ISERROR(F113),"",VLOOKUP(E113,INDIRECT($F$8),6+(O128-1)*3,0))</f>
        <v>1</v>
      </c>
      <c r="G128" s="39" t="str">
        <f ca="1">IF(ISERROR(F113),"",_xlfn.TEXTJOIN("/",FALSE,P128,S128))</f>
        <v>20/25</v>
      </c>
      <c r="H128" s="39"/>
      <c r="I128" s="39" t="str">
        <f ca="1">IF(ISERROR(F113),"",_xlfn.TEXTJOIN("/",FALSE,Q128,T128))</f>
        <v>19/25</v>
      </c>
      <c r="J128" s="39"/>
      <c r="K128" s="39" t="str">
        <f ca="1">IF(ISERROR(F113),"",_xlfn.TEXTJOIN("/",FALSE,R128,U128))</f>
        <v>39/50</v>
      </c>
      <c r="L128" s="39"/>
      <c r="M128" s="7" t="str">
        <f ca="1">IF(ISERROR(F113),"",IF(ISTEXT(P128),IF(P128="A","Ab",IF(P128="D","Dt",IF(P128="UFM","UFM",IF(P128="NA","")))),IF(AND(ISBLANK(P128),ISBLANK(R128)),"",IF(P128&lt;0.3*S128,"F",IF(ISBLANK(R128),"",IF(ISTEXT(R128),R128,IF(R128&gt;=0.9*U128,"O",IF(R128&gt;=0.85*U128,"A+",IF(R128&gt;=0.8*U128,"A",IF(R128&gt;=0.7*U128,"B+",IF(R128&gt;=0.6*U128,"B",IF(R128&gt;=0.5*U128,"C",IF(R128&gt;=0.4*U128,"P",IF(R128&lt;0.4*U128,"F",R128))))))))))))))</f>
        <v>B+</v>
      </c>
      <c r="N128" s="8">
        <f t="shared" ca="1" si="11"/>
        <v>7</v>
      </c>
      <c r="O128">
        <f t="shared" si="12"/>
        <v>11</v>
      </c>
      <c r="P128" s="1">
        <f ca="1">IF(ISERROR(F113),"",IF(ISTEXT(VLOOKUP(B113,INDIRECT($F$8),6+(O128-1)*3)),(VLOOKUP(B113,INDIRECT($F$8),6+(O128-1)*3)),SUM(VLOOKUP(B113,INDIRECT($F$8),6+(O128-1)*3),IF(W130,W128,0))))</f>
        <v>20</v>
      </c>
      <c r="Q128" s="1">
        <f ca="1">IF(ISERROR(F113),"",VLOOKUP(B113,INDIRECT($F$8),7+(O128-1)*3))</f>
        <v>19</v>
      </c>
      <c r="R128" s="1">
        <f ca="1">IF(ISERROR(F113),"",SUM(P128:Q128))</f>
        <v>39</v>
      </c>
      <c r="S128" s="1">
        <f ca="1">IF(ISERROR(F113),"",VLOOKUP(A113,INDIRECT($F$8),6+(O128-1)*3))</f>
        <v>25</v>
      </c>
      <c r="T128" s="1">
        <f ca="1">IF(ISERROR(F113),"",VLOOKUP(A113,INDIRECT($F$8),7+(O128-1)*3))</f>
        <v>25</v>
      </c>
      <c r="U128" s="1">
        <f ca="1">IF(ISERROR(F113),"",VLOOKUP(A113,INDIRECT($F$8),8+(O128-1)*3))</f>
        <v>50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5">
      <c r="A129" s="7" t="str">
        <f ca="1">IF(ISERROR(F113),"",VLOOKUP(C113,INDIRECT($F$8),6+(O129-1)*3-Y129,0))</f>
        <v>GP 02</v>
      </c>
      <c r="B129" s="38" t="str">
        <f ca="1">IF(ISERROR(F113),"",VLOOKUP(D113,INDIRECT($F$8),6+(O129-1)*3-Z129,0))</f>
        <v>General Proficiency ($)</v>
      </c>
      <c r="C129" s="38"/>
      <c r="D129" s="38"/>
      <c r="E129" s="38"/>
      <c r="F129" s="7">
        <f ca="1">IF(ISERROR(F113),"",VLOOKUP(E113,INDIRECT($F$8),6+(O129-1)*3-AA129,0))</f>
        <v>0</v>
      </c>
      <c r="G129" s="39" t="str">
        <f ca="1">IF(ISERROR(F113),"","-")</f>
        <v>-</v>
      </c>
      <c r="H129" s="39"/>
      <c r="I129" s="39" t="str">
        <f ca="1">IF(ISERROR(F113),"",_xlfn.TEXTJOIN("/",FALSE,Q129,T129))</f>
        <v>45/50</v>
      </c>
      <c r="J129" s="39"/>
      <c r="K129" s="39" t="str">
        <f ca="1">IF(ISERROR(F113),"",_xlfn.TEXTJOIN("/",FALSE,R129,U129))</f>
        <v>45/50</v>
      </c>
      <c r="L129" s="39"/>
      <c r="M129" s="39" t="str">
        <f ca="1">IF(ISBLANK(R129),"",IF(ISTEXT(R129),R129,IF(R129&gt;=0.8*U129,"Excellent",IF(R129&gt;=0.6*U129,"Very Good",IF(R129&gt;=0.4*U129,"Good",IF(R129&gt;=0.2*U129,"Satisfactory","Average"))))))</f>
        <v>Excellent</v>
      </c>
      <c r="N129" s="39"/>
      <c r="O129">
        <f t="shared" si="12"/>
        <v>12</v>
      </c>
      <c r="P129" s="1">
        <f ca="1">IF(ISERROR(F113),"",IF(ISTEXT(VLOOKUP(B\28,INDIRECT($F$8),6+(O129-1)*3)),(VLOOKUP(B113,INDIRECT($F$8),6+(O129-1)*3)),SUM(VLOOKUP(B113,INDIRECT($F$8),6+(O129-1)*3),IF(W130,W129,0))))</f>
        <v>0</v>
      </c>
      <c r="Q129" s="1">
        <f ca="1">IF(ISERROR(F113),"",VLOOKUP(B113,INDIRECT($F$8),7+(O129-1)*3))</f>
        <v>45</v>
      </c>
      <c r="R129" s="1">
        <f ca="1">IF(ISERROR(F113),"",SUM(P129:Q129))</f>
        <v>45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5">
      <c r="A130" s="40" t="str">
        <f ca="1">IF(ISERROR(F113),"",A109)</f>
        <v>Total Credits/ Marks/ Total Grade Points</v>
      </c>
      <c r="B130" s="40"/>
      <c r="C130" s="40"/>
      <c r="D130" s="40"/>
      <c r="E130" s="40"/>
      <c r="F130" s="10">
        <f ca="1">IF(ISERROR(F113),"",SUM(F118:F128))</f>
        <v>23</v>
      </c>
      <c r="G130" s="41" t="str">
        <f ca="1">IF(ISERROR(F113),"",_xlfn.TEXTJOIN("/",TRUE,SUMIF(F118:F129,"&gt;0",P118:P129),SUMIF(F118:F129,"&gt;0",S118:S129)))</f>
        <v>395/575</v>
      </c>
      <c r="H130" s="41"/>
      <c r="I130" s="41" t="str">
        <f ca="1">IF(ISERROR(F113),"",_xlfn.TEXTJOIN("/",TRUE,SUMIF(F118:F129,"&gt;0",Q118:Q129),SUMIF(F118:F129,"&gt;0",T118:T129)))</f>
        <v>328/375</v>
      </c>
      <c r="J130" s="41"/>
      <c r="K130" s="41" t="str">
        <f ca="1">IF(ISERROR(F113),"",_xlfn.TEXTJOIN("/",TRUE,SUMIF(F118:F129,"&gt;0",R118:R129),SUMIF(F118:F129,"&gt;0",U118:U129)))</f>
        <v>723/950</v>
      </c>
      <c r="L130" s="41"/>
      <c r="M130" s="40" t="e">
        <f ca="1">IF(ISERROR(F113),"",SUMPRODUCT(N118:N128,F118:F128))</f>
        <v>#N/A</v>
      </c>
      <c r="N130" s="40"/>
      <c r="V130" s="1" t="e">
        <f ca="1">IF(ISERROR(F113),"",_xlfn.TEXTJOIN(", ",TRUE,V118:V129))</f>
        <v>#N/A</v>
      </c>
      <c r="W130" t="b">
        <f ca="1">IF(ISERROR(F113),"",IF(SUM(W118:W129)&lt;=W117,TRUE,FALSE))</f>
        <v>0</v>
      </c>
      <c r="X130" s="1" t="str">
        <f ca="1">IF(ISERROR(F113),"",_xlfn.TEXTJOIN(",",TRUE,X118:X129))</f>
        <v xml:space="preserve"> G+11 in AHT 001</v>
      </c>
    </row>
    <row r="131" spans="1:24" ht="12" customHeight="1" x14ac:dyDescent="0.25">
      <c r="A131" s="40" t="str">
        <f ca="1">IF(ISERROR(F113),"",A110)</f>
        <v>Result:</v>
      </c>
      <c r="B131" s="42" t="e" cm="1">
        <f t="array" aca="1" ref="B131" ca="1">IF(INDIRECT("N" &amp; ROW())&lt;20, "NOT PROMOTED TO SECOND YEAR", IF(TRIM(INDIRECT("V" &amp; ROW()-1))="","PASS","CARRY OVER")
)</f>
        <v>#N/A</v>
      </c>
      <c r="C131" s="42"/>
      <c r="D131" s="40" t="str">
        <f ca="1">IF(ISERROR(F113),"",D110)</f>
        <v>Remark:</v>
      </c>
      <c r="E131" s="42" t="e">
        <f ca="1">IF(ISERROR(F113),"",IF(V130="",IF(X130="","",X130),_xlfn.TEXTJOIN(" ",TRUE,"BACK IN",V130)))</f>
        <v>#N/A</v>
      </c>
      <c r="F131" s="42"/>
      <c r="G131" s="40" t="str">
        <f ca="1">IF(ISERROR(F113),"",G110)</f>
        <v>SGPA:</v>
      </c>
      <c r="H131" s="43" t="e">
        <f ca="1">IF(ISERROR(F113),"",M130/F130)</f>
        <v>#N/A</v>
      </c>
      <c r="I131" s="40" t="str">
        <f ca="1">IF(ISERROR(F113),"",I110)</f>
        <v>CGPA:</v>
      </c>
      <c r="J131" s="43" t="e">
        <f ca="1">IF(ISERROR(F113),"",VLOOKUP(B113,INDIRECT($F$8),12+(O129-1)*3,0))</f>
        <v>#N/A</v>
      </c>
      <c r="K131" s="42" t="str">
        <f ca="1">IF(ISERROR(F113),"",K110)</f>
        <v>Earned Credits:</v>
      </c>
      <c r="L131" s="40">
        <f ca="1">IF(ISERROR(F113),"",SUMIF(N118:N128,"&gt;0",F118:F128))</f>
        <v>19</v>
      </c>
      <c r="M131" s="42" t="str">
        <f ca="1">IF(ISERROR(F113),"",M110)</f>
        <v>Cuml. Earned Credits:</v>
      </c>
      <c r="N131" s="40">
        <f ca="1">IF(ISERROR(F113),"",VLOOKUP(B113,INDIRECT($F$8),10+(O129-1)*3,0))</f>
        <v>38</v>
      </c>
    </row>
    <row r="132" spans="1:24" ht="12" customHeight="1" x14ac:dyDescent="0.25">
      <c r="A132" s="40"/>
      <c r="B132" s="42"/>
      <c r="C132" s="42"/>
      <c r="D132" s="40"/>
      <c r="E132" s="42"/>
      <c r="F132" s="42"/>
      <c r="G132" s="40"/>
      <c r="H132" s="43"/>
      <c r="I132" s="40"/>
      <c r="J132" s="43"/>
      <c r="K132" s="42"/>
      <c r="L132" s="40"/>
      <c r="M132" s="42"/>
      <c r="N132" s="40"/>
    </row>
    <row r="133" spans="1:24" ht="12" customHeight="1" x14ac:dyDescent="0.25">
      <c r="A133" s="40"/>
      <c r="B133" s="42"/>
      <c r="C133" s="42"/>
      <c r="D133" s="40"/>
      <c r="E133" s="42"/>
      <c r="F133" s="42"/>
      <c r="G133" s="40"/>
      <c r="H133" s="43"/>
      <c r="I133" s="40"/>
      <c r="J133" s="43"/>
      <c r="K133" s="42"/>
      <c r="L133" s="40"/>
      <c r="M133" s="42"/>
      <c r="N133" s="40"/>
    </row>
    <row r="134" spans="1:24" ht="12" customHeight="1" x14ac:dyDescent="0.25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AJAY BISHT</v>
      </c>
    </row>
    <row r="135" spans="1:24" ht="12" customHeight="1" x14ac:dyDescent="0.25">
      <c r="A135" s="44" t="str">
        <f ca="1">IF(ISERROR(F134),"",A114)</f>
        <v>Name:</v>
      </c>
      <c r="B135" s="44" t="str">
        <f ca="1">IFERROR(VLOOKUP(B134,INDIRECT($F$8),4,0),"")</f>
        <v>AJAY BISHT</v>
      </c>
      <c r="C135" s="44"/>
      <c r="D135" s="44" t="str">
        <f ca="1">IF(ISERROR(F134),"",D114)</f>
        <v>Father's Name:</v>
      </c>
      <c r="E135" s="44" t="str">
        <f ca="1">IFERROR(VLOOKUP(B134,INDIRECT($F$8),5,0),"")</f>
        <v>NARENDRA SINGH</v>
      </c>
      <c r="F135" s="44"/>
      <c r="G135" s="44" t="str">
        <f ca="1">IF(ISERROR(F134),"",G114)</f>
        <v>University Roll No:</v>
      </c>
      <c r="H135" s="44"/>
      <c r="I135" s="45">
        <f ca="1">IFERROR(VLOOKUP(B134,INDIRECT($F$8),2,0),"")</f>
        <v>250090101007</v>
      </c>
      <c r="J135" s="45"/>
      <c r="K135" s="44" t="str">
        <f ca="1">IF(ISERROR(F134),"",K114)</f>
        <v>University Enrol. No:</v>
      </c>
      <c r="L135" s="44"/>
      <c r="M135" s="45">
        <f ca="1">IFERROR(VLOOKUP(B134,INDIRECT($F$8),3,0),"")</f>
        <v>0</v>
      </c>
      <c r="N135" s="45"/>
    </row>
    <row r="136" spans="1:24" ht="12" customHeight="1" x14ac:dyDescent="0.25">
      <c r="A136" s="44"/>
      <c r="B136" s="44"/>
      <c r="C136" s="44"/>
      <c r="D136" s="44"/>
      <c r="E136" s="44"/>
      <c r="F136" s="44"/>
      <c r="G136" s="44"/>
      <c r="H136" s="44"/>
      <c r="I136" s="45"/>
      <c r="J136" s="45"/>
      <c r="K136" s="44"/>
      <c r="L136" s="44"/>
      <c r="M136" s="45"/>
      <c r="N136" s="45"/>
    </row>
    <row r="137" spans="1:24" ht="12" customHeight="1" x14ac:dyDescent="0.25">
      <c r="A137" s="42" t="str">
        <f ca="1">IF(ISERROR(F134),"",A116)</f>
        <v>Subject Code</v>
      </c>
      <c r="B137" s="42" t="str">
        <f ca="1">IF(ISERROR(F134),"",B116)</f>
        <v>Subject Name</v>
      </c>
      <c r="C137" s="42"/>
      <c r="D137" s="42"/>
      <c r="E137" s="42"/>
      <c r="F137" s="42" t="str">
        <f ca="1">IF(ISERROR(F134),"",F116)</f>
        <v>Credits</v>
      </c>
      <c r="G137" s="42" t="str">
        <f ca="1">IF(ISERROR(F134),"",G116)</f>
        <v>External Marks</v>
      </c>
      <c r="H137" s="42"/>
      <c r="I137" s="42" t="str">
        <f ca="1">IF(ISERROR(F134),"",I116)</f>
        <v>Sessional Marks</v>
      </c>
      <c r="J137" s="42"/>
      <c r="K137" s="42" t="str">
        <f ca="1">IF(ISERROR(F134),"",K116)</f>
        <v>Total Marks</v>
      </c>
      <c r="L137" s="42"/>
      <c r="M137" s="42" t="str">
        <f ca="1">IF(ISERROR(F134),"",M116)</f>
        <v>Grade</v>
      </c>
      <c r="N137" s="42" t="str">
        <f ca="1">IF(ISERROR(F134),"",N116)</f>
        <v>Grade Points</v>
      </c>
    </row>
    <row r="138" spans="1:24" ht="12" customHeight="1" x14ac:dyDescent="0.2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5">
      <c r="A139" s="7" t="str">
        <f ca="1">IF(ISERROR(F134),"",VLOOKUP(C134,INDIRECT($F$8),6+(O139-1)*3,0))</f>
        <v>AHT 001</v>
      </c>
      <c r="B139" s="38" t="str">
        <f ca="1">IF(ISERROR(F134),"",VLOOKUP(D134,INDIRECT($F$8),6+(O139-1)*3,0))</f>
        <v>Engineering Physics</v>
      </c>
      <c r="C139" s="38"/>
      <c r="D139" s="38"/>
      <c r="E139" s="38"/>
      <c r="F139" s="7">
        <f ca="1">IF(ISERROR(F134),"",VLOOKUP(E134,INDIRECT($F$8),6+(O139-1)*3,0))</f>
        <v>4</v>
      </c>
      <c r="G139" s="39" t="str">
        <f ca="1">IF(ISERROR(F134),"",_xlfn.TEXTJOIN("/",FALSE,P139,S139))</f>
        <v>NARENDRA SINGH/100</v>
      </c>
      <c r="H139" s="39"/>
      <c r="I139" s="39" t="str">
        <f ca="1">IF(ISERROR(F134),"",_xlfn.TEXTJOIN("/",FALSE,Q139,T139))</f>
        <v>41/50</v>
      </c>
      <c r="J139" s="39"/>
      <c r="K139" s="39" t="str">
        <f ca="1">IF(ISERROR(F134),"",_xlfn.TEXTJOIN("/",FALSE,R139,U139))</f>
        <v>41/150</v>
      </c>
      <c r="L139" s="39"/>
      <c r="M139" s="7" t="b">
        <f ca="1">IF(ISERROR(F134),"",IF(ISTEXT(P139),IF(P139="A","Ab",IF(P139="D","Dt",IF(P139="UFM","UFM",IF(P139="NA","")))),IF(AND(ISBLANK(P139),ISBLANK(R139)),"",IF(P139&lt;0.3*S139,"F",IF(ISBLANK(R139),"",IF(ISTEXT(R139),R139,IF(R139&gt;=0.9*U139,"O",IF(R139&gt;=0.85*U139,"A+",IF(R139&gt;=0.8*U139,"A",IF(R139&gt;=0.7*U139,"B+",IF(R139&gt;=0.6*U139,"B",IF(R139&gt;=0.5*U139,"C",IF(R139&gt;=0.4*U139,"P",IF(R139&lt;0.4*U139,"F",R139))))))))))))))</f>
        <v>0</v>
      </c>
      <c r="N139" s="8" t="e">
        <f t="shared" ref="N139:N149" ca="1" si="13">INDEX($Z$2:$Z$13,MATCH(M139,$Y$2:$Y$13,0))</f>
        <v>#N/A</v>
      </c>
      <c r="O139">
        <v>1</v>
      </c>
      <c r="P139" s="1" t="str">
        <f ca="1">IF(ISERROR(F134),"",IF(ISTEXT(VLOOKUP(B134,INDIRECT($F$8),6+(O139-1)*3)),(VLOOKUP(B134,INDIRECT($F$8),6+(O139-1)*3)),SUM(VLOOKUP(B134,INDIRECT($F$8),6+(O139-1)*3),IF(W151,W139,0))))</f>
        <v>NARENDRA SINGH</v>
      </c>
      <c r="Q139" s="1">
        <f ca="1">IF(ISERROR(F134),"",VLOOKUP(B134,INDIRECT($F$8),7+(O139-1)*3))</f>
        <v>41</v>
      </c>
      <c r="R139" s="1">
        <f ca="1">IF(ISERROR(F134),"",SUM(P139:Q139))</f>
        <v>41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e">
        <f ca="1">IF(ISERROR(F134),"",IF(N139=0,A139,""))</f>
        <v>#N/A</v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11</v>
      </c>
      <c r="X139" s="1" t="str">
        <f ca="1">IF(ISERROR(F134),"",IF(W139=0,"",_xlfn.TEXTJOIN("",FALSE," G+",W139," in ",A139)))</f>
        <v xml:space="preserve"> G+11 in AHT 001</v>
      </c>
    </row>
    <row r="140" spans="1:24" ht="12" customHeight="1" x14ac:dyDescent="0.25">
      <c r="A140" s="7" t="str">
        <f ca="1">IF(ISERROR(F134),"",VLOOKUP(C134,INDIRECT($F$8),6+(O140-1)*3,0))</f>
        <v>AHT 005</v>
      </c>
      <c r="B140" s="38" t="str">
        <f ca="1">IF(ISERROR(F134),"",VLOOKUP(D134,INDIRECT($F$8),6+(O140-1)*3,0))</f>
        <v>Analytical Mathematics</v>
      </c>
      <c r="C140" s="38"/>
      <c r="D140" s="38"/>
      <c r="E140" s="38"/>
      <c r="F140" s="7">
        <f ca="1">IF(ISERROR(F134),"",VLOOKUP(E134,INDIRECT($F$8),6+(O140-1)*3,0))</f>
        <v>4</v>
      </c>
      <c r="G140" s="39" t="str">
        <f ca="1">IF(ISERROR(F134),"",_xlfn.TEXTJOIN("/",FALSE,P140,S140))</f>
        <v>73/100</v>
      </c>
      <c r="H140" s="39"/>
      <c r="I140" s="39" t="str">
        <f ca="1">IF(ISERROR(F134),"",_xlfn.TEXTJOIN("/",FALSE,Q140,T140))</f>
        <v>40/50</v>
      </c>
      <c r="J140" s="39"/>
      <c r="K140" s="39" t="str">
        <f ca="1">IF(ISERROR(F134),"",_xlfn.TEXTJOIN("/",FALSE,R140,U140))</f>
        <v>113/150</v>
      </c>
      <c r="L140" s="39"/>
      <c r="M140" s="7" t="str">
        <f ca="1">IF(ISERROR(F134),"",IF(ISTEXT(P140),IF(P140="A","Ab",IF(P140="D","Dt",IF(P140="UFM","UFM",IF(P140="NA","")))),IF(AND(ISBLANK(P140),ISBLANK(R140)),"",IF(P140&lt;0.3*S140,"F",IF(ISBLANK(R140),"",IF(ISTEXT(R140),R140,IF(R140&gt;=0.9*U140,"O",IF(R140&gt;=0.85*U140,"A+",IF(R140&gt;=0.8*U140,"A",IF(R140&gt;=0.7*U140,"B+",IF(R140&gt;=0.6*U140,"B",IF(R140&gt;=0.5*U140,"C",IF(R140&gt;=0.4*U140,"P",IF(R140&lt;0.4*U140,"F",R140))))))))))))))</f>
        <v>B+</v>
      </c>
      <c r="N140" s="8">
        <f t="shared" ca="1" si="13"/>
        <v>7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73</v>
      </c>
      <c r="Q140" s="1">
        <f ca="1">IF(ISERROR(F134),"",VLOOKUP(B134,INDIRECT($F$8),7+(O140-1)*3))</f>
        <v>40</v>
      </c>
      <c r="R140" s="1">
        <f ca="1">IF(ISERROR(F134),"",SUM(P140:Q140))</f>
        <v>113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5">
      <c r="A141" s="7" t="str">
        <f ca="1">IF(ISERROR(F134),"",VLOOKUP(C134,INDIRECT($F$8),6+(O141-1)*3,0))</f>
        <v>EET 001</v>
      </c>
      <c r="B141" s="38" t="str">
        <f ca="1">IF(ISERROR(F134),"",VLOOKUP(D134,INDIRECT($F$8),6+(O141-1)*3,0))</f>
        <v>Basic Electrical Engineering</v>
      </c>
      <c r="C141" s="38"/>
      <c r="D141" s="38"/>
      <c r="E141" s="38"/>
      <c r="F141" s="7">
        <f ca="1">IF(ISERROR(F134),"",VLOOKUP(E134,INDIRECT($F$8),6+(O141-1)*3,0))</f>
        <v>4</v>
      </c>
      <c r="G141" s="39" t="str">
        <f ca="1">IF(ISERROR(F134),"",_xlfn.TEXTJOIN("/",FALSE,P141,S141))</f>
        <v>83/100</v>
      </c>
      <c r="H141" s="39"/>
      <c r="I141" s="39" t="str">
        <f ca="1">IF(ISERROR(F134),"",_xlfn.TEXTJOIN("/",FALSE,Q141,T141))</f>
        <v>46/50</v>
      </c>
      <c r="J141" s="39"/>
      <c r="K141" s="39" t="str">
        <f ca="1">IF(ISERROR(F134),"",_xlfn.TEXTJOIN("/",FALSE,R141,U141))</f>
        <v>129/150</v>
      </c>
      <c r="L141" s="39"/>
      <c r="M141" s="7" t="str">
        <f ca="1">IF(ISERROR(F134),"",IF(ISTEXT(P141),IF(P141="A","Ab",IF(P141="D","Dt",IF(P141="UFM","UFM",IF(P141="NA","")))),IF(AND(ISBLANK(P141),ISBLANK(R141)),"",IF(P141&lt;0.3*S141,"F",IF(ISBLANK(R141),"",IF(ISTEXT(R141),R141,IF(R141&gt;=0.9*U141,"O",IF(R141&gt;=0.85*U141,"A+",IF(R141&gt;=0.8*U141,"A",IF(R141&gt;=0.7*U141,"B+",IF(R141&gt;=0.6*U141,"B",IF(R141&gt;=0.5*U141,"C",IF(R141&gt;=0.4*U141,"P",IF(R141&lt;0.4*U141,"F",R141))))))))))))))</f>
        <v>A+</v>
      </c>
      <c r="N141" s="8">
        <f t="shared" ca="1" si="13"/>
        <v>9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83</v>
      </c>
      <c r="Q141" s="1">
        <f ca="1">IF(ISERROR(F134),"",VLOOKUP(B134,INDIRECT($F$8),7+(O141-1)*3))</f>
        <v>46</v>
      </c>
      <c r="R141" s="1">
        <f ca="1">IF(ISERROR(F134),"",SUM(P141:Q141))</f>
        <v>129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5">
      <c r="A142" s="7" t="str">
        <f ca="1">IF(ISERROR(F134),"",VLOOKUP(C134,INDIRECT($F$8),6+(O142-1)*3,0))</f>
        <v>CST 001</v>
      </c>
      <c r="B142" s="38" t="str">
        <f ca="1">IF(ISERROR(F134),"",VLOOKUP(D134,INDIRECT($F$8),6+(O142-1)*3,0))</f>
        <v>Programming for Problem Solving</v>
      </c>
      <c r="C142" s="38"/>
      <c r="D142" s="38"/>
      <c r="E142" s="38"/>
      <c r="F142" s="7">
        <f ca="1">IF(ISERROR(F134),"",VLOOKUP(E134,INDIRECT($F$8),6+(O142-1)*3,0))</f>
        <v>4</v>
      </c>
      <c r="G142" s="39" t="str">
        <f ca="1">IF(ISERROR(F134),"",_xlfn.TEXTJOIN("/",FALSE,P142,S142))</f>
        <v>94/100</v>
      </c>
      <c r="H142" s="39"/>
      <c r="I142" s="39" t="str">
        <f ca="1">IF(ISERROR(F134),"",_xlfn.TEXTJOIN("/",FALSE,Q142,T142))</f>
        <v>44/50</v>
      </c>
      <c r="J142" s="39"/>
      <c r="K142" s="39" t="str">
        <f ca="1">IF(ISERROR(F134),"",_xlfn.TEXTJOIN("/",FALSE,R142,U142))</f>
        <v>138/150</v>
      </c>
      <c r="L142" s="39"/>
      <c r="M142" s="7" t="str">
        <f ca="1">IF(ISERROR(F134),"",IF(ISTEXT(P142),IF(P142="A","Ab",IF(P142="D","Dt",IF(P142="UFM","UFM",IF(P142="NA","")))),IF(AND(ISBLANK(P142),ISBLANK(R142)),"",IF(P142&lt;0.3*S142,"F",IF(ISBLANK(R142),"",IF(ISTEXT(R142),R142,IF(R142&gt;=0.9*U142,"O",IF(R142&gt;=0.85*U142,"A+",IF(R142&gt;=0.8*U142,"A",IF(R142&gt;=0.7*U142,"B+",IF(R142&gt;=0.6*U142,"B",IF(R142&gt;=0.5*U142,"C",IF(R142&gt;=0.4*U142,"P",IF(R142&lt;0.4*U142,"F",R142))))))))))))))</f>
        <v>O</v>
      </c>
      <c r="N142" s="8">
        <f t="shared" ca="1" si="13"/>
        <v>10</v>
      </c>
      <c r="O142">
        <f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94</v>
      </c>
      <c r="Q142" s="1">
        <f ca="1">IF(ISERROR(F134),"",VLOOKUP(B134,INDIRECT($F$8),7+(O142-1)*3))</f>
        <v>44</v>
      </c>
      <c r="R142" s="1">
        <f ca="1">IF(ISERROR(F134),"",SUM(P142:Q142))</f>
        <v>138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5">
      <c r="A143" s="7" t="str">
        <f ca="1">IF(ISERROR(F134),"",VLOOKUP(C134,INDIRECT($F$8),6+(O143-1)*3,0))</f>
        <v>AHT 004</v>
      </c>
      <c r="B143" s="38" t="str">
        <f ca="1">IF(ISERROR(F134),"",VLOOKUP(D134,INDIRECT($F$8),6+(O143-1)*3,0))</f>
        <v>Environmental Studies ($)</v>
      </c>
      <c r="C143" s="38"/>
      <c r="D143" s="38"/>
      <c r="E143" s="38"/>
      <c r="F143" s="7">
        <f ca="1">IF(ISERROR(F134),"",VLOOKUP(E134,INDIRECT($F$8),6+(O143-1)*3,0))</f>
        <v>0</v>
      </c>
      <c r="G143" s="39" t="str">
        <f ca="1">IF(ISERROR(F134),"",_xlfn.TEXTJOIN("/",FALSE,P143,S143))</f>
        <v>35/50</v>
      </c>
      <c r="H143" s="39"/>
      <c r="I143" s="39" t="str">
        <f ca="1">IF(ISERROR(F134),"",_xlfn.TEXTJOIN("/",FALSE,Q143,T143))</f>
        <v>14/25</v>
      </c>
      <c r="J143" s="39"/>
      <c r="K143" s="39" t="str">
        <f ca="1">IF(ISERROR(F134),"",_xlfn.TEXTJOIN("/",FALSE,R143,U143))</f>
        <v>49/75</v>
      </c>
      <c r="L143" s="39"/>
      <c r="M143" s="7" t="str">
        <f ca="1">IF(ISERROR(F134),"",IF(ISTEXT(P143),IF(P143="A","Ab",IF(P143="D","Dt",IF(P143="UFM","UFM",IF(P143="NA","")))),IF(AND(ISBLANK(P143),ISBLANK(R143)),"",IF(P143&lt;0.3*S143,"F",IF(ISBLANK(R143),"",IF(ISTEXT(R143),R143,IF(R143&gt;=0.9*U143,"O",IF(R143&gt;=0.85*U143,"A+",IF(R143&gt;=0.8*U143,"A",IF(R143&gt;=0.7*U143,"B+",IF(R143&gt;=0.6*U143,"B",IF(R143&gt;=0.5*U143,"C",IF(R143&gt;=0.4*U143,"P",IF(R143&lt;0.4*U143,"F",R143))))))))))))))</f>
        <v>B</v>
      </c>
      <c r="N143" s="8">
        <f t="shared" ca="1" si="13"/>
        <v>6</v>
      </c>
      <c r="O143">
        <f>O142+1</f>
        <v>5</v>
      </c>
      <c r="P143" s="1">
        <f ca="1">IF(ISERROR(F134),"",IF(ISTEXT(VLOOKUP(B134,INDIRECT($F$8),6+(O143-1)*3)),(VLOOKUP(B134,INDIRECT($F$8),6+(O143-1)*3)),SUM(VLOOKUP(B134,INDIRECT($F$8),6+(O143-1)*3),IF(W151,W143,0))))</f>
        <v>35</v>
      </c>
      <c r="Q143" s="1">
        <f ca="1">IF(ISERROR(F134),"",VLOOKUP(B134,INDIRECT($F$8),7+(O143-1)*3))</f>
        <v>14</v>
      </c>
      <c r="R143" s="1">
        <f ca="1">IF(ISERROR(F134),"",SUM(P143:Q143))</f>
        <v>49</v>
      </c>
      <c r="S143" s="1">
        <f ca="1">IF(ISERROR(F134),"",VLOOKUP(A134,INDIRECT($F$8),6+(O143-1)*3))</f>
        <v>50</v>
      </c>
      <c r="T143" s="1">
        <f ca="1">IF(ISERROR(F134),"",VLOOKUP(A134,INDIRECT($F$8),7+(O143-1)*3))</f>
        <v>25</v>
      </c>
      <c r="U143" s="1">
        <f ca="1">IF(ISERROR(F134),"",VLOOKUP(A134,INDIRECT($F$8),8+(O143-1)*3))</f>
        <v>75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5">
      <c r="A144" s="7" t="str">
        <f ca="1">IF(ISERROR(F134),"",VLOOKUP(C134,INDIRECT($F$8),6+(O144-1)*3,0))</f>
        <v>AHP 001</v>
      </c>
      <c r="B144" s="38" t="str">
        <f ca="1">IF(ISERROR(F134),"",VLOOKUP(D134,INDIRECT($F$8),6+(O144-1)*3,0))</f>
        <v>Engineering Physics Lab</v>
      </c>
      <c r="C144" s="38"/>
      <c r="D144" s="38"/>
      <c r="E144" s="38"/>
      <c r="F144" s="7">
        <f ca="1">IF(ISERROR(F134),"",VLOOKUP(E134,INDIRECT($F$8),6+(O144-1)*3,0))</f>
        <v>1</v>
      </c>
      <c r="G144" s="39" t="str">
        <f ca="1">IF(ISERROR(F134),"",_xlfn.TEXTJOIN("/",FALSE,P144,S144))</f>
        <v>19/25</v>
      </c>
      <c r="H144" s="39"/>
      <c r="I144" s="39" t="str">
        <f ca="1">IF(ISERROR(F134),"",_xlfn.TEXTJOIN("/",FALSE,Q144,T144))</f>
        <v>19/25</v>
      </c>
      <c r="J144" s="39"/>
      <c r="K144" s="39" t="str">
        <f ca="1">IF(ISERROR(F134),"",_xlfn.TEXTJOIN("/",FALSE,R144,U144))</f>
        <v>38/50</v>
      </c>
      <c r="L144" s="39"/>
      <c r="M144" s="7" t="str">
        <f ca="1">IF(ISERROR(F134),"",IF(ISTEXT(P144),IF(P144="A","Ab",IF(P144="D","Dt",IF(P144="UFM","UFM",IF(P144="NA","")))),IF(AND(ISBLANK(P144),ISBLANK(R144)),"",IF(P144&lt;0.3*S144,"F",IF(ISBLANK(R144),"",IF(ISTEXT(R144),R144,IF(R144&gt;=0.9*U144,"O",IF(R144&gt;=0.85*U144,"A+",IF(R144&gt;=0.8*U144,"A",IF(R144&gt;=0.7*U144,"B+",IF(R144&gt;=0.6*U144,"B",IF(R144&gt;=0.5*U144,"C",IF(R144&gt;=0.4*U144,"P",IF(R144&lt;0.4*U144,"F",R144))))))))))))))</f>
        <v>B+</v>
      </c>
      <c r="N144" s="8">
        <f t="shared" ca="1" si="13"/>
        <v>7</v>
      </c>
      <c r="O144">
        <f t="shared" ref="O144:O150" si="14">O143+1</f>
        <v>6</v>
      </c>
      <c r="P144" s="1">
        <f ca="1">IF(ISERROR(F134),"",IF(ISTEXT(VLOOKUP(B134,INDIRECT($F$8),6+(O144-1)*3)),(VLOOKUP(B134,INDIRECT($F$8),6+(O144-1)*3)),SUM(VLOOKUP(B134,INDIRECT($F$8),6+(O144-1)*3),IF(W151,W144,0))))</f>
        <v>19</v>
      </c>
      <c r="Q144" s="1">
        <f ca="1">IF(ISERROR(F134),"",VLOOKUP(B134,INDIRECT($F$8),7+(O144-1)*3))</f>
        <v>19</v>
      </c>
      <c r="R144" s="1">
        <f ca="1">IF(ISERROR(F134),"",SUM(P144:Q144))</f>
        <v>38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5">
      <c r="A145" s="7" t="str">
        <f ca="1">IF(ISERROR(F134),"",VLOOKUP(C134,INDIRECT($F$8),6+(O145-1)*3,0))</f>
        <v>EEP 001</v>
      </c>
      <c r="B145" s="38" t="str">
        <f ca="1">IF(ISERROR(F134),"",VLOOKUP(D134,INDIRECT($F$8),6+(O145-1)*3,0))</f>
        <v>Basic Electrical Engineering Lab</v>
      </c>
      <c r="C145" s="38"/>
      <c r="D145" s="38"/>
      <c r="E145" s="38"/>
      <c r="F145" s="7">
        <f ca="1">IF(ISERROR(F134),"",VLOOKUP(E134,INDIRECT($F$8),6+(O145-1)*3,0))</f>
        <v>1</v>
      </c>
      <c r="G145" s="39" t="str">
        <f ca="1">IF(ISERROR(F134),"",_xlfn.TEXTJOIN("/",FALSE,P145,S145))</f>
        <v>23/25</v>
      </c>
      <c r="H145" s="39"/>
      <c r="I145" s="39" t="str">
        <f ca="1">IF(ISERROR(F134),"",_xlfn.TEXTJOIN("/",FALSE,Q145,T145))</f>
        <v>23/25</v>
      </c>
      <c r="J145" s="39"/>
      <c r="K145" s="39" t="str">
        <f ca="1">IF(ISERROR(F134),"",_xlfn.TEXTJOIN("/",FALSE,R145,U145))</f>
        <v>46/50</v>
      </c>
      <c r="L145" s="39"/>
      <c r="M145" s="7" t="str">
        <f ca="1">IF(ISERROR(F134),"",IF(ISTEXT(P145),IF(P145="A","Ab",IF(P145="D","Dt",IF(P145="UFM","UFM",IF(P145="NA","")))),IF(AND(ISBLANK(P145),ISBLANK(R145)),"",IF(P145&lt;0.3*S145,"F",IF(ISBLANK(R145),"",IF(ISTEXT(R145),R145,IF(R145&gt;=0.9*U145,"O",IF(R145&gt;=0.85*U145,"A+",IF(R145&gt;=0.8*U145,"A",IF(R145&gt;=0.7*U145,"B+",IF(R145&gt;=0.6*U145,"B",IF(R145&gt;=0.5*U145,"C",IF(R145&gt;=0.4*U145,"P",IF(R145&lt;0.4*U145,"F",R145))))))))))))))</f>
        <v>O</v>
      </c>
      <c r="N145" s="8">
        <f t="shared" ca="1" si="13"/>
        <v>10</v>
      </c>
      <c r="O145">
        <f t="shared" si="14"/>
        <v>7</v>
      </c>
      <c r="P145" s="1">
        <f ca="1">IF(ISERROR(F134),"",IF(ISTEXT(VLOOKUP(B134,INDIRECT($F$8),6+(O145-1)*3)),(VLOOKUP(B134,INDIRECT($F$8),6+(O145-1)*3)),SUM(VLOOKUP(B134,INDIRECT($F$8),6+(O145-1)*3),IF(W151,W145,0))))</f>
        <v>23</v>
      </c>
      <c r="Q145" s="1">
        <f ca="1">IF(ISERROR(F134),"",VLOOKUP(B134,INDIRECT($F$8),7+(O145-1)*3))</f>
        <v>23</v>
      </c>
      <c r="R145" s="1">
        <f ca="1">IF(ISERROR(F134),"",SUM(P145:Q145))</f>
        <v>46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5">
      <c r="A146" s="7" t="str">
        <f ca="1">IF(ISERROR(F134),"",VLOOKUP(C134,INDIRECT($F$8),6+(O146-1)*3,0))</f>
        <v>CSP 001</v>
      </c>
      <c r="B146" s="38" t="str">
        <f ca="1">IF(ISERROR(F134),"",VLOOKUP(D134,INDIRECT($F$8),6+(O146-1)*3-Z146,0))</f>
        <v>Programming for Problem Solving Lab</v>
      </c>
      <c r="C146" s="38"/>
      <c r="D146" s="38"/>
      <c r="E146" s="38"/>
      <c r="F146" s="7">
        <f ca="1">IF(ISERROR(F134),"",VLOOKUP(E134,INDIRECT($F$8),6+(O146-1)*3,0))</f>
        <v>1</v>
      </c>
      <c r="G146" s="39" t="str">
        <f ca="1">IF(ISERROR(F134),"",_xlfn.TEXTJOIN("/",FALSE,P146,S146))</f>
        <v>23/25</v>
      </c>
      <c r="H146" s="39"/>
      <c r="I146" s="39" t="str">
        <f ca="1">IF(ISERROR(F134),"",_xlfn.TEXTJOIN("/",FALSE,Q146,T146))</f>
        <v>23/25</v>
      </c>
      <c r="J146" s="39"/>
      <c r="K146" s="39" t="str">
        <f ca="1">IF(ISERROR(F134),"",_xlfn.TEXTJOIN("/",FALSE,R146,U146))</f>
        <v>46/50</v>
      </c>
      <c r="L146" s="39"/>
      <c r="M146" s="7" t="str">
        <f ca="1">IF(ISERROR(F134),"",IF(ISTEXT(P146),IF(P146="A","Ab",IF(P146="D","Dt",IF(P146="UFM","UFM",IF(P146="NA","")))),IF(AND(ISBLANK(P146),ISBLANK(R146)),"",IF(P146&lt;0.3*S146,"F",IF(ISBLANK(R146),"",IF(ISTEXT(R146),R146,IF(R146&gt;=0.9*U146,"O",IF(R146&gt;=0.85*U146,"A+",IF(R146&gt;=0.8*U146,"A",IF(R146&gt;=0.7*U146,"B+",IF(R146&gt;=0.6*U146,"B",IF(R146&gt;=0.5*U146,"C",IF(R146&gt;=0.4*U146,"P",IF(R146&lt;0.4*U146,"F",R146))))))))))))))</f>
        <v>O</v>
      </c>
      <c r="N146" s="8">
        <f t="shared" ca="1" si="13"/>
        <v>10</v>
      </c>
      <c r="O146">
        <f t="shared" si="14"/>
        <v>8</v>
      </c>
      <c r="P146" s="1">
        <f ca="1">IF(ISERROR(F134),"",IF(ISTEXT(VLOOKUP(B134,INDIRECT($F$8),6+(O146-1)*3)),(VLOOKUP(B134,INDIRECT($F$8),6+(O146-1)*3)),SUM(VLOOKUP(B134,INDIRECT($F$8),6+(O146-1)*3),IF(W151,W146,0))))</f>
        <v>23</v>
      </c>
      <c r="Q146" s="1">
        <f ca="1">IF(ISERROR(F134),"",VLOOKUP(B134,INDIRECT($F$8),7+(O146-1)*3))</f>
        <v>23</v>
      </c>
      <c r="R146" s="1">
        <f ca="1">IF(ISERROR(F134),"",SUM(P146:Q146))</f>
        <v>46</v>
      </c>
      <c r="S146" s="1">
        <f ca="1">IF(ISERROR(F134),"",VLOOKUP(A134,INDIRECT($F$8),6+(O146-1)*3))</f>
        <v>25</v>
      </c>
      <c r="T146" s="1">
        <f ca="1">IF(ISERROR(F134),"",VLOOKUP(A134,INDIRECT($F$8),7+(O146-1)*3))</f>
        <v>25</v>
      </c>
      <c r="U146" s="1">
        <f ca="1">IF(ISERROR(F134),"",VLOOKUP(A134,INDIRECT($F$8),8+(O146-1)*3))</f>
        <v>50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5">
      <c r="A147" s="7" t="str">
        <f ca="1">IF(ISERROR(F134),"",VLOOKUP(C134,INDIRECT($F$8),6+(O147-1)*3,0))</f>
        <v>MEP 002</v>
      </c>
      <c r="B147" s="38" t="str">
        <f ca="1">IF(ISERROR(F134),"",VLOOKUP(D134,INDIRECT($F$8),6+(O147-1)*3-Z147,0))</f>
        <v>Engineering Graphics &amp; Design Lab</v>
      </c>
      <c r="C147" s="38"/>
      <c r="D147" s="38"/>
      <c r="E147" s="38"/>
      <c r="F147" s="7">
        <f ca="1">IF(ISERROR(F134),"",VLOOKUP(E134,INDIRECT($F$8),6+(O147-1)*3,0))</f>
        <v>2</v>
      </c>
      <c r="G147" s="39" t="str">
        <f ca="1">IF(ISERROR(F134),"",_xlfn.TEXTJOIN("/",FALSE,P147,S147))</f>
        <v>39/50</v>
      </c>
      <c r="H147" s="39"/>
      <c r="I147" s="39" t="str">
        <f ca="1">IF(ISERROR(F134),"",_xlfn.TEXTJOIN("/",FALSE,Q147,T147))</f>
        <v>44/50</v>
      </c>
      <c r="J147" s="39"/>
      <c r="K147" s="39" t="str">
        <f ca="1">IF(ISERROR(F134),"",_xlfn.TEXTJOIN("/",FALSE,R147,U147))</f>
        <v>83/100</v>
      </c>
      <c r="L147" s="39"/>
      <c r="M147" s="7" t="str">
        <f ca="1">IF(ISERROR(F134),"",IF(ISTEXT(P147),IF(P147="A","Ab",IF(P147="D","Dt",IF(P147="UFM","UFM",IF(P147="NA","")))),IF(AND(ISBLANK(P147),ISBLANK(R147)),"",IF(P147&lt;0.3*S147,"F",IF(ISBLANK(R147),"",IF(ISTEXT(R147),R147,IF(R147&gt;=0.9*U147,"O",IF(R147&gt;=0.85*U147,"A+",IF(R147&gt;=0.8*U147,"A",IF(R147&gt;=0.7*U147,"B+",IF(R147&gt;=0.6*U147,"B",IF(R147&gt;=0.5*U147,"C",IF(R147&gt;=0.4*U147,"P",IF(R147&lt;0.4*U147,"F",R147))))))))))))))</f>
        <v>A</v>
      </c>
      <c r="N147" s="8">
        <f t="shared" ca="1" si="13"/>
        <v>8</v>
      </c>
      <c r="O147">
        <f t="shared" si="14"/>
        <v>9</v>
      </c>
      <c r="P147" s="1">
        <f ca="1">IF(ISERROR(F134),"",IF(ISTEXT(VLOOKUP(B134,INDIRECT($F$8),6+(O147-1)*3)),(VLOOKUP(B134,INDIRECT($F$8),6+(O147-1)*3)),SUM(VLOOKUP(B134,INDIRECT($F$8),6+(O147-1)*3),IF(W151,W147,0))))</f>
        <v>39</v>
      </c>
      <c r="Q147" s="1">
        <f ca="1">IF(ISERROR(F134),"",VLOOKUP(B134,INDIRECT($F$8),7+(O147-1)*3))</f>
        <v>44</v>
      </c>
      <c r="R147" s="1">
        <f ca="1">IF(ISERROR(F134),"",SUM(P147:Q147))</f>
        <v>83</v>
      </c>
      <c r="S147" s="1">
        <f ca="1">IF(ISERROR(F134),"",VLOOKUP(A134,INDIRECT($F$8),6+(O147-1)*3))</f>
        <v>50</v>
      </c>
      <c r="T147" s="1">
        <f ca="1">IF(ISERROR(F134),"",VLOOKUP(A134,INDIRECT($F$8),7+(O147-1)*3))</f>
        <v>50</v>
      </c>
      <c r="U147" s="1">
        <f ca="1">IF(ISERROR(F134),"",VLOOKUP(A134,INDIRECT($F$8),8+(O147-1)*3))</f>
        <v>100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5">
      <c r="A148" s="7" t="str">
        <f ca="1">IF(ISERROR(F134),"",VLOOKUP(C134,INDIRECT($F$8),6+(O148-1)*3,0))</f>
        <v>AHP 003</v>
      </c>
      <c r="B148" s="38" t="str">
        <f ca="1">IF(ISERROR(F134),"",VLOOKUP(D134,INDIRECT($F$8),6+(O148-1)*3,0))</f>
        <v>Introduction to Digital Marketing Lab</v>
      </c>
      <c r="C148" s="38"/>
      <c r="D148" s="38"/>
      <c r="E148" s="38"/>
      <c r="F148" s="7">
        <f ca="1">IF(ISERROR(F134),"",VLOOKUP(E134,INDIRECT($F$8),6+(O148-1)*3,0))</f>
        <v>1</v>
      </c>
      <c r="G148" s="39" t="str">
        <f ca="1">IF(ISERROR(F134),"",_xlfn.TEXTJOIN("/",FALSE,P148,S148))</f>
        <v>21/25</v>
      </c>
      <c r="H148" s="39"/>
      <c r="I148" s="39" t="str">
        <f ca="1">IF(ISERROR(F134),"",_xlfn.TEXTJOIN("/",FALSE,Q148,T148))</f>
        <v>19/25</v>
      </c>
      <c r="J148" s="39"/>
      <c r="K148" s="39" t="str">
        <f ca="1">IF(ISERROR(F134),"",_xlfn.TEXTJOIN("/",FALSE,R148,U148))</f>
        <v>40/50</v>
      </c>
      <c r="L148" s="39"/>
      <c r="M148" s="7" t="str">
        <f ca="1">IF(ISERROR(F134),"",IF(ISTEXT(P148),IF(P148="A","Ab",IF(P148="D","Dt",IF(P148="UFM","UFM",IF(P148="NA","")))),IF(AND(ISBLANK(P148),ISBLANK(R148)),"",IF(P148&lt;0.3*S148,"F",IF(ISBLANK(R148),"",IF(ISTEXT(R148),R148,IF(R148&gt;=0.9*U148,"O",IF(R148&gt;=0.85*U148,"A+",IF(R148&gt;=0.8*U148,"A",IF(R148&gt;=0.7*U148,"B+",IF(R148&gt;=0.6*U148,"B",IF(R148&gt;=0.5*U148,"C",IF(R148&gt;=0.4*U148,"P",IF(R148&lt;0.4*U148,"F",R148))))))))))))))</f>
        <v>A</v>
      </c>
      <c r="N148" s="8">
        <f t="shared" ca="1" si="13"/>
        <v>8</v>
      </c>
      <c r="O148">
        <f t="shared" si="14"/>
        <v>10</v>
      </c>
      <c r="P148" s="1">
        <f ca="1">IF(ISERROR(F134),"",IF(ISTEXT(VLOOKUP(B134,INDIRECT($F$8),6+(O148-1)*3)),(VLOOKUP(B134,INDIRECT($F$8),6+(O148-1)*3)),SUM(VLOOKUP(B134,INDIRECT($F$8),6+(O148-1)*3),IF(W151,W148,0))))</f>
        <v>21</v>
      </c>
      <c r="Q148" s="1">
        <f ca="1">IF(ISERROR(F134),"",VLOOKUP(B134,INDIRECT($F$8),7+(O148-1)*3))</f>
        <v>19</v>
      </c>
      <c r="R148" s="1">
        <f ca="1">IF(ISERROR(F134),"",SUM(P148:Q148))</f>
        <v>40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5">
      <c r="A149" s="7" t="str">
        <f ca="1">IF(ISERROR(F134),"",VLOOKUP(C134,INDIRECT($F$8),6+(O149-1)*3,0))</f>
        <v>AHP 005</v>
      </c>
      <c r="B149" s="38" t="str">
        <f ca="1">IF(ISERROR(F134),"",VLOOKUP(D134,INDIRECT($F$8),6+(O149-1)*3,0))</f>
        <v>Self Employment &amp; Entrepreneurship Development</v>
      </c>
      <c r="C149" s="38"/>
      <c r="D149" s="38"/>
      <c r="E149" s="38"/>
      <c r="F149" s="7">
        <f ca="1">IF(ISERROR(F134),"",VLOOKUP(E134,INDIRECT($F$8),6+(O149-1)*3,0))</f>
        <v>1</v>
      </c>
      <c r="G149" s="39" t="str">
        <f ca="1">IF(ISERROR(F134),"",_xlfn.TEXTJOIN("/",FALSE,P149,S149))</f>
        <v>20/25</v>
      </c>
      <c r="H149" s="39"/>
      <c r="I149" s="39" t="str">
        <f ca="1">IF(ISERROR(F134),"",_xlfn.TEXTJOIN("/",FALSE,Q149,T149))</f>
        <v>22/25</v>
      </c>
      <c r="J149" s="39"/>
      <c r="K149" s="39" t="str">
        <f ca="1">IF(ISERROR(F134),"",_xlfn.TEXTJOIN("/",FALSE,R149,U149))</f>
        <v>42/50</v>
      </c>
      <c r="L149" s="39"/>
      <c r="M149" s="7" t="str">
        <f ca="1">IF(ISERROR(F134),"",IF(ISTEXT(P149),IF(P149="A","Ab",IF(P149="D","Dt",IF(P149="UFM","UFM",IF(P149="NA","")))),IF(AND(ISBLANK(P149),ISBLANK(R149)),"",IF(P149&lt;0.3*S149,"F",IF(ISBLANK(R149),"",IF(ISTEXT(R149),R149,IF(R149&gt;=0.9*U149,"O",IF(R149&gt;=0.85*U149,"A+",IF(R149&gt;=0.8*U149,"A",IF(R149&gt;=0.7*U149,"B+",IF(R149&gt;=0.6*U149,"B",IF(R149&gt;=0.5*U149,"C",IF(R149&gt;=0.4*U149,"P",IF(R149&lt;0.4*U149,"F",R149))))))))))))))</f>
        <v>A</v>
      </c>
      <c r="N149" s="8">
        <f t="shared" ca="1" si="13"/>
        <v>8</v>
      </c>
      <c r="O149">
        <f t="shared" si="14"/>
        <v>11</v>
      </c>
      <c r="P149" s="1">
        <f ca="1">IF(ISERROR(F134),"",IF(ISTEXT(VLOOKUP(B134,INDIRECT($F$8),6+(O149-1)*3)),(VLOOKUP(B134,INDIRECT($F$8),6+(O149-1)*3)),SUM(VLOOKUP(B134,INDIRECT($F$8),6+(O149-1)*3),IF(W151,W149,0))))</f>
        <v>20</v>
      </c>
      <c r="Q149" s="1">
        <f ca="1">IF(ISERROR(F134),"",VLOOKUP(B134,INDIRECT($F$8),7+(O149-1)*3))</f>
        <v>22</v>
      </c>
      <c r="R149" s="1">
        <f ca="1">IF(ISERROR(F134),"",SUM(P149:Q149))</f>
        <v>42</v>
      </c>
      <c r="S149" s="1">
        <f ca="1">IF(ISERROR(F134),"",VLOOKUP(A134,INDIRECT($F$8),6+(O149-1)*3))</f>
        <v>25</v>
      </c>
      <c r="T149" s="1">
        <f ca="1">IF(ISERROR(F134),"",VLOOKUP(A134,INDIRECT($F$8),7+(O149-1)*3))</f>
        <v>25</v>
      </c>
      <c r="U149" s="1">
        <f ca="1">IF(ISERROR(F134),"",VLOOKUP(A134,INDIRECT($F$8),8+(O149-1)*3))</f>
        <v>50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5">
      <c r="A150" s="7" t="str">
        <f ca="1">IF(ISERROR(F134),"",VLOOKUP(C134,INDIRECT($F$8),6+(O150-1)*3-Y150,0))</f>
        <v>GP 02</v>
      </c>
      <c r="B150" s="38" t="str">
        <f ca="1">IF(ISERROR(F134),"",VLOOKUP(D134,INDIRECT($F$8),6+(O150-1)*3-Z150,0))</f>
        <v>General Proficiency ($)</v>
      </c>
      <c r="C150" s="38"/>
      <c r="D150" s="38"/>
      <c r="E150" s="38"/>
      <c r="F150" s="7">
        <f ca="1">IF(ISERROR(F134),"",VLOOKUP(E134,INDIRECT($F$8),6+(O150-1)*3-AA150,0))</f>
        <v>0</v>
      </c>
      <c r="G150" s="39" t="str">
        <f ca="1">IF(ISERROR(F134),"","-")</f>
        <v>-</v>
      </c>
      <c r="H150" s="39"/>
      <c r="I150" s="39" t="str">
        <f ca="1">IF(ISERROR(F134),"",_xlfn.TEXTJOIN("/",FALSE,Q150,T150))</f>
        <v>46/50</v>
      </c>
      <c r="J150" s="39"/>
      <c r="K150" s="39" t="str">
        <f ca="1">IF(ISERROR(F134),"",_xlfn.TEXTJOIN("/",FALSE,R150,U150))</f>
        <v>46/50</v>
      </c>
      <c r="L150" s="39"/>
      <c r="M150" s="39" t="str">
        <f ca="1">IF(ISBLANK(R150),"",IF(ISTEXT(R150),R150,IF(R150&gt;=0.8*U150,"Excellent",IF(R150&gt;=0.6*U150,"Very Good",IF(R150&gt;=0.4*U150,"Good",IF(R150&gt;=0.2*U150,"Satisfactory","Average"))))))</f>
        <v>Excellent</v>
      </c>
      <c r="N150" s="39"/>
      <c r="O150">
        <f t="shared" si="14"/>
        <v>12</v>
      </c>
      <c r="P150" s="1">
        <f ca="1">IF(ISERROR(F134),"",IF(ISTEXT(VLOOKUP(B\28,INDIRECT($F$8),6+(O150-1)*3)),(VLOOKUP(B134,INDIRECT($F$8),6+(O150-1)*3)),SUM(VLOOKUP(B134,INDIRECT($F$8),6+(O150-1)*3),IF(W151,W150,0))))</f>
        <v>0</v>
      </c>
      <c r="Q150" s="1">
        <f ca="1">IF(ISERROR(F134),"",VLOOKUP(B134,INDIRECT($F$8),7+(O150-1)*3))</f>
        <v>46</v>
      </c>
      <c r="R150" s="1">
        <f ca="1">IF(ISERROR(F134),"",SUM(P150:Q150))</f>
        <v>46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5">
      <c r="A151" s="40" t="str">
        <f ca="1">IF(ISERROR(F134),"",A130)</f>
        <v>Total Credits/ Marks/ Total Grade Points</v>
      </c>
      <c r="B151" s="40"/>
      <c r="C151" s="40"/>
      <c r="D151" s="40"/>
      <c r="E151" s="40"/>
      <c r="F151" s="10">
        <f ca="1">IF(ISERROR(F134),"",SUM(F139:F149))</f>
        <v>23</v>
      </c>
      <c r="G151" s="41" t="str">
        <f ca="1">IF(ISERROR(F134),"",_xlfn.TEXTJOIN("/",TRUE,SUMIF(F139:F150,"&gt;0",P139:P150),SUMIF(F139:F150,"&gt;0",S139:S150)))</f>
        <v>395/575</v>
      </c>
      <c r="H151" s="41"/>
      <c r="I151" s="41" t="str">
        <f ca="1">IF(ISERROR(F134),"",_xlfn.TEXTJOIN("/",TRUE,SUMIF(F139:F150,"&gt;0",Q139:Q150),SUMIF(F139:F150,"&gt;0",T139:T150)))</f>
        <v>321/375</v>
      </c>
      <c r="J151" s="41"/>
      <c r="K151" s="41" t="str">
        <f ca="1">IF(ISERROR(F134),"",_xlfn.TEXTJOIN("/",TRUE,SUMIF(F139:F150,"&gt;0",R139:R150),SUMIF(F139:F150,"&gt;0",U139:U150)))</f>
        <v>716/950</v>
      </c>
      <c r="L151" s="41"/>
      <c r="M151" s="40" t="e">
        <f ca="1">IF(ISERROR(F134),"",SUMPRODUCT(N139:N149,F139:F149))</f>
        <v>#N/A</v>
      </c>
      <c r="N151" s="40"/>
      <c r="V151" s="1" t="e">
        <f ca="1">IF(ISERROR(F134),"",_xlfn.TEXTJOIN(", ",TRUE,V139:V150))</f>
        <v>#N/A</v>
      </c>
      <c r="W151" t="b">
        <f ca="1">IF(ISERROR(F134),"",IF(SUM(W139:W150)&lt;=W138,TRUE,FALSE))</f>
        <v>0</v>
      </c>
      <c r="X151" s="1" t="str">
        <f ca="1">IF(ISERROR(F134),"",_xlfn.TEXTJOIN(",",TRUE,X139:X150))</f>
        <v xml:space="preserve"> G+11 in AHT 001</v>
      </c>
    </row>
    <row r="152" spans="1:24" ht="12" customHeight="1" x14ac:dyDescent="0.25">
      <c r="A152" s="40" t="str">
        <f ca="1">IF(ISERROR(F134),"",A131)</f>
        <v>Result:</v>
      </c>
      <c r="B152" s="42" t="e" cm="1">
        <f t="array" aca="1" ref="B152" ca="1">IF(INDIRECT("N" &amp; ROW())&lt;20, "NOT PROMOTED TO SECOND YEAR", IF(TRIM(INDIRECT("V" &amp; ROW()-1))="","PASS","CARRY OVER")
)</f>
        <v>#N/A</v>
      </c>
      <c r="C152" s="42"/>
      <c r="D152" s="40" t="str">
        <f ca="1">IF(ISERROR(F134),"",D131)</f>
        <v>Remark:</v>
      </c>
      <c r="E152" s="42" t="e">
        <f ca="1">IF(ISERROR(F134),"",IF(V151="",IF(X151="","",X151),_xlfn.TEXTJOIN(" ",TRUE,"BACK IN",V151)))</f>
        <v>#N/A</v>
      </c>
      <c r="F152" s="42"/>
      <c r="G152" s="40" t="str">
        <f ca="1">IF(ISERROR(F134),"",G131)</f>
        <v>SGPA:</v>
      </c>
      <c r="H152" s="43" t="e">
        <f ca="1">IF(ISERROR(F134),"",M151/F151)</f>
        <v>#N/A</v>
      </c>
      <c r="I152" s="40" t="str">
        <f ca="1">IF(ISERROR(F134),"",I131)</f>
        <v>CGPA:</v>
      </c>
      <c r="J152" s="43" t="e">
        <f ca="1">IF(ISERROR(F134),"",VLOOKUP(B134,INDIRECT($F$8),12+(O150-1)*3,0))</f>
        <v>#N/A</v>
      </c>
      <c r="K152" s="42" t="str">
        <f ca="1">IF(ISERROR(F134),"",K131)</f>
        <v>Earned Credits:</v>
      </c>
      <c r="L152" s="40">
        <f ca="1">IF(ISERROR(F134),"",SUMIF(N139:N149,"&gt;0",F139:F149))</f>
        <v>19</v>
      </c>
      <c r="M152" s="42" t="str">
        <f ca="1">IF(ISERROR(F134),"",M131)</f>
        <v>Cuml. Earned Credits:</v>
      </c>
      <c r="N152" s="40">
        <f ca="1">IF(ISERROR(F134),"",VLOOKUP(B134,INDIRECT($F$8),10+(O150-1)*3,0))</f>
        <v>42</v>
      </c>
    </row>
    <row r="153" spans="1:24" ht="12" customHeight="1" x14ac:dyDescent="0.25">
      <c r="A153" s="40"/>
      <c r="B153" s="42"/>
      <c r="C153" s="42"/>
      <c r="D153" s="40"/>
      <c r="E153" s="42"/>
      <c r="F153" s="42"/>
      <c r="G153" s="40"/>
      <c r="H153" s="43"/>
      <c r="I153" s="40"/>
      <c r="J153" s="43"/>
      <c r="K153" s="42"/>
      <c r="L153" s="40"/>
      <c r="M153" s="42"/>
      <c r="N153" s="40"/>
    </row>
    <row r="154" spans="1:24" ht="12" customHeight="1" x14ac:dyDescent="0.25">
      <c r="A154" s="40"/>
      <c r="B154" s="42"/>
      <c r="C154" s="42"/>
      <c r="D154" s="40"/>
      <c r="E154" s="42"/>
      <c r="F154" s="42"/>
      <c r="G154" s="40"/>
      <c r="H154" s="43"/>
      <c r="I154" s="40"/>
      <c r="J154" s="43"/>
      <c r="K154" s="42"/>
      <c r="L154" s="40"/>
      <c r="M154" s="42"/>
      <c r="N154" s="40"/>
    </row>
    <row r="155" spans="1:24" ht="12" customHeight="1" x14ac:dyDescent="0.25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AKHIL RAWAT</v>
      </c>
    </row>
    <row r="156" spans="1:24" ht="12" customHeight="1" x14ac:dyDescent="0.25">
      <c r="A156" s="44" t="str">
        <f ca="1">IF(ISERROR(F155),"",A135)</f>
        <v>Name:</v>
      </c>
      <c r="B156" s="44" t="str">
        <f ca="1">IFERROR(VLOOKUP(B155,INDIRECT($F$8),4,0),"")</f>
        <v>AKHIL RAWAT</v>
      </c>
      <c r="C156" s="44"/>
      <c r="D156" s="44" t="str">
        <f ca="1">IF(ISERROR(F155),"",D135)</f>
        <v>Father's Name:</v>
      </c>
      <c r="E156" s="44" t="str">
        <f ca="1">IFERROR(VLOOKUP(B155,INDIRECT($F$8),5,0),"")</f>
        <v>DINESH CHANDRA SINGH</v>
      </c>
      <c r="F156" s="44"/>
      <c r="G156" s="44" t="str">
        <f ca="1">IF(ISERROR(F155),"",G135)</f>
        <v>University Roll No:</v>
      </c>
      <c r="H156" s="44"/>
      <c r="I156" s="45">
        <f ca="1">IFERROR(VLOOKUP(B155,INDIRECT($F$8),2,0),"")</f>
        <v>250090101008</v>
      </c>
      <c r="J156" s="45"/>
      <c r="K156" s="44" t="str">
        <f ca="1">IF(ISERROR(F155),"",K135)</f>
        <v>University Enrol. No:</v>
      </c>
      <c r="L156" s="44"/>
      <c r="M156" s="45">
        <f ca="1">IFERROR(VLOOKUP(B155,INDIRECT($F$8),3,0),"")</f>
        <v>0</v>
      </c>
      <c r="N156" s="45"/>
    </row>
    <row r="157" spans="1:24" ht="12" customHeight="1" x14ac:dyDescent="0.25">
      <c r="A157" s="44"/>
      <c r="B157" s="44"/>
      <c r="C157" s="44"/>
      <c r="D157" s="44"/>
      <c r="E157" s="44"/>
      <c r="F157" s="44"/>
      <c r="G157" s="44"/>
      <c r="H157" s="44"/>
      <c r="I157" s="45"/>
      <c r="J157" s="45"/>
      <c r="K157" s="44"/>
      <c r="L157" s="44"/>
      <c r="M157" s="45"/>
      <c r="N157" s="45"/>
    </row>
    <row r="158" spans="1:24" ht="12" customHeight="1" x14ac:dyDescent="0.25">
      <c r="A158" s="42" t="str">
        <f ca="1">IF(ISERROR(F155),"",A137)</f>
        <v>Subject Code</v>
      </c>
      <c r="B158" s="42" t="str">
        <f ca="1">IF(ISERROR(F155),"",B137)</f>
        <v>Subject Name</v>
      </c>
      <c r="C158" s="42"/>
      <c r="D158" s="42"/>
      <c r="E158" s="42"/>
      <c r="F158" s="42" t="str">
        <f ca="1">IF(ISERROR(F155),"",F137)</f>
        <v>Credits</v>
      </c>
      <c r="G158" s="42" t="str">
        <f ca="1">IF(ISERROR(F155),"",G137)</f>
        <v>External Marks</v>
      </c>
      <c r="H158" s="42"/>
      <c r="I158" s="42" t="str">
        <f ca="1">IF(ISERROR(F155),"",I137)</f>
        <v>Sessional Marks</v>
      </c>
      <c r="J158" s="42"/>
      <c r="K158" s="42" t="str">
        <f ca="1">IF(ISERROR(F155),"",K137)</f>
        <v>Total Marks</v>
      </c>
      <c r="L158" s="42"/>
      <c r="M158" s="42" t="str">
        <f ca="1">IF(ISERROR(F155),"",M137)</f>
        <v>Grade</v>
      </c>
      <c r="N158" s="42" t="str">
        <f ca="1">IF(ISERROR(F155),"",N137)</f>
        <v>Grade Points</v>
      </c>
    </row>
    <row r="159" spans="1:24" ht="12" customHeight="1" x14ac:dyDescent="0.2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5">
      <c r="A160" s="7" t="str">
        <f ca="1">IF(ISERROR(F155),"",VLOOKUP(C155,INDIRECT($F$8),6+(O160-1)*3,0))</f>
        <v>AHT 001</v>
      </c>
      <c r="B160" s="38" t="str">
        <f ca="1">IF(ISERROR(F155),"",VLOOKUP(D155,INDIRECT($F$8),6+(O160-1)*3,0))</f>
        <v>Engineering Physics</v>
      </c>
      <c r="C160" s="38"/>
      <c r="D160" s="38"/>
      <c r="E160" s="38"/>
      <c r="F160" s="7">
        <f ca="1">IF(ISERROR(F155),"",VLOOKUP(E155,INDIRECT($F$8),6+(O160-1)*3,0))</f>
        <v>4</v>
      </c>
      <c r="G160" s="39" t="str">
        <f ca="1">IF(ISERROR(F155),"",_xlfn.TEXTJOIN("/",FALSE,P160,S160))</f>
        <v>DINESH CHANDRA SINGH/100</v>
      </c>
      <c r="H160" s="39"/>
      <c r="I160" s="39" t="str">
        <f ca="1">IF(ISERROR(F155),"",_xlfn.TEXTJOIN("/",FALSE,Q160,T160))</f>
        <v>34/50</v>
      </c>
      <c r="J160" s="39"/>
      <c r="K160" s="39" t="str">
        <f ca="1">IF(ISERROR(F155),"",_xlfn.TEXTJOIN("/",FALSE,R160,U160))</f>
        <v>34/150</v>
      </c>
      <c r="L160" s="39"/>
      <c r="M160" s="7" t="b">
        <f ca="1">IF(ISERROR(F155),"",IF(ISTEXT(P160),IF(P160="A","Ab",IF(P160="D","Dt",IF(P160="UFM","UFM",IF(P160="NA","")))),IF(AND(ISBLANK(P160),ISBLANK(R160)),"",IF(P160&lt;0.3*S160,"F",IF(ISBLANK(R160),"",IF(ISTEXT(R160),R160,IF(R160&gt;=0.9*U160,"O",IF(R160&gt;=0.85*U160,"A+",IF(R160&gt;=0.8*U160,"A",IF(R160&gt;=0.7*U160,"B+",IF(R160&gt;=0.6*U160,"B",IF(R160&gt;=0.5*U160,"C",IF(R160&gt;=0.4*U160,"P",IF(R160&lt;0.4*U160,"F",R160))))))))))))))</f>
        <v>0</v>
      </c>
      <c r="N160" s="8" t="e">
        <f t="shared" ref="N160:N170" ca="1" si="15">INDEX($Z$2:$Z$13,MATCH(M160,$Y$2:$Y$13,0))</f>
        <v>#N/A</v>
      </c>
      <c r="O160">
        <v>1</v>
      </c>
      <c r="P160" s="1" t="str">
        <f ca="1">IF(ISERROR(F155),"",IF(ISTEXT(VLOOKUP(B155,INDIRECT($F$8),6+(O160-1)*3)),(VLOOKUP(B155,INDIRECT($F$8),6+(O160-1)*3)),SUM(VLOOKUP(B155,INDIRECT($F$8),6+(O160-1)*3),IF(W172,W160,0))))</f>
        <v>DINESH CHANDRA SINGH</v>
      </c>
      <c r="Q160" s="1">
        <f ca="1">IF(ISERROR(F155),"",VLOOKUP(B155,INDIRECT($F$8),7+(O160-1)*3))</f>
        <v>34</v>
      </c>
      <c r="R160" s="1">
        <f ca="1">IF(ISERROR(F155),"",SUM(P160:Q160))</f>
        <v>34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e">
        <f ca="1">IF(ISERROR(F155),"",IF(N160=0,A160,""))</f>
        <v>#N/A</v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11</v>
      </c>
      <c r="X160" s="1" t="str">
        <f ca="1">IF(ISERROR(F155),"",IF(W160=0,"",_xlfn.TEXTJOIN("",FALSE," G+",W160," in ",A160)))</f>
        <v xml:space="preserve"> G+11 in AHT 001</v>
      </c>
    </row>
    <row r="161" spans="1:24" ht="12" customHeight="1" x14ac:dyDescent="0.25">
      <c r="A161" s="7" t="str">
        <f ca="1">IF(ISERROR(F155),"",VLOOKUP(C155,INDIRECT($F$8),6+(O161-1)*3,0))</f>
        <v>AHT 005</v>
      </c>
      <c r="B161" s="38" t="str">
        <f ca="1">IF(ISERROR(F155),"",VLOOKUP(D155,INDIRECT($F$8),6+(O161-1)*3,0))</f>
        <v>Analytical Mathematics</v>
      </c>
      <c r="C161" s="38"/>
      <c r="D161" s="38"/>
      <c r="E161" s="38"/>
      <c r="F161" s="7">
        <f ca="1">IF(ISERROR(F155),"",VLOOKUP(E155,INDIRECT($F$8),6+(O161-1)*3,0))</f>
        <v>4</v>
      </c>
      <c r="G161" s="39" t="str">
        <f ca="1">IF(ISERROR(F155),"",_xlfn.TEXTJOIN("/",FALSE,P161,S161))</f>
        <v>11/100</v>
      </c>
      <c r="H161" s="39"/>
      <c r="I161" s="39" t="str">
        <f ca="1">IF(ISERROR(F155),"",_xlfn.TEXTJOIN("/",FALSE,Q161,T161))</f>
        <v>31/50</v>
      </c>
      <c r="J161" s="39"/>
      <c r="K161" s="39" t="str">
        <f ca="1">IF(ISERROR(F155),"",_xlfn.TEXTJOIN("/",FALSE,R161,U161))</f>
        <v>42/150</v>
      </c>
      <c r="L161" s="39"/>
      <c r="M161" s="7" t="str">
        <f ca="1">IF(ISERROR(F155),"",IF(ISTEXT(P161),IF(P161="A","Ab",IF(P161="D","Dt",IF(P161="UFM","UFM",IF(P161="NA","")))),IF(AND(ISBLANK(P161),ISBLANK(R161)),"",IF(P161&lt;0.3*S161,"F",IF(ISBLANK(R161),"",IF(ISTEXT(R161),R161,IF(R161&gt;=0.9*U161,"O",IF(R161&gt;=0.85*U161,"A+",IF(R161&gt;=0.8*U161,"A",IF(R161&gt;=0.7*U161,"B+",IF(R161&gt;=0.6*U161,"B",IF(R161&gt;=0.5*U161,"C",IF(R161&gt;=0.4*U161,"P",IF(R161&lt;0.4*U161,"F",R161))))))))))))))</f>
        <v>F</v>
      </c>
      <c r="N161" s="8">
        <f t="shared" ca="1" si="15"/>
        <v>0</v>
      </c>
      <c r="O161">
        <f>O160+1</f>
        <v>2</v>
      </c>
      <c r="P161" s="1">
        <f ca="1">IF(ISERROR(F155),"",IF(ISTEXT(VLOOKUP(B155,INDIRECT($F$8),6+(O161-1)*3)),(VLOOKUP(B155,INDIRECT($F$8),6+(O161-1)*3)),SUM(VLOOKUP(B155,INDIRECT($F$8),6+(O161-1)*3),IF(W172,W161,0))))</f>
        <v>11</v>
      </c>
      <c r="Q161" s="1">
        <f ca="1">IF(ISERROR(F155),"",VLOOKUP(B155,INDIRECT($F$8),7+(O161-1)*3))</f>
        <v>31</v>
      </c>
      <c r="R161" s="1">
        <f ca="1">IF(ISERROR(F155),"",SUM(P161:Q161))</f>
        <v>42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>AHT 005</v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11</v>
      </c>
      <c r="X161" s="1" t="str">
        <f ca="1">IF(ISERROR(F155),"",IF(W161=0,"",_xlfn.TEXTJOIN("",FALSE," G+",W161," in ",A161)))</f>
        <v xml:space="preserve"> G+11 in AHT 005</v>
      </c>
    </row>
    <row r="162" spans="1:24" ht="12" customHeight="1" x14ac:dyDescent="0.25">
      <c r="A162" s="7" t="str">
        <f ca="1">IF(ISERROR(F155),"",VLOOKUP(C155,INDIRECT($F$8),6+(O162-1)*3,0))</f>
        <v>EET 001</v>
      </c>
      <c r="B162" s="38" t="str">
        <f ca="1">IF(ISERROR(F155),"",VLOOKUP(D155,INDIRECT($F$8),6+(O162-1)*3,0))</f>
        <v>Basic Electrical Engineering</v>
      </c>
      <c r="C162" s="38"/>
      <c r="D162" s="38"/>
      <c r="E162" s="38"/>
      <c r="F162" s="7">
        <f ca="1">IF(ISERROR(F155),"",VLOOKUP(E155,INDIRECT($F$8),6+(O162-1)*3,0))</f>
        <v>4</v>
      </c>
      <c r="G162" s="39" t="str">
        <f ca="1">IF(ISERROR(F155),"",_xlfn.TEXTJOIN("/",FALSE,P162,S162))</f>
        <v>48/100</v>
      </c>
      <c r="H162" s="39"/>
      <c r="I162" s="39" t="str">
        <f ca="1">IF(ISERROR(F155),"",_xlfn.TEXTJOIN("/",FALSE,Q162,T162))</f>
        <v>43/50</v>
      </c>
      <c r="J162" s="39"/>
      <c r="K162" s="39" t="str">
        <f ca="1">IF(ISERROR(F155),"",_xlfn.TEXTJOIN("/",FALSE,R162,U162))</f>
        <v>91/150</v>
      </c>
      <c r="L162" s="39"/>
      <c r="M162" s="7" t="str">
        <f ca="1">IF(ISERROR(F155),"",IF(ISTEXT(P162),IF(P162="A","Ab",IF(P162="D","Dt",IF(P162="UFM","UFM",IF(P162="NA","")))),IF(AND(ISBLANK(P162),ISBLANK(R162)),"",IF(P162&lt;0.3*S162,"F",IF(ISBLANK(R162),"",IF(ISTEXT(R162),R162,IF(R162&gt;=0.9*U162,"O",IF(R162&gt;=0.85*U162,"A+",IF(R162&gt;=0.8*U162,"A",IF(R162&gt;=0.7*U162,"B+",IF(R162&gt;=0.6*U162,"B",IF(R162&gt;=0.5*U162,"C",IF(R162&gt;=0.4*U162,"P",IF(R162&lt;0.4*U162,"F",R162))))))))))))))</f>
        <v>B</v>
      </c>
      <c r="N162" s="8">
        <f t="shared" ca="1" si="15"/>
        <v>6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48</v>
      </c>
      <c r="Q162" s="1">
        <f ca="1">IF(ISERROR(F155),"",VLOOKUP(B155,INDIRECT($F$8),7+(O162-1)*3))</f>
        <v>43</v>
      </c>
      <c r="R162" s="1">
        <f ca="1">IF(ISERROR(F155),"",SUM(P162:Q162))</f>
        <v>91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/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0</v>
      </c>
      <c r="X162" s="1" t="str">
        <f ca="1">IF(ISERROR(F155),"",IF(W162=0,"",_xlfn.TEXTJOIN("",FALSE," G+",W162," in ",A162)))</f>
        <v/>
      </c>
    </row>
    <row r="163" spans="1:24" ht="12" customHeight="1" x14ac:dyDescent="0.25">
      <c r="A163" s="7" t="str">
        <f ca="1">IF(ISERROR(F155),"",VLOOKUP(C155,INDIRECT($F$8),6+(O163-1)*3,0))</f>
        <v>CST 001</v>
      </c>
      <c r="B163" s="38" t="str">
        <f ca="1">IF(ISERROR(F155),"",VLOOKUP(D155,INDIRECT($F$8),6+(O163-1)*3,0))</f>
        <v>Programming for Problem Solving</v>
      </c>
      <c r="C163" s="38"/>
      <c r="D163" s="38"/>
      <c r="E163" s="38"/>
      <c r="F163" s="7">
        <f ca="1">IF(ISERROR(F155),"",VLOOKUP(E155,INDIRECT($F$8),6+(O163-1)*3,0))</f>
        <v>4</v>
      </c>
      <c r="G163" s="39" t="str">
        <f ca="1">IF(ISERROR(F155),"",_xlfn.TEXTJOIN("/",FALSE,P163,S163))</f>
        <v>41/100</v>
      </c>
      <c r="H163" s="39"/>
      <c r="I163" s="39" t="str">
        <f ca="1">IF(ISERROR(F155),"",_xlfn.TEXTJOIN("/",FALSE,Q163,T163))</f>
        <v>39/50</v>
      </c>
      <c r="J163" s="39"/>
      <c r="K163" s="39" t="str">
        <f ca="1">IF(ISERROR(F155),"",_xlfn.TEXTJOIN("/",FALSE,R163,U163))</f>
        <v>80/150</v>
      </c>
      <c r="L163" s="39"/>
      <c r="M163" s="7" t="str">
        <f ca="1">IF(ISERROR(F155),"",IF(ISTEXT(P163),IF(P163="A","Ab",IF(P163="D","Dt",IF(P163="UFM","UFM",IF(P163="NA","")))),IF(AND(ISBLANK(P163),ISBLANK(R163)),"",IF(P163&lt;0.3*S163,"F",IF(ISBLANK(R163),"",IF(ISTEXT(R163),R163,IF(R163&gt;=0.9*U163,"O",IF(R163&gt;=0.85*U163,"A+",IF(R163&gt;=0.8*U163,"A",IF(R163&gt;=0.7*U163,"B+",IF(R163&gt;=0.6*U163,"B",IF(R163&gt;=0.5*U163,"C",IF(R163&gt;=0.4*U163,"P",IF(R163&lt;0.4*U163,"F",R163))))))))))))))</f>
        <v>C</v>
      </c>
      <c r="N163" s="8">
        <f t="shared" ca="1" si="15"/>
        <v>5</v>
      </c>
      <c r="O163">
        <f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41</v>
      </c>
      <c r="Q163" s="1">
        <f ca="1">IF(ISERROR(F155),"",VLOOKUP(B155,INDIRECT($F$8),7+(O163-1)*3))</f>
        <v>39</v>
      </c>
      <c r="R163" s="1">
        <f ca="1">IF(ISERROR(F155),"",SUM(P163:Q163))</f>
        <v>80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/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0</v>
      </c>
      <c r="X163" s="1" t="str">
        <f ca="1">IF(ISERROR(F155),"",IF(W163=0,"",_xlfn.TEXTJOIN("",FALSE," G+",W163," in ",A163)))</f>
        <v/>
      </c>
    </row>
    <row r="164" spans="1:24" ht="12" customHeight="1" x14ac:dyDescent="0.25">
      <c r="A164" s="7" t="str">
        <f ca="1">IF(ISERROR(F155),"",VLOOKUP(C155,INDIRECT($F$8),6+(O164-1)*3,0))</f>
        <v>AHT 004</v>
      </c>
      <c r="B164" s="38" t="str">
        <f ca="1">IF(ISERROR(F155),"",VLOOKUP(D155,INDIRECT($F$8),6+(O164-1)*3,0))</f>
        <v>Environmental Studies ($)</v>
      </c>
      <c r="C164" s="38"/>
      <c r="D164" s="38"/>
      <c r="E164" s="38"/>
      <c r="F164" s="7">
        <f ca="1">IF(ISERROR(F155),"",VLOOKUP(E155,INDIRECT($F$8),6+(O164-1)*3,0))</f>
        <v>0</v>
      </c>
      <c r="G164" s="39" t="str">
        <f ca="1">IF(ISERROR(F155),"",_xlfn.TEXTJOIN("/",FALSE,P164,S164))</f>
        <v>20/50</v>
      </c>
      <c r="H164" s="39"/>
      <c r="I164" s="39" t="str">
        <f ca="1">IF(ISERROR(F155),"",_xlfn.TEXTJOIN("/",FALSE,Q164,T164))</f>
        <v>20/25</v>
      </c>
      <c r="J164" s="39"/>
      <c r="K164" s="39" t="str">
        <f ca="1">IF(ISERROR(F155),"",_xlfn.TEXTJOIN("/",FALSE,R164,U164))</f>
        <v>40/75</v>
      </c>
      <c r="L164" s="39"/>
      <c r="M164" s="7" t="str">
        <f ca="1">IF(ISERROR(F155),"",IF(ISTEXT(P164),IF(P164="A","Ab",IF(P164="D","Dt",IF(P164="UFM","UFM",IF(P164="NA","")))),IF(AND(ISBLANK(P164),ISBLANK(R164)),"",IF(P164&lt;0.3*S164,"F",IF(ISBLANK(R164),"",IF(ISTEXT(R164),R164,IF(R164&gt;=0.9*U164,"O",IF(R164&gt;=0.85*U164,"A+",IF(R164&gt;=0.8*U164,"A",IF(R164&gt;=0.7*U164,"B+",IF(R164&gt;=0.6*U164,"B",IF(R164&gt;=0.5*U164,"C",IF(R164&gt;=0.4*U164,"P",IF(R164&lt;0.4*U164,"F",R164))))))))))))))</f>
        <v>C</v>
      </c>
      <c r="N164" s="8">
        <f t="shared" ca="1" si="15"/>
        <v>5</v>
      </c>
      <c r="O164">
        <f>O163+1</f>
        <v>5</v>
      </c>
      <c r="P164" s="1">
        <f ca="1">IF(ISERROR(F155),"",IF(ISTEXT(VLOOKUP(B155,INDIRECT($F$8),6+(O164-1)*3)),(VLOOKUP(B155,INDIRECT($F$8),6+(O164-1)*3)),SUM(VLOOKUP(B155,INDIRECT($F$8),6+(O164-1)*3),IF(W172,W164,0))))</f>
        <v>20</v>
      </c>
      <c r="Q164" s="1">
        <f ca="1">IF(ISERROR(F155),"",VLOOKUP(B155,INDIRECT($F$8),7+(O164-1)*3))</f>
        <v>20</v>
      </c>
      <c r="R164" s="1">
        <f ca="1">IF(ISERROR(F155),"",SUM(P164:Q164))</f>
        <v>40</v>
      </c>
      <c r="S164" s="1">
        <f ca="1">IF(ISERROR(F155),"",VLOOKUP(A155,INDIRECT($F$8),6+(O164-1)*3))</f>
        <v>50</v>
      </c>
      <c r="T164" s="1">
        <f ca="1">IF(ISERROR(F155),"",VLOOKUP(A155,INDIRECT($F$8),7+(O164-1)*3))</f>
        <v>25</v>
      </c>
      <c r="U164" s="1">
        <f ca="1">IF(ISERROR(F155),"",VLOOKUP(A155,INDIRECT($F$8),8+(O164-1)*3))</f>
        <v>75</v>
      </c>
      <c r="V164" s="1" t="str">
        <f ca="1">IF(ISERROR(F155),"",IF(N164=0,A164,""))</f>
        <v/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0</v>
      </c>
      <c r="X164" s="1" t="str">
        <f ca="1">IF(ISERROR(F155),"",IF(W164=0,"",_xlfn.TEXTJOIN("",FALSE," G+",W164," in ",A164)))</f>
        <v/>
      </c>
    </row>
    <row r="165" spans="1:24" ht="12" customHeight="1" x14ac:dyDescent="0.25">
      <c r="A165" s="7" t="str">
        <f ca="1">IF(ISERROR(F155),"",VLOOKUP(C155,INDIRECT($F$8),6+(O165-1)*3,0))</f>
        <v>AHP 001</v>
      </c>
      <c r="B165" s="38" t="str">
        <f ca="1">IF(ISERROR(F155),"",VLOOKUP(D155,INDIRECT($F$8),6+(O165-1)*3,0))</f>
        <v>Engineering Physics Lab</v>
      </c>
      <c r="C165" s="38"/>
      <c r="D165" s="38"/>
      <c r="E165" s="38"/>
      <c r="F165" s="7">
        <f ca="1">IF(ISERROR(F155),"",VLOOKUP(E155,INDIRECT($F$8),6+(O165-1)*3,0))</f>
        <v>1</v>
      </c>
      <c r="G165" s="39" t="str">
        <f ca="1">IF(ISERROR(F155),"",_xlfn.TEXTJOIN("/",FALSE,P165,S165))</f>
        <v>16/25</v>
      </c>
      <c r="H165" s="39"/>
      <c r="I165" s="39" t="str">
        <f ca="1">IF(ISERROR(F155),"",_xlfn.TEXTJOIN("/",FALSE,Q165,T165))</f>
        <v>21/25</v>
      </c>
      <c r="J165" s="39"/>
      <c r="K165" s="39" t="str">
        <f ca="1">IF(ISERROR(F155),"",_xlfn.TEXTJOIN("/",FALSE,R165,U165))</f>
        <v>37/50</v>
      </c>
      <c r="L165" s="39"/>
      <c r="M165" s="7" t="str">
        <f ca="1">IF(ISERROR(F155),"",IF(ISTEXT(P165),IF(P165="A","Ab",IF(P165="D","Dt",IF(P165="UFM","UFM",IF(P165="NA","")))),IF(AND(ISBLANK(P165),ISBLANK(R165)),"",IF(P165&lt;0.3*S165,"F",IF(ISBLANK(R165),"",IF(ISTEXT(R165),R165,IF(R165&gt;=0.9*U165,"O",IF(R165&gt;=0.85*U165,"A+",IF(R165&gt;=0.8*U165,"A",IF(R165&gt;=0.7*U165,"B+",IF(R165&gt;=0.6*U165,"B",IF(R165&gt;=0.5*U165,"C",IF(R165&gt;=0.4*U165,"P",IF(R165&lt;0.4*U165,"F",R165))))))))))))))</f>
        <v>B+</v>
      </c>
      <c r="N165" s="8">
        <f t="shared" ca="1" si="15"/>
        <v>7</v>
      </c>
      <c r="O165">
        <f t="shared" ref="O165:O171" si="16">O164+1</f>
        <v>6</v>
      </c>
      <c r="P165" s="1">
        <f ca="1">IF(ISERROR(F155),"",IF(ISTEXT(VLOOKUP(B155,INDIRECT($F$8),6+(O165-1)*3)),(VLOOKUP(B155,INDIRECT($F$8),6+(O165-1)*3)),SUM(VLOOKUP(B155,INDIRECT($F$8),6+(O165-1)*3),IF(W172,W165,0))))</f>
        <v>16</v>
      </c>
      <c r="Q165" s="1">
        <f ca="1">IF(ISERROR(F155),"",VLOOKUP(B155,INDIRECT($F$8),7+(O165-1)*3))</f>
        <v>21</v>
      </c>
      <c r="R165" s="1">
        <f ca="1">IF(ISERROR(F155),"",SUM(P165:Q165))</f>
        <v>37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5">
      <c r="A166" s="7" t="str">
        <f ca="1">IF(ISERROR(F155),"",VLOOKUP(C155,INDIRECT($F$8),6+(O166-1)*3,0))</f>
        <v>EEP 001</v>
      </c>
      <c r="B166" s="38" t="str">
        <f ca="1">IF(ISERROR(F155),"",VLOOKUP(D155,INDIRECT($F$8),6+(O166-1)*3,0))</f>
        <v>Basic Electrical Engineering Lab</v>
      </c>
      <c r="C166" s="38"/>
      <c r="D166" s="38"/>
      <c r="E166" s="38"/>
      <c r="F166" s="7">
        <f ca="1">IF(ISERROR(F155),"",VLOOKUP(E155,INDIRECT($F$8),6+(O166-1)*3,0))</f>
        <v>1</v>
      </c>
      <c r="G166" s="39" t="str">
        <f ca="1">IF(ISERROR(F155),"",_xlfn.TEXTJOIN("/",FALSE,P166,S166))</f>
        <v>19/25</v>
      </c>
      <c r="H166" s="39"/>
      <c r="I166" s="39" t="str">
        <f ca="1">IF(ISERROR(F155),"",_xlfn.TEXTJOIN("/",FALSE,Q166,T166))</f>
        <v>22/25</v>
      </c>
      <c r="J166" s="39"/>
      <c r="K166" s="39" t="str">
        <f ca="1">IF(ISERROR(F155),"",_xlfn.TEXTJOIN("/",FALSE,R166,U166))</f>
        <v>41/50</v>
      </c>
      <c r="L166" s="39"/>
      <c r="M166" s="7" t="str">
        <f ca="1">IF(ISERROR(F155),"",IF(ISTEXT(P166),IF(P166="A","Ab",IF(P166="D","Dt",IF(P166="UFM","UFM",IF(P166="NA","")))),IF(AND(ISBLANK(P166),ISBLANK(R166)),"",IF(P166&lt;0.3*S166,"F",IF(ISBLANK(R166),"",IF(ISTEXT(R166),R166,IF(R166&gt;=0.9*U166,"O",IF(R166&gt;=0.85*U166,"A+",IF(R166&gt;=0.8*U166,"A",IF(R166&gt;=0.7*U166,"B+",IF(R166&gt;=0.6*U166,"B",IF(R166&gt;=0.5*U166,"C",IF(R166&gt;=0.4*U166,"P",IF(R166&lt;0.4*U166,"F",R166))))))))))))))</f>
        <v>A</v>
      </c>
      <c r="N166" s="8">
        <f t="shared" ca="1" si="15"/>
        <v>8</v>
      </c>
      <c r="O166">
        <f t="shared" si="16"/>
        <v>7</v>
      </c>
      <c r="P166" s="1">
        <f ca="1">IF(ISERROR(F155),"",IF(ISTEXT(VLOOKUP(B155,INDIRECT($F$8),6+(O166-1)*3)),(VLOOKUP(B155,INDIRECT($F$8),6+(O166-1)*3)),SUM(VLOOKUP(B155,INDIRECT($F$8),6+(O166-1)*3),IF(W172,W166,0))))</f>
        <v>19</v>
      </c>
      <c r="Q166" s="1">
        <f ca="1">IF(ISERROR(F155),"",VLOOKUP(B155,INDIRECT($F$8),7+(O166-1)*3))</f>
        <v>22</v>
      </c>
      <c r="R166" s="1">
        <f ca="1">IF(ISERROR(F155),"",SUM(P166:Q166))</f>
        <v>41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/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0</v>
      </c>
      <c r="X166" s="1" t="str">
        <f ca="1">IF(ISERROR(F155),"",IF(W166=0,"",_xlfn.TEXTJOIN("",FALSE," G+",W166," in ",A166)))</f>
        <v/>
      </c>
    </row>
    <row r="167" spans="1:24" ht="12" customHeight="1" x14ac:dyDescent="0.25">
      <c r="A167" s="7" t="str">
        <f ca="1">IF(ISERROR(F155),"",VLOOKUP(C155,INDIRECT($F$8),6+(O167-1)*3,0))</f>
        <v>CSP 001</v>
      </c>
      <c r="B167" s="38" t="str">
        <f ca="1">IF(ISERROR(F155),"",VLOOKUP(D155,INDIRECT($F$8),6+(O167-1)*3-Z167,0))</f>
        <v>Programming for Problem Solving Lab</v>
      </c>
      <c r="C167" s="38"/>
      <c r="D167" s="38"/>
      <c r="E167" s="38"/>
      <c r="F167" s="7">
        <f ca="1">IF(ISERROR(F155),"",VLOOKUP(E155,INDIRECT($F$8),6+(O167-1)*3,0))</f>
        <v>1</v>
      </c>
      <c r="G167" s="39" t="str">
        <f ca="1">IF(ISERROR(F155),"",_xlfn.TEXTJOIN("/",FALSE,P167,S167))</f>
        <v>21/25</v>
      </c>
      <c r="H167" s="39"/>
      <c r="I167" s="39" t="str">
        <f ca="1">IF(ISERROR(F155),"",_xlfn.TEXTJOIN("/",FALSE,Q167,T167))</f>
        <v>21/25</v>
      </c>
      <c r="J167" s="39"/>
      <c r="K167" s="39" t="str">
        <f ca="1">IF(ISERROR(F155),"",_xlfn.TEXTJOIN("/",FALSE,R167,U167))</f>
        <v>42/50</v>
      </c>
      <c r="L167" s="39"/>
      <c r="M167" s="7" t="str">
        <f ca="1">IF(ISERROR(F155),"",IF(ISTEXT(P167),IF(P167="A","Ab",IF(P167="D","Dt",IF(P167="UFM","UFM",IF(P167="NA","")))),IF(AND(ISBLANK(P167),ISBLANK(R167)),"",IF(P167&lt;0.3*S167,"F",IF(ISBLANK(R167),"",IF(ISTEXT(R167),R167,IF(R167&gt;=0.9*U167,"O",IF(R167&gt;=0.85*U167,"A+",IF(R167&gt;=0.8*U167,"A",IF(R167&gt;=0.7*U167,"B+",IF(R167&gt;=0.6*U167,"B",IF(R167&gt;=0.5*U167,"C",IF(R167&gt;=0.4*U167,"P",IF(R167&lt;0.4*U167,"F",R167))))))))))))))</f>
        <v>A</v>
      </c>
      <c r="N167" s="8">
        <f t="shared" ca="1" si="15"/>
        <v>8</v>
      </c>
      <c r="O167">
        <f t="shared" si="16"/>
        <v>8</v>
      </c>
      <c r="P167" s="1">
        <f ca="1">IF(ISERROR(F155),"",IF(ISTEXT(VLOOKUP(B155,INDIRECT($F$8),6+(O167-1)*3)),(VLOOKUP(B155,INDIRECT($F$8),6+(O167-1)*3)),SUM(VLOOKUP(B155,INDIRECT($F$8),6+(O167-1)*3),IF(W172,W167,0))))</f>
        <v>21</v>
      </c>
      <c r="Q167" s="1">
        <f ca="1">IF(ISERROR(F155),"",VLOOKUP(B155,INDIRECT($F$8),7+(O167-1)*3))</f>
        <v>21</v>
      </c>
      <c r="R167" s="1">
        <f ca="1">IF(ISERROR(F155),"",SUM(P167:Q167))</f>
        <v>42</v>
      </c>
      <c r="S167" s="1">
        <f ca="1">IF(ISERROR(F155),"",VLOOKUP(A155,INDIRECT($F$8),6+(O167-1)*3))</f>
        <v>25</v>
      </c>
      <c r="T167" s="1">
        <f ca="1">IF(ISERROR(F155),"",VLOOKUP(A155,INDIRECT($F$8),7+(O167-1)*3))</f>
        <v>25</v>
      </c>
      <c r="U167" s="1">
        <f ca="1">IF(ISERROR(F155),"",VLOOKUP(A155,INDIRECT($F$8),8+(O167-1)*3))</f>
        <v>50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5">
      <c r="A168" s="7" t="str">
        <f ca="1">IF(ISERROR(F155),"",VLOOKUP(C155,INDIRECT($F$8),6+(O168-1)*3,0))</f>
        <v>MEP 002</v>
      </c>
      <c r="B168" s="38" t="str">
        <f ca="1">IF(ISERROR(F155),"",VLOOKUP(D155,INDIRECT($F$8),6+(O168-1)*3-Z168,0))</f>
        <v>Engineering Graphics &amp; Design Lab</v>
      </c>
      <c r="C168" s="38"/>
      <c r="D168" s="38"/>
      <c r="E168" s="38"/>
      <c r="F168" s="7">
        <f ca="1">IF(ISERROR(F155),"",VLOOKUP(E155,INDIRECT($F$8),6+(O168-1)*3,0))</f>
        <v>2</v>
      </c>
      <c r="G168" s="39" t="str">
        <f ca="1">IF(ISERROR(F155),"",_xlfn.TEXTJOIN("/",FALSE,P168,S168))</f>
        <v>39/50</v>
      </c>
      <c r="H168" s="39"/>
      <c r="I168" s="39" t="str">
        <f ca="1">IF(ISERROR(F155),"",_xlfn.TEXTJOIN("/",FALSE,Q168,T168))</f>
        <v>34/50</v>
      </c>
      <c r="J168" s="39"/>
      <c r="K168" s="39" t="str">
        <f ca="1">IF(ISERROR(F155),"",_xlfn.TEXTJOIN("/",FALSE,R168,U168))</f>
        <v>73/100</v>
      </c>
      <c r="L168" s="39"/>
      <c r="M168" s="7" t="str">
        <f ca="1">IF(ISERROR(F155),"",IF(ISTEXT(P168),IF(P168="A","Ab",IF(P168="D","Dt",IF(P168="UFM","UFM",IF(P168="NA","")))),IF(AND(ISBLANK(P168),ISBLANK(R168)),"",IF(P168&lt;0.3*S168,"F",IF(ISBLANK(R168),"",IF(ISTEXT(R168),R168,IF(R168&gt;=0.9*U168,"O",IF(R168&gt;=0.85*U168,"A+",IF(R168&gt;=0.8*U168,"A",IF(R168&gt;=0.7*U168,"B+",IF(R168&gt;=0.6*U168,"B",IF(R168&gt;=0.5*U168,"C",IF(R168&gt;=0.4*U168,"P",IF(R168&lt;0.4*U168,"F",R168))))))))))))))</f>
        <v>B+</v>
      </c>
      <c r="N168" s="8">
        <f t="shared" ca="1" si="15"/>
        <v>7</v>
      </c>
      <c r="O168">
        <f t="shared" si="16"/>
        <v>9</v>
      </c>
      <c r="P168" s="1">
        <f ca="1">IF(ISERROR(F155),"",IF(ISTEXT(VLOOKUP(B155,INDIRECT($F$8),6+(O168-1)*3)),(VLOOKUP(B155,INDIRECT($F$8),6+(O168-1)*3)),SUM(VLOOKUP(B155,INDIRECT($F$8),6+(O168-1)*3),IF(W172,W168,0))))</f>
        <v>39</v>
      </c>
      <c r="Q168" s="1">
        <f ca="1">IF(ISERROR(F155),"",VLOOKUP(B155,INDIRECT($F$8),7+(O168-1)*3))</f>
        <v>34</v>
      </c>
      <c r="R168" s="1">
        <f ca="1">IF(ISERROR(F155),"",SUM(P168:Q168))</f>
        <v>73</v>
      </c>
      <c r="S168" s="1">
        <f ca="1">IF(ISERROR(F155),"",VLOOKUP(A155,INDIRECT($F$8),6+(O168-1)*3))</f>
        <v>50</v>
      </c>
      <c r="T168" s="1">
        <f ca="1">IF(ISERROR(F155),"",VLOOKUP(A155,INDIRECT($F$8),7+(O168-1)*3))</f>
        <v>50</v>
      </c>
      <c r="U168" s="1">
        <f ca="1">IF(ISERROR(F155),"",VLOOKUP(A155,INDIRECT($F$8),8+(O168-1)*3))</f>
        <v>100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5">
      <c r="A169" s="7" t="str">
        <f ca="1">IF(ISERROR(F155),"",VLOOKUP(C155,INDIRECT($F$8),6+(O169-1)*3,0))</f>
        <v>AHP 003</v>
      </c>
      <c r="B169" s="38" t="str">
        <f ca="1">IF(ISERROR(F155),"",VLOOKUP(D155,INDIRECT($F$8),6+(O169-1)*3,0))</f>
        <v>Introduction to Digital Marketing Lab</v>
      </c>
      <c r="C169" s="38"/>
      <c r="D169" s="38"/>
      <c r="E169" s="38"/>
      <c r="F169" s="7">
        <f ca="1">IF(ISERROR(F155),"",VLOOKUP(E155,INDIRECT($F$8),6+(O169-1)*3,0))</f>
        <v>1</v>
      </c>
      <c r="G169" s="39" t="str">
        <f ca="1">IF(ISERROR(F155),"",_xlfn.TEXTJOIN("/",FALSE,P169,S169))</f>
        <v>22/25</v>
      </c>
      <c r="H169" s="39"/>
      <c r="I169" s="39" t="str">
        <f ca="1">IF(ISERROR(F155),"",_xlfn.TEXTJOIN("/",FALSE,Q169,T169))</f>
        <v>19/25</v>
      </c>
      <c r="J169" s="39"/>
      <c r="K169" s="39" t="str">
        <f ca="1">IF(ISERROR(F155),"",_xlfn.TEXTJOIN("/",FALSE,R169,U169))</f>
        <v>41/50</v>
      </c>
      <c r="L169" s="39"/>
      <c r="M169" s="7" t="str">
        <f ca="1">IF(ISERROR(F155),"",IF(ISTEXT(P169),IF(P169="A","Ab",IF(P169="D","Dt",IF(P169="UFM","UFM",IF(P169="NA","")))),IF(AND(ISBLANK(P169),ISBLANK(R169)),"",IF(P169&lt;0.3*S169,"F",IF(ISBLANK(R169),"",IF(ISTEXT(R169),R169,IF(R169&gt;=0.9*U169,"O",IF(R169&gt;=0.85*U169,"A+",IF(R169&gt;=0.8*U169,"A",IF(R169&gt;=0.7*U169,"B+",IF(R169&gt;=0.6*U169,"B",IF(R169&gt;=0.5*U169,"C",IF(R169&gt;=0.4*U169,"P",IF(R169&lt;0.4*U169,"F",R169))))))))))))))</f>
        <v>A</v>
      </c>
      <c r="N169" s="8">
        <f t="shared" ca="1" si="15"/>
        <v>8</v>
      </c>
      <c r="O169">
        <f t="shared" si="16"/>
        <v>10</v>
      </c>
      <c r="P169" s="1">
        <f ca="1">IF(ISERROR(F155),"",IF(ISTEXT(VLOOKUP(B155,INDIRECT($F$8),6+(O169-1)*3)),(VLOOKUP(B155,INDIRECT($F$8),6+(O169-1)*3)),SUM(VLOOKUP(B155,INDIRECT($F$8),6+(O169-1)*3),IF(W172,W169,0))))</f>
        <v>22</v>
      </c>
      <c r="Q169" s="1">
        <f ca="1">IF(ISERROR(F155),"",VLOOKUP(B155,INDIRECT($F$8),7+(O169-1)*3))</f>
        <v>19</v>
      </c>
      <c r="R169" s="1">
        <f ca="1">IF(ISERROR(F155),"",SUM(P169:Q169))</f>
        <v>41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5">
      <c r="A170" s="7" t="str">
        <f ca="1">IF(ISERROR(F155),"",VLOOKUP(C155,INDIRECT($F$8),6+(O170-1)*3,0))</f>
        <v>AHP 005</v>
      </c>
      <c r="B170" s="38" t="str">
        <f ca="1">IF(ISERROR(F155),"",VLOOKUP(D155,INDIRECT($F$8),6+(O170-1)*3,0))</f>
        <v>Self Employment &amp; Entrepreneurship Development</v>
      </c>
      <c r="C170" s="38"/>
      <c r="D170" s="38"/>
      <c r="E170" s="38"/>
      <c r="F170" s="7">
        <f ca="1">IF(ISERROR(F155),"",VLOOKUP(E155,INDIRECT($F$8),6+(O170-1)*3,0))</f>
        <v>1</v>
      </c>
      <c r="G170" s="39" t="str">
        <f ca="1">IF(ISERROR(F155),"",_xlfn.TEXTJOIN("/",FALSE,P170,S170))</f>
        <v>17/25</v>
      </c>
      <c r="H170" s="39"/>
      <c r="I170" s="39" t="str">
        <f ca="1">IF(ISERROR(F155),"",_xlfn.TEXTJOIN("/",FALSE,Q170,T170))</f>
        <v>20/25</v>
      </c>
      <c r="J170" s="39"/>
      <c r="K170" s="39" t="str">
        <f ca="1">IF(ISERROR(F155),"",_xlfn.TEXTJOIN("/",FALSE,R170,U170))</f>
        <v>37/50</v>
      </c>
      <c r="L170" s="39"/>
      <c r="M170" s="7" t="str">
        <f ca="1">IF(ISERROR(F155),"",IF(ISTEXT(P170),IF(P170="A","Ab",IF(P170="D","Dt",IF(P170="UFM","UFM",IF(P170="NA","")))),IF(AND(ISBLANK(P170),ISBLANK(R170)),"",IF(P170&lt;0.3*S170,"F",IF(ISBLANK(R170),"",IF(ISTEXT(R170),R170,IF(R170&gt;=0.9*U170,"O",IF(R170&gt;=0.85*U170,"A+",IF(R170&gt;=0.8*U170,"A",IF(R170&gt;=0.7*U170,"B+",IF(R170&gt;=0.6*U170,"B",IF(R170&gt;=0.5*U170,"C",IF(R170&gt;=0.4*U170,"P",IF(R170&lt;0.4*U170,"F",R170))))))))))))))</f>
        <v>B+</v>
      </c>
      <c r="N170" s="8">
        <f t="shared" ca="1" si="15"/>
        <v>7</v>
      </c>
      <c r="O170">
        <f t="shared" si="16"/>
        <v>11</v>
      </c>
      <c r="P170" s="1">
        <f ca="1">IF(ISERROR(F155),"",IF(ISTEXT(VLOOKUP(B155,INDIRECT($F$8),6+(O170-1)*3)),(VLOOKUP(B155,INDIRECT($F$8),6+(O170-1)*3)),SUM(VLOOKUP(B155,INDIRECT($F$8),6+(O170-1)*3),IF(W172,W170,0))))</f>
        <v>17</v>
      </c>
      <c r="Q170" s="1">
        <f ca="1">IF(ISERROR(F155),"",VLOOKUP(B155,INDIRECT($F$8),7+(O170-1)*3))</f>
        <v>20</v>
      </c>
      <c r="R170" s="1">
        <f ca="1">IF(ISERROR(F155),"",SUM(P170:Q170))</f>
        <v>37</v>
      </c>
      <c r="S170" s="1">
        <f ca="1">IF(ISERROR(F155),"",VLOOKUP(A155,INDIRECT($F$8),6+(O170-1)*3))</f>
        <v>25</v>
      </c>
      <c r="T170" s="1">
        <f ca="1">IF(ISERROR(F155),"",VLOOKUP(A155,INDIRECT($F$8),7+(O170-1)*3))</f>
        <v>25</v>
      </c>
      <c r="U170" s="1">
        <f ca="1">IF(ISERROR(F155),"",VLOOKUP(A155,INDIRECT($F$8),8+(O170-1)*3))</f>
        <v>50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5">
      <c r="A171" s="7" t="str">
        <f ca="1">IF(ISERROR(F155),"",VLOOKUP(C155,INDIRECT($F$8),6+(O171-1)*3-Y171,0))</f>
        <v>GP 02</v>
      </c>
      <c r="B171" s="38" t="str">
        <f ca="1">IF(ISERROR(F155),"",VLOOKUP(D155,INDIRECT($F$8),6+(O171-1)*3-Z171,0))</f>
        <v>General Proficiency ($)</v>
      </c>
      <c r="C171" s="38"/>
      <c r="D171" s="38"/>
      <c r="E171" s="38"/>
      <c r="F171" s="7">
        <f ca="1">IF(ISERROR(F155),"",VLOOKUP(E155,INDIRECT($F$8),6+(O171-1)*3-AA171,0))</f>
        <v>0</v>
      </c>
      <c r="G171" s="39" t="str">
        <f ca="1">IF(ISERROR(F155),"","-")</f>
        <v>-</v>
      </c>
      <c r="H171" s="39"/>
      <c r="I171" s="39" t="str">
        <f ca="1">IF(ISERROR(F155),"",_xlfn.TEXTJOIN("/",FALSE,Q171,T171))</f>
        <v>45/50</v>
      </c>
      <c r="J171" s="39"/>
      <c r="K171" s="39" t="str">
        <f ca="1">IF(ISERROR(F155),"",_xlfn.TEXTJOIN("/",FALSE,R171,U171))</f>
        <v>45/50</v>
      </c>
      <c r="L171" s="39"/>
      <c r="M171" s="39" t="str">
        <f ca="1">IF(ISBLANK(R171),"",IF(ISTEXT(R171),R171,IF(R171&gt;=0.8*U171,"Excellent",IF(R171&gt;=0.6*U171,"Very Good",IF(R171&gt;=0.4*U171,"Good",IF(R171&gt;=0.2*U171,"Satisfactory","Average"))))))</f>
        <v>Excellent</v>
      </c>
      <c r="N171" s="39"/>
      <c r="O171">
        <f t="shared" si="16"/>
        <v>12</v>
      </c>
      <c r="P171" s="1">
        <f ca="1">IF(ISERROR(F155),"",IF(ISTEXT(VLOOKUP(B\28,INDIRECT($F$8),6+(O171-1)*3)),(VLOOKUP(B155,INDIRECT($F$8),6+(O171-1)*3)),SUM(VLOOKUP(B155,INDIRECT($F$8),6+(O171-1)*3),IF(W172,W171,0))))</f>
        <v>0</v>
      </c>
      <c r="Q171" s="1">
        <f ca="1">IF(ISERROR(F155),"",VLOOKUP(B155,INDIRECT($F$8),7+(O171-1)*3))</f>
        <v>45</v>
      </c>
      <c r="R171" s="1">
        <f ca="1">IF(ISERROR(F155),"",SUM(P171:Q171))</f>
        <v>45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5">
      <c r="A172" s="40" t="str">
        <f ca="1">IF(ISERROR(F155),"",A151)</f>
        <v>Total Credits/ Marks/ Total Grade Points</v>
      </c>
      <c r="B172" s="40"/>
      <c r="C172" s="40"/>
      <c r="D172" s="40"/>
      <c r="E172" s="40"/>
      <c r="F172" s="10">
        <f ca="1">IF(ISERROR(F155),"",SUM(F160:F170))</f>
        <v>23</v>
      </c>
      <c r="G172" s="41" t="str">
        <f ca="1">IF(ISERROR(F155),"",_xlfn.TEXTJOIN("/",TRUE,SUMIF(F160:F171,"&gt;0",P160:P171),SUMIF(F160:F171,"&gt;0",S160:S171)))</f>
        <v>234/575</v>
      </c>
      <c r="H172" s="41"/>
      <c r="I172" s="41" t="str">
        <f ca="1">IF(ISERROR(F155),"",_xlfn.TEXTJOIN("/",TRUE,SUMIF(F160:F171,"&gt;0",Q160:Q171),SUMIF(F160:F171,"&gt;0",T160:T171)))</f>
        <v>284/375</v>
      </c>
      <c r="J172" s="41"/>
      <c r="K172" s="41" t="str">
        <f ca="1">IF(ISERROR(F155),"",_xlfn.TEXTJOIN("/",TRUE,SUMIF(F160:F171,"&gt;0",R160:R171),SUMIF(F160:F171,"&gt;0",U160:U171)))</f>
        <v>518/950</v>
      </c>
      <c r="L172" s="41"/>
      <c r="M172" s="40" t="e">
        <f ca="1">IF(ISERROR(F155),"",SUMPRODUCT(N160:N170,F160:F170))</f>
        <v>#N/A</v>
      </c>
      <c r="N172" s="40"/>
      <c r="V172" s="1" t="e">
        <f ca="1">IF(ISERROR(F155),"",_xlfn.TEXTJOIN(", ",TRUE,V160:V171))</f>
        <v>#N/A</v>
      </c>
      <c r="W172" t="b">
        <f ca="1">IF(ISERROR(F155),"",IF(SUM(W160:W171)&lt;=W159,TRUE,FALSE))</f>
        <v>0</v>
      </c>
      <c r="X172" s="1" t="str">
        <f ca="1">IF(ISERROR(F155),"",_xlfn.TEXTJOIN(",",TRUE,X160:X171))</f>
        <v xml:space="preserve"> G+11 in AHT 001, G+11 in AHT 005</v>
      </c>
    </row>
    <row r="173" spans="1:24" ht="12" customHeight="1" x14ac:dyDescent="0.25">
      <c r="A173" s="40" t="str">
        <f ca="1">IF(ISERROR(F155),"",A152)</f>
        <v>Result:</v>
      </c>
      <c r="B173" s="42" t="e" cm="1">
        <f t="array" aca="1" ref="B173" ca="1">IF(INDIRECT("N" &amp; ROW())&lt;20, "NOT PROMOTED TO SECOND YEAR", IF(TRIM(INDIRECT("V" &amp; ROW()-1))="","PASS","CARRY OVER")
)</f>
        <v>#N/A</v>
      </c>
      <c r="C173" s="42"/>
      <c r="D173" s="40" t="str">
        <f ca="1">IF(ISERROR(F155),"",D152)</f>
        <v>Remark:</v>
      </c>
      <c r="E173" s="42" t="e">
        <f ca="1">IF(ISERROR(F155),"",IF(V172="",IF(X172="","",X172),_xlfn.TEXTJOIN(" ",TRUE,"BACK IN",V172)))</f>
        <v>#N/A</v>
      </c>
      <c r="F173" s="42"/>
      <c r="G173" s="40" t="str">
        <f ca="1">IF(ISERROR(F155),"",G152)</f>
        <v>SGPA:</v>
      </c>
      <c r="H173" s="43" t="e">
        <f ca="1">IF(ISERROR(F155),"",M172/F172)</f>
        <v>#N/A</v>
      </c>
      <c r="I173" s="40" t="str">
        <f ca="1">IF(ISERROR(F155),"",I152)</f>
        <v>CGPA:</v>
      </c>
      <c r="J173" s="43" t="e">
        <f ca="1">IF(ISERROR(F155),"",VLOOKUP(B155,INDIRECT($F$8),12+(O171-1)*3,0))</f>
        <v>#N/A</v>
      </c>
      <c r="K173" s="42" t="str">
        <f ca="1">IF(ISERROR(F155),"",K152)</f>
        <v>Earned Credits:</v>
      </c>
      <c r="L173" s="40">
        <f ca="1">IF(ISERROR(F155),"",SUMIF(N160:N170,"&gt;0",F160:F170))</f>
        <v>15</v>
      </c>
      <c r="M173" s="42" t="str">
        <f ca="1">IF(ISERROR(F155),"",M152)</f>
        <v>Cuml. Earned Credits:</v>
      </c>
      <c r="N173" s="40">
        <f ca="1">IF(ISERROR(F155),"",VLOOKUP(B155,INDIRECT($F$8),10+(O171-1)*3,0))</f>
        <v>38</v>
      </c>
    </row>
    <row r="174" spans="1:24" ht="12" customHeight="1" x14ac:dyDescent="0.25">
      <c r="A174" s="40"/>
      <c r="B174" s="42"/>
      <c r="C174" s="42"/>
      <c r="D174" s="40"/>
      <c r="E174" s="42"/>
      <c r="F174" s="42"/>
      <c r="G174" s="40"/>
      <c r="H174" s="43"/>
      <c r="I174" s="40"/>
      <c r="J174" s="43"/>
      <c r="K174" s="42"/>
      <c r="L174" s="40"/>
      <c r="M174" s="42"/>
      <c r="N174" s="40"/>
    </row>
    <row r="175" spans="1:24" ht="12" customHeight="1" x14ac:dyDescent="0.25">
      <c r="A175" s="40"/>
      <c r="B175" s="42"/>
      <c r="C175" s="42"/>
      <c r="D175" s="40"/>
      <c r="E175" s="42"/>
      <c r="F175" s="42"/>
      <c r="G175" s="40"/>
      <c r="H175" s="43"/>
      <c r="I175" s="40"/>
      <c r="J175" s="43"/>
      <c r="K175" s="42"/>
      <c r="L175" s="40"/>
      <c r="M175" s="42"/>
      <c r="N175" s="40"/>
    </row>
    <row r="176" spans="1:24" ht="12" customHeight="1" x14ac:dyDescent="0.25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AKSHARA CHAUHAN</v>
      </c>
    </row>
    <row r="177" spans="1:24" ht="12" customHeight="1" x14ac:dyDescent="0.25">
      <c r="A177" s="44" t="str">
        <f ca="1">IF(ISERROR(F176),"",A156)</f>
        <v>Name:</v>
      </c>
      <c r="B177" s="44" t="str">
        <f ca="1">IFERROR(VLOOKUP(B176,INDIRECT($F$8),4,0),"")</f>
        <v>AKSHARA CHAUHAN</v>
      </c>
      <c r="C177" s="44"/>
      <c r="D177" s="44" t="str">
        <f ca="1">IF(ISERROR(F176),"",D156)</f>
        <v>Father's Name:</v>
      </c>
      <c r="E177" s="44" t="str">
        <f ca="1">IFERROR(VLOOKUP(B176,INDIRECT($F$8),5,0),"")</f>
        <v>AJAB SINGH CHAUHAN</v>
      </c>
      <c r="F177" s="44"/>
      <c r="G177" s="44" t="str">
        <f ca="1">IF(ISERROR(F176),"",G156)</f>
        <v>University Roll No:</v>
      </c>
      <c r="H177" s="44"/>
      <c r="I177" s="45">
        <f ca="1">IFERROR(VLOOKUP(B176,INDIRECT($F$8),2,0),"")</f>
        <v>250090101009</v>
      </c>
      <c r="J177" s="45"/>
      <c r="K177" s="44" t="str">
        <f ca="1">IF(ISERROR(F176),"",K156)</f>
        <v>University Enrol. No:</v>
      </c>
      <c r="L177" s="44"/>
      <c r="M177" s="45">
        <f ca="1">IFERROR(VLOOKUP(B176,INDIRECT($F$8),3,0),"")</f>
        <v>0</v>
      </c>
      <c r="N177" s="45"/>
    </row>
    <row r="178" spans="1:24" ht="12" customHeight="1" x14ac:dyDescent="0.25">
      <c r="A178" s="44"/>
      <c r="B178" s="44"/>
      <c r="C178" s="44"/>
      <c r="D178" s="44"/>
      <c r="E178" s="44"/>
      <c r="F178" s="44"/>
      <c r="G178" s="44"/>
      <c r="H178" s="44"/>
      <c r="I178" s="45"/>
      <c r="J178" s="45"/>
      <c r="K178" s="44"/>
      <c r="L178" s="44"/>
      <c r="M178" s="45"/>
      <c r="N178" s="45"/>
    </row>
    <row r="179" spans="1:24" ht="12" customHeight="1" x14ac:dyDescent="0.25">
      <c r="A179" s="42" t="str">
        <f ca="1">IF(ISERROR(F176),"",A158)</f>
        <v>Subject Code</v>
      </c>
      <c r="B179" s="42" t="str">
        <f ca="1">IF(ISERROR(F176),"",B158)</f>
        <v>Subject Name</v>
      </c>
      <c r="C179" s="42"/>
      <c r="D179" s="42"/>
      <c r="E179" s="42"/>
      <c r="F179" s="42" t="str">
        <f ca="1">IF(ISERROR(F176),"",F158)</f>
        <v>Credits</v>
      </c>
      <c r="G179" s="42" t="str">
        <f ca="1">IF(ISERROR(F176),"",G158)</f>
        <v>External Marks</v>
      </c>
      <c r="H179" s="42"/>
      <c r="I179" s="42" t="str">
        <f ca="1">IF(ISERROR(F176),"",I158)</f>
        <v>Sessional Marks</v>
      </c>
      <c r="J179" s="42"/>
      <c r="K179" s="42" t="str">
        <f ca="1">IF(ISERROR(F176),"",K158)</f>
        <v>Total Marks</v>
      </c>
      <c r="L179" s="42"/>
      <c r="M179" s="42" t="str">
        <f ca="1">IF(ISERROR(F176),"",M158)</f>
        <v>Grade</v>
      </c>
      <c r="N179" s="42" t="str">
        <f ca="1">IF(ISERROR(F176),"",N158)</f>
        <v>Grade Points</v>
      </c>
    </row>
    <row r="180" spans="1:24" ht="12" customHeight="1" x14ac:dyDescent="0.2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5">
      <c r="A181" s="7" t="str">
        <f ca="1">IF(ISERROR(F176),"",VLOOKUP(C176,INDIRECT($F$8),6+(O181-1)*3,0))</f>
        <v>AHT 001</v>
      </c>
      <c r="B181" s="38" t="str">
        <f ca="1">IF(ISERROR(F176),"",VLOOKUP(D176,INDIRECT($F$8),6+(O181-1)*3,0))</f>
        <v>Engineering Physics</v>
      </c>
      <c r="C181" s="38"/>
      <c r="D181" s="38"/>
      <c r="E181" s="38"/>
      <c r="F181" s="7">
        <f ca="1">IF(ISERROR(F176),"",VLOOKUP(E176,INDIRECT($F$8),6+(O181-1)*3,0))</f>
        <v>4</v>
      </c>
      <c r="G181" s="39" t="str">
        <f ca="1">IF(ISERROR(F176),"",_xlfn.TEXTJOIN("/",FALSE,P181,S181))</f>
        <v>AJAB SINGH CHAUHAN/100</v>
      </c>
      <c r="H181" s="39"/>
      <c r="I181" s="39" t="str">
        <f ca="1">IF(ISERROR(F176),"",_xlfn.TEXTJOIN("/",FALSE,Q181,T181))</f>
        <v>41/50</v>
      </c>
      <c r="J181" s="39"/>
      <c r="K181" s="39" t="str">
        <f ca="1">IF(ISERROR(F176),"",_xlfn.TEXTJOIN("/",FALSE,R181,U181))</f>
        <v>41/150</v>
      </c>
      <c r="L181" s="39"/>
      <c r="M181" s="7" t="b">
        <f ca="1">IF(ISERROR(F176),"",IF(ISTEXT(P181),IF(P181="A","Ab",IF(P181="D","Dt",IF(P181="UFM","UFM",IF(P181="NA","")))),IF(AND(ISBLANK(P181),ISBLANK(R181)),"",IF(P181&lt;0.3*S181,"F",IF(ISBLANK(R181),"",IF(ISTEXT(R181),R181,IF(R181&gt;=0.9*U181,"O",IF(R181&gt;=0.85*U181,"A+",IF(R181&gt;=0.8*U181,"A",IF(R181&gt;=0.7*U181,"B+",IF(R181&gt;=0.6*U181,"B",IF(R181&gt;=0.5*U181,"C",IF(R181&gt;=0.4*U181,"P",IF(R181&lt;0.4*U181,"F",R181))))))))))))))</f>
        <v>0</v>
      </c>
      <c r="N181" s="8" t="e">
        <f t="shared" ref="N181:N191" ca="1" si="17">INDEX($Z$2:$Z$13,MATCH(M181,$Y$2:$Y$13,0))</f>
        <v>#N/A</v>
      </c>
      <c r="O181">
        <v>1</v>
      </c>
      <c r="P181" s="1" t="str">
        <f ca="1">IF(ISERROR(F176),"",IF(ISTEXT(VLOOKUP(B176,INDIRECT($F$8),6+(O181-1)*3)),(VLOOKUP(B176,INDIRECT($F$8),6+(O181-1)*3)),SUM(VLOOKUP(B176,INDIRECT($F$8),6+(O181-1)*3),IF(W193,W181,0))))</f>
        <v>AJAB SINGH CHAUHAN</v>
      </c>
      <c r="Q181" s="1">
        <f ca="1">IF(ISERROR(F176),"",VLOOKUP(B176,INDIRECT($F$8),7+(O181-1)*3))</f>
        <v>41</v>
      </c>
      <c r="R181" s="1">
        <f ca="1">IF(ISERROR(F176),"",SUM(P181:Q181))</f>
        <v>41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e">
        <f ca="1">IF(ISERROR(F176),"",IF(N181=0,A181,""))</f>
        <v>#N/A</v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11</v>
      </c>
      <c r="X181" s="1" t="str">
        <f ca="1">IF(ISERROR(F176),"",IF(W181=0,"",_xlfn.TEXTJOIN("",FALSE," G+",W181," in ",A181)))</f>
        <v xml:space="preserve"> G+11 in AHT 001</v>
      </c>
    </row>
    <row r="182" spans="1:24" ht="12" customHeight="1" x14ac:dyDescent="0.25">
      <c r="A182" s="7" t="str">
        <f ca="1">IF(ISERROR(F176),"",VLOOKUP(C176,INDIRECT($F$8),6+(O182-1)*3,0))</f>
        <v>AHT 005</v>
      </c>
      <c r="B182" s="38" t="str">
        <f ca="1">IF(ISERROR(F176),"",VLOOKUP(D176,INDIRECT($F$8),6+(O182-1)*3,0))</f>
        <v>Analytical Mathematics</v>
      </c>
      <c r="C182" s="38"/>
      <c r="D182" s="38"/>
      <c r="E182" s="38"/>
      <c r="F182" s="7">
        <f ca="1">IF(ISERROR(F176),"",VLOOKUP(E176,INDIRECT($F$8),6+(O182-1)*3,0))</f>
        <v>4</v>
      </c>
      <c r="G182" s="39" t="str">
        <f ca="1">IF(ISERROR(F176),"",_xlfn.TEXTJOIN("/",FALSE,P182,S182))</f>
        <v>47/100</v>
      </c>
      <c r="H182" s="39"/>
      <c r="I182" s="39" t="str">
        <f ca="1">IF(ISERROR(F176),"",_xlfn.TEXTJOIN("/",FALSE,Q182,T182))</f>
        <v>33/50</v>
      </c>
      <c r="J182" s="39"/>
      <c r="K182" s="39" t="str">
        <f ca="1">IF(ISERROR(F176),"",_xlfn.TEXTJOIN("/",FALSE,R182,U182))</f>
        <v>80/150</v>
      </c>
      <c r="L182" s="39"/>
      <c r="M182" s="7" t="str">
        <f ca="1">IF(ISERROR(F176),"",IF(ISTEXT(P182),IF(P182="A","Ab",IF(P182="D","Dt",IF(P182="UFM","UFM",IF(P182="NA","")))),IF(AND(ISBLANK(P182),ISBLANK(R182)),"",IF(P182&lt;0.3*S182,"F",IF(ISBLANK(R182),"",IF(ISTEXT(R182),R182,IF(R182&gt;=0.9*U182,"O",IF(R182&gt;=0.85*U182,"A+",IF(R182&gt;=0.8*U182,"A",IF(R182&gt;=0.7*U182,"B+",IF(R182&gt;=0.6*U182,"B",IF(R182&gt;=0.5*U182,"C",IF(R182&gt;=0.4*U182,"P",IF(R182&lt;0.4*U182,"F",R182))))))))))))))</f>
        <v>C</v>
      </c>
      <c r="N182" s="8">
        <f t="shared" ca="1" si="17"/>
        <v>5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47</v>
      </c>
      <c r="Q182" s="1">
        <f ca="1">IF(ISERROR(F176),"",VLOOKUP(B176,INDIRECT($F$8),7+(O182-1)*3))</f>
        <v>33</v>
      </c>
      <c r="R182" s="1">
        <f ca="1">IF(ISERROR(F176),"",SUM(P182:Q182))</f>
        <v>80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/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0</v>
      </c>
      <c r="X182" s="1" t="str">
        <f ca="1">IF(ISERROR(F176),"",IF(W182=0,"",_xlfn.TEXTJOIN("",FALSE," G+",W182," in ",A182)))</f>
        <v/>
      </c>
    </row>
    <row r="183" spans="1:24" ht="12" customHeight="1" x14ac:dyDescent="0.25">
      <c r="A183" s="7" t="str">
        <f ca="1">IF(ISERROR(F176),"",VLOOKUP(C176,INDIRECT($F$8),6+(O183-1)*3,0))</f>
        <v>EET 001</v>
      </c>
      <c r="B183" s="38" t="str">
        <f ca="1">IF(ISERROR(F176),"",VLOOKUP(D176,INDIRECT($F$8),6+(O183-1)*3,0))</f>
        <v>Basic Electrical Engineering</v>
      </c>
      <c r="C183" s="38"/>
      <c r="D183" s="38"/>
      <c r="E183" s="38"/>
      <c r="F183" s="7">
        <f ca="1">IF(ISERROR(F176),"",VLOOKUP(E176,INDIRECT($F$8),6+(O183-1)*3,0))</f>
        <v>4</v>
      </c>
      <c r="G183" s="39" t="str">
        <f ca="1">IF(ISERROR(F176),"",_xlfn.TEXTJOIN("/",FALSE,P183,S183))</f>
        <v>87/100</v>
      </c>
      <c r="H183" s="39"/>
      <c r="I183" s="39" t="str">
        <f ca="1">IF(ISERROR(F176),"",_xlfn.TEXTJOIN("/",FALSE,Q183,T183))</f>
        <v>43/50</v>
      </c>
      <c r="J183" s="39"/>
      <c r="K183" s="39" t="str">
        <f ca="1">IF(ISERROR(F176),"",_xlfn.TEXTJOIN("/",FALSE,R183,U183))</f>
        <v>130/150</v>
      </c>
      <c r="L183" s="39"/>
      <c r="M183" s="7" t="str">
        <f ca="1">IF(ISERROR(F176),"",IF(ISTEXT(P183),IF(P183="A","Ab",IF(P183="D","Dt",IF(P183="UFM","UFM",IF(P183="NA","")))),IF(AND(ISBLANK(P183),ISBLANK(R183)),"",IF(P183&lt;0.3*S183,"F",IF(ISBLANK(R183),"",IF(ISTEXT(R183),R183,IF(R183&gt;=0.9*U183,"O",IF(R183&gt;=0.85*U183,"A+",IF(R183&gt;=0.8*U183,"A",IF(R183&gt;=0.7*U183,"B+",IF(R183&gt;=0.6*U183,"B",IF(R183&gt;=0.5*U183,"C",IF(R183&gt;=0.4*U183,"P",IF(R183&lt;0.4*U183,"F",R183))))))))))))))</f>
        <v>A+</v>
      </c>
      <c r="N183" s="8">
        <f t="shared" ca="1" si="17"/>
        <v>9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87</v>
      </c>
      <c r="Q183" s="1">
        <f ca="1">IF(ISERROR(F176),"",VLOOKUP(B176,INDIRECT($F$8),7+(O183-1)*3))</f>
        <v>43</v>
      </c>
      <c r="R183" s="1">
        <f ca="1">IF(ISERROR(F176),"",SUM(P183:Q183))</f>
        <v>130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/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0</v>
      </c>
      <c r="X183" s="1" t="str">
        <f ca="1">IF(ISERROR(F176),"",IF(W183=0,"",_xlfn.TEXTJOIN("",FALSE," G+",W183," in ",A183)))</f>
        <v/>
      </c>
    </row>
    <row r="184" spans="1:24" ht="12" customHeight="1" x14ac:dyDescent="0.25">
      <c r="A184" s="7" t="str">
        <f ca="1">IF(ISERROR(F176),"",VLOOKUP(C176,INDIRECT($F$8),6+(O184-1)*3,0))</f>
        <v>CST 001</v>
      </c>
      <c r="B184" s="38" t="str">
        <f ca="1">IF(ISERROR(F176),"",VLOOKUP(D176,INDIRECT($F$8),6+(O184-1)*3,0))</f>
        <v>Programming for Problem Solving</v>
      </c>
      <c r="C184" s="38"/>
      <c r="D184" s="38"/>
      <c r="E184" s="38"/>
      <c r="F184" s="7">
        <f ca="1">IF(ISERROR(F176),"",VLOOKUP(E176,INDIRECT($F$8),6+(O184-1)*3,0))</f>
        <v>4</v>
      </c>
      <c r="G184" s="39" t="str">
        <f ca="1">IF(ISERROR(F176),"",_xlfn.TEXTJOIN("/",FALSE,P184,S184))</f>
        <v>76/100</v>
      </c>
      <c r="H184" s="39"/>
      <c r="I184" s="39" t="str">
        <f ca="1">IF(ISERROR(F176),"",_xlfn.TEXTJOIN("/",FALSE,Q184,T184))</f>
        <v>47/50</v>
      </c>
      <c r="J184" s="39"/>
      <c r="K184" s="39" t="str">
        <f ca="1">IF(ISERROR(F176),"",_xlfn.TEXTJOIN("/",FALSE,R184,U184))</f>
        <v>123/150</v>
      </c>
      <c r="L184" s="39"/>
      <c r="M184" s="7" t="str">
        <f ca="1">IF(ISERROR(F176),"",IF(ISTEXT(P184),IF(P184="A","Ab",IF(P184="D","Dt",IF(P184="UFM","UFM",IF(P184="NA","")))),IF(AND(ISBLANK(P184),ISBLANK(R184)),"",IF(P184&lt;0.3*S184,"F",IF(ISBLANK(R184),"",IF(ISTEXT(R184),R184,IF(R184&gt;=0.9*U184,"O",IF(R184&gt;=0.85*U184,"A+",IF(R184&gt;=0.8*U184,"A",IF(R184&gt;=0.7*U184,"B+",IF(R184&gt;=0.6*U184,"B",IF(R184&gt;=0.5*U184,"C",IF(R184&gt;=0.4*U184,"P",IF(R184&lt;0.4*U184,"F",R184))))))))))))))</f>
        <v>A</v>
      </c>
      <c r="N184" s="8">
        <f t="shared" ca="1" si="17"/>
        <v>8</v>
      </c>
      <c r="O184">
        <f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76</v>
      </c>
      <c r="Q184" s="1">
        <f ca="1">IF(ISERROR(F176),"",VLOOKUP(B176,INDIRECT($F$8),7+(O184-1)*3))</f>
        <v>47</v>
      </c>
      <c r="R184" s="1">
        <f ca="1">IF(ISERROR(F176),"",SUM(P184:Q184))</f>
        <v>123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/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0</v>
      </c>
      <c r="X184" s="1" t="str">
        <f ca="1">IF(ISERROR(F176),"",IF(W184=0,"",_xlfn.TEXTJOIN("",FALSE," G+",W184," in ",A184)))</f>
        <v/>
      </c>
    </row>
    <row r="185" spans="1:24" ht="12" customHeight="1" x14ac:dyDescent="0.25">
      <c r="A185" s="7" t="str">
        <f ca="1">IF(ISERROR(F176),"",VLOOKUP(C176,INDIRECT($F$8),6+(O185-1)*3,0))</f>
        <v>AHT 004</v>
      </c>
      <c r="B185" s="38" t="str">
        <f ca="1">IF(ISERROR(F176),"",VLOOKUP(D176,INDIRECT($F$8),6+(O185-1)*3,0))</f>
        <v>Environmental Studies ($)</v>
      </c>
      <c r="C185" s="38"/>
      <c r="D185" s="38"/>
      <c r="E185" s="38"/>
      <c r="F185" s="7">
        <f ca="1">IF(ISERROR(F176),"",VLOOKUP(E176,INDIRECT($F$8),6+(O185-1)*3,0))</f>
        <v>0</v>
      </c>
      <c r="G185" s="39" t="str">
        <f ca="1">IF(ISERROR(F176),"",_xlfn.TEXTJOIN("/",FALSE,P185,S185))</f>
        <v>31/50</v>
      </c>
      <c r="H185" s="39"/>
      <c r="I185" s="39" t="str">
        <f ca="1">IF(ISERROR(F176),"",_xlfn.TEXTJOIN("/",FALSE,Q185,T185))</f>
        <v>15/25</v>
      </c>
      <c r="J185" s="39"/>
      <c r="K185" s="39" t="str">
        <f ca="1">IF(ISERROR(F176),"",_xlfn.TEXTJOIN("/",FALSE,R185,U185))</f>
        <v>46/75</v>
      </c>
      <c r="L185" s="39"/>
      <c r="M185" s="7" t="str">
        <f ca="1">IF(ISERROR(F176),"",IF(ISTEXT(P185),IF(P185="A","Ab",IF(P185="D","Dt",IF(P185="UFM","UFM",IF(P185="NA","")))),IF(AND(ISBLANK(P185),ISBLANK(R185)),"",IF(P185&lt;0.3*S185,"F",IF(ISBLANK(R185),"",IF(ISTEXT(R185),R185,IF(R185&gt;=0.9*U185,"O",IF(R185&gt;=0.85*U185,"A+",IF(R185&gt;=0.8*U185,"A",IF(R185&gt;=0.7*U185,"B+",IF(R185&gt;=0.6*U185,"B",IF(R185&gt;=0.5*U185,"C",IF(R185&gt;=0.4*U185,"P",IF(R185&lt;0.4*U185,"F",R185))))))))))))))</f>
        <v>B</v>
      </c>
      <c r="N185" s="8">
        <f t="shared" ca="1" si="17"/>
        <v>6</v>
      </c>
      <c r="O185">
        <f>O184+1</f>
        <v>5</v>
      </c>
      <c r="P185" s="1">
        <f ca="1">IF(ISERROR(F176),"",IF(ISTEXT(VLOOKUP(B176,INDIRECT($F$8),6+(O185-1)*3)),(VLOOKUP(B176,INDIRECT($F$8),6+(O185-1)*3)),SUM(VLOOKUP(B176,INDIRECT($F$8),6+(O185-1)*3),IF(W193,W185,0))))</f>
        <v>31</v>
      </c>
      <c r="Q185" s="1">
        <f ca="1">IF(ISERROR(F176),"",VLOOKUP(B176,INDIRECT($F$8),7+(O185-1)*3))</f>
        <v>15</v>
      </c>
      <c r="R185" s="1">
        <f ca="1">IF(ISERROR(F176),"",SUM(P185:Q185))</f>
        <v>46</v>
      </c>
      <c r="S185" s="1">
        <f ca="1">IF(ISERROR(F176),"",VLOOKUP(A176,INDIRECT($F$8),6+(O185-1)*3))</f>
        <v>50</v>
      </c>
      <c r="T185" s="1">
        <f ca="1">IF(ISERROR(F176),"",VLOOKUP(A176,INDIRECT($F$8),7+(O185-1)*3))</f>
        <v>25</v>
      </c>
      <c r="U185" s="1">
        <f ca="1">IF(ISERROR(F176),"",VLOOKUP(A176,INDIRECT($F$8),8+(O185-1)*3))</f>
        <v>75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5">
      <c r="A186" s="7" t="str">
        <f ca="1">IF(ISERROR(F176),"",VLOOKUP(C176,INDIRECT($F$8),6+(O186-1)*3,0))</f>
        <v>AHP 001</v>
      </c>
      <c r="B186" s="38" t="str">
        <f ca="1">IF(ISERROR(F176),"",VLOOKUP(D176,INDIRECT($F$8),6+(O186-1)*3,0))</f>
        <v>Engineering Physics Lab</v>
      </c>
      <c r="C186" s="38"/>
      <c r="D186" s="38"/>
      <c r="E186" s="38"/>
      <c r="F186" s="7">
        <f ca="1">IF(ISERROR(F176),"",VLOOKUP(E176,INDIRECT($F$8),6+(O186-1)*3,0))</f>
        <v>1</v>
      </c>
      <c r="G186" s="39" t="str">
        <f ca="1">IF(ISERROR(F176),"",_xlfn.TEXTJOIN("/",FALSE,P186,S186))</f>
        <v>22/25</v>
      </c>
      <c r="H186" s="39"/>
      <c r="I186" s="39" t="str">
        <f ca="1">IF(ISERROR(F176),"",_xlfn.TEXTJOIN("/",FALSE,Q186,T186))</f>
        <v>23/25</v>
      </c>
      <c r="J186" s="39"/>
      <c r="K186" s="39" t="str">
        <f ca="1">IF(ISERROR(F176),"",_xlfn.TEXTJOIN("/",FALSE,R186,U186))</f>
        <v>45/50</v>
      </c>
      <c r="L186" s="39"/>
      <c r="M186" s="7" t="str">
        <f ca="1">IF(ISERROR(F176),"",IF(ISTEXT(P186),IF(P186="A","Ab",IF(P186="D","Dt",IF(P186="UFM","UFM",IF(P186="NA","")))),IF(AND(ISBLANK(P186),ISBLANK(R186)),"",IF(P186&lt;0.3*S186,"F",IF(ISBLANK(R186),"",IF(ISTEXT(R186),R186,IF(R186&gt;=0.9*U186,"O",IF(R186&gt;=0.85*U186,"A+",IF(R186&gt;=0.8*U186,"A",IF(R186&gt;=0.7*U186,"B+",IF(R186&gt;=0.6*U186,"B",IF(R186&gt;=0.5*U186,"C",IF(R186&gt;=0.4*U186,"P",IF(R186&lt;0.4*U186,"F",R186))))))))))))))</f>
        <v>O</v>
      </c>
      <c r="N186" s="8">
        <f t="shared" ca="1" si="17"/>
        <v>10</v>
      </c>
      <c r="O186">
        <f t="shared" ref="O186:O192" si="18">O185+1</f>
        <v>6</v>
      </c>
      <c r="P186" s="1">
        <f ca="1">IF(ISERROR(F176),"",IF(ISTEXT(VLOOKUP(B176,INDIRECT($F$8),6+(O186-1)*3)),(VLOOKUP(B176,INDIRECT($F$8),6+(O186-1)*3)),SUM(VLOOKUP(B176,INDIRECT($F$8),6+(O186-1)*3),IF(W193,W186,0))))</f>
        <v>22</v>
      </c>
      <c r="Q186" s="1">
        <f ca="1">IF(ISERROR(F176),"",VLOOKUP(B176,INDIRECT($F$8),7+(O186-1)*3))</f>
        <v>23</v>
      </c>
      <c r="R186" s="1">
        <f ca="1">IF(ISERROR(F176),"",SUM(P186:Q186))</f>
        <v>45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5">
      <c r="A187" s="7" t="str">
        <f ca="1">IF(ISERROR(F176),"",VLOOKUP(C176,INDIRECT($F$8),6+(O187-1)*3,0))</f>
        <v>EEP 001</v>
      </c>
      <c r="B187" s="38" t="str">
        <f ca="1">IF(ISERROR(F176),"",VLOOKUP(D176,INDIRECT($F$8),6+(O187-1)*3,0))</f>
        <v>Basic Electrical Engineering Lab</v>
      </c>
      <c r="C187" s="38"/>
      <c r="D187" s="38"/>
      <c r="E187" s="38"/>
      <c r="F187" s="7">
        <f ca="1">IF(ISERROR(F176),"",VLOOKUP(E176,INDIRECT($F$8),6+(O187-1)*3,0))</f>
        <v>1</v>
      </c>
      <c r="G187" s="39" t="str">
        <f ca="1">IF(ISERROR(F176),"",_xlfn.TEXTJOIN("/",FALSE,P187,S187))</f>
        <v>24/25</v>
      </c>
      <c r="H187" s="39"/>
      <c r="I187" s="39" t="str">
        <f ca="1">IF(ISERROR(F176),"",_xlfn.TEXTJOIN("/",FALSE,Q187,T187))</f>
        <v>21/25</v>
      </c>
      <c r="J187" s="39"/>
      <c r="K187" s="39" t="str">
        <f ca="1">IF(ISERROR(F176),"",_xlfn.TEXTJOIN("/",FALSE,R187,U187))</f>
        <v>45/50</v>
      </c>
      <c r="L187" s="39"/>
      <c r="M187" s="7" t="str">
        <f ca="1">IF(ISERROR(F176),"",IF(ISTEXT(P187),IF(P187="A","Ab",IF(P187="D","Dt",IF(P187="UFM","UFM",IF(P187="NA","")))),IF(AND(ISBLANK(P187),ISBLANK(R187)),"",IF(P187&lt;0.3*S187,"F",IF(ISBLANK(R187),"",IF(ISTEXT(R187),R187,IF(R187&gt;=0.9*U187,"O",IF(R187&gt;=0.85*U187,"A+",IF(R187&gt;=0.8*U187,"A",IF(R187&gt;=0.7*U187,"B+",IF(R187&gt;=0.6*U187,"B",IF(R187&gt;=0.5*U187,"C",IF(R187&gt;=0.4*U187,"P",IF(R187&lt;0.4*U187,"F",R187))))))))))))))</f>
        <v>O</v>
      </c>
      <c r="N187" s="8">
        <f t="shared" ca="1" si="17"/>
        <v>10</v>
      </c>
      <c r="O187">
        <f t="shared" si="18"/>
        <v>7</v>
      </c>
      <c r="P187" s="1">
        <f ca="1">IF(ISERROR(F176),"",IF(ISTEXT(VLOOKUP(B176,INDIRECT($F$8),6+(O187-1)*3)),(VLOOKUP(B176,INDIRECT($F$8),6+(O187-1)*3)),SUM(VLOOKUP(B176,INDIRECT($F$8),6+(O187-1)*3),IF(W193,W187,0))))</f>
        <v>24</v>
      </c>
      <c r="Q187" s="1">
        <f ca="1">IF(ISERROR(F176),"",VLOOKUP(B176,INDIRECT($F$8),7+(O187-1)*3))</f>
        <v>21</v>
      </c>
      <c r="R187" s="1">
        <f ca="1">IF(ISERROR(F176),"",SUM(P187:Q187))</f>
        <v>45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5">
      <c r="A188" s="7" t="str">
        <f ca="1">IF(ISERROR(F176),"",VLOOKUP(C176,INDIRECT($F$8),6+(O188-1)*3,0))</f>
        <v>CSP 001</v>
      </c>
      <c r="B188" s="38" t="str">
        <f ca="1">IF(ISERROR(F176),"",VLOOKUP(D176,INDIRECT($F$8),6+(O188-1)*3-Z188,0))</f>
        <v>Programming for Problem Solving Lab</v>
      </c>
      <c r="C188" s="38"/>
      <c r="D188" s="38"/>
      <c r="E188" s="38"/>
      <c r="F188" s="7">
        <f ca="1">IF(ISERROR(F176),"",VLOOKUP(E176,INDIRECT($F$8),6+(O188-1)*3,0))</f>
        <v>1</v>
      </c>
      <c r="G188" s="39" t="str">
        <f ca="1">IF(ISERROR(F176),"",_xlfn.TEXTJOIN("/",FALSE,P188,S188))</f>
        <v>22/25</v>
      </c>
      <c r="H188" s="39"/>
      <c r="I188" s="39" t="str">
        <f ca="1">IF(ISERROR(F176),"",_xlfn.TEXTJOIN("/",FALSE,Q188,T188))</f>
        <v>22/25</v>
      </c>
      <c r="J188" s="39"/>
      <c r="K188" s="39" t="str">
        <f ca="1">IF(ISERROR(F176),"",_xlfn.TEXTJOIN("/",FALSE,R188,U188))</f>
        <v>44/50</v>
      </c>
      <c r="L188" s="39"/>
      <c r="M188" s="7" t="str">
        <f ca="1">IF(ISERROR(F176),"",IF(ISTEXT(P188),IF(P188="A","Ab",IF(P188="D","Dt",IF(P188="UFM","UFM",IF(P188="NA","")))),IF(AND(ISBLANK(P188),ISBLANK(R188)),"",IF(P188&lt;0.3*S188,"F",IF(ISBLANK(R188),"",IF(ISTEXT(R188),R188,IF(R188&gt;=0.9*U188,"O",IF(R188&gt;=0.85*U188,"A+",IF(R188&gt;=0.8*U188,"A",IF(R188&gt;=0.7*U188,"B+",IF(R188&gt;=0.6*U188,"B",IF(R188&gt;=0.5*U188,"C",IF(R188&gt;=0.4*U188,"P",IF(R188&lt;0.4*U188,"F",R188))))))))))))))</f>
        <v>A+</v>
      </c>
      <c r="N188" s="8">
        <f t="shared" ca="1" si="17"/>
        <v>9</v>
      </c>
      <c r="O188">
        <f t="shared" si="18"/>
        <v>8</v>
      </c>
      <c r="P188" s="1">
        <f ca="1">IF(ISERROR(F176),"",IF(ISTEXT(VLOOKUP(B176,INDIRECT($F$8),6+(O188-1)*3)),(VLOOKUP(B176,INDIRECT($F$8),6+(O188-1)*3)),SUM(VLOOKUP(B176,INDIRECT($F$8),6+(O188-1)*3),IF(W193,W188,0))))</f>
        <v>22</v>
      </c>
      <c r="Q188" s="1">
        <f ca="1">IF(ISERROR(F176),"",VLOOKUP(B176,INDIRECT($F$8),7+(O188-1)*3))</f>
        <v>22</v>
      </c>
      <c r="R188" s="1">
        <f ca="1">IF(ISERROR(F176),"",SUM(P188:Q188))</f>
        <v>44</v>
      </c>
      <c r="S188" s="1">
        <f ca="1">IF(ISERROR(F176),"",VLOOKUP(A176,INDIRECT($F$8),6+(O188-1)*3))</f>
        <v>25</v>
      </c>
      <c r="T188" s="1">
        <f ca="1">IF(ISERROR(F176),"",VLOOKUP(A176,INDIRECT($F$8),7+(O188-1)*3))</f>
        <v>25</v>
      </c>
      <c r="U188" s="1">
        <f ca="1">IF(ISERROR(F176),"",VLOOKUP(A176,INDIRECT($F$8),8+(O188-1)*3))</f>
        <v>50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5">
      <c r="A189" s="7" t="str">
        <f ca="1">IF(ISERROR(F176),"",VLOOKUP(C176,INDIRECT($F$8),6+(O189-1)*3,0))</f>
        <v>MEP 002</v>
      </c>
      <c r="B189" s="38" t="str">
        <f ca="1">IF(ISERROR(F176),"",VLOOKUP(D176,INDIRECT($F$8),6+(O189-1)*3-Z189,0))</f>
        <v>Engineering Graphics &amp; Design Lab</v>
      </c>
      <c r="C189" s="38"/>
      <c r="D189" s="38"/>
      <c r="E189" s="38"/>
      <c r="F189" s="7">
        <f ca="1">IF(ISERROR(F176),"",VLOOKUP(E176,INDIRECT($F$8),6+(O189-1)*3,0))</f>
        <v>2</v>
      </c>
      <c r="G189" s="39" t="str">
        <f ca="1">IF(ISERROR(F176),"",_xlfn.TEXTJOIN("/",FALSE,P189,S189))</f>
        <v>38/50</v>
      </c>
      <c r="H189" s="39"/>
      <c r="I189" s="39" t="str">
        <f ca="1">IF(ISERROR(F176),"",_xlfn.TEXTJOIN("/",FALSE,Q189,T189))</f>
        <v>47/50</v>
      </c>
      <c r="J189" s="39"/>
      <c r="K189" s="39" t="str">
        <f ca="1">IF(ISERROR(F176),"",_xlfn.TEXTJOIN("/",FALSE,R189,U189))</f>
        <v>85/100</v>
      </c>
      <c r="L189" s="39"/>
      <c r="M189" s="7" t="str">
        <f ca="1">IF(ISERROR(F176),"",IF(ISTEXT(P189),IF(P189="A","Ab",IF(P189="D","Dt",IF(P189="UFM","UFM",IF(P189="NA","")))),IF(AND(ISBLANK(P189),ISBLANK(R189)),"",IF(P189&lt;0.3*S189,"F",IF(ISBLANK(R189),"",IF(ISTEXT(R189),R189,IF(R189&gt;=0.9*U189,"O",IF(R189&gt;=0.85*U189,"A+",IF(R189&gt;=0.8*U189,"A",IF(R189&gt;=0.7*U189,"B+",IF(R189&gt;=0.6*U189,"B",IF(R189&gt;=0.5*U189,"C",IF(R189&gt;=0.4*U189,"P",IF(R189&lt;0.4*U189,"F",R189))))))))))))))</f>
        <v>A+</v>
      </c>
      <c r="N189" s="8">
        <f t="shared" ca="1" si="17"/>
        <v>9</v>
      </c>
      <c r="O189">
        <f t="shared" si="18"/>
        <v>9</v>
      </c>
      <c r="P189" s="1">
        <f ca="1">IF(ISERROR(F176),"",IF(ISTEXT(VLOOKUP(B176,INDIRECT($F$8),6+(O189-1)*3)),(VLOOKUP(B176,INDIRECT($F$8),6+(O189-1)*3)),SUM(VLOOKUP(B176,INDIRECT($F$8),6+(O189-1)*3),IF(W193,W189,0))))</f>
        <v>38</v>
      </c>
      <c r="Q189" s="1">
        <f ca="1">IF(ISERROR(F176),"",VLOOKUP(B176,INDIRECT($F$8),7+(O189-1)*3))</f>
        <v>47</v>
      </c>
      <c r="R189" s="1">
        <f ca="1">IF(ISERROR(F176),"",SUM(P189:Q189))</f>
        <v>85</v>
      </c>
      <c r="S189" s="1">
        <f ca="1">IF(ISERROR(F176),"",VLOOKUP(A176,INDIRECT($F$8),6+(O189-1)*3))</f>
        <v>50</v>
      </c>
      <c r="T189" s="1">
        <f ca="1">IF(ISERROR(F176),"",VLOOKUP(A176,INDIRECT($F$8),7+(O189-1)*3))</f>
        <v>50</v>
      </c>
      <c r="U189" s="1">
        <f ca="1">IF(ISERROR(F176),"",VLOOKUP(A176,INDIRECT($F$8),8+(O189-1)*3))</f>
        <v>100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5">
      <c r="A190" s="7" t="str">
        <f ca="1">IF(ISERROR(F176),"",VLOOKUP(C176,INDIRECT($F$8),6+(O190-1)*3,0))</f>
        <v>AHP 003</v>
      </c>
      <c r="B190" s="38" t="str">
        <f ca="1">IF(ISERROR(F176),"",VLOOKUP(D176,INDIRECT($F$8),6+(O190-1)*3,0))</f>
        <v>Introduction to Digital Marketing Lab</v>
      </c>
      <c r="C190" s="38"/>
      <c r="D190" s="38"/>
      <c r="E190" s="38"/>
      <c r="F190" s="7">
        <f ca="1">IF(ISERROR(F176),"",VLOOKUP(E176,INDIRECT($F$8),6+(O190-1)*3,0))</f>
        <v>1</v>
      </c>
      <c r="G190" s="39" t="str">
        <f ca="1">IF(ISERROR(F176),"",_xlfn.TEXTJOIN("/",FALSE,P190,S190))</f>
        <v>20/25</v>
      </c>
      <c r="H190" s="39"/>
      <c r="I190" s="39" t="str">
        <f ca="1">IF(ISERROR(F176),"",_xlfn.TEXTJOIN("/",FALSE,Q190,T190))</f>
        <v>21/25</v>
      </c>
      <c r="J190" s="39"/>
      <c r="K190" s="39" t="str">
        <f ca="1">IF(ISERROR(F176),"",_xlfn.TEXTJOIN("/",FALSE,R190,U190))</f>
        <v>41/50</v>
      </c>
      <c r="L190" s="39"/>
      <c r="M190" s="7" t="str">
        <f ca="1">IF(ISERROR(F176),"",IF(ISTEXT(P190),IF(P190="A","Ab",IF(P190="D","Dt",IF(P190="UFM","UFM",IF(P190="NA","")))),IF(AND(ISBLANK(P190),ISBLANK(R190)),"",IF(P190&lt;0.3*S190,"F",IF(ISBLANK(R190),"",IF(ISTEXT(R190),R190,IF(R190&gt;=0.9*U190,"O",IF(R190&gt;=0.85*U190,"A+",IF(R190&gt;=0.8*U190,"A",IF(R190&gt;=0.7*U190,"B+",IF(R190&gt;=0.6*U190,"B",IF(R190&gt;=0.5*U190,"C",IF(R190&gt;=0.4*U190,"P",IF(R190&lt;0.4*U190,"F",R190))))))))))))))</f>
        <v>A</v>
      </c>
      <c r="N190" s="8">
        <f t="shared" ca="1" si="17"/>
        <v>8</v>
      </c>
      <c r="O190">
        <f t="shared" si="18"/>
        <v>10</v>
      </c>
      <c r="P190" s="1">
        <f ca="1">IF(ISERROR(F176),"",IF(ISTEXT(VLOOKUP(B176,INDIRECT($F$8),6+(O190-1)*3)),(VLOOKUP(B176,INDIRECT($F$8),6+(O190-1)*3)),SUM(VLOOKUP(B176,INDIRECT($F$8),6+(O190-1)*3),IF(W193,W190,0))))</f>
        <v>20</v>
      </c>
      <c r="Q190" s="1">
        <f ca="1">IF(ISERROR(F176),"",VLOOKUP(B176,INDIRECT($F$8),7+(O190-1)*3))</f>
        <v>21</v>
      </c>
      <c r="R190" s="1">
        <f ca="1">IF(ISERROR(F176),"",SUM(P190:Q190))</f>
        <v>41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5">
      <c r="A191" s="7" t="str">
        <f ca="1">IF(ISERROR(F176),"",VLOOKUP(C176,INDIRECT($F$8),6+(O191-1)*3,0))</f>
        <v>AHP 005</v>
      </c>
      <c r="B191" s="38" t="str">
        <f ca="1">IF(ISERROR(F176),"",VLOOKUP(D176,INDIRECT($F$8),6+(O191-1)*3,0))</f>
        <v>Self Employment &amp; Entrepreneurship Development</v>
      </c>
      <c r="C191" s="38"/>
      <c r="D191" s="38"/>
      <c r="E191" s="38"/>
      <c r="F191" s="7">
        <f ca="1">IF(ISERROR(F176),"",VLOOKUP(E176,INDIRECT($F$8),6+(O191-1)*3,0))</f>
        <v>1</v>
      </c>
      <c r="G191" s="39" t="str">
        <f ca="1">IF(ISERROR(F176),"",_xlfn.TEXTJOIN("/",FALSE,P191,S191))</f>
        <v>19/25</v>
      </c>
      <c r="H191" s="39"/>
      <c r="I191" s="39" t="str">
        <f ca="1">IF(ISERROR(F176),"",_xlfn.TEXTJOIN("/",FALSE,Q191,T191))</f>
        <v>21/25</v>
      </c>
      <c r="J191" s="39"/>
      <c r="K191" s="39" t="str">
        <f ca="1">IF(ISERROR(F176),"",_xlfn.TEXTJOIN("/",FALSE,R191,U191))</f>
        <v>40/50</v>
      </c>
      <c r="L191" s="39"/>
      <c r="M191" s="7" t="str">
        <f ca="1">IF(ISERROR(F176),"",IF(ISTEXT(P191),IF(P191="A","Ab",IF(P191="D","Dt",IF(P191="UFM","UFM",IF(P191="NA","")))),IF(AND(ISBLANK(P191),ISBLANK(R191)),"",IF(P191&lt;0.3*S191,"F",IF(ISBLANK(R191),"",IF(ISTEXT(R191),R191,IF(R191&gt;=0.9*U191,"O",IF(R191&gt;=0.85*U191,"A+",IF(R191&gt;=0.8*U191,"A",IF(R191&gt;=0.7*U191,"B+",IF(R191&gt;=0.6*U191,"B",IF(R191&gt;=0.5*U191,"C",IF(R191&gt;=0.4*U191,"P",IF(R191&lt;0.4*U191,"F",R191))))))))))))))</f>
        <v>A</v>
      </c>
      <c r="N191" s="8">
        <f t="shared" ca="1" si="17"/>
        <v>8</v>
      </c>
      <c r="O191">
        <f t="shared" si="18"/>
        <v>11</v>
      </c>
      <c r="P191" s="1">
        <f ca="1">IF(ISERROR(F176),"",IF(ISTEXT(VLOOKUP(B176,INDIRECT($F$8),6+(O191-1)*3)),(VLOOKUP(B176,INDIRECT($F$8),6+(O191-1)*3)),SUM(VLOOKUP(B176,INDIRECT($F$8),6+(O191-1)*3),IF(W193,W191,0))))</f>
        <v>19</v>
      </c>
      <c r="Q191" s="1">
        <f ca="1">IF(ISERROR(F176),"",VLOOKUP(B176,INDIRECT($F$8),7+(O191-1)*3))</f>
        <v>21</v>
      </c>
      <c r="R191" s="1">
        <f ca="1">IF(ISERROR(F176),"",SUM(P191:Q191))</f>
        <v>40</v>
      </c>
      <c r="S191" s="1">
        <f ca="1">IF(ISERROR(F176),"",VLOOKUP(A176,INDIRECT($F$8),6+(O191-1)*3))</f>
        <v>25</v>
      </c>
      <c r="T191" s="1">
        <f ca="1">IF(ISERROR(F176),"",VLOOKUP(A176,INDIRECT($F$8),7+(O191-1)*3))</f>
        <v>25</v>
      </c>
      <c r="U191" s="1">
        <f ca="1">IF(ISERROR(F176),"",VLOOKUP(A176,INDIRECT($F$8),8+(O191-1)*3))</f>
        <v>50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5">
      <c r="A192" s="7" t="str">
        <f ca="1">IF(ISERROR(F176),"",VLOOKUP(C176,INDIRECT($F$8),6+(O192-1)*3-Y192,0))</f>
        <v>GP 02</v>
      </c>
      <c r="B192" s="38" t="str">
        <f ca="1">IF(ISERROR(F176),"",VLOOKUP(D176,INDIRECT($F$8),6+(O192-1)*3-Z192,0))</f>
        <v>General Proficiency ($)</v>
      </c>
      <c r="C192" s="38"/>
      <c r="D192" s="38"/>
      <c r="E192" s="38"/>
      <c r="F192" s="7">
        <f ca="1">IF(ISERROR(F176),"",VLOOKUP(E176,INDIRECT($F$8),6+(O192-1)*3-AA192,0))</f>
        <v>0</v>
      </c>
      <c r="G192" s="39" t="str">
        <f ca="1">IF(ISERROR(F176),"","-")</f>
        <v>-</v>
      </c>
      <c r="H192" s="39"/>
      <c r="I192" s="39" t="str">
        <f ca="1">IF(ISERROR(F176),"",_xlfn.TEXTJOIN("/",FALSE,Q192,T192))</f>
        <v>45/50</v>
      </c>
      <c r="J192" s="39"/>
      <c r="K192" s="39" t="str">
        <f ca="1">IF(ISERROR(F176),"",_xlfn.TEXTJOIN("/",FALSE,R192,U192))</f>
        <v>45/50</v>
      </c>
      <c r="L192" s="39"/>
      <c r="M192" s="39" t="str">
        <f ca="1">IF(ISBLANK(R192),"",IF(ISTEXT(R192),R192,IF(R192&gt;=0.8*U192,"Excellent",IF(R192&gt;=0.6*U192,"Very Good",IF(R192&gt;=0.4*U192,"Good",IF(R192&gt;=0.2*U192,"Satisfactory","Average"))))))</f>
        <v>Excellent</v>
      </c>
      <c r="N192" s="39"/>
      <c r="O192">
        <f t="shared" si="18"/>
        <v>12</v>
      </c>
      <c r="P192" s="1">
        <f ca="1">IF(ISERROR(F176),"",IF(ISTEXT(VLOOKUP(B\28,INDIRECT($F$8),6+(O192-1)*3)),(VLOOKUP(B176,INDIRECT($F$8),6+(O192-1)*3)),SUM(VLOOKUP(B176,INDIRECT($F$8),6+(O192-1)*3),IF(W193,W192,0))))</f>
        <v>0</v>
      </c>
      <c r="Q192" s="1">
        <f ca="1">IF(ISERROR(F176),"",VLOOKUP(B176,INDIRECT($F$8),7+(O192-1)*3))</f>
        <v>45</v>
      </c>
      <c r="R192" s="1">
        <f ca="1">IF(ISERROR(F176),"",SUM(P192:Q192))</f>
        <v>45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5">
      <c r="A193" s="40" t="str">
        <f ca="1">IF(ISERROR(F176),"",A172)</f>
        <v>Total Credits/ Marks/ Total Grade Points</v>
      </c>
      <c r="B193" s="40"/>
      <c r="C193" s="40"/>
      <c r="D193" s="40"/>
      <c r="E193" s="40"/>
      <c r="F193" s="10">
        <f ca="1">IF(ISERROR(F176),"",SUM(F181:F191))</f>
        <v>23</v>
      </c>
      <c r="G193" s="41" t="str">
        <f ca="1">IF(ISERROR(F176),"",_xlfn.TEXTJOIN("/",TRUE,SUMIF(F181:F192,"&gt;0",P181:P192),SUMIF(F181:F192,"&gt;0",S181:S192)))</f>
        <v>355/575</v>
      </c>
      <c r="H193" s="41"/>
      <c r="I193" s="41" t="str">
        <f ca="1">IF(ISERROR(F176),"",_xlfn.TEXTJOIN("/",TRUE,SUMIF(F181:F192,"&gt;0",Q181:Q192),SUMIF(F181:F192,"&gt;0",T181:T192)))</f>
        <v>319/375</v>
      </c>
      <c r="J193" s="41"/>
      <c r="K193" s="41" t="str">
        <f ca="1">IF(ISERROR(F176),"",_xlfn.TEXTJOIN("/",TRUE,SUMIF(F181:F192,"&gt;0",R181:R192),SUMIF(F181:F192,"&gt;0",U181:U192)))</f>
        <v>674/950</v>
      </c>
      <c r="L193" s="41"/>
      <c r="M193" s="40" t="e">
        <f ca="1">IF(ISERROR(F176),"",SUMPRODUCT(N181:N191,F181:F191))</f>
        <v>#N/A</v>
      </c>
      <c r="N193" s="40"/>
      <c r="V193" s="1" t="e">
        <f ca="1">IF(ISERROR(F176),"",_xlfn.TEXTJOIN(", ",TRUE,V181:V192))</f>
        <v>#N/A</v>
      </c>
      <c r="W193" t="b">
        <f ca="1">IF(ISERROR(F176),"",IF(SUM(W181:W192)&lt;=W180,TRUE,FALSE))</f>
        <v>0</v>
      </c>
      <c r="X193" s="1" t="str">
        <f ca="1">IF(ISERROR(F176),"",_xlfn.TEXTJOIN(",",TRUE,X181:X192))</f>
        <v xml:space="preserve"> G+11 in AHT 001</v>
      </c>
    </row>
    <row r="194" spans="1:24" ht="12" customHeight="1" x14ac:dyDescent="0.25">
      <c r="A194" s="40" t="str">
        <f ca="1">IF(ISERROR(F176),"",A173)</f>
        <v>Result:</v>
      </c>
      <c r="B194" s="42" t="e" cm="1">
        <f t="array" aca="1" ref="B194" ca="1">IF(INDIRECT("N" &amp; ROW())&lt;20, "NOT PROMOTED TO SECOND YEAR", IF(TRIM(INDIRECT("V" &amp; ROW()-1))="","PASS","CARRY OVER")
)</f>
        <v>#N/A</v>
      </c>
      <c r="C194" s="42"/>
      <c r="D194" s="40" t="str">
        <f ca="1">IF(ISERROR(F176),"",D173)</f>
        <v>Remark:</v>
      </c>
      <c r="E194" s="42" t="e">
        <f ca="1">IF(ISERROR(F176),"",IF(V193="",IF(X193="","",X193),_xlfn.TEXTJOIN(" ",TRUE,"BACK IN",V193)))</f>
        <v>#N/A</v>
      </c>
      <c r="F194" s="42"/>
      <c r="G194" s="40" t="str">
        <f ca="1">IF(ISERROR(F176),"",G173)</f>
        <v>SGPA:</v>
      </c>
      <c r="H194" s="43" t="e">
        <f ca="1">IF(ISERROR(F176),"",M193/F193)</f>
        <v>#N/A</v>
      </c>
      <c r="I194" s="40" t="str">
        <f ca="1">IF(ISERROR(F176),"",I173)</f>
        <v>CGPA:</v>
      </c>
      <c r="J194" s="43" t="e">
        <f ca="1">IF(ISERROR(F176),"",VLOOKUP(B176,INDIRECT($F$8),12+(O192-1)*3,0))</f>
        <v>#N/A</v>
      </c>
      <c r="K194" s="42" t="str">
        <f ca="1">IF(ISERROR(F176),"",K173)</f>
        <v>Earned Credits:</v>
      </c>
      <c r="L194" s="40">
        <f ca="1">IF(ISERROR(F176),"",SUMIF(N181:N191,"&gt;0",F181:F191))</f>
        <v>19</v>
      </c>
      <c r="M194" s="42" t="str">
        <f ca="1">IF(ISERROR(F176),"",M173)</f>
        <v>Cuml. Earned Credits:</v>
      </c>
      <c r="N194" s="40">
        <f ca="1">IF(ISERROR(F176),"",VLOOKUP(B176,INDIRECT($F$8),10+(O192-1)*3,0))</f>
        <v>42</v>
      </c>
    </row>
    <row r="195" spans="1:24" ht="12" customHeight="1" x14ac:dyDescent="0.25">
      <c r="A195" s="40"/>
      <c r="B195" s="42"/>
      <c r="C195" s="42"/>
      <c r="D195" s="40"/>
      <c r="E195" s="42"/>
      <c r="F195" s="42"/>
      <c r="G195" s="40"/>
      <c r="H195" s="43"/>
      <c r="I195" s="40"/>
      <c r="J195" s="43"/>
      <c r="K195" s="42"/>
      <c r="L195" s="40"/>
      <c r="M195" s="42"/>
      <c r="N195" s="40"/>
    </row>
    <row r="196" spans="1:24" ht="12" customHeight="1" x14ac:dyDescent="0.25">
      <c r="A196" s="40"/>
      <c r="B196" s="42"/>
      <c r="C196" s="42"/>
      <c r="D196" s="40"/>
      <c r="E196" s="42"/>
      <c r="F196" s="42"/>
      <c r="G196" s="40"/>
      <c r="H196" s="43"/>
      <c r="I196" s="40"/>
      <c r="J196" s="43"/>
      <c r="K196" s="42"/>
      <c r="L196" s="40"/>
      <c r="M196" s="42"/>
      <c r="N196" s="40"/>
    </row>
    <row r="197" spans="1:24" ht="12" customHeight="1" x14ac:dyDescent="0.25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AKSHITA RAWAT</v>
      </c>
    </row>
    <row r="198" spans="1:24" ht="12" customHeight="1" x14ac:dyDescent="0.25">
      <c r="A198" s="44" t="str">
        <f ca="1">IF(ISERROR(F197),"",A177)</f>
        <v>Name:</v>
      </c>
      <c r="B198" s="44" t="str">
        <f ca="1">IFERROR(VLOOKUP(B197,INDIRECT($F$8),4,0),"")</f>
        <v>AKSHITA RAWAT</v>
      </c>
      <c r="C198" s="44"/>
      <c r="D198" s="44" t="str">
        <f ca="1">IF(ISERROR(F197),"",D177)</f>
        <v>Father's Name:</v>
      </c>
      <c r="E198" s="44" t="str">
        <f ca="1">IFERROR(VLOOKUP(B197,INDIRECT($F$8),5,0),"")</f>
        <v>ARVIND RAWAT</v>
      </c>
      <c r="F198" s="44"/>
      <c r="G198" s="44" t="str">
        <f ca="1">IF(ISERROR(F197),"",G177)</f>
        <v>University Roll No:</v>
      </c>
      <c r="H198" s="44"/>
      <c r="I198" s="45">
        <f ca="1">IFERROR(VLOOKUP(B197,INDIRECT($F$8),2,0),"")</f>
        <v>250090101010</v>
      </c>
      <c r="J198" s="45"/>
      <c r="K198" s="44" t="str">
        <f ca="1">IF(ISERROR(F197),"",K177)</f>
        <v>University Enrol. No:</v>
      </c>
      <c r="L198" s="44"/>
      <c r="M198" s="45">
        <f ca="1">IFERROR(VLOOKUP(B197,INDIRECT($F$8),3,0),"")</f>
        <v>0</v>
      </c>
      <c r="N198" s="45"/>
    </row>
    <row r="199" spans="1:24" ht="12" customHeight="1" x14ac:dyDescent="0.25">
      <c r="A199" s="44"/>
      <c r="B199" s="44"/>
      <c r="C199" s="44"/>
      <c r="D199" s="44"/>
      <c r="E199" s="44"/>
      <c r="F199" s="44"/>
      <c r="G199" s="44"/>
      <c r="H199" s="44"/>
      <c r="I199" s="45"/>
      <c r="J199" s="45"/>
      <c r="K199" s="44"/>
      <c r="L199" s="44"/>
      <c r="M199" s="45"/>
      <c r="N199" s="45"/>
    </row>
    <row r="200" spans="1:24" ht="12" customHeight="1" x14ac:dyDescent="0.25">
      <c r="A200" s="42" t="str">
        <f ca="1">IF(ISERROR(F197),"",A179)</f>
        <v>Subject Code</v>
      </c>
      <c r="B200" s="42" t="str">
        <f ca="1">IF(ISERROR(F197),"",B179)</f>
        <v>Subject Name</v>
      </c>
      <c r="C200" s="42"/>
      <c r="D200" s="42"/>
      <c r="E200" s="42"/>
      <c r="F200" s="42" t="str">
        <f ca="1">IF(ISERROR(F197),"",F179)</f>
        <v>Credits</v>
      </c>
      <c r="G200" s="42" t="str">
        <f ca="1">IF(ISERROR(F197),"",G179)</f>
        <v>External Marks</v>
      </c>
      <c r="H200" s="42"/>
      <c r="I200" s="42" t="str">
        <f ca="1">IF(ISERROR(F197),"",I179)</f>
        <v>Sessional Marks</v>
      </c>
      <c r="J200" s="42"/>
      <c r="K200" s="42" t="str">
        <f ca="1">IF(ISERROR(F197),"",K179)</f>
        <v>Total Marks</v>
      </c>
      <c r="L200" s="42"/>
      <c r="M200" s="42" t="str">
        <f ca="1">IF(ISERROR(F197),"",M179)</f>
        <v>Grade</v>
      </c>
      <c r="N200" s="42" t="str">
        <f ca="1">IF(ISERROR(F197),"",N179)</f>
        <v>Grade Points</v>
      </c>
    </row>
    <row r="201" spans="1:24" ht="12" customHeight="1" x14ac:dyDescent="0.2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5">
      <c r="A202" s="7" t="str">
        <f ca="1">IF(ISERROR(F197),"",VLOOKUP(C197,INDIRECT($F$8),6+(O202-1)*3,0))</f>
        <v>AHT 001</v>
      </c>
      <c r="B202" s="38" t="str">
        <f ca="1">IF(ISERROR(F197),"",VLOOKUP(D197,INDIRECT($F$8),6+(O202-1)*3,0))</f>
        <v>Engineering Physics</v>
      </c>
      <c r="C202" s="38"/>
      <c r="D202" s="38"/>
      <c r="E202" s="38"/>
      <c r="F202" s="7">
        <f ca="1">IF(ISERROR(F197),"",VLOOKUP(E197,INDIRECT($F$8),6+(O202-1)*3,0))</f>
        <v>4</v>
      </c>
      <c r="G202" s="39" t="str">
        <f ca="1">IF(ISERROR(F197),"",_xlfn.TEXTJOIN("/",FALSE,P202,S202))</f>
        <v>ARVIND RAWAT/100</v>
      </c>
      <c r="H202" s="39"/>
      <c r="I202" s="39" t="str">
        <f ca="1">IF(ISERROR(F197),"",_xlfn.TEXTJOIN("/",FALSE,Q202,T202))</f>
        <v>32/50</v>
      </c>
      <c r="J202" s="39"/>
      <c r="K202" s="39" t="str">
        <f ca="1">IF(ISERROR(F197),"",_xlfn.TEXTJOIN("/",FALSE,R202,U202))</f>
        <v>32/150</v>
      </c>
      <c r="L202" s="39"/>
      <c r="M202" s="7" t="b">
        <f ca="1">IF(ISERROR(F197),"",IF(ISTEXT(P202),IF(P202="A","Ab",IF(P202="D","Dt",IF(P202="UFM","UFM",IF(P202="NA","")))),IF(AND(ISBLANK(P202),ISBLANK(R202)),"",IF(P202&lt;0.3*S202,"F",IF(ISBLANK(R202),"",IF(ISTEXT(R202),R202,IF(R202&gt;=0.9*U202,"O",IF(R202&gt;=0.85*U202,"A+",IF(R202&gt;=0.8*U202,"A",IF(R202&gt;=0.7*U202,"B+",IF(R202&gt;=0.6*U202,"B",IF(R202&gt;=0.5*U202,"C",IF(R202&gt;=0.4*U202,"P",IF(R202&lt;0.4*U202,"F",R202))))))))))))))</f>
        <v>0</v>
      </c>
      <c r="N202" s="8" t="e">
        <f t="shared" ref="N202:N212" ca="1" si="19">INDEX($Z$2:$Z$13,MATCH(M202,$Y$2:$Y$13,0))</f>
        <v>#N/A</v>
      </c>
      <c r="O202">
        <v>1</v>
      </c>
      <c r="P202" s="1" t="str">
        <f ca="1">IF(ISERROR(F197),"",IF(ISTEXT(VLOOKUP(B197,INDIRECT($F$8),6+(O202-1)*3)),(VLOOKUP(B197,INDIRECT($F$8),6+(O202-1)*3)),SUM(VLOOKUP(B197,INDIRECT($F$8),6+(O202-1)*3),IF(W214,W202,0))))</f>
        <v>ARVIND RAWAT</v>
      </c>
      <c r="Q202" s="1">
        <f ca="1">IF(ISERROR(F197),"",VLOOKUP(B197,INDIRECT($F$8),7+(O202-1)*3))</f>
        <v>32</v>
      </c>
      <c r="R202" s="1">
        <f ca="1">IF(ISERROR(F197),"",SUM(P202:Q202))</f>
        <v>32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e">
        <f ca="1">IF(ISERROR(F197),"",IF(N202=0,A202,""))</f>
        <v>#N/A</v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11</v>
      </c>
      <c r="X202" s="1" t="str">
        <f ca="1">IF(ISERROR(F197),"",IF(W202=0,"",_xlfn.TEXTJOIN("",FALSE," G+",W202," in ",A202)))</f>
        <v xml:space="preserve"> G+11 in AHT 001</v>
      </c>
    </row>
    <row r="203" spans="1:24" ht="12" customHeight="1" x14ac:dyDescent="0.25">
      <c r="A203" s="7" t="str">
        <f ca="1">IF(ISERROR(F197),"",VLOOKUP(C197,INDIRECT($F$8),6+(O203-1)*3,0))</f>
        <v>AHT 005</v>
      </c>
      <c r="B203" s="38" t="str">
        <f ca="1">IF(ISERROR(F197),"",VLOOKUP(D197,INDIRECT($F$8),6+(O203-1)*3,0))</f>
        <v>Analytical Mathematics</v>
      </c>
      <c r="C203" s="38"/>
      <c r="D203" s="38"/>
      <c r="E203" s="38"/>
      <c r="F203" s="7">
        <f ca="1">IF(ISERROR(F197),"",VLOOKUP(E197,INDIRECT($F$8),6+(O203-1)*3,0))</f>
        <v>4</v>
      </c>
      <c r="G203" s="39" t="str">
        <f ca="1">IF(ISERROR(F197),"",_xlfn.TEXTJOIN("/",FALSE,P203,S203))</f>
        <v>51/100</v>
      </c>
      <c r="H203" s="39"/>
      <c r="I203" s="39" t="str">
        <f ca="1">IF(ISERROR(F197),"",_xlfn.TEXTJOIN("/",FALSE,Q203,T203))</f>
        <v>35/50</v>
      </c>
      <c r="J203" s="39"/>
      <c r="K203" s="39" t="str">
        <f ca="1">IF(ISERROR(F197),"",_xlfn.TEXTJOIN("/",FALSE,R203,U203))</f>
        <v>86/150</v>
      </c>
      <c r="L203" s="39"/>
      <c r="M203" s="7" t="str">
        <f ca="1">IF(ISERROR(F197),"",IF(ISTEXT(P203),IF(P203="A","Ab",IF(P203="D","Dt",IF(P203="UFM","UFM",IF(P203="NA","")))),IF(AND(ISBLANK(P203),ISBLANK(R203)),"",IF(P203&lt;0.3*S203,"F",IF(ISBLANK(R203),"",IF(ISTEXT(R203),R203,IF(R203&gt;=0.9*U203,"O",IF(R203&gt;=0.85*U203,"A+",IF(R203&gt;=0.8*U203,"A",IF(R203&gt;=0.7*U203,"B+",IF(R203&gt;=0.6*U203,"B",IF(R203&gt;=0.5*U203,"C",IF(R203&gt;=0.4*U203,"P",IF(R203&lt;0.4*U203,"F",R203))))))))))))))</f>
        <v>C</v>
      </c>
      <c r="N203" s="8">
        <f t="shared" ca="1" si="19"/>
        <v>5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51</v>
      </c>
      <c r="Q203" s="1">
        <f ca="1">IF(ISERROR(F197),"",VLOOKUP(B197,INDIRECT($F$8),7+(O203-1)*3))</f>
        <v>35</v>
      </c>
      <c r="R203" s="1">
        <f ca="1">IF(ISERROR(F197),"",SUM(P203:Q203))</f>
        <v>86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/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0</v>
      </c>
      <c r="X203" s="1" t="str">
        <f ca="1">IF(ISERROR(F197),"",IF(W203=0,"",_xlfn.TEXTJOIN("",FALSE," G+",W203," in ",A203)))</f>
        <v/>
      </c>
    </row>
    <row r="204" spans="1:24" ht="12" customHeight="1" x14ac:dyDescent="0.25">
      <c r="A204" s="7" t="str">
        <f ca="1">IF(ISERROR(F197),"",VLOOKUP(C197,INDIRECT($F$8),6+(O204-1)*3,0))</f>
        <v>EET 001</v>
      </c>
      <c r="B204" s="38" t="str">
        <f ca="1">IF(ISERROR(F197),"",VLOOKUP(D197,INDIRECT($F$8),6+(O204-1)*3,0))</f>
        <v>Basic Electrical Engineering</v>
      </c>
      <c r="C204" s="38"/>
      <c r="D204" s="38"/>
      <c r="E204" s="38"/>
      <c r="F204" s="7">
        <f ca="1">IF(ISERROR(F197),"",VLOOKUP(E197,INDIRECT($F$8),6+(O204-1)*3,0))</f>
        <v>4</v>
      </c>
      <c r="G204" s="39" t="str">
        <f ca="1">IF(ISERROR(F197),"",_xlfn.TEXTJOIN("/",FALSE,P204,S204))</f>
        <v>73/100</v>
      </c>
      <c r="H204" s="39"/>
      <c r="I204" s="39" t="str">
        <f ca="1">IF(ISERROR(F197),"",_xlfn.TEXTJOIN("/",FALSE,Q204,T204))</f>
        <v>40/50</v>
      </c>
      <c r="J204" s="39"/>
      <c r="K204" s="39" t="str">
        <f ca="1">IF(ISERROR(F197),"",_xlfn.TEXTJOIN("/",FALSE,R204,U204))</f>
        <v>113/150</v>
      </c>
      <c r="L204" s="39"/>
      <c r="M204" s="7" t="str">
        <f ca="1">IF(ISERROR(F197),"",IF(ISTEXT(P204),IF(P204="A","Ab",IF(P204="D","Dt",IF(P204="UFM","UFM",IF(P204="NA","")))),IF(AND(ISBLANK(P204),ISBLANK(R204)),"",IF(P204&lt;0.3*S204,"F",IF(ISBLANK(R204),"",IF(ISTEXT(R204),R204,IF(R204&gt;=0.9*U204,"O",IF(R204&gt;=0.85*U204,"A+",IF(R204&gt;=0.8*U204,"A",IF(R204&gt;=0.7*U204,"B+",IF(R204&gt;=0.6*U204,"B",IF(R204&gt;=0.5*U204,"C",IF(R204&gt;=0.4*U204,"P",IF(R204&lt;0.4*U204,"F",R204))))))))))))))</f>
        <v>B+</v>
      </c>
      <c r="N204" s="8">
        <f t="shared" ca="1" si="19"/>
        <v>7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73</v>
      </c>
      <c r="Q204" s="1">
        <f ca="1">IF(ISERROR(F197),"",VLOOKUP(B197,INDIRECT($F$8),7+(O204-1)*3))</f>
        <v>40</v>
      </c>
      <c r="R204" s="1">
        <f ca="1">IF(ISERROR(F197),"",SUM(P204:Q204))</f>
        <v>113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/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0</v>
      </c>
      <c r="X204" s="1" t="str">
        <f ca="1">IF(ISERROR(F197),"",IF(W204=0,"",_xlfn.TEXTJOIN("",FALSE," G+",W204," in ",A204)))</f>
        <v/>
      </c>
    </row>
    <row r="205" spans="1:24" ht="12" customHeight="1" x14ac:dyDescent="0.25">
      <c r="A205" s="7" t="str">
        <f ca="1">IF(ISERROR(F197),"",VLOOKUP(C197,INDIRECT($F$8),6+(O205-1)*3,0))</f>
        <v>CST 001</v>
      </c>
      <c r="B205" s="38" t="str">
        <f ca="1">IF(ISERROR(F197),"",VLOOKUP(D197,INDIRECT($F$8),6+(O205-1)*3,0))</f>
        <v>Programming for Problem Solving</v>
      </c>
      <c r="C205" s="38"/>
      <c r="D205" s="38"/>
      <c r="E205" s="38"/>
      <c r="F205" s="7">
        <f ca="1">IF(ISERROR(F197),"",VLOOKUP(E197,INDIRECT($F$8),6+(O205-1)*3,0))</f>
        <v>4</v>
      </c>
      <c r="G205" s="39" t="str">
        <f ca="1">IF(ISERROR(F197),"",_xlfn.TEXTJOIN("/",FALSE,P205,S205))</f>
        <v>52/100</v>
      </c>
      <c r="H205" s="39"/>
      <c r="I205" s="39" t="str">
        <f ca="1">IF(ISERROR(F197),"",_xlfn.TEXTJOIN("/",FALSE,Q205,T205))</f>
        <v>40/50</v>
      </c>
      <c r="J205" s="39"/>
      <c r="K205" s="39" t="str">
        <f ca="1">IF(ISERROR(F197),"",_xlfn.TEXTJOIN("/",FALSE,R205,U205))</f>
        <v>92/150</v>
      </c>
      <c r="L205" s="39"/>
      <c r="M205" s="7" t="str">
        <f ca="1">IF(ISERROR(F197),"",IF(ISTEXT(P205),IF(P205="A","Ab",IF(P205="D","Dt",IF(P205="UFM","UFM",IF(P205="NA","")))),IF(AND(ISBLANK(P205),ISBLANK(R205)),"",IF(P205&lt;0.3*S205,"F",IF(ISBLANK(R205),"",IF(ISTEXT(R205),R205,IF(R205&gt;=0.9*U205,"O",IF(R205&gt;=0.85*U205,"A+",IF(R205&gt;=0.8*U205,"A",IF(R205&gt;=0.7*U205,"B+",IF(R205&gt;=0.6*U205,"B",IF(R205&gt;=0.5*U205,"C",IF(R205&gt;=0.4*U205,"P",IF(R205&lt;0.4*U205,"F",R205))))))))))))))</f>
        <v>B</v>
      </c>
      <c r="N205" s="8">
        <f t="shared" ca="1" si="19"/>
        <v>6</v>
      </c>
      <c r="O205">
        <f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52</v>
      </c>
      <c r="Q205" s="1">
        <f ca="1">IF(ISERROR(F197),"",VLOOKUP(B197,INDIRECT($F$8),7+(O205-1)*3))</f>
        <v>40</v>
      </c>
      <c r="R205" s="1">
        <f ca="1">IF(ISERROR(F197),"",SUM(P205:Q205))</f>
        <v>92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/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0</v>
      </c>
      <c r="X205" s="1" t="str">
        <f ca="1">IF(ISERROR(F197),"",IF(W205=0,"",_xlfn.TEXTJOIN("",FALSE," G+",W205," in ",A205)))</f>
        <v/>
      </c>
    </row>
    <row r="206" spans="1:24" ht="12" customHeight="1" x14ac:dyDescent="0.25">
      <c r="A206" s="7" t="str">
        <f ca="1">IF(ISERROR(F197),"",VLOOKUP(C197,INDIRECT($F$8),6+(O206-1)*3,0))</f>
        <v>AHT 004</v>
      </c>
      <c r="B206" s="38" t="str">
        <f ca="1">IF(ISERROR(F197),"",VLOOKUP(D197,INDIRECT($F$8),6+(O206-1)*3,0))</f>
        <v>Environmental Studies ($)</v>
      </c>
      <c r="C206" s="38"/>
      <c r="D206" s="38"/>
      <c r="E206" s="38"/>
      <c r="F206" s="7">
        <f ca="1">IF(ISERROR(F197),"",VLOOKUP(E197,INDIRECT($F$8),6+(O206-1)*3,0))</f>
        <v>0</v>
      </c>
      <c r="G206" s="39" t="str">
        <f ca="1">IF(ISERROR(F197),"",_xlfn.TEXTJOIN("/",FALSE,P206,S206))</f>
        <v>20/50</v>
      </c>
      <c r="H206" s="39"/>
      <c r="I206" s="39" t="str">
        <f ca="1">IF(ISERROR(F197),"",_xlfn.TEXTJOIN("/",FALSE,Q206,T206))</f>
        <v>18/25</v>
      </c>
      <c r="J206" s="39"/>
      <c r="K206" s="39" t="str">
        <f ca="1">IF(ISERROR(F197),"",_xlfn.TEXTJOIN("/",FALSE,R206,U206))</f>
        <v>38/75</v>
      </c>
      <c r="L206" s="39"/>
      <c r="M206" s="7" t="str">
        <f ca="1">IF(ISERROR(F197),"",IF(ISTEXT(P206),IF(P206="A","Ab",IF(P206="D","Dt",IF(P206="UFM","UFM",IF(P206="NA","")))),IF(AND(ISBLANK(P206),ISBLANK(R206)),"",IF(P206&lt;0.3*S206,"F",IF(ISBLANK(R206),"",IF(ISTEXT(R206),R206,IF(R206&gt;=0.9*U206,"O",IF(R206&gt;=0.85*U206,"A+",IF(R206&gt;=0.8*U206,"A",IF(R206&gt;=0.7*U206,"B+",IF(R206&gt;=0.6*U206,"B",IF(R206&gt;=0.5*U206,"C",IF(R206&gt;=0.4*U206,"P",IF(R206&lt;0.4*U206,"F",R206))))))))))))))</f>
        <v>C</v>
      </c>
      <c r="N206" s="8">
        <f t="shared" ca="1" si="19"/>
        <v>5</v>
      </c>
      <c r="O206">
        <f>O205+1</f>
        <v>5</v>
      </c>
      <c r="P206" s="1">
        <f ca="1">IF(ISERROR(F197),"",IF(ISTEXT(VLOOKUP(B197,INDIRECT($F$8),6+(O206-1)*3)),(VLOOKUP(B197,INDIRECT($F$8),6+(O206-1)*3)),SUM(VLOOKUP(B197,INDIRECT($F$8),6+(O206-1)*3),IF(W214,W206,0))))</f>
        <v>20</v>
      </c>
      <c r="Q206" s="1">
        <f ca="1">IF(ISERROR(F197),"",VLOOKUP(B197,INDIRECT($F$8),7+(O206-1)*3))</f>
        <v>18</v>
      </c>
      <c r="R206" s="1">
        <f ca="1">IF(ISERROR(F197),"",SUM(P206:Q206))</f>
        <v>38</v>
      </c>
      <c r="S206" s="1">
        <f ca="1">IF(ISERROR(F197),"",VLOOKUP(A197,INDIRECT($F$8),6+(O206-1)*3))</f>
        <v>50</v>
      </c>
      <c r="T206" s="1">
        <f ca="1">IF(ISERROR(F197),"",VLOOKUP(A197,INDIRECT($F$8),7+(O206-1)*3))</f>
        <v>25</v>
      </c>
      <c r="U206" s="1">
        <f ca="1">IF(ISERROR(F197),"",VLOOKUP(A197,INDIRECT($F$8),8+(O206-1)*3))</f>
        <v>75</v>
      </c>
      <c r="V206" s="1" t="str">
        <f ca="1">IF(ISERROR(F197),"",IF(N206=0,A206,""))</f>
        <v/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0</v>
      </c>
      <c r="X206" s="1" t="str">
        <f ca="1">IF(ISERROR(F197),"",IF(W206=0,"",_xlfn.TEXTJOIN("",FALSE," G+",W206," in ",A206)))</f>
        <v/>
      </c>
    </row>
    <row r="207" spans="1:24" ht="12" customHeight="1" x14ac:dyDescent="0.25">
      <c r="A207" s="7" t="str">
        <f ca="1">IF(ISERROR(F197),"",VLOOKUP(C197,INDIRECT($F$8),6+(O207-1)*3,0))</f>
        <v>AHP 001</v>
      </c>
      <c r="B207" s="38" t="str">
        <f ca="1">IF(ISERROR(F197),"",VLOOKUP(D197,INDIRECT($F$8),6+(O207-1)*3,0))</f>
        <v>Engineering Physics Lab</v>
      </c>
      <c r="C207" s="38"/>
      <c r="D207" s="38"/>
      <c r="E207" s="38"/>
      <c r="F207" s="7">
        <f ca="1">IF(ISERROR(F197),"",VLOOKUP(E197,INDIRECT($F$8),6+(O207-1)*3,0))</f>
        <v>1</v>
      </c>
      <c r="G207" s="39" t="str">
        <f ca="1">IF(ISERROR(F197),"",_xlfn.TEXTJOIN("/",FALSE,P207,S207))</f>
        <v>20/25</v>
      </c>
      <c r="H207" s="39"/>
      <c r="I207" s="39" t="str">
        <f ca="1">IF(ISERROR(F197),"",_xlfn.TEXTJOIN("/",FALSE,Q207,T207))</f>
        <v>23/25</v>
      </c>
      <c r="J207" s="39"/>
      <c r="K207" s="39" t="str">
        <f ca="1">IF(ISERROR(F197),"",_xlfn.TEXTJOIN("/",FALSE,R207,U207))</f>
        <v>43/50</v>
      </c>
      <c r="L207" s="39"/>
      <c r="M207" s="7" t="str">
        <f ca="1">IF(ISERROR(F197),"",IF(ISTEXT(P207),IF(P207="A","Ab",IF(P207="D","Dt",IF(P207="UFM","UFM",IF(P207="NA","")))),IF(AND(ISBLANK(P207),ISBLANK(R207)),"",IF(P207&lt;0.3*S207,"F",IF(ISBLANK(R207),"",IF(ISTEXT(R207),R207,IF(R207&gt;=0.9*U207,"O",IF(R207&gt;=0.85*U207,"A+",IF(R207&gt;=0.8*U207,"A",IF(R207&gt;=0.7*U207,"B+",IF(R207&gt;=0.6*U207,"B",IF(R207&gt;=0.5*U207,"C",IF(R207&gt;=0.4*U207,"P",IF(R207&lt;0.4*U207,"F",R207))))))))))))))</f>
        <v>A+</v>
      </c>
      <c r="N207" s="8">
        <f t="shared" ca="1" si="19"/>
        <v>9</v>
      </c>
      <c r="O207">
        <f t="shared" ref="O207:O213" si="20">O206+1</f>
        <v>6</v>
      </c>
      <c r="P207" s="1">
        <f ca="1">IF(ISERROR(F197),"",IF(ISTEXT(VLOOKUP(B197,INDIRECT($F$8),6+(O207-1)*3)),(VLOOKUP(B197,INDIRECT($F$8),6+(O207-1)*3)),SUM(VLOOKUP(B197,INDIRECT($F$8),6+(O207-1)*3),IF(W214,W207,0))))</f>
        <v>20</v>
      </c>
      <c r="Q207" s="1">
        <f ca="1">IF(ISERROR(F197),"",VLOOKUP(B197,INDIRECT($F$8),7+(O207-1)*3))</f>
        <v>23</v>
      </c>
      <c r="R207" s="1">
        <f ca="1">IF(ISERROR(F197),"",SUM(P207:Q207))</f>
        <v>43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5">
      <c r="A208" s="7" t="str">
        <f ca="1">IF(ISERROR(F197),"",VLOOKUP(C197,INDIRECT($F$8),6+(O208-1)*3,0))</f>
        <v>EEP 001</v>
      </c>
      <c r="B208" s="38" t="str">
        <f ca="1">IF(ISERROR(F197),"",VLOOKUP(D197,INDIRECT($F$8),6+(O208-1)*3,0))</f>
        <v>Basic Electrical Engineering Lab</v>
      </c>
      <c r="C208" s="38"/>
      <c r="D208" s="38"/>
      <c r="E208" s="38"/>
      <c r="F208" s="7">
        <f ca="1">IF(ISERROR(F197),"",VLOOKUP(E197,INDIRECT($F$8),6+(O208-1)*3,0))</f>
        <v>1</v>
      </c>
      <c r="G208" s="39" t="str">
        <f ca="1">IF(ISERROR(F197),"",_xlfn.TEXTJOIN("/",FALSE,P208,S208))</f>
        <v>23/25</v>
      </c>
      <c r="H208" s="39"/>
      <c r="I208" s="39" t="str">
        <f ca="1">IF(ISERROR(F197),"",_xlfn.TEXTJOIN("/",FALSE,Q208,T208))</f>
        <v>21/25</v>
      </c>
      <c r="J208" s="39"/>
      <c r="K208" s="39" t="str">
        <f ca="1">IF(ISERROR(F197),"",_xlfn.TEXTJOIN("/",FALSE,R208,U208))</f>
        <v>44/50</v>
      </c>
      <c r="L208" s="39"/>
      <c r="M208" s="7" t="str">
        <f ca="1">IF(ISERROR(F197),"",IF(ISTEXT(P208),IF(P208="A","Ab",IF(P208="D","Dt",IF(P208="UFM","UFM",IF(P208="NA","")))),IF(AND(ISBLANK(P208),ISBLANK(R208)),"",IF(P208&lt;0.3*S208,"F",IF(ISBLANK(R208),"",IF(ISTEXT(R208),R208,IF(R208&gt;=0.9*U208,"O",IF(R208&gt;=0.85*U208,"A+",IF(R208&gt;=0.8*U208,"A",IF(R208&gt;=0.7*U208,"B+",IF(R208&gt;=0.6*U208,"B",IF(R208&gt;=0.5*U208,"C",IF(R208&gt;=0.4*U208,"P",IF(R208&lt;0.4*U208,"F",R208))))))))))))))</f>
        <v>A+</v>
      </c>
      <c r="N208" s="8">
        <f t="shared" ca="1" si="19"/>
        <v>9</v>
      </c>
      <c r="O208">
        <f t="shared" si="20"/>
        <v>7</v>
      </c>
      <c r="P208" s="1">
        <f ca="1">IF(ISERROR(F197),"",IF(ISTEXT(VLOOKUP(B197,INDIRECT($F$8),6+(O208-1)*3)),(VLOOKUP(B197,INDIRECT($F$8),6+(O208-1)*3)),SUM(VLOOKUP(B197,INDIRECT($F$8),6+(O208-1)*3),IF(W214,W208,0))))</f>
        <v>23</v>
      </c>
      <c r="Q208" s="1">
        <f ca="1">IF(ISERROR(F197),"",VLOOKUP(B197,INDIRECT($F$8),7+(O208-1)*3))</f>
        <v>21</v>
      </c>
      <c r="R208" s="1">
        <f ca="1">IF(ISERROR(F197),"",SUM(P208:Q208))</f>
        <v>44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5">
      <c r="A209" s="7" t="str">
        <f ca="1">IF(ISERROR(F197),"",VLOOKUP(C197,INDIRECT($F$8),6+(O209-1)*3,0))</f>
        <v>CSP 001</v>
      </c>
      <c r="B209" s="38" t="str">
        <f ca="1">IF(ISERROR(F197),"",VLOOKUP(D197,INDIRECT($F$8),6+(O209-1)*3-Z209,0))</f>
        <v>Programming for Problem Solving Lab</v>
      </c>
      <c r="C209" s="38"/>
      <c r="D209" s="38"/>
      <c r="E209" s="38"/>
      <c r="F209" s="7">
        <f ca="1">IF(ISERROR(F197),"",VLOOKUP(E197,INDIRECT($F$8),6+(O209-1)*3,0))</f>
        <v>1</v>
      </c>
      <c r="G209" s="39" t="str">
        <f ca="1">IF(ISERROR(F197),"",_xlfn.TEXTJOIN("/",FALSE,P209,S209))</f>
        <v>21/25</v>
      </c>
      <c r="H209" s="39"/>
      <c r="I209" s="39" t="str">
        <f ca="1">IF(ISERROR(F197),"",_xlfn.TEXTJOIN("/",FALSE,Q209,T209))</f>
        <v>21/25</v>
      </c>
      <c r="J209" s="39"/>
      <c r="K209" s="39" t="str">
        <f ca="1">IF(ISERROR(F197),"",_xlfn.TEXTJOIN("/",FALSE,R209,U209))</f>
        <v>42/50</v>
      </c>
      <c r="L209" s="39"/>
      <c r="M209" s="7" t="str">
        <f ca="1">IF(ISERROR(F197),"",IF(ISTEXT(P209),IF(P209="A","Ab",IF(P209="D","Dt",IF(P209="UFM","UFM",IF(P209="NA","")))),IF(AND(ISBLANK(P209),ISBLANK(R209)),"",IF(P209&lt;0.3*S209,"F",IF(ISBLANK(R209),"",IF(ISTEXT(R209),R209,IF(R209&gt;=0.9*U209,"O",IF(R209&gt;=0.85*U209,"A+",IF(R209&gt;=0.8*U209,"A",IF(R209&gt;=0.7*U209,"B+",IF(R209&gt;=0.6*U209,"B",IF(R209&gt;=0.5*U209,"C",IF(R209&gt;=0.4*U209,"P",IF(R209&lt;0.4*U209,"F",R209))))))))))))))</f>
        <v>A</v>
      </c>
      <c r="N209" s="8">
        <f t="shared" ca="1" si="19"/>
        <v>8</v>
      </c>
      <c r="O209">
        <f t="shared" si="20"/>
        <v>8</v>
      </c>
      <c r="P209" s="1">
        <f ca="1">IF(ISERROR(F197),"",IF(ISTEXT(VLOOKUP(B197,INDIRECT($F$8),6+(O209-1)*3)),(VLOOKUP(B197,INDIRECT($F$8),6+(O209-1)*3)),SUM(VLOOKUP(B197,INDIRECT($F$8),6+(O209-1)*3),IF(W214,W209,0))))</f>
        <v>21</v>
      </c>
      <c r="Q209" s="1">
        <f ca="1">IF(ISERROR(F197),"",VLOOKUP(B197,INDIRECT($F$8),7+(O209-1)*3))</f>
        <v>21</v>
      </c>
      <c r="R209" s="1">
        <f ca="1">IF(ISERROR(F197),"",SUM(P209:Q209))</f>
        <v>42</v>
      </c>
      <c r="S209" s="1">
        <f ca="1">IF(ISERROR(F197),"",VLOOKUP(A197,INDIRECT($F$8),6+(O209-1)*3))</f>
        <v>25</v>
      </c>
      <c r="T209" s="1">
        <f ca="1">IF(ISERROR(F197),"",VLOOKUP(A197,INDIRECT($F$8),7+(O209-1)*3))</f>
        <v>25</v>
      </c>
      <c r="U209" s="1">
        <f ca="1">IF(ISERROR(F197),"",VLOOKUP(A197,INDIRECT($F$8),8+(O209-1)*3))</f>
        <v>50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5">
      <c r="A210" s="7" t="str">
        <f ca="1">IF(ISERROR(F197),"",VLOOKUP(C197,INDIRECT($F$8),6+(O210-1)*3,0))</f>
        <v>MEP 002</v>
      </c>
      <c r="B210" s="38" t="str">
        <f ca="1">IF(ISERROR(F197),"",VLOOKUP(D197,INDIRECT($F$8),6+(O210-1)*3-Z210,0))</f>
        <v>Engineering Graphics &amp; Design Lab</v>
      </c>
      <c r="C210" s="38"/>
      <c r="D210" s="38"/>
      <c r="E210" s="38"/>
      <c r="F210" s="7">
        <f ca="1">IF(ISERROR(F197),"",VLOOKUP(E197,INDIRECT($F$8),6+(O210-1)*3,0))</f>
        <v>2</v>
      </c>
      <c r="G210" s="39" t="str">
        <f ca="1">IF(ISERROR(F197),"",_xlfn.TEXTJOIN("/",FALSE,P210,S210))</f>
        <v>38/50</v>
      </c>
      <c r="H210" s="39"/>
      <c r="I210" s="39" t="str">
        <f ca="1">IF(ISERROR(F197),"",_xlfn.TEXTJOIN("/",FALSE,Q210,T210))</f>
        <v>39/50</v>
      </c>
      <c r="J210" s="39"/>
      <c r="K210" s="39" t="str">
        <f ca="1">IF(ISERROR(F197),"",_xlfn.TEXTJOIN("/",FALSE,R210,U210))</f>
        <v>77/100</v>
      </c>
      <c r="L210" s="39"/>
      <c r="M210" s="7" t="str">
        <f ca="1">IF(ISERROR(F197),"",IF(ISTEXT(P210),IF(P210="A","Ab",IF(P210="D","Dt",IF(P210="UFM","UFM",IF(P210="NA","")))),IF(AND(ISBLANK(P210),ISBLANK(R210)),"",IF(P210&lt;0.3*S210,"F",IF(ISBLANK(R210),"",IF(ISTEXT(R210),R210,IF(R210&gt;=0.9*U210,"O",IF(R210&gt;=0.85*U210,"A+",IF(R210&gt;=0.8*U210,"A",IF(R210&gt;=0.7*U210,"B+",IF(R210&gt;=0.6*U210,"B",IF(R210&gt;=0.5*U210,"C",IF(R210&gt;=0.4*U210,"P",IF(R210&lt;0.4*U210,"F",R210))))))))))))))</f>
        <v>B+</v>
      </c>
      <c r="N210" s="8">
        <f t="shared" ca="1" si="19"/>
        <v>7</v>
      </c>
      <c r="O210">
        <f t="shared" si="20"/>
        <v>9</v>
      </c>
      <c r="P210" s="1">
        <f ca="1">IF(ISERROR(F197),"",IF(ISTEXT(VLOOKUP(B197,INDIRECT($F$8),6+(O210-1)*3)),(VLOOKUP(B197,INDIRECT($F$8),6+(O210-1)*3)),SUM(VLOOKUP(B197,INDIRECT($F$8),6+(O210-1)*3),IF(W214,W210,0))))</f>
        <v>38</v>
      </c>
      <c r="Q210" s="1">
        <f ca="1">IF(ISERROR(F197),"",VLOOKUP(B197,INDIRECT($F$8),7+(O210-1)*3))</f>
        <v>39</v>
      </c>
      <c r="R210" s="1">
        <f ca="1">IF(ISERROR(F197),"",SUM(P210:Q210))</f>
        <v>77</v>
      </c>
      <c r="S210" s="1">
        <f ca="1">IF(ISERROR(F197),"",VLOOKUP(A197,INDIRECT($F$8),6+(O210-1)*3))</f>
        <v>50</v>
      </c>
      <c r="T210" s="1">
        <f ca="1">IF(ISERROR(F197),"",VLOOKUP(A197,INDIRECT($F$8),7+(O210-1)*3))</f>
        <v>50</v>
      </c>
      <c r="U210" s="1">
        <f ca="1">IF(ISERROR(F197),"",VLOOKUP(A197,INDIRECT($F$8),8+(O210-1)*3))</f>
        <v>100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5">
      <c r="A211" s="7" t="str">
        <f ca="1">IF(ISERROR(F197),"",VLOOKUP(C197,INDIRECT($F$8),6+(O211-1)*3,0))</f>
        <v>AHP 003</v>
      </c>
      <c r="B211" s="38" t="str">
        <f ca="1">IF(ISERROR(F197),"",VLOOKUP(D197,INDIRECT($F$8),6+(O211-1)*3,0))</f>
        <v>Introduction to Digital Marketing Lab</v>
      </c>
      <c r="C211" s="38"/>
      <c r="D211" s="38"/>
      <c r="E211" s="38"/>
      <c r="F211" s="7">
        <f ca="1">IF(ISERROR(F197),"",VLOOKUP(E197,INDIRECT($F$8),6+(O211-1)*3,0))</f>
        <v>1</v>
      </c>
      <c r="G211" s="39" t="str">
        <f ca="1">IF(ISERROR(F197),"",_xlfn.TEXTJOIN("/",FALSE,P211,S211))</f>
        <v>21/25</v>
      </c>
      <c r="H211" s="39"/>
      <c r="I211" s="39" t="str">
        <f ca="1">IF(ISERROR(F197),"",_xlfn.TEXTJOIN("/",FALSE,Q211,T211))</f>
        <v>20/25</v>
      </c>
      <c r="J211" s="39"/>
      <c r="K211" s="39" t="str">
        <f ca="1">IF(ISERROR(F197),"",_xlfn.TEXTJOIN("/",FALSE,R211,U211))</f>
        <v>41/50</v>
      </c>
      <c r="L211" s="39"/>
      <c r="M211" s="7" t="str">
        <f ca="1">IF(ISERROR(F197),"",IF(ISTEXT(P211),IF(P211="A","Ab",IF(P211="D","Dt",IF(P211="UFM","UFM",IF(P211="NA","")))),IF(AND(ISBLANK(P211),ISBLANK(R211)),"",IF(P211&lt;0.3*S211,"F",IF(ISBLANK(R211),"",IF(ISTEXT(R211),R211,IF(R211&gt;=0.9*U211,"O",IF(R211&gt;=0.85*U211,"A+",IF(R211&gt;=0.8*U211,"A",IF(R211&gt;=0.7*U211,"B+",IF(R211&gt;=0.6*U211,"B",IF(R211&gt;=0.5*U211,"C",IF(R211&gt;=0.4*U211,"P",IF(R211&lt;0.4*U211,"F",R211))))))))))))))</f>
        <v>A</v>
      </c>
      <c r="N211" s="8">
        <f t="shared" ca="1" si="19"/>
        <v>8</v>
      </c>
      <c r="O211">
        <f t="shared" si="20"/>
        <v>10</v>
      </c>
      <c r="P211" s="1">
        <f ca="1">IF(ISERROR(F197),"",IF(ISTEXT(VLOOKUP(B197,INDIRECT($F$8),6+(O211-1)*3)),(VLOOKUP(B197,INDIRECT($F$8),6+(O211-1)*3)),SUM(VLOOKUP(B197,INDIRECT($F$8),6+(O211-1)*3),IF(W214,W211,0))))</f>
        <v>21</v>
      </c>
      <c r="Q211" s="1">
        <f ca="1">IF(ISERROR(F197),"",VLOOKUP(B197,INDIRECT($F$8),7+(O211-1)*3))</f>
        <v>20</v>
      </c>
      <c r="R211" s="1">
        <f ca="1">IF(ISERROR(F197),"",SUM(P211:Q211))</f>
        <v>41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5">
      <c r="A212" s="7" t="str">
        <f ca="1">IF(ISERROR(F197),"",VLOOKUP(C197,INDIRECT($F$8),6+(O212-1)*3,0))</f>
        <v>AHP 005</v>
      </c>
      <c r="B212" s="38" t="str">
        <f ca="1">IF(ISERROR(F197),"",VLOOKUP(D197,INDIRECT($F$8),6+(O212-1)*3,0))</f>
        <v>Self Employment &amp; Entrepreneurship Development</v>
      </c>
      <c r="C212" s="38"/>
      <c r="D212" s="38"/>
      <c r="E212" s="38"/>
      <c r="F212" s="7">
        <f ca="1">IF(ISERROR(F197),"",VLOOKUP(E197,INDIRECT($F$8),6+(O212-1)*3,0))</f>
        <v>1</v>
      </c>
      <c r="G212" s="39" t="str">
        <f ca="1">IF(ISERROR(F197),"",_xlfn.TEXTJOIN("/",FALSE,P212,S212))</f>
        <v>19/25</v>
      </c>
      <c r="H212" s="39"/>
      <c r="I212" s="39" t="str">
        <f ca="1">IF(ISERROR(F197),"",_xlfn.TEXTJOIN("/",FALSE,Q212,T212))</f>
        <v>21/25</v>
      </c>
      <c r="J212" s="39"/>
      <c r="K212" s="39" t="str">
        <f ca="1">IF(ISERROR(F197),"",_xlfn.TEXTJOIN("/",FALSE,R212,U212))</f>
        <v>40/50</v>
      </c>
      <c r="L212" s="39"/>
      <c r="M212" s="7" t="str">
        <f ca="1">IF(ISERROR(F197),"",IF(ISTEXT(P212),IF(P212="A","Ab",IF(P212="D","Dt",IF(P212="UFM","UFM",IF(P212="NA","")))),IF(AND(ISBLANK(P212),ISBLANK(R212)),"",IF(P212&lt;0.3*S212,"F",IF(ISBLANK(R212),"",IF(ISTEXT(R212),R212,IF(R212&gt;=0.9*U212,"O",IF(R212&gt;=0.85*U212,"A+",IF(R212&gt;=0.8*U212,"A",IF(R212&gt;=0.7*U212,"B+",IF(R212&gt;=0.6*U212,"B",IF(R212&gt;=0.5*U212,"C",IF(R212&gt;=0.4*U212,"P",IF(R212&lt;0.4*U212,"F",R212))))))))))))))</f>
        <v>A</v>
      </c>
      <c r="N212" s="8">
        <f t="shared" ca="1" si="19"/>
        <v>8</v>
      </c>
      <c r="O212">
        <f t="shared" si="20"/>
        <v>11</v>
      </c>
      <c r="P212" s="1">
        <f ca="1">IF(ISERROR(F197),"",IF(ISTEXT(VLOOKUP(B197,INDIRECT($F$8),6+(O212-1)*3)),(VLOOKUP(B197,INDIRECT($F$8),6+(O212-1)*3)),SUM(VLOOKUP(B197,INDIRECT($F$8),6+(O212-1)*3),IF(W214,W212,0))))</f>
        <v>19</v>
      </c>
      <c r="Q212" s="1">
        <f ca="1">IF(ISERROR(F197),"",VLOOKUP(B197,INDIRECT($F$8),7+(O212-1)*3))</f>
        <v>21</v>
      </c>
      <c r="R212" s="1">
        <f ca="1">IF(ISERROR(F197),"",SUM(P212:Q212))</f>
        <v>40</v>
      </c>
      <c r="S212" s="1">
        <f ca="1">IF(ISERROR(F197),"",VLOOKUP(A197,INDIRECT($F$8),6+(O212-1)*3))</f>
        <v>25</v>
      </c>
      <c r="T212" s="1">
        <f ca="1">IF(ISERROR(F197),"",VLOOKUP(A197,INDIRECT($F$8),7+(O212-1)*3))</f>
        <v>25</v>
      </c>
      <c r="U212" s="1">
        <f ca="1">IF(ISERROR(F197),"",VLOOKUP(A197,INDIRECT($F$8),8+(O212-1)*3))</f>
        <v>50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5">
      <c r="A213" s="7" t="str">
        <f ca="1">IF(ISERROR(F197),"",VLOOKUP(C197,INDIRECT($F$8),6+(O213-1)*3-Y213,0))</f>
        <v>GP 02</v>
      </c>
      <c r="B213" s="38" t="str">
        <f ca="1">IF(ISERROR(F197),"",VLOOKUP(D197,INDIRECT($F$8),6+(O213-1)*3-Z213,0))</f>
        <v>General Proficiency ($)</v>
      </c>
      <c r="C213" s="38"/>
      <c r="D213" s="38"/>
      <c r="E213" s="38"/>
      <c r="F213" s="7">
        <f ca="1">IF(ISERROR(F197),"",VLOOKUP(E197,INDIRECT($F$8),6+(O213-1)*3-AA213,0))</f>
        <v>0</v>
      </c>
      <c r="G213" s="39" t="str">
        <f ca="1">IF(ISERROR(F197),"","-")</f>
        <v>-</v>
      </c>
      <c r="H213" s="39"/>
      <c r="I213" s="39" t="str">
        <f ca="1">IF(ISERROR(F197),"",_xlfn.TEXTJOIN("/",FALSE,Q213,T213))</f>
        <v>45/50</v>
      </c>
      <c r="J213" s="39"/>
      <c r="K213" s="39" t="str">
        <f ca="1">IF(ISERROR(F197),"",_xlfn.TEXTJOIN("/",FALSE,R213,U213))</f>
        <v>45/50</v>
      </c>
      <c r="L213" s="39"/>
      <c r="M213" s="39" t="str">
        <f ca="1">IF(ISBLANK(R213),"",IF(ISTEXT(R213),R213,IF(R213&gt;=0.8*U213,"Excellent",IF(R213&gt;=0.6*U213,"Very Good",IF(R213&gt;=0.4*U213,"Good",IF(R213&gt;=0.2*U213,"Satisfactory","Average"))))))</f>
        <v>Excellent</v>
      </c>
      <c r="N213" s="39"/>
      <c r="O213">
        <f t="shared" si="20"/>
        <v>12</v>
      </c>
      <c r="P213" s="1">
        <f ca="1">IF(ISERROR(F197),"",IF(ISTEXT(VLOOKUP(B\28,INDIRECT($F$8),6+(O213-1)*3)),(VLOOKUP(B197,INDIRECT($F$8),6+(O213-1)*3)),SUM(VLOOKUP(B197,INDIRECT($F$8),6+(O213-1)*3),IF(W214,W213,0))))</f>
        <v>0</v>
      </c>
      <c r="Q213" s="1">
        <f ca="1">IF(ISERROR(F197),"",VLOOKUP(B197,INDIRECT($F$8),7+(O213-1)*3))</f>
        <v>45</v>
      </c>
      <c r="R213" s="1">
        <f ca="1">IF(ISERROR(F197),"",SUM(P213:Q213))</f>
        <v>45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5">
      <c r="A214" s="40" t="str">
        <f ca="1">IF(ISERROR(F197),"",A193)</f>
        <v>Total Credits/ Marks/ Total Grade Points</v>
      </c>
      <c r="B214" s="40"/>
      <c r="C214" s="40"/>
      <c r="D214" s="40"/>
      <c r="E214" s="40"/>
      <c r="F214" s="10">
        <f ca="1">IF(ISERROR(F197),"",SUM(F202:F212))</f>
        <v>23</v>
      </c>
      <c r="G214" s="41" t="str">
        <f ca="1">IF(ISERROR(F197),"",_xlfn.TEXTJOIN("/",TRUE,SUMIF(F202:F213,"&gt;0",P202:P213),SUMIF(F202:F213,"&gt;0",S202:S213)))</f>
        <v>318/575</v>
      </c>
      <c r="H214" s="41"/>
      <c r="I214" s="41" t="str">
        <f ca="1">IF(ISERROR(F197),"",_xlfn.TEXTJOIN("/",TRUE,SUMIF(F202:F213,"&gt;0",Q202:Q213),SUMIF(F202:F213,"&gt;0",T202:T213)))</f>
        <v>292/375</v>
      </c>
      <c r="J214" s="41"/>
      <c r="K214" s="41" t="str">
        <f ca="1">IF(ISERROR(F197),"",_xlfn.TEXTJOIN("/",TRUE,SUMIF(F202:F213,"&gt;0",R202:R213),SUMIF(F202:F213,"&gt;0",U202:U213)))</f>
        <v>610/950</v>
      </c>
      <c r="L214" s="41"/>
      <c r="M214" s="40" t="e">
        <f ca="1">IF(ISERROR(F197),"",SUMPRODUCT(N202:N212,F202:F212))</f>
        <v>#N/A</v>
      </c>
      <c r="N214" s="40"/>
      <c r="V214" s="1" t="e">
        <f ca="1">IF(ISERROR(F197),"",_xlfn.TEXTJOIN(", ",TRUE,V202:V213))</f>
        <v>#N/A</v>
      </c>
      <c r="W214" t="b">
        <f ca="1">IF(ISERROR(F197),"",IF(SUM(W202:W213)&lt;=W201,TRUE,FALSE))</f>
        <v>0</v>
      </c>
      <c r="X214" s="1" t="str">
        <f ca="1">IF(ISERROR(F197),"",_xlfn.TEXTJOIN(",",TRUE,X202:X213))</f>
        <v xml:space="preserve"> G+11 in AHT 001</v>
      </c>
    </row>
    <row r="215" spans="1:24" ht="12" customHeight="1" x14ac:dyDescent="0.25">
      <c r="A215" s="40" t="str">
        <f ca="1">IF(ISERROR(F197),"",A194)</f>
        <v>Result:</v>
      </c>
      <c r="B215" s="42" t="e" cm="1">
        <f t="array" aca="1" ref="B215" ca="1">IF(INDIRECT("N" &amp; ROW())&lt;20, "NOT PROMOTED TO SECOND YEAR", IF(TRIM(INDIRECT("V" &amp; ROW()-1))="","PASS","CARRY OVER")
)</f>
        <v>#N/A</v>
      </c>
      <c r="C215" s="42"/>
      <c r="D215" s="40" t="str">
        <f ca="1">IF(ISERROR(F197),"",D194)</f>
        <v>Remark:</v>
      </c>
      <c r="E215" s="42" t="e">
        <f ca="1">IF(ISERROR(F197),"",IF(V214="",IF(X214="","",X214),_xlfn.TEXTJOIN(" ",TRUE,"BACK IN",V214)))</f>
        <v>#N/A</v>
      </c>
      <c r="F215" s="42"/>
      <c r="G215" s="40" t="str">
        <f ca="1">IF(ISERROR(F197),"",G194)</f>
        <v>SGPA:</v>
      </c>
      <c r="H215" s="43" t="e">
        <f ca="1">IF(ISERROR(F197),"",M214/F214)</f>
        <v>#N/A</v>
      </c>
      <c r="I215" s="40" t="str">
        <f ca="1">IF(ISERROR(F197),"",I194)</f>
        <v>CGPA:</v>
      </c>
      <c r="J215" s="43" t="e">
        <f ca="1">IF(ISERROR(F197),"",VLOOKUP(B197,INDIRECT($F$8),12+(O213-1)*3,0))</f>
        <v>#N/A</v>
      </c>
      <c r="K215" s="42" t="str">
        <f ca="1">IF(ISERROR(F197),"",K194)</f>
        <v>Earned Credits:</v>
      </c>
      <c r="L215" s="40">
        <f ca="1">IF(ISERROR(F197),"",SUMIF(N202:N212,"&gt;0",F202:F212))</f>
        <v>19</v>
      </c>
      <c r="M215" s="42" t="str">
        <f ca="1">IF(ISERROR(F197),"",M194)</f>
        <v>Cuml. Earned Credits:</v>
      </c>
      <c r="N215" s="40">
        <f ca="1">IF(ISERROR(F197),"",VLOOKUP(B197,INDIRECT($F$8),10+(O213-1)*3,0))</f>
        <v>42</v>
      </c>
    </row>
    <row r="216" spans="1:24" ht="12" customHeight="1" x14ac:dyDescent="0.25">
      <c r="A216" s="40"/>
      <c r="B216" s="42"/>
      <c r="C216" s="42"/>
      <c r="D216" s="40"/>
      <c r="E216" s="42"/>
      <c r="F216" s="42"/>
      <c r="G216" s="40"/>
      <c r="H216" s="43"/>
      <c r="I216" s="40"/>
      <c r="J216" s="43"/>
      <c r="K216" s="42"/>
      <c r="L216" s="40"/>
      <c r="M216" s="42"/>
      <c r="N216" s="40"/>
    </row>
    <row r="217" spans="1:24" ht="12" customHeight="1" x14ac:dyDescent="0.25">
      <c r="A217" s="40"/>
      <c r="B217" s="42"/>
      <c r="C217" s="42"/>
      <c r="D217" s="40"/>
      <c r="E217" s="42"/>
      <c r="F217" s="42"/>
      <c r="G217" s="40"/>
      <c r="H217" s="43"/>
      <c r="I217" s="40"/>
      <c r="J217" s="43"/>
      <c r="K217" s="42"/>
      <c r="L217" s="40"/>
      <c r="M217" s="42"/>
      <c r="N217" s="40"/>
    </row>
    <row r="218" spans="1:24" ht="12" customHeight="1" x14ac:dyDescent="0.25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AMAN RAWAT</v>
      </c>
    </row>
    <row r="219" spans="1:24" ht="12" customHeight="1" x14ac:dyDescent="0.25">
      <c r="A219" s="44" t="str">
        <f ca="1">IF(ISERROR(F218),"",A198)</f>
        <v>Name:</v>
      </c>
      <c r="B219" s="44" t="str">
        <f ca="1">IFERROR(VLOOKUP(B218,INDIRECT($F$8),4,0),"")</f>
        <v>AMAN RAWAT</v>
      </c>
      <c r="C219" s="44"/>
      <c r="D219" s="44" t="str">
        <f ca="1">IF(ISERROR(F218),"",D198)</f>
        <v>Father's Name:</v>
      </c>
      <c r="E219" s="44" t="str">
        <f ca="1">IFERROR(VLOOKUP(B218,INDIRECT($F$8),5,0),"")</f>
        <v>DHARAM SINGH</v>
      </c>
      <c r="F219" s="44"/>
      <c r="G219" s="44" t="str">
        <f ca="1">IF(ISERROR(F218),"",G198)</f>
        <v>University Roll No:</v>
      </c>
      <c r="H219" s="44"/>
      <c r="I219" s="45">
        <f ca="1">IFERROR(VLOOKUP(B218,INDIRECT($F$8),2,0),"")</f>
        <v>250090101011</v>
      </c>
      <c r="J219" s="45"/>
      <c r="K219" s="44" t="str">
        <f ca="1">IF(ISERROR(F218),"",K198)</f>
        <v>University Enrol. No:</v>
      </c>
      <c r="L219" s="44"/>
      <c r="M219" s="45">
        <f ca="1">IFERROR(VLOOKUP(B218,INDIRECT($F$8),3,0),"")</f>
        <v>0</v>
      </c>
      <c r="N219" s="45"/>
    </row>
    <row r="220" spans="1:24" ht="12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5"/>
      <c r="J220" s="45"/>
      <c r="K220" s="44"/>
      <c r="L220" s="44"/>
      <c r="M220" s="45"/>
      <c r="N220" s="45"/>
    </row>
    <row r="221" spans="1:24" ht="12" customHeight="1" x14ac:dyDescent="0.25">
      <c r="A221" s="42" t="str">
        <f ca="1">IF(ISERROR(F218),"",A200)</f>
        <v>Subject Code</v>
      </c>
      <c r="B221" s="42" t="str">
        <f ca="1">IF(ISERROR(F218),"",B200)</f>
        <v>Subject Name</v>
      </c>
      <c r="C221" s="42"/>
      <c r="D221" s="42"/>
      <c r="E221" s="42"/>
      <c r="F221" s="42" t="str">
        <f ca="1">IF(ISERROR(F218),"",F200)</f>
        <v>Credits</v>
      </c>
      <c r="G221" s="42" t="str">
        <f ca="1">IF(ISERROR(F218),"",G200)</f>
        <v>External Marks</v>
      </c>
      <c r="H221" s="42"/>
      <c r="I221" s="42" t="str">
        <f ca="1">IF(ISERROR(F218),"",I200)</f>
        <v>Sessional Marks</v>
      </c>
      <c r="J221" s="42"/>
      <c r="K221" s="42" t="str">
        <f ca="1">IF(ISERROR(F218),"",K200)</f>
        <v>Total Marks</v>
      </c>
      <c r="L221" s="42"/>
      <c r="M221" s="42" t="str">
        <f ca="1">IF(ISERROR(F218),"",M200)</f>
        <v>Grade</v>
      </c>
      <c r="N221" s="42" t="str">
        <f ca="1">IF(ISERROR(F218),"",N200)</f>
        <v>Grade Points</v>
      </c>
    </row>
    <row r="222" spans="1:24" ht="12" customHeight="1" x14ac:dyDescent="0.2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5">
      <c r="A223" s="7" t="str">
        <f ca="1">IF(ISERROR(F218),"",VLOOKUP(C218,INDIRECT($F$8),6+(O223-1)*3,0))</f>
        <v>AHT 001</v>
      </c>
      <c r="B223" s="38" t="str">
        <f ca="1">IF(ISERROR(F218),"",VLOOKUP(D218,INDIRECT($F$8),6+(O223-1)*3,0))</f>
        <v>Engineering Physics</v>
      </c>
      <c r="C223" s="38"/>
      <c r="D223" s="38"/>
      <c r="E223" s="38"/>
      <c r="F223" s="7">
        <f ca="1">IF(ISERROR(F218),"",VLOOKUP(E218,INDIRECT($F$8),6+(O223-1)*3,0))</f>
        <v>4</v>
      </c>
      <c r="G223" s="39" t="str">
        <f ca="1">IF(ISERROR(F218),"",_xlfn.TEXTJOIN("/",FALSE,P223,S223))</f>
        <v>DHARAM SINGH/100</v>
      </c>
      <c r="H223" s="39"/>
      <c r="I223" s="39" t="str">
        <f ca="1">IF(ISERROR(F218),"",_xlfn.TEXTJOIN("/",FALSE,Q223,T223))</f>
        <v>36/50</v>
      </c>
      <c r="J223" s="39"/>
      <c r="K223" s="39" t="str">
        <f ca="1">IF(ISERROR(F218),"",_xlfn.TEXTJOIN("/",FALSE,R223,U223))</f>
        <v>36/150</v>
      </c>
      <c r="L223" s="39"/>
      <c r="M223" s="7" t="b">
        <f ca="1">IF(ISERROR(F218),"",IF(ISTEXT(P223),IF(P223="A","Ab",IF(P223="D","Dt",IF(P223="UFM","UFM",IF(P223="NA","")))),IF(AND(ISBLANK(P223),ISBLANK(R223)),"",IF(P223&lt;0.3*S223,"F",IF(ISBLANK(R223),"",IF(ISTEXT(R223),R223,IF(R223&gt;=0.9*U223,"O",IF(R223&gt;=0.85*U223,"A+",IF(R223&gt;=0.8*U223,"A",IF(R223&gt;=0.7*U223,"B+",IF(R223&gt;=0.6*U223,"B",IF(R223&gt;=0.5*U223,"C",IF(R223&gt;=0.4*U223,"P",IF(R223&lt;0.4*U223,"F",R223))))))))))))))</f>
        <v>0</v>
      </c>
      <c r="N223" s="8" t="e">
        <f t="shared" ref="N223:N233" ca="1" si="21">INDEX($Z$2:$Z$13,MATCH(M223,$Y$2:$Y$13,0))</f>
        <v>#N/A</v>
      </c>
      <c r="O223">
        <v>1</v>
      </c>
      <c r="P223" s="1" t="str">
        <f ca="1">IF(ISERROR(F218),"",IF(ISTEXT(VLOOKUP(B218,INDIRECT($F$8),6+(O223-1)*3)),(VLOOKUP(B218,INDIRECT($F$8),6+(O223-1)*3)),SUM(VLOOKUP(B218,INDIRECT($F$8),6+(O223-1)*3),IF(W235,W223,0))))</f>
        <v>DHARAM SINGH</v>
      </c>
      <c r="Q223" s="1">
        <f ca="1">IF(ISERROR(F218),"",VLOOKUP(B218,INDIRECT($F$8),7+(O223-1)*3))</f>
        <v>36</v>
      </c>
      <c r="R223" s="1">
        <f ca="1">IF(ISERROR(F218),"",SUM(P223:Q223))</f>
        <v>36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e">
        <f ca="1">IF(ISERROR(F218),"",IF(N223=0,A223,""))</f>
        <v>#N/A</v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11</v>
      </c>
      <c r="X223" s="1" t="str">
        <f ca="1">IF(ISERROR(F218),"",IF(W223=0,"",_xlfn.TEXTJOIN("",FALSE," G+",W223," in ",A223)))</f>
        <v xml:space="preserve"> G+11 in AHT 001</v>
      </c>
    </row>
    <row r="224" spans="1:24" ht="12" customHeight="1" x14ac:dyDescent="0.25">
      <c r="A224" s="7" t="str">
        <f ca="1">IF(ISERROR(F218),"",VLOOKUP(C218,INDIRECT($F$8),6+(O224-1)*3,0))</f>
        <v>AHT 005</v>
      </c>
      <c r="B224" s="38" t="str">
        <f ca="1">IF(ISERROR(F218),"",VLOOKUP(D218,INDIRECT($F$8),6+(O224-1)*3,0))</f>
        <v>Analytical Mathematics</v>
      </c>
      <c r="C224" s="38"/>
      <c r="D224" s="38"/>
      <c r="E224" s="38"/>
      <c r="F224" s="7">
        <f ca="1">IF(ISERROR(F218),"",VLOOKUP(E218,INDIRECT($F$8),6+(O224-1)*3,0))</f>
        <v>4</v>
      </c>
      <c r="G224" s="39" t="str">
        <f ca="1">IF(ISERROR(F218),"",_xlfn.TEXTJOIN("/",FALSE,P224,S224))</f>
        <v>56/100</v>
      </c>
      <c r="H224" s="39"/>
      <c r="I224" s="39" t="str">
        <f ca="1">IF(ISERROR(F218),"",_xlfn.TEXTJOIN("/",FALSE,Q224,T224))</f>
        <v>40/50</v>
      </c>
      <c r="J224" s="39"/>
      <c r="K224" s="39" t="str">
        <f ca="1">IF(ISERROR(F218),"",_xlfn.TEXTJOIN("/",FALSE,R224,U224))</f>
        <v>96/150</v>
      </c>
      <c r="L224" s="39"/>
      <c r="M224" s="7" t="str">
        <f ca="1">IF(ISERROR(F218),"",IF(ISTEXT(P224),IF(P224="A","Ab",IF(P224="D","Dt",IF(P224="UFM","UFM",IF(P224="NA","")))),IF(AND(ISBLANK(P224),ISBLANK(R224)),"",IF(P224&lt;0.3*S224,"F",IF(ISBLANK(R224),"",IF(ISTEXT(R224),R224,IF(R224&gt;=0.9*U224,"O",IF(R224&gt;=0.85*U224,"A+",IF(R224&gt;=0.8*U224,"A",IF(R224&gt;=0.7*U224,"B+",IF(R224&gt;=0.6*U224,"B",IF(R224&gt;=0.5*U224,"C",IF(R224&gt;=0.4*U224,"P",IF(R224&lt;0.4*U224,"F",R224))))))))))))))</f>
        <v>B</v>
      </c>
      <c r="N224" s="8">
        <f t="shared" ca="1" si="21"/>
        <v>6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56</v>
      </c>
      <c r="Q224" s="1">
        <f ca="1">IF(ISERROR(F218),"",VLOOKUP(B218,INDIRECT($F$8),7+(O224-1)*3))</f>
        <v>40</v>
      </c>
      <c r="R224" s="1">
        <f ca="1">IF(ISERROR(F218),"",SUM(P224:Q224))</f>
        <v>96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/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0</v>
      </c>
      <c r="X224" s="1" t="str">
        <f ca="1">IF(ISERROR(F218),"",IF(W224=0,"",_xlfn.TEXTJOIN("",FALSE," G+",W224," in ",A224)))</f>
        <v/>
      </c>
    </row>
    <row r="225" spans="1:24" ht="12" customHeight="1" x14ac:dyDescent="0.25">
      <c r="A225" s="7" t="str">
        <f ca="1">IF(ISERROR(F218),"",VLOOKUP(C218,INDIRECT($F$8),6+(O225-1)*3,0))</f>
        <v>EET 001</v>
      </c>
      <c r="B225" s="38" t="str">
        <f ca="1">IF(ISERROR(F218),"",VLOOKUP(D218,INDIRECT($F$8),6+(O225-1)*3,0))</f>
        <v>Basic Electrical Engineering</v>
      </c>
      <c r="C225" s="38"/>
      <c r="D225" s="38"/>
      <c r="E225" s="38"/>
      <c r="F225" s="7">
        <f ca="1">IF(ISERROR(F218),"",VLOOKUP(E218,INDIRECT($F$8),6+(O225-1)*3,0))</f>
        <v>4</v>
      </c>
      <c r="G225" s="39" t="str">
        <f ca="1">IF(ISERROR(F218),"",_xlfn.TEXTJOIN("/",FALSE,P225,S225))</f>
        <v>83/100</v>
      </c>
      <c r="H225" s="39"/>
      <c r="I225" s="39" t="str">
        <f ca="1">IF(ISERROR(F218),"",_xlfn.TEXTJOIN("/",FALSE,Q225,T225))</f>
        <v>42/50</v>
      </c>
      <c r="J225" s="39"/>
      <c r="K225" s="39" t="str">
        <f ca="1">IF(ISERROR(F218),"",_xlfn.TEXTJOIN("/",FALSE,R225,U225))</f>
        <v>125/150</v>
      </c>
      <c r="L225" s="39"/>
      <c r="M225" s="7" t="str">
        <f ca="1">IF(ISERROR(F218),"",IF(ISTEXT(P225),IF(P225="A","Ab",IF(P225="D","Dt",IF(P225="UFM","UFM",IF(P225="NA","")))),IF(AND(ISBLANK(P225),ISBLANK(R225)),"",IF(P225&lt;0.3*S225,"F",IF(ISBLANK(R225),"",IF(ISTEXT(R225),R225,IF(R225&gt;=0.9*U225,"O",IF(R225&gt;=0.85*U225,"A+",IF(R225&gt;=0.8*U225,"A",IF(R225&gt;=0.7*U225,"B+",IF(R225&gt;=0.6*U225,"B",IF(R225&gt;=0.5*U225,"C",IF(R225&gt;=0.4*U225,"P",IF(R225&lt;0.4*U225,"F",R225))))))))))))))</f>
        <v>A</v>
      </c>
      <c r="N225" s="8">
        <f t="shared" ca="1" si="21"/>
        <v>8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83</v>
      </c>
      <c r="Q225" s="1">
        <f ca="1">IF(ISERROR(F218),"",VLOOKUP(B218,INDIRECT($F$8),7+(O225-1)*3))</f>
        <v>42</v>
      </c>
      <c r="R225" s="1">
        <f ca="1">IF(ISERROR(F218),"",SUM(P225:Q225))</f>
        <v>125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/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0</v>
      </c>
      <c r="X225" s="1" t="str">
        <f ca="1">IF(ISERROR(F218),"",IF(W225=0,"",_xlfn.TEXTJOIN("",FALSE," G+",W225," in ",A225)))</f>
        <v/>
      </c>
    </row>
    <row r="226" spans="1:24" ht="12" customHeight="1" x14ac:dyDescent="0.25">
      <c r="A226" s="7" t="str">
        <f ca="1">IF(ISERROR(F218),"",VLOOKUP(C218,INDIRECT($F$8),6+(O226-1)*3,0))</f>
        <v>CST 001</v>
      </c>
      <c r="B226" s="38" t="str">
        <f ca="1">IF(ISERROR(F218),"",VLOOKUP(D218,INDIRECT($F$8),6+(O226-1)*3,0))</f>
        <v>Programming for Problem Solving</v>
      </c>
      <c r="C226" s="38"/>
      <c r="D226" s="38"/>
      <c r="E226" s="38"/>
      <c r="F226" s="7">
        <f ca="1">IF(ISERROR(F218),"",VLOOKUP(E218,INDIRECT($F$8),6+(O226-1)*3,0))</f>
        <v>4</v>
      </c>
      <c r="G226" s="39" t="str">
        <f ca="1">IF(ISERROR(F218),"",_xlfn.TEXTJOIN("/",FALSE,P226,S226))</f>
        <v>69/100</v>
      </c>
      <c r="H226" s="39"/>
      <c r="I226" s="39" t="str">
        <f ca="1">IF(ISERROR(F218),"",_xlfn.TEXTJOIN("/",FALSE,Q226,T226))</f>
        <v>42/50</v>
      </c>
      <c r="J226" s="39"/>
      <c r="K226" s="39" t="str">
        <f ca="1">IF(ISERROR(F218),"",_xlfn.TEXTJOIN("/",FALSE,R226,U226))</f>
        <v>111/150</v>
      </c>
      <c r="L226" s="39"/>
      <c r="M226" s="7" t="str">
        <f ca="1">IF(ISERROR(F218),"",IF(ISTEXT(P226),IF(P226="A","Ab",IF(P226="D","Dt",IF(P226="UFM","UFM",IF(P226="NA","")))),IF(AND(ISBLANK(P226),ISBLANK(R226)),"",IF(P226&lt;0.3*S226,"F",IF(ISBLANK(R226),"",IF(ISTEXT(R226),R226,IF(R226&gt;=0.9*U226,"O",IF(R226&gt;=0.85*U226,"A+",IF(R226&gt;=0.8*U226,"A",IF(R226&gt;=0.7*U226,"B+",IF(R226&gt;=0.6*U226,"B",IF(R226&gt;=0.5*U226,"C",IF(R226&gt;=0.4*U226,"P",IF(R226&lt;0.4*U226,"F",R226))))))))))))))</f>
        <v>B+</v>
      </c>
      <c r="N226" s="8">
        <f t="shared" ca="1" si="21"/>
        <v>7</v>
      </c>
      <c r="O226">
        <f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69</v>
      </c>
      <c r="Q226" s="1">
        <f ca="1">IF(ISERROR(F218),"",VLOOKUP(B218,INDIRECT($F$8),7+(O226-1)*3))</f>
        <v>42</v>
      </c>
      <c r="R226" s="1">
        <f ca="1">IF(ISERROR(F218),"",SUM(P226:Q226))</f>
        <v>111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/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0</v>
      </c>
      <c r="X226" s="1" t="str">
        <f ca="1">IF(ISERROR(F218),"",IF(W226=0,"",_xlfn.TEXTJOIN("",FALSE," G+",W226," in ",A226)))</f>
        <v/>
      </c>
    </row>
    <row r="227" spans="1:24" ht="12" customHeight="1" x14ac:dyDescent="0.25">
      <c r="A227" s="7" t="str">
        <f ca="1">IF(ISERROR(F218),"",VLOOKUP(C218,INDIRECT($F$8),6+(O227-1)*3,0))</f>
        <v>AHT 004</v>
      </c>
      <c r="B227" s="38" t="str">
        <f ca="1">IF(ISERROR(F218),"",VLOOKUP(D218,INDIRECT($F$8),6+(O227-1)*3,0))</f>
        <v>Environmental Studies ($)</v>
      </c>
      <c r="C227" s="38"/>
      <c r="D227" s="38"/>
      <c r="E227" s="38"/>
      <c r="F227" s="7">
        <f ca="1">IF(ISERROR(F218),"",VLOOKUP(E218,INDIRECT($F$8),6+(O227-1)*3,0))</f>
        <v>0</v>
      </c>
      <c r="G227" s="39" t="str">
        <f ca="1">IF(ISERROR(F218),"",_xlfn.TEXTJOIN("/",FALSE,P227,S227))</f>
        <v>28/50</v>
      </c>
      <c r="H227" s="39"/>
      <c r="I227" s="39" t="str">
        <f ca="1">IF(ISERROR(F218),"",_xlfn.TEXTJOIN("/",FALSE,Q227,T227))</f>
        <v>21/25</v>
      </c>
      <c r="J227" s="39"/>
      <c r="K227" s="39" t="str">
        <f ca="1">IF(ISERROR(F218),"",_xlfn.TEXTJOIN("/",FALSE,R227,U227))</f>
        <v>49/75</v>
      </c>
      <c r="L227" s="39"/>
      <c r="M227" s="7" t="str">
        <f ca="1">IF(ISERROR(F218),"",IF(ISTEXT(P227),IF(P227="A","Ab",IF(P227="D","Dt",IF(P227="UFM","UFM",IF(P227="NA","")))),IF(AND(ISBLANK(P227),ISBLANK(R227)),"",IF(P227&lt;0.3*S227,"F",IF(ISBLANK(R227),"",IF(ISTEXT(R227),R227,IF(R227&gt;=0.9*U227,"O",IF(R227&gt;=0.85*U227,"A+",IF(R227&gt;=0.8*U227,"A",IF(R227&gt;=0.7*U227,"B+",IF(R227&gt;=0.6*U227,"B",IF(R227&gt;=0.5*U227,"C",IF(R227&gt;=0.4*U227,"P",IF(R227&lt;0.4*U227,"F",R227))))))))))))))</f>
        <v>B</v>
      </c>
      <c r="N227" s="8">
        <f t="shared" ca="1" si="21"/>
        <v>6</v>
      </c>
      <c r="O227">
        <f>O226+1</f>
        <v>5</v>
      </c>
      <c r="P227" s="1">
        <f ca="1">IF(ISERROR(F218),"",IF(ISTEXT(VLOOKUP(B218,INDIRECT($F$8),6+(O227-1)*3)),(VLOOKUP(B218,INDIRECT($F$8),6+(O227-1)*3)),SUM(VLOOKUP(B218,INDIRECT($F$8),6+(O227-1)*3),IF(W235,W227,0))))</f>
        <v>28</v>
      </c>
      <c r="Q227" s="1">
        <f ca="1">IF(ISERROR(F218),"",VLOOKUP(B218,INDIRECT($F$8),7+(O227-1)*3))</f>
        <v>21</v>
      </c>
      <c r="R227" s="1">
        <f ca="1">IF(ISERROR(F218),"",SUM(P227:Q227))</f>
        <v>49</v>
      </c>
      <c r="S227" s="1">
        <f ca="1">IF(ISERROR(F218),"",VLOOKUP(A218,INDIRECT($F$8),6+(O227-1)*3))</f>
        <v>50</v>
      </c>
      <c r="T227" s="1">
        <f ca="1">IF(ISERROR(F218),"",VLOOKUP(A218,INDIRECT($F$8),7+(O227-1)*3))</f>
        <v>25</v>
      </c>
      <c r="U227" s="1">
        <f ca="1">IF(ISERROR(F218),"",VLOOKUP(A218,INDIRECT($F$8),8+(O227-1)*3))</f>
        <v>75</v>
      </c>
      <c r="V227" s="1" t="str">
        <f ca="1">IF(ISERROR(F218),"",IF(N227=0,A227,""))</f>
        <v/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0</v>
      </c>
      <c r="X227" s="1" t="str">
        <f ca="1">IF(ISERROR(F218),"",IF(W227=0,"",_xlfn.TEXTJOIN("",FALSE," G+",W227," in ",A227)))</f>
        <v/>
      </c>
    </row>
    <row r="228" spans="1:24" ht="12" customHeight="1" x14ac:dyDescent="0.25">
      <c r="A228" s="7" t="str">
        <f ca="1">IF(ISERROR(F218),"",VLOOKUP(C218,INDIRECT($F$8),6+(O228-1)*3,0))</f>
        <v>AHP 001</v>
      </c>
      <c r="B228" s="38" t="str">
        <f ca="1">IF(ISERROR(F218),"",VLOOKUP(D218,INDIRECT($F$8),6+(O228-1)*3,0))</f>
        <v>Engineering Physics Lab</v>
      </c>
      <c r="C228" s="38"/>
      <c r="D228" s="38"/>
      <c r="E228" s="38"/>
      <c r="F228" s="7">
        <f ca="1">IF(ISERROR(F218),"",VLOOKUP(E218,INDIRECT($F$8),6+(O228-1)*3,0))</f>
        <v>1</v>
      </c>
      <c r="G228" s="39" t="str">
        <f ca="1">IF(ISERROR(F218),"",_xlfn.TEXTJOIN("/",FALSE,P228,S228))</f>
        <v>20/25</v>
      </c>
      <c r="H228" s="39"/>
      <c r="I228" s="39" t="str">
        <f ca="1">IF(ISERROR(F218),"",_xlfn.TEXTJOIN("/",FALSE,Q228,T228))</f>
        <v>23/25</v>
      </c>
      <c r="J228" s="39"/>
      <c r="K228" s="39" t="str">
        <f ca="1">IF(ISERROR(F218),"",_xlfn.TEXTJOIN("/",FALSE,R228,U228))</f>
        <v>43/50</v>
      </c>
      <c r="L228" s="39"/>
      <c r="M228" s="7" t="str">
        <f ca="1">IF(ISERROR(F218),"",IF(ISTEXT(P228),IF(P228="A","Ab",IF(P228="D","Dt",IF(P228="UFM","UFM",IF(P228="NA","")))),IF(AND(ISBLANK(P228),ISBLANK(R228)),"",IF(P228&lt;0.3*S228,"F",IF(ISBLANK(R228),"",IF(ISTEXT(R228),R228,IF(R228&gt;=0.9*U228,"O",IF(R228&gt;=0.85*U228,"A+",IF(R228&gt;=0.8*U228,"A",IF(R228&gt;=0.7*U228,"B+",IF(R228&gt;=0.6*U228,"B",IF(R228&gt;=0.5*U228,"C",IF(R228&gt;=0.4*U228,"P",IF(R228&lt;0.4*U228,"F",R228))))))))))))))</f>
        <v>A+</v>
      </c>
      <c r="N228" s="8">
        <f t="shared" ca="1" si="21"/>
        <v>9</v>
      </c>
      <c r="O228">
        <f t="shared" ref="O228:O234" si="22">O227+1</f>
        <v>6</v>
      </c>
      <c r="P228" s="1">
        <f ca="1">IF(ISERROR(F218),"",IF(ISTEXT(VLOOKUP(B218,INDIRECT($F$8),6+(O228-1)*3)),(VLOOKUP(B218,INDIRECT($F$8),6+(O228-1)*3)),SUM(VLOOKUP(B218,INDIRECT($F$8),6+(O228-1)*3),IF(W235,W228,0))))</f>
        <v>20</v>
      </c>
      <c r="Q228" s="1">
        <f ca="1">IF(ISERROR(F218),"",VLOOKUP(B218,INDIRECT($F$8),7+(O228-1)*3))</f>
        <v>23</v>
      </c>
      <c r="R228" s="1">
        <f ca="1">IF(ISERROR(F218),"",SUM(P228:Q228))</f>
        <v>43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5">
      <c r="A229" s="7" t="str">
        <f ca="1">IF(ISERROR(F218),"",VLOOKUP(C218,INDIRECT($F$8),6+(O229-1)*3,0))</f>
        <v>EEP 001</v>
      </c>
      <c r="B229" s="38" t="str">
        <f ca="1">IF(ISERROR(F218),"",VLOOKUP(D218,INDIRECT($F$8),6+(O229-1)*3,0))</f>
        <v>Basic Electrical Engineering Lab</v>
      </c>
      <c r="C229" s="38"/>
      <c r="D229" s="38"/>
      <c r="E229" s="38"/>
      <c r="F229" s="7">
        <f ca="1">IF(ISERROR(F218),"",VLOOKUP(E218,INDIRECT($F$8),6+(O229-1)*3,0))</f>
        <v>1</v>
      </c>
      <c r="G229" s="39" t="str">
        <f ca="1">IF(ISERROR(F218),"",_xlfn.TEXTJOIN("/",FALSE,P229,S229))</f>
        <v>17/25</v>
      </c>
      <c r="H229" s="39"/>
      <c r="I229" s="39" t="str">
        <f ca="1">IF(ISERROR(F218),"",_xlfn.TEXTJOIN("/",FALSE,Q229,T229))</f>
        <v>20/25</v>
      </c>
      <c r="J229" s="39"/>
      <c r="K229" s="39" t="str">
        <f ca="1">IF(ISERROR(F218),"",_xlfn.TEXTJOIN("/",FALSE,R229,U229))</f>
        <v>37/50</v>
      </c>
      <c r="L229" s="39"/>
      <c r="M229" s="7" t="str">
        <f ca="1">IF(ISERROR(F218),"",IF(ISTEXT(P229),IF(P229="A","Ab",IF(P229="D","Dt",IF(P229="UFM","UFM",IF(P229="NA","")))),IF(AND(ISBLANK(P229),ISBLANK(R229)),"",IF(P229&lt;0.3*S229,"F",IF(ISBLANK(R229),"",IF(ISTEXT(R229),R229,IF(R229&gt;=0.9*U229,"O",IF(R229&gt;=0.85*U229,"A+",IF(R229&gt;=0.8*U229,"A",IF(R229&gt;=0.7*U229,"B+",IF(R229&gt;=0.6*U229,"B",IF(R229&gt;=0.5*U229,"C",IF(R229&gt;=0.4*U229,"P",IF(R229&lt;0.4*U229,"F",R229))))))))))))))</f>
        <v>B+</v>
      </c>
      <c r="N229" s="8">
        <f t="shared" ca="1" si="21"/>
        <v>7</v>
      </c>
      <c r="O229">
        <f t="shared" si="22"/>
        <v>7</v>
      </c>
      <c r="P229" s="1">
        <f ca="1">IF(ISERROR(F218),"",IF(ISTEXT(VLOOKUP(B218,INDIRECT($F$8),6+(O229-1)*3)),(VLOOKUP(B218,INDIRECT($F$8),6+(O229-1)*3)),SUM(VLOOKUP(B218,INDIRECT($F$8),6+(O229-1)*3),IF(W235,W229,0))))</f>
        <v>17</v>
      </c>
      <c r="Q229" s="1">
        <f ca="1">IF(ISERROR(F218),"",VLOOKUP(B218,INDIRECT($F$8),7+(O229-1)*3))</f>
        <v>20</v>
      </c>
      <c r="R229" s="1">
        <f ca="1">IF(ISERROR(F218),"",SUM(P229:Q229))</f>
        <v>37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5">
      <c r="A230" s="7" t="str">
        <f ca="1">IF(ISERROR(F218),"",VLOOKUP(C218,INDIRECT($F$8),6+(O230-1)*3,0))</f>
        <v>CSP 001</v>
      </c>
      <c r="B230" s="38" t="str">
        <f ca="1">IF(ISERROR(F218),"",VLOOKUP(D218,INDIRECT($F$8),6+(O230-1)*3-Z230,0))</f>
        <v>Programming for Problem Solving Lab</v>
      </c>
      <c r="C230" s="38"/>
      <c r="D230" s="38"/>
      <c r="E230" s="38"/>
      <c r="F230" s="7">
        <f ca="1">IF(ISERROR(F218),"",VLOOKUP(E218,INDIRECT($F$8),6+(O230-1)*3,0))</f>
        <v>1</v>
      </c>
      <c r="G230" s="39" t="str">
        <f ca="1">IF(ISERROR(F218),"",_xlfn.TEXTJOIN("/",FALSE,P230,S230))</f>
        <v>21/25</v>
      </c>
      <c r="H230" s="39"/>
      <c r="I230" s="39" t="str">
        <f ca="1">IF(ISERROR(F218),"",_xlfn.TEXTJOIN("/",FALSE,Q230,T230))</f>
        <v>21/25</v>
      </c>
      <c r="J230" s="39"/>
      <c r="K230" s="39" t="str">
        <f ca="1">IF(ISERROR(F218),"",_xlfn.TEXTJOIN("/",FALSE,R230,U230))</f>
        <v>42/50</v>
      </c>
      <c r="L230" s="39"/>
      <c r="M230" s="7" t="str">
        <f ca="1">IF(ISERROR(F218),"",IF(ISTEXT(P230),IF(P230="A","Ab",IF(P230="D","Dt",IF(P230="UFM","UFM",IF(P230="NA","")))),IF(AND(ISBLANK(P230),ISBLANK(R230)),"",IF(P230&lt;0.3*S230,"F",IF(ISBLANK(R230),"",IF(ISTEXT(R230),R230,IF(R230&gt;=0.9*U230,"O",IF(R230&gt;=0.85*U230,"A+",IF(R230&gt;=0.8*U230,"A",IF(R230&gt;=0.7*U230,"B+",IF(R230&gt;=0.6*U230,"B",IF(R230&gt;=0.5*U230,"C",IF(R230&gt;=0.4*U230,"P",IF(R230&lt;0.4*U230,"F",R230))))))))))))))</f>
        <v>A</v>
      </c>
      <c r="N230" s="8">
        <f t="shared" ca="1" si="21"/>
        <v>8</v>
      </c>
      <c r="O230">
        <f t="shared" si="22"/>
        <v>8</v>
      </c>
      <c r="P230" s="1">
        <f ca="1">IF(ISERROR(F218),"",IF(ISTEXT(VLOOKUP(B218,INDIRECT($F$8),6+(O230-1)*3)),(VLOOKUP(B218,INDIRECT($F$8),6+(O230-1)*3)),SUM(VLOOKUP(B218,INDIRECT($F$8),6+(O230-1)*3),IF(W235,W230,0))))</f>
        <v>21</v>
      </c>
      <c r="Q230" s="1">
        <f ca="1">IF(ISERROR(F218),"",VLOOKUP(B218,INDIRECT($F$8),7+(O230-1)*3))</f>
        <v>21</v>
      </c>
      <c r="R230" s="1">
        <f ca="1">IF(ISERROR(F218),"",SUM(P230:Q230))</f>
        <v>42</v>
      </c>
      <c r="S230" s="1">
        <f ca="1">IF(ISERROR(F218),"",VLOOKUP(A218,INDIRECT($F$8),6+(O230-1)*3))</f>
        <v>25</v>
      </c>
      <c r="T230" s="1">
        <f ca="1">IF(ISERROR(F218),"",VLOOKUP(A218,INDIRECT($F$8),7+(O230-1)*3))</f>
        <v>25</v>
      </c>
      <c r="U230" s="1">
        <f ca="1">IF(ISERROR(F218),"",VLOOKUP(A218,INDIRECT($F$8),8+(O230-1)*3))</f>
        <v>50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5">
      <c r="A231" s="7" t="str">
        <f ca="1">IF(ISERROR(F218),"",VLOOKUP(C218,INDIRECT($F$8),6+(O231-1)*3,0))</f>
        <v>MEP 002</v>
      </c>
      <c r="B231" s="38" t="str">
        <f ca="1">IF(ISERROR(F218),"",VLOOKUP(D218,INDIRECT($F$8),6+(O231-1)*3-Z231,0))</f>
        <v>Engineering Graphics &amp; Design Lab</v>
      </c>
      <c r="C231" s="38"/>
      <c r="D231" s="38"/>
      <c r="E231" s="38"/>
      <c r="F231" s="7">
        <f ca="1">IF(ISERROR(F218),"",VLOOKUP(E218,INDIRECT($F$8),6+(O231-1)*3,0))</f>
        <v>2</v>
      </c>
      <c r="G231" s="39" t="str">
        <f ca="1">IF(ISERROR(F218),"",_xlfn.TEXTJOIN("/",FALSE,P231,S231))</f>
        <v>41/50</v>
      </c>
      <c r="H231" s="39"/>
      <c r="I231" s="39" t="str">
        <f ca="1">IF(ISERROR(F218),"",_xlfn.TEXTJOIN("/",FALSE,Q231,T231))</f>
        <v>45/50</v>
      </c>
      <c r="J231" s="39"/>
      <c r="K231" s="39" t="str">
        <f ca="1">IF(ISERROR(F218),"",_xlfn.TEXTJOIN("/",FALSE,R231,U231))</f>
        <v>86/100</v>
      </c>
      <c r="L231" s="39"/>
      <c r="M231" s="7" t="str">
        <f ca="1">IF(ISERROR(F218),"",IF(ISTEXT(P231),IF(P231="A","Ab",IF(P231="D","Dt",IF(P231="UFM","UFM",IF(P231="NA","")))),IF(AND(ISBLANK(P231),ISBLANK(R231)),"",IF(P231&lt;0.3*S231,"F",IF(ISBLANK(R231),"",IF(ISTEXT(R231),R231,IF(R231&gt;=0.9*U231,"O",IF(R231&gt;=0.85*U231,"A+",IF(R231&gt;=0.8*U231,"A",IF(R231&gt;=0.7*U231,"B+",IF(R231&gt;=0.6*U231,"B",IF(R231&gt;=0.5*U231,"C",IF(R231&gt;=0.4*U231,"P",IF(R231&lt;0.4*U231,"F",R231))))))))))))))</f>
        <v>A+</v>
      </c>
      <c r="N231" s="8">
        <f t="shared" ca="1" si="21"/>
        <v>9</v>
      </c>
      <c r="O231">
        <f t="shared" si="22"/>
        <v>9</v>
      </c>
      <c r="P231" s="1">
        <f ca="1">IF(ISERROR(F218),"",IF(ISTEXT(VLOOKUP(B218,INDIRECT($F$8),6+(O231-1)*3)),(VLOOKUP(B218,INDIRECT($F$8),6+(O231-1)*3)),SUM(VLOOKUP(B218,INDIRECT($F$8),6+(O231-1)*3),IF(W235,W231,0))))</f>
        <v>41</v>
      </c>
      <c r="Q231" s="1">
        <f ca="1">IF(ISERROR(F218),"",VLOOKUP(B218,INDIRECT($F$8),7+(O231-1)*3))</f>
        <v>45</v>
      </c>
      <c r="R231" s="1">
        <f ca="1">IF(ISERROR(F218),"",SUM(P231:Q231))</f>
        <v>86</v>
      </c>
      <c r="S231" s="1">
        <f ca="1">IF(ISERROR(F218),"",VLOOKUP(A218,INDIRECT($F$8),6+(O231-1)*3))</f>
        <v>50</v>
      </c>
      <c r="T231" s="1">
        <f ca="1">IF(ISERROR(F218),"",VLOOKUP(A218,INDIRECT($F$8),7+(O231-1)*3))</f>
        <v>50</v>
      </c>
      <c r="U231" s="1">
        <f ca="1">IF(ISERROR(F218),"",VLOOKUP(A218,INDIRECT($F$8),8+(O231-1)*3))</f>
        <v>100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5">
      <c r="A232" s="7" t="str">
        <f ca="1">IF(ISERROR(F218),"",VLOOKUP(C218,INDIRECT($F$8),6+(O232-1)*3,0))</f>
        <v>AHP 003</v>
      </c>
      <c r="B232" s="38" t="str">
        <f ca="1">IF(ISERROR(F218),"",VLOOKUP(D218,INDIRECT($F$8),6+(O232-1)*3,0))</f>
        <v>Introduction to Digital Marketing Lab</v>
      </c>
      <c r="C232" s="38"/>
      <c r="D232" s="38"/>
      <c r="E232" s="38"/>
      <c r="F232" s="7">
        <f ca="1">IF(ISERROR(F218),"",VLOOKUP(E218,INDIRECT($F$8),6+(O232-1)*3,0))</f>
        <v>1</v>
      </c>
      <c r="G232" s="39" t="str">
        <f ca="1">IF(ISERROR(F218),"",_xlfn.TEXTJOIN("/",FALSE,P232,S232))</f>
        <v>20/25</v>
      </c>
      <c r="H232" s="39"/>
      <c r="I232" s="39" t="str">
        <f ca="1">IF(ISERROR(F218),"",_xlfn.TEXTJOIN("/",FALSE,Q232,T232))</f>
        <v>20/25</v>
      </c>
      <c r="J232" s="39"/>
      <c r="K232" s="39" t="str">
        <f ca="1">IF(ISERROR(F218),"",_xlfn.TEXTJOIN("/",FALSE,R232,U232))</f>
        <v>40/50</v>
      </c>
      <c r="L232" s="39"/>
      <c r="M232" s="7" t="str">
        <f ca="1">IF(ISERROR(F218),"",IF(ISTEXT(P232),IF(P232="A","Ab",IF(P232="D","Dt",IF(P232="UFM","UFM",IF(P232="NA","")))),IF(AND(ISBLANK(P232),ISBLANK(R232)),"",IF(P232&lt;0.3*S232,"F",IF(ISBLANK(R232),"",IF(ISTEXT(R232),R232,IF(R232&gt;=0.9*U232,"O",IF(R232&gt;=0.85*U232,"A+",IF(R232&gt;=0.8*U232,"A",IF(R232&gt;=0.7*U232,"B+",IF(R232&gt;=0.6*U232,"B",IF(R232&gt;=0.5*U232,"C",IF(R232&gt;=0.4*U232,"P",IF(R232&lt;0.4*U232,"F",R232))))))))))))))</f>
        <v>A</v>
      </c>
      <c r="N232" s="8">
        <f t="shared" ca="1" si="21"/>
        <v>8</v>
      </c>
      <c r="O232">
        <f t="shared" si="22"/>
        <v>10</v>
      </c>
      <c r="P232" s="1">
        <f ca="1">IF(ISERROR(F218),"",IF(ISTEXT(VLOOKUP(B218,INDIRECT($F$8),6+(O232-1)*3)),(VLOOKUP(B218,INDIRECT($F$8),6+(O232-1)*3)),SUM(VLOOKUP(B218,INDIRECT($F$8),6+(O232-1)*3),IF(W235,W232,0))))</f>
        <v>20</v>
      </c>
      <c r="Q232" s="1">
        <f ca="1">IF(ISERROR(F218),"",VLOOKUP(B218,INDIRECT($F$8),7+(O232-1)*3))</f>
        <v>20</v>
      </c>
      <c r="R232" s="1">
        <f ca="1">IF(ISERROR(F218),"",SUM(P232:Q232))</f>
        <v>40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5">
      <c r="A233" s="7" t="str">
        <f ca="1">IF(ISERROR(F218),"",VLOOKUP(C218,INDIRECT($F$8),6+(O233-1)*3,0))</f>
        <v>AHP 005</v>
      </c>
      <c r="B233" s="38" t="str">
        <f ca="1">IF(ISERROR(F218),"",VLOOKUP(D218,INDIRECT($F$8),6+(O233-1)*3,0))</f>
        <v>Self Employment &amp; Entrepreneurship Development</v>
      </c>
      <c r="C233" s="38"/>
      <c r="D233" s="38"/>
      <c r="E233" s="38"/>
      <c r="F233" s="7">
        <f ca="1">IF(ISERROR(F218),"",VLOOKUP(E218,INDIRECT($F$8),6+(O233-1)*3,0))</f>
        <v>1</v>
      </c>
      <c r="G233" s="39" t="str">
        <f ca="1">IF(ISERROR(F218),"",_xlfn.TEXTJOIN("/",FALSE,P233,S233))</f>
        <v>21/25</v>
      </c>
      <c r="H233" s="39"/>
      <c r="I233" s="39" t="str">
        <f ca="1">IF(ISERROR(F218),"",_xlfn.TEXTJOIN("/",FALSE,Q233,T233))</f>
        <v>22/25</v>
      </c>
      <c r="J233" s="39"/>
      <c r="K233" s="39" t="str">
        <f ca="1">IF(ISERROR(F218),"",_xlfn.TEXTJOIN("/",FALSE,R233,U233))</f>
        <v>43/50</v>
      </c>
      <c r="L233" s="39"/>
      <c r="M233" s="7" t="str">
        <f ca="1">IF(ISERROR(F218),"",IF(ISTEXT(P233),IF(P233="A","Ab",IF(P233="D","Dt",IF(P233="UFM","UFM",IF(P233="NA","")))),IF(AND(ISBLANK(P233),ISBLANK(R233)),"",IF(P233&lt;0.3*S233,"F",IF(ISBLANK(R233),"",IF(ISTEXT(R233),R233,IF(R233&gt;=0.9*U233,"O",IF(R233&gt;=0.85*U233,"A+",IF(R233&gt;=0.8*U233,"A",IF(R233&gt;=0.7*U233,"B+",IF(R233&gt;=0.6*U233,"B",IF(R233&gt;=0.5*U233,"C",IF(R233&gt;=0.4*U233,"P",IF(R233&lt;0.4*U233,"F",R233))))))))))))))</f>
        <v>A+</v>
      </c>
      <c r="N233" s="8">
        <f t="shared" ca="1" si="21"/>
        <v>9</v>
      </c>
      <c r="O233">
        <f t="shared" si="22"/>
        <v>11</v>
      </c>
      <c r="P233" s="1">
        <f ca="1">IF(ISERROR(F218),"",IF(ISTEXT(VLOOKUP(B218,INDIRECT($F$8),6+(O233-1)*3)),(VLOOKUP(B218,INDIRECT($F$8),6+(O233-1)*3)),SUM(VLOOKUP(B218,INDIRECT($F$8),6+(O233-1)*3),IF(W235,W233,0))))</f>
        <v>21</v>
      </c>
      <c r="Q233" s="1">
        <f ca="1">IF(ISERROR(F218),"",VLOOKUP(B218,INDIRECT($F$8),7+(O233-1)*3))</f>
        <v>22</v>
      </c>
      <c r="R233" s="1">
        <f ca="1">IF(ISERROR(F218),"",SUM(P233:Q233))</f>
        <v>43</v>
      </c>
      <c r="S233" s="1">
        <f ca="1">IF(ISERROR(F218),"",VLOOKUP(A218,INDIRECT($F$8),6+(O233-1)*3))</f>
        <v>25</v>
      </c>
      <c r="T233" s="1">
        <f ca="1">IF(ISERROR(F218),"",VLOOKUP(A218,INDIRECT($F$8),7+(O233-1)*3))</f>
        <v>25</v>
      </c>
      <c r="U233" s="1">
        <f ca="1">IF(ISERROR(F218),"",VLOOKUP(A218,INDIRECT($F$8),8+(O233-1)*3))</f>
        <v>50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5">
      <c r="A234" s="7" t="str">
        <f ca="1">IF(ISERROR(F218),"",VLOOKUP(C218,INDIRECT($F$8),6+(O234-1)*3-Y234,0))</f>
        <v>GP 02</v>
      </c>
      <c r="B234" s="38" t="str">
        <f ca="1">IF(ISERROR(F218),"",VLOOKUP(D218,INDIRECT($F$8),6+(O234-1)*3-Z234,0))</f>
        <v>General Proficiency ($)</v>
      </c>
      <c r="C234" s="38"/>
      <c r="D234" s="38"/>
      <c r="E234" s="38"/>
      <c r="F234" s="7">
        <f ca="1">IF(ISERROR(F218),"",VLOOKUP(E218,INDIRECT($F$8),6+(O234-1)*3-AA234,0))</f>
        <v>0</v>
      </c>
      <c r="G234" s="39" t="str">
        <f ca="1">IF(ISERROR(F218),"","-")</f>
        <v>-</v>
      </c>
      <c r="H234" s="39"/>
      <c r="I234" s="39" t="str">
        <f ca="1">IF(ISERROR(F218),"",_xlfn.TEXTJOIN("/",FALSE,Q234,T234))</f>
        <v>46/50</v>
      </c>
      <c r="J234" s="39"/>
      <c r="K234" s="39" t="str">
        <f ca="1">IF(ISERROR(F218),"",_xlfn.TEXTJOIN("/",FALSE,R234,U234))</f>
        <v>46/50</v>
      </c>
      <c r="L234" s="39"/>
      <c r="M234" s="39" t="str">
        <f ca="1">IF(ISBLANK(R234),"",IF(ISTEXT(R234),R234,IF(R234&gt;=0.8*U234,"Excellent",IF(R234&gt;=0.6*U234,"Very Good",IF(R234&gt;=0.4*U234,"Good",IF(R234&gt;=0.2*U234,"Satisfactory","Average"))))))</f>
        <v>Excellent</v>
      </c>
      <c r="N234" s="39"/>
      <c r="O234">
        <f t="shared" si="22"/>
        <v>12</v>
      </c>
      <c r="P234" s="1">
        <f ca="1">IF(ISERROR(F218),"",IF(ISTEXT(VLOOKUP(B\28,INDIRECT($F$8),6+(O234-1)*3)),(VLOOKUP(B218,INDIRECT($F$8),6+(O234-1)*3)),SUM(VLOOKUP(B218,INDIRECT($F$8),6+(O234-1)*3),IF(W235,W234,0))))</f>
        <v>0</v>
      </c>
      <c r="Q234" s="1">
        <f ca="1">IF(ISERROR(F218),"",VLOOKUP(B218,INDIRECT($F$8),7+(O234-1)*3))</f>
        <v>46</v>
      </c>
      <c r="R234" s="1">
        <f ca="1">IF(ISERROR(F218),"",SUM(P234:Q234))</f>
        <v>46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5">
      <c r="A235" s="40" t="str">
        <f ca="1">IF(ISERROR(F218),"",A214)</f>
        <v>Total Credits/ Marks/ Total Grade Points</v>
      </c>
      <c r="B235" s="40"/>
      <c r="C235" s="40"/>
      <c r="D235" s="40"/>
      <c r="E235" s="40"/>
      <c r="F235" s="10">
        <f ca="1">IF(ISERROR(F218),"",SUM(F223:F233))</f>
        <v>23</v>
      </c>
      <c r="G235" s="41" t="str">
        <f ca="1">IF(ISERROR(F218),"",_xlfn.TEXTJOIN("/",TRUE,SUMIF(F223:F234,"&gt;0",P223:P234),SUMIF(F223:F234,"&gt;0",S223:S234)))</f>
        <v>348/575</v>
      </c>
      <c r="H235" s="41"/>
      <c r="I235" s="41" t="str">
        <f ca="1">IF(ISERROR(F218),"",_xlfn.TEXTJOIN("/",TRUE,SUMIF(F223:F234,"&gt;0",Q223:Q234),SUMIF(F223:F234,"&gt;0",T223:T234)))</f>
        <v>311/375</v>
      </c>
      <c r="J235" s="41"/>
      <c r="K235" s="41" t="str">
        <f ca="1">IF(ISERROR(F218),"",_xlfn.TEXTJOIN("/",TRUE,SUMIF(F223:F234,"&gt;0",R223:R234),SUMIF(F223:F234,"&gt;0",U223:U234)))</f>
        <v>659/950</v>
      </c>
      <c r="L235" s="41"/>
      <c r="M235" s="40" t="e">
        <f ca="1">IF(ISERROR(F218),"",SUMPRODUCT(N223:N233,F223:F233))</f>
        <v>#N/A</v>
      </c>
      <c r="N235" s="40"/>
      <c r="V235" s="1" t="e">
        <f ca="1">IF(ISERROR(F218),"",_xlfn.TEXTJOIN(", ",TRUE,V223:V234))</f>
        <v>#N/A</v>
      </c>
      <c r="W235" t="b">
        <f ca="1">IF(ISERROR(F218),"",IF(SUM(W223:W234)&lt;=W222,TRUE,FALSE))</f>
        <v>0</v>
      </c>
      <c r="X235" s="1" t="str">
        <f ca="1">IF(ISERROR(F218),"",_xlfn.TEXTJOIN(",",TRUE,X223:X234))</f>
        <v xml:space="preserve"> G+11 in AHT 001</v>
      </c>
    </row>
    <row r="236" spans="1:24" ht="12" customHeight="1" x14ac:dyDescent="0.25">
      <c r="A236" s="40" t="str">
        <f ca="1">IF(ISERROR(F218),"",A215)</f>
        <v>Result:</v>
      </c>
      <c r="B236" s="42" t="e" cm="1">
        <f t="array" aca="1" ref="B236" ca="1">IF(INDIRECT("N" &amp; ROW())&lt;20, "NOT PROMOTED TO SECOND YEAR", IF(TRIM(INDIRECT("V" &amp; ROW()-1))="","PASS","CARRY OVER")
)</f>
        <v>#N/A</v>
      </c>
      <c r="C236" s="42"/>
      <c r="D236" s="40" t="str">
        <f ca="1">IF(ISERROR(F218),"",D215)</f>
        <v>Remark:</v>
      </c>
      <c r="E236" s="42" t="e">
        <f ca="1">IF(ISERROR(F218),"",IF(V235="",IF(X235="","",X235),_xlfn.TEXTJOIN(" ",TRUE,"BACK IN",V235)))</f>
        <v>#N/A</v>
      </c>
      <c r="F236" s="42"/>
      <c r="G236" s="40" t="str">
        <f ca="1">IF(ISERROR(F218),"",G215)</f>
        <v>SGPA:</v>
      </c>
      <c r="H236" s="43" t="e">
        <f ca="1">IF(ISERROR(F218),"",M235/F235)</f>
        <v>#N/A</v>
      </c>
      <c r="I236" s="40" t="str">
        <f ca="1">IF(ISERROR(F218),"",I215)</f>
        <v>CGPA:</v>
      </c>
      <c r="J236" s="43" t="e">
        <f ca="1">IF(ISERROR(F218),"",VLOOKUP(B218,INDIRECT($F$8),12+(O234-1)*3,0))</f>
        <v>#N/A</v>
      </c>
      <c r="K236" s="42" t="str">
        <f ca="1">IF(ISERROR(F218),"",K215)</f>
        <v>Earned Credits:</v>
      </c>
      <c r="L236" s="40">
        <f ca="1">IF(ISERROR(F218),"",SUMIF(N223:N233,"&gt;0",F223:F233))</f>
        <v>19</v>
      </c>
      <c r="M236" s="42" t="str">
        <f ca="1">IF(ISERROR(F218),"",M215)</f>
        <v>Cuml. Earned Credits:</v>
      </c>
      <c r="N236" s="40">
        <f ca="1">IF(ISERROR(F218),"",VLOOKUP(B218,INDIRECT($F$8),10+(O234-1)*3,0))</f>
        <v>42</v>
      </c>
    </row>
    <row r="237" spans="1:24" ht="12" customHeight="1" x14ac:dyDescent="0.25">
      <c r="A237" s="40"/>
      <c r="B237" s="42"/>
      <c r="C237" s="42"/>
      <c r="D237" s="40"/>
      <c r="E237" s="42"/>
      <c r="F237" s="42"/>
      <c r="G237" s="40"/>
      <c r="H237" s="43"/>
      <c r="I237" s="40"/>
      <c r="J237" s="43"/>
      <c r="K237" s="42"/>
      <c r="L237" s="40"/>
      <c r="M237" s="42"/>
      <c r="N237" s="40"/>
    </row>
    <row r="238" spans="1:24" ht="12" customHeight="1" x14ac:dyDescent="0.25">
      <c r="A238" s="40"/>
      <c r="B238" s="42"/>
      <c r="C238" s="42"/>
      <c r="D238" s="40"/>
      <c r="E238" s="42"/>
      <c r="F238" s="42"/>
      <c r="G238" s="40"/>
      <c r="H238" s="43"/>
      <c r="I238" s="40"/>
      <c r="J238" s="43"/>
      <c r="K238" s="42"/>
      <c r="L238" s="40"/>
      <c r="M238" s="42"/>
      <c r="N238" s="40"/>
    </row>
    <row r="239" spans="1:24" ht="12" customHeight="1" x14ac:dyDescent="0.25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AMIT NAITHANI</v>
      </c>
    </row>
    <row r="240" spans="1:24" ht="12" customHeight="1" x14ac:dyDescent="0.25">
      <c r="A240" s="44" t="str">
        <f ca="1">IF(ISERROR(F239),"",A219)</f>
        <v>Name:</v>
      </c>
      <c r="B240" s="44" t="str">
        <f ca="1">IFERROR(VLOOKUP(B239,INDIRECT($F$8),4,0),"")</f>
        <v>AMIT NAITHANI</v>
      </c>
      <c r="C240" s="44"/>
      <c r="D240" s="44" t="str">
        <f ca="1">IF(ISERROR(F239),"",D219)</f>
        <v>Father's Name:</v>
      </c>
      <c r="E240" s="44" t="str">
        <f ca="1">IFERROR(VLOOKUP(B239,INDIRECT($F$8),5,0),"")</f>
        <v>DEEPAK NAITHANI</v>
      </c>
      <c r="F240" s="44"/>
      <c r="G240" s="44" t="str">
        <f ca="1">IF(ISERROR(F239),"",G219)</f>
        <v>University Roll No:</v>
      </c>
      <c r="H240" s="44"/>
      <c r="I240" s="45">
        <f ca="1">IFERROR(VLOOKUP(B239,INDIRECT($F$8),2,0),"")</f>
        <v>250090101012</v>
      </c>
      <c r="J240" s="45"/>
      <c r="K240" s="44" t="str">
        <f ca="1">IF(ISERROR(F239),"",K219)</f>
        <v>University Enrol. No:</v>
      </c>
      <c r="L240" s="44"/>
      <c r="M240" s="45">
        <f ca="1">IFERROR(VLOOKUP(B239,INDIRECT($F$8),3,0),"")</f>
        <v>0</v>
      </c>
      <c r="N240" s="45"/>
    </row>
    <row r="241" spans="1:24" ht="12" customHeight="1" x14ac:dyDescent="0.25">
      <c r="A241" s="44"/>
      <c r="B241" s="44"/>
      <c r="C241" s="44"/>
      <c r="D241" s="44"/>
      <c r="E241" s="44"/>
      <c r="F241" s="44"/>
      <c r="G241" s="44"/>
      <c r="H241" s="44"/>
      <c r="I241" s="45"/>
      <c r="J241" s="45"/>
      <c r="K241" s="44"/>
      <c r="L241" s="44"/>
      <c r="M241" s="45"/>
      <c r="N241" s="45"/>
    </row>
    <row r="242" spans="1:24" ht="12" customHeight="1" x14ac:dyDescent="0.25">
      <c r="A242" s="42" t="str">
        <f ca="1">IF(ISERROR(F239),"",A221)</f>
        <v>Subject Code</v>
      </c>
      <c r="B242" s="42" t="str">
        <f ca="1">IF(ISERROR(F239),"",B221)</f>
        <v>Subject Name</v>
      </c>
      <c r="C242" s="42"/>
      <c r="D242" s="42"/>
      <c r="E242" s="42"/>
      <c r="F242" s="42" t="str">
        <f ca="1">IF(ISERROR(F239),"",F221)</f>
        <v>Credits</v>
      </c>
      <c r="G242" s="42" t="str">
        <f ca="1">IF(ISERROR(F239),"",G221)</f>
        <v>External Marks</v>
      </c>
      <c r="H242" s="42"/>
      <c r="I242" s="42" t="str">
        <f ca="1">IF(ISERROR(F239),"",I221)</f>
        <v>Sessional Marks</v>
      </c>
      <c r="J242" s="42"/>
      <c r="K242" s="42" t="str">
        <f ca="1">IF(ISERROR(F239),"",K221)</f>
        <v>Total Marks</v>
      </c>
      <c r="L242" s="42"/>
      <c r="M242" s="42" t="str">
        <f ca="1">IF(ISERROR(F239),"",M221)</f>
        <v>Grade</v>
      </c>
      <c r="N242" s="42" t="str">
        <f ca="1">IF(ISERROR(F239),"",N221)</f>
        <v>Grade Points</v>
      </c>
    </row>
    <row r="243" spans="1:24" ht="12" customHeight="1" x14ac:dyDescent="0.2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5">
      <c r="A244" s="7" t="str">
        <f ca="1">IF(ISERROR(F239),"",VLOOKUP(C239,INDIRECT($F$8),6+(O244-1)*3,0))</f>
        <v>AHT 001</v>
      </c>
      <c r="B244" s="38" t="str">
        <f ca="1">IF(ISERROR(F239),"",VLOOKUP(D239,INDIRECT($F$8),6+(O244-1)*3,0))</f>
        <v>Engineering Physics</v>
      </c>
      <c r="C244" s="38"/>
      <c r="D244" s="38"/>
      <c r="E244" s="38"/>
      <c r="F244" s="7">
        <f ca="1">IF(ISERROR(F239),"",VLOOKUP(E239,INDIRECT($F$8),6+(O244-1)*3,0))</f>
        <v>4</v>
      </c>
      <c r="G244" s="39" t="str">
        <f ca="1">IF(ISERROR(F239),"",_xlfn.TEXTJOIN("/",FALSE,P244,S244))</f>
        <v>DEEPAK NAITHANI/100</v>
      </c>
      <c r="H244" s="39"/>
      <c r="I244" s="39" t="str">
        <f ca="1">IF(ISERROR(F239),"",_xlfn.TEXTJOIN("/",FALSE,Q244,T244))</f>
        <v>42/50</v>
      </c>
      <c r="J244" s="39"/>
      <c r="K244" s="39" t="str">
        <f ca="1">IF(ISERROR(F239),"",_xlfn.TEXTJOIN("/",FALSE,R244,U244))</f>
        <v>42/150</v>
      </c>
      <c r="L244" s="39"/>
      <c r="M244" s="7" t="b">
        <f ca="1">IF(ISERROR(F239),"",IF(ISTEXT(P244),IF(P244="A","Ab",IF(P244="D","Dt",IF(P244="UFM","UFM",IF(P244="NA","")))),IF(AND(ISBLANK(P244),ISBLANK(R244)),"",IF(P244&lt;0.3*S244,"F",IF(ISBLANK(R244),"",IF(ISTEXT(R244),R244,IF(R244&gt;=0.9*U244,"O",IF(R244&gt;=0.85*U244,"A+",IF(R244&gt;=0.8*U244,"A",IF(R244&gt;=0.7*U244,"B+",IF(R244&gt;=0.6*U244,"B",IF(R244&gt;=0.5*U244,"C",IF(R244&gt;=0.4*U244,"P",IF(R244&lt;0.4*U244,"F",R244))))))))))))))</f>
        <v>0</v>
      </c>
      <c r="N244" s="8" t="e">
        <f t="shared" ref="N244:N254" ca="1" si="23">INDEX($Z$2:$Z$13,MATCH(M244,$Y$2:$Y$13,0))</f>
        <v>#N/A</v>
      </c>
      <c r="O244">
        <v>1</v>
      </c>
      <c r="P244" s="1" t="str">
        <f ca="1">IF(ISERROR(F239),"",IF(ISTEXT(VLOOKUP(B239,INDIRECT($F$8),6+(O244-1)*3)),(VLOOKUP(B239,INDIRECT($F$8),6+(O244-1)*3)),SUM(VLOOKUP(B239,INDIRECT($F$8),6+(O244-1)*3),IF(W256,W244,0))))</f>
        <v>DEEPAK NAITHANI</v>
      </c>
      <c r="Q244" s="1">
        <f ca="1">IF(ISERROR(F239),"",VLOOKUP(B239,INDIRECT($F$8),7+(O244-1)*3))</f>
        <v>42</v>
      </c>
      <c r="R244" s="1">
        <f ca="1">IF(ISERROR(F239),"",SUM(P244:Q244))</f>
        <v>42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e">
        <f ca="1">IF(ISERROR(F239),"",IF(N244=0,A244,""))</f>
        <v>#N/A</v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11</v>
      </c>
      <c r="X244" s="1" t="str">
        <f ca="1">IF(ISERROR(F239),"",IF(W244=0,"",_xlfn.TEXTJOIN("",FALSE," G+",W244," in ",A244)))</f>
        <v xml:space="preserve"> G+11 in AHT 001</v>
      </c>
    </row>
    <row r="245" spans="1:24" ht="12" customHeight="1" x14ac:dyDescent="0.25">
      <c r="A245" s="7" t="str">
        <f ca="1">IF(ISERROR(F239),"",VLOOKUP(C239,INDIRECT($F$8),6+(O245-1)*3,0))</f>
        <v>AHT 005</v>
      </c>
      <c r="B245" s="38" t="str">
        <f ca="1">IF(ISERROR(F239),"",VLOOKUP(D239,INDIRECT($F$8),6+(O245-1)*3,0))</f>
        <v>Analytical Mathematics</v>
      </c>
      <c r="C245" s="38"/>
      <c r="D245" s="38"/>
      <c r="E245" s="38"/>
      <c r="F245" s="7">
        <f ca="1">IF(ISERROR(F239),"",VLOOKUP(E239,INDIRECT($F$8),6+(O245-1)*3,0))</f>
        <v>4</v>
      </c>
      <c r="G245" s="39" t="str">
        <f ca="1">IF(ISERROR(F239),"",_xlfn.TEXTJOIN("/",FALSE,P245,S245))</f>
        <v>81/100</v>
      </c>
      <c r="H245" s="39"/>
      <c r="I245" s="39" t="str">
        <f ca="1">IF(ISERROR(F239),"",_xlfn.TEXTJOIN("/",FALSE,Q245,T245))</f>
        <v>44/50</v>
      </c>
      <c r="J245" s="39"/>
      <c r="K245" s="39" t="str">
        <f ca="1">IF(ISERROR(F239),"",_xlfn.TEXTJOIN("/",FALSE,R245,U245))</f>
        <v>125/150</v>
      </c>
      <c r="L245" s="39"/>
      <c r="M245" s="7" t="str">
        <f ca="1">IF(ISERROR(F239),"",IF(ISTEXT(P245),IF(P245="A","Ab",IF(P245="D","Dt",IF(P245="UFM","UFM",IF(P245="NA","")))),IF(AND(ISBLANK(P245),ISBLANK(R245)),"",IF(P245&lt;0.3*S245,"F",IF(ISBLANK(R245),"",IF(ISTEXT(R245),R245,IF(R245&gt;=0.9*U245,"O",IF(R245&gt;=0.85*U245,"A+",IF(R245&gt;=0.8*U245,"A",IF(R245&gt;=0.7*U245,"B+",IF(R245&gt;=0.6*U245,"B",IF(R245&gt;=0.5*U245,"C",IF(R245&gt;=0.4*U245,"P",IF(R245&lt;0.4*U245,"F",R245))))))))))))))</f>
        <v>A</v>
      </c>
      <c r="N245" s="8">
        <f t="shared" ca="1" si="23"/>
        <v>8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81</v>
      </c>
      <c r="Q245" s="1">
        <f ca="1">IF(ISERROR(F239),"",VLOOKUP(B239,INDIRECT($F$8),7+(O245-1)*3))</f>
        <v>44</v>
      </c>
      <c r="R245" s="1">
        <f ca="1">IF(ISERROR(F239),"",SUM(P245:Q245))</f>
        <v>125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/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0</v>
      </c>
      <c r="X245" s="1" t="str">
        <f ca="1">IF(ISERROR(F239),"",IF(W245=0,"",_xlfn.TEXTJOIN("",FALSE," G+",W245," in ",A245)))</f>
        <v/>
      </c>
    </row>
    <row r="246" spans="1:24" ht="12" customHeight="1" x14ac:dyDescent="0.25">
      <c r="A246" s="7" t="str">
        <f ca="1">IF(ISERROR(F239),"",VLOOKUP(C239,INDIRECT($F$8),6+(O246-1)*3,0))</f>
        <v>EET 001</v>
      </c>
      <c r="B246" s="38" t="str">
        <f ca="1">IF(ISERROR(F239),"",VLOOKUP(D239,INDIRECT($F$8),6+(O246-1)*3,0))</f>
        <v>Basic Electrical Engineering</v>
      </c>
      <c r="C246" s="38"/>
      <c r="D246" s="38"/>
      <c r="E246" s="38"/>
      <c r="F246" s="7">
        <f ca="1">IF(ISERROR(F239),"",VLOOKUP(E239,INDIRECT($F$8),6+(O246-1)*3,0))</f>
        <v>4</v>
      </c>
      <c r="G246" s="39" t="str">
        <f ca="1">IF(ISERROR(F239),"",_xlfn.TEXTJOIN("/",FALSE,P246,S246))</f>
        <v>80/100</v>
      </c>
      <c r="H246" s="39"/>
      <c r="I246" s="39" t="str">
        <f ca="1">IF(ISERROR(F239),"",_xlfn.TEXTJOIN("/",FALSE,Q246,T246))</f>
        <v>45/50</v>
      </c>
      <c r="J246" s="39"/>
      <c r="K246" s="39" t="str">
        <f ca="1">IF(ISERROR(F239),"",_xlfn.TEXTJOIN("/",FALSE,R246,U246))</f>
        <v>125/150</v>
      </c>
      <c r="L246" s="39"/>
      <c r="M246" s="7" t="str">
        <f ca="1">IF(ISERROR(F239),"",IF(ISTEXT(P246),IF(P246="A","Ab",IF(P246="D","Dt",IF(P246="UFM","UFM",IF(P246="NA","")))),IF(AND(ISBLANK(P246),ISBLANK(R246)),"",IF(P246&lt;0.3*S246,"F",IF(ISBLANK(R246),"",IF(ISTEXT(R246),R246,IF(R246&gt;=0.9*U246,"O",IF(R246&gt;=0.85*U246,"A+",IF(R246&gt;=0.8*U246,"A",IF(R246&gt;=0.7*U246,"B+",IF(R246&gt;=0.6*U246,"B",IF(R246&gt;=0.5*U246,"C",IF(R246&gt;=0.4*U246,"P",IF(R246&lt;0.4*U246,"F",R246))))))))))))))</f>
        <v>A</v>
      </c>
      <c r="N246" s="8">
        <f t="shared" ca="1" si="23"/>
        <v>8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80</v>
      </c>
      <c r="Q246" s="1">
        <f ca="1">IF(ISERROR(F239),"",VLOOKUP(B239,INDIRECT($F$8),7+(O246-1)*3))</f>
        <v>45</v>
      </c>
      <c r="R246" s="1">
        <f ca="1">IF(ISERROR(F239),"",SUM(P246:Q246))</f>
        <v>125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/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0</v>
      </c>
      <c r="X246" s="1" t="str">
        <f ca="1">IF(ISERROR(F239),"",IF(W246=0,"",_xlfn.TEXTJOIN("",FALSE," G+",W246," in ",A246)))</f>
        <v/>
      </c>
    </row>
    <row r="247" spans="1:24" ht="12" customHeight="1" x14ac:dyDescent="0.25">
      <c r="A247" s="7" t="str">
        <f ca="1">IF(ISERROR(F239),"",VLOOKUP(C239,INDIRECT($F$8),6+(O247-1)*3,0))</f>
        <v>CST 001</v>
      </c>
      <c r="B247" s="38" t="str">
        <f ca="1">IF(ISERROR(F239),"",VLOOKUP(D239,INDIRECT($F$8),6+(O247-1)*3,0))</f>
        <v>Programming for Problem Solving</v>
      </c>
      <c r="C247" s="38"/>
      <c r="D247" s="38"/>
      <c r="E247" s="38"/>
      <c r="F247" s="7">
        <f ca="1">IF(ISERROR(F239),"",VLOOKUP(E239,INDIRECT($F$8),6+(O247-1)*3,0))</f>
        <v>4</v>
      </c>
      <c r="G247" s="39" t="str">
        <f ca="1">IF(ISERROR(F239),"",_xlfn.TEXTJOIN("/",FALSE,P247,S247))</f>
        <v>74/100</v>
      </c>
      <c r="H247" s="39"/>
      <c r="I247" s="39" t="str">
        <f ca="1">IF(ISERROR(F239),"",_xlfn.TEXTJOIN("/",FALSE,Q247,T247))</f>
        <v>46/50</v>
      </c>
      <c r="J247" s="39"/>
      <c r="K247" s="39" t="str">
        <f ca="1">IF(ISERROR(F239),"",_xlfn.TEXTJOIN("/",FALSE,R247,U247))</f>
        <v>120/150</v>
      </c>
      <c r="L247" s="39"/>
      <c r="M247" s="7" t="str">
        <f ca="1">IF(ISERROR(F239),"",IF(ISTEXT(P247),IF(P247="A","Ab",IF(P247="D","Dt",IF(P247="UFM","UFM",IF(P247="NA","")))),IF(AND(ISBLANK(P247),ISBLANK(R247)),"",IF(P247&lt;0.3*S247,"F",IF(ISBLANK(R247),"",IF(ISTEXT(R247),R247,IF(R247&gt;=0.9*U247,"O",IF(R247&gt;=0.85*U247,"A+",IF(R247&gt;=0.8*U247,"A",IF(R247&gt;=0.7*U247,"B+",IF(R247&gt;=0.6*U247,"B",IF(R247&gt;=0.5*U247,"C",IF(R247&gt;=0.4*U247,"P",IF(R247&lt;0.4*U247,"F",R247))))))))))))))</f>
        <v>A</v>
      </c>
      <c r="N247" s="8">
        <f t="shared" ca="1" si="23"/>
        <v>8</v>
      </c>
      <c r="O247">
        <f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74</v>
      </c>
      <c r="Q247" s="1">
        <f ca="1">IF(ISERROR(F239),"",VLOOKUP(B239,INDIRECT($F$8),7+(O247-1)*3))</f>
        <v>46</v>
      </c>
      <c r="R247" s="1">
        <f ca="1">IF(ISERROR(F239),"",SUM(P247:Q247))</f>
        <v>120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/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0</v>
      </c>
      <c r="X247" s="1" t="str">
        <f ca="1">IF(ISERROR(F239),"",IF(W247=0,"",_xlfn.TEXTJOIN("",FALSE," G+",W247," in ",A247)))</f>
        <v/>
      </c>
    </row>
    <row r="248" spans="1:24" ht="12" customHeight="1" x14ac:dyDescent="0.25">
      <c r="A248" s="7" t="str">
        <f ca="1">IF(ISERROR(F239),"",VLOOKUP(C239,INDIRECT($F$8),6+(O248-1)*3,0))</f>
        <v>AHT 004</v>
      </c>
      <c r="B248" s="38" t="str">
        <f ca="1">IF(ISERROR(F239),"",VLOOKUP(D239,INDIRECT($F$8),6+(O248-1)*3,0))</f>
        <v>Environmental Studies ($)</v>
      </c>
      <c r="C248" s="38"/>
      <c r="D248" s="38"/>
      <c r="E248" s="38"/>
      <c r="F248" s="7">
        <f ca="1">IF(ISERROR(F239),"",VLOOKUP(E239,INDIRECT($F$8),6+(O248-1)*3,0))</f>
        <v>0</v>
      </c>
      <c r="G248" s="39" t="str">
        <f ca="1">IF(ISERROR(F239),"",_xlfn.TEXTJOIN("/",FALSE,P248,S248))</f>
        <v>34/50</v>
      </c>
      <c r="H248" s="39"/>
      <c r="I248" s="39" t="str">
        <f ca="1">IF(ISERROR(F239),"",_xlfn.TEXTJOIN("/",FALSE,Q248,T248))</f>
        <v>22/25</v>
      </c>
      <c r="J248" s="39"/>
      <c r="K248" s="39" t="str">
        <f ca="1">IF(ISERROR(F239),"",_xlfn.TEXTJOIN("/",FALSE,R248,U248))</f>
        <v>56/75</v>
      </c>
      <c r="L248" s="39"/>
      <c r="M248" s="7" t="str">
        <f ca="1">IF(ISERROR(F239),"",IF(ISTEXT(P248),IF(P248="A","Ab",IF(P248="D","Dt",IF(P248="UFM","UFM",IF(P248="NA","")))),IF(AND(ISBLANK(P248),ISBLANK(R248)),"",IF(P248&lt;0.3*S248,"F",IF(ISBLANK(R248),"",IF(ISTEXT(R248),R248,IF(R248&gt;=0.9*U248,"O",IF(R248&gt;=0.85*U248,"A+",IF(R248&gt;=0.8*U248,"A",IF(R248&gt;=0.7*U248,"B+",IF(R248&gt;=0.6*U248,"B",IF(R248&gt;=0.5*U248,"C",IF(R248&gt;=0.4*U248,"P",IF(R248&lt;0.4*U248,"F",R248))))))))))))))</f>
        <v>B+</v>
      </c>
      <c r="N248" s="8">
        <f t="shared" ca="1" si="23"/>
        <v>7</v>
      </c>
      <c r="O248">
        <f>O247+1</f>
        <v>5</v>
      </c>
      <c r="P248" s="1">
        <f ca="1">IF(ISERROR(F239),"",IF(ISTEXT(VLOOKUP(B239,INDIRECT($F$8),6+(O248-1)*3)),(VLOOKUP(B239,INDIRECT($F$8),6+(O248-1)*3)),SUM(VLOOKUP(B239,INDIRECT($F$8),6+(O248-1)*3),IF(W256,W248,0))))</f>
        <v>34</v>
      </c>
      <c r="Q248" s="1">
        <f ca="1">IF(ISERROR(F239),"",VLOOKUP(B239,INDIRECT($F$8),7+(O248-1)*3))</f>
        <v>22</v>
      </c>
      <c r="R248" s="1">
        <f ca="1">IF(ISERROR(F239),"",SUM(P248:Q248))</f>
        <v>56</v>
      </c>
      <c r="S248" s="1">
        <f ca="1">IF(ISERROR(F239),"",VLOOKUP(A239,INDIRECT($F$8),6+(O248-1)*3))</f>
        <v>50</v>
      </c>
      <c r="T248" s="1">
        <f ca="1">IF(ISERROR(F239),"",VLOOKUP(A239,INDIRECT($F$8),7+(O248-1)*3))</f>
        <v>25</v>
      </c>
      <c r="U248" s="1">
        <f ca="1">IF(ISERROR(F239),"",VLOOKUP(A239,INDIRECT($F$8),8+(O248-1)*3))</f>
        <v>75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5">
      <c r="A249" s="7" t="str">
        <f ca="1">IF(ISERROR(F239),"",VLOOKUP(C239,INDIRECT($F$8),6+(O249-1)*3,0))</f>
        <v>AHP 001</v>
      </c>
      <c r="B249" s="38" t="str">
        <f ca="1">IF(ISERROR(F239),"",VLOOKUP(D239,INDIRECT($F$8),6+(O249-1)*3,0))</f>
        <v>Engineering Physics Lab</v>
      </c>
      <c r="C249" s="38"/>
      <c r="D249" s="38"/>
      <c r="E249" s="38"/>
      <c r="F249" s="7">
        <f ca="1">IF(ISERROR(F239),"",VLOOKUP(E239,INDIRECT($F$8),6+(O249-1)*3,0))</f>
        <v>1</v>
      </c>
      <c r="G249" s="39" t="str">
        <f ca="1">IF(ISERROR(F239),"",_xlfn.TEXTJOIN("/",FALSE,P249,S249))</f>
        <v>23/25</v>
      </c>
      <c r="H249" s="39"/>
      <c r="I249" s="39" t="str">
        <f ca="1">IF(ISERROR(F239),"",_xlfn.TEXTJOIN("/",FALSE,Q249,T249))</f>
        <v>20/25</v>
      </c>
      <c r="J249" s="39"/>
      <c r="K249" s="39" t="str">
        <f ca="1">IF(ISERROR(F239),"",_xlfn.TEXTJOIN("/",FALSE,R249,U249))</f>
        <v>43/50</v>
      </c>
      <c r="L249" s="39"/>
      <c r="M249" s="7" t="str">
        <f ca="1">IF(ISERROR(F239),"",IF(ISTEXT(P249),IF(P249="A","Ab",IF(P249="D","Dt",IF(P249="UFM","UFM",IF(P249="NA","")))),IF(AND(ISBLANK(P249),ISBLANK(R249)),"",IF(P249&lt;0.3*S249,"F",IF(ISBLANK(R249),"",IF(ISTEXT(R249),R249,IF(R249&gt;=0.9*U249,"O",IF(R249&gt;=0.85*U249,"A+",IF(R249&gt;=0.8*U249,"A",IF(R249&gt;=0.7*U249,"B+",IF(R249&gt;=0.6*U249,"B",IF(R249&gt;=0.5*U249,"C",IF(R249&gt;=0.4*U249,"P",IF(R249&lt;0.4*U249,"F",R249))))))))))))))</f>
        <v>A+</v>
      </c>
      <c r="N249" s="8">
        <f t="shared" ca="1" si="23"/>
        <v>9</v>
      </c>
      <c r="O249">
        <f t="shared" ref="O249:O255" si="24">O248+1</f>
        <v>6</v>
      </c>
      <c r="P249" s="1">
        <f ca="1">IF(ISERROR(F239),"",IF(ISTEXT(VLOOKUP(B239,INDIRECT($F$8),6+(O249-1)*3)),(VLOOKUP(B239,INDIRECT($F$8),6+(O249-1)*3)),SUM(VLOOKUP(B239,INDIRECT($F$8),6+(O249-1)*3),IF(W256,W249,0))))</f>
        <v>23</v>
      </c>
      <c r="Q249" s="1">
        <f ca="1">IF(ISERROR(F239),"",VLOOKUP(B239,INDIRECT($F$8),7+(O249-1)*3))</f>
        <v>20</v>
      </c>
      <c r="R249" s="1">
        <f ca="1">IF(ISERROR(F239),"",SUM(P249:Q249))</f>
        <v>43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5">
      <c r="A250" s="7" t="str">
        <f ca="1">IF(ISERROR(F239),"",VLOOKUP(C239,INDIRECT($F$8),6+(O250-1)*3,0))</f>
        <v>EEP 001</v>
      </c>
      <c r="B250" s="38" t="str">
        <f ca="1">IF(ISERROR(F239),"",VLOOKUP(D239,INDIRECT($F$8),6+(O250-1)*3,0))</f>
        <v>Basic Electrical Engineering Lab</v>
      </c>
      <c r="C250" s="38"/>
      <c r="D250" s="38"/>
      <c r="E250" s="38"/>
      <c r="F250" s="7">
        <f ca="1">IF(ISERROR(F239),"",VLOOKUP(E239,INDIRECT($F$8),6+(O250-1)*3,0))</f>
        <v>1</v>
      </c>
      <c r="G250" s="39" t="str">
        <f ca="1">IF(ISERROR(F239),"",_xlfn.TEXTJOIN("/",FALSE,P250,S250))</f>
        <v>19/25</v>
      </c>
      <c r="H250" s="39"/>
      <c r="I250" s="39" t="str">
        <f ca="1">IF(ISERROR(F239),"",_xlfn.TEXTJOIN("/",FALSE,Q250,T250))</f>
        <v>23/25</v>
      </c>
      <c r="J250" s="39"/>
      <c r="K250" s="39" t="str">
        <f ca="1">IF(ISERROR(F239),"",_xlfn.TEXTJOIN("/",FALSE,R250,U250))</f>
        <v>42/50</v>
      </c>
      <c r="L250" s="39"/>
      <c r="M250" s="7" t="str">
        <f ca="1">IF(ISERROR(F239),"",IF(ISTEXT(P250),IF(P250="A","Ab",IF(P250="D","Dt",IF(P250="UFM","UFM",IF(P250="NA","")))),IF(AND(ISBLANK(P250),ISBLANK(R250)),"",IF(P250&lt;0.3*S250,"F",IF(ISBLANK(R250),"",IF(ISTEXT(R250),R250,IF(R250&gt;=0.9*U250,"O",IF(R250&gt;=0.85*U250,"A+",IF(R250&gt;=0.8*U250,"A",IF(R250&gt;=0.7*U250,"B+",IF(R250&gt;=0.6*U250,"B",IF(R250&gt;=0.5*U250,"C",IF(R250&gt;=0.4*U250,"P",IF(R250&lt;0.4*U250,"F",R250))))))))))))))</f>
        <v>A</v>
      </c>
      <c r="N250" s="8">
        <f t="shared" ca="1" si="23"/>
        <v>8</v>
      </c>
      <c r="O250">
        <f t="shared" si="24"/>
        <v>7</v>
      </c>
      <c r="P250" s="1">
        <f ca="1">IF(ISERROR(F239),"",IF(ISTEXT(VLOOKUP(B239,INDIRECT($F$8),6+(O250-1)*3)),(VLOOKUP(B239,INDIRECT($F$8),6+(O250-1)*3)),SUM(VLOOKUP(B239,INDIRECT($F$8),6+(O250-1)*3),IF(W256,W250,0))))</f>
        <v>19</v>
      </c>
      <c r="Q250" s="1">
        <f ca="1">IF(ISERROR(F239),"",VLOOKUP(B239,INDIRECT($F$8),7+(O250-1)*3))</f>
        <v>23</v>
      </c>
      <c r="R250" s="1">
        <f ca="1">IF(ISERROR(F239),"",SUM(P250:Q250))</f>
        <v>42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5">
      <c r="A251" s="7" t="str">
        <f ca="1">IF(ISERROR(F239),"",VLOOKUP(C239,INDIRECT($F$8),6+(O251-1)*3,0))</f>
        <v>CSP 001</v>
      </c>
      <c r="B251" s="38" t="str">
        <f ca="1">IF(ISERROR(F239),"",VLOOKUP(D239,INDIRECT($F$8),6+(O251-1)*3-Z251,0))</f>
        <v>Programming for Problem Solving Lab</v>
      </c>
      <c r="C251" s="38"/>
      <c r="D251" s="38"/>
      <c r="E251" s="38"/>
      <c r="F251" s="7">
        <f ca="1">IF(ISERROR(F239),"",VLOOKUP(E239,INDIRECT($F$8),6+(O251-1)*3,0))</f>
        <v>1</v>
      </c>
      <c r="G251" s="39" t="str">
        <f ca="1">IF(ISERROR(F239),"",_xlfn.TEXTJOIN("/",FALSE,P251,S251))</f>
        <v>22/25</v>
      </c>
      <c r="H251" s="39"/>
      <c r="I251" s="39" t="str">
        <f ca="1">IF(ISERROR(F239),"",_xlfn.TEXTJOIN("/",FALSE,Q251,T251))</f>
        <v>22/25</v>
      </c>
      <c r="J251" s="39"/>
      <c r="K251" s="39" t="str">
        <f ca="1">IF(ISERROR(F239),"",_xlfn.TEXTJOIN("/",FALSE,R251,U251))</f>
        <v>44/50</v>
      </c>
      <c r="L251" s="39"/>
      <c r="M251" s="7" t="str">
        <f ca="1">IF(ISERROR(F239),"",IF(ISTEXT(P251),IF(P251="A","Ab",IF(P251="D","Dt",IF(P251="UFM","UFM",IF(P251="NA","")))),IF(AND(ISBLANK(P251),ISBLANK(R251)),"",IF(P251&lt;0.3*S251,"F",IF(ISBLANK(R251),"",IF(ISTEXT(R251),R251,IF(R251&gt;=0.9*U251,"O",IF(R251&gt;=0.85*U251,"A+",IF(R251&gt;=0.8*U251,"A",IF(R251&gt;=0.7*U251,"B+",IF(R251&gt;=0.6*U251,"B",IF(R251&gt;=0.5*U251,"C",IF(R251&gt;=0.4*U251,"P",IF(R251&lt;0.4*U251,"F",R251))))))))))))))</f>
        <v>A+</v>
      </c>
      <c r="N251" s="8">
        <f t="shared" ca="1" si="23"/>
        <v>9</v>
      </c>
      <c r="O251">
        <f t="shared" si="24"/>
        <v>8</v>
      </c>
      <c r="P251" s="1">
        <f ca="1">IF(ISERROR(F239),"",IF(ISTEXT(VLOOKUP(B239,INDIRECT($F$8),6+(O251-1)*3)),(VLOOKUP(B239,INDIRECT($F$8),6+(O251-1)*3)),SUM(VLOOKUP(B239,INDIRECT($F$8),6+(O251-1)*3),IF(W256,W251,0))))</f>
        <v>22</v>
      </c>
      <c r="Q251" s="1">
        <f ca="1">IF(ISERROR(F239),"",VLOOKUP(B239,INDIRECT($F$8),7+(O251-1)*3))</f>
        <v>22</v>
      </c>
      <c r="R251" s="1">
        <f ca="1">IF(ISERROR(F239),"",SUM(P251:Q251))</f>
        <v>44</v>
      </c>
      <c r="S251" s="1">
        <f ca="1">IF(ISERROR(F239),"",VLOOKUP(A239,INDIRECT($F$8),6+(O251-1)*3))</f>
        <v>25</v>
      </c>
      <c r="T251" s="1">
        <f ca="1">IF(ISERROR(F239),"",VLOOKUP(A239,INDIRECT($F$8),7+(O251-1)*3))</f>
        <v>25</v>
      </c>
      <c r="U251" s="1">
        <f ca="1">IF(ISERROR(F239),"",VLOOKUP(A239,INDIRECT($F$8),8+(O251-1)*3))</f>
        <v>50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5">
      <c r="A252" s="7" t="str">
        <f ca="1">IF(ISERROR(F239),"",VLOOKUP(C239,INDIRECT($F$8),6+(O252-1)*3,0))</f>
        <v>MEP 002</v>
      </c>
      <c r="B252" s="38" t="str">
        <f ca="1">IF(ISERROR(F239),"",VLOOKUP(D239,INDIRECT($F$8),6+(O252-1)*3-Z252,0))</f>
        <v>Engineering Graphics &amp; Design Lab</v>
      </c>
      <c r="C252" s="38"/>
      <c r="D252" s="38"/>
      <c r="E252" s="38"/>
      <c r="F252" s="7">
        <f ca="1">IF(ISERROR(F239),"",VLOOKUP(E239,INDIRECT($F$8),6+(O252-1)*3,0))</f>
        <v>2</v>
      </c>
      <c r="G252" s="39" t="str">
        <f ca="1">IF(ISERROR(F239),"",_xlfn.TEXTJOIN("/",FALSE,P252,S252))</f>
        <v>38/50</v>
      </c>
      <c r="H252" s="39"/>
      <c r="I252" s="39" t="str">
        <f ca="1">IF(ISERROR(F239),"",_xlfn.TEXTJOIN("/",FALSE,Q252,T252))</f>
        <v>39/50</v>
      </c>
      <c r="J252" s="39"/>
      <c r="K252" s="39" t="str">
        <f ca="1">IF(ISERROR(F239),"",_xlfn.TEXTJOIN("/",FALSE,R252,U252))</f>
        <v>77/100</v>
      </c>
      <c r="L252" s="39"/>
      <c r="M252" s="7" t="str">
        <f ca="1">IF(ISERROR(F239),"",IF(ISTEXT(P252),IF(P252="A","Ab",IF(P252="D","Dt",IF(P252="UFM","UFM",IF(P252="NA","")))),IF(AND(ISBLANK(P252),ISBLANK(R252)),"",IF(P252&lt;0.3*S252,"F",IF(ISBLANK(R252),"",IF(ISTEXT(R252),R252,IF(R252&gt;=0.9*U252,"O",IF(R252&gt;=0.85*U252,"A+",IF(R252&gt;=0.8*U252,"A",IF(R252&gt;=0.7*U252,"B+",IF(R252&gt;=0.6*U252,"B",IF(R252&gt;=0.5*U252,"C",IF(R252&gt;=0.4*U252,"P",IF(R252&lt;0.4*U252,"F",R252))))))))))))))</f>
        <v>B+</v>
      </c>
      <c r="N252" s="8">
        <f t="shared" ca="1" si="23"/>
        <v>7</v>
      </c>
      <c r="O252">
        <f t="shared" si="24"/>
        <v>9</v>
      </c>
      <c r="P252" s="1">
        <f ca="1">IF(ISERROR(F239),"",IF(ISTEXT(VLOOKUP(B239,INDIRECT($F$8),6+(O252-1)*3)),(VLOOKUP(B239,INDIRECT($F$8),6+(O252-1)*3)),SUM(VLOOKUP(B239,INDIRECT($F$8),6+(O252-1)*3),IF(W256,W252,0))))</f>
        <v>38</v>
      </c>
      <c r="Q252" s="1">
        <f ca="1">IF(ISERROR(F239),"",VLOOKUP(B239,INDIRECT($F$8),7+(O252-1)*3))</f>
        <v>39</v>
      </c>
      <c r="R252" s="1">
        <f ca="1">IF(ISERROR(F239),"",SUM(P252:Q252))</f>
        <v>77</v>
      </c>
      <c r="S252" s="1">
        <f ca="1">IF(ISERROR(F239),"",VLOOKUP(A239,INDIRECT($F$8),6+(O252-1)*3))</f>
        <v>50</v>
      </c>
      <c r="T252" s="1">
        <f ca="1">IF(ISERROR(F239),"",VLOOKUP(A239,INDIRECT($F$8),7+(O252-1)*3))</f>
        <v>50</v>
      </c>
      <c r="U252" s="1">
        <f ca="1">IF(ISERROR(F239),"",VLOOKUP(A239,INDIRECT($F$8),8+(O252-1)*3))</f>
        <v>100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5">
      <c r="A253" s="7" t="str">
        <f ca="1">IF(ISERROR(F239),"",VLOOKUP(C239,INDIRECT($F$8),6+(O253-1)*3,0))</f>
        <v>AHP 003</v>
      </c>
      <c r="B253" s="38" t="str">
        <f ca="1">IF(ISERROR(F239),"",VLOOKUP(D239,INDIRECT($F$8),6+(O253-1)*3,0))</f>
        <v>Introduction to Digital Marketing Lab</v>
      </c>
      <c r="C253" s="38"/>
      <c r="D253" s="38"/>
      <c r="E253" s="38"/>
      <c r="F253" s="7">
        <f ca="1">IF(ISERROR(F239),"",VLOOKUP(E239,INDIRECT($F$8),6+(O253-1)*3,0))</f>
        <v>1</v>
      </c>
      <c r="G253" s="39" t="str">
        <f ca="1">IF(ISERROR(F239),"",_xlfn.TEXTJOIN("/",FALSE,P253,S253))</f>
        <v>21/25</v>
      </c>
      <c r="H253" s="39"/>
      <c r="I253" s="39" t="str">
        <f ca="1">IF(ISERROR(F239),"",_xlfn.TEXTJOIN("/",FALSE,Q253,T253))</f>
        <v>20/25</v>
      </c>
      <c r="J253" s="39"/>
      <c r="K253" s="39" t="str">
        <f ca="1">IF(ISERROR(F239),"",_xlfn.TEXTJOIN("/",FALSE,R253,U253))</f>
        <v>41/50</v>
      </c>
      <c r="L253" s="39"/>
      <c r="M253" s="7" t="str">
        <f ca="1">IF(ISERROR(F239),"",IF(ISTEXT(P253),IF(P253="A","Ab",IF(P253="D","Dt",IF(P253="UFM","UFM",IF(P253="NA","")))),IF(AND(ISBLANK(P253),ISBLANK(R253)),"",IF(P253&lt;0.3*S253,"F",IF(ISBLANK(R253),"",IF(ISTEXT(R253),R253,IF(R253&gt;=0.9*U253,"O",IF(R253&gt;=0.85*U253,"A+",IF(R253&gt;=0.8*U253,"A",IF(R253&gt;=0.7*U253,"B+",IF(R253&gt;=0.6*U253,"B",IF(R253&gt;=0.5*U253,"C",IF(R253&gt;=0.4*U253,"P",IF(R253&lt;0.4*U253,"F",R253))))))))))))))</f>
        <v>A</v>
      </c>
      <c r="N253" s="8">
        <f t="shared" ca="1" si="23"/>
        <v>8</v>
      </c>
      <c r="O253">
        <f t="shared" si="24"/>
        <v>10</v>
      </c>
      <c r="P253" s="1">
        <f ca="1">IF(ISERROR(F239),"",IF(ISTEXT(VLOOKUP(B239,INDIRECT($F$8),6+(O253-1)*3)),(VLOOKUP(B239,INDIRECT($F$8),6+(O253-1)*3)),SUM(VLOOKUP(B239,INDIRECT($F$8),6+(O253-1)*3),IF(W256,W253,0))))</f>
        <v>21</v>
      </c>
      <c r="Q253" s="1">
        <f ca="1">IF(ISERROR(F239),"",VLOOKUP(B239,INDIRECT($F$8),7+(O253-1)*3))</f>
        <v>20</v>
      </c>
      <c r="R253" s="1">
        <f ca="1">IF(ISERROR(F239),"",SUM(P253:Q253))</f>
        <v>41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5">
      <c r="A254" s="7" t="str">
        <f ca="1">IF(ISERROR(F239),"",VLOOKUP(C239,INDIRECT($F$8),6+(O254-1)*3,0))</f>
        <v>AHP 005</v>
      </c>
      <c r="B254" s="38" t="str">
        <f ca="1">IF(ISERROR(F239),"",VLOOKUP(D239,INDIRECT($F$8),6+(O254-1)*3,0))</f>
        <v>Self Employment &amp; Entrepreneurship Development</v>
      </c>
      <c r="C254" s="38"/>
      <c r="D254" s="38"/>
      <c r="E254" s="38"/>
      <c r="F254" s="7">
        <f ca="1">IF(ISERROR(F239),"",VLOOKUP(E239,INDIRECT($F$8),6+(O254-1)*3,0))</f>
        <v>1</v>
      </c>
      <c r="G254" s="39" t="str">
        <f ca="1">IF(ISERROR(F239),"",_xlfn.TEXTJOIN("/",FALSE,P254,S254))</f>
        <v>19/25</v>
      </c>
      <c r="H254" s="39"/>
      <c r="I254" s="39" t="str">
        <f ca="1">IF(ISERROR(F239),"",_xlfn.TEXTJOIN("/",FALSE,Q254,T254))</f>
        <v>23/25</v>
      </c>
      <c r="J254" s="39"/>
      <c r="K254" s="39" t="str">
        <f ca="1">IF(ISERROR(F239),"",_xlfn.TEXTJOIN("/",FALSE,R254,U254))</f>
        <v>42/50</v>
      </c>
      <c r="L254" s="39"/>
      <c r="M254" s="7" t="str">
        <f ca="1">IF(ISERROR(F239),"",IF(ISTEXT(P254),IF(P254="A","Ab",IF(P254="D","Dt",IF(P254="UFM","UFM",IF(P254="NA","")))),IF(AND(ISBLANK(P254),ISBLANK(R254)),"",IF(P254&lt;0.3*S254,"F",IF(ISBLANK(R254),"",IF(ISTEXT(R254),R254,IF(R254&gt;=0.9*U254,"O",IF(R254&gt;=0.85*U254,"A+",IF(R254&gt;=0.8*U254,"A",IF(R254&gt;=0.7*U254,"B+",IF(R254&gt;=0.6*U254,"B",IF(R254&gt;=0.5*U254,"C",IF(R254&gt;=0.4*U254,"P",IF(R254&lt;0.4*U254,"F",R254))))))))))))))</f>
        <v>A</v>
      </c>
      <c r="N254" s="8">
        <f t="shared" ca="1" si="23"/>
        <v>8</v>
      </c>
      <c r="O254">
        <f t="shared" si="24"/>
        <v>11</v>
      </c>
      <c r="P254" s="1">
        <f ca="1">IF(ISERROR(F239),"",IF(ISTEXT(VLOOKUP(B239,INDIRECT($F$8),6+(O254-1)*3)),(VLOOKUP(B239,INDIRECT($F$8),6+(O254-1)*3)),SUM(VLOOKUP(B239,INDIRECT($F$8),6+(O254-1)*3),IF(W256,W254,0))))</f>
        <v>19</v>
      </c>
      <c r="Q254" s="1">
        <f ca="1">IF(ISERROR(F239),"",VLOOKUP(B239,INDIRECT($F$8),7+(O254-1)*3))</f>
        <v>23</v>
      </c>
      <c r="R254" s="1">
        <f ca="1">IF(ISERROR(F239),"",SUM(P254:Q254))</f>
        <v>42</v>
      </c>
      <c r="S254" s="1">
        <f ca="1">IF(ISERROR(F239),"",VLOOKUP(A239,INDIRECT($F$8),6+(O254-1)*3))</f>
        <v>25</v>
      </c>
      <c r="T254" s="1">
        <f ca="1">IF(ISERROR(F239),"",VLOOKUP(A239,INDIRECT($F$8),7+(O254-1)*3))</f>
        <v>25</v>
      </c>
      <c r="U254" s="1">
        <f ca="1">IF(ISERROR(F239),"",VLOOKUP(A239,INDIRECT($F$8),8+(O254-1)*3))</f>
        <v>50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5">
      <c r="A255" s="7" t="str">
        <f ca="1">IF(ISERROR(F239),"",VLOOKUP(C239,INDIRECT($F$8),6+(O255-1)*3-Y255,0))</f>
        <v>GP 02</v>
      </c>
      <c r="B255" s="38" t="str">
        <f ca="1">IF(ISERROR(F239),"",VLOOKUP(D239,INDIRECT($F$8),6+(O255-1)*3-Z255,0))</f>
        <v>General Proficiency ($)</v>
      </c>
      <c r="C255" s="38"/>
      <c r="D255" s="38"/>
      <c r="E255" s="38"/>
      <c r="F255" s="7">
        <f ca="1">IF(ISERROR(F239),"",VLOOKUP(E239,INDIRECT($F$8),6+(O255-1)*3-AA255,0))</f>
        <v>0</v>
      </c>
      <c r="G255" s="39" t="str">
        <f ca="1">IF(ISERROR(F239),"","-")</f>
        <v>-</v>
      </c>
      <c r="H255" s="39"/>
      <c r="I255" s="39" t="str">
        <f ca="1">IF(ISERROR(F239),"",_xlfn.TEXTJOIN("/",FALSE,Q255,T255))</f>
        <v>45/50</v>
      </c>
      <c r="J255" s="39"/>
      <c r="K255" s="39" t="str">
        <f ca="1">IF(ISERROR(F239),"",_xlfn.TEXTJOIN("/",FALSE,R255,U255))</f>
        <v>45/50</v>
      </c>
      <c r="L255" s="39"/>
      <c r="M255" s="39" t="str">
        <f ca="1">IF(ISBLANK(R255),"",IF(ISTEXT(R255),R255,IF(R255&gt;=0.8*U255,"Excellent",IF(R255&gt;=0.6*U255,"Very Good",IF(R255&gt;=0.4*U255,"Good",IF(R255&gt;=0.2*U255,"Satisfactory","Average"))))))</f>
        <v>Excellent</v>
      </c>
      <c r="N255" s="39"/>
      <c r="O255">
        <f t="shared" si="24"/>
        <v>12</v>
      </c>
      <c r="P255" s="1">
        <f ca="1">IF(ISERROR(F239),"",IF(ISTEXT(VLOOKUP(B\28,INDIRECT($F$8),6+(O255-1)*3)),(VLOOKUP(B239,INDIRECT($F$8),6+(O255-1)*3)),SUM(VLOOKUP(B239,INDIRECT($F$8),6+(O255-1)*3),IF(W256,W255,0))))</f>
        <v>0</v>
      </c>
      <c r="Q255" s="1">
        <f ca="1">IF(ISERROR(F239),"",VLOOKUP(B239,INDIRECT($F$8),7+(O255-1)*3))</f>
        <v>45</v>
      </c>
      <c r="R255" s="1">
        <f ca="1">IF(ISERROR(F239),"",SUM(P255:Q255))</f>
        <v>45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5">
      <c r="A256" s="40" t="str">
        <f ca="1">IF(ISERROR(F239),"",A235)</f>
        <v>Total Credits/ Marks/ Total Grade Points</v>
      </c>
      <c r="B256" s="40"/>
      <c r="C256" s="40"/>
      <c r="D256" s="40"/>
      <c r="E256" s="40"/>
      <c r="F256" s="10">
        <f ca="1">IF(ISERROR(F239),"",SUM(F244:F254))</f>
        <v>23</v>
      </c>
      <c r="G256" s="41" t="str">
        <f ca="1">IF(ISERROR(F239),"",_xlfn.TEXTJOIN("/",TRUE,SUMIF(F244:F255,"&gt;0",P244:P255),SUMIF(F244:F255,"&gt;0",S244:S255)))</f>
        <v>377/575</v>
      </c>
      <c r="H256" s="41"/>
      <c r="I256" s="41" t="str">
        <f ca="1">IF(ISERROR(F239),"",_xlfn.TEXTJOIN("/",TRUE,SUMIF(F244:F255,"&gt;0",Q244:Q255),SUMIF(F244:F255,"&gt;0",T244:T255)))</f>
        <v>324/375</v>
      </c>
      <c r="J256" s="41"/>
      <c r="K256" s="41" t="str">
        <f ca="1">IF(ISERROR(F239),"",_xlfn.TEXTJOIN("/",TRUE,SUMIF(F244:F255,"&gt;0",R244:R255),SUMIF(F244:F255,"&gt;0",U244:U255)))</f>
        <v>701/950</v>
      </c>
      <c r="L256" s="41"/>
      <c r="M256" s="40" t="e">
        <f ca="1">IF(ISERROR(F239),"",SUMPRODUCT(N244:N254,F244:F254))</f>
        <v>#N/A</v>
      </c>
      <c r="N256" s="40"/>
      <c r="V256" s="1" t="e">
        <f ca="1">IF(ISERROR(F239),"",_xlfn.TEXTJOIN(", ",TRUE,V244:V255))</f>
        <v>#N/A</v>
      </c>
      <c r="W256" t="b">
        <f ca="1">IF(ISERROR(F239),"",IF(SUM(W244:W255)&lt;=W243,TRUE,FALSE))</f>
        <v>0</v>
      </c>
      <c r="X256" s="1" t="str">
        <f ca="1">IF(ISERROR(F239),"",_xlfn.TEXTJOIN(",",TRUE,X244:X255))</f>
        <v xml:space="preserve"> G+11 in AHT 001</v>
      </c>
    </row>
    <row r="257" spans="1:24" ht="12" customHeight="1" x14ac:dyDescent="0.25">
      <c r="A257" s="40" t="str">
        <f ca="1">IF(ISERROR(F239),"",A236)</f>
        <v>Result:</v>
      </c>
      <c r="B257" s="42" t="e" cm="1">
        <f t="array" aca="1" ref="B257" ca="1">IF(INDIRECT("N" &amp; ROW())&lt;20, "NOT PROMOTED TO SECOND YEAR", IF(TRIM(INDIRECT("V" &amp; ROW()-1))="","PASS","CARRY OVER")
)</f>
        <v>#N/A</v>
      </c>
      <c r="C257" s="42"/>
      <c r="D257" s="40" t="str">
        <f ca="1">IF(ISERROR(F239),"",D236)</f>
        <v>Remark:</v>
      </c>
      <c r="E257" s="42" t="e">
        <f ca="1">IF(ISERROR(F239),"",IF(V256="",IF(X256="","",X256),_xlfn.TEXTJOIN(" ",TRUE,"BACK IN",V256)))</f>
        <v>#N/A</v>
      </c>
      <c r="F257" s="42"/>
      <c r="G257" s="40" t="str">
        <f ca="1">IF(ISERROR(F239),"",G236)</f>
        <v>SGPA:</v>
      </c>
      <c r="H257" s="43" t="e">
        <f ca="1">IF(ISERROR(F239),"",M256/F256)</f>
        <v>#N/A</v>
      </c>
      <c r="I257" s="40" t="str">
        <f ca="1">IF(ISERROR(F239),"",I236)</f>
        <v>CGPA:</v>
      </c>
      <c r="J257" s="43" t="e">
        <f ca="1">IF(ISERROR(F239),"",VLOOKUP(B239,INDIRECT($F$8),12+(O255-1)*3,0))</f>
        <v>#N/A</v>
      </c>
      <c r="K257" s="42" t="str">
        <f ca="1">IF(ISERROR(F239),"",K236)</f>
        <v>Earned Credits:</v>
      </c>
      <c r="L257" s="40">
        <f ca="1">IF(ISERROR(F239),"",SUMIF(N244:N254,"&gt;0",F244:F254))</f>
        <v>19</v>
      </c>
      <c r="M257" s="42" t="str">
        <f ca="1">IF(ISERROR(F239),"",M236)</f>
        <v>Cuml. Earned Credits:</v>
      </c>
      <c r="N257" s="40">
        <f ca="1">IF(ISERROR(F239),"",VLOOKUP(B239,INDIRECT($F$8),10+(O255-1)*3,0))</f>
        <v>42</v>
      </c>
    </row>
    <row r="258" spans="1:24" ht="12" customHeight="1" x14ac:dyDescent="0.25">
      <c r="A258" s="40"/>
      <c r="B258" s="42"/>
      <c r="C258" s="42"/>
      <c r="D258" s="40"/>
      <c r="E258" s="42"/>
      <c r="F258" s="42"/>
      <c r="G258" s="40"/>
      <c r="H258" s="43"/>
      <c r="I258" s="40"/>
      <c r="J258" s="43"/>
      <c r="K258" s="42"/>
      <c r="L258" s="40"/>
      <c r="M258" s="42"/>
      <c r="N258" s="40"/>
    </row>
    <row r="259" spans="1:24" ht="12" customHeight="1" x14ac:dyDescent="0.25">
      <c r="A259" s="40"/>
      <c r="B259" s="42"/>
      <c r="C259" s="42"/>
      <c r="D259" s="40"/>
      <c r="E259" s="42"/>
      <c r="F259" s="42"/>
      <c r="G259" s="40"/>
      <c r="H259" s="43"/>
      <c r="I259" s="40"/>
      <c r="J259" s="43"/>
      <c r="K259" s="42"/>
      <c r="L259" s="40"/>
      <c r="M259" s="42"/>
      <c r="N259" s="40"/>
    </row>
    <row r="260" spans="1:24" ht="12" customHeight="1" x14ac:dyDescent="0.25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ANURAG KATARIYA</v>
      </c>
    </row>
    <row r="261" spans="1:24" ht="12" customHeight="1" x14ac:dyDescent="0.25">
      <c r="A261" s="44" t="str">
        <f ca="1">IF(ISERROR(F260),"",A240)</f>
        <v>Name:</v>
      </c>
      <c r="B261" s="44" t="str">
        <f ca="1">IFERROR(VLOOKUP(B260,INDIRECT($F$8),4,0),"")</f>
        <v>ANURAG KATARIYA</v>
      </c>
      <c r="C261" s="44"/>
      <c r="D261" s="44" t="str">
        <f ca="1">IF(ISERROR(F260),"",D240)</f>
        <v>Father's Name:</v>
      </c>
      <c r="E261" s="44" t="str">
        <f ca="1">IFERROR(VLOOKUP(B260,INDIRECT($F$8),5,0),"")</f>
        <v>RAMESH KUMAR</v>
      </c>
      <c r="F261" s="44"/>
      <c r="G261" s="44" t="str">
        <f ca="1">IF(ISERROR(F260),"",G240)</f>
        <v>University Roll No:</v>
      </c>
      <c r="H261" s="44"/>
      <c r="I261" s="45">
        <f ca="1">IFERROR(VLOOKUP(B260,INDIRECT($F$8),2,0),"")</f>
        <v>250090101013</v>
      </c>
      <c r="J261" s="45"/>
      <c r="K261" s="44" t="str">
        <f ca="1">IF(ISERROR(F260),"",K240)</f>
        <v>University Enrol. No:</v>
      </c>
      <c r="L261" s="44"/>
      <c r="M261" s="45">
        <f ca="1">IFERROR(VLOOKUP(B260,INDIRECT($F$8),3,0),"")</f>
        <v>0</v>
      </c>
      <c r="N261" s="45"/>
    </row>
    <row r="262" spans="1:24" ht="12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5"/>
      <c r="J262" s="45"/>
      <c r="K262" s="44"/>
      <c r="L262" s="44"/>
      <c r="M262" s="45"/>
      <c r="N262" s="45"/>
    </row>
    <row r="263" spans="1:24" ht="12" customHeight="1" x14ac:dyDescent="0.25">
      <c r="A263" s="42" t="str">
        <f ca="1">IF(ISERROR(F260),"",A242)</f>
        <v>Subject Code</v>
      </c>
      <c r="B263" s="42" t="str">
        <f ca="1">IF(ISERROR(F260),"",B242)</f>
        <v>Subject Name</v>
      </c>
      <c r="C263" s="42"/>
      <c r="D263" s="42"/>
      <c r="E263" s="42"/>
      <c r="F263" s="42" t="str">
        <f ca="1">IF(ISERROR(F260),"",F242)</f>
        <v>Credits</v>
      </c>
      <c r="G263" s="42" t="str">
        <f ca="1">IF(ISERROR(F260),"",G242)</f>
        <v>External Marks</v>
      </c>
      <c r="H263" s="42"/>
      <c r="I263" s="42" t="str">
        <f ca="1">IF(ISERROR(F260),"",I242)</f>
        <v>Sessional Marks</v>
      </c>
      <c r="J263" s="42"/>
      <c r="K263" s="42" t="str">
        <f ca="1">IF(ISERROR(F260),"",K242)</f>
        <v>Total Marks</v>
      </c>
      <c r="L263" s="42"/>
      <c r="M263" s="42" t="str">
        <f ca="1">IF(ISERROR(F260),"",M242)</f>
        <v>Grade</v>
      </c>
      <c r="N263" s="42" t="str">
        <f ca="1">IF(ISERROR(F260),"",N242)</f>
        <v>Grade Points</v>
      </c>
    </row>
    <row r="264" spans="1:24" ht="12" customHeight="1" x14ac:dyDescent="0.2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5">
      <c r="A265" s="7" t="str">
        <f ca="1">IF(ISERROR(F260),"",VLOOKUP(C260,INDIRECT($F$8),6+(O265-1)*3,0))</f>
        <v>AHT 001</v>
      </c>
      <c r="B265" s="38" t="str">
        <f ca="1">IF(ISERROR(F260),"",VLOOKUP(D260,INDIRECT($F$8),6+(O265-1)*3,0))</f>
        <v>Engineering Physics</v>
      </c>
      <c r="C265" s="38"/>
      <c r="D265" s="38"/>
      <c r="E265" s="38"/>
      <c r="F265" s="7">
        <f ca="1">IF(ISERROR(F260),"",VLOOKUP(E260,INDIRECT($F$8),6+(O265-1)*3,0))</f>
        <v>4</v>
      </c>
      <c r="G265" s="39" t="str">
        <f ca="1">IF(ISERROR(F260),"",_xlfn.TEXTJOIN("/",FALSE,P265,S265))</f>
        <v>RAMESH KUMAR/100</v>
      </c>
      <c r="H265" s="39"/>
      <c r="I265" s="39" t="str">
        <f ca="1">IF(ISERROR(F260),"",_xlfn.TEXTJOIN("/",FALSE,Q265,T265))</f>
        <v>35/50</v>
      </c>
      <c r="J265" s="39"/>
      <c r="K265" s="39" t="str">
        <f ca="1">IF(ISERROR(F260),"",_xlfn.TEXTJOIN("/",FALSE,R265,U265))</f>
        <v>35/150</v>
      </c>
      <c r="L265" s="39"/>
      <c r="M265" s="7" t="b">
        <f ca="1">IF(ISERROR(F260),"",IF(ISTEXT(P265),IF(P265="A","Ab",IF(P265="D","Dt",IF(P265="UFM","UFM",IF(P265="NA","")))),IF(AND(ISBLANK(P265),ISBLANK(R265)),"",IF(P265&lt;0.3*S265,"F",IF(ISBLANK(R265),"",IF(ISTEXT(R265),R265,IF(R265&gt;=0.9*U265,"O",IF(R265&gt;=0.85*U265,"A+",IF(R265&gt;=0.8*U265,"A",IF(R265&gt;=0.7*U265,"B+",IF(R265&gt;=0.6*U265,"B",IF(R265&gt;=0.5*U265,"C",IF(R265&gt;=0.4*U265,"P",IF(R265&lt;0.4*U265,"F",R265))))))))))))))</f>
        <v>0</v>
      </c>
      <c r="N265" s="8" t="e">
        <f t="shared" ref="N265:N275" ca="1" si="25">INDEX($Z$2:$Z$13,MATCH(M265,$Y$2:$Y$13,0))</f>
        <v>#N/A</v>
      </c>
      <c r="O265">
        <v>1</v>
      </c>
      <c r="P265" s="1" t="str">
        <f ca="1">IF(ISERROR(F260),"",IF(ISTEXT(VLOOKUP(B260,INDIRECT($F$8),6+(O265-1)*3)),(VLOOKUP(B260,INDIRECT($F$8),6+(O265-1)*3)),SUM(VLOOKUP(B260,INDIRECT($F$8),6+(O265-1)*3),IF(W277,W265,0))))</f>
        <v>RAMESH KUMAR</v>
      </c>
      <c r="Q265" s="1">
        <f ca="1">IF(ISERROR(F260),"",VLOOKUP(B260,INDIRECT($F$8),7+(O265-1)*3))</f>
        <v>35</v>
      </c>
      <c r="R265" s="1">
        <f ca="1">IF(ISERROR(F260),"",SUM(P265:Q265))</f>
        <v>35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e">
        <f ca="1">IF(ISERROR(F260),"",IF(N265=0,A265,""))</f>
        <v>#N/A</v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11</v>
      </c>
      <c r="X265" s="1" t="str">
        <f ca="1">IF(ISERROR(F260),"",IF(W265=0,"",_xlfn.TEXTJOIN("",FALSE," G+",W265," in ",A265)))</f>
        <v xml:space="preserve"> G+11 in AHT 001</v>
      </c>
    </row>
    <row r="266" spans="1:24" ht="12" customHeight="1" x14ac:dyDescent="0.25">
      <c r="A266" s="7" t="str">
        <f ca="1">IF(ISERROR(F260),"",VLOOKUP(C260,INDIRECT($F$8),6+(O266-1)*3,0))</f>
        <v>AHT 005</v>
      </c>
      <c r="B266" s="38" t="str">
        <f ca="1">IF(ISERROR(F260),"",VLOOKUP(D260,INDIRECT($F$8),6+(O266-1)*3,0))</f>
        <v>Analytical Mathematics</v>
      </c>
      <c r="C266" s="38"/>
      <c r="D266" s="38"/>
      <c r="E266" s="38"/>
      <c r="F266" s="7">
        <f ca="1">IF(ISERROR(F260),"",VLOOKUP(E260,INDIRECT($F$8),6+(O266-1)*3,0))</f>
        <v>4</v>
      </c>
      <c r="G266" s="39" t="str">
        <f ca="1">IF(ISERROR(F260),"",_xlfn.TEXTJOIN("/",FALSE,P266,S266))</f>
        <v>36/100</v>
      </c>
      <c r="H266" s="39"/>
      <c r="I266" s="39" t="str">
        <f ca="1">IF(ISERROR(F260),"",_xlfn.TEXTJOIN("/",FALSE,Q266,T266))</f>
        <v>36/50</v>
      </c>
      <c r="J266" s="39"/>
      <c r="K266" s="39" t="str">
        <f ca="1">IF(ISERROR(F260),"",_xlfn.TEXTJOIN("/",FALSE,R266,U266))</f>
        <v>72/150</v>
      </c>
      <c r="L266" s="39"/>
      <c r="M266" s="7" t="str">
        <f ca="1">IF(ISERROR(F260),"",IF(ISTEXT(P266),IF(P266="A","Ab",IF(P266="D","Dt",IF(P266="UFM","UFM",IF(P266="NA","")))),IF(AND(ISBLANK(P266),ISBLANK(R266)),"",IF(P266&lt;0.3*S266,"F",IF(ISBLANK(R266),"",IF(ISTEXT(R266),R266,IF(R266&gt;=0.9*U266,"O",IF(R266&gt;=0.85*U266,"A+",IF(R266&gt;=0.8*U266,"A",IF(R266&gt;=0.7*U266,"B+",IF(R266&gt;=0.6*U266,"B",IF(R266&gt;=0.5*U266,"C",IF(R266&gt;=0.4*U266,"P",IF(R266&lt;0.4*U266,"F",R266))))))))))))))</f>
        <v>P</v>
      </c>
      <c r="N266" s="8">
        <f t="shared" ca="1" si="25"/>
        <v>4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36</v>
      </c>
      <c r="Q266" s="1">
        <f ca="1">IF(ISERROR(F260),"",VLOOKUP(B260,INDIRECT($F$8),7+(O266-1)*3))</f>
        <v>36</v>
      </c>
      <c r="R266" s="1">
        <f ca="1">IF(ISERROR(F260),"",SUM(P266:Q266))</f>
        <v>72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/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0</v>
      </c>
      <c r="X266" s="1" t="str">
        <f ca="1">IF(ISERROR(F260),"",IF(W266=0,"",_xlfn.TEXTJOIN("",FALSE," G+",W266," in ",A266)))</f>
        <v/>
      </c>
    </row>
    <row r="267" spans="1:24" ht="12" customHeight="1" x14ac:dyDescent="0.25">
      <c r="A267" s="7" t="str">
        <f ca="1">IF(ISERROR(F260),"",VLOOKUP(C260,INDIRECT($F$8),6+(O267-1)*3,0))</f>
        <v>EET 001</v>
      </c>
      <c r="B267" s="38" t="str">
        <f ca="1">IF(ISERROR(F260),"",VLOOKUP(D260,INDIRECT($F$8),6+(O267-1)*3,0))</f>
        <v>Basic Electrical Engineering</v>
      </c>
      <c r="C267" s="38"/>
      <c r="D267" s="38"/>
      <c r="E267" s="38"/>
      <c r="F267" s="7">
        <f ca="1">IF(ISERROR(F260),"",VLOOKUP(E260,INDIRECT($F$8),6+(O267-1)*3,0))</f>
        <v>4</v>
      </c>
      <c r="G267" s="39" t="str">
        <f ca="1">IF(ISERROR(F260),"",_xlfn.TEXTJOIN("/",FALSE,P267,S267))</f>
        <v>76/100</v>
      </c>
      <c r="H267" s="39"/>
      <c r="I267" s="39" t="str">
        <f ca="1">IF(ISERROR(F260),"",_xlfn.TEXTJOIN("/",FALSE,Q267,T267))</f>
        <v>43/50</v>
      </c>
      <c r="J267" s="39"/>
      <c r="K267" s="39" t="str">
        <f ca="1">IF(ISERROR(F260),"",_xlfn.TEXTJOIN("/",FALSE,R267,U267))</f>
        <v>119/150</v>
      </c>
      <c r="L267" s="39"/>
      <c r="M267" s="7" t="str">
        <f ca="1">IF(ISERROR(F260),"",IF(ISTEXT(P267),IF(P267="A","Ab",IF(P267="D","Dt",IF(P267="UFM","UFM",IF(P267="NA","")))),IF(AND(ISBLANK(P267),ISBLANK(R267)),"",IF(P267&lt;0.3*S267,"F",IF(ISBLANK(R267),"",IF(ISTEXT(R267),R267,IF(R267&gt;=0.9*U267,"O",IF(R267&gt;=0.85*U267,"A+",IF(R267&gt;=0.8*U267,"A",IF(R267&gt;=0.7*U267,"B+",IF(R267&gt;=0.6*U267,"B",IF(R267&gt;=0.5*U267,"C",IF(R267&gt;=0.4*U267,"P",IF(R267&lt;0.4*U267,"F",R267))))))))))))))</f>
        <v>B+</v>
      </c>
      <c r="N267" s="8">
        <f t="shared" ca="1" si="25"/>
        <v>7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76</v>
      </c>
      <c r="Q267" s="1">
        <f ca="1">IF(ISERROR(F260),"",VLOOKUP(B260,INDIRECT($F$8),7+(O267-1)*3))</f>
        <v>43</v>
      </c>
      <c r="R267" s="1">
        <f ca="1">IF(ISERROR(F260),"",SUM(P267:Q267))</f>
        <v>119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/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0</v>
      </c>
      <c r="X267" s="1" t="str">
        <f ca="1">IF(ISERROR(F260),"",IF(W267=0,"",_xlfn.TEXTJOIN("",FALSE," G+",W267," in ",A267)))</f>
        <v/>
      </c>
    </row>
    <row r="268" spans="1:24" ht="12" customHeight="1" x14ac:dyDescent="0.25">
      <c r="A268" s="7" t="str">
        <f ca="1">IF(ISERROR(F260),"",VLOOKUP(C260,INDIRECT($F$8),6+(O268-1)*3,0))</f>
        <v>CST 001</v>
      </c>
      <c r="B268" s="38" t="str">
        <f ca="1">IF(ISERROR(F260),"",VLOOKUP(D260,INDIRECT($F$8),6+(O268-1)*3,0))</f>
        <v>Programming for Problem Solving</v>
      </c>
      <c r="C268" s="38"/>
      <c r="D268" s="38"/>
      <c r="E268" s="38"/>
      <c r="F268" s="7">
        <f ca="1">IF(ISERROR(F260),"",VLOOKUP(E260,INDIRECT($F$8),6+(O268-1)*3,0))</f>
        <v>4</v>
      </c>
      <c r="G268" s="39" t="str">
        <f ca="1">IF(ISERROR(F260),"",_xlfn.TEXTJOIN("/",FALSE,P268,S268))</f>
        <v>59/100</v>
      </c>
      <c r="H268" s="39"/>
      <c r="I268" s="39" t="str">
        <f ca="1">IF(ISERROR(F260),"",_xlfn.TEXTJOIN("/",FALSE,Q268,T268))</f>
        <v>43/50</v>
      </c>
      <c r="J268" s="39"/>
      <c r="K268" s="39" t="str">
        <f ca="1">IF(ISERROR(F260),"",_xlfn.TEXTJOIN("/",FALSE,R268,U268))</f>
        <v>102/150</v>
      </c>
      <c r="L268" s="39"/>
      <c r="M268" s="7" t="str">
        <f ca="1">IF(ISERROR(F260),"",IF(ISTEXT(P268),IF(P268="A","Ab",IF(P268="D","Dt",IF(P268="UFM","UFM",IF(P268="NA","")))),IF(AND(ISBLANK(P268),ISBLANK(R268)),"",IF(P268&lt;0.3*S268,"F",IF(ISBLANK(R268),"",IF(ISTEXT(R268),R268,IF(R268&gt;=0.9*U268,"O",IF(R268&gt;=0.85*U268,"A+",IF(R268&gt;=0.8*U268,"A",IF(R268&gt;=0.7*U268,"B+",IF(R268&gt;=0.6*U268,"B",IF(R268&gt;=0.5*U268,"C",IF(R268&gt;=0.4*U268,"P",IF(R268&lt;0.4*U268,"F",R268))))))))))))))</f>
        <v>B</v>
      </c>
      <c r="N268" s="8">
        <f t="shared" ca="1" si="25"/>
        <v>6</v>
      </c>
      <c r="O268">
        <f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59</v>
      </c>
      <c r="Q268" s="1">
        <f ca="1">IF(ISERROR(F260),"",VLOOKUP(B260,INDIRECT($F$8),7+(O268-1)*3))</f>
        <v>43</v>
      </c>
      <c r="R268" s="1">
        <f ca="1">IF(ISERROR(F260),"",SUM(P268:Q268))</f>
        <v>102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/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0</v>
      </c>
      <c r="X268" s="1" t="str">
        <f ca="1">IF(ISERROR(F260),"",IF(W268=0,"",_xlfn.TEXTJOIN("",FALSE," G+",W268," in ",A268)))</f>
        <v/>
      </c>
    </row>
    <row r="269" spans="1:24" ht="12" customHeight="1" x14ac:dyDescent="0.25">
      <c r="A269" s="7" t="str">
        <f ca="1">IF(ISERROR(F260),"",VLOOKUP(C260,INDIRECT($F$8),6+(O269-1)*3,0))</f>
        <v>AHT 004</v>
      </c>
      <c r="B269" s="38" t="str">
        <f ca="1">IF(ISERROR(F260),"",VLOOKUP(D260,INDIRECT($F$8),6+(O269-1)*3,0))</f>
        <v>Environmental Studies ($)</v>
      </c>
      <c r="C269" s="38"/>
      <c r="D269" s="38"/>
      <c r="E269" s="38"/>
      <c r="F269" s="7">
        <f ca="1">IF(ISERROR(F260),"",VLOOKUP(E260,INDIRECT($F$8),6+(O269-1)*3,0))</f>
        <v>0</v>
      </c>
      <c r="G269" s="39" t="str">
        <f ca="1">IF(ISERROR(F260),"",_xlfn.TEXTJOIN("/",FALSE,P269,S269))</f>
        <v>20/50</v>
      </c>
      <c r="H269" s="39"/>
      <c r="I269" s="39" t="str">
        <f ca="1">IF(ISERROR(F260),"",_xlfn.TEXTJOIN("/",FALSE,Q269,T269))</f>
        <v>16/25</v>
      </c>
      <c r="J269" s="39"/>
      <c r="K269" s="39" t="str">
        <f ca="1">IF(ISERROR(F260),"",_xlfn.TEXTJOIN("/",FALSE,R269,U269))</f>
        <v>36/75</v>
      </c>
      <c r="L269" s="39"/>
      <c r="M269" s="7" t="str">
        <f ca="1">IF(ISERROR(F260),"",IF(ISTEXT(P269),IF(P269="A","Ab",IF(P269="D","Dt",IF(P269="UFM","UFM",IF(P269="NA","")))),IF(AND(ISBLANK(P269),ISBLANK(R269)),"",IF(P269&lt;0.3*S269,"F",IF(ISBLANK(R269),"",IF(ISTEXT(R269),R269,IF(R269&gt;=0.9*U269,"O",IF(R269&gt;=0.85*U269,"A+",IF(R269&gt;=0.8*U269,"A",IF(R269&gt;=0.7*U269,"B+",IF(R269&gt;=0.6*U269,"B",IF(R269&gt;=0.5*U269,"C",IF(R269&gt;=0.4*U269,"P",IF(R269&lt;0.4*U269,"F",R269))))))))))))))</f>
        <v>P</v>
      </c>
      <c r="N269" s="8">
        <f t="shared" ca="1" si="25"/>
        <v>4</v>
      </c>
      <c r="O269">
        <f>O268+1</f>
        <v>5</v>
      </c>
      <c r="P269" s="1">
        <f ca="1">IF(ISERROR(F260),"",IF(ISTEXT(VLOOKUP(B260,INDIRECT($F$8),6+(O269-1)*3)),(VLOOKUP(B260,INDIRECT($F$8),6+(O269-1)*3)),SUM(VLOOKUP(B260,INDIRECT($F$8),6+(O269-1)*3),IF(W277,W269,0))))</f>
        <v>20</v>
      </c>
      <c r="Q269" s="1">
        <f ca="1">IF(ISERROR(F260),"",VLOOKUP(B260,INDIRECT($F$8),7+(O269-1)*3))</f>
        <v>16</v>
      </c>
      <c r="R269" s="1">
        <f ca="1">IF(ISERROR(F260),"",SUM(P269:Q269))</f>
        <v>36</v>
      </c>
      <c r="S269" s="1">
        <f ca="1">IF(ISERROR(F260),"",VLOOKUP(A260,INDIRECT($F$8),6+(O269-1)*3))</f>
        <v>50</v>
      </c>
      <c r="T269" s="1">
        <f ca="1">IF(ISERROR(F260),"",VLOOKUP(A260,INDIRECT($F$8),7+(O269-1)*3))</f>
        <v>25</v>
      </c>
      <c r="U269" s="1">
        <f ca="1">IF(ISERROR(F260),"",VLOOKUP(A260,INDIRECT($F$8),8+(O269-1)*3))</f>
        <v>75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5">
      <c r="A270" s="7" t="str">
        <f ca="1">IF(ISERROR(F260),"",VLOOKUP(C260,INDIRECT($F$8),6+(O270-1)*3,0))</f>
        <v>AHP 001</v>
      </c>
      <c r="B270" s="38" t="str">
        <f ca="1">IF(ISERROR(F260),"",VLOOKUP(D260,INDIRECT($F$8),6+(O270-1)*3,0))</f>
        <v>Engineering Physics Lab</v>
      </c>
      <c r="C270" s="38"/>
      <c r="D270" s="38"/>
      <c r="E270" s="38"/>
      <c r="F270" s="7">
        <f ca="1">IF(ISERROR(F260),"",VLOOKUP(E260,INDIRECT($F$8),6+(O270-1)*3,0))</f>
        <v>1</v>
      </c>
      <c r="G270" s="39" t="str">
        <f ca="1">IF(ISERROR(F260),"",_xlfn.TEXTJOIN("/",FALSE,P270,S270))</f>
        <v>21/25</v>
      </c>
      <c r="H270" s="39"/>
      <c r="I270" s="39" t="str">
        <f ca="1">IF(ISERROR(F260),"",_xlfn.TEXTJOIN("/",FALSE,Q270,T270))</f>
        <v>22/25</v>
      </c>
      <c r="J270" s="39"/>
      <c r="K270" s="39" t="str">
        <f ca="1">IF(ISERROR(F260),"",_xlfn.TEXTJOIN("/",FALSE,R270,U270))</f>
        <v>43/50</v>
      </c>
      <c r="L270" s="39"/>
      <c r="M270" s="7" t="str">
        <f ca="1">IF(ISERROR(F260),"",IF(ISTEXT(P270),IF(P270="A","Ab",IF(P270="D","Dt",IF(P270="UFM","UFM",IF(P270="NA","")))),IF(AND(ISBLANK(P270),ISBLANK(R270)),"",IF(P270&lt;0.3*S270,"F",IF(ISBLANK(R270),"",IF(ISTEXT(R270),R270,IF(R270&gt;=0.9*U270,"O",IF(R270&gt;=0.85*U270,"A+",IF(R270&gt;=0.8*U270,"A",IF(R270&gt;=0.7*U270,"B+",IF(R270&gt;=0.6*U270,"B",IF(R270&gt;=0.5*U270,"C",IF(R270&gt;=0.4*U270,"P",IF(R270&lt;0.4*U270,"F",R270))))))))))))))</f>
        <v>A+</v>
      </c>
      <c r="N270" s="8">
        <f t="shared" ca="1" si="25"/>
        <v>9</v>
      </c>
      <c r="O270">
        <f t="shared" ref="O270:O276" si="26">O269+1</f>
        <v>6</v>
      </c>
      <c r="P270" s="1">
        <f ca="1">IF(ISERROR(F260),"",IF(ISTEXT(VLOOKUP(B260,INDIRECT($F$8),6+(O270-1)*3)),(VLOOKUP(B260,INDIRECT($F$8),6+(O270-1)*3)),SUM(VLOOKUP(B260,INDIRECT($F$8),6+(O270-1)*3),IF(W277,W270,0))))</f>
        <v>21</v>
      </c>
      <c r="Q270" s="1">
        <f ca="1">IF(ISERROR(F260),"",VLOOKUP(B260,INDIRECT($F$8),7+(O270-1)*3))</f>
        <v>22</v>
      </c>
      <c r="R270" s="1">
        <f ca="1">IF(ISERROR(F260),"",SUM(P270:Q270))</f>
        <v>43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5">
      <c r="A271" s="7" t="str">
        <f ca="1">IF(ISERROR(F260),"",VLOOKUP(C260,INDIRECT($F$8),6+(O271-1)*3,0))</f>
        <v>EEP 001</v>
      </c>
      <c r="B271" s="38" t="str">
        <f ca="1">IF(ISERROR(F260),"",VLOOKUP(D260,INDIRECT($F$8),6+(O271-1)*3,0))</f>
        <v>Basic Electrical Engineering Lab</v>
      </c>
      <c r="C271" s="38"/>
      <c r="D271" s="38"/>
      <c r="E271" s="38"/>
      <c r="F271" s="7">
        <f ca="1">IF(ISERROR(F260),"",VLOOKUP(E260,INDIRECT($F$8),6+(O271-1)*3,0))</f>
        <v>1</v>
      </c>
      <c r="G271" s="39" t="str">
        <f ca="1">IF(ISERROR(F260),"",_xlfn.TEXTJOIN("/",FALSE,P271,S271))</f>
        <v>18/25</v>
      </c>
      <c r="H271" s="39"/>
      <c r="I271" s="39" t="str">
        <f ca="1">IF(ISERROR(F260),"",_xlfn.TEXTJOIN("/",FALSE,Q271,T271))</f>
        <v>21/25</v>
      </c>
      <c r="J271" s="39"/>
      <c r="K271" s="39" t="str">
        <f ca="1">IF(ISERROR(F260),"",_xlfn.TEXTJOIN("/",FALSE,R271,U271))</f>
        <v>39/50</v>
      </c>
      <c r="L271" s="39"/>
      <c r="M271" s="7" t="str">
        <f ca="1">IF(ISERROR(F260),"",IF(ISTEXT(P271),IF(P271="A","Ab",IF(P271="D","Dt",IF(P271="UFM","UFM",IF(P271="NA","")))),IF(AND(ISBLANK(P271),ISBLANK(R271)),"",IF(P271&lt;0.3*S271,"F",IF(ISBLANK(R271),"",IF(ISTEXT(R271),R271,IF(R271&gt;=0.9*U271,"O",IF(R271&gt;=0.85*U271,"A+",IF(R271&gt;=0.8*U271,"A",IF(R271&gt;=0.7*U271,"B+",IF(R271&gt;=0.6*U271,"B",IF(R271&gt;=0.5*U271,"C",IF(R271&gt;=0.4*U271,"P",IF(R271&lt;0.4*U271,"F",R271))))))))))))))</f>
        <v>B+</v>
      </c>
      <c r="N271" s="8">
        <f t="shared" ca="1" si="25"/>
        <v>7</v>
      </c>
      <c r="O271">
        <f t="shared" si="26"/>
        <v>7</v>
      </c>
      <c r="P271" s="1">
        <f ca="1">IF(ISERROR(F260),"",IF(ISTEXT(VLOOKUP(B260,INDIRECT($F$8),6+(O271-1)*3)),(VLOOKUP(B260,INDIRECT($F$8),6+(O271-1)*3)),SUM(VLOOKUP(B260,INDIRECT($F$8),6+(O271-1)*3),IF(W277,W271,0))))</f>
        <v>18</v>
      </c>
      <c r="Q271" s="1">
        <f ca="1">IF(ISERROR(F260),"",VLOOKUP(B260,INDIRECT($F$8),7+(O271-1)*3))</f>
        <v>21</v>
      </c>
      <c r="R271" s="1">
        <f ca="1">IF(ISERROR(F260),"",SUM(P271:Q271))</f>
        <v>39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5">
      <c r="A272" s="7" t="str">
        <f ca="1">IF(ISERROR(F260),"",VLOOKUP(C260,INDIRECT($F$8),6+(O272-1)*3,0))</f>
        <v>CSP 001</v>
      </c>
      <c r="B272" s="38" t="str">
        <f ca="1">IF(ISERROR(F260),"",VLOOKUP(D260,INDIRECT($F$8),6+(O272-1)*3-Z272,0))</f>
        <v>Programming for Problem Solving Lab</v>
      </c>
      <c r="C272" s="38"/>
      <c r="D272" s="38"/>
      <c r="E272" s="38"/>
      <c r="F272" s="7">
        <f ca="1">IF(ISERROR(F260),"",VLOOKUP(E260,INDIRECT($F$8),6+(O272-1)*3,0))</f>
        <v>1</v>
      </c>
      <c r="G272" s="39" t="str">
        <f ca="1">IF(ISERROR(F260),"",_xlfn.TEXTJOIN("/",FALSE,P272,S272))</f>
        <v>23/25</v>
      </c>
      <c r="H272" s="39"/>
      <c r="I272" s="39" t="str">
        <f ca="1">IF(ISERROR(F260),"",_xlfn.TEXTJOIN("/",FALSE,Q272,T272))</f>
        <v>23/25</v>
      </c>
      <c r="J272" s="39"/>
      <c r="K272" s="39" t="str">
        <f ca="1">IF(ISERROR(F260),"",_xlfn.TEXTJOIN("/",FALSE,R272,U272))</f>
        <v>46/50</v>
      </c>
      <c r="L272" s="39"/>
      <c r="M272" s="7" t="str">
        <f ca="1">IF(ISERROR(F260),"",IF(ISTEXT(P272),IF(P272="A","Ab",IF(P272="D","Dt",IF(P272="UFM","UFM",IF(P272="NA","")))),IF(AND(ISBLANK(P272),ISBLANK(R272)),"",IF(P272&lt;0.3*S272,"F",IF(ISBLANK(R272),"",IF(ISTEXT(R272),R272,IF(R272&gt;=0.9*U272,"O",IF(R272&gt;=0.85*U272,"A+",IF(R272&gt;=0.8*U272,"A",IF(R272&gt;=0.7*U272,"B+",IF(R272&gt;=0.6*U272,"B",IF(R272&gt;=0.5*U272,"C",IF(R272&gt;=0.4*U272,"P",IF(R272&lt;0.4*U272,"F",R272))))))))))))))</f>
        <v>O</v>
      </c>
      <c r="N272" s="8">
        <f t="shared" ca="1" si="25"/>
        <v>10</v>
      </c>
      <c r="O272">
        <f t="shared" si="26"/>
        <v>8</v>
      </c>
      <c r="P272" s="1">
        <f ca="1">IF(ISERROR(F260),"",IF(ISTEXT(VLOOKUP(B260,INDIRECT($F$8),6+(O272-1)*3)),(VLOOKUP(B260,INDIRECT($F$8),6+(O272-1)*3)),SUM(VLOOKUP(B260,INDIRECT($F$8),6+(O272-1)*3),IF(W277,W272,0))))</f>
        <v>23</v>
      </c>
      <c r="Q272" s="1">
        <f ca="1">IF(ISERROR(F260),"",VLOOKUP(B260,INDIRECT($F$8),7+(O272-1)*3))</f>
        <v>23</v>
      </c>
      <c r="R272" s="1">
        <f ca="1">IF(ISERROR(F260),"",SUM(P272:Q272))</f>
        <v>46</v>
      </c>
      <c r="S272" s="1">
        <f ca="1">IF(ISERROR(F260),"",VLOOKUP(A260,INDIRECT($F$8),6+(O272-1)*3))</f>
        <v>25</v>
      </c>
      <c r="T272" s="1">
        <f ca="1">IF(ISERROR(F260),"",VLOOKUP(A260,INDIRECT($F$8),7+(O272-1)*3))</f>
        <v>25</v>
      </c>
      <c r="U272" s="1">
        <f ca="1">IF(ISERROR(F260),"",VLOOKUP(A260,INDIRECT($F$8),8+(O272-1)*3))</f>
        <v>50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5">
      <c r="A273" s="7" t="str">
        <f ca="1">IF(ISERROR(F260),"",VLOOKUP(C260,INDIRECT($F$8),6+(O273-1)*3,0))</f>
        <v>MEP 002</v>
      </c>
      <c r="B273" s="38" t="str">
        <f ca="1">IF(ISERROR(F260),"",VLOOKUP(D260,INDIRECT($F$8),6+(O273-1)*3-Z273,0))</f>
        <v>Engineering Graphics &amp; Design Lab</v>
      </c>
      <c r="C273" s="38"/>
      <c r="D273" s="38"/>
      <c r="E273" s="38"/>
      <c r="F273" s="7">
        <f ca="1">IF(ISERROR(F260),"",VLOOKUP(E260,INDIRECT($F$8),6+(O273-1)*3,0))</f>
        <v>2</v>
      </c>
      <c r="G273" s="39" t="str">
        <f ca="1">IF(ISERROR(F260),"",_xlfn.TEXTJOIN("/",FALSE,P273,S273))</f>
        <v>35/50</v>
      </c>
      <c r="H273" s="39"/>
      <c r="I273" s="39" t="str">
        <f ca="1">IF(ISERROR(F260),"",_xlfn.TEXTJOIN("/",FALSE,Q273,T273))</f>
        <v>36/50</v>
      </c>
      <c r="J273" s="39"/>
      <c r="K273" s="39" t="str">
        <f ca="1">IF(ISERROR(F260),"",_xlfn.TEXTJOIN("/",FALSE,R273,U273))</f>
        <v>71/100</v>
      </c>
      <c r="L273" s="39"/>
      <c r="M273" s="7" t="str">
        <f ca="1">IF(ISERROR(F260),"",IF(ISTEXT(P273),IF(P273="A","Ab",IF(P273="D","Dt",IF(P273="UFM","UFM",IF(P273="NA","")))),IF(AND(ISBLANK(P273),ISBLANK(R273)),"",IF(P273&lt;0.3*S273,"F",IF(ISBLANK(R273),"",IF(ISTEXT(R273),R273,IF(R273&gt;=0.9*U273,"O",IF(R273&gt;=0.85*U273,"A+",IF(R273&gt;=0.8*U273,"A",IF(R273&gt;=0.7*U273,"B+",IF(R273&gt;=0.6*U273,"B",IF(R273&gt;=0.5*U273,"C",IF(R273&gt;=0.4*U273,"P",IF(R273&lt;0.4*U273,"F",R273))))))))))))))</f>
        <v>B+</v>
      </c>
      <c r="N273" s="8">
        <f t="shared" ca="1" si="25"/>
        <v>7</v>
      </c>
      <c r="O273">
        <f t="shared" si="26"/>
        <v>9</v>
      </c>
      <c r="P273" s="1">
        <f ca="1">IF(ISERROR(F260),"",IF(ISTEXT(VLOOKUP(B260,INDIRECT($F$8),6+(O273-1)*3)),(VLOOKUP(B260,INDIRECT($F$8),6+(O273-1)*3)),SUM(VLOOKUP(B260,INDIRECT($F$8),6+(O273-1)*3),IF(W277,W273,0))))</f>
        <v>35</v>
      </c>
      <c r="Q273" s="1">
        <f ca="1">IF(ISERROR(F260),"",VLOOKUP(B260,INDIRECT($F$8),7+(O273-1)*3))</f>
        <v>36</v>
      </c>
      <c r="R273" s="1">
        <f ca="1">IF(ISERROR(F260),"",SUM(P273:Q273))</f>
        <v>71</v>
      </c>
      <c r="S273" s="1">
        <f ca="1">IF(ISERROR(F260),"",VLOOKUP(A260,INDIRECT($F$8),6+(O273-1)*3))</f>
        <v>50</v>
      </c>
      <c r="T273" s="1">
        <f ca="1">IF(ISERROR(F260),"",VLOOKUP(A260,INDIRECT($F$8),7+(O273-1)*3))</f>
        <v>50</v>
      </c>
      <c r="U273" s="1">
        <f ca="1">IF(ISERROR(F260),"",VLOOKUP(A260,INDIRECT($F$8),8+(O273-1)*3))</f>
        <v>100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5">
      <c r="A274" s="7" t="str">
        <f ca="1">IF(ISERROR(F260),"",VLOOKUP(C260,INDIRECT($F$8),6+(O274-1)*3,0))</f>
        <v>AHP 003</v>
      </c>
      <c r="B274" s="38" t="str">
        <f ca="1">IF(ISERROR(F260),"",VLOOKUP(D260,INDIRECT($F$8),6+(O274-1)*3,0))</f>
        <v>Introduction to Digital Marketing Lab</v>
      </c>
      <c r="C274" s="38"/>
      <c r="D274" s="38"/>
      <c r="E274" s="38"/>
      <c r="F274" s="7">
        <f ca="1">IF(ISERROR(F260),"",VLOOKUP(E260,INDIRECT($F$8),6+(O274-1)*3,0))</f>
        <v>1</v>
      </c>
      <c r="G274" s="39" t="str">
        <f ca="1">IF(ISERROR(F260),"",_xlfn.TEXTJOIN("/",FALSE,P274,S274))</f>
        <v>22/25</v>
      </c>
      <c r="H274" s="39"/>
      <c r="I274" s="39" t="str">
        <f ca="1">IF(ISERROR(F260),"",_xlfn.TEXTJOIN("/",FALSE,Q274,T274))</f>
        <v>19/25</v>
      </c>
      <c r="J274" s="39"/>
      <c r="K274" s="39" t="str">
        <f ca="1">IF(ISERROR(F260),"",_xlfn.TEXTJOIN("/",FALSE,R274,U274))</f>
        <v>41/50</v>
      </c>
      <c r="L274" s="39"/>
      <c r="M274" s="7" t="str">
        <f ca="1">IF(ISERROR(F260),"",IF(ISTEXT(P274),IF(P274="A","Ab",IF(P274="D","Dt",IF(P274="UFM","UFM",IF(P274="NA","")))),IF(AND(ISBLANK(P274),ISBLANK(R274)),"",IF(P274&lt;0.3*S274,"F",IF(ISBLANK(R274),"",IF(ISTEXT(R274),R274,IF(R274&gt;=0.9*U274,"O",IF(R274&gt;=0.85*U274,"A+",IF(R274&gt;=0.8*U274,"A",IF(R274&gt;=0.7*U274,"B+",IF(R274&gt;=0.6*U274,"B",IF(R274&gt;=0.5*U274,"C",IF(R274&gt;=0.4*U274,"P",IF(R274&lt;0.4*U274,"F",R274))))))))))))))</f>
        <v>A</v>
      </c>
      <c r="N274" s="8">
        <f t="shared" ca="1" si="25"/>
        <v>8</v>
      </c>
      <c r="O274">
        <f t="shared" si="26"/>
        <v>10</v>
      </c>
      <c r="P274" s="1">
        <f ca="1">IF(ISERROR(F260),"",IF(ISTEXT(VLOOKUP(B260,INDIRECT($F$8),6+(O274-1)*3)),(VLOOKUP(B260,INDIRECT($F$8),6+(O274-1)*3)),SUM(VLOOKUP(B260,INDIRECT($F$8),6+(O274-1)*3),IF(W277,W274,0))))</f>
        <v>22</v>
      </c>
      <c r="Q274" s="1">
        <f ca="1">IF(ISERROR(F260),"",VLOOKUP(B260,INDIRECT($F$8),7+(O274-1)*3))</f>
        <v>19</v>
      </c>
      <c r="R274" s="1">
        <f ca="1">IF(ISERROR(F260),"",SUM(P274:Q274))</f>
        <v>41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5">
      <c r="A275" s="7" t="str">
        <f ca="1">IF(ISERROR(F260),"",VLOOKUP(C260,INDIRECT($F$8),6+(O275-1)*3,0))</f>
        <v>AHP 005</v>
      </c>
      <c r="B275" s="38" t="str">
        <f ca="1">IF(ISERROR(F260),"",VLOOKUP(D260,INDIRECT($F$8),6+(O275-1)*3,0))</f>
        <v>Self Employment &amp; Entrepreneurship Development</v>
      </c>
      <c r="C275" s="38"/>
      <c r="D275" s="38"/>
      <c r="E275" s="38"/>
      <c r="F275" s="7">
        <f ca="1">IF(ISERROR(F260),"",VLOOKUP(E260,INDIRECT($F$8),6+(O275-1)*3,0))</f>
        <v>1</v>
      </c>
      <c r="G275" s="39" t="str">
        <f ca="1">IF(ISERROR(F260),"",_xlfn.TEXTJOIN("/",FALSE,P275,S275))</f>
        <v>19/25</v>
      </c>
      <c r="H275" s="39"/>
      <c r="I275" s="39" t="str">
        <f ca="1">IF(ISERROR(F260),"",_xlfn.TEXTJOIN("/",FALSE,Q275,T275))</f>
        <v>19/25</v>
      </c>
      <c r="J275" s="39"/>
      <c r="K275" s="39" t="str">
        <f ca="1">IF(ISERROR(F260),"",_xlfn.TEXTJOIN("/",FALSE,R275,U275))</f>
        <v>38/50</v>
      </c>
      <c r="L275" s="39"/>
      <c r="M275" s="7" t="str">
        <f ca="1">IF(ISERROR(F260),"",IF(ISTEXT(P275),IF(P275="A","Ab",IF(P275="D","Dt",IF(P275="UFM","UFM",IF(P275="NA","")))),IF(AND(ISBLANK(P275),ISBLANK(R275)),"",IF(P275&lt;0.3*S275,"F",IF(ISBLANK(R275),"",IF(ISTEXT(R275),R275,IF(R275&gt;=0.9*U275,"O",IF(R275&gt;=0.85*U275,"A+",IF(R275&gt;=0.8*U275,"A",IF(R275&gt;=0.7*U275,"B+",IF(R275&gt;=0.6*U275,"B",IF(R275&gt;=0.5*U275,"C",IF(R275&gt;=0.4*U275,"P",IF(R275&lt;0.4*U275,"F",R275))))))))))))))</f>
        <v>B+</v>
      </c>
      <c r="N275" s="8">
        <f t="shared" ca="1" si="25"/>
        <v>7</v>
      </c>
      <c r="O275">
        <f t="shared" si="26"/>
        <v>11</v>
      </c>
      <c r="P275" s="1">
        <f ca="1">IF(ISERROR(F260),"",IF(ISTEXT(VLOOKUP(B260,INDIRECT($F$8),6+(O275-1)*3)),(VLOOKUP(B260,INDIRECT($F$8),6+(O275-1)*3)),SUM(VLOOKUP(B260,INDIRECT($F$8),6+(O275-1)*3),IF(W277,W275,0))))</f>
        <v>19</v>
      </c>
      <c r="Q275" s="1">
        <f ca="1">IF(ISERROR(F260),"",VLOOKUP(B260,INDIRECT($F$8),7+(O275-1)*3))</f>
        <v>19</v>
      </c>
      <c r="R275" s="1">
        <f ca="1">IF(ISERROR(F260),"",SUM(P275:Q275))</f>
        <v>38</v>
      </c>
      <c r="S275" s="1">
        <f ca="1">IF(ISERROR(F260),"",VLOOKUP(A260,INDIRECT($F$8),6+(O275-1)*3))</f>
        <v>25</v>
      </c>
      <c r="T275" s="1">
        <f ca="1">IF(ISERROR(F260),"",VLOOKUP(A260,INDIRECT($F$8),7+(O275-1)*3))</f>
        <v>25</v>
      </c>
      <c r="U275" s="1">
        <f ca="1">IF(ISERROR(F260),"",VLOOKUP(A260,INDIRECT($F$8),8+(O275-1)*3))</f>
        <v>50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5">
      <c r="A276" s="7" t="str">
        <f ca="1">IF(ISERROR(F260),"",VLOOKUP(C260,INDIRECT($F$8),6+(O276-1)*3-Y276,0))</f>
        <v>GP 02</v>
      </c>
      <c r="B276" s="38" t="str">
        <f ca="1">IF(ISERROR(F260),"",VLOOKUP(D260,INDIRECT($F$8),6+(O276-1)*3-Z276,0))</f>
        <v>General Proficiency ($)</v>
      </c>
      <c r="C276" s="38"/>
      <c r="D276" s="38"/>
      <c r="E276" s="38"/>
      <c r="F276" s="7">
        <f ca="1">IF(ISERROR(F260),"",VLOOKUP(E260,INDIRECT($F$8),6+(O276-1)*3-AA276,0))</f>
        <v>0</v>
      </c>
      <c r="G276" s="39" t="str">
        <f ca="1">IF(ISERROR(F260),"","-")</f>
        <v>-</v>
      </c>
      <c r="H276" s="39"/>
      <c r="I276" s="39" t="str">
        <f ca="1">IF(ISERROR(F260),"",_xlfn.TEXTJOIN("/",FALSE,Q276,T276))</f>
        <v>45/50</v>
      </c>
      <c r="J276" s="39"/>
      <c r="K276" s="39" t="str">
        <f ca="1">IF(ISERROR(F260),"",_xlfn.TEXTJOIN("/",FALSE,R276,U276))</f>
        <v>45/50</v>
      </c>
      <c r="L276" s="39"/>
      <c r="M276" s="39" t="str">
        <f ca="1">IF(ISBLANK(R276),"",IF(ISTEXT(R276),R276,IF(R276&gt;=0.8*U276,"Excellent",IF(R276&gt;=0.6*U276,"Very Good",IF(R276&gt;=0.4*U276,"Good",IF(R276&gt;=0.2*U276,"Satisfactory","Average"))))))</f>
        <v>Excellent</v>
      </c>
      <c r="N276" s="39"/>
      <c r="O276">
        <f t="shared" si="26"/>
        <v>12</v>
      </c>
      <c r="P276" s="1">
        <f ca="1">IF(ISERROR(F260),"",IF(ISTEXT(VLOOKUP(B\28,INDIRECT($F$8),6+(O276-1)*3)),(VLOOKUP(B260,INDIRECT($F$8),6+(O276-1)*3)),SUM(VLOOKUP(B260,INDIRECT($F$8),6+(O276-1)*3),IF(W277,W276,0))))</f>
        <v>0</v>
      </c>
      <c r="Q276" s="1">
        <f ca="1">IF(ISERROR(F260),"",VLOOKUP(B260,INDIRECT($F$8),7+(O276-1)*3))</f>
        <v>45</v>
      </c>
      <c r="R276" s="1">
        <f ca="1">IF(ISERROR(F260),"",SUM(P276:Q276))</f>
        <v>45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5">
      <c r="A277" s="40" t="str">
        <f ca="1">IF(ISERROR(F260),"",A256)</f>
        <v>Total Credits/ Marks/ Total Grade Points</v>
      </c>
      <c r="B277" s="40"/>
      <c r="C277" s="40"/>
      <c r="D277" s="40"/>
      <c r="E277" s="40"/>
      <c r="F277" s="10">
        <f ca="1">IF(ISERROR(F260),"",SUM(F265:F275))</f>
        <v>23</v>
      </c>
      <c r="G277" s="41" t="str">
        <f ca="1">IF(ISERROR(F260),"",_xlfn.TEXTJOIN("/",TRUE,SUMIF(F265:F276,"&gt;0",P265:P276),SUMIF(F265:F276,"&gt;0",S265:S276)))</f>
        <v>309/575</v>
      </c>
      <c r="H277" s="41"/>
      <c r="I277" s="41" t="str">
        <f ca="1">IF(ISERROR(F260),"",_xlfn.TEXTJOIN("/",TRUE,SUMIF(F265:F276,"&gt;0",Q265:Q276),SUMIF(F265:F276,"&gt;0",T265:T276)))</f>
        <v>297/375</v>
      </c>
      <c r="J277" s="41"/>
      <c r="K277" s="41" t="str">
        <f ca="1">IF(ISERROR(F260),"",_xlfn.TEXTJOIN("/",TRUE,SUMIF(F265:F276,"&gt;0",R265:R276),SUMIF(F265:F276,"&gt;0",U265:U276)))</f>
        <v>606/950</v>
      </c>
      <c r="L277" s="41"/>
      <c r="M277" s="40" t="e">
        <f ca="1">IF(ISERROR(F260),"",SUMPRODUCT(N265:N275,F265:F275))</f>
        <v>#N/A</v>
      </c>
      <c r="N277" s="40"/>
      <c r="V277" s="1" t="e">
        <f ca="1">IF(ISERROR(F260),"",_xlfn.TEXTJOIN(", ",TRUE,V265:V276))</f>
        <v>#N/A</v>
      </c>
      <c r="W277" t="b">
        <f ca="1">IF(ISERROR(F260),"",IF(SUM(W265:W276)&lt;=W264,TRUE,FALSE))</f>
        <v>0</v>
      </c>
      <c r="X277" s="1" t="str">
        <f ca="1">IF(ISERROR(F260),"",_xlfn.TEXTJOIN(",",TRUE,X265:X276))</f>
        <v xml:space="preserve"> G+11 in AHT 001</v>
      </c>
    </row>
    <row r="278" spans="1:24" ht="12" customHeight="1" x14ac:dyDescent="0.25">
      <c r="A278" s="40" t="str">
        <f ca="1">IF(ISERROR(F260),"",A257)</f>
        <v>Result:</v>
      </c>
      <c r="B278" s="42" t="e" cm="1">
        <f t="array" aca="1" ref="B278" ca="1">IF(INDIRECT("N" &amp; ROW())&lt;20, "NOT PROMOTED TO SECOND YEAR", IF(TRIM(INDIRECT("V" &amp; ROW()-1))="","PASS","CARRY OVER")
)</f>
        <v>#N/A</v>
      </c>
      <c r="C278" s="42"/>
      <c r="D278" s="40" t="str">
        <f ca="1">IF(ISERROR(F260),"",D257)</f>
        <v>Remark:</v>
      </c>
      <c r="E278" s="42" t="e">
        <f ca="1">IF(ISERROR(F260),"",IF(V277="",IF(X277="","",X277),_xlfn.TEXTJOIN(" ",TRUE,"BACK IN",V277)))</f>
        <v>#N/A</v>
      </c>
      <c r="F278" s="42"/>
      <c r="G278" s="40" t="str">
        <f ca="1">IF(ISERROR(F260),"",G257)</f>
        <v>SGPA:</v>
      </c>
      <c r="H278" s="43" t="e">
        <f ca="1">IF(ISERROR(F260),"",M277/F277)</f>
        <v>#N/A</v>
      </c>
      <c r="I278" s="40" t="str">
        <f ca="1">IF(ISERROR(F260),"",I257)</f>
        <v>CGPA:</v>
      </c>
      <c r="J278" s="43" t="e">
        <f ca="1">IF(ISERROR(F260),"",VLOOKUP(B260,INDIRECT($F$8),12+(O276-1)*3,0))</f>
        <v>#N/A</v>
      </c>
      <c r="K278" s="42" t="str">
        <f ca="1">IF(ISERROR(F260),"",K257)</f>
        <v>Earned Credits:</v>
      </c>
      <c r="L278" s="40">
        <f ca="1">IF(ISERROR(F260),"",SUMIF(N265:N275,"&gt;0",F265:F275))</f>
        <v>19</v>
      </c>
      <c r="M278" s="42" t="str">
        <f ca="1">IF(ISERROR(F260),"",M257)</f>
        <v>Cuml. Earned Credits:</v>
      </c>
      <c r="N278" s="40">
        <f ca="1">IF(ISERROR(F260),"",VLOOKUP(B260,INDIRECT($F$8),10+(O276-1)*3,0))</f>
        <v>38</v>
      </c>
    </row>
    <row r="279" spans="1:24" ht="12" customHeight="1" x14ac:dyDescent="0.25">
      <c r="A279" s="40"/>
      <c r="B279" s="42"/>
      <c r="C279" s="42"/>
      <c r="D279" s="40"/>
      <c r="E279" s="42"/>
      <c r="F279" s="42"/>
      <c r="G279" s="40"/>
      <c r="H279" s="43"/>
      <c r="I279" s="40"/>
      <c r="J279" s="43"/>
      <c r="K279" s="42"/>
      <c r="L279" s="40"/>
      <c r="M279" s="42"/>
      <c r="N279" s="40"/>
    </row>
    <row r="280" spans="1:24" ht="12" customHeight="1" x14ac:dyDescent="0.25">
      <c r="A280" s="40"/>
      <c r="B280" s="42"/>
      <c r="C280" s="42"/>
      <c r="D280" s="40"/>
      <c r="E280" s="42"/>
      <c r="F280" s="42"/>
      <c r="G280" s="40"/>
      <c r="H280" s="43"/>
      <c r="I280" s="40"/>
      <c r="J280" s="43"/>
      <c r="K280" s="42"/>
      <c r="L280" s="40"/>
      <c r="M280" s="42"/>
      <c r="N280" s="40"/>
    </row>
    <row r="281" spans="1:24" ht="12" customHeight="1" x14ac:dyDescent="0.25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APARANA SAUN</v>
      </c>
    </row>
    <row r="282" spans="1:24" ht="12" customHeight="1" x14ac:dyDescent="0.25">
      <c r="A282" s="44" t="str">
        <f ca="1">IF(ISERROR(F281),"",A261)</f>
        <v>Name:</v>
      </c>
      <c r="B282" s="44" t="str">
        <f ca="1">IFERROR(VLOOKUP(B281,INDIRECT($F$8),4,0),"")</f>
        <v>APARANA SAUN</v>
      </c>
      <c r="C282" s="44"/>
      <c r="D282" s="44" t="str">
        <f ca="1">IF(ISERROR(F281),"",D261)</f>
        <v>Father's Name:</v>
      </c>
      <c r="E282" s="44" t="str">
        <f ca="1">IFERROR(VLOOKUP(B281,INDIRECT($F$8),5,0),"")</f>
        <v>PRAKASH SINGH</v>
      </c>
      <c r="F282" s="44"/>
      <c r="G282" s="44" t="str">
        <f ca="1">IF(ISERROR(F281),"",G261)</f>
        <v>University Roll No:</v>
      </c>
      <c r="H282" s="44"/>
      <c r="I282" s="45">
        <f ca="1">IFERROR(VLOOKUP(B281,INDIRECT($F$8),2,0),"")</f>
        <v>250090101014</v>
      </c>
      <c r="J282" s="45"/>
      <c r="K282" s="44" t="str">
        <f ca="1">IF(ISERROR(F281),"",K261)</f>
        <v>University Enrol. No:</v>
      </c>
      <c r="L282" s="44"/>
      <c r="M282" s="45">
        <f ca="1">IFERROR(VLOOKUP(B281,INDIRECT($F$8),3,0),"")</f>
        <v>0</v>
      </c>
      <c r="N282" s="45"/>
    </row>
    <row r="283" spans="1:24" ht="12" customHeight="1" x14ac:dyDescent="0.25">
      <c r="A283" s="44"/>
      <c r="B283" s="44"/>
      <c r="C283" s="44"/>
      <c r="D283" s="44"/>
      <c r="E283" s="44"/>
      <c r="F283" s="44"/>
      <c r="G283" s="44"/>
      <c r="H283" s="44"/>
      <c r="I283" s="45"/>
      <c r="J283" s="45"/>
      <c r="K283" s="44"/>
      <c r="L283" s="44"/>
      <c r="M283" s="45"/>
      <c r="N283" s="45"/>
    </row>
    <row r="284" spans="1:24" ht="12" customHeight="1" x14ac:dyDescent="0.25">
      <c r="A284" s="42" t="str">
        <f ca="1">IF(ISERROR(F281),"",A263)</f>
        <v>Subject Code</v>
      </c>
      <c r="B284" s="42" t="str">
        <f ca="1">IF(ISERROR(F281),"",B263)</f>
        <v>Subject Name</v>
      </c>
      <c r="C284" s="42"/>
      <c r="D284" s="42"/>
      <c r="E284" s="42"/>
      <c r="F284" s="42" t="str">
        <f ca="1">IF(ISERROR(F281),"",F263)</f>
        <v>Credits</v>
      </c>
      <c r="G284" s="42" t="str">
        <f ca="1">IF(ISERROR(F281),"",G263)</f>
        <v>External Marks</v>
      </c>
      <c r="H284" s="42"/>
      <c r="I284" s="42" t="str">
        <f ca="1">IF(ISERROR(F281),"",I263)</f>
        <v>Sessional Marks</v>
      </c>
      <c r="J284" s="42"/>
      <c r="K284" s="42" t="str">
        <f ca="1">IF(ISERROR(F281),"",K263)</f>
        <v>Total Marks</v>
      </c>
      <c r="L284" s="42"/>
      <c r="M284" s="42" t="str">
        <f ca="1">IF(ISERROR(F281),"",M263)</f>
        <v>Grade</v>
      </c>
      <c r="N284" s="42" t="str">
        <f ca="1">IF(ISERROR(F281),"",N263)</f>
        <v>Grade Points</v>
      </c>
    </row>
    <row r="285" spans="1:24" ht="12" customHeight="1" x14ac:dyDescent="0.2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5">
      <c r="A286" s="7" t="str">
        <f ca="1">IF(ISERROR(F281),"",VLOOKUP(C281,INDIRECT($F$8),6+(O286-1)*3,0))</f>
        <v>AHT 001</v>
      </c>
      <c r="B286" s="38" t="str">
        <f ca="1">IF(ISERROR(F281),"",VLOOKUP(D281,INDIRECT($F$8),6+(O286-1)*3,0))</f>
        <v>Engineering Physics</v>
      </c>
      <c r="C286" s="38"/>
      <c r="D286" s="38"/>
      <c r="E286" s="38"/>
      <c r="F286" s="7">
        <f ca="1">IF(ISERROR(F281),"",VLOOKUP(E281,INDIRECT($F$8),6+(O286-1)*3,0))</f>
        <v>4</v>
      </c>
      <c r="G286" s="39" t="str">
        <f ca="1">IF(ISERROR(F281),"",_xlfn.TEXTJOIN("/",FALSE,P286,S286))</f>
        <v>PRAKASH SINGH/100</v>
      </c>
      <c r="H286" s="39"/>
      <c r="I286" s="39" t="str">
        <f ca="1">IF(ISERROR(F281),"",_xlfn.TEXTJOIN("/",FALSE,Q286,T286))</f>
        <v>33/50</v>
      </c>
      <c r="J286" s="39"/>
      <c r="K286" s="39" t="str">
        <f ca="1">IF(ISERROR(F281),"",_xlfn.TEXTJOIN("/",FALSE,R286,U286))</f>
        <v>33/150</v>
      </c>
      <c r="L286" s="39"/>
      <c r="M286" s="7" t="b">
        <f ca="1">IF(ISERROR(F281),"",IF(ISTEXT(P286),IF(P286="A","Ab",IF(P286="D","Dt",IF(P286="UFM","UFM",IF(P286="NA","")))),IF(AND(ISBLANK(P286),ISBLANK(R286)),"",IF(P286&lt;0.3*S286,"F",IF(ISBLANK(R286),"",IF(ISTEXT(R286),R286,IF(R286&gt;=0.9*U286,"O",IF(R286&gt;=0.85*U286,"A+",IF(R286&gt;=0.8*U286,"A",IF(R286&gt;=0.7*U286,"B+",IF(R286&gt;=0.6*U286,"B",IF(R286&gt;=0.5*U286,"C",IF(R286&gt;=0.4*U286,"P",IF(R286&lt;0.4*U286,"F",R286))))))))))))))</f>
        <v>0</v>
      </c>
      <c r="N286" s="8" t="e">
        <f t="shared" ref="N286:N296" ca="1" si="27">INDEX($Z$2:$Z$13,MATCH(M286,$Y$2:$Y$13,0))</f>
        <v>#N/A</v>
      </c>
      <c r="O286">
        <v>1</v>
      </c>
      <c r="P286" s="1" t="str">
        <f ca="1">IF(ISERROR(F281),"",IF(ISTEXT(VLOOKUP(B281,INDIRECT($F$8),6+(O286-1)*3)),(VLOOKUP(B281,INDIRECT($F$8),6+(O286-1)*3)),SUM(VLOOKUP(B281,INDIRECT($F$8),6+(O286-1)*3),IF(W298,W286,0))))</f>
        <v>PRAKASH SINGH</v>
      </c>
      <c r="Q286" s="1">
        <f ca="1">IF(ISERROR(F281),"",VLOOKUP(B281,INDIRECT($F$8),7+(O286-1)*3))</f>
        <v>33</v>
      </c>
      <c r="R286" s="1">
        <f ca="1">IF(ISERROR(F281),"",SUM(P286:Q286))</f>
        <v>33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e">
        <f ca="1">IF(ISERROR(F281),"",IF(N286=0,A286,""))</f>
        <v>#N/A</v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11</v>
      </c>
      <c r="X286" s="1" t="str">
        <f ca="1">IF(ISERROR(F281),"",IF(W286=0,"",_xlfn.TEXTJOIN("",FALSE," G+",W286," in ",A286)))</f>
        <v xml:space="preserve"> G+11 in AHT 001</v>
      </c>
    </row>
    <row r="287" spans="1:24" ht="12" customHeight="1" x14ac:dyDescent="0.25">
      <c r="A287" s="7" t="str">
        <f ca="1">IF(ISERROR(F281),"",VLOOKUP(C281,INDIRECT($F$8),6+(O287-1)*3,0))</f>
        <v>AHT 005</v>
      </c>
      <c r="B287" s="38" t="str">
        <f ca="1">IF(ISERROR(F281),"",VLOOKUP(D281,INDIRECT($F$8),6+(O287-1)*3,0))</f>
        <v>Analytical Mathematics</v>
      </c>
      <c r="C287" s="38"/>
      <c r="D287" s="38"/>
      <c r="E287" s="38"/>
      <c r="F287" s="7">
        <f ca="1">IF(ISERROR(F281),"",VLOOKUP(E281,INDIRECT($F$8),6+(O287-1)*3,0))</f>
        <v>4</v>
      </c>
      <c r="G287" s="39" t="str">
        <f ca="1">IF(ISERROR(F281),"",_xlfn.TEXTJOIN("/",FALSE,P287,S287))</f>
        <v>43/100</v>
      </c>
      <c r="H287" s="39"/>
      <c r="I287" s="39" t="str">
        <f ca="1">IF(ISERROR(F281),"",_xlfn.TEXTJOIN("/",FALSE,Q287,T287))</f>
        <v>41/50</v>
      </c>
      <c r="J287" s="39"/>
      <c r="K287" s="39" t="str">
        <f ca="1">IF(ISERROR(F281),"",_xlfn.TEXTJOIN("/",FALSE,R287,U287))</f>
        <v>84/150</v>
      </c>
      <c r="L287" s="39"/>
      <c r="M287" s="7" t="str">
        <f ca="1">IF(ISERROR(F281),"",IF(ISTEXT(P287),IF(P287="A","Ab",IF(P287="D","Dt",IF(P287="UFM","UFM",IF(P287="NA","")))),IF(AND(ISBLANK(P287),ISBLANK(R287)),"",IF(P287&lt;0.3*S287,"F",IF(ISBLANK(R287),"",IF(ISTEXT(R287),R287,IF(R287&gt;=0.9*U287,"O",IF(R287&gt;=0.85*U287,"A+",IF(R287&gt;=0.8*U287,"A",IF(R287&gt;=0.7*U287,"B+",IF(R287&gt;=0.6*U287,"B",IF(R287&gt;=0.5*U287,"C",IF(R287&gt;=0.4*U287,"P",IF(R287&lt;0.4*U287,"F",R287))))))))))))))</f>
        <v>C</v>
      </c>
      <c r="N287" s="8">
        <f t="shared" ca="1" si="27"/>
        <v>5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43</v>
      </c>
      <c r="Q287" s="1">
        <f ca="1">IF(ISERROR(F281),"",VLOOKUP(B281,INDIRECT($F$8),7+(O287-1)*3))</f>
        <v>41</v>
      </c>
      <c r="R287" s="1">
        <f ca="1">IF(ISERROR(F281),"",SUM(P287:Q287))</f>
        <v>84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/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0</v>
      </c>
      <c r="X287" s="1" t="str">
        <f ca="1">IF(ISERROR(F281),"",IF(W287=0,"",_xlfn.TEXTJOIN("",FALSE," G+",W287," in ",A287)))</f>
        <v/>
      </c>
    </row>
    <row r="288" spans="1:24" ht="12" customHeight="1" x14ac:dyDescent="0.25">
      <c r="A288" s="7" t="str">
        <f ca="1">IF(ISERROR(F281),"",VLOOKUP(C281,INDIRECT($F$8),6+(O288-1)*3,0))</f>
        <v>EET 001</v>
      </c>
      <c r="B288" s="38" t="str">
        <f ca="1">IF(ISERROR(F281),"",VLOOKUP(D281,INDIRECT($F$8),6+(O288-1)*3,0))</f>
        <v>Basic Electrical Engineering</v>
      </c>
      <c r="C288" s="38"/>
      <c r="D288" s="38"/>
      <c r="E288" s="38"/>
      <c r="F288" s="7">
        <f ca="1">IF(ISERROR(F281),"",VLOOKUP(E281,INDIRECT($F$8),6+(O288-1)*3,0))</f>
        <v>4</v>
      </c>
      <c r="G288" s="39" t="str">
        <f ca="1">IF(ISERROR(F281),"",_xlfn.TEXTJOIN("/",FALSE,P288,S288))</f>
        <v>72/100</v>
      </c>
      <c r="H288" s="39"/>
      <c r="I288" s="39" t="str">
        <f ca="1">IF(ISERROR(F281),"",_xlfn.TEXTJOIN("/",FALSE,Q288,T288))</f>
        <v>41/50</v>
      </c>
      <c r="J288" s="39"/>
      <c r="K288" s="39" t="str">
        <f ca="1">IF(ISERROR(F281),"",_xlfn.TEXTJOIN("/",FALSE,R288,U288))</f>
        <v>113/150</v>
      </c>
      <c r="L288" s="39"/>
      <c r="M288" s="7" t="str">
        <f ca="1">IF(ISERROR(F281),"",IF(ISTEXT(P288),IF(P288="A","Ab",IF(P288="D","Dt",IF(P288="UFM","UFM",IF(P288="NA","")))),IF(AND(ISBLANK(P288),ISBLANK(R288)),"",IF(P288&lt;0.3*S288,"F",IF(ISBLANK(R288),"",IF(ISTEXT(R288),R288,IF(R288&gt;=0.9*U288,"O",IF(R288&gt;=0.85*U288,"A+",IF(R288&gt;=0.8*U288,"A",IF(R288&gt;=0.7*U288,"B+",IF(R288&gt;=0.6*U288,"B",IF(R288&gt;=0.5*U288,"C",IF(R288&gt;=0.4*U288,"P",IF(R288&lt;0.4*U288,"F",R288))))))))))))))</f>
        <v>B+</v>
      </c>
      <c r="N288" s="8">
        <f t="shared" ca="1" si="27"/>
        <v>7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72</v>
      </c>
      <c r="Q288" s="1">
        <f ca="1">IF(ISERROR(F281),"",VLOOKUP(B281,INDIRECT($F$8),7+(O288-1)*3))</f>
        <v>41</v>
      </c>
      <c r="R288" s="1">
        <f ca="1">IF(ISERROR(F281),"",SUM(P288:Q288))</f>
        <v>113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/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0</v>
      </c>
      <c r="X288" s="1" t="str">
        <f ca="1">IF(ISERROR(F281),"",IF(W288=0,"",_xlfn.TEXTJOIN("",FALSE," G+",W288," in ",A288)))</f>
        <v/>
      </c>
    </row>
    <row r="289" spans="1:24" ht="12" customHeight="1" x14ac:dyDescent="0.25">
      <c r="A289" s="7" t="str">
        <f ca="1">IF(ISERROR(F281),"",VLOOKUP(C281,INDIRECT($F$8),6+(O289-1)*3,0))</f>
        <v>CST 001</v>
      </c>
      <c r="B289" s="38" t="str">
        <f ca="1">IF(ISERROR(F281),"",VLOOKUP(D281,INDIRECT($F$8),6+(O289-1)*3,0))</f>
        <v>Programming for Problem Solving</v>
      </c>
      <c r="C289" s="38"/>
      <c r="D289" s="38"/>
      <c r="E289" s="38"/>
      <c r="F289" s="7">
        <f ca="1">IF(ISERROR(F281),"",VLOOKUP(E281,INDIRECT($F$8),6+(O289-1)*3,0))</f>
        <v>4</v>
      </c>
      <c r="G289" s="39" t="str">
        <f ca="1">IF(ISERROR(F281),"",_xlfn.TEXTJOIN("/",FALSE,P289,S289))</f>
        <v>62/100</v>
      </c>
      <c r="H289" s="39"/>
      <c r="I289" s="39" t="str">
        <f ca="1">IF(ISERROR(F281),"",_xlfn.TEXTJOIN("/",FALSE,Q289,T289))</f>
        <v>40/50</v>
      </c>
      <c r="J289" s="39"/>
      <c r="K289" s="39" t="str">
        <f ca="1">IF(ISERROR(F281),"",_xlfn.TEXTJOIN("/",FALSE,R289,U289))</f>
        <v>102/150</v>
      </c>
      <c r="L289" s="39"/>
      <c r="M289" s="7" t="str">
        <f ca="1">IF(ISERROR(F281),"",IF(ISTEXT(P289),IF(P289="A","Ab",IF(P289="D","Dt",IF(P289="UFM","UFM",IF(P289="NA","")))),IF(AND(ISBLANK(P289),ISBLANK(R289)),"",IF(P289&lt;0.3*S289,"F",IF(ISBLANK(R289),"",IF(ISTEXT(R289),R289,IF(R289&gt;=0.9*U289,"O",IF(R289&gt;=0.85*U289,"A+",IF(R289&gt;=0.8*U289,"A",IF(R289&gt;=0.7*U289,"B+",IF(R289&gt;=0.6*U289,"B",IF(R289&gt;=0.5*U289,"C",IF(R289&gt;=0.4*U289,"P",IF(R289&lt;0.4*U289,"F",R289))))))))))))))</f>
        <v>B</v>
      </c>
      <c r="N289" s="8">
        <f t="shared" ca="1" si="27"/>
        <v>6</v>
      </c>
      <c r="O289">
        <f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62</v>
      </c>
      <c r="Q289" s="1">
        <f ca="1">IF(ISERROR(F281),"",VLOOKUP(B281,INDIRECT($F$8),7+(O289-1)*3))</f>
        <v>40</v>
      </c>
      <c r="R289" s="1">
        <f ca="1">IF(ISERROR(F281),"",SUM(P289:Q289))</f>
        <v>102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/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0</v>
      </c>
      <c r="X289" s="1" t="str">
        <f ca="1">IF(ISERROR(F281),"",IF(W289=0,"",_xlfn.TEXTJOIN("",FALSE," G+",W289," in ",A289)))</f>
        <v/>
      </c>
    </row>
    <row r="290" spans="1:24" ht="12" customHeight="1" x14ac:dyDescent="0.25">
      <c r="A290" s="7" t="str">
        <f ca="1">IF(ISERROR(F281),"",VLOOKUP(C281,INDIRECT($F$8),6+(O290-1)*3,0))</f>
        <v>AHT 004</v>
      </c>
      <c r="B290" s="38" t="str">
        <f ca="1">IF(ISERROR(F281),"",VLOOKUP(D281,INDIRECT($F$8),6+(O290-1)*3,0))</f>
        <v>Environmental Studies ($)</v>
      </c>
      <c r="C290" s="38"/>
      <c r="D290" s="38"/>
      <c r="E290" s="38"/>
      <c r="F290" s="7">
        <f ca="1">IF(ISERROR(F281),"",VLOOKUP(E281,INDIRECT($F$8),6+(O290-1)*3,0))</f>
        <v>0</v>
      </c>
      <c r="G290" s="39" t="str">
        <f ca="1">IF(ISERROR(F281),"",_xlfn.TEXTJOIN("/",FALSE,P290,S290))</f>
        <v>20/50</v>
      </c>
      <c r="H290" s="39"/>
      <c r="I290" s="39" t="str">
        <f ca="1">IF(ISERROR(F281),"",_xlfn.TEXTJOIN("/",FALSE,Q290,T290))</f>
        <v>14/25</v>
      </c>
      <c r="J290" s="39"/>
      <c r="K290" s="39" t="str">
        <f ca="1">IF(ISERROR(F281),"",_xlfn.TEXTJOIN("/",FALSE,R290,U290))</f>
        <v>34/75</v>
      </c>
      <c r="L290" s="39"/>
      <c r="M290" s="7" t="str">
        <f ca="1">IF(ISERROR(F281),"",IF(ISTEXT(P290),IF(P290="A","Ab",IF(P290="D","Dt",IF(P290="UFM","UFM",IF(P290="NA","")))),IF(AND(ISBLANK(P290),ISBLANK(R290)),"",IF(P290&lt;0.3*S290,"F",IF(ISBLANK(R290),"",IF(ISTEXT(R290),R290,IF(R290&gt;=0.9*U290,"O",IF(R290&gt;=0.85*U290,"A+",IF(R290&gt;=0.8*U290,"A",IF(R290&gt;=0.7*U290,"B+",IF(R290&gt;=0.6*U290,"B",IF(R290&gt;=0.5*U290,"C",IF(R290&gt;=0.4*U290,"P",IF(R290&lt;0.4*U290,"F",R290))))))))))))))</f>
        <v>P</v>
      </c>
      <c r="N290" s="8">
        <f t="shared" ca="1" si="27"/>
        <v>4</v>
      </c>
      <c r="O290">
        <f>O289+1</f>
        <v>5</v>
      </c>
      <c r="P290" s="1">
        <f ca="1">IF(ISERROR(F281),"",IF(ISTEXT(VLOOKUP(B281,INDIRECT($F$8),6+(O290-1)*3)),(VLOOKUP(B281,INDIRECT($F$8),6+(O290-1)*3)),SUM(VLOOKUP(B281,INDIRECT($F$8),6+(O290-1)*3),IF(W298,W290,0))))</f>
        <v>20</v>
      </c>
      <c r="Q290" s="1">
        <f ca="1">IF(ISERROR(F281),"",VLOOKUP(B281,INDIRECT($F$8),7+(O290-1)*3))</f>
        <v>14</v>
      </c>
      <c r="R290" s="1">
        <f ca="1">IF(ISERROR(F281),"",SUM(P290:Q290))</f>
        <v>34</v>
      </c>
      <c r="S290" s="1">
        <f ca="1">IF(ISERROR(F281),"",VLOOKUP(A281,INDIRECT($F$8),6+(O290-1)*3))</f>
        <v>50</v>
      </c>
      <c r="T290" s="1">
        <f ca="1">IF(ISERROR(F281),"",VLOOKUP(A281,INDIRECT($F$8),7+(O290-1)*3))</f>
        <v>25</v>
      </c>
      <c r="U290" s="1">
        <f ca="1">IF(ISERROR(F281),"",VLOOKUP(A281,INDIRECT($F$8),8+(O290-1)*3))</f>
        <v>75</v>
      </c>
      <c r="V290" s="1" t="str">
        <f ca="1">IF(ISERROR(F281),"",IF(N290=0,A290,""))</f>
        <v/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0</v>
      </c>
      <c r="X290" s="1" t="str">
        <f ca="1">IF(ISERROR(F281),"",IF(W290=0,"",_xlfn.TEXTJOIN("",FALSE," G+",W290," in ",A290)))</f>
        <v/>
      </c>
    </row>
    <row r="291" spans="1:24" ht="12" customHeight="1" x14ac:dyDescent="0.25">
      <c r="A291" s="7" t="str">
        <f ca="1">IF(ISERROR(F281),"",VLOOKUP(C281,INDIRECT($F$8),6+(O291-1)*3,0))</f>
        <v>AHP 001</v>
      </c>
      <c r="B291" s="38" t="str">
        <f ca="1">IF(ISERROR(F281),"",VLOOKUP(D281,INDIRECT($F$8),6+(O291-1)*3,0))</f>
        <v>Engineering Physics Lab</v>
      </c>
      <c r="C291" s="38"/>
      <c r="D291" s="38"/>
      <c r="E291" s="38"/>
      <c r="F291" s="7">
        <f ca="1">IF(ISERROR(F281),"",VLOOKUP(E281,INDIRECT($F$8),6+(O291-1)*3,0))</f>
        <v>1</v>
      </c>
      <c r="G291" s="39" t="str">
        <f ca="1">IF(ISERROR(F281),"",_xlfn.TEXTJOIN("/",FALSE,P291,S291))</f>
        <v>16/25</v>
      </c>
      <c r="H291" s="39"/>
      <c r="I291" s="39" t="str">
        <f ca="1">IF(ISERROR(F281),"",_xlfn.TEXTJOIN("/",FALSE,Q291,T291))</f>
        <v>16/25</v>
      </c>
      <c r="J291" s="39"/>
      <c r="K291" s="39" t="str">
        <f ca="1">IF(ISERROR(F281),"",_xlfn.TEXTJOIN("/",FALSE,R291,U291))</f>
        <v>32/50</v>
      </c>
      <c r="L291" s="39"/>
      <c r="M291" s="7" t="str">
        <f ca="1">IF(ISERROR(F281),"",IF(ISTEXT(P291),IF(P291="A","Ab",IF(P291="D","Dt",IF(P291="UFM","UFM",IF(P291="NA","")))),IF(AND(ISBLANK(P291),ISBLANK(R291)),"",IF(P291&lt;0.3*S291,"F",IF(ISBLANK(R291),"",IF(ISTEXT(R291),R291,IF(R291&gt;=0.9*U291,"O",IF(R291&gt;=0.85*U291,"A+",IF(R291&gt;=0.8*U291,"A",IF(R291&gt;=0.7*U291,"B+",IF(R291&gt;=0.6*U291,"B",IF(R291&gt;=0.5*U291,"C",IF(R291&gt;=0.4*U291,"P",IF(R291&lt;0.4*U291,"F",R291))))))))))))))</f>
        <v>B</v>
      </c>
      <c r="N291" s="8">
        <f t="shared" ca="1" si="27"/>
        <v>6</v>
      </c>
      <c r="O291">
        <f t="shared" ref="O291:O297" si="28">O290+1</f>
        <v>6</v>
      </c>
      <c r="P291" s="1">
        <f ca="1">IF(ISERROR(F281),"",IF(ISTEXT(VLOOKUP(B281,INDIRECT($F$8),6+(O291-1)*3)),(VLOOKUP(B281,INDIRECT($F$8),6+(O291-1)*3)),SUM(VLOOKUP(B281,INDIRECT($F$8),6+(O291-1)*3),IF(W298,W291,0))))</f>
        <v>16</v>
      </c>
      <c r="Q291" s="1">
        <f ca="1">IF(ISERROR(F281),"",VLOOKUP(B281,INDIRECT($F$8),7+(O291-1)*3))</f>
        <v>16</v>
      </c>
      <c r="R291" s="1">
        <f ca="1">IF(ISERROR(F281),"",SUM(P291:Q291))</f>
        <v>32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5">
      <c r="A292" s="7" t="str">
        <f ca="1">IF(ISERROR(F281),"",VLOOKUP(C281,INDIRECT($F$8),6+(O292-1)*3,0))</f>
        <v>EEP 001</v>
      </c>
      <c r="B292" s="38" t="str">
        <f ca="1">IF(ISERROR(F281),"",VLOOKUP(D281,INDIRECT($F$8),6+(O292-1)*3,0))</f>
        <v>Basic Electrical Engineering Lab</v>
      </c>
      <c r="C292" s="38"/>
      <c r="D292" s="38"/>
      <c r="E292" s="38"/>
      <c r="F292" s="7">
        <f ca="1">IF(ISERROR(F281),"",VLOOKUP(E281,INDIRECT($F$8),6+(O292-1)*3,0))</f>
        <v>1</v>
      </c>
      <c r="G292" s="39" t="str">
        <f ca="1">IF(ISERROR(F281),"",_xlfn.TEXTJOIN("/",FALSE,P292,S292))</f>
        <v>19/25</v>
      </c>
      <c r="H292" s="39"/>
      <c r="I292" s="39" t="str">
        <f ca="1">IF(ISERROR(F281),"",_xlfn.TEXTJOIN("/",FALSE,Q292,T292))</f>
        <v>19/25</v>
      </c>
      <c r="J292" s="39"/>
      <c r="K292" s="39" t="str">
        <f ca="1">IF(ISERROR(F281),"",_xlfn.TEXTJOIN("/",FALSE,R292,U292))</f>
        <v>38/50</v>
      </c>
      <c r="L292" s="39"/>
      <c r="M292" s="7" t="str">
        <f ca="1">IF(ISERROR(F281),"",IF(ISTEXT(P292),IF(P292="A","Ab",IF(P292="D","Dt",IF(P292="UFM","UFM",IF(P292="NA","")))),IF(AND(ISBLANK(P292),ISBLANK(R292)),"",IF(P292&lt;0.3*S292,"F",IF(ISBLANK(R292),"",IF(ISTEXT(R292),R292,IF(R292&gt;=0.9*U292,"O",IF(R292&gt;=0.85*U292,"A+",IF(R292&gt;=0.8*U292,"A",IF(R292&gt;=0.7*U292,"B+",IF(R292&gt;=0.6*U292,"B",IF(R292&gt;=0.5*U292,"C",IF(R292&gt;=0.4*U292,"P",IF(R292&lt;0.4*U292,"F",R292))))))))))))))</f>
        <v>B+</v>
      </c>
      <c r="N292" s="8">
        <f t="shared" ca="1" si="27"/>
        <v>7</v>
      </c>
      <c r="O292">
        <f t="shared" si="28"/>
        <v>7</v>
      </c>
      <c r="P292" s="1">
        <f ca="1">IF(ISERROR(F281),"",IF(ISTEXT(VLOOKUP(B281,INDIRECT($F$8),6+(O292-1)*3)),(VLOOKUP(B281,INDIRECT($F$8),6+(O292-1)*3)),SUM(VLOOKUP(B281,INDIRECT($F$8),6+(O292-1)*3),IF(W298,W292,0))))</f>
        <v>19</v>
      </c>
      <c r="Q292" s="1">
        <f ca="1">IF(ISERROR(F281),"",VLOOKUP(B281,INDIRECT($F$8),7+(O292-1)*3))</f>
        <v>19</v>
      </c>
      <c r="R292" s="1">
        <f ca="1">IF(ISERROR(F281),"",SUM(P292:Q292))</f>
        <v>38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5">
      <c r="A293" s="7" t="str">
        <f ca="1">IF(ISERROR(F281),"",VLOOKUP(C281,INDIRECT($F$8),6+(O293-1)*3,0))</f>
        <v>CSP 001</v>
      </c>
      <c r="B293" s="38" t="str">
        <f ca="1">IF(ISERROR(F281),"",VLOOKUP(D281,INDIRECT($F$8),6+(O293-1)*3-Z293,0))</f>
        <v>Programming for Problem Solving Lab</v>
      </c>
      <c r="C293" s="38"/>
      <c r="D293" s="38"/>
      <c r="E293" s="38"/>
      <c r="F293" s="7">
        <f ca="1">IF(ISERROR(F281),"",VLOOKUP(E281,INDIRECT($F$8),6+(O293-1)*3,0))</f>
        <v>1</v>
      </c>
      <c r="G293" s="39" t="str">
        <f ca="1">IF(ISERROR(F281),"",_xlfn.TEXTJOIN("/",FALSE,P293,S293))</f>
        <v>20/25</v>
      </c>
      <c r="H293" s="39"/>
      <c r="I293" s="39" t="str">
        <f ca="1">IF(ISERROR(F281),"",_xlfn.TEXTJOIN("/",FALSE,Q293,T293))</f>
        <v>20/25</v>
      </c>
      <c r="J293" s="39"/>
      <c r="K293" s="39" t="str">
        <f ca="1">IF(ISERROR(F281),"",_xlfn.TEXTJOIN("/",FALSE,R293,U293))</f>
        <v>40/50</v>
      </c>
      <c r="L293" s="39"/>
      <c r="M293" s="7" t="str">
        <f ca="1">IF(ISERROR(F281),"",IF(ISTEXT(P293),IF(P293="A","Ab",IF(P293="D","Dt",IF(P293="UFM","UFM",IF(P293="NA","")))),IF(AND(ISBLANK(P293),ISBLANK(R293)),"",IF(P293&lt;0.3*S293,"F",IF(ISBLANK(R293),"",IF(ISTEXT(R293),R293,IF(R293&gt;=0.9*U293,"O",IF(R293&gt;=0.85*U293,"A+",IF(R293&gt;=0.8*U293,"A",IF(R293&gt;=0.7*U293,"B+",IF(R293&gt;=0.6*U293,"B",IF(R293&gt;=0.5*U293,"C",IF(R293&gt;=0.4*U293,"P",IF(R293&lt;0.4*U293,"F",R293))))))))))))))</f>
        <v>A</v>
      </c>
      <c r="N293" s="8">
        <f t="shared" ca="1" si="27"/>
        <v>8</v>
      </c>
      <c r="O293">
        <f t="shared" si="28"/>
        <v>8</v>
      </c>
      <c r="P293" s="1">
        <f ca="1">IF(ISERROR(F281),"",IF(ISTEXT(VLOOKUP(B281,INDIRECT($F$8),6+(O293-1)*3)),(VLOOKUP(B281,INDIRECT($F$8),6+(O293-1)*3)),SUM(VLOOKUP(B281,INDIRECT($F$8),6+(O293-1)*3),IF(W298,W293,0))))</f>
        <v>20</v>
      </c>
      <c r="Q293" s="1">
        <f ca="1">IF(ISERROR(F281),"",VLOOKUP(B281,INDIRECT($F$8),7+(O293-1)*3))</f>
        <v>20</v>
      </c>
      <c r="R293" s="1">
        <f ca="1">IF(ISERROR(F281),"",SUM(P293:Q293))</f>
        <v>40</v>
      </c>
      <c r="S293" s="1">
        <f ca="1">IF(ISERROR(F281),"",VLOOKUP(A281,INDIRECT($F$8),6+(O293-1)*3))</f>
        <v>25</v>
      </c>
      <c r="T293" s="1">
        <f ca="1">IF(ISERROR(F281),"",VLOOKUP(A281,INDIRECT($F$8),7+(O293-1)*3))</f>
        <v>25</v>
      </c>
      <c r="U293" s="1">
        <f ca="1">IF(ISERROR(F281),"",VLOOKUP(A281,INDIRECT($F$8),8+(O293-1)*3))</f>
        <v>50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5">
      <c r="A294" s="7" t="str">
        <f ca="1">IF(ISERROR(F281),"",VLOOKUP(C281,INDIRECT($F$8),6+(O294-1)*3,0))</f>
        <v>MEP 002</v>
      </c>
      <c r="B294" s="38" t="str">
        <f ca="1">IF(ISERROR(F281),"",VLOOKUP(D281,INDIRECT($F$8),6+(O294-1)*3-Z294,0))</f>
        <v>Engineering Graphics &amp; Design Lab</v>
      </c>
      <c r="C294" s="38"/>
      <c r="D294" s="38"/>
      <c r="E294" s="38"/>
      <c r="F294" s="7">
        <f ca="1">IF(ISERROR(F281),"",VLOOKUP(E281,INDIRECT($F$8),6+(O294-1)*3,0))</f>
        <v>2</v>
      </c>
      <c r="G294" s="39" t="str">
        <f ca="1">IF(ISERROR(F281),"",_xlfn.TEXTJOIN("/",FALSE,P294,S294))</f>
        <v>33/50</v>
      </c>
      <c r="H294" s="39"/>
      <c r="I294" s="39" t="str">
        <f ca="1">IF(ISERROR(F281),"",_xlfn.TEXTJOIN("/",FALSE,Q294,T294))</f>
        <v>25/50</v>
      </c>
      <c r="J294" s="39"/>
      <c r="K294" s="39" t="str">
        <f ca="1">IF(ISERROR(F281),"",_xlfn.TEXTJOIN("/",FALSE,R294,U294))</f>
        <v>58/100</v>
      </c>
      <c r="L294" s="39"/>
      <c r="M294" s="7" t="str">
        <f ca="1">IF(ISERROR(F281),"",IF(ISTEXT(P294),IF(P294="A","Ab",IF(P294="D","Dt",IF(P294="UFM","UFM",IF(P294="NA","")))),IF(AND(ISBLANK(P294),ISBLANK(R294)),"",IF(P294&lt;0.3*S294,"F",IF(ISBLANK(R294),"",IF(ISTEXT(R294),R294,IF(R294&gt;=0.9*U294,"O",IF(R294&gt;=0.85*U294,"A+",IF(R294&gt;=0.8*U294,"A",IF(R294&gt;=0.7*U294,"B+",IF(R294&gt;=0.6*U294,"B",IF(R294&gt;=0.5*U294,"C",IF(R294&gt;=0.4*U294,"P",IF(R294&lt;0.4*U294,"F",R294))))))))))))))</f>
        <v>C</v>
      </c>
      <c r="N294" s="8">
        <f t="shared" ca="1" si="27"/>
        <v>5</v>
      </c>
      <c r="O294">
        <f t="shared" si="28"/>
        <v>9</v>
      </c>
      <c r="P294" s="1">
        <f ca="1">IF(ISERROR(F281),"",IF(ISTEXT(VLOOKUP(B281,INDIRECT($F$8),6+(O294-1)*3)),(VLOOKUP(B281,INDIRECT($F$8),6+(O294-1)*3)),SUM(VLOOKUP(B281,INDIRECT($F$8),6+(O294-1)*3),IF(W298,W294,0))))</f>
        <v>33</v>
      </c>
      <c r="Q294" s="1">
        <f ca="1">IF(ISERROR(F281),"",VLOOKUP(B281,INDIRECT($F$8),7+(O294-1)*3))</f>
        <v>25</v>
      </c>
      <c r="R294" s="1">
        <f ca="1">IF(ISERROR(F281),"",SUM(P294:Q294))</f>
        <v>58</v>
      </c>
      <c r="S294" s="1">
        <f ca="1">IF(ISERROR(F281),"",VLOOKUP(A281,INDIRECT($F$8),6+(O294-1)*3))</f>
        <v>50</v>
      </c>
      <c r="T294" s="1">
        <f ca="1">IF(ISERROR(F281),"",VLOOKUP(A281,INDIRECT($F$8),7+(O294-1)*3))</f>
        <v>50</v>
      </c>
      <c r="U294" s="1">
        <f ca="1">IF(ISERROR(F281),"",VLOOKUP(A281,INDIRECT($F$8),8+(O294-1)*3))</f>
        <v>100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5">
      <c r="A295" s="7" t="str">
        <f ca="1">IF(ISERROR(F281),"",VLOOKUP(C281,INDIRECT($F$8),6+(O295-1)*3,0))</f>
        <v>AHP 003</v>
      </c>
      <c r="B295" s="38" t="str">
        <f ca="1">IF(ISERROR(F281),"",VLOOKUP(D281,INDIRECT($F$8),6+(O295-1)*3,0))</f>
        <v>Introduction to Digital Marketing Lab</v>
      </c>
      <c r="C295" s="38"/>
      <c r="D295" s="38"/>
      <c r="E295" s="38"/>
      <c r="F295" s="7">
        <f ca="1">IF(ISERROR(F281),"",VLOOKUP(E281,INDIRECT($F$8),6+(O295-1)*3,0))</f>
        <v>1</v>
      </c>
      <c r="G295" s="39" t="str">
        <f ca="1">IF(ISERROR(F281),"",_xlfn.TEXTJOIN("/",FALSE,P295,S295))</f>
        <v>23/25</v>
      </c>
      <c r="H295" s="39"/>
      <c r="I295" s="39" t="str">
        <f ca="1">IF(ISERROR(F281),"",_xlfn.TEXTJOIN("/",FALSE,Q295,T295))</f>
        <v>19/25</v>
      </c>
      <c r="J295" s="39"/>
      <c r="K295" s="39" t="str">
        <f ca="1">IF(ISERROR(F281),"",_xlfn.TEXTJOIN("/",FALSE,R295,U295))</f>
        <v>42/50</v>
      </c>
      <c r="L295" s="39"/>
      <c r="M295" s="7" t="str">
        <f ca="1">IF(ISERROR(F281),"",IF(ISTEXT(P295),IF(P295="A","Ab",IF(P295="D","Dt",IF(P295="UFM","UFM",IF(P295="NA","")))),IF(AND(ISBLANK(P295),ISBLANK(R295)),"",IF(P295&lt;0.3*S295,"F",IF(ISBLANK(R295),"",IF(ISTEXT(R295),R295,IF(R295&gt;=0.9*U295,"O",IF(R295&gt;=0.85*U295,"A+",IF(R295&gt;=0.8*U295,"A",IF(R295&gt;=0.7*U295,"B+",IF(R295&gt;=0.6*U295,"B",IF(R295&gt;=0.5*U295,"C",IF(R295&gt;=0.4*U295,"P",IF(R295&lt;0.4*U295,"F",R295))))))))))))))</f>
        <v>A</v>
      </c>
      <c r="N295" s="8">
        <f t="shared" ca="1" si="27"/>
        <v>8</v>
      </c>
      <c r="O295">
        <f t="shared" si="28"/>
        <v>10</v>
      </c>
      <c r="P295" s="1">
        <f ca="1">IF(ISERROR(F281),"",IF(ISTEXT(VLOOKUP(B281,INDIRECT($F$8),6+(O295-1)*3)),(VLOOKUP(B281,INDIRECT($F$8),6+(O295-1)*3)),SUM(VLOOKUP(B281,INDIRECT($F$8),6+(O295-1)*3),IF(W298,W295,0))))</f>
        <v>23</v>
      </c>
      <c r="Q295" s="1">
        <f ca="1">IF(ISERROR(F281),"",VLOOKUP(B281,INDIRECT($F$8),7+(O295-1)*3))</f>
        <v>19</v>
      </c>
      <c r="R295" s="1">
        <f ca="1">IF(ISERROR(F281),"",SUM(P295:Q295))</f>
        <v>42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5">
      <c r="A296" s="7" t="str">
        <f ca="1">IF(ISERROR(F281),"",VLOOKUP(C281,INDIRECT($F$8),6+(O296-1)*3,0))</f>
        <v>AHP 005</v>
      </c>
      <c r="B296" s="38" t="str">
        <f ca="1">IF(ISERROR(F281),"",VLOOKUP(D281,INDIRECT($F$8),6+(O296-1)*3,0))</f>
        <v>Self Employment &amp; Entrepreneurship Development</v>
      </c>
      <c r="C296" s="38"/>
      <c r="D296" s="38"/>
      <c r="E296" s="38"/>
      <c r="F296" s="7">
        <f ca="1">IF(ISERROR(F281),"",VLOOKUP(E281,INDIRECT($F$8),6+(O296-1)*3,0))</f>
        <v>1</v>
      </c>
      <c r="G296" s="39" t="str">
        <f ca="1">IF(ISERROR(F281),"",_xlfn.TEXTJOIN("/",FALSE,P296,S296))</f>
        <v>17/25</v>
      </c>
      <c r="H296" s="39"/>
      <c r="I296" s="39" t="str">
        <f ca="1">IF(ISERROR(F281),"",_xlfn.TEXTJOIN("/",FALSE,Q296,T296))</f>
        <v>21/25</v>
      </c>
      <c r="J296" s="39"/>
      <c r="K296" s="39" t="str">
        <f ca="1">IF(ISERROR(F281),"",_xlfn.TEXTJOIN("/",FALSE,R296,U296))</f>
        <v>38/50</v>
      </c>
      <c r="L296" s="39"/>
      <c r="M296" s="7" t="str">
        <f ca="1">IF(ISERROR(F281),"",IF(ISTEXT(P296),IF(P296="A","Ab",IF(P296="D","Dt",IF(P296="UFM","UFM",IF(P296="NA","")))),IF(AND(ISBLANK(P296),ISBLANK(R296)),"",IF(P296&lt;0.3*S296,"F",IF(ISBLANK(R296),"",IF(ISTEXT(R296),R296,IF(R296&gt;=0.9*U296,"O",IF(R296&gt;=0.85*U296,"A+",IF(R296&gt;=0.8*U296,"A",IF(R296&gt;=0.7*U296,"B+",IF(R296&gt;=0.6*U296,"B",IF(R296&gt;=0.5*U296,"C",IF(R296&gt;=0.4*U296,"P",IF(R296&lt;0.4*U296,"F",R296))))))))))))))</f>
        <v>B+</v>
      </c>
      <c r="N296" s="8">
        <f t="shared" ca="1" si="27"/>
        <v>7</v>
      </c>
      <c r="O296">
        <f t="shared" si="28"/>
        <v>11</v>
      </c>
      <c r="P296" s="1">
        <f ca="1">IF(ISERROR(F281),"",IF(ISTEXT(VLOOKUP(B281,INDIRECT($F$8),6+(O296-1)*3)),(VLOOKUP(B281,INDIRECT($F$8),6+(O296-1)*3)),SUM(VLOOKUP(B281,INDIRECT($F$8),6+(O296-1)*3),IF(W298,W296,0))))</f>
        <v>17</v>
      </c>
      <c r="Q296" s="1">
        <f ca="1">IF(ISERROR(F281),"",VLOOKUP(B281,INDIRECT($F$8),7+(O296-1)*3))</f>
        <v>21</v>
      </c>
      <c r="R296" s="1">
        <f ca="1">IF(ISERROR(F281),"",SUM(P296:Q296))</f>
        <v>38</v>
      </c>
      <c r="S296" s="1">
        <f ca="1">IF(ISERROR(F281),"",VLOOKUP(A281,INDIRECT($F$8),6+(O296-1)*3))</f>
        <v>25</v>
      </c>
      <c r="T296" s="1">
        <f ca="1">IF(ISERROR(F281),"",VLOOKUP(A281,INDIRECT($F$8),7+(O296-1)*3))</f>
        <v>25</v>
      </c>
      <c r="U296" s="1">
        <f ca="1">IF(ISERROR(F281),"",VLOOKUP(A281,INDIRECT($F$8),8+(O296-1)*3))</f>
        <v>50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5">
      <c r="A297" s="7" t="str">
        <f ca="1">IF(ISERROR(F281),"",VLOOKUP(C281,INDIRECT($F$8),6+(O297-1)*3-Y297,0))</f>
        <v>GP 02</v>
      </c>
      <c r="B297" s="38" t="str">
        <f ca="1">IF(ISERROR(F281),"",VLOOKUP(D281,INDIRECT($F$8),6+(O297-1)*3-Z297,0))</f>
        <v>General Proficiency ($)</v>
      </c>
      <c r="C297" s="38"/>
      <c r="D297" s="38"/>
      <c r="E297" s="38"/>
      <c r="F297" s="7">
        <f ca="1">IF(ISERROR(F281),"",VLOOKUP(E281,INDIRECT($F$8),6+(O297-1)*3-AA297,0))</f>
        <v>0</v>
      </c>
      <c r="G297" s="39" t="str">
        <f ca="1">IF(ISERROR(F281),"","-")</f>
        <v>-</v>
      </c>
      <c r="H297" s="39"/>
      <c r="I297" s="39" t="str">
        <f ca="1">IF(ISERROR(F281),"",_xlfn.TEXTJOIN("/",FALSE,Q297,T297))</f>
        <v>47/50</v>
      </c>
      <c r="J297" s="39"/>
      <c r="K297" s="39" t="str">
        <f ca="1">IF(ISERROR(F281),"",_xlfn.TEXTJOIN("/",FALSE,R297,U297))</f>
        <v>47/50</v>
      </c>
      <c r="L297" s="39"/>
      <c r="M297" s="39" t="str">
        <f ca="1">IF(ISBLANK(R297),"",IF(ISTEXT(R297),R297,IF(R297&gt;=0.8*U297,"Excellent",IF(R297&gt;=0.6*U297,"Very Good",IF(R297&gt;=0.4*U297,"Good",IF(R297&gt;=0.2*U297,"Satisfactory","Average"))))))</f>
        <v>Excellent</v>
      </c>
      <c r="N297" s="39"/>
      <c r="O297">
        <f t="shared" si="28"/>
        <v>12</v>
      </c>
      <c r="P297" s="1">
        <f ca="1">IF(ISERROR(F281),"",IF(ISTEXT(VLOOKUP(B\28,INDIRECT($F$8),6+(O297-1)*3)),(VLOOKUP(B281,INDIRECT($F$8),6+(O297-1)*3)),SUM(VLOOKUP(B281,INDIRECT($F$8),6+(O297-1)*3),IF(W298,W297,0))))</f>
        <v>0</v>
      </c>
      <c r="Q297" s="1">
        <f ca="1">IF(ISERROR(F281),"",VLOOKUP(B281,INDIRECT($F$8),7+(O297-1)*3))</f>
        <v>47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5">
      <c r="A298" s="40" t="str">
        <f ca="1">IF(ISERROR(F281),"",A277)</f>
        <v>Total Credits/ Marks/ Total Grade Points</v>
      </c>
      <c r="B298" s="40"/>
      <c r="C298" s="40"/>
      <c r="D298" s="40"/>
      <c r="E298" s="40"/>
      <c r="F298" s="10">
        <f ca="1">IF(ISERROR(F281),"",SUM(F286:F296))</f>
        <v>23</v>
      </c>
      <c r="G298" s="41" t="str">
        <f ca="1">IF(ISERROR(F281),"",_xlfn.TEXTJOIN("/",TRUE,SUMIF(F286:F297,"&gt;0",P286:P297),SUMIF(F286:F297,"&gt;0",S286:S297)))</f>
        <v>305/575</v>
      </c>
      <c r="H298" s="41"/>
      <c r="I298" s="41" t="str">
        <f ca="1">IF(ISERROR(F281),"",_xlfn.TEXTJOIN("/",TRUE,SUMIF(F286:F297,"&gt;0",Q286:Q297),SUMIF(F286:F297,"&gt;0",T286:T297)))</f>
        <v>275/375</v>
      </c>
      <c r="J298" s="41"/>
      <c r="K298" s="41" t="str">
        <f ca="1">IF(ISERROR(F281),"",_xlfn.TEXTJOIN("/",TRUE,SUMIF(F286:F297,"&gt;0",R286:R297),SUMIF(F286:F297,"&gt;0",U286:U297)))</f>
        <v>580/950</v>
      </c>
      <c r="L298" s="41"/>
      <c r="M298" s="40" t="e">
        <f ca="1">IF(ISERROR(F281),"",SUMPRODUCT(N286:N296,F286:F296))</f>
        <v>#N/A</v>
      </c>
      <c r="N298" s="40"/>
      <c r="V298" s="1" t="e">
        <f ca="1">IF(ISERROR(F281),"",_xlfn.TEXTJOIN(", ",TRUE,V286:V297))</f>
        <v>#N/A</v>
      </c>
      <c r="W298" t="b">
        <f ca="1">IF(ISERROR(F281),"",IF(SUM(W286:W297)&lt;=W285,TRUE,FALSE))</f>
        <v>0</v>
      </c>
      <c r="X298" s="1" t="str">
        <f ca="1">IF(ISERROR(F281),"",_xlfn.TEXTJOIN(",",TRUE,X286:X297))</f>
        <v xml:space="preserve"> G+11 in AHT 001</v>
      </c>
    </row>
    <row r="299" spans="1:24" ht="12" customHeight="1" x14ac:dyDescent="0.25">
      <c r="A299" s="40" t="str">
        <f ca="1">IF(ISERROR(F281),"",A278)</f>
        <v>Result:</v>
      </c>
      <c r="B299" s="42" t="e" cm="1">
        <f t="array" aca="1" ref="B299" ca="1">IF(INDIRECT("N" &amp; ROW())&lt;20, "NOT PROMOTED TO SECOND YEAR", IF(TRIM(INDIRECT("V" &amp; ROW()-1))="","PASS","CARRY OVER")
)</f>
        <v>#N/A</v>
      </c>
      <c r="C299" s="42"/>
      <c r="D299" s="40" t="str">
        <f ca="1">IF(ISERROR(F281),"",D278)</f>
        <v>Remark:</v>
      </c>
      <c r="E299" s="42" t="e">
        <f ca="1">IF(ISERROR(F281),"",IF(V298="",IF(X298="","",X298),_xlfn.TEXTJOIN(" ",TRUE,"BACK IN",V298)))</f>
        <v>#N/A</v>
      </c>
      <c r="F299" s="42"/>
      <c r="G299" s="40" t="str">
        <f ca="1">IF(ISERROR(F281),"",G278)</f>
        <v>SGPA:</v>
      </c>
      <c r="H299" s="43" t="e">
        <f ca="1">IF(ISERROR(F281),"",M298/F298)</f>
        <v>#N/A</v>
      </c>
      <c r="I299" s="40" t="str">
        <f ca="1">IF(ISERROR(F281),"",I278)</f>
        <v>CGPA:</v>
      </c>
      <c r="J299" s="43" t="e">
        <f ca="1">IF(ISERROR(F281),"",VLOOKUP(B281,INDIRECT($F$8),12+(O297-1)*3,0))</f>
        <v>#N/A</v>
      </c>
      <c r="K299" s="42" t="str">
        <f ca="1">IF(ISERROR(F281),"",K278)</f>
        <v>Earned Credits:</v>
      </c>
      <c r="L299" s="40">
        <f ca="1">IF(ISERROR(F281),"",SUMIF(N286:N296,"&gt;0",F286:F296))</f>
        <v>19</v>
      </c>
      <c r="M299" s="42" t="str">
        <f ca="1">IF(ISERROR(F281),"",M278)</f>
        <v>Cuml. Earned Credits:</v>
      </c>
      <c r="N299" s="40">
        <f ca="1">IF(ISERROR(F281),"",VLOOKUP(B281,INDIRECT($F$8),10+(O297-1)*3,0))</f>
        <v>42</v>
      </c>
    </row>
    <row r="300" spans="1:24" ht="12" customHeight="1" x14ac:dyDescent="0.25">
      <c r="A300" s="40"/>
      <c r="B300" s="42"/>
      <c r="C300" s="42"/>
      <c r="D300" s="40"/>
      <c r="E300" s="42"/>
      <c r="F300" s="42"/>
      <c r="G300" s="40"/>
      <c r="H300" s="43"/>
      <c r="I300" s="40"/>
      <c r="J300" s="43"/>
      <c r="K300" s="42"/>
      <c r="L300" s="40"/>
      <c r="M300" s="42"/>
      <c r="N300" s="40"/>
    </row>
    <row r="301" spans="1:24" ht="12" customHeight="1" x14ac:dyDescent="0.25">
      <c r="A301" s="40"/>
      <c r="B301" s="42"/>
      <c r="C301" s="42"/>
      <c r="D301" s="40"/>
      <c r="E301" s="42"/>
      <c r="F301" s="42"/>
      <c r="G301" s="40"/>
      <c r="H301" s="43"/>
      <c r="I301" s="40"/>
      <c r="J301" s="43"/>
      <c r="K301" s="42"/>
      <c r="L301" s="40"/>
      <c r="M301" s="42"/>
      <c r="N301" s="40"/>
    </row>
    <row r="302" spans="1:24" ht="12" customHeight="1" x14ac:dyDescent="0.25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ASHUTOSH SEMWAL</v>
      </c>
    </row>
    <row r="303" spans="1:24" ht="12" customHeight="1" x14ac:dyDescent="0.25">
      <c r="A303" s="44" t="str">
        <f ca="1">IF(ISERROR(F302),"",A282)</f>
        <v>Name:</v>
      </c>
      <c r="B303" s="44" t="str">
        <f ca="1">IFERROR(VLOOKUP(B302,INDIRECT($F$8),4,0),"")</f>
        <v>ASHUTOSH SEMWAL</v>
      </c>
      <c r="C303" s="44"/>
      <c r="D303" s="44" t="str">
        <f ca="1">IF(ISERROR(F302),"",D282)</f>
        <v>Father's Name:</v>
      </c>
      <c r="E303" s="44" t="str">
        <f ca="1">IFERROR(VLOOKUP(B302,INDIRECT($F$8),5,0),"")</f>
        <v>RAKESH SEMWAL</v>
      </c>
      <c r="F303" s="44"/>
      <c r="G303" s="44" t="str">
        <f ca="1">IF(ISERROR(F302),"",G282)</f>
        <v>University Roll No:</v>
      </c>
      <c r="H303" s="44"/>
      <c r="I303" s="45">
        <f ca="1">IFERROR(VLOOKUP(B302,INDIRECT($F$8),2,0),"")</f>
        <v>250090101015</v>
      </c>
      <c r="J303" s="45"/>
      <c r="K303" s="44" t="str">
        <f ca="1">IF(ISERROR(F302),"",K282)</f>
        <v>University Enrol. No:</v>
      </c>
      <c r="L303" s="44"/>
      <c r="M303" s="45">
        <f ca="1">IFERROR(VLOOKUP(B302,INDIRECT($F$8),3,0),"")</f>
        <v>0</v>
      </c>
      <c r="N303" s="45"/>
    </row>
    <row r="304" spans="1:24" ht="12" customHeight="1" x14ac:dyDescent="0.25">
      <c r="A304" s="44"/>
      <c r="B304" s="44"/>
      <c r="C304" s="44"/>
      <c r="D304" s="44"/>
      <c r="E304" s="44"/>
      <c r="F304" s="44"/>
      <c r="G304" s="44"/>
      <c r="H304" s="44"/>
      <c r="I304" s="45"/>
      <c r="J304" s="45"/>
      <c r="K304" s="44"/>
      <c r="L304" s="44"/>
      <c r="M304" s="45"/>
      <c r="N304" s="45"/>
    </row>
    <row r="305" spans="1:24" ht="12" customHeight="1" x14ac:dyDescent="0.25">
      <c r="A305" s="42" t="str">
        <f ca="1">IF(ISERROR(F302),"",A284)</f>
        <v>Subject Code</v>
      </c>
      <c r="B305" s="42" t="str">
        <f ca="1">IF(ISERROR(F302),"",B284)</f>
        <v>Subject Name</v>
      </c>
      <c r="C305" s="42"/>
      <c r="D305" s="42"/>
      <c r="E305" s="42"/>
      <c r="F305" s="42" t="str">
        <f ca="1">IF(ISERROR(F302),"",F284)</f>
        <v>Credits</v>
      </c>
      <c r="G305" s="42" t="str">
        <f ca="1">IF(ISERROR(F302),"",G284)</f>
        <v>External Marks</v>
      </c>
      <c r="H305" s="42"/>
      <c r="I305" s="42" t="str">
        <f ca="1">IF(ISERROR(F302),"",I284)</f>
        <v>Sessional Marks</v>
      </c>
      <c r="J305" s="42"/>
      <c r="K305" s="42" t="str">
        <f ca="1">IF(ISERROR(F302),"",K284)</f>
        <v>Total Marks</v>
      </c>
      <c r="L305" s="42"/>
      <c r="M305" s="42" t="str">
        <f ca="1">IF(ISERROR(F302),"",M284)</f>
        <v>Grade</v>
      </c>
      <c r="N305" s="42" t="str">
        <f ca="1">IF(ISERROR(F302),"",N284)</f>
        <v>Grade Points</v>
      </c>
    </row>
    <row r="306" spans="1:24" ht="12" customHeight="1" x14ac:dyDescent="0.2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5">
      <c r="A307" s="7" t="str">
        <f ca="1">IF(ISERROR(F302),"",VLOOKUP(C302,INDIRECT($F$8),6+(O307-1)*3,0))</f>
        <v>AHT 001</v>
      </c>
      <c r="B307" s="38" t="str">
        <f ca="1">IF(ISERROR(F302),"",VLOOKUP(D302,INDIRECT($F$8),6+(O307-1)*3,0))</f>
        <v>Engineering Physics</v>
      </c>
      <c r="C307" s="38"/>
      <c r="D307" s="38"/>
      <c r="E307" s="38"/>
      <c r="F307" s="7">
        <f ca="1">IF(ISERROR(F302),"",VLOOKUP(E302,INDIRECT($F$8),6+(O307-1)*3,0))</f>
        <v>4</v>
      </c>
      <c r="G307" s="39" t="str">
        <f ca="1">IF(ISERROR(F302),"",_xlfn.TEXTJOIN("/",FALSE,P307,S307))</f>
        <v>RAKESH SEMWAL/100</v>
      </c>
      <c r="H307" s="39"/>
      <c r="I307" s="39" t="str">
        <f ca="1">IF(ISERROR(F302),"",_xlfn.TEXTJOIN("/",FALSE,Q307,T307))</f>
        <v>43/50</v>
      </c>
      <c r="J307" s="39"/>
      <c r="K307" s="39" t="str">
        <f ca="1">IF(ISERROR(F302),"",_xlfn.TEXTJOIN("/",FALSE,R307,U307))</f>
        <v>43/150</v>
      </c>
      <c r="L307" s="39"/>
      <c r="M307" s="7" t="b">
        <f ca="1">IF(ISERROR(F302),"",IF(ISTEXT(P307),IF(P307="A","Ab",IF(P307="D","Dt",IF(P307="UFM","UFM",IF(P307="NA","")))),IF(AND(ISBLANK(P307),ISBLANK(R307)),"",IF(P307&lt;0.3*S307,"F",IF(ISBLANK(R307),"",IF(ISTEXT(R307),R307,IF(R307&gt;=0.9*U307,"O",IF(R307&gt;=0.85*U307,"A+",IF(R307&gt;=0.8*U307,"A",IF(R307&gt;=0.7*U307,"B+",IF(R307&gt;=0.6*U307,"B",IF(R307&gt;=0.5*U307,"C",IF(R307&gt;=0.4*U307,"P",IF(R307&lt;0.4*U307,"F",R307))))))))))))))</f>
        <v>0</v>
      </c>
      <c r="N307" s="8" t="e">
        <f t="shared" ref="N307:N317" ca="1" si="29">INDEX($Z$2:$Z$13,MATCH(M307,$Y$2:$Y$13,0))</f>
        <v>#N/A</v>
      </c>
      <c r="O307">
        <v>1</v>
      </c>
      <c r="P307" s="1" t="str">
        <f ca="1">IF(ISERROR(F302),"",IF(ISTEXT(VLOOKUP(B302,INDIRECT($F$8),6+(O307-1)*3)),(VLOOKUP(B302,INDIRECT($F$8),6+(O307-1)*3)),SUM(VLOOKUP(B302,INDIRECT($F$8),6+(O307-1)*3),IF(W319,W307,0))))</f>
        <v>RAKESH SEMWAL</v>
      </c>
      <c r="Q307" s="1">
        <f ca="1">IF(ISERROR(F302),"",VLOOKUP(B302,INDIRECT($F$8),7+(O307-1)*3))</f>
        <v>43</v>
      </c>
      <c r="R307" s="1">
        <f ca="1">IF(ISERROR(F302),"",SUM(P307:Q307))</f>
        <v>43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e">
        <f ca="1">IF(ISERROR(F302),"",IF(N307=0,A307,""))</f>
        <v>#N/A</v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11</v>
      </c>
      <c r="X307" s="1" t="str">
        <f ca="1">IF(ISERROR(F302),"",IF(W307=0,"",_xlfn.TEXTJOIN("",FALSE," G+",W307," in ",A307)))</f>
        <v xml:space="preserve"> G+11 in AHT 001</v>
      </c>
    </row>
    <row r="308" spans="1:24" ht="12" customHeight="1" x14ac:dyDescent="0.25">
      <c r="A308" s="7" t="str">
        <f ca="1">IF(ISERROR(F302),"",VLOOKUP(C302,INDIRECT($F$8),6+(O308-1)*3,0))</f>
        <v>AHT 005</v>
      </c>
      <c r="B308" s="38" t="str">
        <f ca="1">IF(ISERROR(F302),"",VLOOKUP(D302,INDIRECT($F$8),6+(O308-1)*3,0))</f>
        <v>Analytical Mathematics</v>
      </c>
      <c r="C308" s="38"/>
      <c r="D308" s="38"/>
      <c r="E308" s="38"/>
      <c r="F308" s="7">
        <f ca="1">IF(ISERROR(F302),"",VLOOKUP(E302,INDIRECT($F$8),6+(O308-1)*3,0))</f>
        <v>4</v>
      </c>
      <c r="G308" s="39" t="str">
        <f ca="1">IF(ISERROR(F302),"",_xlfn.TEXTJOIN("/",FALSE,P308,S308))</f>
        <v>93/100</v>
      </c>
      <c r="H308" s="39"/>
      <c r="I308" s="39" t="str">
        <f ca="1">IF(ISERROR(F302),"",_xlfn.TEXTJOIN("/",FALSE,Q308,T308))</f>
        <v>43/50</v>
      </c>
      <c r="J308" s="39"/>
      <c r="K308" s="39" t="str">
        <f ca="1">IF(ISERROR(F302),"",_xlfn.TEXTJOIN("/",FALSE,R308,U308))</f>
        <v>136/150</v>
      </c>
      <c r="L308" s="39"/>
      <c r="M308" s="7" t="str">
        <f ca="1">IF(ISERROR(F302),"",IF(ISTEXT(P308),IF(P308="A","Ab",IF(P308="D","Dt",IF(P308="UFM","UFM",IF(P308="NA","")))),IF(AND(ISBLANK(P308),ISBLANK(R308)),"",IF(P308&lt;0.3*S308,"F",IF(ISBLANK(R308),"",IF(ISTEXT(R308),R308,IF(R308&gt;=0.9*U308,"O",IF(R308&gt;=0.85*U308,"A+",IF(R308&gt;=0.8*U308,"A",IF(R308&gt;=0.7*U308,"B+",IF(R308&gt;=0.6*U308,"B",IF(R308&gt;=0.5*U308,"C",IF(R308&gt;=0.4*U308,"P",IF(R308&lt;0.4*U308,"F",R308))))))))))))))</f>
        <v>O</v>
      </c>
      <c r="N308" s="8">
        <f t="shared" ca="1" si="29"/>
        <v>10</v>
      </c>
      <c r="O308">
        <f>O307+1</f>
        <v>2</v>
      </c>
      <c r="P308" s="1">
        <f ca="1">IF(ISERROR(F302),"",IF(ISTEXT(VLOOKUP(B302,INDIRECT($F$8),6+(O308-1)*3)),(VLOOKUP(B302,INDIRECT($F$8),6+(O308-1)*3)),SUM(VLOOKUP(B302,INDIRECT($F$8),6+(O308-1)*3),IF(W319,W308,0))))</f>
        <v>93</v>
      </c>
      <c r="Q308" s="1">
        <f ca="1">IF(ISERROR(F302),"",VLOOKUP(B302,INDIRECT($F$8),7+(O308-1)*3))</f>
        <v>43</v>
      </c>
      <c r="R308" s="1">
        <f ca="1">IF(ISERROR(F302),"",SUM(P308:Q308))</f>
        <v>136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/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0</v>
      </c>
      <c r="X308" s="1" t="str">
        <f ca="1">IF(ISERROR(F302),"",IF(W308=0,"",_xlfn.TEXTJOIN("",FALSE," G+",W308," in ",A308)))</f>
        <v/>
      </c>
    </row>
    <row r="309" spans="1:24" ht="12" customHeight="1" x14ac:dyDescent="0.25">
      <c r="A309" s="7" t="str">
        <f ca="1">IF(ISERROR(F302),"",VLOOKUP(C302,INDIRECT($F$8),6+(O309-1)*3,0))</f>
        <v>EET 001</v>
      </c>
      <c r="B309" s="38" t="str">
        <f ca="1">IF(ISERROR(F302),"",VLOOKUP(D302,INDIRECT($F$8),6+(O309-1)*3,0))</f>
        <v>Basic Electrical Engineering</v>
      </c>
      <c r="C309" s="38"/>
      <c r="D309" s="38"/>
      <c r="E309" s="38"/>
      <c r="F309" s="7">
        <f ca="1">IF(ISERROR(F302),"",VLOOKUP(E302,INDIRECT($F$8),6+(O309-1)*3,0))</f>
        <v>4</v>
      </c>
      <c r="G309" s="39" t="str">
        <f ca="1">IF(ISERROR(F302),"",_xlfn.TEXTJOIN("/",FALSE,P309,S309))</f>
        <v>96/100</v>
      </c>
      <c r="H309" s="39"/>
      <c r="I309" s="39" t="str">
        <f ca="1">IF(ISERROR(F302),"",_xlfn.TEXTJOIN("/",FALSE,Q309,T309))</f>
        <v>48/50</v>
      </c>
      <c r="J309" s="39"/>
      <c r="K309" s="39" t="str">
        <f ca="1">IF(ISERROR(F302),"",_xlfn.TEXTJOIN("/",FALSE,R309,U309))</f>
        <v>144/150</v>
      </c>
      <c r="L309" s="39"/>
      <c r="M309" s="7" t="str">
        <f ca="1">IF(ISERROR(F302),"",IF(ISTEXT(P309),IF(P309="A","Ab",IF(P309="D","Dt",IF(P309="UFM","UFM",IF(P309="NA","")))),IF(AND(ISBLANK(P309),ISBLANK(R309)),"",IF(P309&lt;0.3*S309,"F",IF(ISBLANK(R309),"",IF(ISTEXT(R309),R309,IF(R309&gt;=0.9*U309,"O",IF(R309&gt;=0.85*U309,"A+",IF(R309&gt;=0.8*U309,"A",IF(R309&gt;=0.7*U309,"B+",IF(R309&gt;=0.6*U309,"B",IF(R309&gt;=0.5*U309,"C",IF(R309&gt;=0.4*U309,"P",IF(R309&lt;0.4*U309,"F",R309))))))))))))))</f>
        <v>O</v>
      </c>
      <c r="N309" s="8">
        <f t="shared" ca="1" si="29"/>
        <v>10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96</v>
      </c>
      <c r="Q309" s="1">
        <f ca="1">IF(ISERROR(F302),"",VLOOKUP(B302,INDIRECT($F$8),7+(O309-1)*3))</f>
        <v>48</v>
      </c>
      <c r="R309" s="1">
        <f ca="1">IF(ISERROR(F302),"",SUM(P309:Q309))</f>
        <v>144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/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0</v>
      </c>
      <c r="X309" s="1" t="str">
        <f ca="1">IF(ISERROR(F302),"",IF(W309=0,"",_xlfn.TEXTJOIN("",FALSE," G+",W309," in ",A309)))</f>
        <v/>
      </c>
    </row>
    <row r="310" spans="1:24" ht="12" customHeight="1" x14ac:dyDescent="0.25">
      <c r="A310" s="7" t="str">
        <f ca="1">IF(ISERROR(F302),"",VLOOKUP(C302,INDIRECT($F$8),6+(O310-1)*3,0))</f>
        <v>CST 001</v>
      </c>
      <c r="B310" s="38" t="str">
        <f ca="1">IF(ISERROR(F302),"",VLOOKUP(D302,INDIRECT($F$8),6+(O310-1)*3,0))</f>
        <v>Programming for Problem Solving</v>
      </c>
      <c r="C310" s="38"/>
      <c r="D310" s="38"/>
      <c r="E310" s="38"/>
      <c r="F310" s="7">
        <f ca="1">IF(ISERROR(F302),"",VLOOKUP(E302,INDIRECT($F$8),6+(O310-1)*3,0))</f>
        <v>4</v>
      </c>
      <c r="G310" s="39" t="str">
        <f ca="1">IF(ISERROR(F302),"",_xlfn.TEXTJOIN("/",FALSE,P310,S310))</f>
        <v>89/100</v>
      </c>
      <c r="H310" s="39"/>
      <c r="I310" s="39" t="str">
        <f ca="1">IF(ISERROR(F302),"",_xlfn.TEXTJOIN("/",FALSE,Q310,T310))</f>
        <v>49/50</v>
      </c>
      <c r="J310" s="39"/>
      <c r="K310" s="39" t="str">
        <f ca="1">IF(ISERROR(F302),"",_xlfn.TEXTJOIN("/",FALSE,R310,U310))</f>
        <v>138/150</v>
      </c>
      <c r="L310" s="39"/>
      <c r="M310" s="7" t="str">
        <f ca="1">IF(ISERROR(F302),"",IF(ISTEXT(P310),IF(P310="A","Ab",IF(P310="D","Dt",IF(P310="UFM","UFM",IF(P310="NA","")))),IF(AND(ISBLANK(P310),ISBLANK(R310)),"",IF(P310&lt;0.3*S310,"F",IF(ISBLANK(R310),"",IF(ISTEXT(R310),R310,IF(R310&gt;=0.9*U310,"O",IF(R310&gt;=0.85*U310,"A+",IF(R310&gt;=0.8*U310,"A",IF(R310&gt;=0.7*U310,"B+",IF(R310&gt;=0.6*U310,"B",IF(R310&gt;=0.5*U310,"C",IF(R310&gt;=0.4*U310,"P",IF(R310&lt;0.4*U310,"F",R310))))))))))))))</f>
        <v>O</v>
      </c>
      <c r="N310" s="8">
        <f t="shared" ca="1" si="29"/>
        <v>10</v>
      </c>
      <c r="O310">
        <f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89</v>
      </c>
      <c r="Q310" s="1">
        <f ca="1">IF(ISERROR(F302),"",VLOOKUP(B302,INDIRECT($F$8),7+(O310-1)*3))</f>
        <v>49</v>
      </c>
      <c r="R310" s="1">
        <f ca="1">IF(ISERROR(F302),"",SUM(P310:Q310))</f>
        <v>138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5">
      <c r="A311" s="7" t="str">
        <f ca="1">IF(ISERROR(F302),"",VLOOKUP(C302,INDIRECT($F$8),6+(O311-1)*3,0))</f>
        <v>AHT 004</v>
      </c>
      <c r="B311" s="38" t="str">
        <f ca="1">IF(ISERROR(F302),"",VLOOKUP(D302,INDIRECT($F$8),6+(O311-1)*3,0))</f>
        <v>Environmental Studies ($)</v>
      </c>
      <c r="C311" s="38"/>
      <c r="D311" s="38"/>
      <c r="E311" s="38"/>
      <c r="F311" s="7">
        <f ca="1">IF(ISERROR(F302),"",VLOOKUP(E302,INDIRECT($F$8),6+(O311-1)*3,0))</f>
        <v>0</v>
      </c>
      <c r="G311" s="39" t="str">
        <f ca="1">IF(ISERROR(F302),"",_xlfn.TEXTJOIN("/",FALSE,P311,S311))</f>
        <v>30/50</v>
      </c>
      <c r="H311" s="39"/>
      <c r="I311" s="39" t="str">
        <f ca="1">IF(ISERROR(F302),"",_xlfn.TEXTJOIN("/",FALSE,Q311,T311))</f>
        <v>22/25</v>
      </c>
      <c r="J311" s="39"/>
      <c r="K311" s="39" t="str">
        <f ca="1">IF(ISERROR(F302),"",_xlfn.TEXTJOIN("/",FALSE,R311,U311))</f>
        <v>52/75</v>
      </c>
      <c r="L311" s="39"/>
      <c r="M311" s="7" t="str">
        <f ca="1">IF(ISERROR(F302),"",IF(ISTEXT(P311),IF(P311="A","Ab",IF(P311="D","Dt",IF(P311="UFM","UFM",IF(P311="NA","")))),IF(AND(ISBLANK(P311),ISBLANK(R311)),"",IF(P311&lt;0.3*S311,"F",IF(ISBLANK(R311),"",IF(ISTEXT(R311),R311,IF(R311&gt;=0.9*U311,"O",IF(R311&gt;=0.85*U311,"A+",IF(R311&gt;=0.8*U311,"A",IF(R311&gt;=0.7*U311,"B+",IF(R311&gt;=0.6*U311,"B",IF(R311&gt;=0.5*U311,"C",IF(R311&gt;=0.4*U311,"P",IF(R311&lt;0.4*U311,"F",R311))))))))))))))</f>
        <v>B</v>
      </c>
      <c r="N311" s="8">
        <f t="shared" ca="1" si="29"/>
        <v>6</v>
      </c>
      <c r="O311">
        <f>O310+1</f>
        <v>5</v>
      </c>
      <c r="P311" s="1">
        <f ca="1">IF(ISERROR(F302),"",IF(ISTEXT(VLOOKUP(B302,INDIRECT($F$8),6+(O311-1)*3)),(VLOOKUP(B302,INDIRECT($F$8),6+(O311-1)*3)),SUM(VLOOKUP(B302,INDIRECT($F$8),6+(O311-1)*3),IF(W319,W311,0))))</f>
        <v>30</v>
      </c>
      <c r="Q311" s="1">
        <f ca="1">IF(ISERROR(F302),"",VLOOKUP(B302,INDIRECT($F$8),7+(O311-1)*3))</f>
        <v>22</v>
      </c>
      <c r="R311" s="1">
        <f ca="1">IF(ISERROR(F302),"",SUM(P311:Q311))</f>
        <v>52</v>
      </c>
      <c r="S311" s="1">
        <f ca="1">IF(ISERROR(F302),"",VLOOKUP(A302,INDIRECT($F$8),6+(O311-1)*3))</f>
        <v>50</v>
      </c>
      <c r="T311" s="1">
        <f ca="1">IF(ISERROR(F302),"",VLOOKUP(A302,INDIRECT($F$8),7+(O311-1)*3))</f>
        <v>25</v>
      </c>
      <c r="U311" s="1">
        <f ca="1">IF(ISERROR(F302),"",VLOOKUP(A302,INDIRECT($F$8),8+(O311-1)*3))</f>
        <v>75</v>
      </c>
      <c r="V311" s="1" t="str">
        <f ca="1">IF(ISERROR(F302),"",IF(N311=0,A311,""))</f>
        <v/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0</v>
      </c>
      <c r="X311" s="1" t="str">
        <f ca="1">IF(ISERROR(F302),"",IF(W311=0,"",_xlfn.TEXTJOIN("",FALSE," G+",W311," in ",A311)))</f>
        <v/>
      </c>
    </row>
    <row r="312" spans="1:24" ht="12" customHeight="1" x14ac:dyDescent="0.25">
      <c r="A312" s="7" t="str">
        <f ca="1">IF(ISERROR(F302),"",VLOOKUP(C302,INDIRECT($F$8),6+(O312-1)*3,0))</f>
        <v>AHP 001</v>
      </c>
      <c r="B312" s="38" t="str">
        <f ca="1">IF(ISERROR(F302),"",VLOOKUP(D302,INDIRECT($F$8),6+(O312-1)*3,0))</f>
        <v>Engineering Physics Lab</v>
      </c>
      <c r="C312" s="38"/>
      <c r="D312" s="38"/>
      <c r="E312" s="38"/>
      <c r="F312" s="7">
        <f ca="1">IF(ISERROR(F302),"",VLOOKUP(E302,INDIRECT($F$8),6+(O312-1)*3,0))</f>
        <v>1</v>
      </c>
      <c r="G312" s="39" t="str">
        <f ca="1">IF(ISERROR(F302),"",_xlfn.TEXTJOIN("/",FALSE,P312,S312))</f>
        <v>18/25</v>
      </c>
      <c r="H312" s="39"/>
      <c r="I312" s="39" t="str">
        <f ca="1">IF(ISERROR(F302),"",_xlfn.TEXTJOIN("/",FALSE,Q312,T312))</f>
        <v>21/25</v>
      </c>
      <c r="J312" s="39"/>
      <c r="K312" s="39" t="str">
        <f ca="1">IF(ISERROR(F302),"",_xlfn.TEXTJOIN("/",FALSE,R312,U312))</f>
        <v>39/50</v>
      </c>
      <c r="L312" s="39"/>
      <c r="M312" s="7" t="str">
        <f ca="1">IF(ISERROR(F302),"",IF(ISTEXT(P312),IF(P312="A","Ab",IF(P312="D","Dt",IF(P312="UFM","UFM",IF(P312="NA","")))),IF(AND(ISBLANK(P312),ISBLANK(R312)),"",IF(P312&lt;0.3*S312,"F",IF(ISBLANK(R312),"",IF(ISTEXT(R312),R312,IF(R312&gt;=0.9*U312,"O",IF(R312&gt;=0.85*U312,"A+",IF(R312&gt;=0.8*U312,"A",IF(R312&gt;=0.7*U312,"B+",IF(R312&gt;=0.6*U312,"B",IF(R312&gt;=0.5*U312,"C",IF(R312&gt;=0.4*U312,"P",IF(R312&lt;0.4*U312,"F",R312))))))))))))))</f>
        <v>B+</v>
      </c>
      <c r="N312" s="8">
        <f t="shared" ca="1" si="29"/>
        <v>7</v>
      </c>
      <c r="O312">
        <f t="shared" ref="O312:O318" si="30">O311+1</f>
        <v>6</v>
      </c>
      <c r="P312" s="1">
        <f ca="1">IF(ISERROR(F302),"",IF(ISTEXT(VLOOKUP(B302,INDIRECT($F$8),6+(O312-1)*3)),(VLOOKUP(B302,INDIRECT($F$8),6+(O312-1)*3)),SUM(VLOOKUP(B302,INDIRECT($F$8),6+(O312-1)*3),IF(W319,W312,0))))</f>
        <v>18</v>
      </c>
      <c r="Q312" s="1">
        <f ca="1">IF(ISERROR(F302),"",VLOOKUP(B302,INDIRECT($F$8),7+(O312-1)*3))</f>
        <v>21</v>
      </c>
      <c r="R312" s="1">
        <f ca="1">IF(ISERROR(F302),"",SUM(P312:Q312))</f>
        <v>39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5">
      <c r="A313" s="7" t="str">
        <f ca="1">IF(ISERROR(F302),"",VLOOKUP(C302,INDIRECT($F$8),6+(O313-1)*3,0))</f>
        <v>EEP 001</v>
      </c>
      <c r="B313" s="38" t="str">
        <f ca="1">IF(ISERROR(F302),"",VLOOKUP(D302,INDIRECT($F$8),6+(O313-1)*3,0))</f>
        <v>Basic Electrical Engineering Lab</v>
      </c>
      <c r="C313" s="38"/>
      <c r="D313" s="38"/>
      <c r="E313" s="38"/>
      <c r="F313" s="7">
        <f ca="1">IF(ISERROR(F302),"",VLOOKUP(E302,INDIRECT($F$8),6+(O313-1)*3,0))</f>
        <v>1</v>
      </c>
      <c r="G313" s="39" t="str">
        <f ca="1">IF(ISERROR(F302),"",_xlfn.TEXTJOIN("/",FALSE,P313,S313))</f>
        <v>20/25</v>
      </c>
      <c r="H313" s="39"/>
      <c r="I313" s="39" t="str">
        <f ca="1">IF(ISERROR(F302),"",_xlfn.TEXTJOIN("/",FALSE,Q313,T313))</f>
        <v>21/25</v>
      </c>
      <c r="J313" s="39"/>
      <c r="K313" s="39" t="str">
        <f ca="1">IF(ISERROR(F302),"",_xlfn.TEXTJOIN("/",FALSE,R313,U313))</f>
        <v>41/50</v>
      </c>
      <c r="L313" s="39"/>
      <c r="M313" s="7" t="str">
        <f ca="1">IF(ISERROR(F302),"",IF(ISTEXT(P313),IF(P313="A","Ab",IF(P313="D","Dt",IF(P313="UFM","UFM",IF(P313="NA","")))),IF(AND(ISBLANK(P313),ISBLANK(R313)),"",IF(P313&lt;0.3*S313,"F",IF(ISBLANK(R313),"",IF(ISTEXT(R313),R313,IF(R313&gt;=0.9*U313,"O",IF(R313&gt;=0.85*U313,"A+",IF(R313&gt;=0.8*U313,"A",IF(R313&gt;=0.7*U313,"B+",IF(R313&gt;=0.6*U313,"B",IF(R313&gt;=0.5*U313,"C",IF(R313&gt;=0.4*U313,"P",IF(R313&lt;0.4*U313,"F",R313))))))))))))))</f>
        <v>A</v>
      </c>
      <c r="N313" s="8">
        <f t="shared" ca="1" si="29"/>
        <v>8</v>
      </c>
      <c r="O313">
        <f t="shared" si="30"/>
        <v>7</v>
      </c>
      <c r="P313" s="1">
        <f ca="1">IF(ISERROR(F302),"",IF(ISTEXT(VLOOKUP(B302,INDIRECT($F$8),6+(O313-1)*3)),(VLOOKUP(B302,INDIRECT($F$8),6+(O313-1)*3)),SUM(VLOOKUP(B302,INDIRECT($F$8),6+(O313-1)*3),IF(W319,W313,0))))</f>
        <v>20</v>
      </c>
      <c r="Q313" s="1">
        <f ca="1">IF(ISERROR(F302),"",VLOOKUP(B302,INDIRECT($F$8),7+(O313-1)*3))</f>
        <v>21</v>
      </c>
      <c r="R313" s="1">
        <f ca="1">IF(ISERROR(F302),"",SUM(P313:Q313))</f>
        <v>41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5">
      <c r="A314" s="7" t="str">
        <f ca="1">IF(ISERROR(F302),"",VLOOKUP(C302,INDIRECT($F$8),6+(O314-1)*3,0))</f>
        <v>CSP 001</v>
      </c>
      <c r="B314" s="38" t="str">
        <f ca="1">IF(ISERROR(F302),"",VLOOKUP(D302,INDIRECT($F$8),6+(O314-1)*3-Z314,0))</f>
        <v>Programming for Problem Solving Lab</v>
      </c>
      <c r="C314" s="38"/>
      <c r="D314" s="38"/>
      <c r="E314" s="38"/>
      <c r="F314" s="7">
        <f ca="1">IF(ISERROR(F302),"",VLOOKUP(E302,INDIRECT($F$8),6+(O314-1)*3,0))</f>
        <v>1</v>
      </c>
      <c r="G314" s="39" t="str">
        <f ca="1">IF(ISERROR(F302),"",_xlfn.TEXTJOIN("/",FALSE,P314,S314))</f>
        <v>24/25</v>
      </c>
      <c r="H314" s="39"/>
      <c r="I314" s="39" t="str">
        <f ca="1">IF(ISERROR(F302),"",_xlfn.TEXTJOIN("/",FALSE,Q314,T314))</f>
        <v>24/25</v>
      </c>
      <c r="J314" s="39"/>
      <c r="K314" s="39" t="str">
        <f ca="1">IF(ISERROR(F302),"",_xlfn.TEXTJOIN("/",FALSE,R314,U314))</f>
        <v>48/50</v>
      </c>
      <c r="L314" s="39"/>
      <c r="M314" s="7" t="str">
        <f ca="1">IF(ISERROR(F302),"",IF(ISTEXT(P314),IF(P314="A","Ab",IF(P314="D","Dt",IF(P314="UFM","UFM",IF(P314="NA","")))),IF(AND(ISBLANK(P314),ISBLANK(R314)),"",IF(P314&lt;0.3*S314,"F",IF(ISBLANK(R314),"",IF(ISTEXT(R314),R314,IF(R314&gt;=0.9*U314,"O",IF(R314&gt;=0.85*U314,"A+",IF(R314&gt;=0.8*U314,"A",IF(R314&gt;=0.7*U314,"B+",IF(R314&gt;=0.6*U314,"B",IF(R314&gt;=0.5*U314,"C",IF(R314&gt;=0.4*U314,"P",IF(R314&lt;0.4*U314,"F",R314))))))))))))))</f>
        <v>O</v>
      </c>
      <c r="N314" s="8">
        <f t="shared" ca="1" si="29"/>
        <v>10</v>
      </c>
      <c r="O314">
        <f t="shared" si="30"/>
        <v>8</v>
      </c>
      <c r="P314" s="1">
        <f ca="1">IF(ISERROR(F302),"",IF(ISTEXT(VLOOKUP(B302,INDIRECT($F$8),6+(O314-1)*3)),(VLOOKUP(B302,INDIRECT($F$8),6+(O314-1)*3)),SUM(VLOOKUP(B302,INDIRECT($F$8),6+(O314-1)*3),IF(W319,W314,0))))</f>
        <v>24</v>
      </c>
      <c r="Q314" s="1">
        <f ca="1">IF(ISERROR(F302),"",VLOOKUP(B302,INDIRECT($F$8),7+(O314-1)*3))</f>
        <v>24</v>
      </c>
      <c r="R314" s="1">
        <f ca="1">IF(ISERROR(F302),"",SUM(P314:Q314))</f>
        <v>48</v>
      </c>
      <c r="S314" s="1">
        <f ca="1">IF(ISERROR(F302),"",VLOOKUP(A302,INDIRECT($F$8),6+(O314-1)*3))</f>
        <v>25</v>
      </c>
      <c r="T314" s="1">
        <f ca="1">IF(ISERROR(F302),"",VLOOKUP(A302,INDIRECT($F$8),7+(O314-1)*3))</f>
        <v>25</v>
      </c>
      <c r="U314" s="1">
        <f ca="1">IF(ISERROR(F302),"",VLOOKUP(A302,INDIRECT($F$8),8+(O314-1)*3))</f>
        <v>50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5">
      <c r="A315" s="7" t="str">
        <f ca="1">IF(ISERROR(F302),"",VLOOKUP(C302,INDIRECT($F$8),6+(O315-1)*3,0))</f>
        <v>MEP 002</v>
      </c>
      <c r="B315" s="38" t="str">
        <f ca="1">IF(ISERROR(F302),"",VLOOKUP(D302,INDIRECT($F$8),6+(O315-1)*3-Z315,0))</f>
        <v>Engineering Graphics &amp; Design Lab</v>
      </c>
      <c r="C315" s="38"/>
      <c r="D315" s="38"/>
      <c r="E315" s="38"/>
      <c r="F315" s="7">
        <f ca="1">IF(ISERROR(F302),"",VLOOKUP(E302,INDIRECT($F$8),6+(O315-1)*3,0))</f>
        <v>2</v>
      </c>
      <c r="G315" s="39" t="str">
        <f ca="1">IF(ISERROR(F302),"",_xlfn.TEXTJOIN("/",FALSE,P315,S315))</f>
        <v>43/50</v>
      </c>
      <c r="H315" s="39"/>
      <c r="I315" s="39" t="str">
        <f ca="1">IF(ISERROR(F302),"",_xlfn.TEXTJOIN("/",FALSE,Q315,T315))</f>
        <v>41/50</v>
      </c>
      <c r="J315" s="39"/>
      <c r="K315" s="39" t="str">
        <f ca="1">IF(ISERROR(F302),"",_xlfn.TEXTJOIN("/",FALSE,R315,U315))</f>
        <v>84/100</v>
      </c>
      <c r="L315" s="39"/>
      <c r="M315" s="7" t="str">
        <f ca="1">IF(ISERROR(F302),"",IF(ISTEXT(P315),IF(P315="A","Ab",IF(P315="D","Dt",IF(P315="UFM","UFM",IF(P315="NA","")))),IF(AND(ISBLANK(P315),ISBLANK(R315)),"",IF(P315&lt;0.3*S315,"F",IF(ISBLANK(R315),"",IF(ISTEXT(R315),R315,IF(R315&gt;=0.9*U315,"O",IF(R315&gt;=0.85*U315,"A+",IF(R315&gt;=0.8*U315,"A",IF(R315&gt;=0.7*U315,"B+",IF(R315&gt;=0.6*U315,"B",IF(R315&gt;=0.5*U315,"C",IF(R315&gt;=0.4*U315,"P",IF(R315&lt;0.4*U315,"F",R315))))))))))))))</f>
        <v>A</v>
      </c>
      <c r="N315" s="8">
        <f t="shared" ca="1" si="29"/>
        <v>8</v>
      </c>
      <c r="O315">
        <f t="shared" si="30"/>
        <v>9</v>
      </c>
      <c r="P315" s="1">
        <f ca="1">IF(ISERROR(F302),"",IF(ISTEXT(VLOOKUP(B302,INDIRECT($F$8),6+(O315-1)*3)),(VLOOKUP(B302,INDIRECT($F$8),6+(O315-1)*3)),SUM(VLOOKUP(B302,INDIRECT($F$8),6+(O315-1)*3),IF(W319,W315,0))))</f>
        <v>43</v>
      </c>
      <c r="Q315" s="1">
        <f ca="1">IF(ISERROR(F302),"",VLOOKUP(B302,INDIRECT($F$8),7+(O315-1)*3))</f>
        <v>41</v>
      </c>
      <c r="R315" s="1">
        <f ca="1">IF(ISERROR(F302),"",SUM(P315:Q315))</f>
        <v>84</v>
      </c>
      <c r="S315" s="1">
        <f ca="1">IF(ISERROR(F302),"",VLOOKUP(A302,INDIRECT($F$8),6+(O315-1)*3))</f>
        <v>50</v>
      </c>
      <c r="T315" s="1">
        <f ca="1">IF(ISERROR(F302),"",VLOOKUP(A302,INDIRECT($F$8),7+(O315-1)*3))</f>
        <v>50</v>
      </c>
      <c r="U315" s="1">
        <f ca="1">IF(ISERROR(F302),"",VLOOKUP(A302,INDIRECT($F$8),8+(O315-1)*3))</f>
        <v>100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5">
      <c r="A316" s="7" t="str">
        <f ca="1">IF(ISERROR(F302),"",VLOOKUP(C302,INDIRECT($F$8),6+(O316-1)*3,0))</f>
        <v>AHP 003</v>
      </c>
      <c r="B316" s="38" t="str">
        <f ca="1">IF(ISERROR(F302),"",VLOOKUP(D302,INDIRECT($F$8),6+(O316-1)*3,0))</f>
        <v>Introduction to Digital Marketing Lab</v>
      </c>
      <c r="C316" s="38"/>
      <c r="D316" s="38"/>
      <c r="E316" s="38"/>
      <c r="F316" s="7">
        <f ca="1">IF(ISERROR(F302),"",VLOOKUP(E302,INDIRECT($F$8),6+(O316-1)*3,0))</f>
        <v>1</v>
      </c>
      <c r="G316" s="39" t="str">
        <f ca="1">IF(ISERROR(F302),"",_xlfn.TEXTJOIN("/",FALSE,P316,S316))</f>
        <v>21/25</v>
      </c>
      <c r="H316" s="39"/>
      <c r="I316" s="39" t="str">
        <f ca="1">IF(ISERROR(F302),"",_xlfn.TEXTJOIN("/",FALSE,Q316,T316))</f>
        <v>20/25</v>
      </c>
      <c r="J316" s="39"/>
      <c r="K316" s="39" t="str">
        <f ca="1">IF(ISERROR(F302),"",_xlfn.TEXTJOIN("/",FALSE,R316,U316))</f>
        <v>41/50</v>
      </c>
      <c r="L316" s="39"/>
      <c r="M316" s="7" t="str">
        <f ca="1">IF(ISERROR(F302),"",IF(ISTEXT(P316),IF(P316="A","Ab",IF(P316="D","Dt",IF(P316="UFM","UFM",IF(P316="NA","")))),IF(AND(ISBLANK(P316),ISBLANK(R316)),"",IF(P316&lt;0.3*S316,"F",IF(ISBLANK(R316),"",IF(ISTEXT(R316),R316,IF(R316&gt;=0.9*U316,"O",IF(R316&gt;=0.85*U316,"A+",IF(R316&gt;=0.8*U316,"A",IF(R316&gt;=0.7*U316,"B+",IF(R316&gt;=0.6*U316,"B",IF(R316&gt;=0.5*U316,"C",IF(R316&gt;=0.4*U316,"P",IF(R316&lt;0.4*U316,"F",R316))))))))))))))</f>
        <v>A</v>
      </c>
      <c r="N316" s="8">
        <f t="shared" ca="1" si="29"/>
        <v>8</v>
      </c>
      <c r="O316">
        <f t="shared" si="30"/>
        <v>10</v>
      </c>
      <c r="P316" s="1">
        <f ca="1">IF(ISERROR(F302),"",IF(ISTEXT(VLOOKUP(B302,INDIRECT($F$8),6+(O316-1)*3)),(VLOOKUP(B302,INDIRECT($F$8),6+(O316-1)*3)),SUM(VLOOKUP(B302,INDIRECT($F$8),6+(O316-1)*3),IF(W319,W316,0))))</f>
        <v>21</v>
      </c>
      <c r="Q316" s="1">
        <f ca="1">IF(ISERROR(F302),"",VLOOKUP(B302,INDIRECT($F$8),7+(O316-1)*3))</f>
        <v>20</v>
      </c>
      <c r="R316" s="1">
        <f ca="1">IF(ISERROR(F302),"",SUM(P316:Q316))</f>
        <v>41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5">
      <c r="A317" s="7" t="str">
        <f ca="1">IF(ISERROR(F302),"",VLOOKUP(C302,INDIRECT($F$8),6+(O317-1)*3,0))</f>
        <v>AHP 005</v>
      </c>
      <c r="B317" s="38" t="str">
        <f ca="1">IF(ISERROR(F302),"",VLOOKUP(D302,INDIRECT($F$8),6+(O317-1)*3,0))</f>
        <v>Self Employment &amp; Entrepreneurship Development</v>
      </c>
      <c r="C317" s="38"/>
      <c r="D317" s="38"/>
      <c r="E317" s="38"/>
      <c r="F317" s="7">
        <f ca="1">IF(ISERROR(F302),"",VLOOKUP(E302,INDIRECT($F$8),6+(O317-1)*3,0))</f>
        <v>1</v>
      </c>
      <c r="G317" s="39" t="str">
        <f ca="1">IF(ISERROR(F302),"",_xlfn.TEXTJOIN("/",FALSE,P317,S317))</f>
        <v>19/25</v>
      </c>
      <c r="H317" s="39"/>
      <c r="I317" s="39" t="str">
        <f ca="1">IF(ISERROR(F302),"",_xlfn.TEXTJOIN("/",FALSE,Q317,T317))</f>
        <v>23/25</v>
      </c>
      <c r="J317" s="39"/>
      <c r="K317" s="39" t="str">
        <f ca="1">IF(ISERROR(F302),"",_xlfn.TEXTJOIN("/",FALSE,R317,U317))</f>
        <v>42/50</v>
      </c>
      <c r="L317" s="39"/>
      <c r="M317" s="7" t="str">
        <f ca="1">IF(ISERROR(F302),"",IF(ISTEXT(P317),IF(P317="A","Ab",IF(P317="D","Dt",IF(P317="UFM","UFM",IF(P317="NA","")))),IF(AND(ISBLANK(P317),ISBLANK(R317)),"",IF(P317&lt;0.3*S317,"F",IF(ISBLANK(R317),"",IF(ISTEXT(R317),R317,IF(R317&gt;=0.9*U317,"O",IF(R317&gt;=0.85*U317,"A+",IF(R317&gt;=0.8*U317,"A",IF(R317&gt;=0.7*U317,"B+",IF(R317&gt;=0.6*U317,"B",IF(R317&gt;=0.5*U317,"C",IF(R317&gt;=0.4*U317,"P",IF(R317&lt;0.4*U317,"F",R317))))))))))))))</f>
        <v>A</v>
      </c>
      <c r="N317" s="8">
        <f t="shared" ca="1" si="29"/>
        <v>8</v>
      </c>
      <c r="O317">
        <f t="shared" si="30"/>
        <v>11</v>
      </c>
      <c r="P317" s="1">
        <f ca="1">IF(ISERROR(F302),"",IF(ISTEXT(VLOOKUP(B302,INDIRECT($F$8),6+(O317-1)*3)),(VLOOKUP(B302,INDIRECT($F$8),6+(O317-1)*3)),SUM(VLOOKUP(B302,INDIRECT($F$8),6+(O317-1)*3),IF(W319,W317,0))))</f>
        <v>19</v>
      </c>
      <c r="Q317" s="1">
        <f ca="1">IF(ISERROR(F302),"",VLOOKUP(B302,INDIRECT($F$8),7+(O317-1)*3))</f>
        <v>23</v>
      </c>
      <c r="R317" s="1">
        <f ca="1">IF(ISERROR(F302),"",SUM(P317:Q317))</f>
        <v>42</v>
      </c>
      <c r="S317" s="1">
        <f ca="1">IF(ISERROR(F302),"",VLOOKUP(A302,INDIRECT($F$8),6+(O317-1)*3))</f>
        <v>25</v>
      </c>
      <c r="T317" s="1">
        <f ca="1">IF(ISERROR(F302),"",VLOOKUP(A302,INDIRECT($F$8),7+(O317-1)*3))</f>
        <v>25</v>
      </c>
      <c r="U317" s="1">
        <f ca="1">IF(ISERROR(F302),"",VLOOKUP(A302,INDIRECT($F$8),8+(O317-1)*3))</f>
        <v>50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5">
      <c r="A318" s="7" t="str">
        <f ca="1">IF(ISERROR(F302),"",VLOOKUP(C302,INDIRECT($F$8),6+(O318-1)*3-Y318,0))</f>
        <v>GP 02</v>
      </c>
      <c r="B318" s="38" t="str">
        <f ca="1">IF(ISERROR(F302),"",VLOOKUP(D302,INDIRECT($F$8),6+(O318-1)*3-Z318,0))</f>
        <v>General Proficiency ($)</v>
      </c>
      <c r="C318" s="38"/>
      <c r="D318" s="38"/>
      <c r="E318" s="38"/>
      <c r="F318" s="7">
        <f ca="1">IF(ISERROR(F302),"",VLOOKUP(E302,INDIRECT($F$8),6+(O318-1)*3-AA318,0))</f>
        <v>0</v>
      </c>
      <c r="G318" s="39" t="str">
        <f ca="1">IF(ISERROR(F302),"","-")</f>
        <v>-</v>
      </c>
      <c r="H318" s="39"/>
      <c r="I318" s="39" t="str">
        <f ca="1">IF(ISERROR(F302),"",_xlfn.TEXTJOIN("/",FALSE,Q318,T318))</f>
        <v>45/50</v>
      </c>
      <c r="J318" s="39"/>
      <c r="K318" s="39" t="str">
        <f ca="1">IF(ISERROR(F302),"",_xlfn.TEXTJOIN("/",FALSE,R318,U318))</f>
        <v>45/50</v>
      </c>
      <c r="L318" s="39"/>
      <c r="M318" s="39" t="str">
        <f ca="1">IF(ISBLANK(R318),"",IF(ISTEXT(R318),R318,IF(R318&gt;=0.8*U318,"Excellent",IF(R318&gt;=0.6*U318,"Very Good",IF(R318&gt;=0.4*U318,"Good",IF(R318&gt;=0.2*U318,"Satisfactory","Average"))))))</f>
        <v>Excellent</v>
      </c>
      <c r="N318" s="39"/>
      <c r="O318">
        <f t="shared" si="30"/>
        <v>12</v>
      </c>
      <c r="P318" s="1">
        <f ca="1">IF(ISERROR(F302),"",IF(ISTEXT(VLOOKUP(B\28,INDIRECT($F$8),6+(O318-1)*3)),(VLOOKUP(B302,INDIRECT($F$8),6+(O318-1)*3)),SUM(VLOOKUP(B302,INDIRECT($F$8),6+(O318-1)*3),IF(W319,W318,0))))</f>
        <v>0</v>
      </c>
      <c r="Q318" s="1">
        <f ca="1">IF(ISERROR(F302),"",VLOOKUP(B302,INDIRECT($F$8),7+(O318-1)*3))</f>
        <v>45</v>
      </c>
      <c r="R318" s="1">
        <f ca="1">IF(ISERROR(F302),"",SUM(P318:Q318))</f>
        <v>45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5">
      <c r="A319" s="40" t="str">
        <f ca="1">IF(ISERROR(F302),"",A298)</f>
        <v>Total Credits/ Marks/ Total Grade Points</v>
      </c>
      <c r="B319" s="40"/>
      <c r="C319" s="40"/>
      <c r="D319" s="40"/>
      <c r="E319" s="40"/>
      <c r="F319" s="10">
        <f ca="1">IF(ISERROR(F302),"",SUM(F307:F317))</f>
        <v>23</v>
      </c>
      <c r="G319" s="41" t="str">
        <f ca="1">IF(ISERROR(F302),"",_xlfn.TEXTJOIN("/",TRUE,SUMIF(F307:F318,"&gt;0",P307:P318),SUMIF(F307:F318,"&gt;0",S307:S318)))</f>
        <v>423/575</v>
      </c>
      <c r="H319" s="41"/>
      <c r="I319" s="41" t="str">
        <f ca="1">IF(ISERROR(F302),"",_xlfn.TEXTJOIN("/",TRUE,SUMIF(F307:F318,"&gt;0",Q307:Q318),SUMIF(F307:F318,"&gt;0",T307:T318)))</f>
        <v>333/375</v>
      </c>
      <c r="J319" s="41"/>
      <c r="K319" s="41" t="str">
        <f ca="1">IF(ISERROR(F302),"",_xlfn.TEXTJOIN("/",TRUE,SUMIF(F307:F318,"&gt;0",R307:R318),SUMIF(F307:F318,"&gt;0",U307:U318)))</f>
        <v>756/950</v>
      </c>
      <c r="L319" s="41"/>
      <c r="M319" s="40" t="e">
        <f ca="1">IF(ISERROR(F302),"",SUMPRODUCT(N307:N317,F307:F317))</f>
        <v>#N/A</v>
      </c>
      <c r="N319" s="40"/>
      <c r="V319" s="1" t="e">
        <f ca="1">IF(ISERROR(F302),"",_xlfn.TEXTJOIN(", ",TRUE,V307:V318))</f>
        <v>#N/A</v>
      </c>
      <c r="W319" t="b">
        <f ca="1">IF(ISERROR(F302),"",IF(SUM(W307:W318)&lt;=W306,TRUE,FALSE))</f>
        <v>0</v>
      </c>
      <c r="X319" s="1" t="str">
        <f ca="1">IF(ISERROR(F302),"",_xlfn.TEXTJOIN(",",TRUE,X307:X318))</f>
        <v xml:space="preserve"> G+11 in AHT 001</v>
      </c>
    </row>
    <row r="320" spans="1:24" ht="12" customHeight="1" x14ac:dyDescent="0.25">
      <c r="A320" s="40" t="str">
        <f ca="1">IF(ISERROR(F302),"",A299)</f>
        <v>Result:</v>
      </c>
      <c r="B320" s="42" t="e" cm="1">
        <f t="array" aca="1" ref="B320" ca="1">IF(INDIRECT("N" &amp; ROW())&lt;20, "NOT PROMOTED TO SECOND YEAR", IF(TRIM(INDIRECT("V" &amp; ROW()-1))="","PASS","CARRY OVER")
)</f>
        <v>#N/A</v>
      </c>
      <c r="C320" s="42"/>
      <c r="D320" s="40" t="str">
        <f ca="1">IF(ISERROR(F302),"",D299)</f>
        <v>Remark:</v>
      </c>
      <c r="E320" s="42" t="e">
        <f ca="1">IF(ISERROR(F302),"",IF(V319="",IF(X319="","",X319),_xlfn.TEXTJOIN(" ",TRUE,"BACK IN",V319)))</f>
        <v>#N/A</v>
      </c>
      <c r="F320" s="42"/>
      <c r="G320" s="40" t="str">
        <f ca="1">IF(ISERROR(F302),"",G299)</f>
        <v>SGPA:</v>
      </c>
      <c r="H320" s="43" t="e">
        <f ca="1">IF(ISERROR(F302),"",M319/F319)</f>
        <v>#N/A</v>
      </c>
      <c r="I320" s="40" t="str">
        <f ca="1">IF(ISERROR(F302),"",I299)</f>
        <v>CGPA:</v>
      </c>
      <c r="J320" s="43" t="e">
        <f ca="1">IF(ISERROR(F302),"",VLOOKUP(B302,INDIRECT($F$8),12+(O318-1)*3,0))</f>
        <v>#N/A</v>
      </c>
      <c r="K320" s="42" t="str">
        <f ca="1">IF(ISERROR(F302),"",K299)</f>
        <v>Earned Credits:</v>
      </c>
      <c r="L320" s="40">
        <f ca="1">IF(ISERROR(F302),"",SUMIF(N307:N317,"&gt;0",F307:F317))</f>
        <v>19</v>
      </c>
      <c r="M320" s="42" t="str">
        <f ca="1">IF(ISERROR(F302),"",M299)</f>
        <v>Cuml. Earned Credits:</v>
      </c>
      <c r="N320" s="40">
        <f ca="1">IF(ISERROR(F302),"",VLOOKUP(B302,INDIRECT($F$8),10+(O318-1)*3,0))</f>
        <v>38</v>
      </c>
    </row>
    <row r="321" spans="1:24" ht="12" customHeight="1" x14ac:dyDescent="0.25">
      <c r="A321" s="40"/>
      <c r="B321" s="42"/>
      <c r="C321" s="42"/>
      <c r="D321" s="40"/>
      <c r="E321" s="42"/>
      <c r="F321" s="42"/>
      <c r="G321" s="40"/>
      <c r="H321" s="43"/>
      <c r="I321" s="40"/>
      <c r="J321" s="43"/>
      <c r="K321" s="42"/>
      <c r="L321" s="40"/>
      <c r="M321" s="42"/>
      <c r="N321" s="40"/>
    </row>
    <row r="322" spans="1:24" ht="12" customHeight="1" x14ac:dyDescent="0.25">
      <c r="A322" s="40"/>
      <c r="B322" s="42"/>
      <c r="C322" s="42"/>
      <c r="D322" s="40"/>
      <c r="E322" s="42"/>
      <c r="F322" s="42"/>
      <c r="G322" s="40"/>
      <c r="H322" s="43"/>
      <c r="I322" s="40"/>
      <c r="J322" s="43"/>
      <c r="K322" s="42"/>
      <c r="L322" s="40"/>
      <c r="M322" s="42"/>
      <c r="N322" s="40"/>
    </row>
    <row r="323" spans="1:24" ht="12" customHeight="1" x14ac:dyDescent="0.25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ASTHA DHULIYA</v>
      </c>
    </row>
    <row r="324" spans="1:24" ht="12" customHeight="1" x14ac:dyDescent="0.25">
      <c r="A324" s="44" t="str">
        <f ca="1">IF(ISERROR(F323),"",A303)</f>
        <v>Name:</v>
      </c>
      <c r="B324" s="44" t="str">
        <f ca="1">IFERROR(VLOOKUP(B323,INDIRECT($F$8),4,0),"")</f>
        <v>ASTHA DHULIYA</v>
      </c>
      <c r="C324" s="44"/>
      <c r="D324" s="44" t="str">
        <f ca="1">IF(ISERROR(F323),"",D303)</f>
        <v>Father's Name:</v>
      </c>
      <c r="E324" s="44" t="str">
        <f ca="1">IFERROR(VLOOKUP(B323,INDIRECT($F$8),5,0),"")</f>
        <v>MANOJ DHULIYA</v>
      </c>
      <c r="F324" s="44"/>
      <c r="G324" s="44" t="str">
        <f ca="1">IF(ISERROR(F323),"",G303)</f>
        <v>University Roll No:</v>
      </c>
      <c r="H324" s="44"/>
      <c r="I324" s="45">
        <f ca="1">IFERROR(VLOOKUP(B323,INDIRECT($F$8),2,0),"")</f>
        <v>250090101016</v>
      </c>
      <c r="J324" s="45"/>
      <c r="K324" s="44" t="str">
        <f ca="1">IF(ISERROR(F323),"",K303)</f>
        <v>University Enrol. No:</v>
      </c>
      <c r="L324" s="44"/>
      <c r="M324" s="45">
        <f ca="1">IFERROR(VLOOKUP(B323,INDIRECT($F$8),3,0),"")</f>
        <v>0</v>
      </c>
      <c r="N324" s="45"/>
    </row>
    <row r="325" spans="1:24" ht="12" customHeight="1" x14ac:dyDescent="0.25">
      <c r="A325" s="44"/>
      <c r="B325" s="44"/>
      <c r="C325" s="44"/>
      <c r="D325" s="44"/>
      <c r="E325" s="44"/>
      <c r="F325" s="44"/>
      <c r="G325" s="44"/>
      <c r="H325" s="44"/>
      <c r="I325" s="45"/>
      <c r="J325" s="45"/>
      <c r="K325" s="44"/>
      <c r="L325" s="44"/>
      <c r="M325" s="45"/>
      <c r="N325" s="45"/>
    </row>
    <row r="326" spans="1:24" ht="12" customHeight="1" x14ac:dyDescent="0.25">
      <c r="A326" s="42" t="str">
        <f ca="1">IF(ISERROR(F323),"",A305)</f>
        <v>Subject Code</v>
      </c>
      <c r="B326" s="42" t="str">
        <f ca="1">IF(ISERROR(F323),"",B305)</f>
        <v>Subject Name</v>
      </c>
      <c r="C326" s="42"/>
      <c r="D326" s="42"/>
      <c r="E326" s="42"/>
      <c r="F326" s="42" t="str">
        <f ca="1">IF(ISERROR(F323),"",F305)</f>
        <v>Credits</v>
      </c>
      <c r="G326" s="42" t="str">
        <f ca="1">IF(ISERROR(F323),"",G305)</f>
        <v>External Marks</v>
      </c>
      <c r="H326" s="42"/>
      <c r="I326" s="42" t="str">
        <f ca="1">IF(ISERROR(F323),"",I305)</f>
        <v>Sessional Marks</v>
      </c>
      <c r="J326" s="42"/>
      <c r="K326" s="42" t="str">
        <f ca="1">IF(ISERROR(F323),"",K305)</f>
        <v>Total Marks</v>
      </c>
      <c r="L326" s="42"/>
      <c r="M326" s="42" t="str">
        <f ca="1">IF(ISERROR(F323),"",M305)</f>
        <v>Grade</v>
      </c>
      <c r="N326" s="42" t="str">
        <f ca="1">IF(ISERROR(F323),"",N305)</f>
        <v>Grade Points</v>
      </c>
    </row>
    <row r="327" spans="1:24" ht="12" customHeight="1" x14ac:dyDescent="0.2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5">
      <c r="A328" s="7" t="str">
        <f ca="1">IF(ISERROR(F323),"",VLOOKUP(C323,INDIRECT($F$8),6+(O328-1)*3,0))</f>
        <v>AHT 001</v>
      </c>
      <c r="B328" s="38" t="str">
        <f ca="1">IF(ISERROR(F323),"",VLOOKUP(D323,INDIRECT($F$8),6+(O328-1)*3,0))</f>
        <v>Engineering Physics</v>
      </c>
      <c r="C328" s="38"/>
      <c r="D328" s="38"/>
      <c r="E328" s="38"/>
      <c r="F328" s="7">
        <f ca="1">IF(ISERROR(F323),"",VLOOKUP(E323,INDIRECT($F$8),6+(O328-1)*3,0))</f>
        <v>4</v>
      </c>
      <c r="G328" s="39" t="str">
        <f ca="1">IF(ISERROR(F323),"",_xlfn.TEXTJOIN("/",FALSE,P328,S328))</f>
        <v>MANOJ DHULIYA/100</v>
      </c>
      <c r="H328" s="39"/>
      <c r="I328" s="39" t="str">
        <f ca="1">IF(ISERROR(F323),"",_xlfn.TEXTJOIN("/",FALSE,Q328,T328))</f>
        <v>34/50</v>
      </c>
      <c r="J328" s="39"/>
      <c r="K328" s="39" t="str">
        <f ca="1">IF(ISERROR(F323),"",_xlfn.TEXTJOIN("/",FALSE,R328,U328))</f>
        <v>34/150</v>
      </c>
      <c r="L328" s="39"/>
      <c r="M328" s="7" t="b">
        <f ca="1">IF(ISERROR(F323),"",IF(ISTEXT(P328),IF(P328="A","Ab",IF(P328="D","Dt",IF(P328="UFM","UFM",IF(P328="NA","")))),IF(AND(ISBLANK(P328),ISBLANK(R328)),"",IF(P328&lt;0.3*S328,"F",IF(ISBLANK(R328),"",IF(ISTEXT(R328),R328,IF(R328&gt;=0.9*U328,"O",IF(R328&gt;=0.85*U328,"A+",IF(R328&gt;=0.8*U328,"A",IF(R328&gt;=0.7*U328,"B+",IF(R328&gt;=0.6*U328,"B",IF(R328&gt;=0.5*U328,"C",IF(R328&gt;=0.4*U328,"P",IF(R328&lt;0.4*U328,"F",R328))))))))))))))</f>
        <v>0</v>
      </c>
      <c r="N328" s="8" t="e">
        <f t="shared" ref="N328:N338" ca="1" si="31">INDEX($Z$2:$Z$13,MATCH(M328,$Y$2:$Y$13,0))</f>
        <v>#N/A</v>
      </c>
      <c r="O328">
        <v>1</v>
      </c>
      <c r="P328" s="1" t="str">
        <f ca="1">IF(ISERROR(F323),"",IF(ISTEXT(VLOOKUP(B323,INDIRECT($F$8),6+(O328-1)*3)),(VLOOKUP(B323,INDIRECT($F$8),6+(O328-1)*3)),SUM(VLOOKUP(B323,INDIRECT($F$8),6+(O328-1)*3),IF(W340,W328,0))))</f>
        <v>MANOJ DHULIYA</v>
      </c>
      <c r="Q328" s="1">
        <f ca="1">IF(ISERROR(F323),"",VLOOKUP(B323,INDIRECT($F$8),7+(O328-1)*3))</f>
        <v>34</v>
      </c>
      <c r="R328" s="1">
        <f ca="1">IF(ISERROR(F323),"",SUM(P328:Q328))</f>
        <v>34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e">
        <f ca="1">IF(ISERROR(F323),"",IF(N328=0,A328,""))</f>
        <v>#N/A</v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11</v>
      </c>
      <c r="X328" s="1" t="str">
        <f ca="1">IF(ISERROR(F323),"",IF(W328=0,"",_xlfn.TEXTJOIN("",FALSE," G+",W328," in ",A328)))</f>
        <v xml:space="preserve"> G+11 in AHT 001</v>
      </c>
    </row>
    <row r="329" spans="1:24" ht="12" customHeight="1" x14ac:dyDescent="0.25">
      <c r="A329" s="7" t="str">
        <f ca="1">IF(ISERROR(F323),"",VLOOKUP(C323,INDIRECT($F$8),6+(O329-1)*3,0))</f>
        <v>AHT 005</v>
      </c>
      <c r="B329" s="38" t="str">
        <f ca="1">IF(ISERROR(F323),"",VLOOKUP(D323,INDIRECT($F$8),6+(O329-1)*3,0))</f>
        <v>Analytical Mathematics</v>
      </c>
      <c r="C329" s="38"/>
      <c r="D329" s="38"/>
      <c r="E329" s="38"/>
      <c r="F329" s="7">
        <f ca="1">IF(ISERROR(F323),"",VLOOKUP(E323,INDIRECT($F$8),6+(O329-1)*3,0))</f>
        <v>4</v>
      </c>
      <c r="G329" s="39" t="str">
        <f ca="1">IF(ISERROR(F323),"",_xlfn.TEXTJOIN("/",FALSE,P329,S329))</f>
        <v>36/100</v>
      </c>
      <c r="H329" s="39"/>
      <c r="I329" s="39" t="str">
        <f ca="1">IF(ISERROR(F323),"",_xlfn.TEXTJOIN("/",FALSE,Q329,T329))</f>
        <v>44/50</v>
      </c>
      <c r="J329" s="39"/>
      <c r="K329" s="39" t="str">
        <f ca="1">IF(ISERROR(F323),"",_xlfn.TEXTJOIN("/",FALSE,R329,U329))</f>
        <v>80/150</v>
      </c>
      <c r="L329" s="39"/>
      <c r="M329" s="7" t="str">
        <f ca="1">IF(ISERROR(F323),"",IF(ISTEXT(P329),IF(P329="A","Ab",IF(P329="D","Dt",IF(P329="UFM","UFM",IF(P329="NA","")))),IF(AND(ISBLANK(P329),ISBLANK(R329)),"",IF(P329&lt;0.3*S329,"F",IF(ISBLANK(R329),"",IF(ISTEXT(R329),R329,IF(R329&gt;=0.9*U329,"O",IF(R329&gt;=0.85*U329,"A+",IF(R329&gt;=0.8*U329,"A",IF(R329&gt;=0.7*U329,"B+",IF(R329&gt;=0.6*U329,"B",IF(R329&gt;=0.5*U329,"C",IF(R329&gt;=0.4*U329,"P",IF(R329&lt;0.4*U329,"F",R329))))))))))))))</f>
        <v>C</v>
      </c>
      <c r="N329" s="8">
        <f t="shared" ca="1" si="31"/>
        <v>5</v>
      </c>
      <c r="O329">
        <f>O328+1</f>
        <v>2</v>
      </c>
      <c r="P329" s="1">
        <f ca="1">IF(ISERROR(F323),"",IF(ISTEXT(VLOOKUP(B323,INDIRECT($F$8),6+(O329-1)*3)),(VLOOKUP(B323,INDIRECT($F$8),6+(O329-1)*3)),SUM(VLOOKUP(B323,INDIRECT($F$8),6+(O329-1)*3),IF(W340,W329,0))))</f>
        <v>36</v>
      </c>
      <c r="Q329" s="1">
        <f ca="1">IF(ISERROR(F323),"",VLOOKUP(B323,INDIRECT($F$8),7+(O329-1)*3))</f>
        <v>44</v>
      </c>
      <c r="R329" s="1">
        <f ca="1">IF(ISERROR(F323),"",SUM(P329:Q329))</f>
        <v>80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/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0</v>
      </c>
      <c r="X329" s="1" t="str">
        <f ca="1">IF(ISERROR(F323),"",IF(W329=0,"",_xlfn.TEXTJOIN("",FALSE," G+",W329," in ",A329)))</f>
        <v/>
      </c>
    </row>
    <row r="330" spans="1:24" ht="12" customHeight="1" x14ac:dyDescent="0.25">
      <c r="A330" s="7" t="str">
        <f ca="1">IF(ISERROR(F323),"",VLOOKUP(C323,INDIRECT($F$8),6+(O330-1)*3,0))</f>
        <v>EET 001</v>
      </c>
      <c r="B330" s="38" t="str">
        <f ca="1">IF(ISERROR(F323),"",VLOOKUP(D323,INDIRECT($F$8),6+(O330-1)*3,0))</f>
        <v>Basic Electrical Engineering</v>
      </c>
      <c r="C330" s="38"/>
      <c r="D330" s="38"/>
      <c r="E330" s="38"/>
      <c r="F330" s="7">
        <f ca="1">IF(ISERROR(F323),"",VLOOKUP(E323,INDIRECT($F$8),6+(O330-1)*3,0))</f>
        <v>4</v>
      </c>
      <c r="G330" s="39" t="str">
        <f ca="1">IF(ISERROR(F323),"",_xlfn.TEXTJOIN("/",FALSE,P330,S330))</f>
        <v>67/100</v>
      </c>
      <c r="H330" s="39"/>
      <c r="I330" s="39" t="str">
        <f ca="1">IF(ISERROR(F323),"",_xlfn.TEXTJOIN("/",FALSE,Q330,T330))</f>
        <v>44/50</v>
      </c>
      <c r="J330" s="39"/>
      <c r="K330" s="39" t="str">
        <f ca="1">IF(ISERROR(F323),"",_xlfn.TEXTJOIN("/",FALSE,R330,U330))</f>
        <v>111/150</v>
      </c>
      <c r="L330" s="39"/>
      <c r="M330" s="7" t="str">
        <f ca="1">IF(ISERROR(F323),"",IF(ISTEXT(P330),IF(P330="A","Ab",IF(P330="D","Dt",IF(P330="UFM","UFM",IF(P330="NA","")))),IF(AND(ISBLANK(P330),ISBLANK(R330)),"",IF(P330&lt;0.3*S330,"F",IF(ISBLANK(R330),"",IF(ISTEXT(R330),R330,IF(R330&gt;=0.9*U330,"O",IF(R330&gt;=0.85*U330,"A+",IF(R330&gt;=0.8*U330,"A",IF(R330&gt;=0.7*U330,"B+",IF(R330&gt;=0.6*U330,"B",IF(R330&gt;=0.5*U330,"C",IF(R330&gt;=0.4*U330,"P",IF(R330&lt;0.4*U330,"F",R330))))))))))))))</f>
        <v>B+</v>
      </c>
      <c r="N330" s="8">
        <f t="shared" ca="1" si="31"/>
        <v>7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67</v>
      </c>
      <c r="Q330" s="1">
        <f ca="1">IF(ISERROR(F323),"",VLOOKUP(B323,INDIRECT($F$8),7+(O330-1)*3))</f>
        <v>44</v>
      </c>
      <c r="R330" s="1">
        <f ca="1">IF(ISERROR(F323),"",SUM(P330:Q330))</f>
        <v>111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/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0</v>
      </c>
      <c r="X330" s="1" t="str">
        <f ca="1">IF(ISERROR(F323),"",IF(W330=0,"",_xlfn.TEXTJOIN("",FALSE," G+",W330," in ",A330)))</f>
        <v/>
      </c>
    </row>
    <row r="331" spans="1:24" ht="12" customHeight="1" x14ac:dyDescent="0.25">
      <c r="A331" s="7" t="str">
        <f ca="1">IF(ISERROR(F323),"",VLOOKUP(C323,INDIRECT($F$8),6+(O331-1)*3,0))</f>
        <v>CST 001</v>
      </c>
      <c r="B331" s="38" t="str">
        <f ca="1">IF(ISERROR(F323),"",VLOOKUP(D323,INDIRECT($F$8),6+(O331-1)*3,0))</f>
        <v>Programming for Problem Solving</v>
      </c>
      <c r="C331" s="38"/>
      <c r="D331" s="38"/>
      <c r="E331" s="38"/>
      <c r="F331" s="7">
        <f ca="1">IF(ISERROR(F323),"",VLOOKUP(E323,INDIRECT($F$8),6+(O331-1)*3,0))</f>
        <v>4</v>
      </c>
      <c r="G331" s="39" t="str">
        <f ca="1">IF(ISERROR(F323),"",_xlfn.TEXTJOIN("/",FALSE,P331,S331))</f>
        <v>76/100</v>
      </c>
      <c r="H331" s="39"/>
      <c r="I331" s="39" t="str">
        <f ca="1">IF(ISERROR(F323),"",_xlfn.TEXTJOIN("/",FALSE,Q331,T331))</f>
        <v>46/50</v>
      </c>
      <c r="J331" s="39"/>
      <c r="K331" s="39" t="str">
        <f ca="1">IF(ISERROR(F323),"",_xlfn.TEXTJOIN("/",FALSE,R331,U331))</f>
        <v>122/150</v>
      </c>
      <c r="L331" s="39"/>
      <c r="M331" s="7" t="str">
        <f ca="1">IF(ISERROR(F323),"",IF(ISTEXT(P331),IF(P331="A","Ab",IF(P331="D","Dt",IF(P331="UFM","UFM",IF(P331="NA","")))),IF(AND(ISBLANK(P331),ISBLANK(R331)),"",IF(P331&lt;0.3*S331,"F",IF(ISBLANK(R331),"",IF(ISTEXT(R331),R331,IF(R331&gt;=0.9*U331,"O",IF(R331&gt;=0.85*U331,"A+",IF(R331&gt;=0.8*U331,"A",IF(R331&gt;=0.7*U331,"B+",IF(R331&gt;=0.6*U331,"B",IF(R331&gt;=0.5*U331,"C",IF(R331&gt;=0.4*U331,"P",IF(R331&lt;0.4*U331,"F",R331))))))))))))))</f>
        <v>A</v>
      </c>
      <c r="N331" s="8">
        <f t="shared" ca="1" si="31"/>
        <v>8</v>
      </c>
      <c r="O331">
        <f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76</v>
      </c>
      <c r="Q331" s="1">
        <f ca="1">IF(ISERROR(F323),"",VLOOKUP(B323,INDIRECT($F$8),7+(O331-1)*3))</f>
        <v>46</v>
      </c>
      <c r="R331" s="1">
        <f ca="1">IF(ISERROR(F323),"",SUM(P331:Q331))</f>
        <v>122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/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0</v>
      </c>
      <c r="X331" s="1" t="str">
        <f ca="1">IF(ISERROR(F323),"",IF(W331=0,"",_xlfn.TEXTJOIN("",FALSE," G+",W331," in ",A331)))</f>
        <v/>
      </c>
    </row>
    <row r="332" spans="1:24" ht="12" customHeight="1" x14ac:dyDescent="0.25">
      <c r="A332" s="7" t="str">
        <f ca="1">IF(ISERROR(F323),"",VLOOKUP(C323,INDIRECT($F$8),6+(O332-1)*3,0))</f>
        <v>AHT 004</v>
      </c>
      <c r="B332" s="38" t="str">
        <f ca="1">IF(ISERROR(F323),"",VLOOKUP(D323,INDIRECT($F$8),6+(O332-1)*3,0))</f>
        <v>Environmental Studies ($)</v>
      </c>
      <c r="C332" s="38"/>
      <c r="D332" s="38"/>
      <c r="E332" s="38"/>
      <c r="F332" s="7">
        <f ca="1">IF(ISERROR(F323),"",VLOOKUP(E323,INDIRECT($F$8),6+(O332-1)*3,0))</f>
        <v>0</v>
      </c>
      <c r="G332" s="39" t="str">
        <f ca="1">IF(ISERROR(F323),"",_xlfn.TEXTJOIN("/",FALSE,P332,S332))</f>
        <v>29/50</v>
      </c>
      <c r="H332" s="39"/>
      <c r="I332" s="39" t="str">
        <f ca="1">IF(ISERROR(F323),"",_xlfn.TEXTJOIN("/",FALSE,Q332,T332))</f>
        <v>20/25</v>
      </c>
      <c r="J332" s="39"/>
      <c r="K332" s="39" t="str">
        <f ca="1">IF(ISERROR(F323),"",_xlfn.TEXTJOIN("/",FALSE,R332,U332))</f>
        <v>49/75</v>
      </c>
      <c r="L332" s="39"/>
      <c r="M332" s="7" t="str">
        <f ca="1">IF(ISERROR(F323),"",IF(ISTEXT(P332),IF(P332="A","Ab",IF(P332="D","Dt",IF(P332="UFM","UFM",IF(P332="NA","")))),IF(AND(ISBLANK(P332),ISBLANK(R332)),"",IF(P332&lt;0.3*S332,"F",IF(ISBLANK(R332),"",IF(ISTEXT(R332),R332,IF(R332&gt;=0.9*U332,"O",IF(R332&gt;=0.85*U332,"A+",IF(R332&gt;=0.8*U332,"A",IF(R332&gt;=0.7*U332,"B+",IF(R332&gt;=0.6*U332,"B",IF(R332&gt;=0.5*U332,"C",IF(R332&gt;=0.4*U332,"P",IF(R332&lt;0.4*U332,"F",R332))))))))))))))</f>
        <v>B</v>
      </c>
      <c r="N332" s="8">
        <f t="shared" ca="1" si="31"/>
        <v>6</v>
      </c>
      <c r="O332">
        <f>O331+1</f>
        <v>5</v>
      </c>
      <c r="P332" s="1">
        <f ca="1">IF(ISERROR(F323),"",IF(ISTEXT(VLOOKUP(B323,INDIRECT($F$8),6+(O332-1)*3)),(VLOOKUP(B323,INDIRECT($F$8),6+(O332-1)*3)),SUM(VLOOKUP(B323,INDIRECT($F$8),6+(O332-1)*3),IF(W340,W332,0))))</f>
        <v>29</v>
      </c>
      <c r="Q332" s="1">
        <f ca="1">IF(ISERROR(F323),"",VLOOKUP(B323,INDIRECT($F$8),7+(O332-1)*3))</f>
        <v>20</v>
      </c>
      <c r="R332" s="1">
        <f ca="1">IF(ISERROR(F323),"",SUM(P332:Q332))</f>
        <v>49</v>
      </c>
      <c r="S332" s="1">
        <f ca="1">IF(ISERROR(F323),"",VLOOKUP(A323,INDIRECT($F$8),6+(O332-1)*3))</f>
        <v>50</v>
      </c>
      <c r="T332" s="1">
        <f ca="1">IF(ISERROR(F323),"",VLOOKUP(A323,INDIRECT($F$8),7+(O332-1)*3))</f>
        <v>25</v>
      </c>
      <c r="U332" s="1">
        <f ca="1">IF(ISERROR(F323),"",VLOOKUP(A323,INDIRECT($F$8),8+(O332-1)*3))</f>
        <v>75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5">
      <c r="A333" s="7" t="str">
        <f ca="1">IF(ISERROR(F323),"",VLOOKUP(C323,INDIRECT($F$8),6+(O333-1)*3,0))</f>
        <v>AHP 001</v>
      </c>
      <c r="B333" s="38" t="str">
        <f ca="1">IF(ISERROR(F323),"",VLOOKUP(D323,INDIRECT($F$8),6+(O333-1)*3,0))</f>
        <v>Engineering Physics Lab</v>
      </c>
      <c r="C333" s="38"/>
      <c r="D333" s="38"/>
      <c r="E333" s="38"/>
      <c r="F333" s="7">
        <f ca="1">IF(ISERROR(F323),"",VLOOKUP(E323,INDIRECT($F$8),6+(O333-1)*3,0))</f>
        <v>1</v>
      </c>
      <c r="G333" s="39" t="str">
        <f ca="1">IF(ISERROR(F323),"",_xlfn.TEXTJOIN("/",FALSE,P333,S333))</f>
        <v>19/25</v>
      </c>
      <c r="H333" s="39"/>
      <c r="I333" s="39" t="str">
        <f ca="1">IF(ISERROR(F323),"",_xlfn.TEXTJOIN("/",FALSE,Q333,T333))</f>
        <v>23/25</v>
      </c>
      <c r="J333" s="39"/>
      <c r="K333" s="39" t="str">
        <f ca="1">IF(ISERROR(F323),"",_xlfn.TEXTJOIN("/",FALSE,R333,U333))</f>
        <v>42/50</v>
      </c>
      <c r="L333" s="39"/>
      <c r="M333" s="7" t="str">
        <f ca="1">IF(ISERROR(F323),"",IF(ISTEXT(P333),IF(P333="A","Ab",IF(P333="D","Dt",IF(P333="UFM","UFM",IF(P333="NA","")))),IF(AND(ISBLANK(P333),ISBLANK(R333)),"",IF(P333&lt;0.3*S333,"F",IF(ISBLANK(R333),"",IF(ISTEXT(R333),R333,IF(R333&gt;=0.9*U333,"O",IF(R333&gt;=0.85*U333,"A+",IF(R333&gt;=0.8*U333,"A",IF(R333&gt;=0.7*U333,"B+",IF(R333&gt;=0.6*U333,"B",IF(R333&gt;=0.5*U333,"C",IF(R333&gt;=0.4*U333,"P",IF(R333&lt;0.4*U333,"F",R333))))))))))))))</f>
        <v>A</v>
      </c>
      <c r="N333" s="8">
        <f t="shared" ca="1" si="31"/>
        <v>8</v>
      </c>
      <c r="O333">
        <f t="shared" ref="O333:O339" si="32">O332+1</f>
        <v>6</v>
      </c>
      <c r="P333" s="1">
        <f ca="1">IF(ISERROR(F323),"",IF(ISTEXT(VLOOKUP(B323,INDIRECT($F$8),6+(O333-1)*3)),(VLOOKUP(B323,INDIRECT($F$8),6+(O333-1)*3)),SUM(VLOOKUP(B323,INDIRECT($F$8),6+(O333-1)*3),IF(W340,W333,0))))</f>
        <v>19</v>
      </c>
      <c r="Q333" s="1">
        <f ca="1">IF(ISERROR(F323),"",VLOOKUP(B323,INDIRECT($F$8),7+(O333-1)*3))</f>
        <v>23</v>
      </c>
      <c r="R333" s="1">
        <f ca="1">IF(ISERROR(F323),"",SUM(P333:Q333))</f>
        <v>42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5">
      <c r="A334" s="7" t="str">
        <f ca="1">IF(ISERROR(F323),"",VLOOKUP(C323,INDIRECT($F$8),6+(O334-1)*3,0))</f>
        <v>EEP 001</v>
      </c>
      <c r="B334" s="38" t="str">
        <f ca="1">IF(ISERROR(F323),"",VLOOKUP(D323,INDIRECT($F$8),6+(O334-1)*3,0))</f>
        <v>Basic Electrical Engineering Lab</v>
      </c>
      <c r="C334" s="38"/>
      <c r="D334" s="38"/>
      <c r="E334" s="38"/>
      <c r="F334" s="7">
        <f ca="1">IF(ISERROR(F323),"",VLOOKUP(E323,INDIRECT($F$8),6+(O334-1)*3,0))</f>
        <v>1</v>
      </c>
      <c r="G334" s="39" t="str">
        <f ca="1">IF(ISERROR(F323),"",_xlfn.TEXTJOIN("/",FALSE,P334,S334))</f>
        <v>18/25</v>
      </c>
      <c r="H334" s="39"/>
      <c r="I334" s="39" t="str">
        <f ca="1">IF(ISERROR(F323),"",_xlfn.TEXTJOIN("/",FALSE,Q334,T334))</f>
        <v>21/25</v>
      </c>
      <c r="J334" s="39"/>
      <c r="K334" s="39" t="str">
        <f ca="1">IF(ISERROR(F323),"",_xlfn.TEXTJOIN("/",FALSE,R334,U334))</f>
        <v>39/50</v>
      </c>
      <c r="L334" s="39"/>
      <c r="M334" s="7" t="str">
        <f ca="1">IF(ISERROR(F323),"",IF(ISTEXT(P334),IF(P334="A","Ab",IF(P334="D","Dt",IF(P334="UFM","UFM",IF(P334="NA","")))),IF(AND(ISBLANK(P334),ISBLANK(R334)),"",IF(P334&lt;0.3*S334,"F",IF(ISBLANK(R334),"",IF(ISTEXT(R334),R334,IF(R334&gt;=0.9*U334,"O",IF(R334&gt;=0.85*U334,"A+",IF(R334&gt;=0.8*U334,"A",IF(R334&gt;=0.7*U334,"B+",IF(R334&gt;=0.6*U334,"B",IF(R334&gt;=0.5*U334,"C",IF(R334&gt;=0.4*U334,"P",IF(R334&lt;0.4*U334,"F",R334))))))))))))))</f>
        <v>B+</v>
      </c>
      <c r="N334" s="8">
        <f t="shared" ca="1" si="31"/>
        <v>7</v>
      </c>
      <c r="O334">
        <f t="shared" si="32"/>
        <v>7</v>
      </c>
      <c r="P334" s="1">
        <f ca="1">IF(ISERROR(F323),"",IF(ISTEXT(VLOOKUP(B323,INDIRECT($F$8),6+(O334-1)*3)),(VLOOKUP(B323,INDIRECT($F$8),6+(O334-1)*3)),SUM(VLOOKUP(B323,INDIRECT($F$8),6+(O334-1)*3),IF(W340,W334,0))))</f>
        <v>18</v>
      </c>
      <c r="Q334" s="1">
        <f ca="1">IF(ISERROR(F323),"",VLOOKUP(B323,INDIRECT($F$8),7+(O334-1)*3))</f>
        <v>21</v>
      </c>
      <c r="R334" s="1">
        <f ca="1">IF(ISERROR(F323),"",SUM(P334:Q334))</f>
        <v>39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/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0</v>
      </c>
      <c r="X334" s="1" t="str">
        <f ca="1">IF(ISERROR(F323),"",IF(W334=0,"",_xlfn.TEXTJOIN("",FALSE," G+",W334," in ",A334)))</f>
        <v/>
      </c>
    </row>
    <row r="335" spans="1:24" ht="12" customHeight="1" x14ac:dyDescent="0.25">
      <c r="A335" s="7" t="str">
        <f ca="1">IF(ISERROR(F323),"",VLOOKUP(C323,INDIRECT($F$8),6+(O335-1)*3,0))</f>
        <v>CSP 001</v>
      </c>
      <c r="B335" s="38" t="str">
        <f ca="1">IF(ISERROR(F323),"",VLOOKUP(D323,INDIRECT($F$8),6+(O335-1)*3-Z335,0))</f>
        <v>Programming for Problem Solving Lab</v>
      </c>
      <c r="C335" s="38"/>
      <c r="D335" s="38"/>
      <c r="E335" s="38"/>
      <c r="F335" s="7">
        <f ca="1">IF(ISERROR(F323),"",VLOOKUP(E323,INDIRECT($F$8),6+(O335-1)*3,0))</f>
        <v>1</v>
      </c>
      <c r="G335" s="39" t="str">
        <f ca="1">IF(ISERROR(F323),"",_xlfn.TEXTJOIN("/",FALSE,P335,S335))</f>
        <v>21/25</v>
      </c>
      <c r="H335" s="39"/>
      <c r="I335" s="39" t="str">
        <f ca="1">IF(ISERROR(F323),"",_xlfn.TEXTJOIN("/",FALSE,Q335,T335))</f>
        <v>22/25</v>
      </c>
      <c r="J335" s="39"/>
      <c r="K335" s="39" t="str">
        <f ca="1">IF(ISERROR(F323),"",_xlfn.TEXTJOIN("/",FALSE,R335,U335))</f>
        <v>43/50</v>
      </c>
      <c r="L335" s="39"/>
      <c r="M335" s="7" t="str">
        <f ca="1">IF(ISERROR(F323),"",IF(ISTEXT(P335),IF(P335="A","Ab",IF(P335="D","Dt",IF(P335="UFM","UFM",IF(P335="NA","")))),IF(AND(ISBLANK(P335),ISBLANK(R335)),"",IF(P335&lt;0.3*S335,"F",IF(ISBLANK(R335),"",IF(ISTEXT(R335),R335,IF(R335&gt;=0.9*U335,"O",IF(R335&gt;=0.85*U335,"A+",IF(R335&gt;=0.8*U335,"A",IF(R335&gt;=0.7*U335,"B+",IF(R335&gt;=0.6*U335,"B",IF(R335&gt;=0.5*U335,"C",IF(R335&gt;=0.4*U335,"P",IF(R335&lt;0.4*U335,"F",R335))))))))))))))</f>
        <v>A+</v>
      </c>
      <c r="N335" s="8">
        <f t="shared" ca="1" si="31"/>
        <v>9</v>
      </c>
      <c r="O335">
        <f t="shared" si="32"/>
        <v>8</v>
      </c>
      <c r="P335" s="1">
        <f ca="1">IF(ISERROR(F323),"",IF(ISTEXT(VLOOKUP(B323,INDIRECT($F$8),6+(O335-1)*3)),(VLOOKUP(B323,INDIRECT($F$8),6+(O335-1)*3)),SUM(VLOOKUP(B323,INDIRECT($F$8),6+(O335-1)*3),IF(W340,W335,0))))</f>
        <v>21</v>
      </c>
      <c r="Q335" s="1">
        <f ca="1">IF(ISERROR(F323),"",VLOOKUP(B323,INDIRECT($F$8),7+(O335-1)*3))</f>
        <v>22</v>
      </c>
      <c r="R335" s="1">
        <f ca="1">IF(ISERROR(F323),"",SUM(P335:Q335))</f>
        <v>43</v>
      </c>
      <c r="S335" s="1">
        <f ca="1">IF(ISERROR(F323),"",VLOOKUP(A323,INDIRECT($F$8),6+(O335-1)*3))</f>
        <v>25</v>
      </c>
      <c r="T335" s="1">
        <f ca="1">IF(ISERROR(F323),"",VLOOKUP(A323,INDIRECT($F$8),7+(O335-1)*3))</f>
        <v>25</v>
      </c>
      <c r="U335" s="1">
        <f ca="1">IF(ISERROR(F323),"",VLOOKUP(A323,INDIRECT($F$8),8+(O335-1)*3))</f>
        <v>50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5">
      <c r="A336" s="7" t="str">
        <f ca="1">IF(ISERROR(F323),"",VLOOKUP(C323,INDIRECT($F$8),6+(O336-1)*3,0))</f>
        <v>MEP 002</v>
      </c>
      <c r="B336" s="38" t="str">
        <f ca="1">IF(ISERROR(F323),"",VLOOKUP(D323,INDIRECT($F$8),6+(O336-1)*3-Z336,0))</f>
        <v>Engineering Graphics &amp; Design Lab</v>
      </c>
      <c r="C336" s="38"/>
      <c r="D336" s="38"/>
      <c r="E336" s="38"/>
      <c r="F336" s="7">
        <f ca="1">IF(ISERROR(F323),"",VLOOKUP(E323,INDIRECT($F$8),6+(O336-1)*3,0))</f>
        <v>2</v>
      </c>
      <c r="G336" s="39" t="str">
        <f ca="1">IF(ISERROR(F323),"",_xlfn.TEXTJOIN("/",FALSE,P336,S336))</f>
        <v>41/50</v>
      </c>
      <c r="H336" s="39"/>
      <c r="I336" s="39" t="str">
        <f ca="1">IF(ISERROR(F323),"",_xlfn.TEXTJOIN("/",FALSE,Q336,T336))</f>
        <v>37/50</v>
      </c>
      <c r="J336" s="39"/>
      <c r="K336" s="39" t="str">
        <f ca="1">IF(ISERROR(F323),"",_xlfn.TEXTJOIN("/",FALSE,R336,U336))</f>
        <v>78/100</v>
      </c>
      <c r="L336" s="39"/>
      <c r="M336" s="7" t="str">
        <f ca="1">IF(ISERROR(F323),"",IF(ISTEXT(P336),IF(P336="A","Ab",IF(P336="D","Dt",IF(P336="UFM","UFM",IF(P336="NA","")))),IF(AND(ISBLANK(P336),ISBLANK(R336)),"",IF(P336&lt;0.3*S336,"F",IF(ISBLANK(R336),"",IF(ISTEXT(R336),R336,IF(R336&gt;=0.9*U336,"O",IF(R336&gt;=0.85*U336,"A+",IF(R336&gt;=0.8*U336,"A",IF(R336&gt;=0.7*U336,"B+",IF(R336&gt;=0.6*U336,"B",IF(R336&gt;=0.5*U336,"C",IF(R336&gt;=0.4*U336,"P",IF(R336&lt;0.4*U336,"F",R336))))))))))))))</f>
        <v>B+</v>
      </c>
      <c r="N336" s="8">
        <f t="shared" ca="1" si="31"/>
        <v>7</v>
      </c>
      <c r="O336">
        <f t="shared" si="32"/>
        <v>9</v>
      </c>
      <c r="P336" s="1">
        <f ca="1">IF(ISERROR(F323),"",IF(ISTEXT(VLOOKUP(B323,INDIRECT($F$8),6+(O336-1)*3)),(VLOOKUP(B323,INDIRECT($F$8),6+(O336-1)*3)),SUM(VLOOKUP(B323,INDIRECT($F$8),6+(O336-1)*3),IF(W340,W336,0))))</f>
        <v>41</v>
      </c>
      <c r="Q336" s="1">
        <f ca="1">IF(ISERROR(F323),"",VLOOKUP(B323,INDIRECT($F$8),7+(O336-1)*3))</f>
        <v>37</v>
      </c>
      <c r="R336" s="1">
        <f ca="1">IF(ISERROR(F323),"",SUM(P336:Q336))</f>
        <v>78</v>
      </c>
      <c r="S336" s="1">
        <f ca="1">IF(ISERROR(F323),"",VLOOKUP(A323,INDIRECT($F$8),6+(O336-1)*3))</f>
        <v>50</v>
      </c>
      <c r="T336" s="1">
        <f ca="1">IF(ISERROR(F323),"",VLOOKUP(A323,INDIRECT($F$8),7+(O336-1)*3))</f>
        <v>50</v>
      </c>
      <c r="U336" s="1">
        <f ca="1">IF(ISERROR(F323),"",VLOOKUP(A323,INDIRECT($F$8),8+(O336-1)*3))</f>
        <v>100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5">
      <c r="A337" s="7" t="str">
        <f ca="1">IF(ISERROR(F323),"",VLOOKUP(C323,INDIRECT($F$8),6+(O337-1)*3,0))</f>
        <v>AHP 003</v>
      </c>
      <c r="B337" s="38" t="str">
        <f ca="1">IF(ISERROR(F323),"",VLOOKUP(D323,INDIRECT($F$8),6+(O337-1)*3,0))</f>
        <v>Introduction to Digital Marketing Lab</v>
      </c>
      <c r="C337" s="38"/>
      <c r="D337" s="38"/>
      <c r="E337" s="38"/>
      <c r="F337" s="7">
        <f ca="1">IF(ISERROR(F323),"",VLOOKUP(E323,INDIRECT($F$8),6+(O337-1)*3,0))</f>
        <v>1</v>
      </c>
      <c r="G337" s="39" t="str">
        <f ca="1">IF(ISERROR(F323),"",_xlfn.TEXTJOIN("/",FALSE,P337,S337))</f>
        <v>20/25</v>
      </c>
      <c r="H337" s="39"/>
      <c r="I337" s="39" t="str">
        <f ca="1">IF(ISERROR(F323),"",_xlfn.TEXTJOIN("/",FALSE,Q337,T337))</f>
        <v>19/25</v>
      </c>
      <c r="J337" s="39"/>
      <c r="K337" s="39" t="str">
        <f ca="1">IF(ISERROR(F323),"",_xlfn.TEXTJOIN("/",FALSE,R337,U337))</f>
        <v>39/50</v>
      </c>
      <c r="L337" s="39"/>
      <c r="M337" s="7" t="str">
        <f ca="1">IF(ISERROR(F323),"",IF(ISTEXT(P337),IF(P337="A","Ab",IF(P337="D","Dt",IF(P337="UFM","UFM",IF(P337="NA","")))),IF(AND(ISBLANK(P337),ISBLANK(R337)),"",IF(P337&lt;0.3*S337,"F",IF(ISBLANK(R337),"",IF(ISTEXT(R337),R337,IF(R337&gt;=0.9*U337,"O",IF(R337&gt;=0.85*U337,"A+",IF(R337&gt;=0.8*U337,"A",IF(R337&gt;=0.7*U337,"B+",IF(R337&gt;=0.6*U337,"B",IF(R337&gt;=0.5*U337,"C",IF(R337&gt;=0.4*U337,"P",IF(R337&lt;0.4*U337,"F",R337))))))))))))))</f>
        <v>B+</v>
      </c>
      <c r="N337" s="8">
        <f t="shared" ca="1" si="31"/>
        <v>7</v>
      </c>
      <c r="O337">
        <f t="shared" si="32"/>
        <v>10</v>
      </c>
      <c r="P337" s="1">
        <f ca="1">IF(ISERROR(F323),"",IF(ISTEXT(VLOOKUP(B323,INDIRECT($F$8),6+(O337-1)*3)),(VLOOKUP(B323,INDIRECT($F$8),6+(O337-1)*3)),SUM(VLOOKUP(B323,INDIRECT($F$8),6+(O337-1)*3),IF(W340,W337,0))))</f>
        <v>20</v>
      </c>
      <c r="Q337" s="1">
        <f ca="1">IF(ISERROR(F323),"",VLOOKUP(B323,INDIRECT($F$8),7+(O337-1)*3))</f>
        <v>19</v>
      </c>
      <c r="R337" s="1">
        <f ca="1">IF(ISERROR(F323),"",SUM(P337:Q337))</f>
        <v>39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5">
      <c r="A338" s="7" t="str">
        <f ca="1">IF(ISERROR(F323),"",VLOOKUP(C323,INDIRECT($F$8),6+(O338-1)*3,0))</f>
        <v>AHP 005</v>
      </c>
      <c r="B338" s="38" t="str">
        <f ca="1">IF(ISERROR(F323),"",VLOOKUP(D323,INDIRECT($F$8),6+(O338-1)*3,0))</f>
        <v>Self Employment &amp; Entrepreneurship Development</v>
      </c>
      <c r="C338" s="38"/>
      <c r="D338" s="38"/>
      <c r="E338" s="38"/>
      <c r="F338" s="7">
        <f ca="1">IF(ISERROR(F323),"",VLOOKUP(E323,INDIRECT($F$8),6+(O338-1)*3,0))</f>
        <v>1</v>
      </c>
      <c r="G338" s="39" t="str">
        <f ca="1">IF(ISERROR(F323),"",_xlfn.TEXTJOIN("/",FALSE,P338,S338))</f>
        <v>17/25</v>
      </c>
      <c r="H338" s="39"/>
      <c r="I338" s="39" t="str">
        <f ca="1">IF(ISERROR(F323),"",_xlfn.TEXTJOIN("/",FALSE,Q338,T338))</f>
        <v>22/25</v>
      </c>
      <c r="J338" s="39"/>
      <c r="K338" s="39" t="str">
        <f ca="1">IF(ISERROR(F323),"",_xlfn.TEXTJOIN("/",FALSE,R338,U338))</f>
        <v>39/50</v>
      </c>
      <c r="L338" s="39"/>
      <c r="M338" s="7" t="str">
        <f ca="1">IF(ISERROR(F323),"",IF(ISTEXT(P338),IF(P338="A","Ab",IF(P338="D","Dt",IF(P338="UFM","UFM",IF(P338="NA","")))),IF(AND(ISBLANK(P338),ISBLANK(R338)),"",IF(P338&lt;0.3*S338,"F",IF(ISBLANK(R338),"",IF(ISTEXT(R338),R338,IF(R338&gt;=0.9*U338,"O",IF(R338&gt;=0.85*U338,"A+",IF(R338&gt;=0.8*U338,"A",IF(R338&gt;=0.7*U338,"B+",IF(R338&gt;=0.6*U338,"B",IF(R338&gt;=0.5*U338,"C",IF(R338&gt;=0.4*U338,"P",IF(R338&lt;0.4*U338,"F",R338))))))))))))))</f>
        <v>B+</v>
      </c>
      <c r="N338" s="8">
        <f t="shared" ca="1" si="31"/>
        <v>7</v>
      </c>
      <c r="O338">
        <f t="shared" si="32"/>
        <v>11</v>
      </c>
      <c r="P338" s="1">
        <f ca="1">IF(ISERROR(F323),"",IF(ISTEXT(VLOOKUP(B323,INDIRECT($F$8),6+(O338-1)*3)),(VLOOKUP(B323,INDIRECT($F$8),6+(O338-1)*3)),SUM(VLOOKUP(B323,INDIRECT($F$8),6+(O338-1)*3),IF(W340,W338,0))))</f>
        <v>17</v>
      </c>
      <c r="Q338" s="1">
        <f ca="1">IF(ISERROR(F323),"",VLOOKUP(B323,INDIRECT($F$8),7+(O338-1)*3))</f>
        <v>22</v>
      </c>
      <c r="R338" s="1">
        <f ca="1">IF(ISERROR(F323),"",SUM(P338:Q338))</f>
        <v>39</v>
      </c>
      <c r="S338" s="1">
        <f ca="1">IF(ISERROR(F323),"",VLOOKUP(A323,INDIRECT($F$8),6+(O338-1)*3))</f>
        <v>25</v>
      </c>
      <c r="T338" s="1">
        <f ca="1">IF(ISERROR(F323),"",VLOOKUP(A323,INDIRECT($F$8),7+(O338-1)*3))</f>
        <v>25</v>
      </c>
      <c r="U338" s="1">
        <f ca="1">IF(ISERROR(F323),"",VLOOKUP(A323,INDIRECT($F$8),8+(O338-1)*3))</f>
        <v>50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5">
      <c r="A339" s="7" t="str">
        <f ca="1">IF(ISERROR(F323),"",VLOOKUP(C323,INDIRECT($F$8),6+(O339-1)*3-Y339,0))</f>
        <v>GP 02</v>
      </c>
      <c r="B339" s="38" t="str">
        <f ca="1">IF(ISERROR(F323),"",VLOOKUP(D323,INDIRECT($F$8),6+(O339-1)*3-Z339,0))</f>
        <v>General Proficiency ($)</v>
      </c>
      <c r="C339" s="38"/>
      <c r="D339" s="38"/>
      <c r="E339" s="38"/>
      <c r="F339" s="7">
        <f ca="1">IF(ISERROR(F323),"",VLOOKUP(E323,INDIRECT($F$8),6+(O339-1)*3-AA339,0))</f>
        <v>0</v>
      </c>
      <c r="G339" s="39" t="str">
        <f ca="1">IF(ISERROR(F323),"","-")</f>
        <v>-</v>
      </c>
      <c r="H339" s="39"/>
      <c r="I339" s="39" t="str">
        <f ca="1">IF(ISERROR(F323),"",_xlfn.TEXTJOIN("/",FALSE,Q339,T339))</f>
        <v>45/50</v>
      </c>
      <c r="J339" s="39"/>
      <c r="K339" s="39" t="str">
        <f ca="1">IF(ISERROR(F323),"",_xlfn.TEXTJOIN("/",FALSE,R339,U339))</f>
        <v>45/50</v>
      </c>
      <c r="L339" s="39"/>
      <c r="M339" s="39" t="str">
        <f ca="1">IF(ISBLANK(R339),"",IF(ISTEXT(R339),R339,IF(R339&gt;=0.8*U339,"Excellent",IF(R339&gt;=0.6*U339,"Very Good",IF(R339&gt;=0.4*U339,"Good",IF(R339&gt;=0.2*U339,"Satisfactory","Average"))))))</f>
        <v>Excellent</v>
      </c>
      <c r="N339" s="39"/>
      <c r="O339">
        <f t="shared" si="32"/>
        <v>12</v>
      </c>
      <c r="P339" s="1">
        <f ca="1">IF(ISERROR(F323),"",IF(ISTEXT(VLOOKUP(B\28,INDIRECT($F$8),6+(O339-1)*3)),(VLOOKUP(B323,INDIRECT($F$8),6+(O339-1)*3)),SUM(VLOOKUP(B323,INDIRECT($F$8),6+(O339-1)*3),IF(W340,W339,0))))</f>
        <v>0</v>
      </c>
      <c r="Q339" s="1">
        <f ca="1">IF(ISERROR(F323),"",VLOOKUP(B323,INDIRECT($F$8),7+(O339-1)*3))</f>
        <v>45</v>
      </c>
      <c r="R339" s="1">
        <f ca="1">IF(ISERROR(F323),"",SUM(P339:Q339))</f>
        <v>45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5">
      <c r="A340" s="40" t="str">
        <f ca="1">IF(ISERROR(F323),"",A319)</f>
        <v>Total Credits/ Marks/ Total Grade Points</v>
      </c>
      <c r="B340" s="40"/>
      <c r="C340" s="40"/>
      <c r="D340" s="40"/>
      <c r="E340" s="40"/>
      <c r="F340" s="10">
        <f ca="1">IF(ISERROR(F323),"",SUM(F328:F338))</f>
        <v>23</v>
      </c>
      <c r="G340" s="41" t="str">
        <f ca="1">IF(ISERROR(F323),"",_xlfn.TEXTJOIN("/",TRUE,SUMIF(F328:F339,"&gt;0",P328:P339),SUMIF(F328:F339,"&gt;0",S328:S339)))</f>
        <v>315/575</v>
      </c>
      <c r="H340" s="41"/>
      <c r="I340" s="41" t="str">
        <f ca="1">IF(ISERROR(F323),"",_xlfn.TEXTJOIN("/",TRUE,SUMIF(F328:F339,"&gt;0",Q328:Q339),SUMIF(F328:F339,"&gt;0",T328:T339)))</f>
        <v>312/375</v>
      </c>
      <c r="J340" s="41"/>
      <c r="K340" s="41" t="str">
        <f ca="1">IF(ISERROR(F323),"",_xlfn.TEXTJOIN("/",TRUE,SUMIF(F328:F339,"&gt;0",R328:R339),SUMIF(F328:F339,"&gt;0",U328:U339)))</f>
        <v>627/950</v>
      </c>
      <c r="L340" s="41"/>
      <c r="M340" s="40" t="e">
        <f ca="1">IF(ISERROR(F323),"",SUMPRODUCT(N328:N338,F328:F338))</f>
        <v>#N/A</v>
      </c>
      <c r="N340" s="40"/>
      <c r="V340" s="1" t="e">
        <f ca="1">IF(ISERROR(F323),"",_xlfn.TEXTJOIN(", ",TRUE,V328:V339))</f>
        <v>#N/A</v>
      </c>
      <c r="W340" t="b">
        <f ca="1">IF(ISERROR(F323),"",IF(SUM(W328:W339)&lt;=W327,TRUE,FALSE))</f>
        <v>0</v>
      </c>
      <c r="X340" s="1" t="str">
        <f ca="1">IF(ISERROR(F323),"",_xlfn.TEXTJOIN(",",TRUE,X328:X339))</f>
        <v xml:space="preserve"> G+11 in AHT 001</v>
      </c>
    </row>
    <row r="341" spans="1:24" ht="12" customHeight="1" x14ac:dyDescent="0.25">
      <c r="A341" s="40" t="str">
        <f ca="1">IF(ISERROR(F323),"",A320)</f>
        <v>Result:</v>
      </c>
      <c r="B341" s="42" t="e" cm="1">
        <f t="array" aca="1" ref="B341" ca="1">IF(INDIRECT("N" &amp; ROW())&lt;20, "NOT PROMOTED TO SECOND YEAR", IF(TRIM(INDIRECT("V" &amp; ROW()-1))="","PASS","CARRY OVER")
)</f>
        <v>#N/A</v>
      </c>
      <c r="C341" s="42"/>
      <c r="D341" s="40" t="str">
        <f ca="1">IF(ISERROR(F323),"",D320)</f>
        <v>Remark:</v>
      </c>
      <c r="E341" s="42" t="e">
        <f ca="1">IF(ISERROR(F323),"",IF(V340="",IF(X340="","",X340),_xlfn.TEXTJOIN(" ",TRUE,"BACK IN",V340)))</f>
        <v>#N/A</v>
      </c>
      <c r="F341" s="42"/>
      <c r="G341" s="40" t="str">
        <f ca="1">IF(ISERROR(F323),"",G320)</f>
        <v>SGPA:</v>
      </c>
      <c r="H341" s="43" t="e">
        <f ca="1">IF(ISERROR(F323),"",M340/F340)</f>
        <v>#N/A</v>
      </c>
      <c r="I341" s="40" t="str">
        <f ca="1">IF(ISERROR(F323),"",I320)</f>
        <v>CGPA:</v>
      </c>
      <c r="J341" s="43" t="e">
        <f ca="1">IF(ISERROR(F323),"",VLOOKUP(B323,INDIRECT($F$8),12+(O339-1)*3,0))</f>
        <v>#N/A</v>
      </c>
      <c r="K341" s="42" t="str">
        <f ca="1">IF(ISERROR(F323),"",K320)</f>
        <v>Earned Credits:</v>
      </c>
      <c r="L341" s="40">
        <f ca="1">IF(ISERROR(F323),"",SUMIF(N328:N338,"&gt;0",F328:F338))</f>
        <v>19</v>
      </c>
      <c r="M341" s="42" t="str">
        <f ca="1">IF(ISERROR(F323),"",M320)</f>
        <v>Cuml. Earned Credits:</v>
      </c>
      <c r="N341" s="40">
        <f ca="1">IF(ISERROR(F323),"",VLOOKUP(B323,INDIRECT($F$8),10+(O339-1)*3,0))</f>
        <v>42</v>
      </c>
    </row>
    <row r="342" spans="1:24" ht="12" customHeight="1" x14ac:dyDescent="0.25">
      <c r="A342" s="40"/>
      <c r="B342" s="42"/>
      <c r="C342" s="42"/>
      <c r="D342" s="40"/>
      <c r="E342" s="42"/>
      <c r="F342" s="42"/>
      <c r="G342" s="40"/>
      <c r="H342" s="43"/>
      <c r="I342" s="40"/>
      <c r="J342" s="43"/>
      <c r="K342" s="42"/>
      <c r="L342" s="40"/>
      <c r="M342" s="42"/>
      <c r="N342" s="40"/>
    </row>
    <row r="343" spans="1:24" ht="12" customHeight="1" x14ac:dyDescent="0.25">
      <c r="A343" s="40"/>
      <c r="B343" s="42"/>
      <c r="C343" s="42"/>
      <c r="D343" s="40"/>
      <c r="E343" s="42"/>
      <c r="F343" s="42"/>
      <c r="G343" s="40"/>
      <c r="H343" s="43"/>
      <c r="I343" s="40"/>
      <c r="J343" s="43"/>
      <c r="K343" s="42"/>
      <c r="L343" s="40"/>
      <c r="M343" s="42"/>
      <c r="N343" s="40"/>
    </row>
    <row r="344" spans="1:24" ht="12" customHeight="1" x14ac:dyDescent="0.25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AVNISH RAWAT</v>
      </c>
    </row>
    <row r="345" spans="1:24" ht="12" customHeight="1" x14ac:dyDescent="0.25">
      <c r="A345" s="44" t="str">
        <f ca="1">IF(ISERROR(F344),"",A324)</f>
        <v>Name:</v>
      </c>
      <c r="B345" s="44" t="str">
        <f ca="1">IFERROR(VLOOKUP(B344,INDIRECT($F$8),4,0),"")</f>
        <v>AVNISH RAWAT</v>
      </c>
      <c r="C345" s="44"/>
      <c r="D345" s="44" t="str">
        <f ca="1">IF(ISERROR(F344),"",D324)</f>
        <v>Father's Name:</v>
      </c>
      <c r="E345" s="44" t="str">
        <f ca="1">IFERROR(VLOOKUP(B344,INDIRECT($F$8),5,0),"")</f>
        <v>RAM SINGH RAWAT</v>
      </c>
      <c r="F345" s="44"/>
      <c r="G345" s="44" t="str">
        <f ca="1">IF(ISERROR(F344),"",G324)</f>
        <v>University Roll No:</v>
      </c>
      <c r="H345" s="44"/>
      <c r="I345" s="45">
        <f ca="1">IFERROR(VLOOKUP(B344,INDIRECT($F$8),2,0),"")</f>
        <v>250090101017</v>
      </c>
      <c r="J345" s="45"/>
      <c r="K345" s="44" t="str">
        <f ca="1">IF(ISERROR(F344),"",K324)</f>
        <v>University Enrol. No:</v>
      </c>
      <c r="L345" s="44"/>
      <c r="M345" s="45">
        <f ca="1">IFERROR(VLOOKUP(B344,INDIRECT($F$8),3,0),"")</f>
        <v>0</v>
      </c>
      <c r="N345" s="45"/>
    </row>
    <row r="346" spans="1:24" ht="12" customHeight="1" x14ac:dyDescent="0.25">
      <c r="A346" s="44"/>
      <c r="B346" s="44"/>
      <c r="C346" s="44"/>
      <c r="D346" s="44"/>
      <c r="E346" s="44"/>
      <c r="F346" s="44"/>
      <c r="G346" s="44"/>
      <c r="H346" s="44"/>
      <c r="I346" s="45"/>
      <c r="J346" s="45"/>
      <c r="K346" s="44"/>
      <c r="L346" s="44"/>
      <c r="M346" s="45"/>
      <c r="N346" s="45"/>
    </row>
    <row r="347" spans="1:24" ht="12" customHeight="1" x14ac:dyDescent="0.25">
      <c r="A347" s="42" t="str">
        <f ca="1">IF(ISERROR(F344),"",A326)</f>
        <v>Subject Code</v>
      </c>
      <c r="B347" s="42" t="str">
        <f ca="1">IF(ISERROR(F344),"",B326)</f>
        <v>Subject Name</v>
      </c>
      <c r="C347" s="42"/>
      <c r="D347" s="42"/>
      <c r="E347" s="42"/>
      <c r="F347" s="42" t="str">
        <f ca="1">IF(ISERROR(F344),"",F326)</f>
        <v>Credits</v>
      </c>
      <c r="G347" s="42" t="str">
        <f ca="1">IF(ISERROR(F344),"",G326)</f>
        <v>External Marks</v>
      </c>
      <c r="H347" s="42"/>
      <c r="I347" s="42" t="str">
        <f ca="1">IF(ISERROR(F344),"",I326)</f>
        <v>Sessional Marks</v>
      </c>
      <c r="J347" s="42"/>
      <c r="K347" s="42" t="str">
        <f ca="1">IF(ISERROR(F344),"",K326)</f>
        <v>Total Marks</v>
      </c>
      <c r="L347" s="42"/>
      <c r="M347" s="42" t="str">
        <f ca="1">IF(ISERROR(F344),"",M326)</f>
        <v>Grade</v>
      </c>
      <c r="N347" s="42" t="str">
        <f ca="1">IF(ISERROR(F344),"",N326)</f>
        <v>Grade Points</v>
      </c>
    </row>
    <row r="348" spans="1:24" ht="12" customHeight="1" x14ac:dyDescent="0.2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5">
      <c r="A349" s="7" t="str">
        <f ca="1">IF(ISERROR(F344),"",VLOOKUP(C344,INDIRECT($F$8),6+(O349-1)*3,0))</f>
        <v>AHT 001</v>
      </c>
      <c r="B349" s="38" t="str">
        <f ca="1">IF(ISERROR(F344),"",VLOOKUP(D344,INDIRECT($F$8),6+(O349-1)*3,0))</f>
        <v>Engineering Physics</v>
      </c>
      <c r="C349" s="38"/>
      <c r="D349" s="38"/>
      <c r="E349" s="38"/>
      <c r="F349" s="7">
        <f ca="1">IF(ISERROR(F344),"",VLOOKUP(E344,INDIRECT($F$8),6+(O349-1)*3,0))</f>
        <v>4</v>
      </c>
      <c r="G349" s="39" t="str">
        <f ca="1">IF(ISERROR(F344),"",_xlfn.TEXTJOIN("/",FALSE,P349,S349))</f>
        <v>RAM SINGH RAWAT/100</v>
      </c>
      <c r="H349" s="39"/>
      <c r="I349" s="39" t="str">
        <f ca="1">IF(ISERROR(F344),"",_xlfn.TEXTJOIN("/",FALSE,Q349,T349))</f>
        <v>37/50</v>
      </c>
      <c r="J349" s="39"/>
      <c r="K349" s="39" t="str">
        <f ca="1">IF(ISERROR(F344),"",_xlfn.TEXTJOIN("/",FALSE,R349,U349))</f>
        <v>37/150</v>
      </c>
      <c r="L349" s="39"/>
      <c r="M349" s="7" t="b">
        <f ca="1">IF(ISERROR(F344),"",IF(ISTEXT(P349),IF(P349="A","Ab",IF(P349="D","Dt",IF(P349="UFM","UFM",IF(P349="NA","")))),IF(AND(ISBLANK(P349),ISBLANK(R349)),"",IF(P349&lt;0.3*S349,"F",IF(ISBLANK(R349),"",IF(ISTEXT(R349),R349,IF(R349&gt;=0.9*U349,"O",IF(R349&gt;=0.85*U349,"A+",IF(R349&gt;=0.8*U349,"A",IF(R349&gt;=0.7*U349,"B+",IF(R349&gt;=0.6*U349,"B",IF(R349&gt;=0.5*U349,"C",IF(R349&gt;=0.4*U349,"P",IF(R349&lt;0.4*U349,"F",R349))))))))))))))</f>
        <v>0</v>
      </c>
      <c r="N349" s="8" t="e">
        <f t="shared" ref="N349:N359" ca="1" si="33">INDEX($Z$2:$Z$13,MATCH(M349,$Y$2:$Y$13,0))</f>
        <v>#N/A</v>
      </c>
      <c r="O349">
        <v>1</v>
      </c>
      <c r="P349" s="1" t="str">
        <f ca="1">IF(ISERROR(F344),"",IF(ISTEXT(VLOOKUP(B344,INDIRECT($F$8),6+(O349-1)*3)),(VLOOKUP(B344,INDIRECT($F$8),6+(O349-1)*3)),SUM(VLOOKUP(B344,INDIRECT($F$8),6+(O349-1)*3),IF(W361,W349,0))))</f>
        <v>RAM SINGH RAWAT</v>
      </c>
      <c r="Q349" s="1">
        <f ca="1">IF(ISERROR(F344),"",VLOOKUP(B344,INDIRECT($F$8),7+(O349-1)*3))</f>
        <v>37</v>
      </c>
      <c r="R349" s="1">
        <f ca="1">IF(ISERROR(F344),"",SUM(P349:Q349))</f>
        <v>37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e">
        <f ca="1">IF(ISERROR(F344),"",IF(N349=0,A349,""))</f>
        <v>#N/A</v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11</v>
      </c>
      <c r="X349" s="1" t="str">
        <f ca="1">IF(ISERROR(F344),"",IF(W349=0,"",_xlfn.TEXTJOIN("",FALSE," G+",W349," in ",A349)))</f>
        <v xml:space="preserve"> G+11 in AHT 001</v>
      </c>
    </row>
    <row r="350" spans="1:24" ht="12" customHeight="1" x14ac:dyDescent="0.25">
      <c r="A350" s="7" t="str">
        <f ca="1">IF(ISERROR(F344),"",VLOOKUP(C344,INDIRECT($F$8),6+(O350-1)*3,0))</f>
        <v>AHT 005</v>
      </c>
      <c r="B350" s="38" t="str">
        <f ca="1">IF(ISERROR(F344),"",VLOOKUP(D344,INDIRECT($F$8),6+(O350-1)*3,0))</f>
        <v>Analytical Mathematics</v>
      </c>
      <c r="C350" s="38"/>
      <c r="D350" s="38"/>
      <c r="E350" s="38"/>
      <c r="F350" s="7">
        <f ca="1">IF(ISERROR(F344),"",VLOOKUP(E344,INDIRECT($F$8),6+(O350-1)*3,0))</f>
        <v>4</v>
      </c>
      <c r="G350" s="39" t="str">
        <f ca="1">IF(ISERROR(F344),"",_xlfn.TEXTJOIN("/",FALSE,P350,S350))</f>
        <v>54/100</v>
      </c>
      <c r="H350" s="39"/>
      <c r="I350" s="39" t="str">
        <f ca="1">IF(ISERROR(F344),"",_xlfn.TEXTJOIN("/",FALSE,Q350,T350))</f>
        <v>36/50</v>
      </c>
      <c r="J350" s="39"/>
      <c r="K350" s="39" t="str">
        <f ca="1">IF(ISERROR(F344),"",_xlfn.TEXTJOIN("/",FALSE,R350,U350))</f>
        <v>90/150</v>
      </c>
      <c r="L350" s="39"/>
      <c r="M350" s="7" t="str">
        <f ca="1">IF(ISERROR(F344),"",IF(ISTEXT(P350),IF(P350="A","Ab",IF(P350="D","Dt",IF(P350="UFM","UFM",IF(P350="NA","")))),IF(AND(ISBLANK(P350),ISBLANK(R350)),"",IF(P350&lt;0.3*S350,"F",IF(ISBLANK(R350),"",IF(ISTEXT(R350),R350,IF(R350&gt;=0.9*U350,"O",IF(R350&gt;=0.85*U350,"A+",IF(R350&gt;=0.8*U350,"A",IF(R350&gt;=0.7*U350,"B+",IF(R350&gt;=0.6*U350,"B",IF(R350&gt;=0.5*U350,"C",IF(R350&gt;=0.4*U350,"P",IF(R350&lt;0.4*U350,"F",R350))))))))))))))</f>
        <v>B</v>
      </c>
      <c r="N350" s="8">
        <f t="shared" ca="1" si="33"/>
        <v>6</v>
      </c>
      <c r="O350">
        <f>O349+1</f>
        <v>2</v>
      </c>
      <c r="P350" s="1">
        <f ca="1">IF(ISERROR(F344),"",IF(ISTEXT(VLOOKUP(B344,INDIRECT($F$8),6+(O350-1)*3)),(VLOOKUP(B344,INDIRECT($F$8),6+(O350-1)*3)),SUM(VLOOKUP(B344,INDIRECT($F$8),6+(O350-1)*3),IF(W361,W350,0))))</f>
        <v>54</v>
      </c>
      <c r="Q350" s="1">
        <f ca="1">IF(ISERROR(F344),"",VLOOKUP(B344,INDIRECT($F$8),7+(O350-1)*3))</f>
        <v>36</v>
      </c>
      <c r="R350" s="1">
        <f ca="1">IF(ISERROR(F344),"",SUM(P350:Q350))</f>
        <v>90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/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0</v>
      </c>
      <c r="X350" s="1" t="str">
        <f ca="1">IF(ISERROR(F344),"",IF(W350=0,"",_xlfn.TEXTJOIN("",FALSE," G+",W350," in ",A350)))</f>
        <v/>
      </c>
    </row>
    <row r="351" spans="1:24" ht="12" customHeight="1" x14ac:dyDescent="0.25">
      <c r="A351" s="7" t="str">
        <f ca="1">IF(ISERROR(F344),"",VLOOKUP(C344,INDIRECT($F$8),6+(O351-1)*3,0))</f>
        <v>EET 001</v>
      </c>
      <c r="B351" s="38" t="str">
        <f ca="1">IF(ISERROR(F344),"",VLOOKUP(D344,INDIRECT($F$8),6+(O351-1)*3,0))</f>
        <v>Basic Electrical Engineering</v>
      </c>
      <c r="C351" s="38"/>
      <c r="D351" s="38"/>
      <c r="E351" s="38"/>
      <c r="F351" s="7">
        <f ca="1">IF(ISERROR(F344),"",VLOOKUP(E344,INDIRECT($F$8),6+(O351-1)*3,0))</f>
        <v>4</v>
      </c>
      <c r="G351" s="39" t="str">
        <f ca="1">IF(ISERROR(F344),"",_xlfn.TEXTJOIN("/",FALSE,P351,S351))</f>
        <v>85/100</v>
      </c>
      <c r="H351" s="39"/>
      <c r="I351" s="39" t="str">
        <f ca="1">IF(ISERROR(F344),"",_xlfn.TEXTJOIN("/",FALSE,Q351,T351))</f>
        <v>43/50</v>
      </c>
      <c r="J351" s="39"/>
      <c r="K351" s="39" t="str">
        <f ca="1">IF(ISERROR(F344),"",_xlfn.TEXTJOIN("/",FALSE,R351,U351))</f>
        <v>128/150</v>
      </c>
      <c r="L351" s="39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*U351,"O",IF(R351&gt;=0.85*U351,"A+",IF(R351&gt;=0.8*U351,"A",IF(R351&gt;=0.7*U351,"B+",IF(R351&gt;=0.6*U351,"B",IF(R351&gt;=0.5*U351,"C",IF(R351&gt;=0.4*U351,"P",IF(R351&lt;0.4*U351,"F",R351))))))))))))))</f>
        <v>A+</v>
      </c>
      <c r="N351" s="8">
        <f t="shared" ca="1" si="33"/>
        <v>9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85</v>
      </c>
      <c r="Q351" s="1">
        <f ca="1">IF(ISERROR(F344),"",VLOOKUP(B344,INDIRECT($F$8),7+(O351-1)*3))</f>
        <v>43</v>
      </c>
      <c r="R351" s="1">
        <f ca="1">IF(ISERROR(F344),"",SUM(P351:Q351))</f>
        <v>128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/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0</v>
      </c>
      <c r="X351" s="1" t="str">
        <f ca="1">IF(ISERROR(F344),"",IF(W351=0,"",_xlfn.TEXTJOIN("",FALSE," G+",W351," in ",A351)))</f>
        <v/>
      </c>
    </row>
    <row r="352" spans="1:24" ht="12" customHeight="1" x14ac:dyDescent="0.25">
      <c r="A352" s="7" t="str">
        <f ca="1">IF(ISERROR(F344),"",VLOOKUP(C344,INDIRECT($F$8),6+(O352-1)*3,0))</f>
        <v>CST 001</v>
      </c>
      <c r="B352" s="38" t="str">
        <f ca="1">IF(ISERROR(F344),"",VLOOKUP(D344,INDIRECT($F$8),6+(O352-1)*3,0))</f>
        <v>Programming for Problem Solving</v>
      </c>
      <c r="C352" s="38"/>
      <c r="D352" s="38"/>
      <c r="E352" s="38"/>
      <c r="F352" s="7">
        <f ca="1">IF(ISERROR(F344),"",VLOOKUP(E344,INDIRECT($F$8),6+(O352-1)*3,0))</f>
        <v>4</v>
      </c>
      <c r="G352" s="39" t="str">
        <f ca="1">IF(ISERROR(F344),"",_xlfn.TEXTJOIN("/",FALSE,P352,S352))</f>
        <v>65/100</v>
      </c>
      <c r="H352" s="39"/>
      <c r="I352" s="39" t="str">
        <f ca="1">IF(ISERROR(F344),"",_xlfn.TEXTJOIN("/",FALSE,Q352,T352))</f>
        <v>41/50</v>
      </c>
      <c r="J352" s="39"/>
      <c r="K352" s="39" t="str">
        <f ca="1">IF(ISERROR(F344),"",_xlfn.TEXTJOIN("/",FALSE,R352,U352))</f>
        <v>106/150</v>
      </c>
      <c r="L352" s="39"/>
      <c r="M352" s="7" t="str">
        <f ca="1">IF(ISERROR(F344),"",IF(ISTEXT(P352),IF(P352="A","Ab",IF(P352="D","Dt",IF(P352="UFM","UFM",IF(P352="NA","")))),IF(AND(ISBLANK(P352),ISBLANK(R352)),"",IF(P352&lt;0.3*S352,"F",IF(ISBLANK(R352),"",IF(ISTEXT(R352),R352,IF(R352&gt;=0.9*U352,"O",IF(R352&gt;=0.85*U352,"A+",IF(R352&gt;=0.8*U352,"A",IF(R352&gt;=0.7*U352,"B+",IF(R352&gt;=0.6*U352,"B",IF(R352&gt;=0.5*U352,"C",IF(R352&gt;=0.4*U352,"P",IF(R352&lt;0.4*U352,"F",R352))))))))))))))</f>
        <v>B+</v>
      </c>
      <c r="N352" s="8">
        <f t="shared" ca="1" si="33"/>
        <v>7</v>
      </c>
      <c r="O352">
        <f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65</v>
      </c>
      <c r="Q352" s="1">
        <f ca="1">IF(ISERROR(F344),"",VLOOKUP(B344,INDIRECT($F$8),7+(O352-1)*3))</f>
        <v>41</v>
      </c>
      <c r="R352" s="1">
        <f ca="1">IF(ISERROR(F344),"",SUM(P352:Q352))</f>
        <v>106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/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0</v>
      </c>
      <c r="X352" s="1" t="str">
        <f ca="1">IF(ISERROR(F344),"",IF(W352=0,"",_xlfn.TEXTJOIN("",FALSE," G+",W352," in ",A352)))</f>
        <v/>
      </c>
    </row>
    <row r="353" spans="1:24" ht="12" customHeight="1" x14ac:dyDescent="0.25">
      <c r="A353" s="7" t="str">
        <f ca="1">IF(ISERROR(F344),"",VLOOKUP(C344,INDIRECT($F$8),6+(O353-1)*3,0))</f>
        <v>AHT 004</v>
      </c>
      <c r="B353" s="38" t="str">
        <f ca="1">IF(ISERROR(F344),"",VLOOKUP(D344,INDIRECT($F$8),6+(O353-1)*3,0))</f>
        <v>Environmental Studies ($)</v>
      </c>
      <c r="C353" s="38"/>
      <c r="D353" s="38"/>
      <c r="E353" s="38"/>
      <c r="F353" s="7">
        <f ca="1">IF(ISERROR(F344),"",VLOOKUP(E344,INDIRECT($F$8),6+(O353-1)*3,0))</f>
        <v>0</v>
      </c>
      <c r="G353" s="39" t="str">
        <f ca="1">IF(ISERROR(F344),"",_xlfn.TEXTJOIN("/",FALSE,P353,S353))</f>
        <v>34/50</v>
      </c>
      <c r="H353" s="39"/>
      <c r="I353" s="39" t="str">
        <f ca="1">IF(ISERROR(F344),"",_xlfn.TEXTJOIN("/",FALSE,Q353,T353))</f>
        <v>21/25</v>
      </c>
      <c r="J353" s="39"/>
      <c r="K353" s="39" t="str">
        <f ca="1">IF(ISERROR(F344),"",_xlfn.TEXTJOIN("/",FALSE,R353,U353))</f>
        <v>55/75</v>
      </c>
      <c r="L353" s="39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*U353,"O",IF(R353&gt;=0.85*U353,"A+",IF(R353&gt;=0.8*U353,"A",IF(R353&gt;=0.7*U353,"B+",IF(R353&gt;=0.6*U353,"B",IF(R353&gt;=0.5*U353,"C",IF(R353&gt;=0.4*U353,"P",IF(R353&lt;0.4*U353,"F",R353))))))))))))))</f>
        <v>B+</v>
      </c>
      <c r="N353" s="8">
        <f t="shared" ca="1" si="33"/>
        <v>7</v>
      </c>
      <c r="O353">
        <f>O352+1</f>
        <v>5</v>
      </c>
      <c r="P353" s="1">
        <f ca="1">IF(ISERROR(F344),"",IF(ISTEXT(VLOOKUP(B344,INDIRECT($F$8),6+(O353-1)*3)),(VLOOKUP(B344,INDIRECT($F$8),6+(O353-1)*3)),SUM(VLOOKUP(B344,INDIRECT($F$8),6+(O353-1)*3),IF(W361,W353,0))))</f>
        <v>34</v>
      </c>
      <c r="Q353" s="1">
        <f ca="1">IF(ISERROR(F344),"",VLOOKUP(B344,INDIRECT($F$8),7+(O353-1)*3))</f>
        <v>21</v>
      </c>
      <c r="R353" s="1">
        <f ca="1">IF(ISERROR(F344),"",SUM(P353:Q353))</f>
        <v>55</v>
      </c>
      <c r="S353" s="1">
        <f ca="1">IF(ISERROR(F344),"",VLOOKUP(A344,INDIRECT($F$8),6+(O353-1)*3))</f>
        <v>50</v>
      </c>
      <c r="T353" s="1">
        <f ca="1">IF(ISERROR(F344),"",VLOOKUP(A344,INDIRECT($F$8),7+(O353-1)*3))</f>
        <v>25</v>
      </c>
      <c r="U353" s="1">
        <f ca="1">IF(ISERROR(F344),"",VLOOKUP(A344,INDIRECT($F$8),8+(O353-1)*3))</f>
        <v>75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5">
      <c r="A354" s="7" t="str">
        <f ca="1">IF(ISERROR(F344),"",VLOOKUP(C344,INDIRECT($F$8),6+(O354-1)*3,0))</f>
        <v>AHP 001</v>
      </c>
      <c r="B354" s="38" t="str">
        <f ca="1">IF(ISERROR(F344),"",VLOOKUP(D344,INDIRECT($F$8),6+(O354-1)*3,0))</f>
        <v>Engineering Physics Lab</v>
      </c>
      <c r="C354" s="38"/>
      <c r="D354" s="38"/>
      <c r="E354" s="38"/>
      <c r="F354" s="7">
        <f ca="1">IF(ISERROR(F344),"",VLOOKUP(E344,INDIRECT($F$8),6+(O354-1)*3,0))</f>
        <v>1</v>
      </c>
      <c r="G354" s="39" t="str">
        <f ca="1">IF(ISERROR(F344),"",_xlfn.TEXTJOIN("/",FALSE,P354,S354))</f>
        <v>21/25</v>
      </c>
      <c r="H354" s="39"/>
      <c r="I354" s="39" t="str">
        <f ca="1">IF(ISERROR(F344),"",_xlfn.TEXTJOIN("/",FALSE,Q354,T354))</f>
        <v>20/25</v>
      </c>
      <c r="J354" s="39"/>
      <c r="K354" s="39" t="str">
        <f ca="1">IF(ISERROR(F344),"",_xlfn.TEXTJOIN("/",FALSE,R354,U354))</f>
        <v>41/50</v>
      </c>
      <c r="L354" s="39"/>
      <c r="M354" s="7" t="str">
        <f ca="1">IF(ISERROR(F344),"",IF(ISTEXT(P354),IF(P354="A","Ab",IF(P354="D","Dt",IF(P354="UFM","UFM",IF(P354="NA","")))),IF(AND(ISBLANK(P354),ISBLANK(R354)),"",IF(P354&lt;0.3*S354,"F",IF(ISBLANK(R354),"",IF(ISTEXT(R354),R354,IF(R354&gt;=0.9*U354,"O",IF(R354&gt;=0.85*U354,"A+",IF(R354&gt;=0.8*U354,"A",IF(R354&gt;=0.7*U354,"B+",IF(R354&gt;=0.6*U354,"B",IF(R354&gt;=0.5*U354,"C",IF(R354&gt;=0.4*U354,"P",IF(R354&lt;0.4*U354,"F",R354))))))))))))))</f>
        <v>A</v>
      </c>
      <c r="N354" s="8">
        <f t="shared" ca="1" si="33"/>
        <v>8</v>
      </c>
      <c r="O354">
        <f t="shared" ref="O354:O360" si="34">O353+1</f>
        <v>6</v>
      </c>
      <c r="P354" s="1">
        <f ca="1">IF(ISERROR(F344),"",IF(ISTEXT(VLOOKUP(B344,INDIRECT($F$8),6+(O354-1)*3)),(VLOOKUP(B344,INDIRECT($F$8),6+(O354-1)*3)),SUM(VLOOKUP(B344,INDIRECT($F$8),6+(O354-1)*3),IF(W361,W354,0))))</f>
        <v>21</v>
      </c>
      <c r="Q354" s="1">
        <f ca="1">IF(ISERROR(F344),"",VLOOKUP(B344,INDIRECT($F$8),7+(O354-1)*3))</f>
        <v>20</v>
      </c>
      <c r="R354" s="1">
        <f ca="1">IF(ISERROR(F344),"",SUM(P354:Q354))</f>
        <v>41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5">
      <c r="A355" s="7" t="str">
        <f ca="1">IF(ISERROR(F344),"",VLOOKUP(C344,INDIRECT($F$8),6+(O355-1)*3,0))</f>
        <v>EEP 001</v>
      </c>
      <c r="B355" s="38" t="str">
        <f ca="1">IF(ISERROR(F344),"",VLOOKUP(D344,INDIRECT($F$8),6+(O355-1)*3,0))</f>
        <v>Basic Electrical Engineering Lab</v>
      </c>
      <c r="C355" s="38"/>
      <c r="D355" s="38"/>
      <c r="E355" s="38"/>
      <c r="F355" s="7">
        <f ca="1">IF(ISERROR(F344),"",VLOOKUP(E344,INDIRECT($F$8),6+(O355-1)*3,0))</f>
        <v>1</v>
      </c>
      <c r="G355" s="39" t="str">
        <f ca="1">IF(ISERROR(F344),"",_xlfn.TEXTJOIN("/",FALSE,P355,S355))</f>
        <v>17/25</v>
      </c>
      <c r="H355" s="39"/>
      <c r="I355" s="39" t="str">
        <f ca="1">IF(ISERROR(F344),"",_xlfn.TEXTJOIN("/",FALSE,Q355,T355))</f>
        <v>24/25</v>
      </c>
      <c r="J355" s="39"/>
      <c r="K355" s="39" t="str">
        <f ca="1">IF(ISERROR(F344),"",_xlfn.TEXTJOIN("/",FALSE,R355,U355))</f>
        <v>41/50</v>
      </c>
      <c r="L355" s="39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*U355,"O",IF(R355&gt;=0.85*U355,"A+",IF(R355&gt;=0.8*U355,"A",IF(R355&gt;=0.7*U355,"B+",IF(R355&gt;=0.6*U355,"B",IF(R355&gt;=0.5*U355,"C",IF(R355&gt;=0.4*U355,"P",IF(R355&lt;0.4*U355,"F",R355))))))))))))))</f>
        <v>A</v>
      </c>
      <c r="N355" s="8">
        <f t="shared" ca="1" si="33"/>
        <v>8</v>
      </c>
      <c r="O355">
        <f t="shared" si="34"/>
        <v>7</v>
      </c>
      <c r="P355" s="1">
        <f ca="1">IF(ISERROR(F344),"",IF(ISTEXT(VLOOKUP(B344,INDIRECT($F$8),6+(O355-1)*3)),(VLOOKUP(B344,INDIRECT($F$8),6+(O355-1)*3)),SUM(VLOOKUP(B344,INDIRECT($F$8),6+(O355-1)*3),IF(W361,W355,0))))</f>
        <v>17</v>
      </c>
      <c r="Q355" s="1">
        <f ca="1">IF(ISERROR(F344),"",VLOOKUP(B344,INDIRECT($F$8),7+(O355-1)*3))</f>
        <v>24</v>
      </c>
      <c r="R355" s="1">
        <f ca="1">IF(ISERROR(F344),"",SUM(P355:Q355))</f>
        <v>41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5">
      <c r="A356" s="7" t="str">
        <f ca="1">IF(ISERROR(F344),"",VLOOKUP(C344,INDIRECT($F$8),6+(O356-1)*3,0))</f>
        <v>CSP 001</v>
      </c>
      <c r="B356" s="38" t="str">
        <f ca="1">IF(ISERROR(F344),"",VLOOKUP(D344,INDIRECT($F$8),6+(O356-1)*3-Z356,0))</f>
        <v>Programming for Problem Solving Lab</v>
      </c>
      <c r="C356" s="38"/>
      <c r="D356" s="38"/>
      <c r="E356" s="38"/>
      <c r="F356" s="7">
        <f ca="1">IF(ISERROR(F344),"",VLOOKUP(E344,INDIRECT($F$8),6+(O356-1)*3,0))</f>
        <v>1</v>
      </c>
      <c r="G356" s="39" t="str">
        <f ca="1">IF(ISERROR(F344),"",_xlfn.TEXTJOIN("/",FALSE,P356,S356))</f>
        <v>20/25</v>
      </c>
      <c r="H356" s="39"/>
      <c r="I356" s="39" t="str">
        <f ca="1">IF(ISERROR(F344),"",_xlfn.TEXTJOIN("/",FALSE,Q356,T356))</f>
        <v>20/25</v>
      </c>
      <c r="J356" s="39"/>
      <c r="K356" s="39" t="str">
        <f ca="1">IF(ISERROR(F344),"",_xlfn.TEXTJOIN("/",FALSE,R356,U356))</f>
        <v>40/50</v>
      </c>
      <c r="L356" s="39"/>
      <c r="M356" s="7" t="str">
        <f ca="1">IF(ISERROR(F344),"",IF(ISTEXT(P356),IF(P356="A","Ab",IF(P356="D","Dt",IF(P356="UFM","UFM",IF(P356="NA","")))),IF(AND(ISBLANK(P356),ISBLANK(R356)),"",IF(P356&lt;0.3*S356,"F",IF(ISBLANK(R356),"",IF(ISTEXT(R356),R356,IF(R356&gt;=0.9*U356,"O",IF(R356&gt;=0.85*U356,"A+",IF(R356&gt;=0.8*U356,"A",IF(R356&gt;=0.7*U356,"B+",IF(R356&gt;=0.6*U356,"B",IF(R356&gt;=0.5*U356,"C",IF(R356&gt;=0.4*U356,"P",IF(R356&lt;0.4*U356,"F",R356))))))))))))))</f>
        <v>A</v>
      </c>
      <c r="N356" s="8">
        <f t="shared" ca="1" si="33"/>
        <v>8</v>
      </c>
      <c r="O356">
        <f t="shared" si="34"/>
        <v>8</v>
      </c>
      <c r="P356" s="1">
        <f ca="1">IF(ISERROR(F344),"",IF(ISTEXT(VLOOKUP(B344,INDIRECT($F$8),6+(O356-1)*3)),(VLOOKUP(B344,INDIRECT($F$8),6+(O356-1)*3)),SUM(VLOOKUP(B344,INDIRECT($F$8),6+(O356-1)*3),IF(W361,W356,0))))</f>
        <v>20</v>
      </c>
      <c r="Q356" s="1">
        <f ca="1">IF(ISERROR(F344),"",VLOOKUP(B344,INDIRECT($F$8),7+(O356-1)*3))</f>
        <v>20</v>
      </c>
      <c r="R356" s="1">
        <f ca="1">IF(ISERROR(F344),"",SUM(P356:Q356))</f>
        <v>40</v>
      </c>
      <c r="S356" s="1">
        <f ca="1">IF(ISERROR(F344),"",VLOOKUP(A344,INDIRECT($F$8),6+(O356-1)*3))</f>
        <v>25</v>
      </c>
      <c r="T356" s="1">
        <f ca="1">IF(ISERROR(F344),"",VLOOKUP(A344,INDIRECT($F$8),7+(O356-1)*3))</f>
        <v>25</v>
      </c>
      <c r="U356" s="1">
        <f ca="1">IF(ISERROR(F344),"",VLOOKUP(A344,INDIRECT($F$8),8+(O356-1)*3))</f>
        <v>50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5">
      <c r="A357" s="7" t="str">
        <f ca="1">IF(ISERROR(F344),"",VLOOKUP(C344,INDIRECT($F$8),6+(O357-1)*3,0))</f>
        <v>MEP 002</v>
      </c>
      <c r="B357" s="38" t="str">
        <f ca="1">IF(ISERROR(F344),"",VLOOKUP(D344,INDIRECT($F$8),6+(O357-1)*3-Z357,0))</f>
        <v>Engineering Graphics &amp; Design Lab</v>
      </c>
      <c r="C357" s="38"/>
      <c r="D357" s="38"/>
      <c r="E357" s="38"/>
      <c r="F357" s="7">
        <f ca="1">IF(ISERROR(F344),"",VLOOKUP(E344,INDIRECT($F$8),6+(O357-1)*3,0))</f>
        <v>2</v>
      </c>
      <c r="G357" s="39" t="str">
        <f ca="1">IF(ISERROR(F344),"",_xlfn.TEXTJOIN("/",FALSE,P357,S357))</f>
        <v>43/50</v>
      </c>
      <c r="H357" s="39"/>
      <c r="I357" s="39" t="str">
        <f ca="1">IF(ISERROR(F344),"",_xlfn.TEXTJOIN("/",FALSE,Q357,T357))</f>
        <v>48/50</v>
      </c>
      <c r="J357" s="39"/>
      <c r="K357" s="39" t="str">
        <f ca="1">IF(ISERROR(F344),"",_xlfn.TEXTJOIN("/",FALSE,R357,U357))</f>
        <v>91/100</v>
      </c>
      <c r="L357" s="39"/>
      <c r="M357" s="7" t="str">
        <f ca="1">IF(ISERROR(F344),"",IF(ISTEXT(P357),IF(P357="A","Ab",IF(P357="D","Dt",IF(P357="UFM","UFM",IF(P357="NA","")))),IF(AND(ISBLANK(P357),ISBLANK(R357)),"",IF(P357&lt;0.3*S357,"F",IF(ISBLANK(R357),"",IF(ISTEXT(R357),R357,IF(R357&gt;=0.9*U357,"O",IF(R357&gt;=0.85*U357,"A+",IF(R357&gt;=0.8*U357,"A",IF(R357&gt;=0.7*U357,"B+",IF(R357&gt;=0.6*U357,"B",IF(R357&gt;=0.5*U357,"C",IF(R357&gt;=0.4*U357,"P",IF(R357&lt;0.4*U357,"F",R357))))))))))))))</f>
        <v>O</v>
      </c>
      <c r="N357" s="8">
        <f t="shared" ca="1" si="33"/>
        <v>10</v>
      </c>
      <c r="O357">
        <f t="shared" si="34"/>
        <v>9</v>
      </c>
      <c r="P357" s="1">
        <f ca="1">IF(ISERROR(F344),"",IF(ISTEXT(VLOOKUP(B344,INDIRECT($F$8),6+(O357-1)*3)),(VLOOKUP(B344,INDIRECT($F$8),6+(O357-1)*3)),SUM(VLOOKUP(B344,INDIRECT($F$8),6+(O357-1)*3),IF(W361,W357,0))))</f>
        <v>43</v>
      </c>
      <c r="Q357" s="1">
        <f ca="1">IF(ISERROR(F344),"",VLOOKUP(B344,INDIRECT($F$8),7+(O357-1)*3))</f>
        <v>48</v>
      </c>
      <c r="R357" s="1">
        <f ca="1">IF(ISERROR(F344),"",SUM(P357:Q357))</f>
        <v>91</v>
      </c>
      <c r="S357" s="1">
        <f ca="1">IF(ISERROR(F344),"",VLOOKUP(A344,INDIRECT($F$8),6+(O357-1)*3))</f>
        <v>50</v>
      </c>
      <c r="T357" s="1">
        <f ca="1">IF(ISERROR(F344),"",VLOOKUP(A344,INDIRECT($F$8),7+(O357-1)*3))</f>
        <v>50</v>
      </c>
      <c r="U357" s="1">
        <f ca="1">IF(ISERROR(F344),"",VLOOKUP(A344,INDIRECT($F$8),8+(O357-1)*3))</f>
        <v>100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5">
      <c r="A358" s="7" t="str">
        <f ca="1">IF(ISERROR(F344),"",VLOOKUP(C344,INDIRECT($F$8),6+(O358-1)*3,0))</f>
        <v>AHP 003</v>
      </c>
      <c r="B358" s="38" t="str">
        <f ca="1">IF(ISERROR(F344),"",VLOOKUP(D344,INDIRECT($F$8),6+(O358-1)*3,0))</f>
        <v>Introduction to Digital Marketing Lab</v>
      </c>
      <c r="C358" s="38"/>
      <c r="D358" s="38"/>
      <c r="E358" s="38"/>
      <c r="F358" s="7">
        <f ca="1">IF(ISERROR(F344),"",VLOOKUP(E344,INDIRECT($F$8),6+(O358-1)*3,0))</f>
        <v>1</v>
      </c>
      <c r="G358" s="39" t="str">
        <f ca="1">IF(ISERROR(F344),"",_xlfn.TEXTJOIN("/",FALSE,P358,S358))</f>
        <v>20/25</v>
      </c>
      <c r="H358" s="39"/>
      <c r="I358" s="39" t="str">
        <f ca="1">IF(ISERROR(F344),"",_xlfn.TEXTJOIN("/",FALSE,Q358,T358))</f>
        <v>20/25</v>
      </c>
      <c r="J358" s="39"/>
      <c r="K358" s="39" t="str">
        <f ca="1">IF(ISERROR(F344),"",_xlfn.TEXTJOIN("/",FALSE,R358,U358))</f>
        <v>40/50</v>
      </c>
      <c r="L358" s="39"/>
      <c r="M358" s="7" t="str">
        <f ca="1">IF(ISERROR(F344),"",IF(ISTEXT(P358),IF(P358="A","Ab",IF(P358="D","Dt",IF(P358="UFM","UFM",IF(P358="NA","")))),IF(AND(ISBLANK(P358),ISBLANK(R358)),"",IF(P358&lt;0.3*S358,"F",IF(ISBLANK(R358),"",IF(ISTEXT(R358),R358,IF(R358&gt;=0.9*U358,"O",IF(R358&gt;=0.85*U358,"A+",IF(R358&gt;=0.8*U358,"A",IF(R358&gt;=0.7*U358,"B+",IF(R358&gt;=0.6*U358,"B",IF(R358&gt;=0.5*U358,"C",IF(R358&gt;=0.4*U358,"P",IF(R358&lt;0.4*U358,"F",R358))))))))))))))</f>
        <v>A</v>
      </c>
      <c r="N358" s="8">
        <f t="shared" ca="1" si="33"/>
        <v>8</v>
      </c>
      <c r="O358">
        <f t="shared" si="34"/>
        <v>10</v>
      </c>
      <c r="P358" s="1">
        <f ca="1">IF(ISERROR(F344),"",IF(ISTEXT(VLOOKUP(B344,INDIRECT($F$8),6+(O358-1)*3)),(VLOOKUP(B344,INDIRECT($F$8),6+(O358-1)*3)),SUM(VLOOKUP(B344,INDIRECT($F$8),6+(O358-1)*3),IF(W361,W358,0))))</f>
        <v>20</v>
      </c>
      <c r="Q358" s="1">
        <f ca="1">IF(ISERROR(F344),"",VLOOKUP(B344,INDIRECT($F$8),7+(O358-1)*3))</f>
        <v>20</v>
      </c>
      <c r="R358" s="1">
        <f ca="1">IF(ISERROR(F344),"",SUM(P358:Q358))</f>
        <v>40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5">
      <c r="A359" s="7" t="str">
        <f ca="1">IF(ISERROR(F344),"",VLOOKUP(C344,INDIRECT($F$8),6+(O359-1)*3,0))</f>
        <v>AHP 005</v>
      </c>
      <c r="B359" s="38" t="str">
        <f ca="1">IF(ISERROR(F344),"",VLOOKUP(D344,INDIRECT($F$8),6+(O359-1)*3,0))</f>
        <v>Self Employment &amp; Entrepreneurship Development</v>
      </c>
      <c r="C359" s="38"/>
      <c r="D359" s="38"/>
      <c r="E359" s="38"/>
      <c r="F359" s="7">
        <f ca="1">IF(ISERROR(F344),"",VLOOKUP(E344,INDIRECT($F$8),6+(O359-1)*3,0))</f>
        <v>1</v>
      </c>
      <c r="G359" s="39" t="str">
        <f ca="1">IF(ISERROR(F344),"",_xlfn.TEXTJOIN("/",FALSE,P359,S359))</f>
        <v>21/25</v>
      </c>
      <c r="H359" s="39"/>
      <c r="I359" s="39" t="str">
        <f ca="1">IF(ISERROR(F344),"",_xlfn.TEXTJOIN("/",FALSE,Q359,T359))</f>
        <v>23/25</v>
      </c>
      <c r="J359" s="39"/>
      <c r="K359" s="39" t="str">
        <f ca="1">IF(ISERROR(F344),"",_xlfn.TEXTJOIN("/",FALSE,R359,U359))</f>
        <v>44/50</v>
      </c>
      <c r="L359" s="39"/>
      <c r="M359" s="7" t="str">
        <f ca="1">IF(ISERROR(F344),"",IF(ISTEXT(P359),IF(P359="A","Ab",IF(P359="D","Dt",IF(P359="UFM","UFM",IF(P359="NA","")))),IF(AND(ISBLANK(P359),ISBLANK(R359)),"",IF(P359&lt;0.3*S359,"F",IF(ISBLANK(R359),"",IF(ISTEXT(R359),R359,IF(R359&gt;=0.9*U359,"O",IF(R359&gt;=0.85*U359,"A+",IF(R359&gt;=0.8*U359,"A",IF(R359&gt;=0.7*U359,"B+",IF(R359&gt;=0.6*U359,"B",IF(R359&gt;=0.5*U359,"C",IF(R359&gt;=0.4*U359,"P",IF(R359&lt;0.4*U359,"F",R359))))))))))))))</f>
        <v>A+</v>
      </c>
      <c r="N359" s="8">
        <f t="shared" ca="1" si="33"/>
        <v>9</v>
      </c>
      <c r="O359">
        <f t="shared" si="34"/>
        <v>11</v>
      </c>
      <c r="P359" s="1">
        <f ca="1">IF(ISERROR(F344),"",IF(ISTEXT(VLOOKUP(B344,INDIRECT($F$8),6+(O359-1)*3)),(VLOOKUP(B344,INDIRECT($F$8),6+(O359-1)*3)),SUM(VLOOKUP(B344,INDIRECT($F$8),6+(O359-1)*3),IF(W361,W359,0))))</f>
        <v>21</v>
      </c>
      <c r="Q359" s="1">
        <f ca="1">IF(ISERROR(F344),"",VLOOKUP(B344,INDIRECT($F$8),7+(O359-1)*3))</f>
        <v>23</v>
      </c>
      <c r="R359" s="1">
        <f ca="1">IF(ISERROR(F344),"",SUM(P359:Q359))</f>
        <v>44</v>
      </c>
      <c r="S359" s="1">
        <f ca="1">IF(ISERROR(F344),"",VLOOKUP(A344,INDIRECT($F$8),6+(O359-1)*3))</f>
        <v>25</v>
      </c>
      <c r="T359" s="1">
        <f ca="1">IF(ISERROR(F344),"",VLOOKUP(A344,INDIRECT($F$8),7+(O359-1)*3))</f>
        <v>25</v>
      </c>
      <c r="U359" s="1">
        <f ca="1">IF(ISERROR(F344),"",VLOOKUP(A344,INDIRECT($F$8),8+(O359-1)*3))</f>
        <v>50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5">
      <c r="A360" s="7" t="str">
        <f ca="1">IF(ISERROR(F344),"",VLOOKUP(C344,INDIRECT($F$8),6+(O360-1)*3-Y360,0))</f>
        <v>GP 02</v>
      </c>
      <c r="B360" s="38" t="str">
        <f ca="1">IF(ISERROR(F344),"",VLOOKUP(D344,INDIRECT($F$8),6+(O360-1)*3-Z360,0))</f>
        <v>General Proficiency ($)</v>
      </c>
      <c r="C360" s="38"/>
      <c r="D360" s="38"/>
      <c r="E360" s="38"/>
      <c r="F360" s="7">
        <f ca="1">IF(ISERROR(F344),"",VLOOKUP(E344,INDIRECT($F$8),6+(O360-1)*3-AA360,0))</f>
        <v>0</v>
      </c>
      <c r="G360" s="39" t="str">
        <f ca="1">IF(ISERROR(F344),"","-")</f>
        <v>-</v>
      </c>
      <c r="H360" s="39"/>
      <c r="I360" s="39" t="str">
        <f ca="1">IF(ISERROR(F344),"",_xlfn.TEXTJOIN("/",FALSE,Q360,T360))</f>
        <v>45/50</v>
      </c>
      <c r="J360" s="39"/>
      <c r="K360" s="39" t="str">
        <f ca="1">IF(ISERROR(F344),"",_xlfn.TEXTJOIN("/",FALSE,R360,U360))</f>
        <v>45/50</v>
      </c>
      <c r="L360" s="39"/>
      <c r="M360" s="39" t="str">
        <f ca="1">IF(ISBLANK(R360),"",IF(ISTEXT(R360),R360,IF(R360&gt;=0.8*U360,"Excellent",IF(R360&gt;=0.6*U360,"Very Good",IF(R360&gt;=0.4*U360,"Good",IF(R360&gt;=0.2*U360,"Satisfactory","Average"))))))</f>
        <v>Excellent</v>
      </c>
      <c r="N360" s="39"/>
      <c r="O360">
        <f t="shared" si="34"/>
        <v>12</v>
      </c>
      <c r="P360" s="1">
        <f ca="1">IF(ISERROR(F344),"",IF(ISTEXT(VLOOKUP(B\28,INDIRECT($F$8),6+(O360-1)*3)),(VLOOKUP(B344,INDIRECT($F$8),6+(O360-1)*3)),SUM(VLOOKUP(B344,INDIRECT($F$8),6+(O360-1)*3),IF(W361,W360,0))))</f>
        <v>0</v>
      </c>
      <c r="Q360" s="1">
        <f ca="1">IF(ISERROR(F344),"",VLOOKUP(B344,INDIRECT($F$8),7+(O360-1)*3))</f>
        <v>45</v>
      </c>
      <c r="R360" s="1">
        <f ca="1">IF(ISERROR(F344),"",SUM(P360:Q360))</f>
        <v>45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5">
      <c r="A361" s="40" t="str">
        <f ca="1">IF(ISERROR(F344),"",A340)</f>
        <v>Total Credits/ Marks/ Total Grade Points</v>
      </c>
      <c r="B361" s="40"/>
      <c r="C361" s="40"/>
      <c r="D361" s="40"/>
      <c r="E361" s="40"/>
      <c r="F361" s="10">
        <f ca="1">IF(ISERROR(F344),"",SUM(F349:F359))</f>
        <v>23</v>
      </c>
      <c r="G361" s="41" t="str">
        <f ca="1">IF(ISERROR(F344),"",_xlfn.TEXTJOIN("/",TRUE,SUMIF(F349:F360,"&gt;0",P349:P360),SUMIF(F349:F360,"&gt;0",S349:S360)))</f>
        <v>346/575</v>
      </c>
      <c r="H361" s="41"/>
      <c r="I361" s="41" t="str">
        <f ca="1">IF(ISERROR(F344),"",_xlfn.TEXTJOIN("/",TRUE,SUMIF(F349:F360,"&gt;0",Q349:Q360),SUMIF(F349:F360,"&gt;0",T349:T360)))</f>
        <v>312/375</v>
      </c>
      <c r="J361" s="41"/>
      <c r="K361" s="41" t="str">
        <f ca="1">IF(ISERROR(F344),"",_xlfn.TEXTJOIN("/",TRUE,SUMIF(F349:F360,"&gt;0",R349:R360),SUMIF(F349:F360,"&gt;0",U349:U360)))</f>
        <v>658/950</v>
      </c>
      <c r="L361" s="41"/>
      <c r="M361" s="40" t="e">
        <f ca="1">IF(ISERROR(F344),"",SUMPRODUCT(N349:N359,F349:F359))</f>
        <v>#N/A</v>
      </c>
      <c r="N361" s="40"/>
      <c r="V361" s="1" t="e">
        <f ca="1">IF(ISERROR(F344),"",_xlfn.TEXTJOIN(", ",TRUE,V349:V360))</f>
        <v>#N/A</v>
      </c>
      <c r="W361" t="b">
        <f ca="1">IF(ISERROR(F344),"",IF(SUM(W349:W360)&lt;=W348,TRUE,FALSE))</f>
        <v>0</v>
      </c>
      <c r="X361" s="1" t="str">
        <f ca="1">IF(ISERROR(F344),"",_xlfn.TEXTJOIN(",",TRUE,X349:X360))</f>
        <v xml:space="preserve"> G+11 in AHT 001</v>
      </c>
    </row>
    <row r="362" spans="1:24" ht="12" customHeight="1" x14ac:dyDescent="0.25">
      <c r="A362" s="40" t="str">
        <f ca="1">IF(ISERROR(F344),"",A341)</f>
        <v>Result:</v>
      </c>
      <c r="B362" s="42" t="e" cm="1">
        <f t="array" aca="1" ref="B362" ca="1">IF(INDIRECT("N" &amp; ROW())&lt;20, "NOT PROMOTED TO SECOND YEAR", IF(TRIM(INDIRECT("V" &amp; ROW()-1))="","PASS","CARRY OVER")
)</f>
        <v>#N/A</v>
      </c>
      <c r="C362" s="42"/>
      <c r="D362" s="40" t="str">
        <f ca="1">IF(ISERROR(F344),"",D341)</f>
        <v>Remark:</v>
      </c>
      <c r="E362" s="42" t="e">
        <f ca="1">IF(ISERROR(F344),"",IF(V361="",IF(X361="","",X361),_xlfn.TEXTJOIN(" ",TRUE,"BACK IN",V361)))</f>
        <v>#N/A</v>
      </c>
      <c r="F362" s="42"/>
      <c r="G362" s="40" t="str">
        <f ca="1">IF(ISERROR(F344),"",G341)</f>
        <v>SGPA:</v>
      </c>
      <c r="H362" s="43" t="e">
        <f ca="1">IF(ISERROR(F344),"",M361/F361)</f>
        <v>#N/A</v>
      </c>
      <c r="I362" s="40" t="str">
        <f ca="1">IF(ISERROR(F344),"",I341)</f>
        <v>CGPA:</v>
      </c>
      <c r="J362" s="43" t="e">
        <f ca="1">IF(ISERROR(F344),"",VLOOKUP(B344,INDIRECT($F$8),12+(O360-1)*3,0))</f>
        <v>#N/A</v>
      </c>
      <c r="K362" s="42" t="str">
        <f ca="1">IF(ISERROR(F344),"",K341)</f>
        <v>Earned Credits:</v>
      </c>
      <c r="L362" s="40">
        <f ca="1">IF(ISERROR(F344),"",SUMIF(N349:N359,"&gt;0",F349:F359))</f>
        <v>19</v>
      </c>
      <c r="M362" s="42" t="str">
        <f ca="1">IF(ISERROR(F344),"",M341)</f>
        <v>Cuml. Earned Credits:</v>
      </c>
      <c r="N362" s="40">
        <f ca="1">IF(ISERROR(F344),"",VLOOKUP(B344,INDIRECT($F$8),10+(O360-1)*3,0))</f>
        <v>42</v>
      </c>
    </row>
    <row r="363" spans="1:24" ht="12" customHeight="1" x14ac:dyDescent="0.25">
      <c r="A363" s="40"/>
      <c r="B363" s="42"/>
      <c r="C363" s="42"/>
      <c r="D363" s="40"/>
      <c r="E363" s="42"/>
      <c r="F363" s="42"/>
      <c r="G363" s="40"/>
      <c r="H363" s="43"/>
      <c r="I363" s="40"/>
      <c r="J363" s="43"/>
      <c r="K363" s="42"/>
      <c r="L363" s="40"/>
      <c r="M363" s="42"/>
      <c r="N363" s="40"/>
    </row>
    <row r="364" spans="1:24" ht="12" customHeight="1" x14ac:dyDescent="0.25">
      <c r="A364" s="40"/>
      <c r="B364" s="42"/>
      <c r="C364" s="42"/>
      <c r="D364" s="40"/>
      <c r="E364" s="42"/>
      <c r="F364" s="42"/>
      <c r="G364" s="40"/>
      <c r="H364" s="43"/>
      <c r="I364" s="40"/>
      <c r="J364" s="43"/>
      <c r="K364" s="42"/>
      <c r="L364" s="40"/>
      <c r="M364" s="42"/>
      <c r="N364" s="40"/>
    </row>
    <row r="365" spans="1:24" ht="12" customHeight="1" x14ac:dyDescent="0.25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AYUSHI KHANSHILI</v>
      </c>
    </row>
    <row r="366" spans="1:24" ht="12" customHeight="1" x14ac:dyDescent="0.25">
      <c r="A366" s="44" t="str">
        <f ca="1">IF(ISERROR(F365),"",A345)</f>
        <v>Name:</v>
      </c>
      <c r="B366" s="44" t="str">
        <f ca="1">IFERROR(VLOOKUP(B365,INDIRECT($F$8),4,0),"")</f>
        <v>AYUSHI KHANSHILI</v>
      </c>
      <c r="C366" s="44"/>
      <c r="D366" s="44" t="str">
        <f ca="1">IF(ISERROR(F365),"",D345)</f>
        <v>Father's Name:</v>
      </c>
      <c r="E366" s="44" t="str">
        <f ca="1">IFERROR(VLOOKUP(B365,INDIRECT($F$8),5,0),"")</f>
        <v>PAWAN KHANSHILI</v>
      </c>
      <c r="F366" s="44"/>
      <c r="G366" s="44" t="str">
        <f ca="1">IF(ISERROR(F365),"",G345)</f>
        <v>University Roll No:</v>
      </c>
      <c r="H366" s="44"/>
      <c r="I366" s="45">
        <f ca="1">IFERROR(VLOOKUP(B365,INDIRECT($F$8),2,0),"")</f>
        <v>250090101018</v>
      </c>
      <c r="J366" s="45"/>
      <c r="K366" s="44" t="str">
        <f ca="1">IF(ISERROR(F365),"",K345)</f>
        <v>University Enrol. No:</v>
      </c>
      <c r="L366" s="44"/>
      <c r="M366" s="45">
        <f ca="1">IFERROR(VLOOKUP(B365,INDIRECT($F$8),3,0),"")</f>
        <v>0</v>
      </c>
      <c r="N366" s="45"/>
    </row>
    <row r="367" spans="1:24" ht="12" customHeight="1" x14ac:dyDescent="0.25">
      <c r="A367" s="44"/>
      <c r="B367" s="44"/>
      <c r="C367" s="44"/>
      <c r="D367" s="44"/>
      <c r="E367" s="44"/>
      <c r="F367" s="44"/>
      <c r="G367" s="44"/>
      <c r="H367" s="44"/>
      <c r="I367" s="45"/>
      <c r="J367" s="45"/>
      <c r="K367" s="44"/>
      <c r="L367" s="44"/>
      <c r="M367" s="45"/>
      <c r="N367" s="45"/>
    </row>
    <row r="368" spans="1:24" ht="12" customHeight="1" x14ac:dyDescent="0.25">
      <c r="A368" s="42" t="str">
        <f ca="1">IF(ISERROR(F365),"",A347)</f>
        <v>Subject Code</v>
      </c>
      <c r="B368" s="42" t="str">
        <f ca="1">IF(ISERROR(F365),"",B347)</f>
        <v>Subject Name</v>
      </c>
      <c r="C368" s="42"/>
      <c r="D368" s="42"/>
      <c r="E368" s="42"/>
      <c r="F368" s="42" t="str">
        <f ca="1">IF(ISERROR(F365),"",F347)</f>
        <v>Credits</v>
      </c>
      <c r="G368" s="42" t="str">
        <f ca="1">IF(ISERROR(F365),"",G347)</f>
        <v>External Marks</v>
      </c>
      <c r="H368" s="42"/>
      <c r="I368" s="42" t="str">
        <f ca="1">IF(ISERROR(F365),"",I347)</f>
        <v>Sessional Marks</v>
      </c>
      <c r="J368" s="42"/>
      <c r="K368" s="42" t="str">
        <f ca="1">IF(ISERROR(F365),"",K347)</f>
        <v>Total Marks</v>
      </c>
      <c r="L368" s="42"/>
      <c r="M368" s="42" t="str">
        <f ca="1">IF(ISERROR(F365),"",M347)</f>
        <v>Grade</v>
      </c>
      <c r="N368" s="42" t="str">
        <f ca="1">IF(ISERROR(F365),"",N347)</f>
        <v>Grade Points</v>
      </c>
    </row>
    <row r="369" spans="1:24" ht="12" customHeight="1" x14ac:dyDescent="0.2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5">
      <c r="A370" s="7" t="str">
        <f ca="1">IF(ISERROR(F365),"",VLOOKUP(C365,INDIRECT($F$8),6+(O370-1)*3,0))</f>
        <v>AHT 001</v>
      </c>
      <c r="B370" s="38" t="str">
        <f ca="1">IF(ISERROR(F365),"",VLOOKUP(D365,INDIRECT($F$8),6+(O370-1)*3,0))</f>
        <v>Engineering Physics</v>
      </c>
      <c r="C370" s="38"/>
      <c r="D370" s="38"/>
      <c r="E370" s="38"/>
      <c r="F370" s="7">
        <f ca="1">IF(ISERROR(F365),"",VLOOKUP(E365,INDIRECT($F$8),6+(O370-1)*3,0))</f>
        <v>4</v>
      </c>
      <c r="G370" s="39" t="str">
        <f ca="1">IF(ISERROR(F365),"",_xlfn.TEXTJOIN("/",FALSE,P370,S370))</f>
        <v>PAWAN KHANSHILI/100</v>
      </c>
      <c r="H370" s="39"/>
      <c r="I370" s="39" t="str">
        <f ca="1">IF(ISERROR(F365),"",_xlfn.TEXTJOIN("/",FALSE,Q370,T370))</f>
        <v>0/50</v>
      </c>
      <c r="J370" s="39"/>
      <c r="K370" s="39" t="str">
        <f ca="1">IF(ISERROR(F365),"",_xlfn.TEXTJOIN("/",FALSE,R370,U370))</f>
        <v>0/150</v>
      </c>
      <c r="L370" s="39"/>
      <c r="M370" s="7" t="b">
        <f ca="1">IF(ISERROR(F365),"",IF(ISTEXT(P370),IF(P370="A","Ab",IF(P370="D","Dt",IF(P370="UFM","UFM",IF(P370="NA","")))),IF(AND(ISBLANK(P370),ISBLANK(R370)),"",IF(P370&lt;0.3*S370,"F",IF(ISBLANK(R370),"",IF(ISTEXT(R370),R370,IF(R370&gt;=0.9*U370,"O",IF(R370&gt;=0.85*U370,"A+",IF(R370&gt;=0.8*U370,"A",IF(R370&gt;=0.7*U370,"B+",IF(R370&gt;=0.6*U370,"B",IF(R370&gt;=0.5*U370,"C",IF(R370&gt;=0.4*U370,"P",IF(R370&lt;0.4*U370,"F",R370))))))))))))))</f>
        <v>0</v>
      </c>
      <c r="N370" s="8" t="e">
        <f t="shared" ref="N370:N380" ca="1" si="35">INDEX($Z$2:$Z$13,MATCH(M370,$Y$2:$Y$13,0))</f>
        <v>#N/A</v>
      </c>
      <c r="O370">
        <v>1</v>
      </c>
      <c r="P370" s="1" t="str">
        <f ca="1">IF(ISERROR(F365),"",IF(ISTEXT(VLOOKUP(B365,INDIRECT($F$8),6+(O370-1)*3)),(VLOOKUP(B365,INDIRECT($F$8),6+(O370-1)*3)),SUM(VLOOKUP(B365,INDIRECT($F$8),6+(O370-1)*3),IF(W382,W370,0))))</f>
        <v>PAWAN KHANSHILI</v>
      </c>
      <c r="Q370" s="1">
        <f ca="1">IF(ISERROR(F365),"",VLOOKUP(B365,INDIRECT($F$8),7+(O370-1)*3))</f>
        <v>0</v>
      </c>
      <c r="R370" s="1">
        <f ca="1">IF(ISERROR(F365),"",SUM(P370:Q370))</f>
        <v>0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e">
        <f ca="1">IF(ISERROR(F365),"",IF(N370=0,A370,""))</f>
        <v>#N/A</v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11</v>
      </c>
      <c r="X370" s="1" t="str">
        <f ca="1">IF(ISERROR(F365),"",IF(W370=0,"",_xlfn.TEXTJOIN("",FALSE," G+",W370," in ",A370)))</f>
        <v xml:space="preserve"> G+11 in AHT 001</v>
      </c>
    </row>
    <row r="371" spans="1:24" ht="12" customHeight="1" x14ac:dyDescent="0.25">
      <c r="A371" s="7" t="str">
        <f ca="1">IF(ISERROR(F365),"",VLOOKUP(C365,INDIRECT($F$8),6+(O371-1)*3,0))</f>
        <v>AHT 005</v>
      </c>
      <c r="B371" s="38" t="str">
        <f ca="1">IF(ISERROR(F365),"",VLOOKUP(D365,INDIRECT($F$8),6+(O371-1)*3,0))</f>
        <v>Analytical Mathematics</v>
      </c>
      <c r="C371" s="38"/>
      <c r="D371" s="38"/>
      <c r="E371" s="38"/>
      <c r="F371" s="7">
        <f ca="1">IF(ISERROR(F365),"",VLOOKUP(E365,INDIRECT($F$8),6+(O371-1)*3,0))</f>
        <v>4</v>
      </c>
      <c r="G371" s="39" t="str">
        <f ca="1">IF(ISERROR(F365),"",_xlfn.TEXTJOIN("/",FALSE,P371,S371))</f>
        <v>0/100</v>
      </c>
      <c r="H371" s="39"/>
      <c r="I371" s="39" t="str">
        <f ca="1">IF(ISERROR(F365),"",_xlfn.TEXTJOIN("/",FALSE,Q371,T371))</f>
        <v>0/50</v>
      </c>
      <c r="J371" s="39"/>
      <c r="K371" s="39" t="str">
        <f ca="1">IF(ISERROR(F365),"",_xlfn.TEXTJOIN("/",FALSE,R371,U371))</f>
        <v>0/150</v>
      </c>
      <c r="L371" s="39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*U371,"O",IF(R371&gt;=0.85*U371,"A+",IF(R371&gt;=0.8*U371,"A",IF(R371&gt;=0.7*U371,"B+",IF(R371&gt;=0.6*U371,"B",IF(R371&gt;=0.5*U371,"C",IF(R371&gt;=0.4*U371,"P",IF(R371&lt;0.4*U371,"F",R371))))))))))))))</f>
        <v>F</v>
      </c>
      <c r="N371" s="8">
        <f t="shared" ca="1" si="35"/>
        <v>0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0</v>
      </c>
      <c r="Q371" s="1">
        <f ca="1">IF(ISERROR(F365),"",VLOOKUP(B365,INDIRECT($F$8),7+(O371-1)*3))</f>
        <v>0</v>
      </c>
      <c r="R371" s="1">
        <f ca="1">IF(ISERROR(F365),"",SUM(P371:Q371))</f>
        <v>0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>AHT 005</v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11</v>
      </c>
      <c r="X371" s="1" t="str">
        <f ca="1">IF(ISERROR(F365),"",IF(W371=0,"",_xlfn.TEXTJOIN("",FALSE," G+",W371," in ",A371)))</f>
        <v xml:space="preserve"> G+11 in AHT 005</v>
      </c>
    </row>
    <row r="372" spans="1:24" ht="12" customHeight="1" x14ac:dyDescent="0.25">
      <c r="A372" s="7" t="str">
        <f ca="1">IF(ISERROR(F365),"",VLOOKUP(C365,INDIRECT($F$8),6+(O372-1)*3,0))</f>
        <v>EET 001</v>
      </c>
      <c r="B372" s="38" t="str">
        <f ca="1">IF(ISERROR(F365),"",VLOOKUP(D365,INDIRECT($F$8),6+(O372-1)*3,0))</f>
        <v>Basic Electrical Engineering</v>
      </c>
      <c r="C372" s="38"/>
      <c r="D372" s="38"/>
      <c r="E372" s="38"/>
      <c r="F372" s="7">
        <f ca="1">IF(ISERROR(F365),"",VLOOKUP(E365,INDIRECT($F$8),6+(O372-1)*3,0))</f>
        <v>4</v>
      </c>
      <c r="G372" s="39" t="str">
        <f ca="1">IF(ISERROR(F365),"",_xlfn.TEXTJOIN("/",FALSE,P372,S372))</f>
        <v>0/100</v>
      </c>
      <c r="H372" s="39"/>
      <c r="I372" s="39" t="str">
        <f ca="1">IF(ISERROR(F365),"",_xlfn.TEXTJOIN("/",FALSE,Q372,T372))</f>
        <v>0/50</v>
      </c>
      <c r="J372" s="39"/>
      <c r="K372" s="39" t="str">
        <f ca="1">IF(ISERROR(F365),"",_xlfn.TEXTJOIN("/",FALSE,R372,U372))</f>
        <v>0/150</v>
      </c>
      <c r="L372" s="39"/>
      <c r="M372" s="7" t="str">
        <f ca="1">IF(ISERROR(F365),"",IF(ISTEXT(P372),IF(P372="A","Ab",IF(P372="D","Dt",IF(P372="UFM","UFM",IF(P372="NA","")))),IF(AND(ISBLANK(P372),ISBLANK(R372)),"",IF(P372&lt;0.3*S372,"F",IF(ISBLANK(R372),"",IF(ISTEXT(R372),R372,IF(R372&gt;=0.9*U372,"O",IF(R372&gt;=0.85*U372,"A+",IF(R372&gt;=0.8*U372,"A",IF(R372&gt;=0.7*U372,"B+",IF(R372&gt;=0.6*U372,"B",IF(R372&gt;=0.5*U372,"C",IF(R372&gt;=0.4*U372,"P",IF(R372&lt;0.4*U372,"F",R372))))))))))))))</f>
        <v>F</v>
      </c>
      <c r="N372" s="8">
        <f t="shared" ca="1" si="35"/>
        <v>0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0</v>
      </c>
      <c r="Q372" s="1">
        <f ca="1">IF(ISERROR(F365),"",VLOOKUP(B365,INDIRECT($F$8),7+(O372-1)*3))</f>
        <v>0</v>
      </c>
      <c r="R372" s="1">
        <f ca="1">IF(ISERROR(F365),"",SUM(P372:Q372))</f>
        <v>0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>EET 001</v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11</v>
      </c>
      <c r="X372" s="1" t="str">
        <f ca="1">IF(ISERROR(F365),"",IF(W372=0,"",_xlfn.TEXTJOIN("",FALSE," G+",W372," in ",A372)))</f>
        <v xml:space="preserve"> G+11 in EET 001</v>
      </c>
    </row>
    <row r="373" spans="1:24" ht="12" customHeight="1" x14ac:dyDescent="0.25">
      <c r="A373" s="7" t="str">
        <f ca="1">IF(ISERROR(F365),"",VLOOKUP(C365,INDIRECT($F$8),6+(O373-1)*3,0))</f>
        <v>CST 001</v>
      </c>
      <c r="B373" s="38" t="str">
        <f ca="1">IF(ISERROR(F365),"",VLOOKUP(D365,INDIRECT($F$8),6+(O373-1)*3,0))</f>
        <v>Programming for Problem Solving</v>
      </c>
      <c r="C373" s="38"/>
      <c r="D373" s="38"/>
      <c r="E373" s="38"/>
      <c r="F373" s="7">
        <f ca="1">IF(ISERROR(F365),"",VLOOKUP(E365,INDIRECT($F$8),6+(O373-1)*3,0))</f>
        <v>4</v>
      </c>
      <c r="G373" s="39" t="str">
        <f ca="1">IF(ISERROR(F365),"",_xlfn.TEXTJOIN("/",FALSE,P373,S373))</f>
        <v>0/100</v>
      </c>
      <c r="H373" s="39"/>
      <c r="I373" s="39" t="str">
        <f ca="1">IF(ISERROR(F365),"",_xlfn.TEXTJOIN("/",FALSE,Q373,T373))</f>
        <v>0/50</v>
      </c>
      <c r="J373" s="39"/>
      <c r="K373" s="39" t="str">
        <f ca="1">IF(ISERROR(F365),"",_xlfn.TEXTJOIN("/",FALSE,R373,U373))</f>
        <v>0/150</v>
      </c>
      <c r="L373" s="39"/>
      <c r="M373" s="7" t="str">
        <f ca="1">IF(ISERROR(F365),"",IF(ISTEXT(P373),IF(P373="A","Ab",IF(P373="D","Dt",IF(P373="UFM","UFM",IF(P373="NA","")))),IF(AND(ISBLANK(P373),ISBLANK(R373)),"",IF(P373&lt;0.3*S373,"F",IF(ISBLANK(R373),"",IF(ISTEXT(R373),R373,IF(R373&gt;=0.9*U373,"O",IF(R373&gt;=0.85*U373,"A+",IF(R373&gt;=0.8*U373,"A",IF(R373&gt;=0.7*U373,"B+",IF(R373&gt;=0.6*U373,"B",IF(R373&gt;=0.5*U373,"C",IF(R373&gt;=0.4*U373,"P",IF(R373&lt;0.4*U373,"F",R373))))))))))))))</f>
        <v>F</v>
      </c>
      <c r="N373" s="8">
        <f t="shared" ca="1" si="35"/>
        <v>0</v>
      </c>
      <c r="O373">
        <f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0</v>
      </c>
      <c r="Q373" s="1">
        <f ca="1">IF(ISERROR(F365),"",VLOOKUP(B365,INDIRECT($F$8),7+(O373-1)*3))</f>
        <v>0</v>
      </c>
      <c r="R373" s="1">
        <f ca="1">IF(ISERROR(F365),"",SUM(P373:Q373))</f>
        <v>0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>CST 001</v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11</v>
      </c>
      <c r="X373" s="1" t="str">
        <f ca="1">IF(ISERROR(F365),"",IF(W373=0,"",_xlfn.TEXTJOIN("",FALSE," G+",W373," in ",A373)))</f>
        <v xml:space="preserve"> G+11 in CST 001</v>
      </c>
    </row>
    <row r="374" spans="1:24" ht="12" customHeight="1" x14ac:dyDescent="0.25">
      <c r="A374" s="7" t="str">
        <f ca="1">IF(ISERROR(F365),"",VLOOKUP(C365,INDIRECT($F$8),6+(O374-1)*3,0))</f>
        <v>AHT 004</v>
      </c>
      <c r="B374" s="38" t="str">
        <f ca="1">IF(ISERROR(F365),"",VLOOKUP(D365,INDIRECT($F$8),6+(O374-1)*3,0))</f>
        <v>Environmental Studies ($)</v>
      </c>
      <c r="C374" s="38"/>
      <c r="D374" s="38"/>
      <c r="E374" s="38"/>
      <c r="F374" s="7">
        <f ca="1">IF(ISERROR(F365),"",VLOOKUP(E365,INDIRECT($F$8),6+(O374-1)*3,0))</f>
        <v>0</v>
      </c>
      <c r="G374" s="39" t="str">
        <f ca="1">IF(ISERROR(F365),"",_xlfn.TEXTJOIN("/",FALSE,P374,S374))</f>
        <v>0/50</v>
      </c>
      <c r="H374" s="39"/>
      <c r="I374" s="39" t="str">
        <f ca="1">IF(ISERROR(F365),"",_xlfn.TEXTJOIN("/",FALSE,Q374,T374))</f>
        <v>0/25</v>
      </c>
      <c r="J374" s="39"/>
      <c r="K374" s="39" t="str">
        <f ca="1">IF(ISERROR(F365),"",_xlfn.TEXTJOIN("/",FALSE,R374,U374))</f>
        <v>0/75</v>
      </c>
      <c r="L374" s="39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*U374,"O",IF(R374&gt;=0.85*U374,"A+",IF(R374&gt;=0.8*U374,"A",IF(R374&gt;=0.7*U374,"B+",IF(R374&gt;=0.6*U374,"B",IF(R374&gt;=0.5*U374,"C",IF(R374&gt;=0.4*U374,"P",IF(R374&lt;0.4*U374,"F",R374))))))))))))))</f>
        <v>F</v>
      </c>
      <c r="N374" s="8">
        <f t="shared" ca="1" si="35"/>
        <v>0</v>
      </c>
      <c r="O374">
        <f>O373+1</f>
        <v>5</v>
      </c>
      <c r="P374" s="1">
        <f ca="1">IF(ISERROR(F365),"",IF(ISTEXT(VLOOKUP(B365,INDIRECT($F$8),6+(O374-1)*3)),(VLOOKUP(B365,INDIRECT($F$8),6+(O374-1)*3)),SUM(VLOOKUP(B365,INDIRECT($F$8),6+(O374-1)*3),IF(W382,W374,0))))</f>
        <v>0</v>
      </c>
      <c r="Q374" s="1">
        <f ca="1">IF(ISERROR(F365),"",VLOOKUP(B365,INDIRECT($F$8),7+(O374-1)*3))</f>
        <v>0</v>
      </c>
      <c r="R374" s="1">
        <f ca="1">IF(ISERROR(F365),"",SUM(P374:Q374))</f>
        <v>0</v>
      </c>
      <c r="S374" s="1">
        <f ca="1">IF(ISERROR(F365),"",VLOOKUP(A365,INDIRECT($F$8),6+(O374-1)*3))</f>
        <v>50</v>
      </c>
      <c r="T374" s="1">
        <f ca="1">IF(ISERROR(F365),"",VLOOKUP(A365,INDIRECT($F$8),7+(O374-1)*3))</f>
        <v>25</v>
      </c>
      <c r="U374" s="1">
        <f ca="1">IF(ISERROR(F365),"",VLOOKUP(A365,INDIRECT($F$8),8+(O374-1)*3))</f>
        <v>75</v>
      </c>
      <c r="V374" s="1" t="str">
        <f ca="1">IF(ISERROR(F365),"",IF(N374=0,A374,""))</f>
        <v>AHT 004</v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11</v>
      </c>
      <c r="X374" s="1" t="str">
        <f ca="1">IF(ISERROR(F365),"",IF(W374=0,"",_xlfn.TEXTJOIN("",FALSE," G+",W374," in ",A374)))</f>
        <v xml:space="preserve"> G+11 in AHT 004</v>
      </c>
    </row>
    <row r="375" spans="1:24" ht="12" customHeight="1" x14ac:dyDescent="0.25">
      <c r="A375" s="7" t="str">
        <f ca="1">IF(ISERROR(F365),"",VLOOKUP(C365,INDIRECT($F$8),6+(O375-1)*3,0))</f>
        <v>AHP 001</v>
      </c>
      <c r="B375" s="38" t="str">
        <f ca="1">IF(ISERROR(F365),"",VLOOKUP(D365,INDIRECT($F$8),6+(O375-1)*3,0))</f>
        <v>Engineering Physics Lab</v>
      </c>
      <c r="C375" s="38"/>
      <c r="D375" s="38"/>
      <c r="E375" s="38"/>
      <c r="F375" s="7">
        <f ca="1">IF(ISERROR(F365),"",VLOOKUP(E365,INDIRECT($F$8),6+(O375-1)*3,0))</f>
        <v>1</v>
      </c>
      <c r="G375" s="39" t="str">
        <f ca="1">IF(ISERROR(F365),"",_xlfn.TEXTJOIN("/",FALSE,P375,S375))</f>
        <v>0/25</v>
      </c>
      <c r="H375" s="39"/>
      <c r="I375" s="39" t="str">
        <f ca="1">IF(ISERROR(F365),"",_xlfn.TEXTJOIN("/",FALSE,Q375,T375))</f>
        <v>0/25</v>
      </c>
      <c r="J375" s="39"/>
      <c r="K375" s="39" t="str">
        <f ca="1">IF(ISERROR(F365),"",_xlfn.TEXTJOIN("/",FALSE,R375,U375))</f>
        <v>0/50</v>
      </c>
      <c r="L375" s="39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*U375,"O",IF(R375&gt;=0.85*U375,"A+",IF(R375&gt;=0.8*U375,"A",IF(R375&gt;=0.7*U375,"B+",IF(R375&gt;=0.6*U375,"B",IF(R375&gt;=0.5*U375,"C",IF(R375&gt;=0.4*U375,"P",IF(R375&lt;0.4*U375,"F",R375))))))))))))))</f>
        <v>F</v>
      </c>
      <c r="N375" s="8">
        <f t="shared" ca="1" si="35"/>
        <v>0</v>
      </c>
      <c r="O375">
        <f t="shared" ref="O375:O381" si="36">O374+1</f>
        <v>6</v>
      </c>
      <c r="P375" s="1">
        <f ca="1">IF(ISERROR(F365),"",IF(ISTEXT(VLOOKUP(B365,INDIRECT($F$8),6+(O375-1)*3)),(VLOOKUP(B365,INDIRECT($F$8),6+(O375-1)*3)),SUM(VLOOKUP(B365,INDIRECT($F$8),6+(O375-1)*3),IF(W382,W375,0))))</f>
        <v>0</v>
      </c>
      <c r="Q375" s="1">
        <f ca="1">IF(ISERROR(F365),"",VLOOKUP(B365,INDIRECT($F$8),7+(O375-1)*3))</f>
        <v>0</v>
      </c>
      <c r="R375" s="1">
        <f ca="1">IF(ISERROR(F365),"",SUM(P375:Q375))</f>
        <v>0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>AHP 001</v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11</v>
      </c>
      <c r="X375" s="1" t="str">
        <f ca="1">IF(ISERROR(F365),"",IF(W375=0,"",_xlfn.TEXTJOIN("",FALSE," G+",W375," in ",A375)))</f>
        <v xml:space="preserve"> G+11 in AHP 001</v>
      </c>
    </row>
    <row r="376" spans="1:24" ht="12" customHeight="1" x14ac:dyDescent="0.25">
      <c r="A376" s="7" t="str">
        <f ca="1">IF(ISERROR(F365),"",VLOOKUP(C365,INDIRECT($F$8),6+(O376-1)*3,0))</f>
        <v>EEP 001</v>
      </c>
      <c r="B376" s="38" t="str">
        <f ca="1">IF(ISERROR(F365),"",VLOOKUP(D365,INDIRECT($F$8),6+(O376-1)*3,0))</f>
        <v>Basic Electrical Engineering Lab</v>
      </c>
      <c r="C376" s="38"/>
      <c r="D376" s="38"/>
      <c r="E376" s="38"/>
      <c r="F376" s="7">
        <f ca="1">IF(ISERROR(F365),"",VLOOKUP(E365,INDIRECT($F$8),6+(O376-1)*3,0))</f>
        <v>1</v>
      </c>
      <c r="G376" s="39" t="str">
        <f ca="1">IF(ISERROR(F365),"",_xlfn.TEXTJOIN("/",FALSE,P376,S376))</f>
        <v>0/25</v>
      </c>
      <c r="H376" s="39"/>
      <c r="I376" s="39" t="str">
        <f ca="1">IF(ISERROR(F365),"",_xlfn.TEXTJOIN("/",FALSE,Q376,T376))</f>
        <v>0/25</v>
      </c>
      <c r="J376" s="39"/>
      <c r="K376" s="39" t="str">
        <f ca="1">IF(ISERROR(F365),"",_xlfn.TEXTJOIN("/",FALSE,R376,U376))</f>
        <v>0/50</v>
      </c>
      <c r="L376" s="39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*U376,"O",IF(R376&gt;=0.85*U376,"A+",IF(R376&gt;=0.8*U376,"A",IF(R376&gt;=0.7*U376,"B+",IF(R376&gt;=0.6*U376,"B",IF(R376&gt;=0.5*U376,"C",IF(R376&gt;=0.4*U376,"P",IF(R376&lt;0.4*U376,"F",R376))))))))))))))</f>
        <v>F</v>
      </c>
      <c r="N376" s="8">
        <f t="shared" ca="1" si="35"/>
        <v>0</v>
      </c>
      <c r="O376">
        <f t="shared" si="36"/>
        <v>7</v>
      </c>
      <c r="P376" s="1">
        <f ca="1">IF(ISERROR(F365),"",IF(ISTEXT(VLOOKUP(B365,INDIRECT($F$8),6+(O376-1)*3)),(VLOOKUP(B365,INDIRECT($F$8),6+(O376-1)*3)),SUM(VLOOKUP(B365,INDIRECT($F$8),6+(O376-1)*3),IF(W382,W376,0))))</f>
        <v>0</v>
      </c>
      <c r="Q376" s="1">
        <f ca="1">IF(ISERROR(F365),"",VLOOKUP(B365,INDIRECT($F$8),7+(O376-1)*3))</f>
        <v>0</v>
      </c>
      <c r="R376" s="1">
        <f ca="1">IF(ISERROR(F365),"",SUM(P376:Q376))</f>
        <v>0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>EEP 001</v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11</v>
      </c>
      <c r="X376" s="1" t="str">
        <f ca="1">IF(ISERROR(F365),"",IF(W376=0,"",_xlfn.TEXTJOIN("",FALSE," G+",W376," in ",A376)))</f>
        <v xml:space="preserve"> G+11 in EEP 001</v>
      </c>
    </row>
    <row r="377" spans="1:24" ht="12" customHeight="1" x14ac:dyDescent="0.25">
      <c r="A377" s="7" t="str">
        <f ca="1">IF(ISERROR(F365),"",VLOOKUP(C365,INDIRECT($F$8),6+(O377-1)*3,0))</f>
        <v>CSP 001</v>
      </c>
      <c r="B377" s="38" t="str">
        <f ca="1">IF(ISERROR(F365),"",VLOOKUP(D365,INDIRECT($F$8),6+(O377-1)*3-Z377,0))</f>
        <v>Programming for Problem Solving Lab</v>
      </c>
      <c r="C377" s="38"/>
      <c r="D377" s="38"/>
      <c r="E377" s="38"/>
      <c r="F377" s="7">
        <f ca="1">IF(ISERROR(F365),"",VLOOKUP(E365,INDIRECT($F$8),6+(O377-1)*3,0))</f>
        <v>1</v>
      </c>
      <c r="G377" s="39" t="str">
        <f ca="1">IF(ISERROR(F365),"",_xlfn.TEXTJOIN("/",FALSE,P377,S377))</f>
        <v>0/25</v>
      </c>
      <c r="H377" s="39"/>
      <c r="I377" s="39" t="str">
        <f ca="1">IF(ISERROR(F365),"",_xlfn.TEXTJOIN("/",FALSE,Q377,T377))</f>
        <v>0/25</v>
      </c>
      <c r="J377" s="39"/>
      <c r="K377" s="39" t="str">
        <f ca="1">IF(ISERROR(F365),"",_xlfn.TEXTJOIN("/",FALSE,R377,U377))</f>
        <v>0/50</v>
      </c>
      <c r="L377" s="39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*U377,"O",IF(R377&gt;=0.85*U377,"A+",IF(R377&gt;=0.8*U377,"A",IF(R377&gt;=0.7*U377,"B+",IF(R377&gt;=0.6*U377,"B",IF(R377&gt;=0.5*U377,"C",IF(R377&gt;=0.4*U377,"P",IF(R377&lt;0.4*U377,"F",R377))))))))))))))</f>
        <v>F</v>
      </c>
      <c r="N377" s="8">
        <f t="shared" ca="1" si="35"/>
        <v>0</v>
      </c>
      <c r="O377">
        <f t="shared" si="36"/>
        <v>8</v>
      </c>
      <c r="P377" s="1">
        <f ca="1">IF(ISERROR(F365),"",IF(ISTEXT(VLOOKUP(B365,INDIRECT($F$8),6+(O377-1)*3)),(VLOOKUP(B365,INDIRECT($F$8),6+(O377-1)*3)),SUM(VLOOKUP(B365,INDIRECT($F$8),6+(O377-1)*3),IF(W382,W377,0))))</f>
        <v>0</v>
      </c>
      <c r="Q377" s="1">
        <f ca="1">IF(ISERROR(F365),"",VLOOKUP(B365,INDIRECT($F$8),7+(O377-1)*3))</f>
        <v>0</v>
      </c>
      <c r="R377" s="1">
        <f ca="1">IF(ISERROR(F365),"",SUM(P377:Q377))</f>
        <v>0</v>
      </c>
      <c r="S377" s="1">
        <f ca="1">IF(ISERROR(F365),"",VLOOKUP(A365,INDIRECT($F$8),6+(O377-1)*3))</f>
        <v>25</v>
      </c>
      <c r="T377" s="1">
        <f ca="1">IF(ISERROR(F365),"",VLOOKUP(A365,INDIRECT($F$8),7+(O377-1)*3))</f>
        <v>25</v>
      </c>
      <c r="U377" s="1">
        <f ca="1">IF(ISERROR(F365),"",VLOOKUP(A365,INDIRECT($F$8),8+(O377-1)*3))</f>
        <v>50</v>
      </c>
      <c r="V377" s="1" t="str">
        <f ca="1">IF(ISERROR(F365),"",IF(N377=0,A377,""))</f>
        <v>CSP 001</v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11</v>
      </c>
      <c r="X377" s="1" t="str">
        <f ca="1">IF(ISERROR(F365),"",IF(W377=0,"",_xlfn.TEXTJOIN("",FALSE," G+",W377," in ",A377)))</f>
        <v xml:space="preserve"> G+11 in CSP 001</v>
      </c>
    </row>
    <row r="378" spans="1:24" ht="12" customHeight="1" x14ac:dyDescent="0.25">
      <c r="A378" s="7" t="str">
        <f ca="1">IF(ISERROR(F365),"",VLOOKUP(C365,INDIRECT($F$8),6+(O378-1)*3,0))</f>
        <v>MEP 002</v>
      </c>
      <c r="B378" s="38" t="str">
        <f ca="1">IF(ISERROR(F365),"",VLOOKUP(D365,INDIRECT($F$8),6+(O378-1)*3-Z378,0))</f>
        <v>Engineering Graphics &amp; Design Lab</v>
      </c>
      <c r="C378" s="38"/>
      <c r="D378" s="38"/>
      <c r="E378" s="38"/>
      <c r="F378" s="7">
        <f ca="1">IF(ISERROR(F365),"",VLOOKUP(E365,INDIRECT($F$8),6+(O378-1)*3,0))</f>
        <v>2</v>
      </c>
      <c r="G378" s="39" t="str">
        <f ca="1">IF(ISERROR(F365),"",_xlfn.TEXTJOIN("/",FALSE,P378,S378))</f>
        <v>0/50</v>
      </c>
      <c r="H378" s="39"/>
      <c r="I378" s="39" t="str">
        <f ca="1">IF(ISERROR(F365),"",_xlfn.TEXTJOIN("/",FALSE,Q378,T378))</f>
        <v>0/50</v>
      </c>
      <c r="J378" s="39"/>
      <c r="K378" s="39" t="str">
        <f ca="1">IF(ISERROR(F365),"",_xlfn.TEXTJOIN("/",FALSE,R378,U378))</f>
        <v>0/100</v>
      </c>
      <c r="L378" s="39"/>
      <c r="M378" s="7" t="str">
        <f ca="1">IF(ISERROR(F365),"",IF(ISTEXT(P378),IF(P378="A","Ab",IF(P378="D","Dt",IF(P378="UFM","UFM",IF(P378="NA","")))),IF(AND(ISBLANK(P378),ISBLANK(R378)),"",IF(P378&lt;0.3*S378,"F",IF(ISBLANK(R378),"",IF(ISTEXT(R378),R378,IF(R378&gt;=0.9*U378,"O",IF(R378&gt;=0.85*U378,"A+",IF(R378&gt;=0.8*U378,"A",IF(R378&gt;=0.7*U378,"B+",IF(R378&gt;=0.6*U378,"B",IF(R378&gt;=0.5*U378,"C",IF(R378&gt;=0.4*U378,"P",IF(R378&lt;0.4*U378,"F",R378))))))))))))))</f>
        <v>F</v>
      </c>
      <c r="N378" s="8">
        <f t="shared" ca="1" si="35"/>
        <v>0</v>
      </c>
      <c r="O378">
        <f t="shared" si="36"/>
        <v>9</v>
      </c>
      <c r="P378" s="1">
        <f ca="1">IF(ISERROR(F365),"",IF(ISTEXT(VLOOKUP(B365,INDIRECT($F$8),6+(O378-1)*3)),(VLOOKUP(B365,INDIRECT($F$8),6+(O378-1)*3)),SUM(VLOOKUP(B365,INDIRECT($F$8),6+(O378-1)*3),IF(W382,W378,0))))</f>
        <v>0</v>
      </c>
      <c r="Q378" s="1">
        <f ca="1">IF(ISERROR(F365),"",VLOOKUP(B365,INDIRECT($F$8),7+(O378-1)*3))</f>
        <v>0</v>
      </c>
      <c r="R378" s="1">
        <f ca="1">IF(ISERROR(F365),"",SUM(P378:Q378))</f>
        <v>0</v>
      </c>
      <c r="S378" s="1">
        <f ca="1">IF(ISERROR(F365),"",VLOOKUP(A365,INDIRECT($F$8),6+(O378-1)*3))</f>
        <v>50</v>
      </c>
      <c r="T378" s="1">
        <f ca="1">IF(ISERROR(F365),"",VLOOKUP(A365,INDIRECT($F$8),7+(O378-1)*3))</f>
        <v>50</v>
      </c>
      <c r="U378" s="1">
        <f ca="1">IF(ISERROR(F365),"",VLOOKUP(A365,INDIRECT($F$8),8+(O378-1)*3))</f>
        <v>100</v>
      </c>
      <c r="V378" s="1" t="str">
        <f ca="1">IF(ISERROR(F365),"",IF(N378=0,A378,""))</f>
        <v>MEP 002</v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11</v>
      </c>
      <c r="X378" s="1" t="str">
        <f ca="1">IF(ISERROR(F365),"",IF(W378=0,"",_xlfn.TEXTJOIN("",FALSE," G+",W378," in ",A378)))</f>
        <v xml:space="preserve"> G+11 in MEP 002</v>
      </c>
    </row>
    <row r="379" spans="1:24" ht="12" customHeight="1" x14ac:dyDescent="0.25">
      <c r="A379" s="7" t="str">
        <f ca="1">IF(ISERROR(F365),"",VLOOKUP(C365,INDIRECT($F$8),6+(O379-1)*3,0))</f>
        <v>AHP 003</v>
      </c>
      <c r="B379" s="38" t="str">
        <f ca="1">IF(ISERROR(F365),"",VLOOKUP(D365,INDIRECT($F$8),6+(O379-1)*3,0))</f>
        <v>Introduction to Digital Marketing Lab</v>
      </c>
      <c r="C379" s="38"/>
      <c r="D379" s="38"/>
      <c r="E379" s="38"/>
      <c r="F379" s="7">
        <f ca="1">IF(ISERROR(F365),"",VLOOKUP(E365,INDIRECT($F$8),6+(O379-1)*3,0))</f>
        <v>1</v>
      </c>
      <c r="G379" s="39" t="str">
        <f ca="1">IF(ISERROR(F365),"",_xlfn.TEXTJOIN("/",FALSE,P379,S379))</f>
        <v>0/25</v>
      </c>
      <c r="H379" s="39"/>
      <c r="I379" s="39" t="str">
        <f ca="1">IF(ISERROR(F365),"",_xlfn.TEXTJOIN("/",FALSE,Q379,T379))</f>
        <v>0/25</v>
      </c>
      <c r="J379" s="39"/>
      <c r="K379" s="39" t="str">
        <f ca="1">IF(ISERROR(F365),"",_xlfn.TEXTJOIN("/",FALSE,R379,U379))</f>
        <v>0/50</v>
      </c>
      <c r="L379" s="39"/>
      <c r="M379" s="7" t="str">
        <f ca="1">IF(ISERROR(F365),"",IF(ISTEXT(P379),IF(P379="A","Ab",IF(P379="D","Dt",IF(P379="UFM","UFM",IF(P379="NA","")))),IF(AND(ISBLANK(P379),ISBLANK(R379)),"",IF(P379&lt;0.3*S379,"F",IF(ISBLANK(R379),"",IF(ISTEXT(R379),R379,IF(R379&gt;=0.9*U379,"O",IF(R379&gt;=0.85*U379,"A+",IF(R379&gt;=0.8*U379,"A",IF(R379&gt;=0.7*U379,"B+",IF(R379&gt;=0.6*U379,"B",IF(R379&gt;=0.5*U379,"C",IF(R379&gt;=0.4*U379,"P",IF(R379&lt;0.4*U379,"F",R379))))))))))))))</f>
        <v>F</v>
      </c>
      <c r="N379" s="8">
        <f t="shared" ca="1" si="35"/>
        <v>0</v>
      </c>
      <c r="O379">
        <f t="shared" si="36"/>
        <v>10</v>
      </c>
      <c r="P379" s="1">
        <f ca="1">IF(ISERROR(F365),"",IF(ISTEXT(VLOOKUP(B365,INDIRECT($F$8),6+(O379-1)*3)),(VLOOKUP(B365,INDIRECT($F$8),6+(O379-1)*3)),SUM(VLOOKUP(B365,INDIRECT($F$8),6+(O379-1)*3),IF(W382,W379,0))))</f>
        <v>0</v>
      </c>
      <c r="Q379" s="1">
        <f ca="1">IF(ISERROR(F365),"",VLOOKUP(B365,INDIRECT($F$8),7+(O379-1)*3))</f>
        <v>0</v>
      </c>
      <c r="R379" s="1">
        <f ca="1">IF(ISERROR(F365),"",SUM(P379:Q379))</f>
        <v>0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>AHP 003</v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11</v>
      </c>
      <c r="X379" s="1" t="str">
        <f ca="1">IF(ISERROR(F365),"",IF(W379=0,"",_xlfn.TEXTJOIN("",FALSE," G+",W379," in ",A379)))</f>
        <v xml:space="preserve"> G+11 in AHP 003</v>
      </c>
    </row>
    <row r="380" spans="1:24" ht="12" customHeight="1" x14ac:dyDescent="0.25">
      <c r="A380" s="7" t="str">
        <f ca="1">IF(ISERROR(F365),"",VLOOKUP(C365,INDIRECT($F$8),6+(O380-1)*3,0))</f>
        <v>AHP 005</v>
      </c>
      <c r="B380" s="38" t="str">
        <f ca="1">IF(ISERROR(F365),"",VLOOKUP(D365,INDIRECT($F$8),6+(O380-1)*3,0))</f>
        <v>Self Employment &amp; Entrepreneurship Development</v>
      </c>
      <c r="C380" s="38"/>
      <c r="D380" s="38"/>
      <c r="E380" s="38"/>
      <c r="F380" s="7">
        <f ca="1">IF(ISERROR(F365),"",VLOOKUP(E365,INDIRECT($F$8),6+(O380-1)*3,0))</f>
        <v>1</v>
      </c>
      <c r="G380" s="39" t="str">
        <f ca="1">IF(ISERROR(F365),"",_xlfn.TEXTJOIN("/",FALSE,P380,S380))</f>
        <v>0/25</v>
      </c>
      <c r="H380" s="39"/>
      <c r="I380" s="39" t="str">
        <f ca="1">IF(ISERROR(F365),"",_xlfn.TEXTJOIN("/",FALSE,Q380,T380))</f>
        <v>0/25</v>
      </c>
      <c r="J380" s="39"/>
      <c r="K380" s="39" t="str">
        <f ca="1">IF(ISERROR(F365),"",_xlfn.TEXTJOIN("/",FALSE,R380,U380))</f>
        <v>0/50</v>
      </c>
      <c r="L380" s="39"/>
      <c r="M380" s="7" t="str">
        <f ca="1">IF(ISERROR(F365),"",IF(ISTEXT(P380),IF(P380="A","Ab",IF(P380="D","Dt",IF(P380="UFM","UFM",IF(P380="NA","")))),IF(AND(ISBLANK(P380),ISBLANK(R380)),"",IF(P380&lt;0.3*S380,"F",IF(ISBLANK(R380),"",IF(ISTEXT(R380),R380,IF(R380&gt;=0.9*U380,"O",IF(R380&gt;=0.85*U380,"A+",IF(R380&gt;=0.8*U380,"A",IF(R380&gt;=0.7*U380,"B+",IF(R380&gt;=0.6*U380,"B",IF(R380&gt;=0.5*U380,"C",IF(R380&gt;=0.4*U380,"P",IF(R380&lt;0.4*U380,"F",R380))))))))))))))</f>
        <v>F</v>
      </c>
      <c r="N380" s="8">
        <f t="shared" ca="1" si="35"/>
        <v>0</v>
      </c>
      <c r="O380">
        <f t="shared" si="36"/>
        <v>11</v>
      </c>
      <c r="P380" s="1">
        <f ca="1">IF(ISERROR(F365),"",IF(ISTEXT(VLOOKUP(B365,INDIRECT($F$8),6+(O380-1)*3)),(VLOOKUP(B365,INDIRECT($F$8),6+(O380-1)*3)),SUM(VLOOKUP(B365,INDIRECT($F$8),6+(O380-1)*3),IF(W382,W380,0))))</f>
        <v>0</v>
      </c>
      <c r="Q380" s="1">
        <f ca="1">IF(ISERROR(F365),"",VLOOKUP(B365,INDIRECT($F$8),7+(O380-1)*3))</f>
        <v>0</v>
      </c>
      <c r="R380" s="1">
        <f ca="1">IF(ISERROR(F365),"",SUM(P380:Q380))</f>
        <v>0</v>
      </c>
      <c r="S380" s="1">
        <f ca="1">IF(ISERROR(F365),"",VLOOKUP(A365,INDIRECT($F$8),6+(O380-1)*3))</f>
        <v>25</v>
      </c>
      <c r="T380" s="1">
        <f ca="1">IF(ISERROR(F365),"",VLOOKUP(A365,INDIRECT($F$8),7+(O380-1)*3))</f>
        <v>25</v>
      </c>
      <c r="U380" s="1">
        <f ca="1">IF(ISERROR(F365),"",VLOOKUP(A365,INDIRECT($F$8),8+(O380-1)*3))</f>
        <v>50</v>
      </c>
      <c r="V380" s="1" t="str">
        <f ca="1">IF(ISERROR(F365),"",IF(N380=0,A380,""))</f>
        <v>AHP 005</v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11</v>
      </c>
      <c r="X380" s="1" t="str">
        <f ca="1">IF(ISERROR(F365),"",IF(W380=0,"",_xlfn.TEXTJOIN("",FALSE," G+",W380," in ",A380)))</f>
        <v xml:space="preserve"> G+11 in AHP 005</v>
      </c>
    </row>
    <row r="381" spans="1:24" ht="12" customHeight="1" x14ac:dyDescent="0.25">
      <c r="A381" s="7" t="str">
        <f ca="1">IF(ISERROR(F365),"",VLOOKUP(C365,INDIRECT($F$8),6+(O381-1)*3-Y381,0))</f>
        <v>GP 02</v>
      </c>
      <c r="B381" s="38" t="str">
        <f ca="1">IF(ISERROR(F365),"",VLOOKUP(D365,INDIRECT($F$8),6+(O381-1)*3-Z381,0))</f>
        <v>General Proficiency ($)</v>
      </c>
      <c r="C381" s="38"/>
      <c r="D381" s="38"/>
      <c r="E381" s="38"/>
      <c r="F381" s="7">
        <f ca="1">IF(ISERROR(F365),"",VLOOKUP(E365,INDIRECT($F$8),6+(O381-1)*3-AA381,0))</f>
        <v>0</v>
      </c>
      <c r="G381" s="39" t="str">
        <f ca="1">IF(ISERROR(F365),"","-")</f>
        <v>-</v>
      </c>
      <c r="H381" s="39"/>
      <c r="I381" s="39" t="str">
        <f ca="1">IF(ISERROR(F365),"",_xlfn.TEXTJOIN("/",FALSE,Q381,T381))</f>
        <v>0/50</v>
      </c>
      <c r="J381" s="39"/>
      <c r="K381" s="39" t="str">
        <f ca="1">IF(ISERROR(F365),"",_xlfn.TEXTJOIN("/",FALSE,R381,U381))</f>
        <v>0/50</v>
      </c>
      <c r="L381" s="39"/>
      <c r="M381" s="39" t="str">
        <f ca="1">IF(ISBLANK(R381),"",IF(ISTEXT(R381),R381,IF(R381&gt;=0.8*U381,"Excellent",IF(R381&gt;=0.6*U381,"Very Good",IF(R381&gt;=0.4*U381,"Good",IF(R381&gt;=0.2*U381,"Satisfactory","Average"))))))</f>
        <v>Average</v>
      </c>
      <c r="N381" s="39"/>
      <c r="O381">
        <f t="shared" si="36"/>
        <v>12</v>
      </c>
      <c r="P381" s="1">
        <f ca="1">IF(ISERROR(F365),"",IF(ISTEXT(VLOOKUP(B\28,INDIRECT($F$8),6+(O381-1)*3)),(VLOOKUP(B365,INDIRECT($F$8),6+(O381-1)*3)),SUM(VLOOKUP(B365,INDIRECT($F$8),6+(O381-1)*3),IF(W382,W381,0))))</f>
        <v>0</v>
      </c>
      <c r="Q381" s="1">
        <f ca="1">IF(ISERROR(F365),"",VLOOKUP(B365,INDIRECT($F$8),7+(O381-1)*3))</f>
        <v>0</v>
      </c>
      <c r="R381" s="1">
        <f ca="1">IF(ISERROR(F365),"",SUM(P381:Q381))</f>
        <v>0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5">
      <c r="A382" s="40" t="str">
        <f ca="1">IF(ISERROR(F365),"",A361)</f>
        <v>Total Credits/ Marks/ Total Grade Points</v>
      </c>
      <c r="B382" s="40"/>
      <c r="C382" s="40"/>
      <c r="D382" s="40"/>
      <c r="E382" s="40"/>
      <c r="F382" s="10">
        <f ca="1">IF(ISERROR(F365),"",SUM(F370:F380))</f>
        <v>23</v>
      </c>
      <c r="G382" s="41" t="str">
        <f ca="1">IF(ISERROR(F365),"",_xlfn.TEXTJOIN("/",TRUE,SUMIF(F370:F381,"&gt;0",P370:P381),SUMIF(F370:F381,"&gt;0",S370:S381)))</f>
        <v>0/575</v>
      </c>
      <c r="H382" s="41"/>
      <c r="I382" s="41" t="str">
        <f ca="1">IF(ISERROR(F365),"",_xlfn.TEXTJOIN("/",TRUE,SUMIF(F370:F381,"&gt;0",Q370:Q381),SUMIF(F370:F381,"&gt;0",T370:T381)))</f>
        <v>0/375</v>
      </c>
      <c r="J382" s="41"/>
      <c r="K382" s="41" t="str">
        <f ca="1">IF(ISERROR(F365),"",_xlfn.TEXTJOIN("/",TRUE,SUMIF(F370:F381,"&gt;0",R370:R381),SUMIF(F370:F381,"&gt;0",U370:U381)))</f>
        <v>0/950</v>
      </c>
      <c r="L382" s="41"/>
      <c r="M382" s="40" t="e">
        <f ca="1">IF(ISERROR(F365),"",SUMPRODUCT(N370:N380,F370:F380))</f>
        <v>#N/A</v>
      </c>
      <c r="N382" s="40"/>
      <c r="V382" s="1" t="e">
        <f ca="1">IF(ISERROR(F365),"",_xlfn.TEXTJOIN(", ",TRUE,V370:V381))</f>
        <v>#N/A</v>
      </c>
      <c r="W382" t="b">
        <f ca="1">IF(ISERROR(F365),"",IF(SUM(W370:W381)&lt;=W369,TRUE,FALSE))</f>
        <v>0</v>
      </c>
      <c r="X382" s="1" t="str">
        <f ca="1">IF(ISERROR(F365),"",_xlfn.TEXTJOIN(",",TRUE,X370:X381))</f>
        <v xml:space="preserve"> G+11 in AHT 001, G+11 in AHT 005, G+11 in EET 001, G+11 in CST 001, G+11 in AHT 004, G+11 in AHP 001, G+11 in EEP 001, G+11 in CSP 001, G+11 in MEP 002, G+11 in AHP 003, G+11 in AHP 005</v>
      </c>
    </row>
    <row r="383" spans="1:24" ht="12" customHeight="1" x14ac:dyDescent="0.25">
      <c r="A383" s="40" t="str">
        <f ca="1">IF(ISERROR(F365),"",A362)</f>
        <v>Result:</v>
      </c>
      <c r="B383" s="42" t="e" cm="1">
        <f t="array" aca="1" ref="B383" ca="1">IF(INDIRECT("N" &amp; ROW())&lt;20, "NOT PROMOTED TO SECOND YEAR", IF(TRIM(INDIRECT("V" &amp; ROW()-1))="","PASS","CARRY OVER")
)</f>
        <v>#N/A</v>
      </c>
      <c r="C383" s="42"/>
      <c r="D383" s="40" t="str">
        <f ca="1">IF(ISERROR(F365),"",D362)</f>
        <v>Remark:</v>
      </c>
      <c r="E383" s="42" t="e">
        <f ca="1">IF(ISERROR(F365),"",IF(V382="",IF(X382="","",X382),_xlfn.TEXTJOIN(" ",TRUE,"BACK IN",V382)))</f>
        <v>#N/A</v>
      </c>
      <c r="F383" s="42"/>
      <c r="G383" s="40" t="str">
        <f ca="1">IF(ISERROR(F365),"",G362)</f>
        <v>SGPA:</v>
      </c>
      <c r="H383" s="43" t="e">
        <f ca="1">IF(ISERROR(F365),"",M382/F382)</f>
        <v>#N/A</v>
      </c>
      <c r="I383" s="40" t="str">
        <f ca="1">IF(ISERROR(F365),"",I362)</f>
        <v>CGPA:</v>
      </c>
      <c r="J383" s="43" t="e">
        <f ca="1">IF(ISERROR(F365),"",VLOOKUP(B365,INDIRECT($F$8),12+(O381-1)*3,0))</f>
        <v>#N/A</v>
      </c>
      <c r="K383" s="42" t="str">
        <f ca="1">IF(ISERROR(F365),"",K362)</f>
        <v>Earned Credits:</v>
      </c>
      <c r="L383" s="40">
        <f ca="1">IF(ISERROR(F365),"",SUMIF(N370:N380,"&gt;0",F370:F380))</f>
        <v>0</v>
      </c>
      <c r="M383" s="42" t="str">
        <f ca="1">IF(ISERROR(F365),"",M362)</f>
        <v>Cuml. Earned Credits:</v>
      </c>
      <c r="N383" s="40">
        <f ca="1">IF(ISERROR(F365),"",VLOOKUP(B365,INDIRECT($F$8),10+(O381-1)*3,0))</f>
        <v>23</v>
      </c>
    </row>
    <row r="384" spans="1:24" ht="12" customHeight="1" x14ac:dyDescent="0.25">
      <c r="A384" s="40"/>
      <c r="B384" s="42"/>
      <c r="C384" s="42"/>
      <c r="D384" s="40"/>
      <c r="E384" s="42"/>
      <c r="F384" s="42"/>
      <c r="G384" s="40"/>
      <c r="H384" s="43"/>
      <c r="I384" s="40"/>
      <c r="J384" s="43"/>
      <c r="K384" s="42"/>
      <c r="L384" s="40"/>
      <c r="M384" s="42"/>
      <c r="N384" s="40"/>
    </row>
    <row r="385" spans="1:24" ht="12" customHeight="1" x14ac:dyDescent="0.25">
      <c r="A385" s="40"/>
      <c r="B385" s="42"/>
      <c r="C385" s="42"/>
      <c r="D385" s="40"/>
      <c r="E385" s="42"/>
      <c r="F385" s="42"/>
      <c r="G385" s="40"/>
      <c r="H385" s="43"/>
      <c r="I385" s="40"/>
      <c r="J385" s="43"/>
      <c r="K385" s="42"/>
      <c r="L385" s="40"/>
      <c r="M385" s="42"/>
      <c r="N385" s="40"/>
    </row>
    <row r="386" spans="1:24" ht="12" customHeight="1" x14ac:dyDescent="0.25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CHANDAN SINGH KORANGA</v>
      </c>
    </row>
    <row r="387" spans="1:24" ht="12" customHeight="1" x14ac:dyDescent="0.25">
      <c r="A387" s="44" t="str">
        <f ca="1">IF(ISERROR(F386),"",A366)</f>
        <v>Name:</v>
      </c>
      <c r="B387" s="44" t="str">
        <f ca="1">IFERROR(VLOOKUP(B386,INDIRECT($F$8),4,0),"")</f>
        <v>CHANDAN SINGH KORANGA</v>
      </c>
      <c r="C387" s="44"/>
      <c r="D387" s="44" t="str">
        <f ca="1">IF(ISERROR(F386),"",D366)</f>
        <v>Father's Name:</v>
      </c>
      <c r="E387" s="44" t="str">
        <f ca="1">IFERROR(VLOOKUP(B386,INDIRECT($F$8),5,0),"")</f>
        <v>PREM SINGH KORANGA</v>
      </c>
      <c r="F387" s="44"/>
      <c r="G387" s="44" t="str">
        <f ca="1">IF(ISERROR(F386),"",G366)</f>
        <v>University Roll No:</v>
      </c>
      <c r="H387" s="44"/>
      <c r="I387" s="45">
        <f ca="1">IFERROR(VLOOKUP(B386,INDIRECT($F$8),2,0),"")</f>
        <v>250090101019</v>
      </c>
      <c r="J387" s="45"/>
      <c r="K387" s="44" t="str">
        <f ca="1">IF(ISERROR(F386),"",K366)</f>
        <v>University Enrol. No:</v>
      </c>
      <c r="L387" s="44"/>
      <c r="M387" s="45">
        <f ca="1">IFERROR(VLOOKUP(B386,INDIRECT($F$8),3,0),"")</f>
        <v>0</v>
      </c>
      <c r="N387" s="45"/>
    </row>
    <row r="388" spans="1:24" ht="12" customHeight="1" x14ac:dyDescent="0.25">
      <c r="A388" s="44"/>
      <c r="B388" s="44"/>
      <c r="C388" s="44"/>
      <c r="D388" s="44"/>
      <c r="E388" s="44"/>
      <c r="F388" s="44"/>
      <c r="G388" s="44"/>
      <c r="H388" s="44"/>
      <c r="I388" s="45"/>
      <c r="J388" s="45"/>
      <c r="K388" s="44"/>
      <c r="L388" s="44"/>
      <c r="M388" s="45"/>
      <c r="N388" s="45"/>
    </row>
    <row r="389" spans="1:24" ht="12" customHeight="1" x14ac:dyDescent="0.25">
      <c r="A389" s="42" t="str">
        <f ca="1">IF(ISERROR(F386),"",A368)</f>
        <v>Subject Code</v>
      </c>
      <c r="B389" s="42" t="str">
        <f ca="1">IF(ISERROR(F386),"",B368)</f>
        <v>Subject Name</v>
      </c>
      <c r="C389" s="42"/>
      <c r="D389" s="42"/>
      <c r="E389" s="42"/>
      <c r="F389" s="42" t="str">
        <f ca="1">IF(ISERROR(F386),"",F368)</f>
        <v>Credits</v>
      </c>
      <c r="G389" s="42" t="str">
        <f ca="1">IF(ISERROR(F386),"",G368)</f>
        <v>External Marks</v>
      </c>
      <c r="H389" s="42"/>
      <c r="I389" s="42" t="str">
        <f ca="1">IF(ISERROR(F386),"",I368)</f>
        <v>Sessional Marks</v>
      </c>
      <c r="J389" s="42"/>
      <c r="K389" s="42" t="str">
        <f ca="1">IF(ISERROR(F386),"",K368)</f>
        <v>Total Marks</v>
      </c>
      <c r="L389" s="42"/>
      <c r="M389" s="42" t="str">
        <f ca="1">IF(ISERROR(F386),"",M368)</f>
        <v>Grade</v>
      </c>
      <c r="N389" s="42" t="str">
        <f ca="1">IF(ISERROR(F386),"",N368)</f>
        <v>Grade Points</v>
      </c>
    </row>
    <row r="390" spans="1:24" ht="12" customHeight="1" x14ac:dyDescent="0.2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6</v>
      </c>
    </row>
    <row r="391" spans="1:24" ht="12" customHeight="1" x14ac:dyDescent="0.25">
      <c r="A391" s="7" t="str">
        <f ca="1">IF(ISERROR(F386),"",VLOOKUP(C386,INDIRECT($F$8),6+(O391-1)*3,0))</f>
        <v>AHT 001</v>
      </c>
      <c r="B391" s="38" t="str">
        <f ca="1">IF(ISERROR(F386),"",VLOOKUP(D386,INDIRECT($F$8),6+(O391-1)*3,0))</f>
        <v>Engineering Physics</v>
      </c>
      <c r="C391" s="38"/>
      <c r="D391" s="38"/>
      <c r="E391" s="38"/>
      <c r="F391" s="7">
        <f ca="1">IF(ISERROR(F386),"",VLOOKUP(E386,INDIRECT($F$8),6+(O391-1)*3,0))</f>
        <v>4</v>
      </c>
      <c r="G391" s="39" t="str">
        <f ca="1">IF(ISERROR(F386),"",_xlfn.TEXTJOIN("/",FALSE,P391,S391))</f>
        <v>PREM SINGH KORANGA/100</v>
      </c>
      <c r="H391" s="39"/>
      <c r="I391" s="39" t="str">
        <f ca="1">IF(ISERROR(F386),"",_xlfn.TEXTJOIN("/",FALSE,Q391,T391))</f>
        <v>37/50</v>
      </c>
      <c r="J391" s="39"/>
      <c r="K391" s="39" t="str">
        <f ca="1">IF(ISERROR(F386),"",_xlfn.TEXTJOIN("/",FALSE,R391,U391))</f>
        <v>37/150</v>
      </c>
      <c r="L391" s="39"/>
      <c r="M391" s="7" t="b">
        <f ca="1">IF(ISERROR(F386),"",IF(ISTEXT(P391),IF(P391="A","Ab",IF(P391="D","Dt",IF(P391="UFM","UFM",IF(P391="NA","")))),IF(AND(ISBLANK(P391),ISBLANK(R391)),"",IF(P391&lt;0.3*S391,"F",IF(ISBLANK(R391),"",IF(ISTEXT(R391),R391,IF(R391&gt;=0.9*U391,"O",IF(R391&gt;=0.85*U391,"A+",IF(R391&gt;=0.8*U391,"A",IF(R391&gt;=0.7*U391,"B+",IF(R391&gt;=0.6*U391,"B",IF(R391&gt;=0.5*U391,"C",IF(R391&gt;=0.4*U391,"P",IF(R391&lt;0.4*U391,"F",R391))))))))))))))</f>
        <v>0</v>
      </c>
      <c r="N391" s="8" t="e">
        <f t="shared" ref="N391:N401" ca="1" si="37">INDEX($Z$2:$Z$13,MATCH(M391,$Y$2:$Y$13,0))</f>
        <v>#N/A</v>
      </c>
      <c r="O391">
        <v>1</v>
      </c>
      <c r="P391" s="1" t="str">
        <f ca="1">IF(ISERROR(F386),"",IF(ISTEXT(VLOOKUP(B386,INDIRECT($F$8),6+(O391-1)*3)),(VLOOKUP(B386,INDIRECT($F$8),6+(O391-1)*3)),SUM(VLOOKUP(B386,INDIRECT($F$8),6+(O391-1)*3),IF(W403,W391,0))))</f>
        <v>PREM SINGH KORANGA</v>
      </c>
      <c r="Q391" s="1">
        <f ca="1">IF(ISERROR(F386),"",VLOOKUP(B386,INDIRECT($F$8),7+(O391-1)*3))</f>
        <v>37</v>
      </c>
      <c r="R391" s="1">
        <f ca="1">IF(ISERROR(F386),"",SUM(P391:Q391))</f>
        <v>37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e">
        <f ca="1">IF(ISERROR(F386),"",IF(N391=0,A391,""))</f>
        <v>#N/A</v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11</v>
      </c>
      <c r="X391" s="1" t="str">
        <f ca="1">IF(ISERROR(F386),"",IF(W391=0,"",_xlfn.TEXTJOIN("",FALSE," G+",W391," in ",A391)))</f>
        <v xml:space="preserve"> G+11 in AHT 001</v>
      </c>
    </row>
    <row r="392" spans="1:24" ht="12" customHeight="1" x14ac:dyDescent="0.25">
      <c r="A392" s="7" t="str">
        <f ca="1">IF(ISERROR(F386),"",VLOOKUP(C386,INDIRECT($F$8),6+(O392-1)*3,0))</f>
        <v>AHT 005</v>
      </c>
      <c r="B392" s="38" t="str">
        <f ca="1">IF(ISERROR(F386),"",VLOOKUP(D386,INDIRECT($F$8),6+(O392-1)*3,0))</f>
        <v>Analytical Mathematics</v>
      </c>
      <c r="C392" s="38"/>
      <c r="D392" s="38"/>
      <c r="E392" s="38"/>
      <c r="F392" s="7">
        <f ca="1">IF(ISERROR(F386),"",VLOOKUP(E386,INDIRECT($F$8),6+(O392-1)*3,0))</f>
        <v>4</v>
      </c>
      <c r="G392" s="39" t="str">
        <f ca="1">IF(ISERROR(F386),"",_xlfn.TEXTJOIN("/",FALSE,P392,S392))</f>
        <v>41/100</v>
      </c>
      <c r="H392" s="39"/>
      <c r="I392" s="39" t="str">
        <f ca="1">IF(ISERROR(F386),"",_xlfn.TEXTJOIN("/",FALSE,Q392,T392))</f>
        <v>41/50</v>
      </c>
      <c r="J392" s="39"/>
      <c r="K392" s="39" t="str">
        <f ca="1">IF(ISERROR(F386),"",_xlfn.TEXTJOIN("/",FALSE,R392,U392))</f>
        <v>82/150</v>
      </c>
      <c r="L392" s="39"/>
      <c r="M392" s="7" t="str">
        <f ca="1">IF(ISERROR(F386),"",IF(ISTEXT(P392),IF(P392="A","Ab",IF(P392="D","Dt",IF(P392="UFM","UFM",IF(P392="NA","")))),IF(AND(ISBLANK(P392),ISBLANK(R392)),"",IF(P392&lt;0.3*S392,"F",IF(ISBLANK(R392),"",IF(ISTEXT(R392),R392,IF(R392&gt;=0.9*U392,"O",IF(R392&gt;=0.85*U392,"A+",IF(R392&gt;=0.8*U392,"A",IF(R392&gt;=0.7*U392,"B+",IF(R392&gt;=0.6*U392,"B",IF(R392&gt;=0.5*U392,"C",IF(R392&gt;=0.4*U392,"P",IF(R392&lt;0.4*U392,"F",R392))))))))))))))</f>
        <v>C</v>
      </c>
      <c r="N392" s="8">
        <f t="shared" ca="1" si="37"/>
        <v>5</v>
      </c>
      <c r="O392">
        <f>O391+1</f>
        <v>2</v>
      </c>
      <c r="P392" s="1">
        <f ca="1">IF(ISERROR(F386),"",IF(ISTEXT(VLOOKUP(B386,INDIRECT($F$8),6+(O392-1)*3)),(VLOOKUP(B386,INDIRECT($F$8),6+(O392-1)*3)),SUM(VLOOKUP(B386,INDIRECT($F$8),6+(O392-1)*3),IF(W403,W392,0))))</f>
        <v>41</v>
      </c>
      <c r="Q392" s="1">
        <f ca="1">IF(ISERROR(F386),"",VLOOKUP(B386,INDIRECT($F$8),7+(O392-1)*3))</f>
        <v>41</v>
      </c>
      <c r="R392" s="1">
        <f ca="1">IF(ISERROR(F386),"",SUM(P392:Q392))</f>
        <v>82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/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0</v>
      </c>
      <c r="X392" s="1" t="str">
        <f ca="1">IF(ISERROR(F386),"",IF(W392=0,"",_xlfn.TEXTJOIN("",FALSE," G+",W392," in ",A392)))</f>
        <v/>
      </c>
    </row>
    <row r="393" spans="1:24" ht="12" customHeight="1" x14ac:dyDescent="0.25">
      <c r="A393" s="7" t="str">
        <f ca="1">IF(ISERROR(F386),"",VLOOKUP(C386,INDIRECT($F$8),6+(O393-1)*3,0))</f>
        <v>EET 001</v>
      </c>
      <c r="B393" s="38" t="str">
        <f ca="1">IF(ISERROR(F386),"",VLOOKUP(D386,INDIRECT($F$8),6+(O393-1)*3,0))</f>
        <v>Basic Electrical Engineering</v>
      </c>
      <c r="C393" s="38"/>
      <c r="D393" s="38"/>
      <c r="E393" s="38"/>
      <c r="F393" s="7">
        <f ca="1">IF(ISERROR(F386),"",VLOOKUP(E386,INDIRECT($F$8),6+(O393-1)*3,0))</f>
        <v>4</v>
      </c>
      <c r="G393" s="39" t="str">
        <f ca="1">IF(ISERROR(F386),"",_xlfn.TEXTJOIN("/",FALSE,P393,S393))</f>
        <v>81/100</v>
      </c>
      <c r="H393" s="39"/>
      <c r="I393" s="39" t="str">
        <f ca="1">IF(ISERROR(F386),"",_xlfn.TEXTJOIN("/",FALSE,Q393,T393))</f>
        <v>45/50</v>
      </c>
      <c r="J393" s="39"/>
      <c r="K393" s="39" t="str">
        <f ca="1">IF(ISERROR(F386),"",_xlfn.TEXTJOIN("/",FALSE,R393,U393))</f>
        <v>126/150</v>
      </c>
      <c r="L393" s="39"/>
      <c r="M393" s="7" t="str">
        <f ca="1">IF(ISERROR(F386),"",IF(ISTEXT(P393),IF(P393="A","Ab",IF(P393="D","Dt",IF(P393="UFM","UFM",IF(P393="NA","")))),IF(AND(ISBLANK(P393),ISBLANK(R393)),"",IF(P393&lt;0.3*S393,"F",IF(ISBLANK(R393),"",IF(ISTEXT(R393),R393,IF(R393&gt;=0.9*U393,"O",IF(R393&gt;=0.85*U393,"A+",IF(R393&gt;=0.8*U393,"A",IF(R393&gt;=0.7*U393,"B+",IF(R393&gt;=0.6*U393,"B",IF(R393&gt;=0.5*U393,"C",IF(R393&gt;=0.4*U393,"P",IF(R393&lt;0.4*U393,"F",R393))))))))))))))</f>
        <v>A</v>
      </c>
      <c r="N393" s="8">
        <f t="shared" ca="1" si="37"/>
        <v>8</v>
      </c>
      <c r="O393">
        <f>O392+1</f>
        <v>3</v>
      </c>
      <c r="P393" s="1">
        <f ca="1">IF(ISERROR(F386),"",IF(ISTEXT(VLOOKUP(B386,INDIRECT($F$8),6+(O393-1)*3)),(VLOOKUP(B386,INDIRECT($F$8),6+(O393-1)*3)),SUM(VLOOKUP(B386,INDIRECT($F$8),6+(O393-1)*3),IF(W403,W393,0))))</f>
        <v>81</v>
      </c>
      <c r="Q393" s="1">
        <f ca="1">IF(ISERROR(F386),"",VLOOKUP(B386,INDIRECT($F$8),7+(O393-1)*3))</f>
        <v>45</v>
      </c>
      <c r="R393" s="1">
        <f ca="1">IF(ISERROR(F386),"",SUM(P393:Q393))</f>
        <v>126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/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0</v>
      </c>
      <c r="X393" s="1" t="str">
        <f ca="1">IF(ISERROR(F386),"",IF(W393=0,"",_xlfn.TEXTJOIN("",FALSE," G+",W393," in ",A393)))</f>
        <v/>
      </c>
    </row>
    <row r="394" spans="1:24" ht="12" customHeight="1" x14ac:dyDescent="0.25">
      <c r="A394" s="7" t="str">
        <f ca="1">IF(ISERROR(F386),"",VLOOKUP(C386,INDIRECT($F$8),6+(O394-1)*3,0))</f>
        <v>CST 001</v>
      </c>
      <c r="B394" s="38" t="str">
        <f ca="1">IF(ISERROR(F386),"",VLOOKUP(D386,INDIRECT($F$8),6+(O394-1)*3,0))</f>
        <v>Programming for Problem Solving</v>
      </c>
      <c r="C394" s="38"/>
      <c r="D394" s="38"/>
      <c r="E394" s="38"/>
      <c r="F394" s="7">
        <f ca="1">IF(ISERROR(F386),"",VLOOKUP(E386,INDIRECT($F$8),6+(O394-1)*3,0))</f>
        <v>4</v>
      </c>
      <c r="G394" s="39" t="str">
        <f ca="1">IF(ISERROR(F386),"",_xlfn.TEXTJOIN("/",FALSE,P394,S394))</f>
        <v>47/100</v>
      </c>
      <c r="H394" s="39"/>
      <c r="I394" s="39" t="str">
        <f ca="1">IF(ISERROR(F386),"",_xlfn.TEXTJOIN("/",FALSE,Q394,T394))</f>
        <v>44/50</v>
      </c>
      <c r="J394" s="39"/>
      <c r="K394" s="39" t="str">
        <f ca="1">IF(ISERROR(F386),"",_xlfn.TEXTJOIN("/",FALSE,R394,U394))</f>
        <v>91/150</v>
      </c>
      <c r="L394" s="39"/>
      <c r="M394" s="7" t="str">
        <f ca="1">IF(ISERROR(F386),"",IF(ISTEXT(P394),IF(P394="A","Ab",IF(P394="D","Dt",IF(P394="UFM","UFM",IF(P394="NA","")))),IF(AND(ISBLANK(P394),ISBLANK(R394)),"",IF(P394&lt;0.3*S394,"F",IF(ISBLANK(R394),"",IF(ISTEXT(R394),R394,IF(R394&gt;=0.9*U394,"O",IF(R394&gt;=0.85*U394,"A+",IF(R394&gt;=0.8*U394,"A",IF(R394&gt;=0.7*U394,"B+",IF(R394&gt;=0.6*U394,"B",IF(R394&gt;=0.5*U394,"C",IF(R394&gt;=0.4*U394,"P",IF(R394&lt;0.4*U394,"F",R394))))))))))))))</f>
        <v>B</v>
      </c>
      <c r="N394" s="8">
        <f t="shared" ca="1" si="37"/>
        <v>6</v>
      </c>
      <c r="O394">
        <f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47</v>
      </c>
      <c r="Q394" s="1">
        <f ca="1">IF(ISERROR(F386),"",VLOOKUP(B386,INDIRECT($F$8),7+(O394-1)*3))</f>
        <v>44</v>
      </c>
      <c r="R394" s="1">
        <f ca="1">IF(ISERROR(F386),"",SUM(P394:Q394))</f>
        <v>91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5">
      <c r="A395" s="7" t="str">
        <f ca="1">IF(ISERROR(F386),"",VLOOKUP(C386,INDIRECT($F$8),6+(O395-1)*3,0))</f>
        <v>AHT 004</v>
      </c>
      <c r="B395" s="38" t="str">
        <f ca="1">IF(ISERROR(F386),"",VLOOKUP(D386,INDIRECT($F$8),6+(O395-1)*3,0))</f>
        <v>Environmental Studies ($)</v>
      </c>
      <c r="C395" s="38"/>
      <c r="D395" s="38"/>
      <c r="E395" s="38"/>
      <c r="F395" s="7">
        <f ca="1">IF(ISERROR(F386),"",VLOOKUP(E386,INDIRECT($F$8),6+(O395-1)*3,0))</f>
        <v>0</v>
      </c>
      <c r="G395" s="39" t="str">
        <f ca="1">IF(ISERROR(F386),"",_xlfn.TEXTJOIN("/",FALSE,P395,S395))</f>
        <v>36/50</v>
      </c>
      <c r="H395" s="39"/>
      <c r="I395" s="39" t="str">
        <f ca="1">IF(ISERROR(F386),"",_xlfn.TEXTJOIN("/",FALSE,Q395,T395))</f>
        <v>22/25</v>
      </c>
      <c r="J395" s="39"/>
      <c r="K395" s="39" t="str">
        <f ca="1">IF(ISERROR(F386),"",_xlfn.TEXTJOIN("/",FALSE,R395,U395))</f>
        <v>58/75</v>
      </c>
      <c r="L395" s="39"/>
      <c r="M395" s="7" t="str">
        <f ca="1">IF(ISERROR(F386),"",IF(ISTEXT(P395),IF(P395="A","Ab",IF(P395="D","Dt",IF(P395="UFM","UFM",IF(P395="NA","")))),IF(AND(ISBLANK(P395),ISBLANK(R395)),"",IF(P395&lt;0.3*S395,"F",IF(ISBLANK(R395),"",IF(ISTEXT(R395),R395,IF(R395&gt;=0.9*U395,"O",IF(R395&gt;=0.85*U395,"A+",IF(R395&gt;=0.8*U395,"A",IF(R395&gt;=0.7*U395,"B+",IF(R395&gt;=0.6*U395,"B",IF(R395&gt;=0.5*U395,"C",IF(R395&gt;=0.4*U395,"P",IF(R395&lt;0.4*U395,"F",R395))))))))))))))</f>
        <v>B+</v>
      </c>
      <c r="N395" s="8">
        <f t="shared" ca="1" si="37"/>
        <v>7</v>
      </c>
      <c r="O395">
        <f>O394+1</f>
        <v>5</v>
      </c>
      <c r="P395" s="1">
        <f ca="1">IF(ISERROR(F386),"",IF(ISTEXT(VLOOKUP(B386,INDIRECT($F$8),6+(O395-1)*3)),(VLOOKUP(B386,INDIRECT($F$8),6+(O395-1)*3)),SUM(VLOOKUP(B386,INDIRECT($F$8),6+(O395-1)*3),IF(W403,W395,0))))</f>
        <v>36</v>
      </c>
      <c r="Q395" s="1">
        <f ca="1">IF(ISERROR(F386),"",VLOOKUP(B386,INDIRECT($F$8),7+(O395-1)*3))</f>
        <v>22</v>
      </c>
      <c r="R395" s="1">
        <f ca="1">IF(ISERROR(F386),"",SUM(P395:Q395))</f>
        <v>58</v>
      </c>
      <c r="S395" s="1">
        <f ca="1">IF(ISERROR(F386),"",VLOOKUP(A386,INDIRECT($F$8),6+(O395-1)*3))</f>
        <v>50</v>
      </c>
      <c r="T395" s="1">
        <f ca="1">IF(ISERROR(F386),"",VLOOKUP(A386,INDIRECT($F$8),7+(O395-1)*3))</f>
        <v>25</v>
      </c>
      <c r="U395" s="1">
        <f ca="1">IF(ISERROR(F386),"",VLOOKUP(A386,INDIRECT($F$8),8+(O395-1)*3))</f>
        <v>75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5">
      <c r="A396" s="7" t="str">
        <f ca="1">IF(ISERROR(F386),"",VLOOKUP(C386,INDIRECT($F$8),6+(O396-1)*3,0))</f>
        <v>AHP 001</v>
      </c>
      <c r="B396" s="38" t="str">
        <f ca="1">IF(ISERROR(F386),"",VLOOKUP(D386,INDIRECT($F$8),6+(O396-1)*3,0))</f>
        <v>Engineering Physics Lab</v>
      </c>
      <c r="C396" s="38"/>
      <c r="D396" s="38"/>
      <c r="E396" s="38"/>
      <c r="F396" s="7">
        <f ca="1">IF(ISERROR(F386),"",VLOOKUP(E386,INDIRECT($F$8),6+(O396-1)*3,0))</f>
        <v>1</v>
      </c>
      <c r="G396" s="39" t="str">
        <f ca="1">IF(ISERROR(F386),"",_xlfn.TEXTJOIN("/",FALSE,P396,S396))</f>
        <v>19/25</v>
      </c>
      <c r="H396" s="39"/>
      <c r="I396" s="39" t="str">
        <f ca="1">IF(ISERROR(F386),"",_xlfn.TEXTJOIN("/",FALSE,Q396,T396))</f>
        <v>20/25</v>
      </c>
      <c r="J396" s="39"/>
      <c r="K396" s="39" t="str">
        <f ca="1">IF(ISERROR(F386),"",_xlfn.TEXTJOIN("/",FALSE,R396,U396))</f>
        <v>39/50</v>
      </c>
      <c r="L396" s="39"/>
      <c r="M396" s="7" t="str">
        <f ca="1">IF(ISERROR(F386),"",IF(ISTEXT(P396),IF(P396="A","Ab",IF(P396="D","Dt",IF(P396="UFM","UFM",IF(P396="NA","")))),IF(AND(ISBLANK(P396),ISBLANK(R396)),"",IF(P396&lt;0.3*S396,"F",IF(ISBLANK(R396),"",IF(ISTEXT(R396),R396,IF(R396&gt;=0.9*U396,"O",IF(R396&gt;=0.85*U396,"A+",IF(R396&gt;=0.8*U396,"A",IF(R396&gt;=0.7*U396,"B+",IF(R396&gt;=0.6*U396,"B",IF(R396&gt;=0.5*U396,"C",IF(R396&gt;=0.4*U396,"P",IF(R396&lt;0.4*U396,"F",R396))))))))))))))</f>
        <v>B+</v>
      </c>
      <c r="N396" s="8">
        <f t="shared" ca="1" si="37"/>
        <v>7</v>
      </c>
      <c r="O396">
        <f t="shared" ref="O396:O402" si="38">O395+1</f>
        <v>6</v>
      </c>
      <c r="P396" s="1">
        <f ca="1">IF(ISERROR(F386),"",IF(ISTEXT(VLOOKUP(B386,INDIRECT($F$8),6+(O396-1)*3)),(VLOOKUP(B386,INDIRECT($F$8),6+(O396-1)*3)),SUM(VLOOKUP(B386,INDIRECT($F$8),6+(O396-1)*3),IF(W403,W396,0))))</f>
        <v>19</v>
      </c>
      <c r="Q396" s="1">
        <f ca="1">IF(ISERROR(F386),"",VLOOKUP(B386,INDIRECT($F$8),7+(O396-1)*3))</f>
        <v>20</v>
      </c>
      <c r="R396" s="1">
        <f ca="1">IF(ISERROR(F386),"",SUM(P396:Q396))</f>
        <v>39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5">
      <c r="A397" s="7" t="str">
        <f ca="1">IF(ISERROR(F386),"",VLOOKUP(C386,INDIRECT($F$8),6+(O397-1)*3,0))</f>
        <v>EEP 001</v>
      </c>
      <c r="B397" s="38" t="str">
        <f ca="1">IF(ISERROR(F386),"",VLOOKUP(D386,INDIRECT($F$8),6+(O397-1)*3,0))</f>
        <v>Basic Electrical Engineering Lab</v>
      </c>
      <c r="C397" s="38"/>
      <c r="D397" s="38"/>
      <c r="E397" s="38"/>
      <c r="F397" s="7">
        <f ca="1">IF(ISERROR(F386),"",VLOOKUP(E386,INDIRECT($F$8),6+(O397-1)*3,0))</f>
        <v>1</v>
      </c>
      <c r="G397" s="39" t="str">
        <f ca="1">IF(ISERROR(F386),"",_xlfn.TEXTJOIN("/",FALSE,P397,S397))</f>
        <v>20/25</v>
      </c>
      <c r="H397" s="39"/>
      <c r="I397" s="39" t="str">
        <f ca="1">IF(ISERROR(F386),"",_xlfn.TEXTJOIN("/",FALSE,Q397,T397))</f>
        <v>21/25</v>
      </c>
      <c r="J397" s="39"/>
      <c r="K397" s="39" t="str">
        <f ca="1">IF(ISERROR(F386),"",_xlfn.TEXTJOIN("/",FALSE,R397,U397))</f>
        <v>41/50</v>
      </c>
      <c r="L397" s="39"/>
      <c r="M397" s="7" t="str">
        <f ca="1">IF(ISERROR(F386),"",IF(ISTEXT(P397),IF(P397="A","Ab",IF(P397="D","Dt",IF(P397="UFM","UFM",IF(P397="NA","")))),IF(AND(ISBLANK(P397),ISBLANK(R397)),"",IF(P397&lt;0.3*S397,"F",IF(ISBLANK(R397),"",IF(ISTEXT(R397),R397,IF(R397&gt;=0.9*U397,"O",IF(R397&gt;=0.85*U397,"A+",IF(R397&gt;=0.8*U397,"A",IF(R397&gt;=0.7*U397,"B+",IF(R397&gt;=0.6*U397,"B",IF(R397&gt;=0.5*U397,"C",IF(R397&gt;=0.4*U397,"P",IF(R397&lt;0.4*U397,"F",R397))))))))))))))</f>
        <v>A</v>
      </c>
      <c r="N397" s="8">
        <f t="shared" ca="1" si="37"/>
        <v>8</v>
      </c>
      <c r="O397">
        <f t="shared" si="38"/>
        <v>7</v>
      </c>
      <c r="P397" s="1">
        <f ca="1">IF(ISERROR(F386),"",IF(ISTEXT(VLOOKUP(B386,INDIRECT($F$8),6+(O397-1)*3)),(VLOOKUP(B386,INDIRECT($F$8),6+(O397-1)*3)),SUM(VLOOKUP(B386,INDIRECT($F$8),6+(O397-1)*3),IF(W403,W397,0))))</f>
        <v>20</v>
      </c>
      <c r="Q397" s="1">
        <f ca="1">IF(ISERROR(F386),"",VLOOKUP(B386,INDIRECT($F$8),7+(O397-1)*3))</f>
        <v>21</v>
      </c>
      <c r="R397" s="1">
        <f ca="1">IF(ISERROR(F386),"",SUM(P397:Q397))</f>
        <v>41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5">
      <c r="A398" s="7" t="str">
        <f ca="1">IF(ISERROR(F386),"",VLOOKUP(C386,INDIRECT($F$8),6+(O398-1)*3,0))</f>
        <v>CSP 001</v>
      </c>
      <c r="B398" s="38" t="str">
        <f ca="1">IF(ISERROR(F386),"",VLOOKUP(D386,INDIRECT($F$8),6+(O398-1)*3-Z398,0))</f>
        <v>Programming for Problem Solving Lab</v>
      </c>
      <c r="C398" s="38"/>
      <c r="D398" s="38"/>
      <c r="E398" s="38"/>
      <c r="F398" s="7">
        <f ca="1">IF(ISERROR(F386),"",VLOOKUP(E386,INDIRECT($F$8),6+(O398-1)*3,0))</f>
        <v>1</v>
      </c>
      <c r="G398" s="39" t="str">
        <f ca="1">IF(ISERROR(F386),"",_xlfn.TEXTJOIN("/",FALSE,P398,S398))</f>
        <v>22/25</v>
      </c>
      <c r="H398" s="39"/>
      <c r="I398" s="39" t="str">
        <f ca="1">IF(ISERROR(F386),"",_xlfn.TEXTJOIN("/",FALSE,Q398,T398))</f>
        <v>22/25</v>
      </c>
      <c r="J398" s="39"/>
      <c r="K398" s="39" t="str">
        <f ca="1">IF(ISERROR(F386),"",_xlfn.TEXTJOIN("/",FALSE,R398,U398))</f>
        <v>44/50</v>
      </c>
      <c r="L398" s="39"/>
      <c r="M398" s="7" t="str">
        <f ca="1">IF(ISERROR(F386),"",IF(ISTEXT(P398),IF(P398="A","Ab",IF(P398="D","Dt",IF(P398="UFM","UFM",IF(P398="NA","")))),IF(AND(ISBLANK(P398),ISBLANK(R398)),"",IF(P398&lt;0.3*S398,"F",IF(ISBLANK(R398),"",IF(ISTEXT(R398),R398,IF(R398&gt;=0.9*U398,"O",IF(R398&gt;=0.85*U398,"A+",IF(R398&gt;=0.8*U398,"A",IF(R398&gt;=0.7*U398,"B+",IF(R398&gt;=0.6*U398,"B",IF(R398&gt;=0.5*U398,"C",IF(R398&gt;=0.4*U398,"P",IF(R398&lt;0.4*U398,"F",R398))))))))))))))</f>
        <v>A+</v>
      </c>
      <c r="N398" s="8">
        <f t="shared" ca="1" si="37"/>
        <v>9</v>
      </c>
      <c r="O398">
        <f t="shared" si="38"/>
        <v>8</v>
      </c>
      <c r="P398" s="1">
        <f ca="1">IF(ISERROR(F386),"",IF(ISTEXT(VLOOKUP(B386,INDIRECT($F$8),6+(O398-1)*3)),(VLOOKUP(B386,INDIRECT($F$8),6+(O398-1)*3)),SUM(VLOOKUP(B386,INDIRECT($F$8),6+(O398-1)*3),IF(W403,W398,0))))</f>
        <v>22</v>
      </c>
      <c r="Q398" s="1">
        <f ca="1">IF(ISERROR(F386),"",VLOOKUP(B386,INDIRECT($F$8),7+(O398-1)*3))</f>
        <v>22</v>
      </c>
      <c r="R398" s="1">
        <f ca="1">IF(ISERROR(F386),"",SUM(P398:Q398))</f>
        <v>44</v>
      </c>
      <c r="S398" s="1">
        <f ca="1">IF(ISERROR(F386),"",VLOOKUP(A386,INDIRECT($F$8),6+(O398-1)*3))</f>
        <v>25</v>
      </c>
      <c r="T398" s="1">
        <f ca="1">IF(ISERROR(F386),"",VLOOKUP(A386,INDIRECT($F$8),7+(O398-1)*3))</f>
        <v>25</v>
      </c>
      <c r="U398" s="1">
        <f ca="1">IF(ISERROR(F386),"",VLOOKUP(A386,INDIRECT($F$8),8+(O398-1)*3))</f>
        <v>50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5">
      <c r="A399" s="7" t="str">
        <f ca="1">IF(ISERROR(F386),"",VLOOKUP(C386,INDIRECT($F$8),6+(O399-1)*3,0))</f>
        <v>MEP 002</v>
      </c>
      <c r="B399" s="38" t="str">
        <f ca="1">IF(ISERROR(F386),"",VLOOKUP(D386,INDIRECT($F$8),6+(O399-1)*3-Z399,0))</f>
        <v>Engineering Graphics &amp; Design Lab</v>
      </c>
      <c r="C399" s="38"/>
      <c r="D399" s="38"/>
      <c r="E399" s="38"/>
      <c r="F399" s="7">
        <f ca="1">IF(ISERROR(F386),"",VLOOKUP(E386,INDIRECT($F$8),6+(O399-1)*3,0))</f>
        <v>2</v>
      </c>
      <c r="G399" s="39" t="str">
        <f ca="1">IF(ISERROR(F386),"",_xlfn.TEXTJOIN("/",FALSE,P399,S399))</f>
        <v>39/50</v>
      </c>
      <c r="H399" s="39"/>
      <c r="I399" s="39" t="str">
        <f ca="1">IF(ISERROR(F386),"",_xlfn.TEXTJOIN("/",FALSE,Q399,T399))</f>
        <v>39/50</v>
      </c>
      <c r="J399" s="39"/>
      <c r="K399" s="39" t="str">
        <f ca="1">IF(ISERROR(F386),"",_xlfn.TEXTJOIN("/",FALSE,R399,U399))</f>
        <v>78/100</v>
      </c>
      <c r="L399" s="39"/>
      <c r="M399" s="7" t="str">
        <f ca="1">IF(ISERROR(F386),"",IF(ISTEXT(P399),IF(P399="A","Ab",IF(P399="D","Dt",IF(P399="UFM","UFM",IF(P399="NA","")))),IF(AND(ISBLANK(P399),ISBLANK(R399)),"",IF(P399&lt;0.3*S399,"F",IF(ISBLANK(R399),"",IF(ISTEXT(R399),R399,IF(R399&gt;=0.9*U399,"O",IF(R399&gt;=0.85*U399,"A+",IF(R399&gt;=0.8*U399,"A",IF(R399&gt;=0.7*U399,"B+",IF(R399&gt;=0.6*U399,"B",IF(R399&gt;=0.5*U399,"C",IF(R399&gt;=0.4*U399,"P",IF(R399&lt;0.4*U399,"F",R399))))))))))))))</f>
        <v>B+</v>
      </c>
      <c r="N399" s="8">
        <f t="shared" ca="1" si="37"/>
        <v>7</v>
      </c>
      <c r="O399">
        <f t="shared" si="38"/>
        <v>9</v>
      </c>
      <c r="P399" s="1">
        <f ca="1">IF(ISERROR(F386),"",IF(ISTEXT(VLOOKUP(B386,INDIRECT($F$8),6+(O399-1)*3)),(VLOOKUP(B386,INDIRECT($F$8),6+(O399-1)*3)),SUM(VLOOKUP(B386,INDIRECT($F$8),6+(O399-1)*3),IF(W403,W399,0))))</f>
        <v>39</v>
      </c>
      <c r="Q399" s="1">
        <f ca="1">IF(ISERROR(F386),"",VLOOKUP(B386,INDIRECT($F$8),7+(O399-1)*3))</f>
        <v>39</v>
      </c>
      <c r="R399" s="1">
        <f ca="1">IF(ISERROR(F386),"",SUM(P399:Q399))</f>
        <v>78</v>
      </c>
      <c r="S399" s="1">
        <f ca="1">IF(ISERROR(F386),"",VLOOKUP(A386,INDIRECT($F$8),6+(O399-1)*3))</f>
        <v>50</v>
      </c>
      <c r="T399" s="1">
        <f ca="1">IF(ISERROR(F386),"",VLOOKUP(A386,INDIRECT($F$8),7+(O399-1)*3))</f>
        <v>50</v>
      </c>
      <c r="U399" s="1">
        <f ca="1">IF(ISERROR(F386),"",VLOOKUP(A386,INDIRECT($F$8),8+(O399-1)*3))</f>
        <v>100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5">
      <c r="A400" s="7" t="str">
        <f ca="1">IF(ISERROR(F386),"",VLOOKUP(C386,INDIRECT($F$8),6+(O400-1)*3,0))</f>
        <v>AHP 003</v>
      </c>
      <c r="B400" s="38" t="str">
        <f ca="1">IF(ISERROR(F386),"",VLOOKUP(D386,INDIRECT($F$8),6+(O400-1)*3,0))</f>
        <v>Introduction to Digital Marketing Lab</v>
      </c>
      <c r="C400" s="38"/>
      <c r="D400" s="38"/>
      <c r="E400" s="38"/>
      <c r="F400" s="7">
        <f ca="1">IF(ISERROR(F386),"",VLOOKUP(E386,INDIRECT($F$8),6+(O400-1)*3,0))</f>
        <v>1</v>
      </c>
      <c r="G400" s="39" t="str">
        <f ca="1">IF(ISERROR(F386),"",_xlfn.TEXTJOIN("/",FALSE,P400,S400))</f>
        <v>22/25</v>
      </c>
      <c r="H400" s="39"/>
      <c r="I400" s="39" t="str">
        <f ca="1">IF(ISERROR(F386),"",_xlfn.TEXTJOIN("/",FALSE,Q400,T400))</f>
        <v>21/25</v>
      </c>
      <c r="J400" s="39"/>
      <c r="K400" s="39" t="str">
        <f ca="1">IF(ISERROR(F386),"",_xlfn.TEXTJOIN("/",FALSE,R400,U400))</f>
        <v>43/50</v>
      </c>
      <c r="L400" s="39"/>
      <c r="M400" s="7" t="str">
        <f ca="1">IF(ISERROR(F386),"",IF(ISTEXT(P400),IF(P400="A","Ab",IF(P400="D","Dt",IF(P400="UFM","UFM",IF(P400="NA","")))),IF(AND(ISBLANK(P400),ISBLANK(R400)),"",IF(P400&lt;0.3*S400,"F",IF(ISBLANK(R400),"",IF(ISTEXT(R400),R400,IF(R400&gt;=0.9*U400,"O",IF(R400&gt;=0.85*U400,"A+",IF(R400&gt;=0.8*U400,"A",IF(R400&gt;=0.7*U400,"B+",IF(R400&gt;=0.6*U400,"B",IF(R400&gt;=0.5*U400,"C",IF(R400&gt;=0.4*U400,"P",IF(R400&lt;0.4*U400,"F",R400))))))))))))))</f>
        <v>A+</v>
      </c>
      <c r="N400" s="8">
        <f t="shared" ca="1" si="37"/>
        <v>9</v>
      </c>
      <c r="O400">
        <f t="shared" si="38"/>
        <v>10</v>
      </c>
      <c r="P400" s="1">
        <f ca="1">IF(ISERROR(F386),"",IF(ISTEXT(VLOOKUP(B386,INDIRECT($F$8),6+(O400-1)*3)),(VLOOKUP(B386,INDIRECT($F$8),6+(O400-1)*3)),SUM(VLOOKUP(B386,INDIRECT($F$8),6+(O400-1)*3),IF(W403,W400,0))))</f>
        <v>22</v>
      </c>
      <c r="Q400" s="1">
        <f ca="1">IF(ISERROR(F386),"",VLOOKUP(B386,INDIRECT($F$8),7+(O400-1)*3))</f>
        <v>21</v>
      </c>
      <c r="R400" s="1">
        <f ca="1">IF(ISERROR(F386),"",SUM(P400:Q400))</f>
        <v>43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5">
      <c r="A401" s="7" t="str">
        <f ca="1">IF(ISERROR(F386),"",VLOOKUP(C386,INDIRECT($F$8),6+(O401-1)*3,0))</f>
        <v>AHP 005</v>
      </c>
      <c r="B401" s="38" t="str">
        <f ca="1">IF(ISERROR(F386),"",VLOOKUP(D386,INDIRECT($F$8),6+(O401-1)*3,0))</f>
        <v>Self Employment &amp; Entrepreneurship Development</v>
      </c>
      <c r="C401" s="38"/>
      <c r="D401" s="38"/>
      <c r="E401" s="38"/>
      <c r="F401" s="7">
        <f ca="1">IF(ISERROR(F386),"",VLOOKUP(E386,INDIRECT($F$8),6+(O401-1)*3,0))</f>
        <v>1</v>
      </c>
      <c r="G401" s="39" t="str">
        <f ca="1">IF(ISERROR(F386),"",_xlfn.TEXTJOIN("/",FALSE,P401,S401))</f>
        <v>19/25</v>
      </c>
      <c r="H401" s="39"/>
      <c r="I401" s="39" t="str">
        <f ca="1">IF(ISERROR(F386),"",_xlfn.TEXTJOIN("/",FALSE,Q401,T401))</f>
        <v>23/25</v>
      </c>
      <c r="J401" s="39"/>
      <c r="K401" s="39" t="str">
        <f ca="1">IF(ISERROR(F386),"",_xlfn.TEXTJOIN("/",FALSE,R401,U401))</f>
        <v>42/50</v>
      </c>
      <c r="L401" s="39"/>
      <c r="M401" s="7" t="str">
        <f ca="1">IF(ISERROR(F386),"",IF(ISTEXT(P401),IF(P401="A","Ab",IF(P401="D","Dt",IF(P401="UFM","UFM",IF(P401="NA","")))),IF(AND(ISBLANK(P401),ISBLANK(R401)),"",IF(P401&lt;0.3*S401,"F",IF(ISBLANK(R401),"",IF(ISTEXT(R401),R401,IF(R401&gt;=0.9*U401,"O",IF(R401&gt;=0.85*U401,"A+",IF(R401&gt;=0.8*U401,"A",IF(R401&gt;=0.7*U401,"B+",IF(R401&gt;=0.6*U401,"B",IF(R401&gt;=0.5*U401,"C",IF(R401&gt;=0.4*U401,"P",IF(R401&lt;0.4*U401,"F",R401))))))))))))))</f>
        <v>A</v>
      </c>
      <c r="N401" s="8">
        <f t="shared" ca="1" si="37"/>
        <v>8</v>
      </c>
      <c r="O401">
        <f t="shared" si="38"/>
        <v>11</v>
      </c>
      <c r="P401" s="1">
        <f ca="1">IF(ISERROR(F386),"",IF(ISTEXT(VLOOKUP(B386,INDIRECT($F$8),6+(O401-1)*3)),(VLOOKUP(B386,INDIRECT($F$8),6+(O401-1)*3)),SUM(VLOOKUP(B386,INDIRECT($F$8),6+(O401-1)*3),IF(W403,W401,0))))</f>
        <v>19</v>
      </c>
      <c r="Q401" s="1">
        <f ca="1">IF(ISERROR(F386),"",VLOOKUP(B386,INDIRECT($F$8),7+(O401-1)*3))</f>
        <v>23</v>
      </c>
      <c r="R401" s="1">
        <f ca="1">IF(ISERROR(F386),"",SUM(P401:Q401))</f>
        <v>42</v>
      </c>
      <c r="S401" s="1">
        <f ca="1">IF(ISERROR(F386),"",VLOOKUP(A386,INDIRECT($F$8),6+(O401-1)*3))</f>
        <v>25</v>
      </c>
      <c r="T401" s="1">
        <f ca="1">IF(ISERROR(F386),"",VLOOKUP(A386,INDIRECT($F$8),7+(O401-1)*3))</f>
        <v>25</v>
      </c>
      <c r="U401" s="1">
        <f ca="1">IF(ISERROR(F386),"",VLOOKUP(A386,INDIRECT($F$8),8+(O401-1)*3))</f>
        <v>50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5">
      <c r="A402" s="7" t="str">
        <f ca="1">IF(ISERROR(F386),"",VLOOKUP(C386,INDIRECT($F$8),6+(O402-1)*3-Y402,0))</f>
        <v>GP 02</v>
      </c>
      <c r="B402" s="38" t="str">
        <f ca="1">IF(ISERROR(F386),"",VLOOKUP(D386,INDIRECT($F$8),6+(O402-1)*3-Z402,0))</f>
        <v>General Proficiency ($)</v>
      </c>
      <c r="C402" s="38"/>
      <c r="D402" s="38"/>
      <c r="E402" s="38"/>
      <c r="F402" s="7">
        <f ca="1">IF(ISERROR(F386),"",VLOOKUP(E386,INDIRECT($F$8),6+(O402-1)*3-AA402,0))</f>
        <v>0</v>
      </c>
      <c r="G402" s="39" t="str">
        <f ca="1">IF(ISERROR(F386),"","-")</f>
        <v>-</v>
      </c>
      <c r="H402" s="39"/>
      <c r="I402" s="39" t="str">
        <f ca="1">IF(ISERROR(F386),"",_xlfn.TEXTJOIN("/",FALSE,Q402,T402))</f>
        <v>45/50</v>
      </c>
      <c r="J402" s="39"/>
      <c r="K402" s="39" t="str">
        <f ca="1">IF(ISERROR(F386),"",_xlfn.TEXTJOIN("/",FALSE,R402,U402))</f>
        <v>45/50</v>
      </c>
      <c r="L402" s="39"/>
      <c r="M402" s="39" t="str">
        <f ca="1">IF(ISBLANK(R402),"",IF(ISTEXT(R402),R402,IF(R402&gt;=0.8*U402,"Excellent",IF(R402&gt;=0.6*U402,"Very Good",IF(R402&gt;=0.4*U402,"Good",IF(R402&gt;=0.2*U402,"Satisfactory","Average"))))))</f>
        <v>Excellent</v>
      </c>
      <c r="N402" s="39"/>
      <c r="O402">
        <f t="shared" si="38"/>
        <v>12</v>
      </c>
      <c r="P402" s="1">
        <f ca="1">IF(ISERROR(F386),"",IF(ISTEXT(VLOOKUP(B\28,INDIRECT($F$8),6+(O402-1)*3)),(VLOOKUP(B386,INDIRECT($F$8),6+(O402-1)*3)),SUM(VLOOKUP(B386,INDIRECT($F$8),6+(O402-1)*3),IF(W403,W402,0))))</f>
        <v>0</v>
      </c>
      <c r="Q402" s="1">
        <f ca="1">IF(ISERROR(F386),"",VLOOKUP(B386,INDIRECT($F$8),7+(O402-1)*3))</f>
        <v>45</v>
      </c>
      <c r="R402" s="1">
        <f ca="1">IF(ISERROR(F386),"",SUM(P402:Q402))</f>
        <v>45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5">
      <c r="A403" s="40" t="str">
        <f ca="1">IF(ISERROR(F386),"",A382)</f>
        <v>Total Credits/ Marks/ Total Grade Points</v>
      </c>
      <c r="B403" s="40"/>
      <c r="C403" s="40"/>
      <c r="D403" s="40"/>
      <c r="E403" s="40"/>
      <c r="F403" s="10">
        <f ca="1">IF(ISERROR(F386),"",SUM(F391:F401))</f>
        <v>23</v>
      </c>
      <c r="G403" s="41" t="str">
        <f ca="1">IF(ISERROR(F386),"",_xlfn.TEXTJOIN("/",TRUE,SUMIF(F391:F402,"&gt;0",P391:P402),SUMIF(F391:F402,"&gt;0",S391:S402)))</f>
        <v>310/575</v>
      </c>
      <c r="H403" s="41"/>
      <c r="I403" s="41" t="str">
        <f ca="1">IF(ISERROR(F386),"",_xlfn.TEXTJOIN("/",TRUE,SUMIF(F391:F402,"&gt;0",Q391:Q402),SUMIF(F391:F402,"&gt;0",T391:T402)))</f>
        <v>313/375</v>
      </c>
      <c r="J403" s="41"/>
      <c r="K403" s="41" t="str">
        <f ca="1">IF(ISERROR(F386),"",_xlfn.TEXTJOIN("/",TRUE,SUMIF(F391:F402,"&gt;0",R391:R402),SUMIF(F391:F402,"&gt;0",U391:U402)))</f>
        <v>623/950</v>
      </c>
      <c r="L403" s="41"/>
      <c r="M403" s="40" t="e">
        <f ca="1">IF(ISERROR(F386),"",SUMPRODUCT(N391:N401,F391:F401))</f>
        <v>#N/A</v>
      </c>
      <c r="N403" s="40"/>
      <c r="V403" s="1" t="e">
        <f ca="1">IF(ISERROR(F386),"",_xlfn.TEXTJOIN(", ",TRUE,V391:V402))</f>
        <v>#N/A</v>
      </c>
      <c r="W403" t="b">
        <f ca="1">IF(ISERROR(F386),"",IF(SUM(W391:W402)&lt;=W390,TRUE,FALSE))</f>
        <v>0</v>
      </c>
      <c r="X403" s="1" t="str">
        <f ca="1">IF(ISERROR(F386),"",_xlfn.TEXTJOIN(",",TRUE,X391:X402))</f>
        <v xml:space="preserve"> G+11 in AHT 001</v>
      </c>
    </row>
    <row r="404" spans="1:24" ht="12" customHeight="1" x14ac:dyDescent="0.25">
      <c r="A404" s="40" t="str">
        <f ca="1">IF(ISERROR(F386),"",A383)</f>
        <v>Result:</v>
      </c>
      <c r="B404" s="42" t="e" cm="1">
        <f t="array" aca="1" ref="B404" ca="1">IF(INDIRECT("N" &amp; ROW())&lt;20, "NOT PROMOTED TO SECOND YEAR", IF(TRIM(INDIRECT("V" &amp; ROW()-1))="","PASS","CARRY OVER")
)</f>
        <v>#N/A</v>
      </c>
      <c r="C404" s="42"/>
      <c r="D404" s="40" t="str">
        <f ca="1">IF(ISERROR(F386),"",D383)</f>
        <v>Remark:</v>
      </c>
      <c r="E404" s="42" t="e">
        <f ca="1">IF(ISERROR(F386),"",IF(V403="",IF(X403="","",X403),_xlfn.TEXTJOIN(" ",TRUE,"BACK IN",V403)))</f>
        <v>#N/A</v>
      </c>
      <c r="F404" s="42"/>
      <c r="G404" s="40" t="str">
        <f ca="1">IF(ISERROR(F386),"",G383)</f>
        <v>SGPA:</v>
      </c>
      <c r="H404" s="43" t="e">
        <f ca="1">IF(ISERROR(F386),"",M403/F403)</f>
        <v>#N/A</v>
      </c>
      <c r="I404" s="40" t="str">
        <f ca="1">IF(ISERROR(F386),"",I383)</f>
        <v>CGPA:</v>
      </c>
      <c r="J404" s="43" t="e">
        <f ca="1">IF(ISERROR(F386),"",VLOOKUP(B386,INDIRECT($F$8),12+(O402-1)*3,0))</f>
        <v>#N/A</v>
      </c>
      <c r="K404" s="42" t="str">
        <f ca="1">IF(ISERROR(F386),"",K383)</f>
        <v>Earned Credits:</v>
      </c>
      <c r="L404" s="40">
        <f ca="1">IF(ISERROR(F386),"",SUMIF(N391:N401,"&gt;0",F391:F401))</f>
        <v>19</v>
      </c>
      <c r="M404" s="42" t="str">
        <f ca="1">IF(ISERROR(F386),"",M383)</f>
        <v>Cuml. Earned Credits:</v>
      </c>
      <c r="N404" s="40">
        <f ca="1">IF(ISERROR(F386),"",VLOOKUP(B386,INDIRECT($F$8),10+(O402-1)*3,0))</f>
        <v>42</v>
      </c>
    </row>
    <row r="405" spans="1:24" ht="12" customHeight="1" x14ac:dyDescent="0.25">
      <c r="A405" s="40"/>
      <c r="B405" s="42"/>
      <c r="C405" s="42"/>
      <c r="D405" s="40"/>
      <c r="E405" s="42"/>
      <c r="F405" s="42"/>
      <c r="G405" s="40"/>
      <c r="H405" s="43"/>
      <c r="I405" s="40"/>
      <c r="J405" s="43"/>
      <c r="K405" s="42"/>
      <c r="L405" s="40"/>
      <c r="M405" s="42"/>
      <c r="N405" s="40"/>
    </row>
    <row r="406" spans="1:24" ht="12" customHeight="1" x14ac:dyDescent="0.25">
      <c r="A406" s="40"/>
      <c r="B406" s="42"/>
      <c r="C406" s="42"/>
      <c r="D406" s="40"/>
      <c r="E406" s="42"/>
      <c r="F406" s="42"/>
      <c r="G406" s="40"/>
      <c r="H406" s="43"/>
      <c r="I406" s="40"/>
      <c r="J406" s="43"/>
      <c r="K406" s="42"/>
      <c r="L406" s="40"/>
      <c r="M406" s="42"/>
      <c r="N406" s="40"/>
    </row>
    <row r="407" spans="1:24" ht="12" customHeight="1" x14ac:dyDescent="0.25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CHARVI SAINSWAN</v>
      </c>
    </row>
    <row r="408" spans="1:24" ht="12" customHeight="1" x14ac:dyDescent="0.25">
      <c r="A408" s="44" t="str">
        <f ca="1">IF(ISERROR(F407),"",A387)</f>
        <v>Name:</v>
      </c>
      <c r="B408" s="44" t="str">
        <f ca="1">IFERROR(VLOOKUP(B407,INDIRECT($F$8),4,0),"")</f>
        <v>CHARVI SAINSWAN</v>
      </c>
      <c r="C408" s="44"/>
      <c r="D408" s="44" t="str">
        <f ca="1">IF(ISERROR(F407),"",D387)</f>
        <v>Father's Name:</v>
      </c>
      <c r="E408" s="44" t="str">
        <f ca="1">IFERROR(VLOOKUP(B407,INDIRECT($F$8),5,0),"")</f>
        <v>PURUSHOTAM SINGH SAINSWAN</v>
      </c>
      <c r="F408" s="44"/>
      <c r="G408" s="44" t="str">
        <f ca="1">IF(ISERROR(F407),"",G387)</f>
        <v>University Roll No:</v>
      </c>
      <c r="H408" s="44"/>
      <c r="I408" s="45">
        <f ca="1">IFERROR(VLOOKUP(B407,INDIRECT($F$8),2,0),"")</f>
        <v>250090101020</v>
      </c>
      <c r="J408" s="45"/>
      <c r="K408" s="44" t="str">
        <f ca="1">IF(ISERROR(F407),"",K387)</f>
        <v>University Enrol. No:</v>
      </c>
      <c r="L408" s="44"/>
      <c r="M408" s="45">
        <f ca="1">IFERROR(VLOOKUP(B407,INDIRECT($F$8),3,0),"")</f>
        <v>0</v>
      </c>
      <c r="N408" s="45"/>
    </row>
    <row r="409" spans="1:24" ht="12" customHeight="1" x14ac:dyDescent="0.25">
      <c r="A409" s="44"/>
      <c r="B409" s="44"/>
      <c r="C409" s="44"/>
      <c r="D409" s="44"/>
      <c r="E409" s="44"/>
      <c r="F409" s="44"/>
      <c r="G409" s="44"/>
      <c r="H409" s="44"/>
      <c r="I409" s="45"/>
      <c r="J409" s="45"/>
      <c r="K409" s="44"/>
      <c r="L409" s="44"/>
      <c r="M409" s="45"/>
      <c r="N409" s="45"/>
    </row>
    <row r="410" spans="1:24" ht="12" customHeight="1" x14ac:dyDescent="0.25">
      <c r="A410" s="42" t="str">
        <f ca="1">IF(ISERROR(F407),"",A389)</f>
        <v>Subject Code</v>
      </c>
      <c r="B410" s="42" t="str">
        <f ca="1">IF(ISERROR(F407),"",B389)</f>
        <v>Subject Name</v>
      </c>
      <c r="C410" s="42"/>
      <c r="D410" s="42"/>
      <c r="E410" s="42"/>
      <c r="F410" s="42" t="str">
        <f ca="1">IF(ISERROR(F407),"",F389)</f>
        <v>Credits</v>
      </c>
      <c r="G410" s="42" t="str">
        <f ca="1">IF(ISERROR(F407),"",G389)</f>
        <v>External Marks</v>
      </c>
      <c r="H410" s="42"/>
      <c r="I410" s="42" t="str">
        <f ca="1">IF(ISERROR(F407),"",I389)</f>
        <v>Sessional Marks</v>
      </c>
      <c r="J410" s="42"/>
      <c r="K410" s="42" t="str">
        <f ca="1">IF(ISERROR(F407),"",K389)</f>
        <v>Total Marks</v>
      </c>
      <c r="L410" s="42"/>
      <c r="M410" s="42" t="str">
        <f ca="1">IF(ISERROR(F407),"",M389)</f>
        <v>Grade</v>
      </c>
      <c r="N410" s="42" t="str">
        <f ca="1">IF(ISERROR(F407),"",N389)</f>
        <v>Grade Points</v>
      </c>
    </row>
    <row r="411" spans="1:24" ht="12" customHeight="1" x14ac:dyDescent="0.2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5">
      <c r="A412" s="7" t="str">
        <f ca="1">IF(ISERROR(F407),"",VLOOKUP(C407,INDIRECT($F$8),6+(O412-1)*3,0))</f>
        <v>AHT 001</v>
      </c>
      <c r="B412" s="38" t="str">
        <f ca="1">IF(ISERROR(F407),"",VLOOKUP(D407,INDIRECT($F$8),6+(O412-1)*3,0))</f>
        <v>Engineering Physics</v>
      </c>
      <c r="C412" s="38"/>
      <c r="D412" s="38"/>
      <c r="E412" s="38"/>
      <c r="F412" s="7">
        <f ca="1">IF(ISERROR(F407),"",VLOOKUP(E407,INDIRECT($F$8),6+(O412-1)*3,0))</f>
        <v>4</v>
      </c>
      <c r="G412" s="39" t="str">
        <f ca="1">IF(ISERROR(F407),"",_xlfn.TEXTJOIN("/",FALSE,P412,S412))</f>
        <v>PURUSHOTAM SINGH SAINSWAN/100</v>
      </c>
      <c r="H412" s="39"/>
      <c r="I412" s="39" t="str">
        <f ca="1">IF(ISERROR(F407),"",_xlfn.TEXTJOIN("/",FALSE,Q412,T412))</f>
        <v>30/50</v>
      </c>
      <c r="J412" s="39"/>
      <c r="K412" s="39" t="str">
        <f ca="1">IF(ISERROR(F407),"",_xlfn.TEXTJOIN("/",FALSE,R412,U412))</f>
        <v>30/150</v>
      </c>
      <c r="L412" s="39"/>
      <c r="M412" s="7" t="b">
        <f ca="1">IF(ISERROR(F407),"",IF(ISTEXT(P412),IF(P412="A","Ab",IF(P412="D","Dt",IF(P412="UFM","UFM",IF(P412="NA","")))),IF(AND(ISBLANK(P412),ISBLANK(R412)),"",IF(P412&lt;0.3*S412,"F",IF(ISBLANK(R412),"",IF(ISTEXT(R412),R412,IF(R412&gt;=0.9*U412,"O",IF(R412&gt;=0.85*U412,"A+",IF(R412&gt;=0.8*U412,"A",IF(R412&gt;=0.7*U412,"B+",IF(R412&gt;=0.6*U412,"B",IF(R412&gt;=0.5*U412,"C",IF(R412&gt;=0.4*U412,"P",IF(R412&lt;0.4*U412,"F",R412))))))))))))))</f>
        <v>0</v>
      </c>
      <c r="N412" s="8" t="e">
        <f t="shared" ref="N412:N422" ca="1" si="39">INDEX($Z$2:$Z$13,MATCH(M412,$Y$2:$Y$13,0))</f>
        <v>#N/A</v>
      </c>
      <c r="O412">
        <v>1</v>
      </c>
      <c r="P412" s="1" t="str">
        <f ca="1">IF(ISERROR(F407),"",IF(ISTEXT(VLOOKUP(B407,INDIRECT($F$8),6+(O412-1)*3)),(VLOOKUP(B407,INDIRECT($F$8),6+(O412-1)*3)),SUM(VLOOKUP(B407,INDIRECT($F$8),6+(O412-1)*3),IF(W424,W412,0))))</f>
        <v>PURUSHOTAM SINGH SAINSWAN</v>
      </c>
      <c r="Q412" s="1">
        <f ca="1">IF(ISERROR(F407),"",VLOOKUP(B407,INDIRECT($F$8),7+(O412-1)*3))</f>
        <v>30</v>
      </c>
      <c r="R412" s="1">
        <f ca="1">IF(ISERROR(F407),"",SUM(P412:Q412))</f>
        <v>30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e">
        <f ca="1">IF(ISERROR(F407),"",IF(N412=0,A412,""))</f>
        <v>#N/A</v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11</v>
      </c>
      <c r="X412" s="1" t="str">
        <f ca="1">IF(ISERROR(F407),"",IF(W412=0,"",_xlfn.TEXTJOIN("",FALSE," G+",W412," in ",A412)))</f>
        <v xml:space="preserve"> G+11 in AHT 001</v>
      </c>
    </row>
    <row r="413" spans="1:24" ht="12" customHeight="1" x14ac:dyDescent="0.25">
      <c r="A413" s="7" t="str">
        <f ca="1">IF(ISERROR(F407),"",VLOOKUP(C407,INDIRECT($F$8),6+(O413-1)*3,0))</f>
        <v>AHT 005</v>
      </c>
      <c r="B413" s="38" t="str">
        <f ca="1">IF(ISERROR(F407),"",VLOOKUP(D407,INDIRECT($F$8),6+(O413-1)*3,0))</f>
        <v>Analytical Mathematics</v>
      </c>
      <c r="C413" s="38"/>
      <c r="D413" s="38"/>
      <c r="E413" s="38"/>
      <c r="F413" s="7">
        <f ca="1">IF(ISERROR(F407),"",VLOOKUP(E407,INDIRECT($F$8),6+(O413-1)*3,0))</f>
        <v>4</v>
      </c>
      <c r="G413" s="39" t="str">
        <f ca="1">IF(ISERROR(F407),"",_xlfn.TEXTJOIN("/",FALSE,P413,S413))</f>
        <v>79/100</v>
      </c>
      <c r="H413" s="39"/>
      <c r="I413" s="39" t="str">
        <f ca="1">IF(ISERROR(F407),"",_xlfn.TEXTJOIN("/",FALSE,Q413,T413))</f>
        <v>42/50</v>
      </c>
      <c r="J413" s="39"/>
      <c r="K413" s="39" t="str">
        <f ca="1">IF(ISERROR(F407),"",_xlfn.TEXTJOIN("/",FALSE,R413,U413))</f>
        <v>121/150</v>
      </c>
      <c r="L413" s="39"/>
      <c r="M413" s="7" t="str">
        <f ca="1">IF(ISERROR(F407),"",IF(ISTEXT(P413),IF(P413="A","Ab",IF(P413="D","Dt",IF(P413="UFM","UFM",IF(P413="NA","")))),IF(AND(ISBLANK(P413),ISBLANK(R413)),"",IF(P413&lt;0.3*S413,"F",IF(ISBLANK(R413),"",IF(ISTEXT(R413),R413,IF(R413&gt;=0.9*U413,"O",IF(R413&gt;=0.85*U413,"A+",IF(R413&gt;=0.8*U413,"A",IF(R413&gt;=0.7*U413,"B+",IF(R413&gt;=0.6*U413,"B",IF(R413&gt;=0.5*U413,"C",IF(R413&gt;=0.4*U413,"P",IF(R413&lt;0.4*U413,"F",R413))))))))))))))</f>
        <v>A</v>
      </c>
      <c r="N413" s="8">
        <f t="shared" ca="1" si="39"/>
        <v>8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79</v>
      </c>
      <c r="Q413" s="1">
        <f ca="1">IF(ISERROR(F407),"",VLOOKUP(B407,INDIRECT($F$8),7+(O413-1)*3))</f>
        <v>42</v>
      </c>
      <c r="R413" s="1">
        <f ca="1">IF(ISERROR(F407),"",SUM(P413:Q413))</f>
        <v>121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5">
      <c r="A414" s="7" t="str">
        <f ca="1">IF(ISERROR(F407),"",VLOOKUP(C407,INDIRECT($F$8),6+(O414-1)*3,0))</f>
        <v>EET 001</v>
      </c>
      <c r="B414" s="38" t="str">
        <f ca="1">IF(ISERROR(F407),"",VLOOKUP(D407,INDIRECT($F$8),6+(O414-1)*3,0))</f>
        <v>Basic Electrical Engineering</v>
      </c>
      <c r="C414" s="38"/>
      <c r="D414" s="38"/>
      <c r="E414" s="38"/>
      <c r="F414" s="7">
        <f ca="1">IF(ISERROR(F407),"",VLOOKUP(E407,INDIRECT($F$8),6+(O414-1)*3,0))</f>
        <v>4</v>
      </c>
      <c r="G414" s="39" t="str">
        <f ca="1">IF(ISERROR(F407),"",_xlfn.TEXTJOIN("/",FALSE,P414,S414))</f>
        <v>85/100</v>
      </c>
      <c r="H414" s="39"/>
      <c r="I414" s="39" t="str">
        <f ca="1">IF(ISERROR(F407),"",_xlfn.TEXTJOIN("/",FALSE,Q414,T414))</f>
        <v>47/50</v>
      </c>
      <c r="J414" s="39"/>
      <c r="K414" s="39" t="str">
        <f ca="1">IF(ISERROR(F407),"",_xlfn.TEXTJOIN("/",FALSE,R414,U414))</f>
        <v>132/150</v>
      </c>
      <c r="L414" s="39"/>
      <c r="M414" s="7" t="str">
        <f ca="1">IF(ISERROR(F407),"",IF(ISTEXT(P414),IF(P414="A","Ab",IF(P414="D","Dt",IF(P414="UFM","UFM",IF(P414="NA","")))),IF(AND(ISBLANK(P414),ISBLANK(R414)),"",IF(P414&lt;0.3*S414,"F",IF(ISBLANK(R414),"",IF(ISTEXT(R414),R414,IF(R414&gt;=0.9*U414,"O",IF(R414&gt;=0.85*U414,"A+",IF(R414&gt;=0.8*U414,"A",IF(R414&gt;=0.7*U414,"B+",IF(R414&gt;=0.6*U414,"B",IF(R414&gt;=0.5*U414,"C",IF(R414&gt;=0.4*U414,"P",IF(R414&lt;0.4*U414,"F",R414))))))))))))))</f>
        <v>A+</v>
      </c>
      <c r="N414" s="8">
        <f t="shared" ca="1" si="39"/>
        <v>9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85</v>
      </c>
      <c r="Q414" s="1">
        <f ca="1">IF(ISERROR(F407),"",VLOOKUP(B407,INDIRECT($F$8),7+(O414-1)*3))</f>
        <v>47</v>
      </c>
      <c r="R414" s="1">
        <f ca="1">IF(ISERROR(F407),"",SUM(P414:Q414))</f>
        <v>132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5">
      <c r="A415" s="7" t="str">
        <f ca="1">IF(ISERROR(F407),"",VLOOKUP(C407,INDIRECT($F$8),6+(O415-1)*3,0))</f>
        <v>CST 001</v>
      </c>
      <c r="B415" s="38" t="str">
        <f ca="1">IF(ISERROR(F407),"",VLOOKUP(D407,INDIRECT($F$8),6+(O415-1)*3,0))</f>
        <v>Programming for Problem Solving</v>
      </c>
      <c r="C415" s="38"/>
      <c r="D415" s="38"/>
      <c r="E415" s="38"/>
      <c r="F415" s="7">
        <f ca="1">IF(ISERROR(F407),"",VLOOKUP(E407,INDIRECT($F$8),6+(O415-1)*3,0))</f>
        <v>4</v>
      </c>
      <c r="G415" s="39" t="str">
        <f ca="1">IF(ISERROR(F407),"",_xlfn.TEXTJOIN("/",FALSE,P415,S415))</f>
        <v>83/100</v>
      </c>
      <c r="H415" s="39"/>
      <c r="I415" s="39" t="str">
        <f ca="1">IF(ISERROR(F407),"",_xlfn.TEXTJOIN("/",FALSE,Q415,T415))</f>
        <v>48/50</v>
      </c>
      <c r="J415" s="39"/>
      <c r="K415" s="39" t="str">
        <f ca="1">IF(ISERROR(F407),"",_xlfn.TEXTJOIN("/",FALSE,R415,U415))</f>
        <v>131/150</v>
      </c>
      <c r="L415" s="39"/>
      <c r="M415" s="7" t="str">
        <f ca="1">IF(ISERROR(F407),"",IF(ISTEXT(P415),IF(P415="A","Ab",IF(P415="D","Dt",IF(P415="UFM","UFM",IF(P415="NA","")))),IF(AND(ISBLANK(P415),ISBLANK(R415)),"",IF(P415&lt;0.3*S415,"F",IF(ISBLANK(R415),"",IF(ISTEXT(R415),R415,IF(R415&gt;=0.9*U415,"O",IF(R415&gt;=0.85*U415,"A+",IF(R415&gt;=0.8*U415,"A",IF(R415&gt;=0.7*U415,"B+",IF(R415&gt;=0.6*U415,"B",IF(R415&gt;=0.5*U415,"C",IF(R415&gt;=0.4*U415,"P",IF(R415&lt;0.4*U415,"F",R415))))))))))))))</f>
        <v>A+</v>
      </c>
      <c r="N415" s="8">
        <f t="shared" ca="1" si="39"/>
        <v>9</v>
      </c>
      <c r="O415">
        <f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83</v>
      </c>
      <c r="Q415" s="1">
        <f ca="1">IF(ISERROR(F407),"",VLOOKUP(B407,INDIRECT($F$8),7+(O415-1)*3))</f>
        <v>48</v>
      </c>
      <c r="R415" s="1">
        <f ca="1">IF(ISERROR(F407),"",SUM(P415:Q415))</f>
        <v>131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5">
      <c r="A416" s="7" t="str">
        <f ca="1">IF(ISERROR(F407),"",VLOOKUP(C407,INDIRECT($F$8),6+(O416-1)*3,0))</f>
        <v>AHT 004</v>
      </c>
      <c r="B416" s="38" t="str">
        <f ca="1">IF(ISERROR(F407),"",VLOOKUP(D407,INDIRECT($F$8),6+(O416-1)*3,0))</f>
        <v>Environmental Studies ($)</v>
      </c>
      <c r="C416" s="38"/>
      <c r="D416" s="38"/>
      <c r="E416" s="38"/>
      <c r="F416" s="7">
        <f ca="1">IF(ISERROR(F407),"",VLOOKUP(E407,INDIRECT($F$8),6+(O416-1)*3,0))</f>
        <v>0</v>
      </c>
      <c r="G416" s="39" t="str">
        <f ca="1">IF(ISERROR(F407),"",_xlfn.TEXTJOIN("/",FALSE,P416,S416))</f>
        <v>40/50</v>
      </c>
      <c r="H416" s="39"/>
      <c r="I416" s="39" t="str">
        <f ca="1">IF(ISERROR(F407),"",_xlfn.TEXTJOIN("/",FALSE,Q416,T416))</f>
        <v>20/25</v>
      </c>
      <c r="J416" s="39"/>
      <c r="K416" s="39" t="str">
        <f ca="1">IF(ISERROR(F407),"",_xlfn.TEXTJOIN("/",FALSE,R416,U416))</f>
        <v>60/75</v>
      </c>
      <c r="L416" s="39"/>
      <c r="M416" s="7" t="str">
        <f ca="1">IF(ISERROR(F407),"",IF(ISTEXT(P416),IF(P416="A","Ab",IF(P416="D","Dt",IF(P416="UFM","UFM",IF(P416="NA","")))),IF(AND(ISBLANK(P416),ISBLANK(R416)),"",IF(P416&lt;0.3*S416,"F",IF(ISBLANK(R416),"",IF(ISTEXT(R416),R416,IF(R416&gt;=0.9*U416,"O",IF(R416&gt;=0.85*U416,"A+",IF(R416&gt;=0.8*U416,"A",IF(R416&gt;=0.7*U416,"B+",IF(R416&gt;=0.6*U416,"B",IF(R416&gt;=0.5*U416,"C",IF(R416&gt;=0.4*U416,"P",IF(R416&lt;0.4*U416,"F",R416))))))))))))))</f>
        <v>A</v>
      </c>
      <c r="N416" s="8">
        <f t="shared" ca="1" si="39"/>
        <v>8</v>
      </c>
      <c r="O416">
        <f>O415+1</f>
        <v>5</v>
      </c>
      <c r="P416" s="1">
        <f ca="1">IF(ISERROR(F407),"",IF(ISTEXT(VLOOKUP(B407,INDIRECT($F$8),6+(O416-1)*3)),(VLOOKUP(B407,INDIRECT($F$8),6+(O416-1)*3)),SUM(VLOOKUP(B407,INDIRECT($F$8),6+(O416-1)*3),IF(W424,W416,0))))</f>
        <v>40</v>
      </c>
      <c r="Q416" s="1">
        <f ca="1">IF(ISERROR(F407),"",VLOOKUP(B407,INDIRECT($F$8),7+(O416-1)*3))</f>
        <v>20</v>
      </c>
      <c r="R416" s="1">
        <f ca="1">IF(ISERROR(F407),"",SUM(P416:Q416))</f>
        <v>60</v>
      </c>
      <c r="S416" s="1">
        <f ca="1">IF(ISERROR(F407),"",VLOOKUP(A407,INDIRECT($F$8),6+(O416-1)*3))</f>
        <v>50</v>
      </c>
      <c r="T416" s="1">
        <f ca="1">IF(ISERROR(F407),"",VLOOKUP(A407,INDIRECT($F$8),7+(O416-1)*3))</f>
        <v>25</v>
      </c>
      <c r="U416" s="1">
        <f ca="1">IF(ISERROR(F407),"",VLOOKUP(A407,INDIRECT($F$8),8+(O416-1)*3))</f>
        <v>75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5">
      <c r="A417" s="7" t="str">
        <f ca="1">IF(ISERROR(F407),"",VLOOKUP(C407,INDIRECT($F$8),6+(O417-1)*3,0))</f>
        <v>AHP 001</v>
      </c>
      <c r="B417" s="38" t="str">
        <f ca="1">IF(ISERROR(F407),"",VLOOKUP(D407,INDIRECT($F$8),6+(O417-1)*3,0))</f>
        <v>Engineering Physics Lab</v>
      </c>
      <c r="C417" s="38"/>
      <c r="D417" s="38"/>
      <c r="E417" s="38"/>
      <c r="F417" s="7">
        <f ca="1">IF(ISERROR(F407),"",VLOOKUP(E407,INDIRECT($F$8),6+(O417-1)*3,0))</f>
        <v>1</v>
      </c>
      <c r="G417" s="39" t="str">
        <f ca="1">IF(ISERROR(F407),"",_xlfn.TEXTJOIN("/",FALSE,P417,S417))</f>
        <v>20/25</v>
      </c>
      <c r="H417" s="39"/>
      <c r="I417" s="39" t="str">
        <f ca="1">IF(ISERROR(F407),"",_xlfn.TEXTJOIN("/",FALSE,Q417,T417))</f>
        <v>18/25</v>
      </c>
      <c r="J417" s="39"/>
      <c r="K417" s="39" t="str">
        <f ca="1">IF(ISERROR(F407),"",_xlfn.TEXTJOIN("/",FALSE,R417,U417))</f>
        <v>38/50</v>
      </c>
      <c r="L417" s="39"/>
      <c r="M417" s="7" t="str">
        <f ca="1">IF(ISERROR(F407),"",IF(ISTEXT(P417),IF(P417="A","Ab",IF(P417="D","Dt",IF(P417="UFM","UFM",IF(P417="NA","")))),IF(AND(ISBLANK(P417),ISBLANK(R417)),"",IF(P417&lt;0.3*S417,"F",IF(ISBLANK(R417),"",IF(ISTEXT(R417),R417,IF(R417&gt;=0.9*U417,"O",IF(R417&gt;=0.85*U417,"A+",IF(R417&gt;=0.8*U417,"A",IF(R417&gt;=0.7*U417,"B+",IF(R417&gt;=0.6*U417,"B",IF(R417&gt;=0.5*U417,"C",IF(R417&gt;=0.4*U417,"P",IF(R417&lt;0.4*U417,"F",R417))))))))))))))</f>
        <v>B+</v>
      </c>
      <c r="N417" s="8">
        <f t="shared" ca="1" si="39"/>
        <v>7</v>
      </c>
      <c r="O417">
        <f t="shared" ref="O417:O423" si="40">O416+1</f>
        <v>6</v>
      </c>
      <c r="P417" s="1">
        <f ca="1">IF(ISERROR(F407),"",IF(ISTEXT(VLOOKUP(B407,INDIRECT($F$8),6+(O417-1)*3)),(VLOOKUP(B407,INDIRECT($F$8),6+(O417-1)*3)),SUM(VLOOKUP(B407,INDIRECT($F$8),6+(O417-1)*3),IF(W424,W417,0))))</f>
        <v>20</v>
      </c>
      <c r="Q417" s="1">
        <f ca="1">IF(ISERROR(F407),"",VLOOKUP(B407,INDIRECT($F$8),7+(O417-1)*3))</f>
        <v>18</v>
      </c>
      <c r="R417" s="1">
        <f ca="1">IF(ISERROR(F407),"",SUM(P417:Q417))</f>
        <v>38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5">
      <c r="A418" s="7" t="str">
        <f ca="1">IF(ISERROR(F407),"",VLOOKUP(C407,INDIRECT($F$8),6+(O418-1)*3,0))</f>
        <v>EEP 001</v>
      </c>
      <c r="B418" s="38" t="str">
        <f ca="1">IF(ISERROR(F407),"",VLOOKUP(D407,INDIRECT($F$8),6+(O418-1)*3,0))</f>
        <v>Basic Electrical Engineering Lab</v>
      </c>
      <c r="C418" s="38"/>
      <c r="D418" s="38"/>
      <c r="E418" s="38"/>
      <c r="F418" s="7">
        <f ca="1">IF(ISERROR(F407),"",VLOOKUP(E407,INDIRECT($F$8),6+(O418-1)*3,0))</f>
        <v>1</v>
      </c>
      <c r="G418" s="39" t="str">
        <f ca="1">IF(ISERROR(F407),"",_xlfn.TEXTJOIN("/",FALSE,P418,S418))</f>
        <v>24/25</v>
      </c>
      <c r="H418" s="39"/>
      <c r="I418" s="39" t="str">
        <f ca="1">IF(ISERROR(F407),"",_xlfn.TEXTJOIN("/",FALSE,Q418,T418))</f>
        <v>24/25</v>
      </c>
      <c r="J418" s="39"/>
      <c r="K418" s="39" t="str">
        <f ca="1">IF(ISERROR(F407),"",_xlfn.TEXTJOIN("/",FALSE,R418,U418))</f>
        <v>48/50</v>
      </c>
      <c r="L418" s="39"/>
      <c r="M418" s="7" t="str">
        <f ca="1">IF(ISERROR(F407),"",IF(ISTEXT(P418),IF(P418="A","Ab",IF(P418="D","Dt",IF(P418="UFM","UFM",IF(P418="NA","")))),IF(AND(ISBLANK(P418),ISBLANK(R418)),"",IF(P418&lt;0.3*S418,"F",IF(ISBLANK(R418),"",IF(ISTEXT(R418),R418,IF(R418&gt;=0.9*U418,"O",IF(R418&gt;=0.85*U418,"A+",IF(R418&gt;=0.8*U418,"A",IF(R418&gt;=0.7*U418,"B+",IF(R418&gt;=0.6*U418,"B",IF(R418&gt;=0.5*U418,"C",IF(R418&gt;=0.4*U418,"P",IF(R418&lt;0.4*U418,"F",R418))))))))))))))</f>
        <v>O</v>
      </c>
      <c r="N418" s="8">
        <f t="shared" ca="1" si="39"/>
        <v>10</v>
      </c>
      <c r="O418">
        <f t="shared" si="40"/>
        <v>7</v>
      </c>
      <c r="P418" s="1">
        <f ca="1">IF(ISERROR(F407),"",IF(ISTEXT(VLOOKUP(B407,INDIRECT($F$8),6+(O418-1)*3)),(VLOOKUP(B407,INDIRECT($F$8),6+(O418-1)*3)),SUM(VLOOKUP(B407,INDIRECT($F$8),6+(O418-1)*3),IF(W424,W418,0))))</f>
        <v>24</v>
      </c>
      <c r="Q418" s="1">
        <f ca="1">IF(ISERROR(F407),"",VLOOKUP(B407,INDIRECT($F$8),7+(O418-1)*3))</f>
        <v>24</v>
      </c>
      <c r="R418" s="1">
        <f ca="1">IF(ISERROR(F407),"",SUM(P418:Q418))</f>
        <v>48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5">
      <c r="A419" s="7" t="str">
        <f ca="1">IF(ISERROR(F407),"",VLOOKUP(C407,INDIRECT($F$8),6+(O419-1)*3,0))</f>
        <v>CSP 001</v>
      </c>
      <c r="B419" s="38" t="str">
        <f ca="1">IF(ISERROR(F407),"",VLOOKUP(D407,INDIRECT($F$8),6+(O419-1)*3-Z419,0))</f>
        <v>Programming for Problem Solving Lab</v>
      </c>
      <c r="C419" s="38"/>
      <c r="D419" s="38"/>
      <c r="E419" s="38"/>
      <c r="F419" s="7">
        <f ca="1">IF(ISERROR(F407),"",VLOOKUP(E407,INDIRECT($F$8),6+(O419-1)*3,0))</f>
        <v>1</v>
      </c>
      <c r="G419" s="39" t="str">
        <f ca="1">IF(ISERROR(F407),"",_xlfn.TEXTJOIN("/",FALSE,P419,S419))</f>
        <v>23/25</v>
      </c>
      <c r="H419" s="39"/>
      <c r="I419" s="39" t="str">
        <f ca="1">IF(ISERROR(F407),"",_xlfn.TEXTJOIN("/",FALSE,Q419,T419))</f>
        <v>23/25</v>
      </c>
      <c r="J419" s="39"/>
      <c r="K419" s="39" t="str">
        <f ca="1">IF(ISERROR(F407),"",_xlfn.TEXTJOIN("/",FALSE,R419,U419))</f>
        <v>46/50</v>
      </c>
      <c r="L419" s="39"/>
      <c r="M419" s="7" t="str">
        <f ca="1">IF(ISERROR(F407),"",IF(ISTEXT(P419),IF(P419="A","Ab",IF(P419="D","Dt",IF(P419="UFM","UFM",IF(P419="NA","")))),IF(AND(ISBLANK(P419),ISBLANK(R419)),"",IF(P419&lt;0.3*S419,"F",IF(ISBLANK(R419),"",IF(ISTEXT(R419),R419,IF(R419&gt;=0.9*U419,"O",IF(R419&gt;=0.85*U419,"A+",IF(R419&gt;=0.8*U419,"A",IF(R419&gt;=0.7*U419,"B+",IF(R419&gt;=0.6*U419,"B",IF(R419&gt;=0.5*U419,"C",IF(R419&gt;=0.4*U419,"P",IF(R419&lt;0.4*U419,"F",R419))))))))))))))</f>
        <v>O</v>
      </c>
      <c r="N419" s="8">
        <f t="shared" ca="1" si="39"/>
        <v>10</v>
      </c>
      <c r="O419">
        <f t="shared" si="40"/>
        <v>8</v>
      </c>
      <c r="P419" s="1">
        <f ca="1">IF(ISERROR(F407),"",IF(ISTEXT(VLOOKUP(B407,INDIRECT($F$8),6+(O419-1)*3)),(VLOOKUP(B407,INDIRECT($F$8),6+(O419-1)*3)),SUM(VLOOKUP(B407,INDIRECT($F$8),6+(O419-1)*3),IF(W424,W419,0))))</f>
        <v>23</v>
      </c>
      <c r="Q419" s="1">
        <f ca="1">IF(ISERROR(F407),"",VLOOKUP(B407,INDIRECT($F$8),7+(O419-1)*3))</f>
        <v>23</v>
      </c>
      <c r="R419" s="1">
        <f ca="1">IF(ISERROR(F407),"",SUM(P419:Q419))</f>
        <v>46</v>
      </c>
      <c r="S419" s="1">
        <f ca="1">IF(ISERROR(F407),"",VLOOKUP(A407,INDIRECT($F$8),6+(O419-1)*3))</f>
        <v>25</v>
      </c>
      <c r="T419" s="1">
        <f ca="1">IF(ISERROR(F407),"",VLOOKUP(A407,INDIRECT($F$8),7+(O419-1)*3))</f>
        <v>25</v>
      </c>
      <c r="U419" s="1">
        <f ca="1">IF(ISERROR(F407),"",VLOOKUP(A407,INDIRECT($F$8),8+(O419-1)*3))</f>
        <v>50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5">
      <c r="A420" s="7" t="str">
        <f ca="1">IF(ISERROR(F407),"",VLOOKUP(C407,INDIRECT($F$8),6+(O420-1)*3,0))</f>
        <v>MEP 002</v>
      </c>
      <c r="B420" s="38" t="str">
        <f ca="1">IF(ISERROR(F407),"",VLOOKUP(D407,INDIRECT($F$8),6+(O420-1)*3-Z420,0))</f>
        <v>Engineering Graphics &amp; Design Lab</v>
      </c>
      <c r="C420" s="38"/>
      <c r="D420" s="38"/>
      <c r="E420" s="38"/>
      <c r="F420" s="7">
        <f ca="1">IF(ISERROR(F407),"",VLOOKUP(E407,INDIRECT($F$8),6+(O420-1)*3,0))</f>
        <v>2</v>
      </c>
      <c r="G420" s="39" t="str">
        <f ca="1">IF(ISERROR(F407),"",_xlfn.TEXTJOIN("/",FALSE,P420,S420))</f>
        <v>40/50</v>
      </c>
      <c r="H420" s="39"/>
      <c r="I420" s="39" t="str">
        <f ca="1">IF(ISERROR(F407),"",_xlfn.TEXTJOIN("/",FALSE,Q420,T420))</f>
        <v>39/50</v>
      </c>
      <c r="J420" s="39"/>
      <c r="K420" s="39" t="str">
        <f ca="1">IF(ISERROR(F407),"",_xlfn.TEXTJOIN("/",FALSE,R420,U420))</f>
        <v>79/100</v>
      </c>
      <c r="L420" s="39"/>
      <c r="M420" s="7" t="str">
        <f ca="1">IF(ISERROR(F407),"",IF(ISTEXT(P420),IF(P420="A","Ab",IF(P420="D","Dt",IF(P420="UFM","UFM",IF(P420="NA","")))),IF(AND(ISBLANK(P420),ISBLANK(R420)),"",IF(P420&lt;0.3*S420,"F",IF(ISBLANK(R420),"",IF(ISTEXT(R420),R420,IF(R420&gt;=0.9*U420,"O",IF(R420&gt;=0.85*U420,"A+",IF(R420&gt;=0.8*U420,"A",IF(R420&gt;=0.7*U420,"B+",IF(R420&gt;=0.6*U420,"B",IF(R420&gt;=0.5*U420,"C",IF(R420&gt;=0.4*U420,"P",IF(R420&lt;0.4*U420,"F",R420))))))))))))))</f>
        <v>B+</v>
      </c>
      <c r="N420" s="8">
        <f t="shared" ca="1" si="39"/>
        <v>7</v>
      </c>
      <c r="O420">
        <f t="shared" si="40"/>
        <v>9</v>
      </c>
      <c r="P420" s="1">
        <f ca="1">IF(ISERROR(F407),"",IF(ISTEXT(VLOOKUP(B407,INDIRECT($F$8),6+(O420-1)*3)),(VLOOKUP(B407,INDIRECT($F$8),6+(O420-1)*3)),SUM(VLOOKUP(B407,INDIRECT($F$8),6+(O420-1)*3),IF(W424,W420,0))))</f>
        <v>40</v>
      </c>
      <c r="Q420" s="1">
        <f ca="1">IF(ISERROR(F407),"",VLOOKUP(B407,INDIRECT($F$8),7+(O420-1)*3))</f>
        <v>39</v>
      </c>
      <c r="R420" s="1">
        <f ca="1">IF(ISERROR(F407),"",SUM(P420:Q420))</f>
        <v>79</v>
      </c>
      <c r="S420" s="1">
        <f ca="1">IF(ISERROR(F407),"",VLOOKUP(A407,INDIRECT($F$8),6+(O420-1)*3))</f>
        <v>50</v>
      </c>
      <c r="T420" s="1">
        <f ca="1">IF(ISERROR(F407),"",VLOOKUP(A407,INDIRECT($F$8),7+(O420-1)*3))</f>
        <v>50</v>
      </c>
      <c r="U420" s="1">
        <f ca="1">IF(ISERROR(F407),"",VLOOKUP(A407,INDIRECT($F$8),8+(O420-1)*3))</f>
        <v>100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5">
      <c r="A421" s="7" t="str">
        <f ca="1">IF(ISERROR(F407),"",VLOOKUP(C407,INDIRECT($F$8),6+(O421-1)*3,0))</f>
        <v>AHP 003</v>
      </c>
      <c r="B421" s="38" t="str">
        <f ca="1">IF(ISERROR(F407),"",VLOOKUP(D407,INDIRECT($F$8),6+(O421-1)*3,0))</f>
        <v>Introduction to Digital Marketing Lab</v>
      </c>
      <c r="C421" s="38"/>
      <c r="D421" s="38"/>
      <c r="E421" s="38"/>
      <c r="F421" s="7">
        <f ca="1">IF(ISERROR(F407),"",VLOOKUP(E407,INDIRECT($F$8),6+(O421-1)*3,0))</f>
        <v>1</v>
      </c>
      <c r="G421" s="39" t="str">
        <f ca="1">IF(ISERROR(F407),"",_xlfn.TEXTJOIN("/",FALSE,P421,S421))</f>
        <v>21/25</v>
      </c>
      <c r="H421" s="39"/>
      <c r="I421" s="39" t="str">
        <f ca="1">IF(ISERROR(F407),"",_xlfn.TEXTJOIN("/",FALSE,Q421,T421))</f>
        <v>19/25</v>
      </c>
      <c r="J421" s="39"/>
      <c r="K421" s="39" t="str">
        <f ca="1">IF(ISERROR(F407),"",_xlfn.TEXTJOIN("/",FALSE,R421,U421))</f>
        <v>40/50</v>
      </c>
      <c r="L421" s="39"/>
      <c r="M421" s="7" t="str">
        <f ca="1">IF(ISERROR(F407),"",IF(ISTEXT(P421),IF(P421="A","Ab",IF(P421="D","Dt",IF(P421="UFM","UFM",IF(P421="NA","")))),IF(AND(ISBLANK(P421),ISBLANK(R421)),"",IF(P421&lt;0.3*S421,"F",IF(ISBLANK(R421),"",IF(ISTEXT(R421),R421,IF(R421&gt;=0.9*U421,"O",IF(R421&gt;=0.85*U421,"A+",IF(R421&gt;=0.8*U421,"A",IF(R421&gt;=0.7*U421,"B+",IF(R421&gt;=0.6*U421,"B",IF(R421&gt;=0.5*U421,"C",IF(R421&gt;=0.4*U421,"P",IF(R421&lt;0.4*U421,"F",R421))))))))))))))</f>
        <v>A</v>
      </c>
      <c r="N421" s="8">
        <f t="shared" ca="1" si="39"/>
        <v>8</v>
      </c>
      <c r="O421">
        <f t="shared" si="40"/>
        <v>10</v>
      </c>
      <c r="P421" s="1">
        <f ca="1">IF(ISERROR(F407),"",IF(ISTEXT(VLOOKUP(B407,INDIRECT($F$8),6+(O421-1)*3)),(VLOOKUP(B407,INDIRECT($F$8),6+(O421-1)*3)),SUM(VLOOKUP(B407,INDIRECT($F$8),6+(O421-1)*3),IF(W424,W421,0))))</f>
        <v>21</v>
      </c>
      <c r="Q421" s="1">
        <f ca="1">IF(ISERROR(F407),"",VLOOKUP(B407,INDIRECT($F$8),7+(O421-1)*3))</f>
        <v>19</v>
      </c>
      <c r="R421" s="1">
        <f ca="1">IF(ISERROR(F407),"",SUM(P421:Q421))</f>
        <v>40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5">
      <c r="A422" s="7" t="str">
        <f ca="1">IF(ISERROR(F407),"",VLOOKUP(C407,INDIRECT($F$8),6+(O422-1)*3,0))</f>
        <v>AHP 005</v>
      </c>
      <c r="B422" s="38" t="str">
        <f ca="1">IF(ISERROR(F407),"",VLOOKUP(D407,INDIRECT($F$8),6+(O422-1)*3,0))</f>
        <v>Self Employment &amp; Entrepreneurship Development</v>
      </c>
      <c r="C422" s="38"/>
      <c r="D422" s="38"/>
      <c r="E422" s="38"/>
      <c r="F422" s="7">
        <f ca="1">IF(ISERROR(F407),"",VLOOKUP(E407,INDIRECT($F$8),6+(O422-1)*3,0))</f>
        <v>1</v>
      </c>
      <c r="G422" s="39" t="str">
        <f ca="1">IF(ISERROR(F407),"",_xlfn.TEXTJOIN("/",FALSE,P422,S422))</f>
        <v>17/25</v>
      </c>
      <c r="H422" s="39"/>
      <c r="I422" s="39" t="str">
        <f ca="1">IF(ISERROR(F407),"",_xlfn.TEXTJOIN("/",FALSE,Q422,T422))</f>
        <v>22/25</v>
      </c>
      <c r="J422" s="39"/>
      <c r="K422" s="39" t="str">
        <f ca="1">IF(ISERROR(F407),"",_xlfn.TEXTJOIN("/",FALSE,R422,U422))</f>
        <v>39/50</v>
      </c>
      <c r="L422" s="39"/>
      <c r="M422" s="7" t="str">
        <f ca="1">IF(ISERROR(F407),"",IF(ISTEXT(P422),IF(P422="A","Ab",IF(P422="D","Dt",IF(P422="UFM","UFM",IF(P422="NA","")))),IF(AND(ISBLANK(P422),ISBLANK(R422)),"",IF(P422&lt;0.3*S422,"F",IF(ISBLANK(R422),"",IF(ISTEXT(R422),R422,IF(R422&gt;=0.9*U422,"O",IF(R422&gt;=0.85*U422,"A+",IF(R422&gt;=0.8*U422,"A",IF(R422&gt;=0.7*U422,"B+",IF(R422&gt;=0.6*U422,"B",IF(R422&gt;=0.5*U422,"C",IF(R422&gt;=0.4*U422,"P",IF(R422&lt;0.4*U422,"F",R422))))))))))))))</f>
        <v>B+</v>
      </c>
      <c r="N422" s="8">
        <f t="shared" ca="1" si="39"/>
        <v>7</v>
      </c>
      <c r="O422">
        <f t="shared" si="40"/>
        <v>11</v>
      </c>
      <c r="P422" s="1">
        <f ca="1">IF(ISERROR(F407),"",IF(ISTEXT(VLOOKUP(B407,INDIRECT($F$8),6+(O422-1)*3)),(VLOOKUP(B407,INDIRECT($F$8),6+(O422-1)*3)),SUM(VLOOKUP(B407,INDIRECT($F$8),6+(O422-1)*3),IF(W424,W422,0))))</f>
        <v>17</v>
      </c>
      <c r="Q422" s="1">
        <f ca="1">IF(ISERROR(F407),"",VLOOKUP(B407,INDIRECT($F$8),7+(O422-1)*3))</f>
        <v>22</v>
      </c>
      <c r="R422" s="1">
        <f ca="1">IF(ISERROR(F407),"",SUM(P422:Q422))</f>
        <v>39</v>
      </c>
      <c r="S422" s="1">
        <f ca="1">IF(ISERROR(F407),"",VLOOKUP(A407,INDIRECT($F$8),6+(O422-1)*3))</f>
        <v>25</v>
      </c>
      <c r="T422" s="1">
        <f ca="1">IF(ISERROR(F407),"",VLOOKUP(A407,INDIRECT($F$8),7+(O422-1)*3))</f>
        <v>25</v>
      </c>
      <c r="U422" s="1">
        <f ca="1">IF(ISERROR(F407),"",VLOOKUP(A407,INDIRECT($F$8),8+(O422-1)*3))</f>
        <v>50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5">
      <c r="A423" s="7" t="str">
        <f ca="1">IF(ISERROR(F407),"",VLOOKUP(C407,INDIRECT($F$8),6+(O423-1)*3-Y423,0))</f>
        <v>GP 02</v>
      </c>
      <c r="B423" s="38" t="str">
        <f ca="1">IF(ISERROR(F407),"",VLOOKUP(D407,INDIRECT($F$8),6+(O423-1)*3-Z423,0))</f>
        <v>General Proficiency ($)</v>
      </c>
      <c r="C423" s="38"/>
      <c r="D423" s="38"/>
      <c r="E423" s="38"/>
      <c r="F423" s="7">
        <f ca="1">IF(ISERROR(F407),"",VLOOKUP(E407,INDIRECT($F$8),6+(O423-1)*3-AA423,0))</f>
        <v>0</v>
      </c>
      <c r="G423" s="39" t="str">
        <f ca="1">IF(ISERROR(F407),"","-")</f>
        <v>-</v>
      </c>
      <c r="H423" s="39"/>
      <c r="I423" s="39" t="str">
        <f ca="1">IF(ISERROR(F407),"",_xlfn.TEXTJOIN("/",FALSE,Q423,T423))</f>
        <v>45/50</v>
      </c>
      <c r="J423" s="39"/>
      <c r="K423" s="39" t="str">
        <f ca="1">IF(ISERROR(F407),"",_xlfn.TEXTJOIN("/",FALSE,R423,U423))</f>
        <v>45/50</v>
      </c>
      <c r="L423" s="39"/>
      <c r="M423" s="39" t="str">
        <f ca="1">IF(ISBLANK(R423),"",IF(ISTEXT(R423),R423,IF(R423&gt;=0.8*U423,"Excellent",IF(R423&gt;=0.6*U423,"Very Good",IF(R423&gt;=0.4*U423,"Good",IF(R423&gt;=0.2*U423,"Satisfactory","Average"))))))</f>
        <v>Excellent</v>
      </c>
      <c r="N423" s="39"/>
      <c r="O423">
        <f t="shared" si="40"/>
        <v>12</v>
      </c>
      <c r="P423" s="1">
        <f ca="1">IF(ISERROR(F407),"",IF(ISTEXT(VLOOKUP(B\28,INDIRECT($F$8),6+(O423-1)*3)),(VLOOKUP(B407,INDIRECT($F$8),6+(O423-1)*3)),SUM(VLOOKUP(B407,INDIRECT($F$8),6+(O423-1)*3),IF(W424,W423,0))))</f>
        <v>0</v>
      </c>
      <c r="Q423" s="1">
        <f ca="1">IF(ISERROR(F407),"",VLOOKUP(B407,INDIRECT($F$8),7+(O423-1)*3))</f>
        <v>45</v>
      </c>
      <c r="R423" s="1">
        <f ca="1">IF(ISERROR(F407),"",SUM(P423:Q423))</f>
        <v>45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5">
      <c r="A424" s="40" t="str">
        <f ca="1">IF(ISERROR(F407),"",A403)</f>
        <v>Total Credits/ Marks/ Total Grade Points</v>
      </c>
      <c r="B424" s="40"/>
      <c r="C424" s="40"/>
      <c r="D424" s="40"/>
      <c r="E424" s="40"/>
      <c r="F424" s="10">
        <f ca="1">IF(ISERROR(F407),"",SUM(F412:F422))</f>
        <v>23</v>
      </c>
      <c r="G424" s="41" t="str">
        <f ca="1">IF(ISERROR(F407),"",_xlfn.TEXTJOIN("/",TRUE,SUMIF(F412:F423,"&gt;0",P412:P423),SUMIF(F412:F423,"&gt;0",S412:S423)))</f>
        <v>392/575</v>
      </c>
      <c r="H424" s="41"/>
      <c r="I424" s="41" t="str">
        <f ca="1">IF(ISERROR(F407),"",_xlfn.TEXTJOIN("/",TRUE,SUMIF(F412:F423,"&gt;0",Q412:Q423),SUMIF(F412:F423,"&gt;0",T412:T423)))</f>
        <v>312/375</v>
      </c>
      <c r="J424" s="41"/>
      <c r="K424" s="41" t="str">
        <f ca="1">IF(ISERROR(F407),"",_xlfn.TEXTJOIN("/",TRUE,SUMIF(F412:F423,"&gt;0",R412:R423),SUMIF(F412:F423,"&gt;0",U412:U423)))</f>
        <v>704/950</v>
      </c>
      <c r="L424" s="41"/>
      <c r="M424" s="40" t="e">
        <f ca="1">IF(ISERROR(F407),"",SUMPRODUCT(N412:N422,F412:F422))</f>
        <v>#N/A</v>
      </c>
      <c r="N424" s="40"/>
      <c r="V424" s="1" t="e">
        <f ca="1">IF(ISERROR(F407),"",_xlfn.TEXTJOIN(", ",TRUE,V412:V423))</f>
        <v>#N/A</v>
      </c>
      <c r="W424" t="b">
        <f ca="1">IF(ISERROR(F407),"",IF(SUM(W412:W423)&lt;=W411,TRUE,FALSE))</f>
        <v>0</v>
      </c>
      <c r="X424" s="1" t="str">
        <f ca="1">IF(ISERROR(F407),"",_xlfn.TEXTJOIN(",",TRUE,X412:X423))</f>
        <v xml:space="preserve"> G+11 in AHT 001</v>
      </c>
    </row>
    <row r="425" spans="1:24" ht="12" customHeight="1" x14ac:dyDescent="0.25">
      <c r="A425" s="40" t="str">
        <f ca="1">IF(ISERROR(F407),"",A404)</f>
        <v>Result:</v>
      </c>
      <c r="B425" s="42" t="e" cm="1">
        <f t="array" aca="1" ref="B425" ca="1">IF(INDIRECT("N" &amp; ROW())&lt;20, "NOT PROMOTED TO SECOND YEAR", IF(TRIM(INDIRECT("V" &amp; ROW()-1))="","PASS","CARRY OVER")
)</f>
        <v>#N/A</v>
      </c>
      <c r="C425" s="42"/>
      <c r="D425" s="40" t="str">
        <f ca="1">IF(ISERROR(F407),"",D404)</f>
        <v>Remark:</v>
      </c>
      <c r="E425" s="42" t="e">
        <f ca="1">IF(ISERROR(F407),"",IF(V424="",IF(X424="","",X424),_xlfn.TEXTJOIN(" ",TRUE,"BACK IN",V424)))</f>
        <v>#N/A</v>
      </c>
      <c r="F425" s="42"/>
      <c r="G425" s="40" t="str">
        <f ca="1">IF(ISERROR(F407),"",G404)</f>
        <v>SGPA:</v>
      </c>
      <c r="H425" s="43" t="e">
        <f ca="1">IF(ISERROR(F407),"",M424/F424)</f>
        <v>#N/A</v>
      </c>
      <c r="I425" s="40" t="str">
        <f ca="1">IF(ISERROR(F407),"",I404)</f>
        <v>CGPA:</v>
      </c>
      <c r="J425" s="43" t="e">
        <f ca="1">IF(ISERROR(F407),"",VLOOKUP(B407,INDIRECT($F$8),12+(O423-1)*3,0))</f>
        <v>#N/A</v>
      </c>
      <c r="K425" s="42" t="str">
        <f ca="1">IF(ISERROR(F407),"",K404)</f>
        <v>Earned Credits:</v>
      </c>
      <c r="L425" s="40">
        <f ca="1">IF(ISERROR(F407),"",SUMIF(N412:N422,"&gt;0",F412:F422))</f>
        <v>19</v>
      </c>
      <c r="M425" s="42" t="str">
        <f ca="1">IF(ISERROR(F407),"",M404)</f>
        <v>Cuml. Earned Credits:</v>
      </c>
      <c r="N425" s="40">
        <f ca="1">IF(ISERROR(F407),"",VLOOKUP(B407,INDIRECT($F$8),10+(O423-1)*3,0))</f>
        <v>42</v>
      </c>
    </row>
    <row r="426" spans="1:24" ht="12" customHeight="1" x14ac:dyDescent="0.25">
      <c r="A426" s="40"/>
      <c r="B426" s="42"/>
      <c r="C426" s="42"/>
      <c r="D426" s="40"/>
      <c r="E426" s="42"/>
      <c r="F426" s="42"/>
      <c r="G426" s="40"/>
      <c r="H426" s="43"/>
      <c r="I426" s="40"/>
      <c r="J426" s="43"/>
      <c r="K426" s="42"/>
      <c r="L426" s="40"/>
      <c r="M426" s="42"/>
      <c r="N426" s="40"/>
    </row>
    <row r="427" spans="1:24" ht="12" customHeight="1" x14ac:dyDescent="0.25">
      <c r="A427" s="40"/>
      <c r="B427" s="42"/>
      <c r="C427" s="42"/>
      <c r="D427" s="40"/>
      <c r="E427" s="42"/>
      <c r="F427" s="42"/>
      <c r="G427" s="40"/>
      <c r="H427" s="43"/>
      <c r="I427" s="40"/>
      <c r="J427" s="43"/>
      <c r="K427" s="42"/>
      <c r="L427" s="40"/>
      <c r="M427" s="42"/>
      <c r="N427" s="40"/>
    </row>
    <row r="428" spans="1:24" ht="12" customHeight="1" x14ac:dyDescent="0.25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str">
        <f ca="1">VLOOKUP(B428,INDIRECT($F$8),4,0)</f>
        <v>DIPANSHU RAUTELA</v>
      </c>
    </row>
    <row r="429" spans="1:24" ht="12" customHeight="1" x14ac:dyDescent="0.25">
      <c r="A429" s="44" t="str">
        <f ca="1">IF(ISERROR(F428),"",A408)</f>
        <v>Name:</v>
      </c>
      <c r="B429" s="44" t="str">
        <f ca="1">IFERROR(VLOOKUP(B428,INDIRECT($F$8),4,0),"")</f>
        <v>DIPANSHU RAUTELA</v>
      </c>
      <c r="C429" s="44"/>
      <c r="D429" s="44" t="str">
        <f ca="1">IF(ISERROR(F428),"",D408)</f>
        <v>Father's Name:</v>
      </c>
      <c r="E429" s="44" t="str">
        <f ca="1">IFERROR(VLOOKUP(B428,INDIRECT($F$8),5,0),"")</f>
        <v>BAGAMBAR SINGH RAUTELA</v>
      </c>
      <c r="F429" s="44"/>
      <c r="G429" s="44" t="str">
        <f ca="1">IF(ISERROR(F428),"",G408)</f>
        <v>University Roll No:</v>
      </c>
      <c r="H429" s="44"/>
      <c r="I429" s="45">
        <f ca="1">IFERROR(VLOOKUP(B428,INDIRECT($F$8),2,0),"")</f>
        <v>250090101021</v>
      </c>
      <c r="J429" s="45"/>
      <c r="K429" s="44" t="str">
        <f ca="1">IF(ISERROR(F428),"",K408)</f>
        <v>University Enrol. No:</v>
      </c>
      <c r="L429" s="44"/>
      <c r="M429" s="45">
        <f ca="1">IFERROR(VLOOKUP(B428,INDIRECT($F$8),3,0),"")</f>
        <v>0</v>
      </c>
      <c r="N429" s="45"/>
    </row>
    <row r="430" spans="1:24" ht="12" customHeight="1" x14ac:dyDescent="0.25">
      <c r="A430" s="44"/>
      <c r="B430" s="44"/>
      <c r="C430" s="44"/>
      <c r="D430" s="44"/>
      <c r="E430" s="44"/>
      <c r="F430" s="44"/>
      <c r="G430" s="44"/>
      <c r="H430" s="44"/>
      <c r="I430" s="45"/>
      <c r="J430" s="45"/>
      <c r="K430" s="44"/>
      <c r="L430" s="44"/>
      <c r="M430" s="45"/>
      <c r="N430" s="45"/>
    </row>
    <row r="431" spans="1:24" ht="12" customHeight="1" x14ac:dyDescent="0.25">
      <c r="A431" s="42" t="str">
        <f ca="1">IF(ISERROR(F428),"",A410)</f>
        <v>Subject Code</v>
      </c>
      <c r="B431" s="42" t="str">
        <f ca="1">IF(ISERROR(F428),"",B410)</f>
        <v>Subject Name</v>
      </c>
      <c r="C431" s="42"/>
      <c r="D431" s="42"/>
      <c r="E431" s="42"/>
      <c r="F431" s="42" t="str">
        <f ca="1">IF(ISERROR(F428),"",F410)</f>
        <v>Credits</v>
      </c>
      <c r="G431" s="42" t="str">
        <f ca="1">IF(ISERROR(F428),"",G410)</f>
        <v>External Marks</v>
      </c>
      <c r="H431" s="42"/>
      <c r="I431" s="42" t="str">
        <f ca="1">IF(ISERROR(F428),"",I410)</f>
        <v>Sessional Marks</v>
      </c>
      <c r="J431" s="42"/>
      <c r="K431" s="42" t="str">
        <f ca="1">IF(ISERROR(F428),"",K410)</f>
        <v>Total Marks</v>
      </c>
      <c r="L431" s="42"/>
      <c r="M431" s="42" t="str">
        <f ca="1">IF(ISERROR(F428),"",M410)</f>
        <v>Grade</v>
      </c>
      <c r="N431" s="42" t="str">
        <f ca="1">IF(ISERROR(F428),"",N410)</f>
        <v>Grade Points</v>
      </c>
    </row>
    <row r="432" spans="1:24" ht="12" customHeight="1" x14ac:dyDescent="0.2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24" ht="12" customHeight="1" x14ac:dyDescent="0.25">
      <c r="A433" s="7" t="str">
        <f ca="1">IF(ISERROR(F428),"",VLOOKUP(C428,INDIRECT($F$8),6+(O433-1)*3,0))</f>
        <v>AHT 001</v>
      </c>
      <c r="B433" s="38" t="str">
        <f ca="1">IF(ISERROR(F428),"",VLOOKUP(D428,INDIRECT($F$8),6+(O433-1)*3,0))</f>
        <v>Engineering Physics</v>
      </c>
      <c r="C433" s="38"/>
      <c r="D433" s="38"/>
      <c r="E433" s="38"/>
      <c r="F433" s="7">
        <f ca="1">IF(ISERROR(F428),"",VLOOKUP(E428,INDIRECT($F$8),6+(O433-1)*3,0))</f>
        <v>4</v>
      </c>
      <c r="G433" s="39" t="str">
        <f ca="1">IF(ISERROR(F428),"",_xlfn.TEXTJOIN("/",FALSE,P433,S433))</f>
        <v>BAGAMBAR SINGH RAUTELA/100</v>
      </c>
      <c r="H433" s="39"/>
      <c r="I433" s="39" t="str">
        <f ca="1">IF(ISERROR(F428),"",_xlfn.TEXTJOIN("/",FALSE,Q433,T433))</f>
        <v>34/50</v>
      </c>
      <c r="J433" s="39"/>
      <c r="K433" s="39" t="str">
        <f ca="1">IF(ISERROR(F428),"",_xlfn.TEXTJOIN("/",FALSE,R433,U433))</f>
        <v>34/150</v>
      </c>
      <c r="L433" s="39"/>
      <c r="M433" s="7" t="b">
        <f ca="1">IF(ISERROR(F428),"",IF(ISTEXT(P433),IF(P433="A","Ab",IF(P433="D","Dt",IF(P433="UFM","UFM",IF(P433="NA","")))),IF(AND(ISBLANK(P433),ISBLANK(R433)),"",IF(P433&lt;0.3*S433,"F",IF(ISBLANK(R433),"",IF(ISTEXT(R433),R433,IF(R433&gt;=0.9*U433,"O",IF(R433&gt;=0.85*U433,"A+",IF(R433&gt;=0.8*U433,"A",IF(R433&gt;=0.7*U433,"B+",IF(R433&gt;=0.6*U433,"B",IF(R433&gt;=0.5*U433,"C",IF(R433&gt;=0.4*U433,"P",IF(R433&lt;0.4*U433,"F",R433))))))))))))))</f>
        <v>0</v>
      </c>
      <c r="N433" s="8" t="e">
        <f t="shared" ref="N433:N443" ca="1" si="41">INDEX($Z$2:$Z$13,MATCH(M433,$Y$2:$Y$13,0))</f>
        <v>#N/A</v>
      </c>
      <c r="O433">
        <v>1</v>
      </c>
      <c r="P433" s="1" t="str">
        <f ca="1">IF(ISERROR(F428),"",IF(ISTEXT(VLOOKUP(B428,INDIRECT($F$8),6+(O433-1)*3)),(VLOOKUP(B428,INDIRECT($F$8),6+(O433-1)*3)),SUM(VLOOKUP(B428,INDIRECT($F$8),6+(O433-1)*3),IF(W445,W433,0))))</f>
        <v>BAGAMBAR SINGH RAUTELA</v>
      </c>
      <c r="Q433" s="1">
        <f ca="1">IF(ISERROR(F428),"",VLOOKUP(B428,INDIRECT($F$8),7+(O433-1)*3))</f>
        <v>34</v>
      </c>
      <c r="R433" s="1">
        <f ca="1">IF(ISERROR(F428),"",SUM(P433:Q433))</f>
        <v>34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e">
        <f ca="1">IF(ISERROR(F428),"",IF(N433=0,A433,""))</f>
        <v>#N/A</v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11</v>
      </c>
      <c r="X433" s="1" t="str">
        <f ca="1">IF(ISERROR(F428),"",IF(W433=0,"",_xlfn.TEXTJOIN("",FALSE," G+",W433," in ",A433)))</f>
        <v xml:space="preserve"> G+11 in AHT 001</v>
      </c>
    </row>
    <row r="434" spans="1:24" ht="12" customHeight="1" x14ac:dyDescent="0.25">
      <c r="A434" s="7" t="str">
        <f ca="1">IF(ISERROR(F428),"",VLOOKUP(C428,INDIRECT($F$8),6+(O434-1)*3,0))</f>
        <v>AHT 005</v>
      </c>
      <c r="B434" s="38" t="str">
        <f ca="1">IF(ISERROR(F428),"",VLOOKUP(D428,INDIRECT($F$8),6+(O434-1)*3,0))</f>
        <v>Analytical Mathematics</v>
      </c>
      <c r="C434" s="38"/>
      <c r="D434" s="38"/>
      <c r="E434" s="38"/>
      <c r="F434" s="7">
        <f ca="1">IF(ISERROR(F428),"",VLOOKUP(E428,INDIRECT($F$8),6+(O434-1)*3,0))</f>
        <v>4</v>
      </c>
      <c r="G434" s="39" t="str">
        <f ca="1">IF(ISERROR(F428),"",_xlfn.TEXTJOIN("/",FALSE,P434,S434))</f>
        <v>57/100</v>
      </c>
      <c r="H434" s="39"/>
      <c r="I434" s="39" t="str">
        <f ca="1">IF(ISERROR(F428),"",_xlfn.TEXTJOIN("/",FALSE,Q434,T434))</f>
        <v>38/50</v>
      </c>
      <c r="J434" s="39"/>
      <c r="K434" s="39" t="str">
        <f ca="1">IF(ISERROR(F428),"",_xlfn.TEXTJOIN("/",FALSE,R434,U434))</f>
        <v>95/150</v>
      </c>
      <c r="L434" s="39"/>
      <c r="M434" s="7" t="str">
        <f ca="1">IF(ISERROR(F428),"",IF(ISTEXT(P434),IF(P434="A","Ab",IF(P434="D","Dt",IF(P434="UFM","UFM",IF(P434="NA","")))),IF(AND(ISBLANK(P434),ISBLANK(R434)),"",IF(P434&lt;0.3*S434,"F",IF(ISBLANK(R434),"",IF(ISTEXT(R434),R434,IF(R434&gt;=0.9*U434,"O",IF(R434&gt;=0.85*U434,"A+",IF(R434&gt;=0.8*U434,"A",IF(R434&gt;=0.7*U434,"B+",IF(R434&gt;=0.6*U434,"B",IF(R434&gt;=0.5*U434,"C",IF(R434&gt;=0.4*U434,"P",IF(R434&lt;0.4*U434,"F",R434))))))))))))))</f>
        <v>B</v>
      </c>
      <c r="N434" s="8">
        <f t="shared" ca="1" si="41"/>
        <v>6</v>
      </c>
      <c r="O434">
        <f>O433+1</f>
        <v>2</v>
      </c>
      <c r="P434" s="1">
        <f ca="1">IF(ISERROR(F428),"",IF(ISTEXT(VLOOKUP(B428,INDIRECT($F$8),6+(O434-1)*3)),(VLOOKUP(B428,INDIRECT($F$8),6+(O434-1)*3)),SUM(VLOOKUP(B428,INDIRECT($F$8),6+(O434-1)*3),IF(W445,W434,0))))</f>
        <v>57</v>
      </c>
      <c r="Q434" s="1">
        <f ca="1">IF(ISERROR(F428),"",VLOOKUP(B428,INDIRECT($F$8),7+(O434-1)*3))</f>
        <v>38</v>
      </c>
      <c r="R434" s="1">
        <f ca="1">IF(ISERROR(F428),"",SUM(P434:Q434))</f>
        <v>95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str">
        <f ca="1">IF(ISERROR(F428),"",IF(N434=0,A434,""))</f>
        <v/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0</v>
      </c>
      <c r="X434" s="1" t="str">
        <f ca="1">IF(ISERROR(F428),"",IF(W434=0,"",_xlfn.TEXTJOIN("",FALSE," G+",W434," in ",A434)))</f>
        <v/>
      </c>
    </row>
    <row r="435" spans="1:24" ht="12" customHeight="1" x14ac:dyDescent="0.25">
      <c r="A435" s="7" t="str">
        <f ca="1">IF(ISERROR(F428),"",VLOOKUP(C428,INDIRECT($F$8),6+(O435-1)*3,0))</f>
        <v>EET 001</v>
      </c>
      <c r="B435" s="38" t="str">
        <f ca="1">IF(ISERROR(F428),"",VLOOKUP(D428,INDIRECT($F$8),6+(O435-1)*3,0))</f>
        <v>Basic Electrical Engineering</v>
      </c>
      <c r="C435" s="38"/>
      <c r="D435" s="38"/>
      <c r="E435" s="38"/>
      <c r="F435" s="7">
        <f ca="1">IF(ISERROR(F428),"",VLOOKUP(E428,INDIRECT($F$8),6+(O435-1)*3,0))</f>
        <v>4</v>
      </c>
      <c r="G435" s="39" t="str">
        <f ca="1">IF(ISERROR(F428),"",_xlfn.TEXTJOIN("/",FALSE,P435,S435))</f>
        <v>74/100</v>
      </c>
      <c r="H435" s="39"/>
      <c r="I435" s="39" t="str">
        <f ca="1">IF(ISERROR(F428),"",_xlfn.TEXTJOIN("/",FALSE,Q435,T435))</f>
        <v>41/50</v>
      </c>
      <c r="J435" s="39"/>
      <c r="K435" s="39" t="str">
        <f ca="1">IF(ISERROR(F428),"",_xlfn.TEXTJOIN("/",FALSE,R435,U435))</f>
        <v>115/150</v>
      </c>
      <c r="L435" s="39"/>
      <c r="M435" s="7" t="str">
        <f ca="1">IF(ISERROR(F428),"",IF(ISTEXT(P435),IF(P435="A","Ab",IF(P435="D","Dt",IF(P435="UFM","UFM",IF(P435="NA","")))),IF(AND(ISBLANK(P435),ISBLANK(R435)),"",IF(P435&lt;0.3*S435,"F",IF(ISBLANK(R435),"",IF(ISTEXT(R435),R435,IF(R435&gt;=0.9*U435,"O",IF(R435&gt;=0.85*U435,"A+",IF(R435&gt;=0.8*U435,"A",IF(R435&gt;=0.7*U435,"B+",IF(R435&gt;=0.6*U435,"B",IF(R435&gt;=0.5*U435,"C",IF(R435&gt;=0.4*U435,"P",IF(R435&lt;0.4*U435,"F",R435))))))))))))))</f>
        <v>B+</v>
      </c>
      <c r="N435" s="8">
        <f t="shared" ca="1" si="41"/>
        <v>7</v>
      </c>
      <c r="O435">
        <f>O434+1</f>
        <v>3</v>
      </c>
      <c r="P435" s="1">
        <f ca="1">IF(ISERROR(F428),"",IF(ISTEXT(VLOOKUP(B428,INDIRECT($F$8),6+(O435-1)*3)),(VLOOKUP(B428,INDIRECT($F$8),6+(O435-1)*3)),SUM(VLOOKUP(B428,INDIRECT($F$8),6+(O435-1)*3),IF(W445,W435,0))))</f>
        <v>74</v>
      </c>
      <c r="Q435" s="1">
        <f ca="1">IF(ISERROR(F428),"",VLOOKUP(B428,INDIRECT($F$8),7+(O435-1)*3))</f>
        <v>41</v>
      </c>
      <c r="R435" s="1">
        <f ca="1">IF(ISERROR(F428),"",SUM(P435:Q435))</f>
        <v>115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str">
        <f ca="1">IF(ISERROR(F428),"",IF(N435=0,A435,""))</f>
        <v/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0</v>
      </c>
      <c r="X435" s="1" t="str">
        <f ca="1">IF(ISERROR(F428),"",IF(W435=0,"",_xlfn.TEXTJOIN("",FALSE," G+",W435," in ",A435)))</f>
        <v/>
      </c>
    </row>
    <row r="436" spans="1:24" ht="12" customHeight="1" x14ac:dyDescent="0.25">
      <c r="A436" s="7" t="str">
        <f ca="1">IF(ISERROR(F428),"",VLOOKUP(C428,INDIRECT($F$8),6+(O436-1)*3,0))</f>
        <v>CST 001</v>
      </c>
      <c r="B436" s="38" t="str">
        <f ca="1">IF(ISERROR(F428),"",VLOOKUP(D428,INDIRECT($F$8),6+(O436-1)*3,0))</f>
        <v>Programming for Problem Solving</v>
      </c>
      <c r="C436" s="38"/>
      <c r="D436" s="38"/>
      <c r="E436" s="38"/>
      <c r="F436" s="7">
        <f ca="1">IF(ISERROR(F428),"",VLOOKUP(E428,INDIRECT($F$8),6+(O436-1)*3,0))</f>
        <v>4</v>
      </c>
      <c r="G436" s="39" t="str">
        <f ca="1">IF(ISERROR(F428),"",_xlfn.TEXTJOIN("/",FALSE,P436,S436))</f>
        <v>88/100</v>
      </c>
      <c r="H436" s="39"/>
      <c r="I436" s="39" t="str">
        <f ca="1">IF(ISERROR(F428),"",_xlfn.TEXTJOIN("/",FALSE,Q436,T436))</f>
        <v>47/50</v>
      </c>
      <c r="J436" s="39"/>
      <c r="K436" s="39" t="str">
        <f ca="1">IF(ISERROR(F428),"",_xlfn.TEXTJOIN("/",FALSE,R436,U436))</f>
        <v>135/150</v>
      </c>
      <c r="L436" s="39"/>
      <c r="M436" s="7" t="str">
        <f ca="1">IF(ISERROR(F428),"",IF(ISTEXT(P436),IF(P436="A","Ab",IF(P436="D","Dt",IF(P436="UFM","UFM",IF(P436="NA","")))),IF(AND(ISBLANK(P436),ISBLANK(R436)),"",IF(P436&lt;0.3*S436,"F",IF(ISBLANK(R436),"",IF(ISTEXT(R436),R436,IF(R436&gt;=0.9*U436,"O",IF(R436&gt;=0.85*U436,"A+",IF(R436&gt;=0.8*U436,"A",IF(R436&gt;=0.7*U436,"B+",IF(R436&gt;=0.6*U436,"B",IF(R436&gt;=0.5*U436,"C",IF(R436&gt;=0.4*U436,"P",IF(R436&lt;0.4*U436,"F",R436))))))))))))))</f>
        <v>O</v>
      </c>
      <c r="N436" s="8">
        <f t="shared" ca="1" si="41"/>
        <v>10</v>
      </c>
      <c r="O436">
        <f>O435+1</f>
        <v>4</v>
      </c>
      <c r="P436" s="1">
        <f ca="1">IF(ISERROR(F428),"",IF(ISTEXT(VLOOKUP(B428,INDIRECT($F$8),6+(O436-1)*3)),(VLOOKUP(B428,INDIRECT($F$8),6+(O436-1)*3)),SUM(VLOOKUP(B428,INDIRECT($F$8),6+(O436-1)*3),IF(W445,W436,0))))</f>
        <v>88</v>
      </c>
      <c r="Q436" s="1">
        <f ca="1">IF(ISERROR(F428),"",VLOOKUP(B428,INDIRECT($F$8),7+(O436-1)*3))</f>
        <v>47</v>
      </c>
      <c r="R436" s="1">
        <f ca="1">IF(ISERROR(F428),"",SUM(P436:Q436))</f>
        <v>135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str">
        <f ca="1">IF(ISERROR(F428),"",IF(N436=0,A436,""))</f>
        <v/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0</v>
      </c>
      <c r="X436" s="1" t="str">
        <f ca="1">IF(ISERROR(F428),"",IF(W436=0,"",_xlfn.TEXTJOIN("",FALSE," G+",W436," in ",A436)))</f>
        <v/>
      </c>
    </row>
    <row r="437" spans="1:24" ht="12" customHeight="1" x14ac:dyDescent="0.25">
      <c r="A437" s="7" t="str">
        <f ca="1">IF(ISERROR(F428),"",VLOOKUP(C428,INDIRECT($F$8),6+(O437-1)*3,0))</f>
        <v>AHT 004</v>
      </c>
      <c r="B437" s="38" t="str">
        <f ca="1">IF(ISERROR(F428),"",VLOOKUP(D428,INDIRECT($F$8),6+(O437-1)*3,0))</f>
        <v>Environmental Studies ($)</v>
      </c>
      <c r="C437" s="38"/>
      <c r="D437" s="38"/>
      <c r="E437" s="38"/>
      <c r="F437" s="7">
        <f ca="1">IF(ISERROR(F428),"",VLOOKUP(E428,INDIRECT($F$8),6+(O437-1)*3,0))</f>
        <v>0</v>
      </c>
      <c r="G437" s="39" t="str">
        <f ca="1">IF(ISERROR(F428),"",_xlfn.TEXTJOIN("/",FALSE,P437,S437))</f>
        <v>38/50</v>
      </c>
      <c r="H437" s="39"/>
      <c r="I437" s="39" t="str">
        <f ca="1">IF(ISERROR(F428),"",_xlfn.TEXTJOIN("/",FALSE,Q437,T437))</f>
        <v>20/25</v>
      </c>
      <c r="J437" s="39"/>
      <c r="K437" s="39" t="str">
        <f ca="1">IF(ISERROR(F428),"",_xlfn.TEXTJOIN("/",FALSE,R437,U437))</f>
        <v>58/75</v>
      </c>
      <c r="L437" s="39"/>
      <c r="M437" s="7" t="str">
        <f ca="1">IF(ISERROR(F428),"",IF(ISTEXT(P437),IF(P437="A","Ab",IF(P437="D","Dt",IF(P437="UFM","UFM",IF(P437="NA","")))),IF(AND(ISBLANK(P437),ISBLANK(R437)),"",IF(P437&lt;0.3*S437,"F",IF(ISBLANK(R437),"",IF(ISTEXT(R437),R437,IF(R437&gt;=0.9*U437,"O",IF(R437&gt;=0.85*U437,"A+",IF(R437&gt;=0.8*U437,"A",IF(R437&gt;=0.7*U437,"B+",IF(R437&gt;=0.6*U437,"B",IF(R437&gt;=0.5*U437,"C",IF(R437&gt;=0.4*U437,"P",IF(R437&lt;0.4*U437,"F",R437))))))))))))))</f>
        <v>B+</v>
      </c>
      <c r="N437" s="8">
        <f t="shared" ca="1" si="41"/>
        <v>7</v>
      </c>
      <c r="O437">
        <f>O436+1</f>
        <v>5</v>
      </c>
      <c r="P437" s="1">
        <f ca="1">IF(ISERROR(F428),"",IF(ISTEXT(VLOOKUP(B428,INDIRECT($F$8),6+(O437-1)*3)),(VLOOKUP(B428,INDIRECT($F$8),6+(O437-1)*3)),SUM(VLOOKUP(B428,INDIRECT($F$8),6+(O437-1)*3),IF(W445,W437,0))))</f>
        <v>38</v>
      </c>
      <c r="Q437" s="1">
        <f ca="1">IF(ISERROR(F428),"",VLOOKUP(B428,INDIRECT($F$8),7+(O437-1)*3))</f>
        <v>20</v>
      </c>
      <c r="R437" s="1">
        <f ca="1">IF(ISERROR(F428),"",SUM(P437:Q437))</f>
        <v>58</v>
      </c>
      <c r="S437" s="1">
        <f ca="1">IF(ISERROR(F428),"",VLOOKUP(A428,INDIRECT($F$8),6+(O437-1)*3))</f>
        <v>50</v>
      </c>
      <c r="T437" s="1">
        <f ca="1">IF(ISERROR(F428),"",VLOOKUP(A428,INDIRECT($F$8),7+(O437-1)*3))</f>
        <v>25</v>
      </c>
      <c r="U437" s="1">
        <f ca="1">IF(ISERROR(F428),"",VLOOKUP(A428,INDIRECT($F$8),8+(O437-1)*3))</f>
        <v>75</v>
      </c>
      <c r="V437" s="1" t="str">
        <f ca="1">IF(ISERROR(F428),"",IF(N437=0,A437,""))</f>
        <v/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0</v>
      </c>
      <c r="X437" s="1" t="str">
        <f ca="1">IF(ISERROR(F428),"",IF(W437=0,"",_xlfn.TEXTJOIN("",FALSE," G+",W437," in ",A437)))</f>
        <v/>
      </c>
    </row>
    <row r="438" spans="1:24" ht="12" customHeight="1" x14ac:dyDescent="0.25">
      <c r="A438" s="7" t="str">
        <f ca="1">IF(ISERROR(F428),"",VLOOKUP(C428,INDIRECT($F$8),6+(O438-1)*3,0))</f>
        <v>AHP 001</v>
      </c>
      <c r="B438" s="38" t="str">
        <f ca="1">IF(ISERROR(F428),"",VLOOKUP(D428,INDIRECT($F$8),6+(O438-1)*3,0))</f>
        <v>Engineering Physics Lab</v>
      </c>
      <c r="C438" s="38"/>
      <c r="D438" s="38"/>
      <c r="E438" s="38"/>
      <c r="F438" s="7">
        <f ca="1">IF(ISERROR(F428),"",VLOOKUP(E428,INDIRECT($F$8),6+(O438-1)*3,0))</f>
        <v>1</v>
      </c>
      <c r="G438" s="39" t="str">
        <f ca="1">IF(ISERROR(F428),"",_xlfn.TEXTJOIN("/",FALSE,P438,S438))</f>
        <v>18/25</v>
      </c>
      <c r="H438" s="39"/>
      <c r="I438" s="39" t="str">
        <f ca="1">IF(ISERROR(F428),"",_xlfn.TEXTJOIN("/",FALSE,Q438,T438))</f>
        <v>21/25</v>
      </c>
      <c r="J438" s="39"/>
      <c r="K438" s="39" t="str">
        <f ca="1">IF(ISERROR(F428),"",_xlfn.TEXTJOIN("/",FALSE,R438,U438))</f>
        <v>39/50</v>
      </c>
      <c r="L438" s="39"/>
      <c r="M438" s="7" t="str">
        <f ca="1">IF(ISERROR(F428),"",IF(ISTEXT(P438),IF(P438="A","Ab",IF(P438="D","Dt",IF(P438="UFM","UFM",IF(P438="NA","")))),IF(AND(ISBLANK(P438),ISBLANK(R438)),"",IF(P438&lt;0.3*S438,"F",IF(ISBLANK(R438),"",IF(ISTEXT(R438),R438,IF(R438&gt;=0.9*U438,"O",IF(R438&gt;=0.85*U438,"A+",IF(R438&gt;=0.8*U438,"A",IF(R438&gt;=0.7*U438,"B+",IF(R438&gt;=0.6*U438,"B",IF(R438&gt;=0.5*U438,"C",IF(R438&gt;=0.4*U438,"P",IF(R438&lt;0.4*U438,"F",R438))))))))))))))</f>
        <v>B+</v>
      </c>
      <c r="N438" s="8">
        <f t="shared" ca="1" si="41"/>
        <v>7</v>
      </c>
      <c r="O438">
        <f t="shared" ref="O438:O444" si="42">O437+1</f>
        <v>6</v>
      </c>
      <c r="P438" s="1">
        <f ca="1">IF(ISERROR(F428),"",IF(ISTEXT(VLOOKUP(B428,INDIRECT($F$8),6+(O438-1)*3)),(VLOOKUP(B428,INDIRECT($F$8),6+(O438-1)*3)),SUM(VLOOKUP(B428,INDIRECT($F$8),6+(O438-1)*3),IF(W445,W438,0))))</f>
        <v>18</v>
      </c>
      <c r="Q438" s="1">
        <f ca="1">IF(ISERROR(F428),"",VLOOKUP(B428,INDIRECT($F$8),7+(O438-1)*3))</f>
        <v>21</v>
      </c>
      <c r="R438" s="1">
        <f ca="1">IF(ISERROR(F428),"",SUM(P438:Q438))</f>
        <v>39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str">
        <f ca="1">IF(ISERROR(F428),"",IF(N438=0,A438,""))</f>
        <v/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0</v>
      </c>
      <c r="X438" s="1" t="str">
        <f ca="1">IF(ISERROR(F428),"",IF(W438=0,"",_xlfn.TEXTJOIN("",FALSE," G+",W438," in ",A438)))</f>
        <v/>
      </c>
    </row>
    <row r="439" spans="1:24" ht="12" customHeight="1" x14ac:dyDescent="0.25">
      <c r="A439" s="7" t="str">
        <f ca="1">IF(ISERROR(F428),"",VLOOKUP(C428,INDIRECT($F$8),6+(O439-1)*3,0))</f>
        <v>EEP 001</v>
      </c>
      <c r="B439" s="38" t="str">
        <f ca="1">IF(ISERROR(F428),"",VLOOKUP(D428,INDIRECT($F$8),6+(O439-1)*3,0))</f>
        <v>Basic Electrical Engineering Lab</v>
      </c>
      <c r="C439" s="38"/>
      <c r="D439" s="38"/>
      <c r="E439" s="38"/>
      <c r="F439" s="7">
        <f ca="1">IF(ISERROR(F428),"",VLOOKUP(E428,INDIRECT($F$8),6+(O439-1)*3,0))</f>
        <v>1</v>
      </c>
      <c r="G439" s="39" t="str">
        <f ca="1">IF(ISERROR(F428),"",_xlfn.TEXTJOIN("/",FALSE,P439,S439))</f>
        <v>24/25</v>
      </c>
      <c r="H439" s="39"/>
      <c r="I439" s="39" t="str">
        <f ca="1">IF(ISERROR(F428),"",_xlfn.TEXTJOIN("/",FALSE,Q439,T439))</f>
        <v>20/25</v>
      </c>
      <c r="J439" s="39"/>
      <c r="K439" s="39" t="str">
        <f ca="1">IF(ISERROR(F428),"",_xlfn.TEXTJOIN("/",FALSE,R439,U439))</f>
        <v>44/50</v>
      </c>
      <c r="L439" s="39"/>
      <c r="M439" s="7" t="str">
        <f ca="1">IF(ISERROR(F428),"",IF(ISTEXT(P439),IF(P439="A","Ab",IF(P439="D","Dt",IF(P439="UFM","UFM",IF(P439="NA","")))),IF(AND(ISBLANK(P439),ISBLANK(R439)),"",IF(P439&lt;0.3*S439,"F",IF(ISBLANK(R439),"",IF(ISTEXT(R439),R439,IF(R439&gt;=0.9*U439,"O",IF(R439&gt;=0.85*U439,"A+",IF(R439&gt;=0.8*U439,"A",IF(R439&gt;=0.7*U439,"B+",IF(R439&gt;=0.6*U439,"B",IF(R439&gt;=0.5*U439,"C",IF(R439&gt;=0.4*U439,"P",IF(R439&lt;0.4*U439,"F",R439))))))))))))))</f>
        <v>A+</v>
      </c>
      <c r="N439" s="8">
        <f t="shared" ca="1" si="41"/>
        <v>9</v>
      </c>
      <c r="O439">
        <f t="shared" si="42"/>
        <v>7</v>
      </c>
      <c r="P439" s="1">
        <f ca="1">IF(ISERROR(F428),"",IF(ISTEXT(VLOOKUP(B428,INDIRECT($F$8),6+(O439-1)*3)),(VLOOKUP(B428,INDIRECT($F$8),6+(O439-1)*3)),SUM(VLOOKUP(B428,INDIRECT($F$8),6+(O439-1)*3),IF(W445,W439,0))))</f>
        <v>24</v>
      </c>
      <c r="Q439" s="1">
        <f ca="1">IF(ISERROR(F428),"",VLOOKUP(B428,INDIRECT($F$8),7+(O439-1)*3))</f>
        <v>20</v>
      </c>
      <c r="R439" s="1">
        <f ca="1">IF(ISERROR(F428),"",SUM(P439:Q439))</f>
        <v>44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str">
        <f ca="1">IF(ISERROR(F428),"",IF(N439=0,A439,""))</f>
        <v/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0</v>
      </c>
      <c r="X439" s="1" t="str">
        <f ca="1">IF(ISERROR(F428),"",IF(W439=0,"",_xlfn.TEXTJOIN("",FALSE," G+",W439," in ",A439)))</f>
        <v/>
      </c>
    </row>
    <row r="440" spans="1:24" ht="12" customHeight="1" x14ac:dyDescent="0.25">
      <c r="A440" s="7" t="str">
        <f ca="1">IF(ISERROR(F428),"",VLOOKUP(C428,INDIRECT($F$8),6+(O440-1)*3,0))</f>
        <v>CSP 001</v>
      </c>
      <c r="B440" s="38" t="str">
        <f ca="1">IF(ISERROR(F428),"",VLOOKUP(D428,INDIRECT($F$8),6+(O440-1)*3-Z440,0))</f>
        <v>Programming for Problem Solving Lab</v>
      </c>
      <c r="C440" s="38"/>
      <c r="D440" s="38"/>
      <c r="E440" s="38"/>
      <c r="F440" s="7">
        <f ca="1">IF(ISERROR(F428),"",VLOOKUP(E428,INDIRECT($F$8),6+(O440-1)*3,0))</f>
        <v>1</v>
      </c>
      <c r="G440" s="39" t="str">
        <f ca="1">IF(ISERROR(F428),"",_xlfn.TEXTJOIN("/",FALSE,P440,S440))</f>
        <v>23/25</v>
      </c>
      <c r="H440" s="39"/>
      <c r="I440" s="39" t="str">
        <f ca="1">IF(ISERROR(F428),"",_xlfn.TEXTJOIN("/",FALSE,Q440,T440))</f>
        <v>23/25</v>
      </c>
      <c r="J440" s="39"/>
      <c r="K440" s="39" t="str">
        <f ca="1">IF(ISERROR(F428),"",_xlfn.TEXTJOIN("/",FALSE,R440,U440))</f>
        <v>46/50</v>
      </c>
      <c r="L440" s="39"/>
      <c r="M440" s="7" t="str">
        <f ca="1">IF(ISERROR(F428),"",IF(ISTEXT(P440),IF(P440="A","Ab",IF(P440="D","Dt",IF(P440="UFM","UFM",IF(P440="NA","")))),IF(AND(ISBLANK(P440),ISBLANK(R440)),"",IF(P440&lt;0.3*S440,"F",IF(ISBLANK(R440),"",IF(ISTEXT(R440),R440,IF(R440&gt;=0.9*U440,"O",IF(R440&gt;=0.85*U440,"A+",IF(R440&gt;=0.8*U440,"A",IF(R440&gt;=0.7*U440,"B+",IF(R440&gt;=0.6*U440,"B",IF(R440&gt;=0.5*U440,"C",IF(R440&gt;=0.4*U440,"P",IF(R440&lt;0.4*U440,"F",R440))))))))))))))</f>
        <v>O</v>
      </c>
      <c r="N440" s="8">
        <f t="shared" ca="1" si="41"/>
        <v>10</v>
      </c>
      <c r="O440">
        <f t="shared" si="42"/>
        <v>8</v>
      </c>
      <c r="P440" s="1">
        <f ca="1">IF(ISERROR(F428),"",IF(ISTEXT(VLOOKUP(B428,INDIRECT($F$8),6+(O440-1)*3)),(VLOOKUP(B428,INDIRECT($F$8),6+(O440-1)*3)),SUM(VLOOKUP(B428,INDIRECT($F$8),6+(O440-1)*3),IF(W445,W440,0))))</f>
        <v>23</v>
      </c>
      <c r="Q440" s="1">
        <f ca="1">IF(ISERROR(F428),"",VLOOKUP(B428,INDIRECT($F$8),7+(O440-1)*3))</f>
        <v>23</v>
      </c>
      <c r="R440" s="1">
        <f ca="1">IF(ISERROR(F428),"",SUM(P440:Q440))</f>
        <v>46</v>
      </c>
      <c r="S440" s="1">
        <f ca="1">IF(ISERROR(F428),"",VLOOKUP(A428,INDIRECT($F$8),6+(O440-1)*3))</f>
        <v>25</v>
      </c>
      <c r="T440" s="1">
        <f ca="1">IF(ISERROR(F428),"",VLOOKUP(A428,INDIRECT($F$8),7+(O440-1)*3))</f>
        <v>25</v>
      </c>
      <c r="U440" s="1">
        <f ca="1">IF(ISERROR(F428),"",VLOOKUP(A428,INDIRECT($F$8),8+(O440-1)*3))</f>
        <v>50</v>
      </c>
      <c r="V440" s="1" t="str">
        <f ca="1">IF(ISERROR(F428),"",IF(N440=0,A440,""))</f>
        <v/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0</v>
      </c>
      <c r="X440" s="1" t="str">
        <f ca="1">IF(ISERROR(F428),"",IF(W440=0,"",_xlfn.TEXTJOIN("",FALSE," G+",W440," in ",A440)))</f>
        <v/>
      </c>
    </row>
    <row r="441" spans="1:24" ht="12" customHeight="1" x14ac:dyDescent="0.25">
      <c r="A441" s="7" t="str">
        <f ca="1">IF(ISERROR(F428),"",VLOOKUP(C428,INDIRECT($F$8),6+(O441-1)*3,0))</f>
        <v>MEP 002</v>
      </c>
      <c r="B441" s="38" t="str">
        <f ca="1">IF(ISERROR(F428),"",VLOOKUP(D428,INDIRECT($F$8),6+(O441-1)*3-Z441,0))</f>
        <v>Engineering Graphics &amp; Design Lab</v>
      </c>
      <c r="C441" s="38"/>
      <c r="D441" s="38"/>
      <c r="E441" s="38"/>
      <c r="F441" s="7">
        <f ca="1">IF(ISERROR(F428),"",VLOOKUP(E428,INDIRECT($F$8),6+(O441-1)*3,0))</f>
        <v>2</v>
      </c>
      <c r="G441" s="39" t="str">
        <f ca="1">IF(ISERROR(F428),"",_xlfn.TEXTJOIN("/",FALSE,P441,S441))</f>
        <v>42/50</v>
      </c>
      <c r="H441" s="39"/>
      <c r="I441" s="39" t="str">
        <f ca="1">IF(ISERROR(F428),"",_xlfn.TEXTJOIN("/",FALSE,Q441,T441))</f>
        <v>39/50</v>
      </c>
      <c r="J441" s="39"/>
      <c r="K441" s="39" t="str">
        <f ca="1">IF(ISERROR(F428),"",_xlfn.TEXTJOIN("/",FALSE,R441,U441))</f>
        <v>81/100</v>
      </c>
      <c r="L441" s="39"/>
      <c r="M441" s="7" t="str">
        <f ca="1">IF(ISERROR(F428),"",IF(ISTEXT(P441),IF(P441="A","Ab",IF(P441="D","Dt",IF(P441="UFM","UFM",IF(P441="NA","")))),IF(AND(ISBLANK(P441),ISBLANK(R441)),"",IF(P441&lt;0.3*S441,"F",IF(ISBLANK(R441),"",IF(ISTEXT(R441),R441,IF(R441&gt;=0.9*U441,"O",IF(R441&gt;=0.85*U441,"A+",IF(R441&gt;=0.8*U441,"A",IF(R441&gt;=0.7*U441,"B+",IF(R441&gt;=0.6*U441,"B",IF(R441&gt;=0.5*U441,"C",IF(R441&gt;=0.4*U441,"P",IF(R441&lt;0.4*U441,"F",R441))))))))))))))</f>
        <v>A</v>
      </c>
      <c r="N441" s="8">
        <f t="shared" ca="1" si="41"/>
        <v>8</v>
      </c>
      <c r="O441">
        <f t="shared" si="42"/>
        <v>9</v>
      </c>
      <c r="P441" s="1">
        <f ca="1">IF(ISERROR(F428),"",IF(ISTEXT(VLOOKUP(B428,INDIRECT($F$8),6+(O441-1)*3)),(VLOOKUP(B428,INDIRECT($F$8),6+(O441-1)*3)),SUM(VLOOKUP(B428,INDIRECT($F$8),6+(O441-1)*3),IF(W445,W441,0))))</f>
        <v>42</v>
      </c>
      <c r="Q441" s="1">
        <f ca="1">IF(ISERROR(F428),"",VLOOKUP(B428,INDIRECT($F$8),7+(O441-1)*3))</f>
        <v>39</v>
      </c>
      <c r="R441" s="1">
        <f ca="1">IF(ISERROR(F428),"",SUM(P441:Q441))</f>
        <v>81</v>
      </c>
      <c r="S441" s="1">
        <f ca="1">IF(ISERROR(F428),"",VLOOKUP(A428,INDIRECT($F$8),6+(O441-1)*3))</f>
        <v>50</v>
      </c>
      <c r="T441" s="1">
        <f ca="1">IF(ISERROR(F428),"",VLOOKUP(A428,INDIRECT($F$8),7+(O441-1)*3))</f>
        <v>50</v>
      </c>
      <c r="U441" s="1">
        <f ca="1">IF(ISERROR(F428),"",VLOOKUP(A428,INDIRECT($F$8),8+(O441-1)*3))</f>
        <v>100</v>
      </c>
      <c r="V441" s="1" t="str">
        <f ca="1">IF(ISERROR(F428),"",IF(N441=0,A441,""))</f>
        <v/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0</v>
      </c>
      <c r="X441" s="1" t="str">
        <f ca="1">IF(ISERROR(F428),"",IF(W441=0,"",_xlfn.TEXTJOIN("",FALSE," G+",W441," in ",A441)))</f>
        <v/>
      </c>
    </row>
    <row r="442" spans="1:24" ht="12" customHeight="1" x14ac:dyDescent="0.25">
      <c r="A442" s="7" t="str">
        <f ca="1">IF(ISERROR(F428),"",VLOOKUP(C428,INDIRECT($F$8),6+(O442-1)*3,0))</f>
        <v>AHP 003</v>
      </c>
      <c r="B442" s="38" t="str">
        <f ca="1">IF(ISERROR(F428),"",VLOOKUP(D428,INDIRECT($F$8),6+(O442-1)*3,0))</f>
        <v>Introduction to Digital Marketing Lab</v>
      </c>
      <c r="C442" s="38"/>
      <c r="D442" s="38"/>
      <c r="E442" s="38"/>
      <c r="F442" s="7">
        <f ca="1">IF(ISERROR(F428),"",VLOOKUP(E428,INDIRECT($F$8),6+(O442-1)*3,0))</f>
        <v>1</v>
      </c>
      <c r="G442" s="39" t="str">
        <f ca="1">IF(ISERROR(F428),"",_xlfn.TEXTJOIN("/",FALSE,P442,S442))</f>
        <v>21/25</v>
      </c>
      <c r="H442" s="39"/>
      <c r="I442" s="39" t="str">
        <f ca="1">IF(ISERROR(F428),"",_xlfn.TEXTJOIN("/",FALSE,Q442,T442))</f>
        <v>20/25</v>
      </c>
      <c r="J442" s="39"/>
      <c r="K442" s="39" t="str">
        <f ca="1">IF(ISERROR(F428),"",_xlfn.TEXTJOIN("/",FALSE,R442,U442))</f>
        <v>41/50</v>
      </c>
      <c r="L442" s="39"/>
      <c r="M442" s="7" t="str">
        <f ca="1">IF(ISERROR(F428),"",IF(ISTEXT(P442),IF(P442="A","Ab",IF(P442="D","Dt",IF(P442="UFM","UFM",IF(P442="NA","")))),IF(AND(ISBLANK(P442),ISBLANK(R442)),"",IF(P442&lt;0.3*S442,"F",IF(ISBLANK(R442),"",IF(ISTEXT(R442),R442,IF(R442&gt;=0.9*U442,"O",IF(R442&gt;=0.85*U442,"A+",IF(R442&gt;=0.8*U442,"A",IF(R442&gt;=0.7*U442,"B+",IF(R442&gt;=0.6*U442,"B",IF(R442&gt;=0.5*U442,"C",IF(R442&gt;=0.4*U442,"P",IF(R442&lt;0.4*U442,"F",R442))))))))))))))</f>
        <v>A</v>
      </c>
      <c r="N442" s="8">
        <f t="shared" ca="1" si="41"/>
        <v>8</v>
      </c>
      <c r="O442">
        <f t="shared" si="42"/>
        <v>10</v>
      </c>
      <c r="P442" s="1">
        <f ca="1">IF(ISERROR(F428),"",IF(ISTEXT(VLOOKUP(B428,INDIRECT($F$8),6+(O442-1)*3)),(VLOOKUP(B428,INDIRECT($F$8),6+(O442-1)*3)),SUM(VLOOKUP(B428,INDIRECT($F$8),6+(O442-1)*3),IF(W445,W442,0))))</f>
        <v>21</v>
      </c>
      <c r="Q442" s="1">
        <f ca="1">IF(ISERROR(F428),"",VLOOKUP(B428,INDIRECT($F$8),7+(O442-1)*3))</f>
        <v>20</v>
      </c>
      <c r="R442" s="1">
        <f ca="1">IF(ISERROR(F428),"",SUM(P442:Q442))</f>
        <v>41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str">
        <f ca="1">IF(ISERROR(F428),"",IF(N442=0,A442,""))</f>
        <v/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0</v>
      </c>
      <c r="X442" s="1" t="str">
        <f ca="1">IF(ISERROR(F428),"",IF(W442=0,"",_xlfn.TEXTJOIN("",FALSE," G+",W442," in ",A442)))</f>
        <v/>
      </c>
    </row>
    <row r="443" spans="1:24" ht="12" customHeight="1" x14ac:dyDescent="0.25">
      <c r="A443" s="7" t="str">
        <f ca="1">IF(ISERROR(F428),"",VLOOKUP(C428,INDIRECT($F$8),6+(O443-1)*3,0))</f>
        <v>AHP 005</v>
      </c>
      <c r="B443" s="38" t="str">
        <f ca="1">IF(ISERROR(F428),"",VLOOKUP(D428,INDIRECT($F$8),6+(O443-1)*3,0))</f>
        <v>Self Employment &amp; Entrepreneurship Development</v>
      </c>
      <c r="C443" s="38"/>
      <c r="D443" s="38"/>
      <c r="E443" s="38"/>
      <c r="F443" s="7">
        <f ca="1">IF(ISERROR(F428),"",VLOOKUP(E428,INDIRECT($F$8),6+(O443-1)*3,0))</f>
        <v>1</v>
      </c>
      <c r="G443" s="39" t="str">
        <f ca="1">IF(ISERROR(F428),"",_xlfn.TEXTJOIN("/",FALSE,P443,S443))</f>
        <v>19/25</v>
      </c>
      <c r="H443" s="39"/>
      <c r="I443" s="39" t="str">
        <f ca="1">IF(ISERROR(F428),"",_xlfn.TEXTJOIN("/",FALSE,Q443,T443))</f>
        <v>22/25</v>
      </c>
      <c r="J443" s="39"/>
      <c r="K443" s="39" t="str">
        <f ca="1">IF(ISERROR(F428),"",_xlfn.TEXTJOIN("/",FALSE,R443,U443))</f>
        <v>41/50</v>
      </c>
      <c r="L443" s="39"/>
      <c r="M443" s="7" t="str">
        <f ca="1">IF(ISERROR(F428),"",IF(ISTEXT(P443),IF(P443="A","Ab",IF(P443="D","Dt",IF(P443="UFM","UFM",IF(P443="NA","")))),IF(AND(ISBLANK(P443),ISBLANK(R443)),"",IF(P443&lt;0.3*S443,"F",IF(ISBLANK(R443),"",IF(ISTEXT(R443),R443,IF(R443&gt;=0.9*U443,"O",IF(R443&gt;=0.85*U443,"A+",IF(R443&gt;=0.8*U443,"A",IF(R443&gt;=0.7*U443,"B+",IF(R443&gt;=0.6*U443,"B",IF(R443&gt;=0.5*U443,"C",IF(R443&gt;=0.4*U443,"P",IF(R443&lt;0.4*U443,"F",R443))))))))))))))</f>
        <v>A</v>
      </c>
      <c r="N443" s="8">
        <f t="shared" ca="1" si="41"/>
        <v>8</v>
      </c>
      <c r="O443">
        <f t="shared" si="42"/>
        <v>11</v>
      </c>
      <c r="P443" s="1">
        <f ca="1">IF(ISERROR(F428),"",IF(ISTEXT(VLOOKUP(B428,INDIRECT($F$8),6+(O443-1)*3)),(VLOOKUP(B428,INDIRECT($F$8),6+(O443-1)*3)),SUM(VLOOKUP(B428,INDIRECT($F$8),6+(O443-1)*3),IF(W445,W443,0))))</f>
        <v>19</v>
      </c>
      <c r="Q443" s="1">
        <f ca="1">IF(ISERROR(F428),"",VLOOKUP(B428,INDIRECT($F$8),7+(O443-1)*3))</f>
        <v>22</v>
      </c>
      <c r="R443" s="1">
        <f ca="1">IF(ISERROR(F428),"",SUM(P443:Q443))</f>
        <v>41</v>
      </c>
      <c r="S443" s="1">
        <f ca="1">IF(ISERROR(F428),"",VLOOKUP(A428,INDIRECT($F$8),6+(O443-1)*3))</f>
        <v>25</v>
      </c>
      <c r="T443" s="1">
        <f ca="1">IF(ISERROR(F428),"",VLOOKUP(A428,INDIRECT($F$8),7+(O443-1)*3))</f>
        <v>25</v>
      </c>
      <c r="U443" s="1">
        <f ca="1">IF(ISERROR(F428),"",VLOOKUP(A428,INDIRECT($F$8),8+(O443-1)*3))</f>
        <v>50</v>
      </c>
      <c r="V443" s="1" t="str">
        <f ca="1">IF(ISERROR(F428),"",IF(N443=0,A443,""))</f>
        <v/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0</v>
      </c>
      <c r="X443" s="1" t="str">
        <f ca="1">IF(ISERROR(F428),"",IF(W443=0,"",_xlfn.TEXTJOIN("",FALSE," G+",W443," in ",A443)))</f>
        <v/>
      </c>
    </row>
    <row r="444" spans="1:24" ht="12" customHeight="1" x14ac:dyDescent="0.25">
      <c r="A444" s="7" t="str">
        <f ca="1">IF(ISERROR(F428),"",VLOOKUP(C428,INDIRECT($F$8),6+(O444-1)*3-Y444,0))</f>
        <v>GP 02</v>
      </c>
      <c r="B444" s="38" t="str">
        <f ca="1">IF(ISERROR(F428),"",VLOOKUP(D428,INDIRECT($F$8),6+(O444-1)*3-Z444,0))</f>
        <v>General Proficiency ($)</v>
      </c>
      <c r="C444" s="38"/>
      <c r="D444" s="38"/>
      <c r="E444" s="38"/>
      <c r="F444" s="7">
        <f ca="1">IF(ISERROR(F428),"",VLOOKUP(E428,INDIRECT($F$8),6+(O444-1)*3-AA444,0))</f>
        <v>0</v>
      </c>
      <c r="G444" s="39" t="str">
        <f ca="1">IF(ISERROR(F428),"","-")</f>
        <v>-</v>
      </c>
      <c r="H444" s="39"/>
      <c r="I444" s="39" t="str">
        <f ca="1">IF(ISERROR(F428),"",_xlfn.TEXTJOIN("/",FALSE,Q444,T444))</f>
        <v>45/50</v>
      </c>
      <c r="J444" s="39"/>
      <c r="K444" s="39" t="str">
        <f ca="1">IF(ISERROR(F428),"",_xlfn.TEXTJOIN("/",FALSE,R444,U444))</f>
        <v>45/50</v>
      </c>
      <c r="L444" s="39"/>
      <c r="M444" s="39" t="str">
        <f ca="1">IF(ISBLANK(R444),"",IF(ISTEXT(R444),R444,IF(R444&gt;=0.8*U444,"Excellent",IF(R444&gt;=0.6*U444,"Very Good",IF(R444&gt;=0.4*U444,"Good",IF(R444&gt;=0.2*U444,"Satisfactory","Average"))))))</f>
        <v>Excellent</v>
      </c>
      <c r="N444" s="39"/>
      <c r="O444">
        <f t="shared" si="42"/>
        <v>12</v>
      </c>
      <c r="P444" s="1">
        <f ca="1">IF(ISERROR(F428),"",IF(ISTEXT(VLOOKUP(B\28,INDIRECT($F$8),6+(O444-1)*3)),(VLOOKUP(B428,INDIRECT($F$8),6+(O444-1)*3)),SUM(VLOOKUP(B428,INDIRECT($F$8),6+(O444-1)*3),IF(W445,W444,0))))</f>
        <v>0</v>
      </c>
      <c r="Q444" s="1">
        <f ca="1">IF(ISERROR(F428),"",VLOOKUP(B428,INDIRECT($F$8),7+(O444-1)*3))</f>
        <v>45</v>
      </c>
      <c r="R444" s="1">
        <f ca="1">IF(ISERROR(F428),"",SUM(P444:Q444))</f>
        <v>45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5">
      <c r="A445" s="40" t="str">
        <f ca="1">IF(ISERROR(F428),"",A424)</f>
        <v>Total Credits/ Marks/ Total Grade Points</v>
      </c>
      <c r="B445" s="40"/>
      <c r="C445" s="40"/>
      <c r="D445" s="40"/>
      <c r="E445" s="40"/>
      <c r="F445" s="10">
        <f ca="1">IF(ISERROR(F428),"",SUM(F433:F443))</f>
        <v>23</v>
      </c>
      <c r="G445" s="41" t="str">
        <f ca="1">IF(ISERROR(F428),"",_xlfn.TEXTJOIN("/",TRUE,SUMIF(F433:F444,"&gt;0",P433:P444),SUMIF(F433:F444,"&gt;0",S433:S444)))</f>
        <v>366/575</v>
      </c>
      <c r="H445" s="41"/>
      <c r="I445" s="41" t="str">
        <f ca="1">IF(ISERROR(F428),"",_xlfn.TEXTJOIN("/",TRUE,SUMIF(F433:F444,"&gt;0",Q433:Q444),SUMIF(F433:F444,"&gt;0",T433:T444)))</f>
        <v>305/375</v>
      </c>
      <c r="J445" s="41"/>
      <c r="K445" s="41" t="str">
        <f ca="1">IF(ISERROR(F428),"",_xlfn.TEXTJOIN("/",TRUE,SUMIF(F433:F444,"&gt;0",R433:R444),SUMIF(F433:F444,"&gt;0",U433:U444)))</f>
        <v>671/950</v>
      </c>
      <c r="L445" s="41"/>
      <c r="M445" s="40" t="e">
        <f ca="1">IF(ISERROR(F428),"",SUMPRODUCT(N433:N443,F433:F443))</f>
        <v>#N/A</v>
      </c>
      <c r="N445" s="40"/>
      <c r="V445" s="1" t="e">
        <f ca="1">IF(ISERROR(F428),"",_xlfn.TEXTJOIN(", ",TRUE,V433:V444))</f>
        <v>#N/A</v>
      </c>
      <c r="W445" t="b">
        <f ca="1">IF(ISERROR(F428),"",IF(SUM(W433:W444)&lt;=W432,TRUE,FALSE))</f>
        <v>0</v>
      </c>
      <c r="X445" s="1" t="str">
        <f ca="1">IF(ISERROR(F428),"",_xlfn.TEXTJOIN(",",TRUE,X433:X444))</f>
        <v xml:space="preserve"> G+11 in AHT 001</v>
      </c>
    </row>
    <row r="446" spans="1:24" ht="12" customHeight="1" x14ac:dyDescent="0.25">
      <c r="A446" s="40" t="str">
        <f ca="1">IF(ISERROR(F428),"",A425)</f>
        <v>Result:</v>
      </c>
      <c r="B446" s="42" t="e" cm="1">
        <f t="array" aca="1" ref="B446" ca="1">IF(INDIRECT("N" &amp; ROW())&lt;20, "NOT PROMOTED TO SECOND YEAR", IF(TRIM(INDIRECT("V" &amp; ROW()-1))="","PASS","CARRY OVER")
)</f>
        <v>#N/A</v>
      </c>
      <c r="C446" s="42"/>
      <c r="D446" s="40" t="str">
        <f ca="1">IF(ISERROR(F428),"",D425)</f>
        <v>Remark:</v>
      </c>
      <c r="E446" s="42" t="e">
        <f ca="1">IF(ISERROR(F428),"",IF(V445="",IF(X445="","",X445),_xlfn.TEXTJOIN(" ",TRUE,"BACK IN",V445)))</f>
        <v>#N/A</v>
      </c>
      <c r="F446" s="42"/>
      <c r="G446" s="40" t="str">
        <f ca="1">IF(ISERROR(F428),"",G425)</f>
        <v>SGPA:</v>
      </c>
      <c r="H446" s="43" t="e">
        <f ca="1">IF(ISERROR(F428),"",M445/F445)</f>
        <v>#N/A</v>
      </c>
      <c r="I446" s="40" t="str">
        <f ca="1">IF(ISERROR(F428),"",I425)</f>
        <v>CGPA:</v>
      </c>
      <c r="J446" s="43" t="e">
        <f ca="1">IF(ISERROR(F428),"",VLOOKUP(B428,INDIRECT($F$8),12+(O444-1)*3,0))</f>
        <v>#N/A</v>
      </c>
      <c r="K446" s="42" t="str">
        <f ca="1">IF(ISERROR(F428),"",K425)</f>
        <v>Earned Credits:</v>
      </c>
      <c r="L446" s="40">
        <f ca="1">IF(ISERROR(F428),"",SUMIF(N433:N443,"&gt;0",F433:F443))</f>
        <v>19</v>
      </c>
      <c r="M446" s="42" t="str">
        <f ca="1">IF(ISERROR(F428),"",M425)</f>
        <v>Cuml. Earned Credits:</v>
      </c>
      <c r="N446" s="40">
        <f ca="1">IF(ISERROR(F428),"",VLOOKUP(B428,INDIRECT($F$8),10+(O444-1)*3,0))</f>
        <v>42</v>
      </c>
    </row>
    <row r="447" spans="1:24" ht="12" customHeight="1" x14ac:dyDescent="0.25">
      <c r="A447" s="40"/>
      <c r="B447" s="42"/>
      <c r="C447" s="42"/>
      <c r="D447" s="40"/>
      <c r="E447" s="42"/>
      <c r="F447" s="42"/>
      <c r="G447" s="40"/>
      <c r="H447" s="43"/>
      <c r="I447" s="40"/>
      <c r="J447" s="43"/>
      <c r="K447" s="42"/>
      <c r="L447" s="40"/>
      <c r="M447" s="42"/>
      <c r="N447" s="40"/>
    </row>
    <row r="448" spans="1:24" ht="12" customHeight="1" x14ac:dyDescent="0.25">
      <c r="A448" s="40"/>
      <c r="B448" s="42"/>
      <c r="C448" s="42"/>
      <c r="D448" s="40"/>
      <c r="E448" s="42"/>
      <c r="F448" s="42"/>
      <c r="G448" s="40"/>
      <c r="H448" s="43"/>
      <c r="I448" s="40"/>
      <c r="J448" s="43"/>
      <c r="K448" s="42"/>
      <c r="L448" s="40"/>
      <c r="M448" s="42"/>
      <c r="N448" s="40"/>
    </row>
    <row r="449" spans="1:24" ht="12" customHeight="1" x14ac:dyDescent="0.25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 t="str">
        <f ca="1">VLOOKUP(B449,INDIRECT($F$8),4,0)</f>
        <v>DIVYANSH NAUTIYAL</v>
      </c>
    </row>
    <row r="450" spans="1:24" ht="12" customHeight="1" x14ac:dyDescent="0.25">
      <c r="A450" s="44" t="str">
        <f ca="1">IF(ISERROR(F449),"",A429)</f>
        <v>Name:</v>
      </c>
      <c r="B450" s="44" t="str">
        <f ca="1">IFERROR(VLOOKUP(B449,INDIRECT($F$8),4,0),"")</f>
        <v>DIVYANSH NAUTIYAL</v>
      </c>
      <c r="C450" s="44"/>
      <c r="D450" s="44" t="str">
        <f ca="1">IF(ISERROR(F449),"",D429)</f>
        <v>Father's Name:</v>
      </c>
      <c r="E450" s="44" t="str">
        <f ca="1">IFERROR(VLOOKUP(B449,INDIRECT($F$8),5,0),"")</f>
        <v>SANJAY NAUTIYAL</v>
      </c>
      <c r="F450" s="44"/>
      <c r="G450" s="44" t="str">
        <f ca="1">IF(ISERROR(F449),"",G429)</f>
        <v>University Roll No:</v>
      </c>
      <c r="H450" s="44"/>
      <c r="I450" s="45">
        <f ca="1">IFERROR(VLOOKUP(B449,INDIRECT($F$8),2,0),"")</f>
        <v>250090101022</v>
      </c>
      <c r="J450" s="45"/>
      <c r="K450" s="44" t="str">
        <f ca="1">IF(ISERROR(F449),"",K429)</f>
        <v>University Enrol. No:</v>
      </c>
      <c r="L450" s="44"/>
      <c r="M450" s="45">
        <f ca="1">IFERROR(VLOOKUP(B449,INDIRECT($F$8),3,0),"")</f>
        <v>0</v>
      </c>
      <c r="N450" s="45"/>
    </row>
    <row r="451" spans="1:24" ht="12" customHeight="1" x14ac:dyDescent="0.25">
      <c r="A451" s="44"/>
      <c r="B451" s="44"/>
      <c r="C451" s="44"/>
      <c r="D451" s="44"/>
      <c r="E451" s="44"/>
      <c r="F451" s="44"/>
      <c r="G451" s="44"/>
      <c r="H451" s="44"/>
      <c r="I451" s="45"/>
      <c r="J451" s="45"/>
      <c r="K451" s="44"/>
      <c r="L451" s="44"/>
      <c r="M451" s="45"/>
      <c r="N451" s="45"/>
    </row>
    <row r="452" spans="1:24" ht="12" customHeight="1" x14ac:dyDescent="0.25">
      <c r="A452" s="42" t="str">
        <f ca="1">IF(ISERROR(F449),"",A431)</f>
        <v>Subject Code</v>
      </c>
      <c r="B452" s="42" t="str">
        <f ca="1">IF(ISERROR(F449),"",B431)</f>
        <v>Subject Name</v>
      </c>
      <c r="C452" s="42"/>
      <c r="D452" s="42"/>
      <c r="E452" s="42"/>
      <c r="F452" s="42" t="str">
        <f ca="1">IF(ISERROR(F449),"",F431)</f>
        <v>Credits</v>
      </c>
      <c r="G452" s="42" t="str">
        <f ca="1">IF(ISERROR(F449),"",G431)</f>
        <v>External Marks</v>
      </c>
      <c r="H452" s="42"/>
      <c r="I452" s="42" t="str">
        <f ca="1">IF(ISERROR(F449),"",I431)</f>
        <v>Sessional Marks</v>
      </c>
      <c r="J452" s="42"/>
      <c r="K452" s="42" t="str">
        <f ca="1">IF(ISERROR(F449),"",K431)</f>
        <v>Total Marks</v>
      </c>
      <c r="L452" s="42"/>
      <c r="M452" s="42" t="str">
        <f ca="1">IF(ISERROR(F449),"",M431)</f>
        <v>Grade</v>
      </c>
      <c r="N452" s="42" t="str">
        <f ca="1">IF(ISERROR(F449),"",N431)</f>
        <v>Grade Points</v>
      </c>
    </row>
    <row r="453" spans="1:24" ht="12" customHeight="1" x14ac:dyDescent="0.2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W453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10</v>
      </c>
    </row>
    <row r="454" spans="1:24" ht="12" customHeight="1" x14ac:dyDescent="0.25">
      <c r="A454" s="7" t="str">
        <f ca="1">IF(ISERROR(F449),"",VLOOKUP(C449,INDIRECT($F$8),6+(O454-1)*3,0))</f>
        <v>AHT 001</v>
      </c>
      <c r="B454" s="38" t="str">
        <f ca="1">IF(ISERROR(F449),"",VLOOKUP(D449,INDIRECT($F$8),6+(O454-1)*3,0))</f>
        <v>Engineering Physics</v>
      </c>
      <c r="C454" s="38"/>
      <c r="D454" s="38"/>
      <c r="E454" s="38"/>
      <c r="F454" s="7">
        <f ca="1">IF(ISERROR(F449),"",VLOOKUP(E449,INDIRECT($F$8),6+(O454-1)*3,0))</f>
        <v>4</v>
      </c>
      <c r="G454" s="39" t="str">
        <f ca="1">IF(ISERROR(F449),"",_xlfn.TEXTJOIN("/",FALSE,P454,S454))</f>
        <v>SANJAY NAUTIYAL/100</v>
      </c>
      <c r="H454" s="39"/>
      <c r="I454" s="39" t="str">
        <f ca="1">IF(ISERROR(F449),"",_xlfn.TEXTJOIN("/",FALSE,Q454,T454))</f>
        <v>47/50</v>
      </c>
      <c r="J454" s="39"/>
      <c r="K454" s="39" t="str">
        <f ca="1">IF(ISERROR(F449),"",_xlfn.TEXTJOIN("/",FALSE,R454,U454))</f>
        <v>47/150</v>
      </c>
      <c r="L454" s="39"/>
      <c r="M454" s="7" t="b">
        <f ca="1">IF(ISERROR(F449),"",IF(ISTEXT(P454),IF(P454="A","Ab",IF(P454="D","Dt",IF(P454="UFM","UFM",IF(P454="NA","")))),IF(AND(ISBLANK(P454),ISBLANK(R454)),"",IF(P454&lt;0.3*S454,"F",IF(ISBLANK(R454),"",IF(ISTEXT(R454),R454,IF(R454&gt;=0.9*U454,"O",IF(R454&gt;=0.85*U454,"A+",IF(R454&gt;=0.8*U454,"A",IF(R454&gt;=0.7*U454,"B+",IF(R454&gt;=0.6*U454,"B",IF(R454&gt;=0.5*U454,"C",IF(R454&gt;=0.4*U454,"P",IF(R454&lt;0.4*U454,"F",R454))))))))))))))</f>
        <v>0</v>
      </c>
      <c r="N454" s="8" t="e">
        <f t="shared" ref="N454:N464" ca="1" si="43">INDEX($Z$2:$Z$13,MATCH(M454,$Y$2:$Y$13,0))</f>
        <v>#N/A</v>
      </c>
      <c r="O454">
        <v>1</v>
      </c>
      <c r="P454" s="1" t="str">
        <f ca="1">IF(ISERROR(F449),"",IF(ISTEXT(VLOOKUP(B449,INDIRECT($F$8),6+(O454-1)*3)),(VLOOKUP(B449,INDIRECT($F$8),6+(O454-1)*3)),SUM(VLOOKUP(B449,INDIRECT($F$8),6+(O454-1)*3),IF(W466,W454,0))))</f>
        <v>SANJAY NAUTIYAL</v>
      </c>
      <c r="Q454" s="1">
        <f ca="1">IF(ISERROR(F449),"",VLOOKUP(B449,INDIRECT($F$8),7+(O454-1)*3))</f>
        <v>47</v>
      </c>
      <c r="R454" s="1">
        <f ca="1">IF(ISERROR(F449),"",SUM(P454:Q454))</f>
        <v>47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e">
        <f ca="1">IF(ISERROR(F449),"",IF(N454=0,A454,""))</f>
        <v>#N/A</v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11</v>
      </c>
      <c r="X454" s="1" t="str">
        <f ca="1">IF(ISERROR(F449),"",IF(W454=0,"",_xlfn.TEXTJOIN("",FALSE," G+",W454," in ",A454)))</f>
        <v xml:space="preserve"> G+11 in AHT 001</v>
      </c>
    </row>
    <row r="455" spans="1:24" ht="12" customHeight="1" x14ac:dyDescent="0.25">
      <c r="A455" s="7" t="str">
        <f ca="1">IF(ISERROR(F449),"",VLOOKUP(C449,INDIRECT($F$8),6+(O455-1)*3,0))</f>
        <v>AHT 005</v>
      </c>
      <c r="B455" s="38" t="str">
        <f ca="1">IF(ISERROR(F449),"",VLOOKUP(D449,INDIRECT($F$8),6+(O455-1)*3,0))</f>
        <v>Analytical Mathematics</v>
      </c>
      <c r="C455" s="38"/>
      <c r="D455" s="38"/>
      <c r="E455" s="38"/>
      <c r="F455" s="7">
        <f ca="1">IF(ISERROR(F449),"",VLOOKUP(E449,INDIRECT($F$8),6+(O455-1)*3,0))</f>
        <v>4</v>
      </c>
      <c r="G455" s="39" t="str">
        <f ca="1">IF(ISERROR(F449),"",_xlfn.TEXTJOIN("/",FALSE,P455,S455))</f>
        <v>83/100</v>
      </c>
      <c r="H455" s="39"/>
      <c r="I455" s="39" t="str">
        <f ca="1">IF(ISERROR(F449),"",_xlfn.TEXTJOIN("/",FALSE,Q455,T455))</f>
        <v>48/50</v>
      </c>
      <c r="J455" s="39"/>
      <c r="K455" s="39" t="str">
        <f ca="1">IF(ISERROR(F449),"",_xlfn.TEXTJOIN("/",FALSE,R455,U455))</f>
        <v>131/150</v>
      </c>
      <c r="L455" s="39"/>
      <c r="M455" s="7" t="str">
        <f ca="1">IF(ISERROR(F449),"",IF(ISTEXT(P455),IF(P455="A","Ab",IF(P455="D","Dt",IF(P455="UFM","UFM",IF(P455="NA","")))),IF(AND(ISBLANK(P455),ISBLANK(R455)),"",IF(P455&lt;0.3*S455,"F",IF(ISBLANK(R455),"",IF(ISTEXT(R455),R455,IF(R455&gt;=0.9*U455,"O",IF(R455&gt;=0.85*U455,"A+",IF(R455&gt;=0.8*U455,"A",IF(R455&gt;=0.7*U455,"B+",IF(R455&gt;=0.6*U455,"B",IF(R455&gt;=0.5*U455,"C",IF(R455&gt;=0.4*U455,"P",IF(R455&lt;0.4*U455,"F",R455))))))))))))))</f>
        <v>A+</v>
      </c>
      <c r="N455" s="8">
        <f t="shared" ca="1" si="43"/>
        <v>9</v>
      </c>
      <c r="O455">
        <f>O454+1</f>
        <v>2</v>
      </c>
      <c r="P455" s="1">
        <f ca="1">IF(ISERROR(F449),"",IF(ISTEXT(VLOOKUP(B449,INDIRECT($F$8),6+(O455-1)*3)),(VLOOKUP(B449,INDIRECT($F$8),6+(O455-1)*3)),SUM(VLOOKUP(B449,INDIRECT($F$8),6+(O455-1)*3),IF(W466,W455,0))))</f>
        <v>83</v>
      </c>
      <c r="Q455" s="1">
        <f ca="1">IF(ISERROR(F449),"",VLOOKUP(B449,INDIRECT($F$8),7+(O455-1)*3))</f>
        <v>48</v>
      </c>
      <c r="R455" s="1">
        <f ca="1">IF(ISERROR(F449),"",SUM(P455:Q455))</f>
        <v>131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str">
        <f ca="1">IF(ISERROR(F449),"",IF(N455=0,A455,""))</f>
        <v/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0</v>
      </c>
      <c r="X455" s="1" t="str">
        <f ca="1">IF(ISERROR(F449),"",IF(W455=0,"",_xlfn.TEXTJOIN("",FALSE," G+",W455," in ",A455)))</f>
        <v/>
      </c>
    </row>
    <row r="456" spans="1:24" ht="12" customHeight="1" x14ac:dyDescent="0.25">
      <c r="A456" s="7" t="str">
        <f ca="1">IF(ISERROR(F449),"",VLOOKUP(C449,INDIRECT($F$8),6+(O456-1)*3,0))</f>
        <v>EET 001</v>
      </c>
      <c r="B456" s="38" t="str">
        <f ca="1">IF(ISERROR(F449),"",VLOOKUP(D449,INDIRECT($F$8),6+(O456-1)*3,0))</f>
        <v>Basic Electrical Engineering</v>
      </c>
      <c r="C456" s="38"/>
      <c r="D456" s="38"/>
      <c r="E456" s="38"/>
      <c r="F456" s="7">
        <f ca="1">IF(ISERROR(F449),"",VLOOKUP(E449,INDIRECT($F$8),6+(O456-1)*3,0))</f>
        <v>4</v>
      </c>
      <c r="G456" s="39" t="str">
        <f ca="1">IF(ISERROR(F449),"",_xlfn.TEXTJOIN("/",FALSE,P456,S456))</f>
        <v>82/100</v>
      </c>
      <c r="H456" s="39"/>
      <c r="I456" s="39" t="str">
        <f ca="1">IF(ISERROR(F449),"",_xlfn.TEXTJOIN("/",FALSE,Q456,T456))</f>
        <v>49/50</v>
      </c>
      <c r="J456" s="39"/>
      <c r="K456" s="39" t="str">
        <f ca="1">IF(ISERROR(F449),"",_xlfn.TEXTJOIN("/",FALSE,R456,U456))</f>
        <v>131/150</v>
      </c>
      <c r="L456" s="39"/>
      <c r="M456" s="7" t="str">
        <f ca="1">IF(ISERROR(F449),"",IF(ISTEXT(P456),IF(P456="A","Ab",IF(P456="D","Dt",IF(P456="UFM","UFM",IF(P456="NA","")))),IF(AND(ISBLANK(P456),ISBLANK(R456)),"",IF(P456&lt;0.3*S456,"F",IF(ISBLANK(R456),"",IF(ISTEXT(R456),R456,IF(R456&gt;=0.9*U456,"O",IF(R456&gt;=0.85*U456,"A+",IF(R456&gt;=0.8*U456,"A",IF(R456&gt;=0.7*U456,"B+",IF(R456&gt;=0.6*U456,"B",IF(R456&gt;=0.5*U456,"C",IF(R456&gt;=0.4*U456,"P",IF(R456&lt;0.4*U456,"F",R456))))))))))))))</f>
        <v>A+</v>
      </c>
      <c r="N456" s="8">
        <f t="shared" ca="1" si="43"/>
        <v>9</v>
      </c>
      <c r="O456">
        <f>O455+1</f>
        <v>3</v>
      </c>
      <c r="P456" s="1">
        <f ca="1">IF(ISERROR(F449),"",IF(ISTEXT(VLOOKUP(B449,INDIRECT($F$8),6+(O456-1)*3)),(VLOOKUP(B449,INDIRECT($F$8),6+(O456-1)*3)),SUM(VLOOKUP(B449,INDIRECT($F$8),6+(O456-1)*3),IF(W466,W456,0))))</f>
        <v>82</v>
      </c>
      <c r="Q456" s="1">
        <f ca="1">IF(ISERROR(F449),"",VLOOKUP(B449,INDIRECT($F$8),7+(O456-1)*3))</f>
        <v>49</v>
      </c>
      <c r="R456" s="1">
        <f ca="1">IF(ISERROR(F449),"",SUM(P456:Q456))</f>
        <v>131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str">
        <f ca="1">IF(ISERROR(F449),"",IF(N456=0,A456,""))</f>
        <v/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0</v>
      </c>
      <c r="X456" s="1" t="str">
        <f ca="1">IF(ISERROR(F449),"",IF(W456=0,"",_xlfn.TEXTJOIN("",FALSE," G+",W456," in ",A456)))</f>
        <v/>
      </c>
    </row>
    <row r="457" spans="1:24" ht="12" customHeight="1" x14ac:dyDescent="0.25">
      <c r="A457" s="7" t="str">
        <f ca="1">IF(ISERROR(F449),"",VLOOKUP(C449,INDIRECT($F$8),6+(O457-1)*3,0))</f>
        <v>CST 001</v>
      </c>
      <c r="B457" s="38" t="str">
        <f ca="1">IF(ISERROR(F449),"",VLOOKUP(D449,INDIRECT($F$8),6+(O457-1)*3,0))</f>
        <v>Programming for Problem Solving</v>
      </c>
      <c r="C457" s="38"/>
      <c r="D457" s="38"/>
      <c r="E457" s="38"/>
      <c r="F457" s="7">
        <f ca="1">IF(ISERROR(F449),"",VLOOKUP(E449,INDIRECT($F$8),6+(O457-1)*3,0))</f>
        <v>4</v>
      </c>
      <c r="G457" s="39" t="str">
        <f ca="1">IF(ISERROR(F449),"",_xlfn.TEXTJOIN("/",FALSE,P457,S457))</f>
        <v>96/100</v>
      </c>
      <c r="H457" s="39"/>
      <c r="I457" s="39" t="str">
        <f ca="1">IF(ISERROR(F449),"",_xlfn.TEXTJOIN("/",FALSE,Q457,T457))</f>
        <v>49/50</v>
      </c>
      <c r="J457" s="39"/>
      <c r="K457" s="39" t="str">
        <f ca="1">IF(ISERROR(F449),"",_xlfn.TEXTJOIN("/",FALSE,R457,U457))</f>
        <v>145/150</v>
      </c>
      <c r="L457" s="39"/>
      <c r="M457" s="7" t="str">
        <f ca="1">IF(ISERROR(F449),"",IF(ISTEXT(P457),IF(P457="A","Ab",IF(P457="D","Dt",IF(P457="UFM","UFM",IF(P457="NA","")))),IF(AND(ISBLANK(P457),ISBLANK(R457)),"",IF(P457&lt;0.3*S457,"F",IF(ISBLANK(R457),"",IF(ISTEXT(R457),R457,IF(R457&gt;=0.9*U457,"O",IF(R457&gt;=0.85*U457,"A+",IF(R457&gt;=0.8*U457,"A",IF(R457&gt;=0.7*U457,"B+",IF(R457&gt;=0.6*U457,"B",IF(R457&gt;=0.5*U457,"C",IF(R457&gt;=0.4*U457,"P",IF(R457&lt;0.4*U457,"F",R457))))))))))))))</f>
        <v>O</v>
      </c>
      <c r="N457" s="8">
        <f t="shared" ca="1" si="43"/>
        <v>10</v>
      </c>
      <c r="O457">
        <f>O456+1</f>
        <v>4</v>
      </c>
      <c r="P457" s="1">
        <f ca="1">IF(ISERROR(F449),"",IF(ISTEXT(VLOOKUP(B449,INDIRECT($F$8),6+(O457-1)*3)),(VLOOKUP(B449,INDIRECT($F$8),6+(O457-1)*3)),SUM(VLOOKUP(B449,INDIRECT($F$8),6+(O457-1)*3),IF(W466,W457,0))))</f>
        <v>96</v>
      </c>
      <c r="Q457" s="1">
        <f ca="1">IF(ISERROR(F449),"",VLOOKUP(B449,INDIRECT($F$8),7+(O457-1)*3))</f>
        <v>49</v>
      </c>
      <c r="R457" s="1">
        <f ca="1">IF(ISERROR(F449),"",SUM(P457:Q457))</f>
        <v>145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str">
        <f ca="1">IF(ISERROR(F449),"",IF(N457=0,A457,""))</f>
        <v/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0</v>
      </c>
      <c r="X457" s="1" t="str">
        <f ca="1">IF(ISERROR(F449),"",IF(W457=0,"",_xlfn.TEXTJOIN("",FALSE," G+",W457," in ",A457)))</f>
        <v/>
      </c>
    </row>
    <row r="458" spans="1:24" ht="12" customHeight="1" x14ac:dyDescent="0.25">
      <c r="A458" s="7" t="str">
        <f ca="1">IF(ISERROR(F449),"",VLOOKUP(C449,INDIRECT($F$8),6+(O458-1)*3,0))</f>
        <v>AHT 004</v>
      </c>
      <c r="B458" s="38" t="str">
        <f ca="1">IF(ISERROR(F449),"",VLOOKUP(D449,INDIRECT($F$8),6+(O458-1)*3,0))</f>
        <v>Environmental Studies ($)</v>
      </c>
      <c r="C458" s="38"/>
      <c r="D458" s="38"/>
      <c r="E458" s="38"/>
      <c r="F458" s="7">
        <f ca="1">IF(ISERROR(F449),"",VLOOKUP(E449,INDIRECT($F$8),6+(O458-1)*3,0))</f>
        <v>0</v>
      </c>
      <c r="G458" s="39" t="str">
        <f ca="1">IF(ISERROR(F449),"",_xlfn.TEXTJOIN("/",FALSE,P458,S458))</f>
        <v>47/50</v>
      </c>
      <c r="H458" s="39"/>
      <c r="I458" s="39" t="str">
        <f ca="1">IF(ISERROR(F449),"",_xlfn.TEXTJOIN("/",FALSE,Q458,T458))</f>
        <v>25/25</v>
      </c>
      <c r="J458" s="39"/>
      <c r="K458" s="39" t="str">
        <f ca="1">IF(ISERROR(F449),"",_xlfn.TEXTJOIN("/",FALSE,R458,U458))</f>
        <v>72/75</v>
      </c>
      <c r="L458" s="39"/>
      <c r="M458" s="7" t="str">
        <f ca="1">IF(ISERROR(F449),"",IF(ISTEXT(P458),IF(P458="A","Ab",IF(P458="D","Dt",IF(P458="UFM","UFM",IF(P458="NA","")))),IF(AND(ISBLANK(P458),ISBLANK(R458)),"",IF(P458&lt;0.3*S458,"F",IF(ISBLANK(R458),"",IF(ISTEXT(R458),R458,IF(R458&gt;=0.9*U458,"O",IF(R458&gt;=0.85*U458,"A+",IF(R458&gt;=0.8*U458,"A",IF(R458&gt;=0.7*U458,"B+",IF(R458&gt;=0.6*U458,"B",IF(R458&gt;=0.5*U458,"C",IF(R458&gt;=0.4*U458,"P",IF(R458&lt;0.4*U458,"F",R458))))))))))))))</f>
        <v>O</v>
      </c>
      <c r="N458" s="8">
        <f t="shared" ca="1" si="43"/>
        <v>10</v>
      </c>
      <c r="O458">
        <f>O457+1</f>
        <v>5</v>
      </c>
      <c r="P458" s="1">
        <f ca="1">IF(ISERROR(F449),"",IF(ISTEXT(VLOOKUP(B449,INDIRECT($F$8),6+(O458-1)*3)),(VLOOKUP(B449,INDIRECT($F$8),6+(O458-1)*3)),SUM(VLOOKUP(B449,INDIRECT($F$8),6+(O458-1)*3),IF(W466,W458,0))))</f>
        <v>47</v>
      </c>
      <c r="Q458" s="1">
        <f ca="1">IF(ISERROR(F449),"",VLOOKUP(B449,INDIRECT($F$8),7+(O458-1)*3))</f>
        <v>25</v>
      </c>
      <c r="R458" s="1">
        <f ca="1">IF(ISERROR(F449),"",SUM(P458:Q458))</f>
        <v>72</v>
      </c>
      <c r="S458" s="1">
        <f ca="1">IF(ISERROR(F449),"",VLOOKUP(A449,INDIRECT($F$8),6+(O458-1)*3))</f>
        <v>50</v>
      </c>
      <c r="T458" s="1">
        <f ca="1">IF(ISERROR(F449),"",VLOOKUP(A449,INDIRECT($F$8),7+(O458-1)*3))</f>
        <v>25</v>
      </c>
      <c r="U458" s="1">
        <f ca="1">IF(ISERROR(F449),"",VLOOKUP(A449,INDIRECT($F$8),8+(O458-1)*3))</f>
        <v>75</v>
      </c>
      <c r="V458" s="1" t="str">
        <f ca="1">IF(ISERROR(F449),"",IF(N458=0,A458,""))</f>
        <v/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0</v>
      </c>
      <c r="X458" s="1" t="str">
        <f ca="1">IF(ISERROR(F449),"",IF(W458=0,"",_xlfn.TEXTJOIN("",FALSE," G+",W458," in ",A458)))</f>
        <v/>
      </c>
    </row>
    <row r="459" spans="1:24" ht="12" customHeight="1" x14ac:dyDescent="0.25">
      <c r="A459" s="7" t="str">
        <f ca="1">IF(ISERROR(F449),"",VLOOKUP(C449,INDIRECT($F$8),6+(O459-1)*3,0))</f>
        <v>AHP 001</v>
      </c>
      <c r="B459" s="38" t="str">
        <f ca="1">IF(ISERROR(F449),"",VLOOKUP(D449,INDIRECT($F$8),6+(O459-1)*3,0))</f>
        <v>Engineering Physics Lab</v>
      </c>
      <c r="C459" s="38"/>
      <c r="D459" s="38"/>
      <c r="E459" s="38"/>
      <c r="F459" s="7">
        <f ca="1">IF(ISERROR(F449),"",VLOOKUP(E449,INDIRECT($F$8),6+(O459-1)*3,0))</f>
        <v>1</v>
      </c>
      <c r="G459" s="39" t="str">
        <f ca="1">IF(ISERROR(F449),"",_xlfn.TEXTJOIN("/",FALSE,P459,S459))</f>
        <v>23/25</v>
      </c>
      <c r="H459" s="39"/>
      <c r="I459" s="39" t="str">
        <f ca="1">IF(ISERROR(F449),"",_xlfn.TEXTJOIN("/",FALSE,Q459,T459))</f>
        <v>22/25</v>
      </c>
      <c r="J459" s="39"/>
      <c r="K459" s="39" t="str">
        <f ca="1">IF(ISERROR(F449),"",_xlfn.TEXTJOIN("/",FALSE,R459,U459))</f>
        <v>45/50</v>
      </c>
      <c r="L459" s="39"/>
      <c r="M459" s="7" t="str">
        <f ca="1">IF(ISERROR(F449),"",IF(ISTEXT(P459),IF(P459="A","Ab",IF(P459="D","Dt",IF(P459="UFM","UFM",IF(P459="NA","")))),IF(AND(ISBLANK(P459),ISBLANK(R459)),"",IF(P459&lt;0.3*S459,"F",IF(ISBLANK(R459),"",IF(ISTEXT(R459),R459,IF(R459&gt;=0.9*U459,"O",IF(R459&gt;=0.85*U459,"A+",IF(R459&gt;=0.8*U459,"A",IF(R459&gt;=0.7*U459,"B+",IF(R459&gt;=0.6*U459,"B",IF(R459&gt;=0.5*U459,"C",IF(R459&gt;=0.4*U459,"P",IF(R459&lt;0.4*U459,"F",R459))))))))))))))</f>
        <v>O</v>
      </c>
      <c r="N459" s="8">
        <f t="shared" ca="1" si="43"/>
        <v>10</v>
      </c>
      <c r="O459">
        <f t="shared" ref="O459:O465" si="44">O458+1</f>
        <v>6</v>
      </c>
      <c r="P459" s="1">
        <f ca="1">IF(ISERROR(F449),"",IF(ISTEXT(VLOOKUP(B449,INDIRECT($F$8),6+(O459-1)*3)),(VLOOKUP(B449,INDIRECT($F$8),6+(O459-1)*3)),SUM(VLOOKUP(B449,INDIRECT($F$8),6+(O459-1)*3),IF(W466,W459,0))))</f>
        <v>23</v>
      </c>
      <c r="Q459" s="1">
        <f ca="1">IF(ISERROR(F449),"",VLOOKUP(B449,INDIRECT($F$8),7+(O459-1)*3))</f>
        <v>22</v>
      </c>
      <c r="R459" s="1">
        <f ca="1">IF(ISERROR(F449),"",SUM(P459:Q459))</f>
        <v>45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str">
        <f ca="1">IF(ISERROR(F449),"",IF(N459=0,A459,""))</f>
        <v/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0</v>
      </c>
      <c r="X459" s="1" t="str">
        <f ca="1">IF(ISERROR(F449),"",IF(W459=0,"",_xlfn.TEXTJOIN("",FALSE," G+",W459," in ",A459)))</f>
        <v/>
      </c>
    </row>
    <row r="460" spans="1:24" ht="12" customHeight="1" x14ac:dyDescent="0.25">
      <c r="A460" s="7" t="str">
        <f ca="1">IF(ISERROR(F449),"",VLOOKUP(C449,INDIRECT($F$8),6+(O460-1)*3,0))</f>
        <v>EEP 001</v>
      </c>
      <c r="B460" s="38" t="str">
        <f ca="1">IF(ISERROR(F449),"",VLOOKUP(D449,INDIRECT($F$8),6+(O460-1)*3,0))</f>
        <v>Basic Electrical Engineering Lab</v>
      </c>
      <c r="C460" s="38"/>
      <c r="D460" s="38"/>
      <c r="E460" s="38"/>
      <c r="F460" s="7">
        <f ca="1">IF(ISERROR(F449),"",VLOOKUP(E449,INDIRECT($F$8),6+(O460-1)*3,0))</f>
        <v>1</v>
      </c>
      <c r="G460" s="39" t="str">
        <f ca="1">IF(ISERROR(F449),"",_xlfn.TEXTJOIN("/",FALSE,P460,S460))</f>
        <v>24/25</v>
      </c>
      <c r="H460" s="39"/>
      <c r="I460" s="39" t="str">
        <f ca="1">IF(ISERROR(F449),"",_xlfn.TEXTJOIN("/",FALSE,Q460,T460))</f>
        <v>24/25</v>
      </c>
      <c r="J460" s="39"/>
      <c r="K460" s="39" t="str">
        <f ca="1">IF(ISERROR(F449),"",_xlfn.TEXTJOIN("/",FALSE,R460,U460))</f>
        <v>48/50</v>
      </c>
      <c r="L460" s="39"/>
      <c r="M460" s="7" t="str">
        <f ca="1">IF(ISERROR(F449),"",IF(ISTEXT(P460),IF(P460="A","Ab",IF(P460="D","Dt",IF(P460="UFM","UFM",IF(P460="NA","")))),IF(AND(ISBLANK(P460),ISBLANK(R460)),"",IF(P460&lt;0.3*S460,"F",IF(ISBLANK(R460),"",IF(ISTEXT(R460),R460,IF(R460&gt;=0.9*U460,"O",IF(R460&gt;=0.85*U460,"A+",IF(R460&gt;=0.8*U460,"A",IF(R460&gt;=0.7*U460,"B+",IF(R460&gt;=0.6*U460,"B",IF(R460&gt;=0.5*U460,"C",IF(R460&gt;=0.4*U460,"P",IF(R460&lt;0.4*U460,"F",R460))))))))))))))</f>
        <v>O</v>
      </c>
      <c r="N460" s="8">
        <f t="shared" ca="1" si="43"/>
        <v>10</v>
      </c>
      <c r="O460">
        <f t="shared" si="44"/>
        <v>7</v>
      </c>
      <c r="P460" s="1">
        <f ca="1">IF(ISERROR(F449),"",IF(ISTEXT(VLOOKUP(B449,INDIRECT($F$8),6+(O460-1)*3)),(VLOOKUP(B449,INDIRECT($F$8),6+(O460-1)*3)),SUM(VLOOKUP(B449,INDIRECT($F$8),6+(O460-1)*3),IF(W466,W460,0))))</f>
        <v>24</v>
      </c>
      <c r="Q460" s="1">
        <f ca="1">IF(ISERROR(F449),"",VLOOKUP(B449,INDIRECT($F$8),7+(O460-1)*3))</f>
        <v>24</v>
      </c>
      <c r="R460" s="1">
        <f ca="1">IF(ISERROR(F449),"",SUM(P460:Q460))</f>
        <v>48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str">
        <f ca="1">IF(ISERROR(F449),"",IF(N460=0,A460,""))</f>
        <v/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0</v>
      </c>
      <c r="X460" s="1" t="str">
        <f ca="1">IF(ISERROR(F449),"",IF(W460=0,"",_xlfn.TEXTJOIN("",FALSE," G+",W460," in ",A460)))</f>
        <v/>
      </c>
    </row>
    <row r="461" spans="1:24" ht="12" customHeight="1" x14ac:dyDescent="0.25">
      <c r="A461" s="7" t="str">
        <f ca="1">IF(ISERROR(F449),"",VLOOKUP(C449,INDIRECT($F$8),6+(O461-1)*3,0))</f>
        <v>CSP 001</v>
      </c>
      <c r="B461" s="38" t="str">
        <f ca="1">IF(ISERROR(F449),"",VLOOKUP(D449,INDIRECT($F$8),6+(O461-1)*3-Z461,0))</f>
        <v>Programming for Problem Solving Lab</v>
      </c>
      <c r="C461" s="38"/>
      <c r="D461" s="38"/>
      <c r="E461" s="38"/>
      <c r="F461" s="7">
        <f ca="1">IF(ISERROR(F449),"",VLOOKUP(E449,INDIRECT($F$8),6+(O461-1)*3,0))</f>
        <v>1</v>
      </c>
      <c r="G461" s="39" t="str">
        <f ca="1">IF(ISERROR(F449),"",_xlfn.TEXTJOIN("/",FALSE,P461,S461))</f>
        <v>24/25</v>
      </c>
      <c r="H461" s="39"/>
      <c r="I461" s="39" t="str">
        <f ca="1">IF(ISERROR(F449),"",_xlfn.TEXTJOIN("/",FALSE,Q461,T461))</f>
        <v>24/25</v>
      </c>
      <c r="J461" s="39"/>
      <c r="K461" s="39" t="str">
        <f ca="1">IF(ISERROR(F449),"",_xlfn.TEXTJOIN("/",FALSE,R461,U461))</f>
        <v>48/50</v>
      </c>
      <c r="L461" s="39"/>
      <c r="M461" s="7" t="str">
        <f ca="1">IF(ISERROR(F449),"",IF(ISTEXT(P461),IF(P461="A","Ab",IF(P461="D","Dt",IF(P461="UFM","UFM",IF(P461="NA","")))),IF(AND(ISBLANK(P461),ISBLANK(R461)),"",IF(P461&lt;0.3*S461,"F",IF(ISBLANK(R461),"",IF(ISTEXT(R461),R461,IF(R461&gt;=0.9*U461,"O",IF(R461&gt;=0.85*U461,"A+",IF(R461&gt;=0.8*U461,"A",IF(R461&gt;=0.7*U461,"B+",IF(R461&gt;=0.6*U461,"B",IF(R461&gt;=0.5*U461,"C",IF(R461&gt;=0.4*U461,"P",IF(R461&lt;0.4*U461,"F",R461))))))))))))))</f>
        <v>O</v>
      </c>
      <c r="N461" s="8">
        <f t="shared" ca="1" si="43"/>
        <v>10</v>
      </c>
      <c r="O461">
        <f t="shared" si="44"/>
        <v>8</v>
      </c>
      <c r="P461" s="1">
        <f ca="1">IF(ISERROR(F449),"",IF(ISTEXT(VLOOKUP(B449,INDIRECT($F$8),6+(O461-1)*3)),(VLOOKUP(B449,INDIRECT($F$8),6+(O461-1)*3)),SUM(VLOOKUP(B449,INDIRECT($F$8),6+(O461-1)*3),IF(W466,W461,0))))</f>
        <v>24</v>
      </c>
      <c r="Q461" s="1">
        <f ca="1">IF(ISERROR(F449),"",VLOOKUP(B449,INDIRECT($F$8),7+(O461-1)*3))</f>
        <v>24</v>
      </c>
      <c r="R461" s="1">
        <f ca="1">IF(ISERROR(F449),"",SUM(P461:Q461))</f>
        <v>48</v>
      </c>
      <c r="S461" s="1">
        <f ca="1">IF(ISERROR(F449),"",VLOOKUP(A449,INDIRECT($F$8),6+(O461-1)*3))</f>
        <v>25</v>
      </c>
      <c r="T461" s="1">
        <f ca="1">IF(ISERROR(F449),"",VLOOKUP(A449,INDIRECT($F$8),7+(O461-1)*3))</f>
        <v>25</v>
      </c>
      <c r="U461" s="1">
        <f ca="1">IF(ISERROR(F449),"",VLOOKUP(A449,INDIRECT($F$8),8+(O461-1)*3))</f>
        <v>50</v>
      </c>
      <c r="V461" s="1" t="str">
        <f ca="1">IF(ISERROR(F449),"",IF(N461=0,A461,""))</f>
        <v/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0</v>
      </c>
      <c r="X461" s="1" t="str">
        <f ca="1">IF(ISERROR(F449),"",IF(W461=0,"",_xlfn.TEXTJOIN("",FALSE," G+",W461," in ",A461)))</f>
        <v/>
      </c>
    </row>
    <row r="462" spans="1:24" ht="12" customHeight="1" x14ac:dyDescent="0.25">
      <c r="A462" s="7" t="str">
        <f ca="1">IF(ISERROR(F449),"",VLOOKUP(C449,INDIRECT($F$8),6+(O462-1)*3,0))</f>
        <v>MEP 002</v>
      </c>
      <c r="B462" s="38" t="str">
        <f ca="1">IF(ISERROR(F449),"",VLOOKUP(D449,INDIRECT($F$8),6+(O462-1)*3-Z462,0))</f>
        <v>Engineering Graphics &amp; Design Lab</v>
      </c>
      <c r="C462" s="38"/>
      <c r="D462" s="38"/>
      <c r="E462" s="38"/>
      <c r="F462" s="7">
        <f ca="1">IF(ISERROR(F449),"",VLOOKUP(E449,INDIRECT($F$8),6+(O462-1)*3,0))</f>
        <v>2</v>
      </c>
      <c r="G462" s="39" t="str">
        <f ca="1">IF(ISERROR(F449),"",_xlfn.TEXTJOIN("/",FALSE,P462,S462))</f>
        <v>41/50</v>
      </c>
      <c r="H462" s="39"/>
      <c r="I462" s="39" t="str">
        <f ca="1">IF(ISERROR(F449),"",_xlfn.TEXTJOIN("/",FALSE,Q462,T462))</f>
        <v>50/50</v>
      </c>
      <c r="J462" s="39"/>
      <c r="K462" s="39" t="str">
        <f ca="1">IF(ISERROR(F449),"",_xlfn.TEXTJOIN("/",FALSE,R462,U462))</f>
        <v>91/100</v>
      </c>
      <c r="L462" s="39"/>
      <c r="M462" s="7" t="str">
        <f ca="1">IF(ISERROR(F449),"",IF(ISTEXT(P462),IF(P462="A","Ab",IF(P462="D","Dt",IF(P462="UFM","UFM",IF(P462="NA","")))),IF(AND(ISBLANK(P462),ISBLANK(R462)),"",IF(P462&lt;0.3*S462,"F",IF(ISBLANK(R462),"",IF(ISTEXT(R462),R462,IF(R462&gt;=0.9*U462,"O",IF(R462&gt;=0.85*U462,"A+",IF(R462&gt;=0.8*U462,"A",IF(R462&gt;=0.7*U462,"B+",IF(R462&gt;=0.6*U462,"B",IF(R462&gt;=0.5*U462,"C",IF(R462&gt;=0.4*U462,"P",IF(R462&lt;0.4*U462,"F",R462))))))))))))))</f>
        <v>O</v>
      </c>
      <c r="N462" s="8">
        <f t="shared" ca="1" si="43"/>
        <v>10</v>
      </c>
      <c r="O462">
        <f t="shared" si="44"/>
        <v>9</v>
      </c>
      <c r="P462" s="1">
        <f ca="1">IF(ISERROR(F449),"",IF(ISTEXT(VLOOKUP(B449,INDIRECT($F$8),6+(O462-1)*3)),(VLOOKUP(B449,INDIRECT($F$8),6+(O462-1)*3)),SUM(VLOOKUP(B449,INDIRECT($F$8),6+(O462-1)*3),IF(W466,W462,0))))</f>
        <v>41</v>
      </c>
      <c r="Q462" s="1">
        <f ca="1">IF(ISERROR(F449),"",VLOOKUP(B449,INDIRECT($F$8),7+(O462-1)*3))</f>
        <v>50</v>
      </c>
      <c r="R462" s="1">
        <f ca="1">IF(ISERROR(F449),"",SUM(P462:Q462))</f>
        <v>91</v>
      </c>
      <c r="S462" s="1">
        <f ca="1">IF(ISERROR(F449),"",VLOOKUP(A449,INDIRECT($F$8),6+(O462-1)*3))</f>
        <v>50</v>
      </c>
      <c r="T462" s="1">
        <f ca="1">IF(ISERROR(F449),"",VLOOKUP(A449,INDIRECT($F$8),7+(O462-1)*3))</f>
        <v>50</v>
      </c>
      <c r="U462" s="1">
        <f ca="1">IF(ISERROR(F449),"",VLOOKUP(A449,INDIRECT($F$8),8+(O462-1)*3))</f>
        <v>100</v>
      </c>
      <c r="V462" s="1" t="str">
        <f ca="1">IF(ISERROR(F449),"",IF(N462=0,A462,""))</f>
        <v/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0</v>
      </c>
      <c r="X462" s="1" t="str">
        <f ca="1">IF(ISERROR(F449),"",IF(W462=0,"",_xlfn.TEXTJOIN("",FALSE," G+",W462," in ",A462)))</f>
        <v/>
      </c>
    </row>
    <row r="463" spans="1:24" ht="12" customHeight="1" x14ac:dyDescent="0.25">
      <c r="A463" s="7" t="str">
        <f ca="1">IF(ISERROR(F449),"",VLOOKUP(C449,INDIRECT($F$8),6+(O463-1)*3,0))</f>
        <v>AHP 003</v>
      </c>
      <c r="B463" s="38" t="str">
        <f ca="1">IF(ISERROR(F449),"",VLOOKUP(D449,INDIRECT($F$8),6+(O463-1)*3,0))</f>
        <v>Introduction to Digital Marketing Lab</v>
      </c>
      <c r="C463" s="38"/>
      <c r="D463" s="38"/>
      <c r="E463" s="38"/>
      <c r="F463" s="7">
        <f ca="1">IF(ISERROR(F449),"",VLOOKUP(E449,INDIRECT($F$8),6+(O463-1)*3,0))</f>
        <v>1</v>
      </c>
      <c r="G463" s="39" t="str">
        <f ca="1">IF(ISERROR(F449),"",_xlfn.TEXTJOIN("/",FALSE,P463,S463))</f>
        <v>22/25</v>
      </c>
      <c r="H463" s="39"/>
      <c r="I463" s="39" t="str">
        <f ca="1">IF(ISERROR(F449),"",_xlfn.TEXTJOIN("/",FALSE,Q463,T463))</f>
        <v>22/25</v>
      </c>
      <c r="J463" s="39"/>
      <c r="K463" s="39" t="str">
        <f ca="1">IF(ISERROR(F449),"",_xlfn.TEXTJOIN("/",FALSE,R463,U463))</f>
        <v>44/50</v>
      </c>
      <c r="L463" s="39"/>
      <c r="M463" s="7" t="str">
        <f ca="1">IF(ISERROR(F449),"",IF(ISTEXT(P463),IF(P463="A","Ab",IF(P463="D","Dt",IF(P463="UFM","UFM",IF(P463="NA","")))),IF(AND(ISBLANK(P463),ISBLANK(R463)),"",IF(P463&lt;0.3*S463,"F",IF(ISBLANK(R463),"",IF(ISTEXT(R463),R463,IF(R463&gt;=0.9*U463,"O",IF(R463&gt;=0.85*U463,"A+",IF(R463&gt;=0.8*U463,"A",IF(R463&gt;=0.7*U463,"B+",IF(R463&gt;=0.6*U463,"B",IF(R463&gt;=0.5*U463,"C",IF(R463&gt;=0.4*U463,"P",IF(R463&lt;0.4*U463,"F",R463))))))))))))))</f>
        <v>A+</v>
      </c>
      <c r="N463" s="8">
        <f t="shared" ca="1" si="43"/>
        <v>9</v>
      </c>
      <c r="O463">
        <f t="shared" si="44"/>
        <v>10</v>
      </c>
      <c r="P463" s="1">
        <f ca="1">IF(ISERROR(F449),"",IF(ISTEXT(VLOOKUP(B449,INDIRECT($F$8),6+(O463-1)*3)),(VLOOKUP(B449,INDIRECT($F$8),6+(O463-1)*3)),SUM(VLOOKUP(B449,INDIRECT($F$8),6+(O463-1)*3),IF(W466,W463,0))))</f>
        <v>22</v>
      </c>
      <c r="Q463" s="1">
        <f ca="1">IF(ISERROR(F449),"",VLOOKUP(B449,INDIRECT($F$8),7+(O463-1)*3))</f>
        <v>22</v>
      </c>
      <c r="R463" s="1">
        <f ca="1">IF(ISERROR(F449),"",SUM(P463:Q463))</f>
        <v>44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str">
        <f ca="1">IF(ISERROR(F449),"",IF(N463=0,A463,""))</f>
        <v/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0</v>
      </c>
      <c r="X463" s="1" t="str">
        <f ca="1">IF(ISERROR(F449),"",IF(W463=0,"",_xlfn.TEXTJOIN("",FALSE," G+",W463," in ",A463)))</f>
        <v/>
      </c>
    </row>
    <row r="464" spans="1:24" ht="12" customHeight="1" x14ac:dyDescent="0.25">
      <c r="A464" s="7" t="str">
        <f ca="1">IF(ISERROR(F449),"",VLOOKUP(C449,INDIRECT($F$8),6+(O464-1)*3,0))</f>
        <v>AHP 005</v>
      </c>
      <c r="B464" s="38" t="str">
        <f ca="1">IF(ISERROR(F449),"",VLOOKUP(D449,INDIRECT($F$8),6+(O464-1)*3,0))</f>
        <v>Self Employment &amp; Entrepreneurship Development</v>
      </c>
      <c r="C464" s="38"/>
      <c r="D464" s="38"/>
      <c r="E464" s="38"/>
      <c r="F464" s="7">
        <f ca="1">IF(ISERROR(F449),"",VLOOKUP(E449,INDIRECT($F$8),6+(O464-1)*3,0))</f>
        <v>1</v>
      </c>
      <c r="G464" s="39" t="str">
        <f ca="1">IF(ISERROR(F449),"",_xlfn.TEXTJOIN("/",FALSE,P464,S464))</f>
        <v>21/25</v>
      </c>
      <c r="H464" s="39"/>
      <c r="I464" s="39" t="str">
        <f ca="1">IF(ISERROR(F449),"",_xlfn.TEXTJOIN("/",FALSE,Q464,T464))</f>
        <v>23/25</v>
      </c>
      <c r="J464" s="39"/>
      <c r="K464" s="39" t="str">
        <f ca="1">IF(ISERROR(F449),"",_xlfn.TEXTJOIN("/",FALSE,R464,U464))</f>
        <v>44/50</v>
      </c>
      <c r="L464" s="39"/>
      <c r="M464" s="7" t="str">
        <f ca="1">IF(ISERROR(F449),"",IF(ISTEXT(P464),IF(P464="A","Ab",IF(P464="D","Dt",IF(P464="UFM","UFM",IF(P464="NA","")))),IF(AND(ISBLANK(P464),ISBLANK(R464)),"",IF(P464&lt;0.3*S464,"F",IF(ISBLANK(R464),"",IF(ISTEXT(R464),R464,IF(R464&gt;=0.9*U464,"O",IF(R464&gt;=0.85*U464,"A+",IF(R464&gt;=0.8*U464,"A",IF(R464&gt;=0.7*U464,"B+",IF(R464&gt;=0.6*U464,"B",IF(R464&gt;=0.5*U464,"C",IF(R464&gt;=0.4*U464,"P",IF(R464&lt;0.4*U464,"F",R464))))))))))))))</f>
        <v>A+</v>
      </c>
      <c r="N464" s="8">
        <f t="shared" ca="1" si="43"/>
        <v>9</v>
      </c>
      <c r="O464">
        <f t="shared" si="44"/>
        <v>11</v>
      </c>
      <c r="P464" s="1">
        <f ca="1">IF(ISERROR(F449),"",IF(ISTEXT(VLOOKUP(B449,INDIRECT($F$8),6+(O464-1)*3)),(VLOOKUP(B449,INDIRECT($F$8),6+(O464-1)*3)),SUM(VLOOKUP(B449,INDIRECT($F$8),6+(O464-1)*3),IF(W466,W464,0))))</f>
        <v>21</v>
      </c>
      <c r="Q464" s="1">
        <f ca="1">IF(ISERROR(F449),"",VLOOKUP(B449,INDIRECT($F$8),7+(O464-1)*3))</f>
        <v>23</v>
      </c>
      <c r="R464" s="1">
        <f ca="1">IF(ISERROR(F449),"",SUM(P464:Q464))</f>
        <v>44</v>
      </c>
      <c r="S464" s="1">
        <f ca="1">IF(ISERROR(F449),"",VLOOKUP(A449,INDIRECT($F$8),6+(O464-1)*3))</f>
        <v>25</v>
      </c>
      <c r="T464" s="1">
        <f ca="1">IF(ISERROR(F449),"",VLOOKUP(A449,INDIRECT($F$8),7+(O464-1)*3))</f>
        <v>25</v>
      </c>
      <c r="U464" s="1">
        <f ca="1">IF(ISERROR(F449),"",VLOOKUP(A449,INDIRECT($F$8),8+(O464-1)*3))</f>
        <v>50</v>
      </c>
      <c r="V464" s="1" t="str">
        <f ca="1">IF(ISERROR(F449),"",IF(N464=0,A464,""))</f>
        <v/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0</v>
      </c>
      <c r="X464" s="1" t="str">
        <f ca="1">IF(ISERROR(F449),"",IF(W464=0,"",_xlfn.TEXTJOIN("",FALSE," G+",W464," in ",A464)))</f>
        <v/>
      </c>
    </row>
    <row r="465" spans="1:24" ht="12" customHeight="1" x14ac:dyDescent="0.25">
      <c r="A465" s="7" t="str">
        <f ca="1">IF(ISERROR(F449),"",VLOOKUP(C449,INDIRECT($F$8),6+(O465-1)*3-Y465,0))</f>
        <v>GP 02</v>
      </c>
      <c r="B465" s="38" t="str">
        <f ca="1">IF(ISERROR(F449),"",VLOOKUP(D449,INDIRECT($F$8),6+(O465-1)*3-Z465,0))</f>
        <v>General Proficiency ($)</v>
      </c>
      <c r="C465" s="38"/>
      <c r="D465" s="38"/>
      <c r="E465" s="38"/>
      <c r="F465" s="7">
        <f ca="1">IF(ISERROR(F449),"",VLOOKUP(E449,INDIRECT($F$8),6+(O465-1)*3-AA465,0))</f>
        <v>0</v>
      </c>
      <c r="G465" s="39" t="str">
        <f ca="1">IF(ISERROR(F449),"","-")</f>
        <v>-</v>
      </c>
      <c r="H465" s="39"/>
      <c r="I465" s="39" t="str">
        <f ca="1">IF(ISERROR(F449),"",_xlfn.TEXTJOIN("/",FALSE,Q465,T465))</f>
        <v>45/50</v>
      </c>
      <c r="J465" s="39"/>
      <c r="K465" s="39" t="str">
        <f ca="1">IF(ISERROR(F449),"",_xlfn.TEXTJOIN("/",FALSE,R465,U465))</f>
        <v>45/50</v>
      </c>
      <c r="L465" s="39"/>
      <c r="M465" s="39" t="str">
        <f ca="1">IF(ISBLANK(R465),"",IF(ISTEXT(R465),R465,IF(R465&gt;=0.8*U465,"Excellent",IF(R465&gt;=0.6*U465,"Very Good",IF(R465&gt;=0.4*U465,"Good",IF(R465&gt;=0.2*U465,"Satisfactory","Average"))))))</f>
        <v>Excellent</v>
      </c>
      <c r="N465" s="39"/>
      <c r="O465">
        <f t="shared" si="44"/>
        <v>12</v>
      </c>
      <c r="P465" s="1">
        <f ca="1">IF(ISERROR(F449),"",IF(ISTEXT(VLOOKUP(B\28,INDIRECT($F$8),6+(O465-1)*3)),(VLOOKUP(B449,INDIRECT($F$8),6+(O465-1)*3)),SUM(VLOOKUP(B449,INDIRECT($F$8),6+(O465-1)*3),IF(W466,W465,0))))</f>
        <v>0</v>
      </c>
      <c r="Q465" s="1">
        <f ca="1">IF(ISERROR(F449),"",VLOOKUP(B449,INDIRECT($F$8),7+(O465-1)*3))</f>
        <v>45</v>
      </c>
      <c r="R465" s="1">
        <f ca="1">IF(ISERROR(F449),"",SUM(P465:Q465))</f>
        <v>45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5">
      <c r="A466" s="40" t="str">
        <f ca="1">IF(ISERROR(F449),"",A445)</f>
        <v>Total Credits/ Marks/ Total Grade Points</v>
      </c>
      <c r="B466" s="40"/>
      <c r="C466" s="40"/>
      <c r="D466" s="40"/>
      <c r="E466" s="40"/>
      <c r="F466" s="10">
        <f ca="1">IF(ISERROR(F449),"",SUM(F454:F464))</f>
        <v>23</v>
      </c>
      <c r="G466" s="41" t="str">
        <f ca="1">IF(ISERROR(F449),"",_xlfn.TEXTJOIN("/",TRUE,SUMIF(F454:F465,"&gt;0",P454:P465),SUMIF(F454:F465,"&gt;0",S454:S465)))</f>
        <v>416/575</v>
      </c>
      <c r="H466" s="41"/>
      <c r="I466" s="41" t="str">
        <f ca="1">IF(ISERROR(F449),"",_xlfn.TEXTJOIN("/",TRUE,SUMIF(F454:F465,"&gt;0",Q454:Q465),SUMIF(F454:F465,"&gt;0",T454:T465)))</f>
        <v>358/375</v>
      </c>
      <c r="J466" s="41"/>
      <c r="K466" s="41" t="str">
        <f ca="1">IF(ISERROR(F449),"",_xlfn.TEXTJOIN("/",TRUE,SUMIF(F454:F465,"&gt;0",R454:R465),SUMIF(F454:F465,"&gt;0",U454:U465)))</f>
        <v>774/950</v>
      </c>
      <c r="L466" s="41"/>
      <c r="M466" s="40" t="e">
        <f ca="1">IF(ISERROR(F449),"",SUMPRODUCT(N454:N464,F454:F464))</f>
        <v>#N/A</v>
      </c>
      <c r="N466" s="40"/>
      <c r="V466" s="1" t="e">
        <f ca="1">IF(ISERROR(F449),"",_xlfn.TEXTJOIN(", ",TRUE,V454:V465))</f>
        <v>#N/A</v>
      </c>
      <c r="W466" t="b">
        <f ca="1">IF(ISERROR(F449),"",IF(SUM(W454:W465)&lt;=W453,TRUE,FALSE))</f>
        <v>0</v>
      </c>
      <c r="X466" s="1" t="str">
        <f ca="1">IF(ISERROR(F449),"",_xlfn.TEXTJOIN(",",TRUE,X454:X465))</f>
        <v xml:space="preserve"> G+11 in AHT 001</v>
      </c>
    </row>
    <row r="467" spans="1:24" ht="12" customHeight="1" x14ac:dyDescent="0.25">
      <c r="A467" s="40" t="str">
        <f ca="1">IF(ISERROR(F449),"",A446)</f>
        <v>Result:</v>
      </c>
      <c r="B467" s="42" t="e" cm="1">
        <f t="array" aca="1" ref="B467" ca="1">IF(INDIRECT("N" &amp; ROW())&lt;20, "NOT PROMOTED TO SECOND YEAR", IF(TRIM(INDIRECT("V" &amp; ROW()-1))="","PASS","CARRY OVER")
)</f>
        <v>#N/A</v>
      </c>
      <c r="C467" s="42"/>
      <c r="D467" s="40" t="str">
        <f ca="1">IF(ISERROR(F449),"",D446)</f>
        <v>Remark:</v>
      </c>
      <c r="E467" s="42" t="e">
        <f ca="1">IF(ISERROR(F449),"",IF(V466="",IF(X466="","",X466),_xlfn.TEXTJOIN(" ",TRUE,"BACK IN",V466)))</f>
        <v>#N/A</v>
      </c>
      <c r="F467" s="42"/>
      <c r="G467" s="40" t="str">
        <f ca="1">IF(ISERROR(F449),"",G446)</f>
        <v>SGPA:</v>
      </c>
      <c r="H467" s="43" t="e">
        <f ca="1">IF(ISERROR(F449),"",M466/F466)</f>
        <v>#N/A</v>
      </c>
      <c r="I467" s="40" t="str">
        <f ca="1">IF(ISERROR(F449),"",I446)</f>
        <v>CGPA:</v>
      </c>
      <c r="J467" s="43" t="e">
        <f ca="1">IF(ISERROR(F449),"",VLOOKUP(B449,INDIRECT($F$8),12+(O465-1)*3,0))</f>
        <v>#N/A</v>
      </c>
      <c r="K467" s="42" t="str">
        <f ca="1">IF(ISERROR(F449),"",K446)</f>
        <v>Earned Credits:</v>
      </c>
      <c r="L467" s="40">
        <f ca="1">IF(ISERROR(F449),"",SUMIF(N454:N464,"&gt;0",F454:F464))</f>
        <v>19</v>
      </c>
      <c r="M467" s="42" t="str">
        <f ca="1">IF(ISERROR(F449),"",M446)</f>
        <v>Cuml. Earned Credits:</v>
      </c>
      <c r="N467" s="40">
        <f ca="1">IF(ISERROR(F449),"",VLOOKUP(B449,INDIRECT($F$8),10+(O465-1)*3,0))</f>
        <v>42</v>
      </c>
    </row>
    <row r="468" spans="1:24" ht="12" customHeight="1" x14ac:dyDescent="0.25">
      <c r="A468" s="40"/>
      <c r="B468" s="42"/>
      <c r="C468" s="42"/>
      <c r="D468" s="40"/>
      <c r="E468" s="42"/>
      <c r="F468" s="42"/>
      <c r="G468" s="40"/>
      <c r="H468" s="43"/>
      <c r="I468" s="40"/>
      <c r="J468" s="43"/>
      <c r="K468" s="42"/>
      <c r="L468" s="40"/>
      <c r="M468" s="42"/>
      <c r="N468" s="40"/>
    </row>
    <row r="469" spans="1:24" ht="12" customHeight="1" x14ac:dyDescent="0.25">
      <c r="A469" s="40"/>
      <c r="B469" s="42"/>
      <c r="C469" s="42"/>
      <c r="D469" s="40"/>
      <c r="E469" s="42"/>
      <c r="F469" s="42"/>
      <c r="G469" s="40"/>
      <c r="H469" s="43"/>
      <c r="I469" s="40"/>
      <c r="J469" s="43"/>
      <c r="K469" s="42"/>
      <c r="L469" s="40"/>
      <c r="M469" s="42"/>
      <c r="N469" s="40"/>
    </row>
    <row r="470" spans="1:24" ht="12" customHeight="1" x14ac:dyDescent="0.25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 t="str">
        <f ca="1">VLOOKUP(B470,INDIRECT($F$8),4,0)</f>
        <v>DIVYANSHU RAWAT</v>
      </c>
    </row>
    <row r="471" spans="1:24" ht="12" customHeight="1" x14ac:dyDescent="0.25">
      <c r="A471" s="44" t="str">
        <f ca="1">IF(ISERROR(F470),"",A450)</f>
        <v>Name:</v>
      </c>
      <c r="B471" s="44" t="str">
        <f ca="1">IFERROR(VLOOKUP(B470,INDIRECT($F$8),4,0),"")</f>
        <v>DIVYANSHU RAWAT</v>
      </c>
      <c r="C471" s="44"/>
      <c r="D471" s="44" t="str">
        <f ca="1">IF(ISERROR(F470),"",D450)</f>
        <v>Father's Name:</v>
      </c>
      <c r="E471" s="44" t="str">
        <f ca="1">IFERROR(VLOOKUP(B470,INDIRECT($F$8),5,0),"")</f>
        <v>SUKHDEEP SINGH</v>
      </c>
      <c r="F471" s="44"/>
      <c r="G471" s="44" t="str">
        <f ca="1">IF(ISERROR(F470),"",G450)</f>
        <v>University Roll No:</v>
      </c>
      <c r="H471" s="44"/>
      <c r="I471" s="45">
        <f ca="1">IFERROR(VLOOKUP(B470,INDIRECT($F$8),2,0),"")</f>
        <v>250090101023</v>
      </c>
      <c r="J471" s="45"/>
      <c r="K471" s="44" t="str">
        <f ca="1">IF(ISERROR(F470),"",K450)</f>
        <v>University Enrol. No:</v>
      </c>
      <c r="L471" s="44"/>
      <c r="M471" s="45">
        <f ca="1">IFERROR(VLOOKUP(B470,INDIRECT($F$8),3,0),"")</f>
        <v>0</v>
      </c>
      <c r="N471" s="45"/>
    </row>
    <row r="472" spans="1:24" ht="12" customHeight="1" x14ac:dyDescent="0.25">
      <c r="A472" s="44"/>
      <c r="B472" s="44"/>
      <c r="C472" s="44"/>
      <c r="D472" s="44"/>
      <c r="E472" s="44"/>
      <c r="F472" s="44"/>
      <c r="G472" s="44"/>
      <c r="H472" s="44"/>
      <c r="I472" s="45"/>
      <c r="J472" s="45"/>
      <c r="K472" s="44"/>
      <c r="L472" s="44"/>
      <c r="M472" s="45"/>
      <c r="N472" s="45"/>
    </row>
    <row r="473" spans="1:24" ht="12" customHeight="1" x14ac:dyDescent="0.25">
      <c r="A473" s="42" t="str">
        <f ca="1">IF(ISERROR(F470),"",A452)</f>
        <v>Subject Code</v>
      </c>
      <c r="B473" s="42" t="str">
        <f ca="1">IF(ISERROR(F470),"",B452)</f>
        <v>Subject Name</v>
      </c>
      <c r="C473" s="42"/>
      <c r="D473" s="42"/>
      <c r="E473" s="42"/>
      <c r="F473" s="42" t="str">
        <f ca="1">IF(ISERROR(F470),"",F452)</f>
        <v>Credits</v>
      </c>
      <c r="G473" s="42" t="str">
        <f ca="1">IF(ISERROR(F470),"",G452)</f>
        <v>External Marks</v>
      </c>
      <c r="H473" s="42"/>
      <c r="I473" s="42" t="str">
        <f ca="1">IF(ISERROR(F470),"",I452)</f>
        <v>Sessional Marks</v>
      </c>
      <c r="J473" s="42"/>
      <c r="K473" s="42" t="str">
        <f ca="1">IF(ISERROR(F470),"",K452)</f>
        <v>Total Marks</v>
      </c>
      <c r="L473" s="42"/>
      <c r="M473" s="42" t="str">
        <f ca="1">IF(ISERROR(F470),"",M452)</f>
        <v>Grade</v>
      </c>
      <c r="N473" s="42" t="str">
        <f ca="1">IF(ISERROR(F470),"",N452)</f>
        <v>Grade Points</v>
      </c>
    </row>
    <row r="474" spans="1:24" ht="12" customHeight="1" x14ac:dyDescent="0.2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2" customHeight="1" x14ac:dyDescent="0.25">
      <c r="A475" s="7" t="str">
        <f ca="1">IF(ISERROR(F470),"",VLOOKUP(C470,INDIRECT($F$8),6+(O475-1)*3,0))</f>
        <v>AHT 001</v>
      </c>
      <c r="B475" s="38" t="str">
        <f ca="1">IF(ISERROR(F470),"",VLOOKUP(D470,INDIRECT($F$8),6+(O475-1)*3,0))</f>
        <v>Engineering Physics</v>
      </c>
      <c r="C475" s="38"/>
      <c r="D475" s="38"/>
      <c r="E475" s="38"/>
      <c r="F475" s="7">
        <f ca="1">IF(ISERROR(F470),"",VLOOKUP(E470,INDIRECT($F$8),6+(O475-1)*3,0))</f>
        <v>4</v>
      </c>
      <c r="G475" s="39" t="str">
        <f ca="1">IF(ISERROR(F470),"",_xlfn.TEXTJOIN("/",FALSE,P475,S475))</f>
        <v>SUKHDEEP SINGH/100</v>
      </c>
      <c r="H475" s="39"/>
      <c r="I475" s="39" t="str">
        <f ca="1">IF(ISERROR(F470),"",_xlfn.TEXTJOIN("/",FALSE,Q475,T475))</f>
        <v>43/50</v>
      </c>
      <c r="J475" s="39"/>
      <c r="K475" s="39" t="str">
        <f ca="1">IF(ISERROR(F470),"",_xlfn.TEXTJOIN("/",FALSE,R475,U475))</f>
        <v>43/150</v>
      </c>
      <c r="L475" s="39"/>
      <c r="M475" s="7" t="b">
        <f ca="1">IF(ISERROR(F470),"",IF(ISTEXT(P475),IF(P475="A","Ab",IF(P475="D","Dt",IF(P475="UFM","UFM",IF(P475="NA","")))),IF(AND(ISBLANK(P475),ISBLANK(R475)),"",IF(P475&lt;0.3*S475,"F",IF(ISBLANK(R475),"",IF(ISTEXT(R475),R475,IF(R475&gt;=0.9*U475,"O",IF(R475&gt;=0.85*U475,"A+",IF(R475&gt;=0.8*U475,"A",IF(R475&gt;=0.7*U475,"B+",IF(R475&gt;=0.6*U475,"B",IF(R475&gt;=0.5*U475,"C",IF(R475&gt;=0.4*U475,"P",IF(R475&lt;0.4*U475,"F",R475))))))))))))))</f>
        <v>0</v>
      </c>
      <c r="N475" s="8" t="e">
        <f t="shared" ref="N475:N485" ca="1" si="45">INDEX($Z$2:$Z$13,MATCH(M475,$Y$2:$Y$13,0))</f>
        <v>#N/A</v>
      </c>
      <c r="O475">
        <v>1</v>
      </c>
      <c r="P475" s="1" t="str">
        <f ca="1">IF(ISERROR(F470),"",IF(ISTEXT(VLOOKUP(B470,INDIRECT($F$8),6+(O475-1)*3)),(VLOOKUP(B470,INDIRECT($F$8),6+(O475-1)*3)),SUM(VLOOKUP(B470,INDIRECT($F$8),6+(O475-1)*3),IF(W487,W475,0))))</f>
        <v>SUKHDEEP SINGH</v>
      </c>
      <c r="Q475" s="1">
        <f ca="1">IF(ISERROR(F470),"",VLOOKUP(B470,INDIRECT($F$8),7+(O475-1)*3))</f>
        <v>43</v>
      </c>
      <c r="R475" s="1">
        <f ca="1">IF(ISERROR(F470),"",SUM(P475:Q475))</f>
        <v>43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e">
        <f ca="1">IF(ISERROR(F470),"",IF(N475=0,A475,""))</f>
        <v>#N/A</v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11</v>
      </c>
      <c r="X475" s="1" t="str">
        <f ca="1">IF(ISERROR(F470),"",IF(W475=0,"",_xlfn.TEXTJOIN("",FALSE," G+",W475," in ",A475)))</f>
        <v xml:space="preserve"> G+11 in AHT 001</v>
      </c>
    </row>
    <row r="476" spans="1:24" ht="12" customHeight="1" x14ac:dyDescent="0.25">
      <c r="A476" s="7" t="str">
        <f ca="1">IF(ISERROR(F470),"",VLOOKUP(C470,INDIRECT($F$8),6+(O476-1)*3,0))</f>
        <v>AHT 005</v>
      </c>
      <c r="B476" s="38" t="str">
        <f ca="1">IF(ISERROR(F470),"",VLOOKUP(D470,INDIRECT($F$8),6+(O476-1)*3,0))</f>
        <v>Analytical Mathematics</v>
      </c>
      <c r="C476" s="38"/>
      <c r="D476" s="38"/>
      <c r="E476" s="38"/>
      <c r="F476" s="7">
        <f ca="1">IF(ISERROR(F470),"",VLOOKUP(E470,INDIRECT($F$8),6+(O476-1)*3,0))</f>
        <v>4</v>
      </c>
      <c r="G476" s="39" t="str">
        <f ca="1">IF(ISERROR(F470),"",_xlfn.TEXTJOIN("/",FALSE,P476,S476))</f>
        <v>59/100</v>
      </c>
      <c r="H476" s="39"/>
      <c r="I476" s="39" t="str">
        <f ca="1">IF(ISERROR(F470),"",_xlfn.TEXTJOIN("/",FALSE,Q476,T476))</f>
        <v>41/50</v>
      </c>
      <c r="J476" s="39"/>
      <c r="K476" s="39" t="str">
        <f ca="1">IF(ISERROR(F470),"",_xlfn.TEXTJOIN("/",FALSE,R476,U476))</f>
        <v>100/150</v>
      </c>
      <c r="L476" s="39"/>
      <c r="M476" s="7" t="str">
        <f ca="1">IF(ISERROR(F470),"",IF(ISTEXT(P476),IF(P476="A","Ab",IF(P476="D","Dt",IF(P476="UFM","UFM",IF(P476="NA","")))),IF(AND(ISBLANK(P476),ISBLANK(R476)),"",IF(P476&lt;0.3*S476,"F",IF(ISBLANK(R476),"",IF(ISTEXT(R476),R476,IF(R476&gt;=0.9*U476,"O",IF(R476&gt;=0.85*U476,"A+",IF(R476&gt;=0.8*U476,"A",IF(R476&gt;=0.7*U476,"B+",IF(R476&gt;=0.6*U476,"B",IF(R476&gt;=0.5*U476,"C",IF(R476&gt;=0.4*U476,"P",IF(R476&lt;0.4*U476,"F",R476))))))))))))))</f>
        <v>B</v>
      </c>
      <c r="N476" s="8">
        <f t="shared" ca="1" si="45"/>
        <v>6</v>
      </c>
      <c r="O476">
        <f>O475+1</f>
        <v>2</v>
      </c>
      <c r="P476" s="1">
        <f ca="1">IF(ISERROR(F470),"",IF(ISTEXT(VLOOKUP(B470,INDIRECT($F$8),6+(O476-1)*3)),(VLOOKUP(B470,INDIRECT($F$8),6+(O476-1)*3)),SUM(VLOOKUP(B470,INDIRECT($F$8),6+(O476-1)*3),IF(W487,W476,0))))</f>
        <v>59</v>
      </c>
      <c r="Q476" s="1">
        <f ca="1">IF(ISERROR(F470),"",VLOOKUP(B470,INDIRECT($F$8),7+(O476-1)*3))</f>
        <v>41</v>
      </c>
      <c r="R476" s="1">
        <f ca="1">IF(ISERROR(F470),"",SUM(P476:Q476))</f>
        <v>100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/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0</v>
      </c>
      <c r="X476" s="1" t="str">
        <f ca="1">IF(ISERROR(F470),"",IF(W476=0,"",_xlfn.TEXTJOIN("",FALSE," G+",W476," in ",A476)))</f>
        <v/>
      </c>
    </row>
    <row r="477" spans="1:24" ht="12" customHeight="1" x14ac:dyDescent="0.25">
      <c r="A477" s="7" t="str">
        <f ca="1">IF(ISERROR(F470),"",VLOOKUP(C470,INDIRECT($F$8),6+(O477-1)*3,0))</f>
        <v>EET 001</v>
      </c>
      <c r="B477" s="38" t="str">
        <f ca="1">IF(ISERROR(F470),"",VLOOKUP(D470,INDIRECT($F$8),6+(O477-1)*3,0))</f>
        <v>Basic Electrical Engineering</v>
      </c>
      <c r="C477" s="38"/>
      <c r="D477" s="38"/>
      <c r="E477" s="38"/>
      <c r="F477" s="7">
        <f ca="1">IF(ISERROR(F470),"",VLOOKUP(E470,INDIRECT($F$8),6+(O477-1)*3,0))</f>
        <v>4</v>
      </c>
      <c r="G477" s="39" t="str">
        <f ca="1">IF(ISERROR(F470),"",_xlfn.TEXTJOIN("/",FALSE,P477,S477))</f>
        <v>84/100</v>
      </c>
      <c r="H477" s="39"/>
      <c r="I477" s="39" t="str">
        <f ca="1">IF(ISERROR(F470),"",_xlfn.TEXTJOIN("/",FALSE,Q477,T477))</f>
        <v>42/50</v>
      </c>
      <c r="J477" s="39"/>
      <c r="K477" s="39" t="str">
        <f ca="1">IF(ISERROR(F470),"",_xlfn.TEXTJOIN("/",FALSE,R477,U477))</f>
        <v>126/150</v>
      </c>
      <c r="L477" s="39"/>
      <c r="M477" s="7" t="str">
        <f ca="1">IF(ISERROR(F470),"",IF(ISTEXT(P477),IF(P477="A","Ab",IF(P477="D","Dt",IF(P477="UFM","UFM",IF(P477="NA","")))),IF(AND(ISBLANK(P477),ISBLANK(R477)),"",IF(P477&lt;0.3*S477,"F",IF(ISBLANK(R477),"",IF(ISTEXT(R477),R477,IF(R477&gt;=0.9*U477,"O",IF(R477&gt;=0.85*U477,"A+",IF(R477&gt;=0.8*U477,"A",IF(R477&gt;=0.7*U477,"B+",IF(R477&gt;=0.6*U477,"B",IF(R477&gt;=0.5*U477,"C",IF(R477&gt;=0.4*U477,"P",IF(R477&lt;0.4*U477,"F",R477))))))))))))))</f>
        <v>A</v>
      </c>
      <c r="N477" s="8">
        <f t="shared" ca="1" si="45"/>
        <v>8</v>
      </c>
      <c r="O477">
        <f>O476+1</f>
        <v>3</v>
      </c>
      <c r="P477" s="1">
        <f ca="1">IF(ISERROR(F470),"",IF(ISTEXT(VLOOKUP(B470,INDIRECT($F$8),6+(O477-1)*3)),(VLOOKUP(B470,INDIRECT($F$8),6+(O477-1)*3)),SUM(VLOOKUP(B470,INDIRECT($F$8),6+(O477-1)*3),IF(W487,W477,0))))</f>
        <v>84</v>
      </c>
      <c r="Q477" s="1">
        <f ca="1">IF(ISERROR(F470),"",VLOOKUP(B470,INDIRECT($F$8),7+(O477-1)*3))</f>
        <v>42</v>
      </c>
      <c r="R477" s="1">
        <f ca="1">IF(ISERROR(F470),"",SUM(P477:Q477))</f>
        <v>126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/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0</v>
      </c>
      <c r="X477" s="1" t="str">
        <f ca="1">IF(ISERROR(F470),"",IF(W477=0,"",_xlfn.TEXTJOIN("",FALSE," G+",W477," in ",A477)))</f>
        <v/>
      </c>
    </row>
    <row r="478" spans="1:24" ht="12" customHeight="1" x14ac:dyDescent="0.25">
      <c r="A478" s="7" t="str">
        <f ca="1">IF(ISERROR(F470),"",VLOOKUP(C470,INDIRECT($F$8),6+(O478-1)*3,0))</f>
        <v>CST 001</v>
      </c>
      <c r="B478" s="38" t="str">
        <f ca="1">IF(ISERROR(F470),"",VLOOKUP(D470,INDIRECT($F$8),6+(O478-1)*3,0))</f>
        <v>Programming for Problem Solving</v>
      </c>
      <c r="C478" s="38"/>
      <c r="D478" s="38"/>
      <c r="E478" s="38"/>
      <c r="F478" s="7">
        <f ca="1">IF(ISERROR(F470),"",VLOOKUP(E470,INDIRECT($F$8),6+(O478-1)*3,0))</f>
        <v>4</v>
      </c>
      <c r="G478" s="39" t="str">
        <f ca="1">IF(ISERROR(F470),"",_xlfn.TEXTJOIN("/",FALSE,P478,S478))</f>
        <v>84/100</v>
      </c>
      <c r="H478" s="39"/>
      <c r="I478" s="39" t="str">
        <f ca="1">IF(ISERROR(F470),"",_xlfn.TEXTJOIN("/",FALSE,Q478,T478))</f>
        <v>49/50</v>
      </c>
      <c r="J478" s="39"/>
      <c r="K478" s="39" t="str">
        <f ca="1">IF(ISERROR(F470),"",_xlfn.TEXTJOIN("/",FALSE,R478,U478))</f>
        <v>133/150</v>
      </c>
      <c r="L478" s="39"/>
      <c r="M478" s="7" t="str">
        <f ca="1">IF(ISERROR(F470),"",IF(ISTEXT(P478),IF(P478="A","Ab",IF(P478="D","Dt",IF(P478="UFM","UFM",IF(P478="NA","")))),IF(AND(ISBLANK(P478),ISBLANK(R478)),"",IF(P478&lt;0.3*S478,"F",IF(ISBLANK(R478),"",IF(ISTEXT(R478),R478,IF(R478&gt;=0.9*U478,"O",IF(R478&gt;=0.85*U478,"A+",IF(R478&gt;=0.8*U478,"A",IF(R478&gt;=0.7*U478,"B+",IF(R478&gt;=0.6*U478,"B",IF(R478&gt;=0.5*U478,"C",IF(R478&gt;=0.4*U478,"P",IF(R478&lt;0.4*U478,"F",R478))))))))))))))</f>
        <v>A+</v>
      </c>
      <c r="N478" s="8">
        <f t="shared" ca="1" si="45"/>
        <v>9</v>
      </c>
      <c r="O478">
        <f>O477+1</f>
        <v>4</v>
      </c>
      <c r="P478" s="1">
        <f ca="1">IF(ISERROR(F470),"",IF(ISTEXT(VLOOKUP(B470,INDIRECT($F$8),6+(O478-1)*3)),(VLOOKUP(B470,INDIRECT($F$8),6+(O478-1)*3)),SUM(VLOOKUP(B470,INDIRECT($F$8),6+(O478-1)*3),IF(W487,W478,0))))</f>
        <v>84</v>
      </c>
      <c r="Q478" s="1">
        <f ca="1">IF(ISERROR(F470),"",VLOOKUP(B470,INDIRECT($F$8),7+(O478-1)*3))</f>
        <v>49</v>
      </c>
      <c r="R478" s="1">
        <f ca="1">IF(ISERROR(F470),"",SUM(P478:Q478))</f>
        <v>133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/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0</v>
      </c>
      <c r="X478" s="1" t="str">
        <f ca="1">IF(ISERROR(F470),"",IF(W478=0,"",_xlfn.TEXTJOIN("",FALSE," G+",W478," in ",A478)))</f>
        <v/>
      </c>
    </row>
    <row r="479" spans="1:24" ht="12" customHeight="1" x14ac:dyDescent="0.25">
      <c r="A479" s="7" t="str">
        <f ca="1">IF(ISERROR(F470),"",VLOOKUP(C470,INDIRECT($F$8),6+(O479-1)*3,0))</f>
        <v>AHT 004</v>
      </c>
      <c r="B479" s="38" t="str">
        <f ca="1">IF(ISERROR(F470),"",VLOOKUP(D470,INDIRECT($F$8),6+(O479-1)*3,0))</f>
        <v>Environmental Studies ($)</v>
      </c>
      <c r="C479" s="38"/>
      <c r="D479" s="38"/>
      <c r="E479" s="38"/>
      <c r="F479" s="7">
        <f ca="1">IF(ISERROR(F470),"",VLOOKUP(E470,INDIRECT($F$8),6+(O479-1)*3,0))</f>
        <v>0</v>
      </c>
      <c r="G479" s="39" t="str">
        <f ca="1">IF(ISERROR(F470),"",_xlfn.TEXTJOIN("/",FALSE,P479,S479))</f>
        <v>39/50</v>
      </c>
      <c r="H479" s="39"/>
      <c r="I479" s="39" t="str">
        <f ca="1">IF(ISERROR(F470),"",_xlfn.TEXTJOIN("/",FALSE,Q479,T479))</f>
        <v>23/25</v>
      </c>
      <c r="J479" s="39"/>
      <c r="K479" s="39" t="str">
        <f ca="1">IF(ISERROR(F470),"",_xlfn.TEXTJOIN("/",FALSE,R479,U479))</f>
        <v>62/75</v>
      </c>
      <c r="L479" s="39"/>
      <c r="M479" s="7" t="str">
        <f ca="1">IF(ISERROR(F470),"",IF(ISTEXT(P479),IF(P479="A","Ab",IF(P479="D","Dt",IF(P479="UFM","UFM",IF(P479="NA","")))),IF(AND(ISBLANK(P479),ISBLANK(R479)),"",IF(P479&lt;0.3*S479,"F",IF(ISBLANK(R479),"",IF(ISTEXT(R479),R479,IF(R479&gt;=0.9*U479,"O",IF(R479&gt;=0.85*U479,"A+",IF(R479&gt;=0.8*U479,"A",IF(R479&gt;=0.7*U479,"B+",IF(R479&gt;=0.6*U479,"B",IF(R479&gt;=0.5*U479,"C",IF(R479&gt;=0.4*U479,"P",IF(R479&lt;0.4*U479,"F",R479))))))))))))))</f>
        <v>A</v>
      </c>
      <c r="N479" s="8">
        <f t="shared" ca="1" si="45"/>
        <v>8</v>
      </c>
      <c r="O479">
        <f>O478+1</f>
        <v>5</v>
      </c>
      <c r="P479" s="1">
        <f ca="1">IF(ISERROR(F470),"",IF(ISTEXT(VLOOKUP(B470,INDIRECT($F$8),6+(O479-1)*3)),(VLOOKUP(B470,INDIRECT($F$8),6+(O479-1)*3)),SUM(VLOOKUP(B470,INDIRECT($F$8),6+(O479-1)*3),IF(W487,W479,0))))</f>
        <v>39</v>
      </c>
      <c r="Q479" s="1">
        <f ca="1">IF(ISERROR(F470),"",VLOOKUP(B470,INDIRECT($F$8),7+(O479-1)*3))</f>
        <v>23</v>
      </c>
      <c r="R479" s="1">
        <f ca="1">IF(ISERROR(F470),"",SUM(P479:Q479))</f>
        <v>62</v>
      </c>
      <c r="S479" s="1">
        <f ca="1">IF(ISERROR(F470),"",VLOOKUP(A470,INDIRECT($F$8),6+(O479-1)*3))</f>
        <v>50</v>
      </c>
      <c r="T479" s="1">
        <f ca="1">IF(ISERROR(F470),"",VLOOKUP(A470,INDIRECT($F$8),7+(O479-1)*3))</f>
        <v>25</v>
      </c>
      <c r="U479" s="1">
        <f ca="1">IF(ISERROR(F470),"",VLOOKUP(A470,INDIRECT($F$8),8+(O479-1)*3))</f>
        <v>75</v>
      </c>
      <c r="V479" s="1" t="str">
        <f ca="1">IF(ISERROR(F470),"",IF(N479=0,A479,""))</f>
        <v/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0</v>
      </c>
      <c r="X479" s="1" t="str">
        <f ca="1">IF(ISERROR(F470),"",IF(W479=0,"",_xlfn.TEXTJOIN("",FALSE," G+",W479," in ",A479)))</f>
        <v/>
      </c>
    </row>
    <row r="480" spans="1:24" ht="12" customHeight="1" x14ac:dyDescent="0.25">
      <c r="A480" s="7" t="str">
        <f ca="1">IF(ISERROR(F470),"",VLOOKUP(C470,INDIRECT($F$8),6+(O480-1)*3,0))</f>
        <v>AHP 001</v>
      </c>
      <c r="B480" s="38" t="str">
        <f ca="1">IF(ISERROR(F470),"",VLOOKUP(D470,INDIRECT($F$8),6+(O480-1)*3,0))</f>
        <v>Engineering Physics Lab</v>
      </c>
      <c r="C480" s="38"/>
      <c r="D480" s="38"/>
      <c r="E480" s="38"/>
      <c r="F480" s="7">
        <f ca="1">IF(ISERROR(F470),"",VLOOKUP(E470,INDIRECT($F$8),6+(O480-1)*3,0))</f>
        <v>1</v>
      </c>
      <c r="G480" s="39" t="str">
        <f ca="1">IF(ISERROR(F470),"",_xlfn.TEXTJOIN("/",FALSE,P480,S480))</f>
        <v>17/25</v>
      </c>
      <c r="H480" s="39"/>
      <c r="I480" s="39" t="str">
        <f ca="1">IF(ISERROR(F470),"",_xlfn.TEXTJOIN("/",FALSE,Q480,T480))</f>
        <v>20/25</v>
      </c>
      <c r="J480" s="39"/>
      <c r="K480" s="39" t="str">
        <f ca="1">IF(ISERROR(F470),"",_xlfn.TEXTJOIN("/",FALSE,R480,U480))</f>
        <v>37/50</v>
      </c>
      <c r="L480" s="39"/>
      <c r="M480" s="7" t="str">
        <f ca="1">IF(ISERROR(F470),"",IF(ISTEXT(P480),IF(P480="A","Ab",IF(P480="D","Dt",IF(P480="UFM","UFM",IF(P480="NA","")))),IF(AND(ISBLANK(P480),ISBLANK(R480)),"",IF(P480&lt;0.3*S480,"F",IF(ISBLANK(R480),"",IF(ISTEXT(R480),R480,IF(R480&gt;=0.9*U480,"O",IF(R480&gt;=0.85*U480,"A+",IF(R480&gt;=0.8*U480,"A",IF(R480&gt;=0.7*U480,"B+",IF(R480&gt;=0.6*U480,"B",IF(R480&gt;=0.5*U480,"C",IF(R480&gt;=0.4*U480,"P",IF(R480&lt;0.4*U480,"F",R480))))))))))))))</f>
        <v>B+</v>
      </c>
      <c r="N480" s="8">
        <f t="shared" ca="1" si="45"/>
        <v>7</v>
      </c>
      <c r="O480">
        <f t="shared" ref="O480:O486" si="46">O479+1</f>
        <v>6</v>
      </c>
      <c r="P480" s="1">
        <f ca="1">IF(ISERROR(F470),"",IF(ISTEXT(VLOOKUP(B470,INDIRECT($F$8),6+(O480-1)*3)),(VLOOKUP(B470,INDIRECT($F$8),6+(O480-1)*3)),SUM(VLOOKUP(B470,INDIRECT($F$8),6+(O480-1)*3),IF(W487,W480,0))))</f>
        <v>17</v>
      </c>
      <c r="Q480" s="1">
        <f ca="1">IF(ISERROR(F470),"",VLOOKUP(B470,INDIRECT($F$8),7+(O480-1)*3))</f>
        <v>20</v>
      </c>
      <c r="R480" s="1">
        <f ca="1">IF(ISERROR(F470),"",SUM(P480:Q480))</f>
        <v>37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/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0</v>
      </c>
      <c r="X480" s="1" t="str">
        <f ca="1">IF(ISERROR(F470),"",IF(W480=0,"",_xlfn.TEXTJOIN("",FALSE," G+",W480," in ",A480)))</f>
        <v/>
      </c>
    </row>
    <row r="481" spans="1:24" ht="12" customHeight="1" x14ac:dyDescent="0.25">
      <c r="A481" s="7" t="str">
        <f ca="1">IF(ISERROR(F470),"",VLOOKUP(C470,INDIRECT($F$8),6+(O481-1)*3,0))</f>
        <v>EEP 001</v>
      </c>
      <c r="B481" s="38" t="str">
        <f ca="1">IF(ISERROR(F470),"",VLOOKUP(D470,INDIRECT($F$8),6+(O481-1)*3,0))</f>
        <v>Basic Electrical Engineering Lab</v>
      </c>
      <c r="C481" s="38"/>
      <c r="D481" s="38"/>
      <c r="E481" s="38"/>
      <c r="F481" s="7">
        <f ca="1">IF(ISERROR(F470),"",VLOOKUP(E470,INDIRECT($F$8),6+(O481-1)*3,0))</f>
        <v>1</v>
      </c>
      <c r="G481" s="39" t="str">
        <f ca="1">IF(ISERROR(F470),"",_xlfn.TEXTJOIN("/",FALSE,P481,S481))</f>
        <v>19/25</v>
      </c>
      <c r="H481" s="39"/>
      <c r="I481" s="39" t="str">
        <f ca="1">IF(ISERROR(F470),"",_xlfn.TEXTJOIN("/",FALSE,Q481,T481))</f>
        <v>21/25</v>
      </c>
      <c r="J481" s="39"/>
      <c r="K481" s="39" t="str">
        <f ca="1">IF(ISERROR(F470),"",_xlfn.TEXTJOIN("/",FALSE,R481,U481))</f>
        <v>40/50</v>
      </c>
      <c r="L481" s="39"/>
      <c r="M481" s="7" t="str">
        <f ca="1">IF(ISERROR(F470),"",IF(ISTEXT(P481),IF(P481="A","Ab",IF(P481="D","Dt",IF(P481="UFM","UFM",IF(P481="NA","")))),IF(AND(ISBLANK(P481),ISBLANK(R481)),"",IF(P481&lt;0.3*S481,"F",IF(ISBLANK(R481),"",IF(ISTEXT(R481),R481,IF(R481&gt;=0.9*U481,"O",IF(R481&gt;=0.85*U481,"A+",IF(R481&gt;=0.8*U481,"A",IF(R481&gt;=0.7*U481,"B+",IF(R481&gt;=0.6*U481,"B",IF(R481&gt;=0.5*U481,"C",IF(R481&gt;=0.4*U481,"P",IF(R481&lt;0.4*U481,"F",R481))))))))))))))</f>
        <v>A</v>
      </c>
      <c r="N481" s="8">
        <f t="shared" ca="1" si="45"/>
        <v>8</v>
      </c>
      <c r="O481">
        <f t="shared" si="46"/>
        <v>7</v>
      </c>
      <c r="P481" s="1">
        <f ca="1">IF(ISERROR(F470),"",IF(ISTEXT(VLOOKUP(B470,INDIRECT($F$8),6+(O481-1)*3)),(VLOOKUP(B470,INDIRECT($F$8),6+(O481-1)*3)),SUM(VLOOKUP(B470,INDIRECT($F$8),6+(O481-1)*3),IF(W487,W481,0))))</f>
        <v>19</v>
      </c>
      <c r="Q481" s="1">
        <f ca="1">IF(ISERROR(F470),"",VLOOKUP(B470,INDIRECT($F$8),7+(O481-1)*3))</f>
        <v>21</v>
      </c>
      <c r="R481" s="1">
        <f ca="1">IF(ISERROR(F470),"",SUM(P481:Q481))</f>
        <v>40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/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0</v>
      </c>
      <c r="X481" s="1" t="str">
        <f ca="1">IF(ISERROR(F470),"",IF(W481=0,"",_xlfn.TEXTJOIN("",FALSE," G+",W481," in ",A481)))</f>
        <v/>
      </c>
    </row>
    <row r="482" spans="1:24" ht="12" customHeight="1" x14ac:dyDescent="0.25">
      <c r="A482" s="7" t="str">
        <f ca="1">IF(ISERROR(F470),"",VLOOKUP(C470,INDIRECT($F$8),6+(O482-1)*3,0))</f>
        <v>CSP 001</v>
      </c>
      <c r="B482" s="38" t="str">
        <f ca="1">IF(ISERROR(F470),"",VLOOKUP(D470,INDIRECT($F$8),6+(O482-1)*3-Z482,0))</f>
        <v>Programming for Problem Solving Lab</v>
      </c>
      <c r="C482" s="38"/>
      <c r="D482" s="38"/>
      <c r="E482" s="38"/>
      <c r="F482" s="7">
        <f ca="1">IF(ISERROR(F470),"",VLOOKUP(E470,INDIRECT($F$8),6+(O482-1)*3,0))</f>
        <v>1</v>
      </c>
      <c r="G482" s="39" t="str">
        <f ca="1">IF(ISERROR(F470),"",_xlfn.TEXTJOIN("/",FALSE,P482,S482))</f>
        <v>24/25</v>
      </c>
      <c r="H482" s="39"/>
      <c r="I482" s="39" t="str">
        <f ca="1">IF(ISERROR(F470),"",_xlfn.TEXTJOIN("/",FALSE,Q482,T482))</f>
        <v>24/25</v>
      </c>
      <c r="J482" s="39"/>
      <c r="K482" s="39" t="str">
        <f ca="1">IF(ISERROR(F470),"",_xlfn.TEXTJOIN("/",FALSE,R482,U482))</f>
        <v>48/50</v>
      </c>
      <c r="L482" s="39"/>
      <c r="M482" s="7" t="str">
        <f ca="1">IF(ISERROR(F470),"",IF(ISTEXT(P482),IF(P482="A","Ab",IF(P482="D","Dt",IF(P482="UFM","UFM",IF(P482="NA","")))),IF(AND(ISBLANK(P482),ISBLANK(R482)),"",IF(P482&lt;0.3*S482,"F",IF(ISBLANK(R482),"",IF(ISTEXT(R482),R482,IF(R482&gt;=0.9*U482,"O",IF(R482&gt;=0.85*U482,"A+",IF(R482&gt;=0.8*U482,"A",IF(R482&gt;=0.7*U482,"B+",IF(R482&gt;=0.6*U482,"B",IF(R482&gt;=0.5*U482,"C",IF(R482&gt;=0.4*U482,"P",IF(R482&lt;0.4*U482,"F",R482))))))))))))))</f>
        <v>O</v>
      </c>
      <c r="N482" s="8">
        <f t="shared" ca="1" si="45"/>
        <v>10</v>
      </c>
      <c r="O482">
        <f t="shared" si="46"/>
        <v>8</v>
      </c>
      <c r="P482" s="1">
        <f ca="1">IF(ISERROR(F470),"",IF(ISTEXT(VLOOKUP(B470,INDIRECT($F$8),6+(O482-1)*3)),(VLOOKUP(B470,INDIRECT($F$8),6+(O482-1)*3)),SUM(VLOOKUP(B470,INDIRECT($F$8),6+(O482-1)*3),IF(W487,W482,0))))</f>
        <v>24</v>
      </c>
      <c r="Q482" s="1">
        <f ca="1">IF(ISERROR(F470),"",VLOOKUP(B470,INDIRECT($F$8),7+(O482-1)*3))</f>
        <v>24</v>
      </c>
      <c r="R482" s="1">
        <f ca="1">IF(ISERROR(F470),"",SUM(P482:Q482))</f>
        <v>48</v>
      </c>
      <c r="S482" s="1">
        <f ca="1">IF(ISERROR(F470),"",VLOOKUP(A470,INDIRECT($F$8),6+(O482-1)*3))</f>
        <v>25</v>
      </c>
      <c r="T482" s="1">
        <f ca="1">IF(ISERROR(F470),"",VLOOKUP(A470,INDIRECT($F$8),7+(O482-1)*3))</f>
        <v>25</v>
      </c>
      <c r="U482" s="1">
        <f ca="1">IF(ISERROR(F470),"",VLOOKUP(A470,INDIRECT($F$8),8+(O482-1)*3))</f>
        <v>50</v>
      </c>
      <c r="V482" s="1" t="str">
        <f ca="1">IF(ISERROR(F470),"",IF(N482=0,A482,""))</f>
        <v/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0</v>
      </c>
      <c r="X482" s="1" t="str">
        <f ca="1">IF(ISERROR(F470),"",IF(W482=0,"",_xlfn.TEXTJOIN("",FALSE," G+",W482," in ",A482)))</f>
        <v/>
      </c>
    </row>
    <row r="483" spans="1:24" ht="12" customHeight="1" x14ac:dyDescent="0.25">
      <c r="A483" s="7" t="str">
        <f ca="1">IF(ISERROR(F470),"",VLOOKUP(C470,INDIRECT($F$8),6+(O483-1)*3,0))</f>
        <v>MEP 002</v>
      </c>
      <c r="B483" s="38" t="str">
        <f ca="1">IF(ISERROR(F470),"",VLOOKUP(D470,INDIRECT($F$8),6+(O483-1)*3-Z483,0))</f>
        <v>Engineering Graphics &amp; Design Lab</v>
      </c>
      <c r="C483" s="38"/>
      <c r="D483" s="38"/>
      <c r="E483" s="38"/>
      <c r="F483" s="7">
        <f ca="1">IF(ISERROR(F470),"",VLOOKUP(E470,INDIRECT($F$8),6+(O483-1)*3,0))</f>
        <v>2</v>
      </c>
      <c r="G483" s="39" t="str">
        <f ca="1">IF(ISERROR(F470),"",_xlfn.TEXTJOIN("/",FALSE,P483,S483))</f>
        <v>35/50</v>
      </c>
      <c r="H483" s="39"/>
      <c r="I483" s="39" t="str">
        <f ca="1">IF(ISERROR(F470),"",_xlfn.TEXTJOIN("/",FALSE,Q483,T483))</f>
        <v>46/50</v>
      </c>
      <c r="J483" s="39"/>
      <c r="K483" s="39" t="str">
        <f ca="1">IF(ISERROR(F470),"",_xlfn.TEXTJOIN("/",FALSE,R483,U483))</f>
        <v>81/100</v>
      </c>
      <c r="L483" s="39"/>
      <c r="M483" s="7" t="str">
        <f ca="1">IF(ISERROR(F470),"",IF(ISTEXT(P483),IF(P483="A","Ab",IF(P483="D","Dt",IF(P483="UFM","UFM",IF(P483="NA","")))),IF(AND(ISBLANK(P483),ISBLANK(R483)),"",IF(P483&lt;0.3*S483,"F",IF(ISBLANK(R483),"",IF(ISTEXT(R483),R483,IF(R483&gt;=0.9*U483,"O",IF(R483&gt;=0.85*U483,"A+",IF(R483&gt;=0.8*U483,"A",IF(R483&gt;=0.7*U483,"B+",IF(R483&gt;=0.6*U483,"B",IF(R483&gt;=0.5*U483,"C",IF(R483&gt;=0.4*U483,"P",IF(R483&lt;0.4*U483,"F",R483))))))))))))))</f>
        <v>A</v>
      </c>
      <c r="N483" s="8">
        <f t="shared" ca="1" si="45"/>
        <v>8</v>
      </c>
      <c r="O483">
        <f t="shared" si="46"/>
        <v>9</v>
      </c>
      <c r="P483" s="1">
        <f ca="1">IF(ISERROR(F470),"",IF(ISTEXT(VLOOKUP(B470,INDIRECT($F$8),6+(O483-1)*3)),(VLOOKUP(B470,INDIRECT($F$8),6+(O483-1)*3)),SUM(VLOOKUP(B470,INDIRECT($F$8),6+(O483-1)*3),IF(W487,W483,0))))</f>
        <v>35</v>
      </c>
      <c r="Q483" s="1">
        <f ca="1">IF(ISERROR(F470),"",VLOOKUP(B470,INDIRECT($F$8),7+(O483-1)*3))</f>
        <v>46</v>
      </c>
      <c r="R483" s="1">
        <f ca="1">IF(ISERROR(F470),"",SUM(P483:Q483))</f>
        <v>81</v>
      </c>
      <c r="S483" s="1">
        <f ca="1">IF(ISERROR(F470),"",VLOOKUP(A470,INDIRECT($F$8),6+(O483-1)*3))</f>
        <v>50</v>
      </c>
      <c r="T483" s="1">
        <f ca="1">IF(ISERROR(F470),"",VLOOKUP(A470,INDIRECT($F$8),7+(O483-1)*3))</f>
        <v>50</v>
      </c>
      <c r="U483" s="1">
        <f ca="1">IF(ISERROR(F470),"",VLOOKUP(A470,INDIRECT($F$8),8+(O483-1)*3))</f>
        <v>100</v>
      </c>
      <c r="V483" s="1" t="str">
        <f ca="1">IF(ISERROR(F470),"",IF(N483=0,A483,""))</f>
        <v/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0</v>
      </c>
      <c r="X483" s="1" t="str">
        <f ca="1">IF(ISERROR(F470),"",IF(W483=0,"",_xlfn.TEXTJOIN("",FALSE," G+",W483," in ",A483)))</f>
        <v/>
      </c>
    </row>
    <row r="484" spans="1:24" ht="12" customHeight="1" x14ac:dyDescent="0.25">
      <c r="A484" s="7" t="str">
        <f ca="1">IF(ISERROR(F470),"",VLOOKUP(C470,INDIRECT($F$8),6+(O484-1)*3,0))</f>
        <v>AHP 003</v>
      </c>
      <c r="B484" s="38" t="str">
        <f ca="1">IF(ISERROR(F470),"",VLOOKUP(D470,INDIRECT($F$8),6+(O484-1)*3,0))</f>
        <v>Introduction to Digital Marketing Lab</v>
      </c>
      <c r="C484" s="38"/>
      <c r="D484" s="38"/>
      <c r="E484" s="38"/>
      <c r="F484" s="7">
        <f ca="1">IF(ISERROR(F470),"",VLOOKUP(E470,INDIRECT($F$8),6+(O484-1)*3,0))</f>
        <v>1</v>
      </c>
      <c r="G484" s="39" t="str">
        <f ca="1">IF(ISERROR(F470),"",_xlfn.TEXTJOIN("/",FALSE,P484,S484))</f>
        <v>21/25</v>
      </c>
      <c r="H484" s="39"/>
      <c r="I484" s="39" t="str">
        <f ca="1">IF(ISERROR(F470),"",_xlfn.TEXTJOIN("/",FALSE,Q484,T484))</f>
        <v>20/25</v>
      </c>
      <c r="J484" s="39"/>
      <c r="K484" s="39" t="str">
        <f ca="1">IF(ISERROR(F470),"",_xlfn.TEXTJOIN("/",FALSE,R484,U484))</f>
        <v>41/50</v>
      </c>
      <c r="L484" s="39"/>
      <c r="M484" s="7" t="str">
        <f ca="1">IF(ISERROR(F470),"",IF(ISTEXT(P484),IF(P484="A","Ab",IF(P484="D","Dt",IF(P484="UFM","UFM",IF(P484="NA","")))),IF(AND(ISBLANK(P484),ISBLANK(R484)),"",IF(P484&lt;0.3*S484,"F",IF(ISBLANK(R484),"",IF(ISTEXT(R484),R484,IF(R484&gt;=0.9*U484,"O",IF(R484&gt;=0.85*U484,"A+",IF(R484&gt;=0.8*U484,"A",IF(R484&gt;=0.7*U484,"B+",IF(R484&gt;=0.6*U484,"B",IF(R484&gt;=0.5*U484,"C",IF(R484&gt;=0.4*U484,"P",IF(R484&lt;0.4*U484,"F",R484))))))))))))))</f>
        <v>A</v>
      </c>
      <c r="N484" s="8">
        <f t="shared" ca="1" si="45"/>
        <v>8</v>
      </c>
      <c r="O484">
        <f t="shared" si="46"/>
        <v>10</v>
      </c>
      <c r="P484" s="1">
        <f ca="1">IF(ISERROR(F470),"",IF(ISTEXT(VLOOKUP(B470,INDIRECT($F$8),6+(O484-1)*3)),(VLOOKUP(B470,INDIRECT($F$8),6+(O484-1)*3)),SUM(VLOOKUP(B470,INDIRECT($F$8),6+(O484-1)*3),IF(W487,W484,0))))</f>
        <v>21</v>
      </c>
      <c r="Q484" s="1">
        <f ca="1">IF(ISERROR(F470),"",VLOOKUP(B470,INDIRECT($F$8),7+(O484-1)*3))</f>
        <v>20</v>
      </c>
      <c r="R484" s="1">
        <f ca="1">IF(ISERROR(F470),"",SUM(P484:Q484))</f>
        <v>41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/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0</v>
      </c>
      <c r="X484" s="1" t="str">
        <f ca="1">IF(ISERROR(F470),"",IF(W484=0,"",_xlfn.TEXTJOIN("",FALSE," G+",W484," in ",A484)))</f>
        <v/>
      </c>
    </row>
    <row r="485" spans="1:24" ht="12" customHeight="1" x14ac:dyDescent="0.25">
      <c r="A485" s="7" t="str">
        <f ca="1">IF(ISERROR(F470),"",VLOOKUP(C470,INDIRECT($F$8),6+(O485-1)*3,0))</f>
        <v>AHP 005</v>
      </c>
      <c r="B485" s="38" t="str">
        <f ca="1">IF(ISERROR(F470),"",VLOOKUP(D470,INDIRECT($F$8),6+(O485-1)*3,0))</f>
        <v>Self Employment &amp; Entrepreneurship Development</v>
      </c>
      <c r="C485" s="38"/>
      <c r="D485" s="38"/>
      <c r="E485" s="38"/>
      <c r="F485" s="7">
        <f ca="1">IF(ISERROR(F470),"",VLOOKUP(E470,INDIRECT($F$8),6+(O485-1)*3,0))</f>
        <v>1</v>
      </c>
      <c r="G485" s="39" t="str">
        <f ca="1">IF(ISERROR(F470),"",_xlfn.TEXTJOIN("/",FALSE,P485,S485))</f>
        <v>20/25</v>
      </c>
      <c r="H485" s="39"/>
      <c r="I485" s="39" t="str">
        <f ca="1">IF(ISERROR(F470),"",_xlfn.TEXTJOIN("/",FALSE,Q485,T485))</f>
        <v>24/25</v>
      </c>
      <c r="J485" s="39"/>
      <c r="K485" s="39" t="str">
        <f ca="1">IF(ISERROR(F470),"",_xlfn.TEXTJOIN("/",FALSE,R485,U485))</f>
        <v>44/50</v>
      </c>
      <c r="L485" s="39"/>
      <c r="M485" s="7" t="str">
        <f ca="1">IF(ISERROR(F470),"",IF(ISTEXT(P485),IF(P485="A","Ab",IF(P485="D","Dt",IF(P485="UFM","UFM",IF(P485="NA","")))),IF(AND(ISBLANK(P485),ISBLANK(R485)),"",IF(P485&lt;0.3*S485,"F",IF(ISBLANK(R485),"",IF(ISTEXT(R485),R485,IF(R485&gt;=0.9*U485,"O",IF(R485&gt;=0.85*U485,"A+",IF(R485&gt;=0.8*U485,"A",IF(R485&gt;=0.7*U485,"B+",IF(R485&gt;=0.6*U485,"B",IF(R485&gt;=0.5*U485,"C",IF(R485&gt;=0.4*U485,"P",IF(R485&lt;0.4*U485,"F",R485))))))))))))))</f>
        <v>A+</v>
      </c>
      <c r="N485" s="8">
        <f t="shared" ca="1" si="45"/>
        <v>9</v>
      </c>
      <c r="O485">
        <f t="shared" si="46"/>
        <v>11</v>
      </c>
      <c r="P485" s="1">
        <f ca="1">IF(ISERROR(F470),"",IF(ISTEXT(VLOOKUP(B470,INDIRECT($F$8),6+(O485-1)*3)),(VLOOKUP(B470,INDIRECT($F$8),6+(O485-1)*3)),SUM(VLOOKUP(B470,INDIRECT($F$8),6+(O485-1)*3),IF(W487,W485,0))))</f>
        <v>20</v>
      </c>
      <c r="Q485" s="1">
        <f ca="1">IF(ISERROR(F470),"",VLOOKUP(B470,INDIRECT($F$8),7+(O485-1)*3))</f>
        <v>24</v>
      </c>
      <c r="R485" s="1">
        <f ca="1">IF(ISERROR(F470),"",SUM(P485:Q485))</f>
        <v>44</v>
      </c>
      <c r="S485" s="1">
        <f ca="1">IF(ISERROR(F470),"",VLOOKUP(A470,INDIRECT($F$8),6+(O485-1)*3))</f>
        <v>25</v>
      </c>
      <c r="T485" s="1">
        <f ca="1">IF(ISERROR(F470),"",VLOOKUP(A470,INDIRECT($F$8),7+(O485-1)*3))</f>
        <v>25</v>
      </c>
      <c r="U485" s="1">
        <f ca="1">IF(ISERROR(F470),"",VLOOKUP(A470,INDIRECT($F$8),8+(O485-1)*3))</f>
        <v>50</v>
      </c>
      <c r="V485" s="1" t="str">
        <f ca="1">IF(ISERROR(F470),"",IF(N485=0,A485,""))</f>
        <v/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0</v>
      </c>
      <c r="X485" s="1" t="str">
        <f ca="1">IF(ISERROR(F470),"",IF(W485=0,"",_xlfn.TEXTJOIN("",FALSE," G+",W485," in ",A485)))</f>
        <v/>
      </c>
    </row>
    <row r="486" spans="1:24" ht="12" customHeight="1" x14ac:dyDescent="0.25">
      <c r="A486" s="7" t="str">
        <f ca="1">IF(ISERROR(F470),"",VLOOKUP(C470,INDIRECT($F$8),6+(O486-1)*3-Y486,0))</f>
        <v>GP 02</v>
      </c>
      <c r="B486" s="38" t="str">
        <f ca="1">IF(ISERROR(F470),"",VLOOKUP(D470,INDIRECT($F$8),6+(O486-1)*3-Z486,0))</f>
        <v>General Proficiency ($)</v>
      </c>
      <c r="C486" s="38"/>
      <c r="D486" s="38"/>
      <c r="E486" s="38"/>
      <c r="F486" s="7">
        <f ca="1">IF(ISERROR(F470),"",VLOOKUP(E470,INDIRECT($F$8),6+(O486-1)*3-AA486,0))</f>
        <v>0</v>
      </c>
      <c r="G486" s="39" t="str">
        <f ca="1">IF(ISERROR(F470),"","-")</f>
        <v>-</v>
      </c>
      <c r="H486" s="39"/>
      <c r="I486" s="39" t="str">
        <f ca="1">IF(ISERROR(F470),"",_xlfn.TEXTJOIN("/",FALSE,Q486,T486))</f>
        <v>45/50</v>
      </c>
      <c r="J486" s="39"/>
      <c r="K486" s="39" t="str">
        <f ca="1">IF(ISERROR(F470),"",_xlfn.TEXTJOIN("/",FALSE,R486,U486))</f>
        <v>45/50</v>
      </c>
      <c r="L486" s="39"/>
      <c r="M486" s="39" t="str">
        <f ca="1">IF(ISBLANK(R486),"",IF(ISTEXT(R486),R486,IF(R486&gt;=0.8*U486,"Excellent",IF(R486&gt;=0.6*U486,"Very Good",IF(R486&gt;=0.4*U486,"Good",IF(R486&gt;=0.2*U486,"Satisfactory","Average"))))))</f>
        <v>Excellent</v>
      </c>
      <c r="N486" s="39"/>
      <c r="O486">
        <f t="shared" si="46"/>
        <v>12</v>
      </c>
      <c r="P486" s="1">
        <f ca="1">IF(ISERROR(F470),"",IF(ISTEXT(VLOOKUP(B\28,INDIRECT($F$8),6+(O486-1)*3)),(VLOOKUP(B470,INDIRECT($F$8),6+(O486-1)*3)),SUM(VLOOKUP(B470,INDIRECT($F$8),6+(O486-1)*3),IF(W487,W486,0))))</f>
        <v>0</v>
      </c>
      <c r="Q486" s="1">
        <f ca="1">IF(ISERROR(F470),"",VLOOKUP(B470,INDIRECT($F$8),7+(O486-1)*3))</f>
        <v>45</v>
      </c>
      <c r="R486" s="1">
        <f ca="1">IF(ISERROR(F470),"",SUM(P486:Q486))</f>
        <v>45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5">
      <c r="A487" s="40" t="str">
        <f ca="1">IF(ISERROR(F470),"",A466)</f>
        <v>Total Credits/ Marks/ Total Grade Points</v>
      </c>
      <c r="B487" s="40"/>
      <c r="C487" s="40"/>
      <c r="D487" s="40"/>
      <c r="E487" s="40"/>
      <c r="F487" s="10">
        <f ca="1">IF(ISERROR(F470),"",SUM(F475:F485))</f>
        <v>23</v>
      </c>
      <c r="G487" s="41" t="str">
        <f ca="1">IF(ISERROR(F470),"",_xlfn.TEXTJOIN("/",TRUE,SUMIF(F475:F486,"&gt;0",P475:P486),SUMIF(F475:F486,"&gt;0",S475:S486)))</f>
        <v>363/575</v>
      </c>
      <c r="H487" s="41"/>
      <c r="I487" s="41" t="str">
        <f ca="1">IF(ISERROR(F470),"",_xlfn.TEXTJOIN("/",TRUE,SUMIF(F475:F486,"&gt;0",Q475:Q486),SUMIF(F475:F486,"&gt;0",T475:T486)))</f>
        <v>330/375</v>
      </c>
      <c r="J487" s="41"/>
      <c r="K487" s="41" t="str">
        <f ca="1">IF(ISERROR(F470),"",_xlfn.TEXTJOIN("/",TRUE,SUMIF(F475:F486,"&gt;0",R475:R486),SUMIF(F475:F486,"&gt;0",U475:U486)))</f>
        <v>693/950</v>
      </c>
      <c r="L487" s="41"/>
      <c r="M487" s="40" t="e">
        <f ca="1">IF(ISERROR(F470),"",SUMPRODUCT(N475:N485,F475:F485))</f>
        <v>#N/A</v>
      </c>
      <c r="N487" s="40"/>
      <c r="V487" s="1" t="e">
        <f ca="1">IF(ISERROR(F470),"",_xlfn.TEXTJOIN(", ",TRUE,V475:V486))</f>
        <v>#N/A</v>
      </c>
      <c r="W487" t="b">
        <f ca="1">IF(ISERROR(F470),"",IF(SUM(W475:W486)&lt;=W474,TRUE,FALSE))</f>
        <v>0</v>
      </c>
      <c r="X487" s="1" t="str">
        <f ca="1">IF(ISERROR(F470),"",_xlfn.TEXTJOIN(",",TRUE,X475:X486))</f>
        <v xml:space="preserve"> G+11 in AHT 001</v>
      </c>
    </row>
    <row r="488" spans="1:24" ht="12" customHeight="1" x14ac:dyDescent="0.25">
      <c r="A488" s="40" t="str">
        <f ca="1">IF(ISERROR(F470),"",A467)</f>
        <v>Result:</v>
      </c>
      <c r="B488" s="42" t="e" cm="1">
        <f t="array" aca="1" ref="B488" ca="1">IF(INDIRECT("N" &amp; ROW())&lt;20, "NOT PROMOTED TO SECOND YEAR", IF(TRIM(INDIRECT("V" &amp; ROW()-1))="","PASS","CARRY OVER")
)</f>
        <v>#N/A</v>
      </c>
      <c r="C488" s="42"/>
      <c r="D488" s="40" t="str">
        <f ca="1">IF(ISERROR(F470),"",D467)</f>
        <v>Remark:</v>
      </c>
      <c r="E488" s="42" t="e">
        <f ca="1">IF(ISERROR(F470),"",IF(V487="",IF(X487="","",X487),_xlfn.TEXTJOIN(" ",TRUE,"BACK IN",V487)))</f>
        <v>#N/A</v>
      </c>
      <c r="F488" s="42"/>
      <c r="G488" s="40" t="str">
        <f ca="1">IF(ISERROR(F470),"",G467)</f>
        <v>SGPA:</v>
      </c>
      <c r="H488" s="43" t="e">
        <f ca="1">IF(ISERROR(F470),"",M487/F487)</f>
        <v>#N/A</v>
      </c>
      <c r="I488" s="40" t="str">
        <f ca="1">IF(ISERROR(F470),"",I467)</f>
        <v>CGPA:</v>
      </c>
      <c r="J488" s="43" t="e">
        <f ca="1">IF(ISERROR(F470),"",VLOOKUP(B470,INDIRECT($F$8),12+(O486-1)*3,0))</f>
        <v>#N/A</v>
      </c>
      <c r="K488" s="42" t="str">
        <f ca="1">IF(ISERROR(F470),"",K467)</f>
        <v>Earned Credits:</v>
      </c>
      <c r="L488" s="40">
        <f ca="1">IF(ISERROR(F470),"",SUMIF(N475:N485,"&gt;0",F475:F485))</f>
        <v>19</v>
      </c>
      <c r="M488" s="42" t="str">
        <f ca="1">IF(ISERROR(F470),"",M467)</f>
        <v>Cuml. Earned Credits:</v>
      </c>
      <c r="N488" s="40">
        <f ca="1">IF(ISERROR(F470),"",VLOOKUP(B470,INDIRECT($F$8),10+(O486-1)*3,0))</f>
        <v>42</v>
      </c>
    </row>
    <row r="489" spans="1:24" ht="12" customHeight="1" x14ac:dyDescent="0.25">
      <c r="A489" s="40"/>
      <c r="B489" s="42"/>
      <c r="C489" s="42"/>
      <c r="D489" s="40"/>
      <c r="E489" s="42"/>
      <c r="F489" s="42"/>
      <c r="G489" s="40"/>
      <c r="H489" s="43"/>
      <c r="I489" s="40"/>
      <c r="J489" s="43"/>
      <c r="K489" s="42"/>
      <c r="L489" s="40"/>
      <c r="M489" s="42"/>
      <c r="N489" s="40"/>
    </row>
    <row r="490" spans="1:24" ht="12" customHeight="1" x14ac:dyDescent="0.25">
      <c r="A490" s="40"/>
      <c r="B490" s="42"/>
      <c r="C490" s="42"/>
      <c r="D490" s="40"/>
      <c r="E490" s="42"/>
      <c r="F490" s="42"/>
      <c r="G490" s="40"/>
      <c r="H490" s="43"/>
      <c r="I490" s="40"/>
      <c r="J490" s="43"/>
      <c r="K490" s="42"/>
      <c r="L490" s="40"/>
      <c r="M490" s="42"/>
      <c r="N490" s="40"/>
    </row>
    <row r="491" spans="1:24" ht="12" customHeight="1" x14ac:dyDescent="0.25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 t="str">
        <f ca="1">VLOOKUP(B491,INDIRECT($F$8),4,0)</f>
        <v>DIYA UNIYAL</v>
      </c>
    </row>
    <row r="492" spans="1:24" ht="12" customHeight="1" x14ac:dyDescent="0.25">
      <c r="A492" s="44" t="str">
        <f ca="1">IF(ISERROR(F491),"",A471)</f>
        <v>Name:</v>
      </c>
      <c r="B492" s="44" t="str">
        <f ca="1">IFERROR(VLOOKUP(B491,INDIRECT($F$8),4,0),"")</f>
        <v>DIYA UNIYAL</v>
      </c>
      <c r="C492" s="44"/>
      <c r="D492" s="44" t="str">
        <f ca="1">IF(ISERROR(F491),"",D471)</f>
        <v>Father's Name:</v>
      </c>
      <c r="E492" s="44" t="str">
        <f ca="1">IFERROR(VLOOKUP(B491,INDIRECT($F$8),5,0),"")</f>
        <v>JITENDRA PRASAD UNIYAL</v>
      </c>
      <c r="F492" s="44"/>
      <c r="G492" s="44" t="str">
        <f ca="1">IF(ISERROR(F491),"",G471)</f>
        <v>University Roll No:</v>
      </c>
      <c r="H492" s="44"/>
      <c r="I492" s="45">
        <f ca="1">IFERROR(VLOOKUP(B491,INDIRECT($F$8),2,0),"")</f>
        <v>250090101024</v>
      </c>
      <c r="J492" s="45"/>
      <c r="K492" s="44" t="str">
        <f ca="1">IF(ISERROR(F491),"",K471)</f>
        <v>University Enrol. No:</v>
      </c>
      <c r="L492" s="44"/>
      <c r="M492" s="45">
        <f ca="1">IFERROR(VLOOKUP(B491,INDIRECT($F$8),3,0),"")</f>
        <v>0</v>
      </c>
      <c r="N492" s="45"/>
    </row>
    <row r="493" spans="1:24" ht="12" customHeight="1" x14ac:dyDescent="0.25">
      <c r="A493" s="44"/>
      <c r="B493" s="44"/>
      <c r="C493" s="44"/>
      <c r="D493" s="44"/>
      <c r="E493" s="44"/>
      <c r="F493" s="44"/>
      <c r="G493" s="44"/>
      <c r="H493" s="44"/>
      <c r="I493" s="45"/>
      <c r="J493" s="45"/>
      <c r="K493" s="44"/>
      <c r="L493" s="44"/>
      <c r="M493" s="45"/>
      <c r="N493" s="45"/>
    </row>
    <row r="494" spans="1:24" ht="12" customHeight="1" x14ac:dyDescent="0.25">
      <c r="A494" s="42" t="str">
        <f ca="1">IF(ISERROR(F491),"",A473)</f>
        <v>Subject Code</v>
      </c>
      <c r="B494" s="42" t="str">
        <f ca="1">IF(ISERROR(F491),"",B473)</f>
        <v>Subject Name</v>
      </c>
      <c r="C494" s="42"/>
      <c r="D494" s="42"/>
      <c r="E494" s="42"/>
      <c r="F494" s="42" t="str">
        <f ca="1">IF(ISERROR(F491),"",F473)</f>
        <v>Credits</v>
      </c>
      <c r="G494" s="42" t="str">
        <f ca="1">IF(ISERROR(F491),"",G473)</f>
        <v>External Marks</v>
      </c>
      <c r="H494" s="42"/>
      <c r="I494" s="42" t="str">
        <f ca="1">IF(ISERROR(F491),"",I473)</f>
        <v>Sessional Marks</v>
      </c>
      <c r="J494" s="42"/>
      <c r="K494" s="42" t="str">
        <f ca="1">IF(ISERROR(F491),"",K473)</f>
        <v>Total Marks</v>
      </c>
      <c r="L494" s="42"/>
      <c r="M494" s="42" t="str">
        <f ca="1">IF(ISERROR(F491),"",M473)</f>
        <v>Grade</v>
      </c>
      <c r="N494" s="42" t="str">
        <f ca="1">IF(ISERROR(F491),"",N473)</f>
        <v>Grade Points</v>
      </c>
    </row>
    <row r="495" spans="1:24" ht="12" customHeight="1" x14ac:dyDescent="0.2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2" customHeight="1" x14ac:dyDescent="0.25">
      <c r="A496" s="7" t="str">
        <f ca="1">IF(ISERROR(F491),"",VLOOKUP(C491,INDIRECT($F$8),6+(O496-1)*3,0))</f>
        <v>AHT 001</v>
      </c>
      <c r="B496" s="38" t="str">
        <f ca="1">IF(ISERROR(F491),"",VLOOKUP(D491,INDIRECT($F$8),6+(O496-1)*3,0))</f>
        <v>Engineering Physics</v>
      </c>
      <c r="C496" s="38"/>
      <c r="D496" s="38"/>
      <c r="E496" s="38"/>
      <c r="F496" s="7">
        <f ca="1">IF(ISERROR(F491),"",VLOOKUP(E491,INDIRECT($F$8),6+(O496-1)*3,0))</f>
        <v>4</v>
      </c>
      <c r="G496" s="39" t="str">
        <f ca="1">IF(ISERROR(F491),"",_xlfn.TEXTJOIN("/",FALSE,P496,S496))</f>
        <v>JITENDRA PRASAD UNIYAL/100</v>
      </c>
      <c r="H496" s="39"/>
      <c r="I496" s="39" t="str">
        <f ca="1">IF(ISERROR(F491),"",_xlfn.TEXTJOIN("/",FALSE,Q496,T496))</f>
        <v>41/50</v>
      </c>
      <c r="J496" s="39"/>
      <c r="K496" s="39" t="str">
        <f ca="1">IF(ISERROR(F491),"",_xlfn.TEXTJOIN("/",FALSE,R496,U496))</f>
        <v>41/150</v>
      </c>
      <c r="L496" s="39"/>
      <c r="M496" s="7" t="b">
        <f ca="1">IF(ISERROR(F491),"",IF(ISTEXT(P496),IF(P496="A","Ab",IF(P496="D","Dt",IF(P496="UFM","UFM",IF(P496="NA","")))),IF(AND(ISBLANK(P496),ISBLANK(R496)),"",IF(P496&lt;0.3*S496,"F",IF(ISBLANK(R496),"",IF(ISTEXT(R496),R496,IF(R496&gt;=0.9*U496,"O",IF(R496&gt;=0.85*U496,"A+",IF(R496&gt;=0.8*U496,"A",IF(R496&gt;=0.7*U496,"B+",IF(R496&gt;=0.6*U496,"B",IF(R496&gt;=0.5*U496,"C",IF(R496&gt;=0.4*U496,"P",IF(R496&lt;0.4*U496,"F",R496))))))))))))))</f>
        <v>0</v>
      </c>
      <c r="N496" s="8" t="e">
        <f t="shared" ref="N496:N506" ca="1" si="47">INDEX($Z$2:$Z$13,MATCH(M496,$Y$2:$Y$13,0))</f>
        <v>#N/A</v>
      </c>
      <c r="O496">
        <v>1</v>
      </c>
      <c r="P496" s="1" t="str">
        <f ca="1">IF(ISERROR(F491),"",IF(ISTEXT(VLOOKUP(B491,INDIRECT($F$8),6+(O496-1)*3)),(VLOOKUP(B491,INDIRECT($F$8),6+(O496-1)*3)),SUM(VLOOKUP(B491,INDIRECT($F$8),6+(O496-1)*3),IF(W508,W496,0))))</f>
        <v>JITENDRA PRASAD UNIYAL</v>
      </c>
      <c r="Q496" s="1">
        <f ca="1">IF(ISERROR(F491),"",VLOOKUP(B491,INDIRECT($F$8),7+(O496-1)*3))</f>
        <v>41</v>
      </c>
      <c r="R496" s="1">
        <f ca="1">IF(ISERROR(F491),"",SUM(P496:Q496))</f>
        <v>41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e">
        <f ca="1">IF(ISERROR(F491),"",IF(N496=0,A496,""))</f>
        <v>#N/A</v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11</v>
      </c>
      <c r="X496" s="1" t="str">
        <f ca="1">IF(ISERROR(F491),"",IF(W496=0,"",_xlfn.TEXTJOIN("",FALSE," G+",W496," in ",A496)))</f>
        <v xml:space="preserve"> G+11 in AHT 001</v>
      </c>
    </row>
    <row r="497" spans="1:24" ht="12" customHeight="1" x14ac:dyDescent="0.25">
      <c r="A497" s="7" t="str">
        <f ca="1">IF(ISERROR(F491),"",VLOOKUP(C491,INDIRECT($F$8),6+(O497-1)*3,0))</f>
        <v>AHT 005</v>
      </c>
      <c r="B497" s="38" t="str">
        <f ca="1">IF(ISERROR(F491),"",VLOOKUP(D491,INDIRECT($F$8),6+(O497-1)*3,0))</f>
        <v>Analytical Mathematics</v>
      </c>
      <c r="C497" s="38"/>
      <c r="D497" s="38"/>
      <c r="E497" s="38"/>
      <c r="F497" s="7">
        <f ca="1">IF(ISERROR(F491),"",VLOOKUP(E491,INDIRECT($F$8),6+(O497-1)*3,0))</f>
        <v>4</v>
      </c>
      <c r="G497" s="39" t="str">
        <f ca="1">IF(ISERROR(F491),"",_xlfn.TEXTJOIN("/",FALSE,P497,S497))</f>
        <v>86/100</v>
      </c>
      <c r="H497" s="39"/>
      <c r="I497" s="39" t="str">
        <f ca="1">IF(ISERROR(F491),"",_xlfn.TEXTJOIN("/",FALSE,Q497,T497))</f>
        <v>46/50</v>
      </c>
      <c r="J497" s="39"/>
      <c r="K497" s="39" t="str">
        <f ca="1">IF(ISERROR(F491),"",_xlfn.TEXTJOIN("/",FALSE,R497,U497))</f>
        <v>132/150</v>
      </c>
      <c r="L497" s="39"/>
      <c r="M497" s="7" t="str">
        <f ca="1">IF(ISERROR(F491),"",IF(ISTEXT(P497),IF(P497="A","Ab",IF(P497="D","Dt",IF(P497="UFM","UFM",IF(P497="NA","")))),IF(AND(ISBLANK(P497),ISBLANK(R497)),"",IF(P497&lt;0.3*S497,"F",IF(ISBLANK(R497),"",IF(ISTEXT(R497),R497,IF(R497&gt;=0.9*U497,"O",IF(R497&gt;=0.85*U497,"A+",IF(R497&gt;=0.8*U497,"A",IF(R497&gt;=0.7*U497,"B+",IF(R497&gt;=0.6*U497,"B",IF(R497&gt;=0.5*U497,"C",IF(R497&gt;=0.4*U497,"P",IF(R497&lt;0.4*U497,"F",R497))))))))))))))</f>
        <v>A+</v>
      </c>
      <c r="N497" s="8">
        <f t="shared" ca="1" si="47"/>
        <v>9</v>
      </c>
      <c r="O497">
        <f>O496+1</f>
        <v>2</v>
      </c>
      <c r="P497" s="1">
        <f ca="1">IF(ISERROR(F491),"",IF(ISTEXT(VLOOKUP(B491,INDIRECT($F$8),6+(O497-1)*3)),(VLOOKUP(B491,INDIRECT($F$8),6+(O497-1)*3)),SUM(VLOOKUP(B491,INDIRECT($F$8),6+(O497-1)*3),IF(W508,W497,0))))</f>
        <v>86</v>
      </c>
      <c r="Q497" s="1">
        <f ca="1">IF(ISERROR(F491),"",VLOOKUP(B491,INDIRECT($F$8),7+(O497-1)*3))</f>
        <v>46</v>
      </c>
      <c r="R497" s="1">
        <f ca="1">IF(ISERROR(F491),"",SUM(P497:Q497))</f>
        <v>132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str">
        <f ca="1">IF(ISERROR(F491),"",IF(N497=0,A497,""))</f>
        <v/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0</v>
      </c>
      <c r="X497" s="1" t="str">
        <f ca="1">IF(ISERROR(F491),"",IF(W497=0,"",_xlfn.TEXTJOIN("",FALSE," G+",W497," in ",A497)))</f>
        <v/>
      </c>
    </row>
    <row r="498" spans="1:24" ht="12" customHeight="1" x14ac:dyDescent="0.25">
      <c r="A498" s="7" t="str">
        <f ca="1">IF(ISERROR(F491),"",VLOOKUP(C491,INDIRECT($F$8),6+(O498-1)*3,0))</f>
        <v>EET 001</v>
      </c>
      <c r="B498" s="38" t="str">
        <f ca="1">IF(ISERROR(F491),"",VLOOKUP(D491,INDIRECT($F$8),6+(O498-1)*3,0))</f>
        <v>Basic Electrical Engineering</v>
      </c>
      <c r="C498" s="38"/>
      <c r="D498" s="38"/>
      <c r="E498" s="38"/>
      <c r="F498" s="7">
        <f ca="1">IF(ISERROR(F491),"",VLOOKUP(E491,INDIRECT($F$8),6+(O498-1)*3,0))</f>
        <v>4</v>
      </c>
      <c r="G498" s="39" t="str">
        <f ca="1">IF(ISERROR(F491),"",_xlfn.TEXTJOIN("/",FALSE,P498,S498))</f>
        <v>89/100</v>
      </c>
      <c r="H498" s="39"/>
      <c r="I498" s="39" t="str">
        <f ca="1">IF(ISERROR(F491),"",_xlfn.TEXTJOIN("/",FALSE,Q498,T498))</f>
        <v>47/50</v>
      </c>
      <c r="J498" s="39"/>
      <c r="K498" s="39" t="str">
        <f ca="1">IF(ISERROR(F491),"",_xlfn.TEXTJOIN("/",FALSE,R498,U498))</f>
        <v>136/150</v>
      </c>
      <c r="L498" s="39"/>
      <c r="M498" s="7" t="str">
        <f ca="1">IF(ISERROR(F491),"",IF(ISTEXT(P498),IF(P498="A","Ab",IF(P498="D","Dt",IF(P498="UFM","UFM",IF(P498="NA","")))),IF(AND(ISBLANK(P498),ISBLANK(R498)),"",IF(P498&lt;0.3*S498,"F",IF(ISBLANK(R498),"",IF(ISTEXT(R498),R498,IF(R498&gt;=0.9*U498,"O",IF(R498&gt;=0.85*U498,"A+",IF(R498&gt;=0.8*U498,"A",IF(R498&gt;=0.7*U498,"B+",IF(R498&gt;=0.6*U498,"B",IF(R498&gt;=0.5*U498,"C",IF(R498&gt;=0.4*U498,"P",IF(R498&lt;0.4*U498,"F",R498))))))))))))))</f>
        <v>O</v>
      </c>
      <c r="N498" s="8">
        <f t="shared" ca="1" si="47"/>
        <v>10</v>
      </c>
      <c r="O498">
        <f>O497+1</f>
        <v>3</v>
      </c>
      <c r="P498" s="1">
        <f ca="1">IF(ISERROR(F491),"",IF(ISTEXT(VLOOKUP(B491,INDIRECT($F$8),6+(O498-1)*3)),(VLOOKUP(B491,INDIRECT($F$8),6+(O498-1)*3)),SUM(VLOOKUP(B491,INDIRECT($F$8),6+(O498-1)*3),IF(W508,W498,0))))</f>
        <v>89</v>
      </c>
      <c r="Q498" s="1">
        <f ca="1">IF(ISERROR(F491),"",VLOOKUP(B491,INDIRECT($F$8),7+(O498-1)*3))</f>
        <v>47</v>
      </c>
      <c r="R498" s="1">
        <f ca="1">IF(ISERROR(F491),"",SUM(P498:Q498))</f>
        <v>136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str">
        <f ca="1">IF(ISERROR(F491),"",IF(N498=0,A498,""))</f>
        <v/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0</v>
      </c>
      <c r="X498" s="1" t="str">
        <f ca="1">IF(ISERROR(F491),"",IF(W498=0,"",_xlfn.TEXTJOIN("",FALSE," G+",W498," in ",A498)))</f>
        <v/>
      </c>
    </row>
    <row r="499" spans="1:24" ht="12" customHeight="1" x14ac:dyDescent="0.25">
      <c r="A499" s="7" t="str">
        <f ca="1">IF(ISERROR(F491),"",VLOOKUP(C491,INDIRECT($F$8),6+(O499-1)*3,0))</f>
        <v>CST 001</v>
      </c>
      <c r="B499" s="38" t="str">
        <f ca="1">IF(ISERROR(F491),"",VLOOKUP(D491,INDIRECT($F$8),6+(O499-1)*3,0))</f>
        <v>Programming for Problem Solving</v>
      </c>
      <c r="C499" s="38"/>
      <c r="D499" s="38"/>
      <c r="E499" s="38"/>
      <c r="F499" s="7">
        <f ca="1">IF(ISERROR(F491),"",VLOOKUP(E491,INDIRECT($F$8),6+(O499-1)*3,0))</f>
        <v>4</v>
      </c>
      <c r="G499" s="39" t="str">
        <f ca="1">IF(ISERROR(F491),"",_xlfn.TEXTJOIN("/",FALSE,P499,S499))</f>
        <v>92/100</v>
      </c>
      <c r="H499" s="39"/>
      <c r="I499" s="39" t="str">
        <f ca="1">IF(ISERROR(F491),"",_xlfn.TEXTJOIN("/",FALSE,Q499,T499))</f>
        <v>48/50</v>
      </c>
      <c r="J499" s="39"/>
      <c r="K499" s="39" t="str">
        <f ca="1">IF(ISERROR(F491),"",_xlfn.TEXTJOIN("/",FALSE,R499,U499))</f>
        <v>140/150</v>
      </c>
      <c r="L499" s="39"/>
      <c r="M499" s="7" t="str">
        <f ca="1">IF(ISERROR(F491),"",IF(ISTEXT(P499),IF(P499="A","Ab",IF(P499="D","Dt",IF(P499="UFM","UFM",IF(P499="NA","")))),IF(AND(ISBLANK(P499),ISBLANK(R499)),"",IF(P499&lt;0.3*S499,"F",IF(ISBLANK(R499),"",IF(ISTEXT(R499),R499,IF(R499&gt;=0.9*U499,"O",IF(R499&gt;=0.85*U499,"A+",IF(R499&gt;=0.8*U499,"A",IF(R499&gt;=0.7*U499,"B+",IF(R499&gt;=0.6*U499,"B",IF(R499&gt;=0.5*U499,"C",IF(R499&gt;=0.4*U499,"P",IF(R499&lt;0.4*U499,"F",R499))))))))))))))</f>
        <v>O</v>
      </c>
      <c r="N499" s="8">
        <f t="shared" ca="1" si="47"/>
        <v>10</v>
      </c>
      <c r="O499">
        <f>O498+1</f>
        <v>4</v>
      </c>
      <c r="P499" s="1">
        <f ca="1">IF(ISERROR(F491),"",IF(ISTEXT(VLOOKUP(B491,INDIRECT($F$8),6+(O499-1)*3)),(VLOOKUP(B491,INDIRECT($F$8),6+(O499-1)*3)),SUM(VLOOKUP(B491,INDIRECT($F$8),6+(O499-1)*3),IF(W508,W499,0))))</f>
        <v>92</v>
      </c>
      <c r="Q499" s="1">
        <f ca="1">IF(ISERROR(F491),"",VLOOKUP(B491,INDIRECT($F$8),7+(O499-1)*3))</f>
        <v>48</v>
      </c>
      <c r="R499" s="1">
        <f ca="1">IF(ISERROR(F491),"",SUM(P499:Q499))</f>
        <v>140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str">
        <f ca="1">IF(ISERROR(F491),"",IF(N499=0,A499,""))</f>
        <v/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0</v>
      </c>
      <c r="X499" s="1" t="str">
        <f ca="1">IF(ISERROR(F491),"",IF(W499=0,"",_xlfn.TEXTJOIN("",FALSE," G+",W499," in ",A499)))</f>
        <v/>
      </c>
    </row>
    <row r="500" spans="1:24" ht="12" customHeight="1" x14ac:dyDescent="0.25">
      <c r="A500" s="7" t="str">
        <f ca="1">IF(ISERROR(F491),"",VLOOKUP(C491,INDIRECT($F$8),6+(O500-1)*3,0))</f>
        <v>AHT 004</v>
      </c>
      <c r="B500" s="38" t="str">
        <f ca="1">IF(ISERROR(F491),"",VLOOKUP(D491,INDIRECT($F$8),6+(O500-1)*3,0))</f>
        <v>Environmental Studies ($)</v>
      </c>
      <c r="C500" s="38"/>
      <c r="D500" s="38"/>
      <c r="E500" s="38"/>
      <c r="F500" s="7">
        <f ca="1">IF(ISERROR(F491),"",VLOOKUP(E491,INDIRECT($F$8),6+(O500-1)*3,0))</f>
        <v>0</v>
      </c>
      <c r="G500" s="39" t="str">
        <f ca="1">IF(ISERROR(F491),"",_xlfn.TEXTJOIN("/",FALSE,P500,S500))</f>
        <v>31/50</v>
      </c>
      <c r="H500" s="39"/>
      <c r="I500" s="39" t="str">
        <f ca="1">IF(ISERROR(F491),"",_xlfn.TEXTJOIN("/",FALSE,Q500,T500))</f>
        <v>15/25</v>
      </c>
      <c r="J500" s="39"/>
      <c r="K500" s="39" t="str">
        <f ca="1">IF(ISERROR(F491),"",_xlfn.TEXTJOIN("/",FALSE,R500,U500))</f>
        <v>46/75</v>
      </c>
      <c r="L500" s="39"/>
      <c r="M500" s="7" t="str">
        <f ca="1">IF(ISERROR(F491),"",IF(ISTEXT(P500),IF(P500="A","Ab",IF(P500="D","Dt",IF(P500="UFM","UFM",IF(P500="NA","")))),IF(AND(ISBLANK(P500),ISBLANK(R500)),"",IF(P500&lt;0.3*S500,"F",IF(ISBLANK(R500),"",IF(ISTEXT(R500),R500,IF(R500&gt;=0.9*U500,"O",IF(R500&gt;=0.85*U500,"A+",IF(R500&gt;=0.8*U500,"A",IF(R500&gt;=0.7*U500,"B+",IF(R500&gt;=0.6*U500,"B",IF(R500&gt;=0.5*U500,"C",IF(R500&gt;=0.4*U500,"P",IF(R500&lt;0.4*U500,"F",R500))))))))))))))</f>
        <v>B</v>
      </c>
      <c r="N500" s="8">
        <f t="shared" ca="1" si="47"/>
        <v>6</v>
      </c>
      <c r="O500">
        <f>O499+1</f>
        <v>5</v>
      </c>
      <c r="P500" s="1">
        <f ca="1">IF(ISERROR(F491),"",IF(ISTEXT(VLOOKUP(B491,INDIRECT($F$8),6+(O500-1)*3)),(VLOOKUP(B491,INDIRECT($F$8),6+(O500-1)*3)),SUM(VLOOKUP(B491,INDIRECT($F$8),6+(O500-1)*3),IF(W508,W500,0))))</f>
        <v>31</v>
      </c>
      <c r="Q500" s="1">
        <f ca="1">IF(ISERROR(F491),"",VLOOKUP(B491,INDIRECT($F$8),7+(O500-1)*3))</f>
        <v>15</v>
      </c>
      <c r="R500" s="1">
        <f ca="1">IF(ISERROR(F491),"",SUM(P500:Q500))</f>
        <v>46</v>
      </c>
      <c r="S500" s="1">
        <f ca="1">IF(ISERROR(F491),"",VLOOKUP(A491,INDIRECT($F$8),6+(O500-1)*3))</f>
        <v>50</v>
      </c>
      <c r="T500" s="1">
        <f ca="1">IF(ISERROR(F491),"",VLOOKUP(A491,INDIRECT($F$8),7+(O500-1)*3))</f>
        <v>25</v>
      </c>
      <c r="U500" s="1">
        <f ca="1">IF(ISERROR(F491),"",VLOOKUP(A491,INDIRECT($F$8),8+(O500-1)*3))</f>
        <v>75</v>
      </c>
      <c r="V500" s="1" t="str">
        <f ca="1">IF(ISERROR(F491),"",IF(N500=0,A500,""))</f>
        <v/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0</v>
      </c>
      <c r="X500" s="1" t="str">
        <f ca="1">IF(ISERROR(F491),"",IF(W500=0,"",_xlfn.TEXTJOIN("",FALSE," G+",W500," in ",A500)))</f>
        <v/>
      </c>
    </row>
    <row r="501" spans="1:24" ht="12" customHeight="1" x14ac:dyDescent="0.25">
      <c r="A501" s="7" t="str">
        <f ca="1">IF(ISERROR(F491),"",VLOOKUP(C491,INDIRECT($F$8),6+(O501-1)*3,0))</f>
        <v>AHP 001</v>
      </c>
      <c r="B501" s="38" t="str">
        <f ca="1">IF(ISERROR(F491),"",VLOOKUP(D491,INDIRECT($F$8),6+(O501-1)*3,0))</f>
        <v>Engineering Physics Lab</v>
      </c>
      <c r="C501" s="38"/>
      <c r="D501" s="38"/>
      <c r="E501" s="38"/>
      <c r="F501" s="7">
        <f ca="1">IF(ISERROR(F491),"",VLOOKUP(E491,INDIRECT($F$8),6+(O501-1)*3,0))</f>
        <v>1</v>
      </c>
      <c r="G501" s="39" t="str">
        <f ca="1">IF(ISERROR(F491),"",_xlfn.TEXTJOIN("/",FALSE,P501,S501))</f>
        <v>22/25</v>
      </c>
      <c r="H501" s="39"/>
      <c r="I501" s="39" t="str">
        <f ca="1">IF(ISERROR(F491),"",_xlfn.TEXTJOIN("/",FALSE,Q501,T501))</f>
        <v>19/25</v>
      </c>
      <c r="J501" s="39"/>
      <c r="K501" s="39" t="str">
        <f ca="1">IF(ISERROR(F491),"",_xlfn.TEXTJOIN("/",FALSE,R501,U501))</f>
        <v>41/50</v>
      </c>
      <c r="L501" s="39"/>
      <c r="M501" s="7" t="str">
        <f ca="1">IF(ISERROR(F491),"",IF(ISTEXT(P501),IF(P501="A","Ab",IF(P501="D","Dt",IF(P501="UFM","UFM",IF(P501="NA","")))),IF(AND(ISBLANK(P501),ISBLANK(R501)),"",IF(P501&lt;0.3*S501,"F",IF(ISBLANK(R501),"",IF(ISTEXT(R501),R501,IF(R501&gt;=0.9*U501,"O",IF(R501&gt;=0.85*U501,"A+",IF(R501&gt;=0.8*U501,"A",IF(R501&gt;=0.7*U501,"B+",IF(R501&gt;=0.6*U501,"B",IF(R501&gt;=0.5*U501,"C",IF(R501&gt;=0.4*U501,"P",IF(R501&lt;0.4*U501,"F",R501))))))))))))))</f>
        <v>A</v>
      </c>
      <c r="N501" s="8">
        <f t="shared" ca="1" si="47"/>
        <v>8</v>
      </c>
      <c r="O501">
        <f t="shared" ref="O501:O507" si="48">O500+1</f>
        <v>6</v>
      </c>
      <c r="P501" s="1">
        <f ca="1">IF(ISERROR(F491),"",IF(ISTEXT(VLOOKUP(B491,INDIRECT($F$8),6+(O501-1)*3)),(VLOOKUP(B491,INDIRECT($F$8),6+(O501-1)*3)),SUM(VLOOKUP(B491,INDIRECT($F$8),6+(O501-1)*3),IF(W508,W501,0))))</f>
        <v>22</v>
      </c>
      <c r="Q501" s="1">
        <f ca="1">IF(ISERROR(F491),"",VLOOKUP(B491,INDIRECT($F$8),7+(O501-1)*3))</f>
        <v>19</v>
      </c>
      <c r="R501" s="1">
        <f ca="1">IF(ISERROR(F491),"",SUM(P501:Q501))</f>
        <v>41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str">
        <f ca="1">IF(ISERROR(F491),"",IF(N501=0,A501,""))</f>
        <v/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0</v>
      </c>
      <c r="X501" s="1" t="str">
        <f ca="1">IF(ISERROR(F491),"",IF(W501=0,"",_xlfn.TEXTJOIN("",FALSE," G+",W501," in ",A501)))</f>
        <v/>
      </c>
    </row>
    <row r="502" spans="1:24" ht="12" customHeight="1" x14ac:dyDescent="0.25">
      <c r="A502" s="7" t="str">
        <f ca="1">IF(ISERROR(F491),"",VLOOKUP(C491,INDIRECT($F$8),6+(O502-1)*3,0))</f>
        <v>EEP 001</v>
      </c>
      <c r="B502" s="38" t="str">
        <f ca="1">IF(ISERROR(F491),"",VLOOKUP(D491,INDIRECT($F$8),6+(O502-1)*3,0))</f>
        <v>Basic Electrical Engineering Lab</v>
      </c>
      <c r="C502" s="38"/>
      <c r="D502" s="38"/>
      <c r="E502" s="38"/>
      <c r="F502" s="7">
        <f ca="1">IF(ISERROR(F491),"",VLOOKUP(E491,INDIRECT($F$8),6+(O502-1)*3,0))</f>
        <v>1</v>
      </c>
      <c r="G502" s="39" t="str">
        <f ca="1">IF(ISERROR(F491),"",_xlfn.TEXTJOIN("/",FALSE,P502,S502))</f>
        <v>23/25</v>
      </c>
      <c r="H502" s="39"/>
      <c r="I502" s="39" t="str">
        <f ca="1">IF(ISERROR(F491),"",_xlfn.TEXTJOIN("/",FALSE,Q502,T502))</f>
        <v>23/25</v>
      </c>
      <c r="J502" s="39"/>
      <c r="K502" s="39" t="str">
        <f ca="1">IF(ISERROR(F491),"",_xlfn.TEXTJOIN("/",FALSE,R502,U502))</f>
        <v>46/50</v>
      </c>
      <c r="L502" s="39"/>
      <c r="M502" s="7" t="str">
        <f ca="1">IF(ISERROR(F491),"",IF(ISTEXT(P502),IF(P502="A","Ab",IF(P502="D","Dt",IF(P502="UFM","UFM",IF(P502="NA","")))),IF(AND(ISBLANK(P502),ISBLANK(R502)),"",IF(P502&lt;0.3*S502,"F",IF(ISBLANK(R502),"",IF(ISTEXT(R502),R502,IF(R502&gt;=0.9*U502,"O",IF(R502&gt;=0.85*U502,"A+",IF(R502&gt;=0.8*U502,"A",IF(R502&gt;=0.7*U502,"B+",IF(R502&gt;=0.6*U502,"B",IF(R502&gt;=0.5*U502,"C",IF(R502&gt;=0.4*U502,"P",IF(R502&lt;0.4*U502,"F",R502))))))))))))))</f>
        <v>O</v>
      </c>
      <c r="N502" s="8">
        <f t="shared" ca="1" si="47"/>
        <v>10</v>
      </c>
      <c r="O502">
        <f t="shared" si="48"/>
        <v>7</v>
      </c>
      <c r="P502" s="1">
        <f ca="1">IF(ISERROR(F491),"",IF(ISTEXT(VLOOKUP(B491,INDIRECT($F$8),6+(O502-1)*3)),(VLOOKUP(B491,INDIRECT($F$8),6+(O502-1)*3)),SUM(VLOOKUP(B491,INDIRECT($F$8),6+(O502-1)*3),IF(W508,W502,0))))</f>
        <v>23</v>
      </c>
      <c r="Q502" s="1">
        <f ca="1">IF(ISERROR(F491),"",VLOOKUP(B491,INDIRECT($F$8),7+(O502-1)*3))</f>
        <v>23</v>
      </c>
      <c r="R502" s="1">
        <f ca="1">IF(ISERROR(F491),"",SUM(P502:Q502))</f>
        <v>46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str">
        <f ca="1">IF(ISERROR(F491),"",IF(N502=0,A502,""))</f>
        <v/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0</v>
      </c>
      <c r="X502" s="1" t="str">
        <f ca="1">IF(ISERROR(F491),"",IF(W502=0,"",_xlfn.TEXTJOIN("",FALSE," G+",W502," in ",A502)))</f>
        <v/>
      </c>
    </row>
    <row r="503" spans="1:24" ht="12" customHeight="1" x14ac:dyDescent="0.25">
      <c r="A503" s="7" t="str">
        <f ca="1">IF(ISERROR(F491),"",VLOOKUP(C491,INDIRECT($F$8),6+(O503-1)*3,0))</f>
        <v>CSP 001</v>
      </c>
      <c r="B503" s="38" t="str">
        <f ca="1">IF(ISERROR(F491),"",VLOOKUP(D491,INDIRECT($F$8),6+(O503-1)*3-Z503,0))</f>
        <v>Programming for Problem Solving Lab</v>
      </c>
      <c r="C503" s="38"/>
      <c r="D503" s="38"/>
      <c r="E503" s="38"/>
      <c r="F503" s="7">
        <f ca="1">IF(ISERROR(F491),"",VLOOKUP(E491,INDIRECT($F$8),6+(O503-1)*3,0))</f>
        <v>1</v>
      </c>
      <c r="G503" s="39" t="str">
        <f ca="1">IF(ISERROR(F491),"",_xlfn.TEXTJOIN("/",FALSE,P503,S503))</f>
        <v>23/25</v>
      </c>
      <c r="H503" s="39"/>
      <c r="I503" s="39" t="str">
        <f ca="1">IF(ISERROR(F491),"",_xlfn.TEXTJOIN("/",FALSE,Q503,T503))</f>
        <v>23/25</v>
      </c>
      <c r="J503" s="39"/>
      <c r="K503" s="39" t="str">
        <f ca="1">IF(ISERROR(F491),"",_xlfn.TEXTJOIN("/",FALSE,R503,U503))</f>
        <v>46/50</v>
      </c>
      <c r="L503" s="39"/>
      <c r="M503" s="7" t="str">
        <f ca="1">IF(ISERROR(F491),"",IF(ISTEXT(P503),IF(P503="A","Ab",IF(P503="D","Dt",IF(P503="UFM","UFM",IF(P503="NA","")))),IF(AND(ISBLANK(P503),ISBLANK(R503)),"",IF(P503&lt;0.3*S503,"F",IF(ISBLANK(R503),"",IF(ISTEXT(R503),R503,IF(R503&gt;=0.9*U503,"O",IF(R503&gt;=0.85*U503,"A+",IF(R503&gt;=0.8*U503,"A",IF(R503&gt;=0.7*U503,"B+",IF(R503&gt;=0.6*U503,"B",IF(R503&gt;=0.5*U503,"C",IF(R503&gt;=0.4*U503,"P",IF(R503&lt;0.4*U503,"F",R503))))))))))))))</f>
        <v>O</v>
      </c>
      <c r="N503" s="8">
        <f t="shared" ca="1" si="47"/>
        <v>10</v>
      </c>
      <c r="O503">
        <f t="shared" si="48"/>
        <v>8</v>
      </c>
      <c r="P503" s="1">
        <f ca="1">IF(ISERROR(F491),"",IF(ISTEXT(VLOOKUP(B491,INDIRECT($F$8),6+(O503-1)*3)),(VLOOKUP(B491,INDIRECT($F$8),6+(O503-1)*3)),SUM(VLOOKUP(B491,INDIRECT($F$8),6+(O503-1)*3),IF(W508,W503,0))))</f>
        <v>23</v>
      </c>
      <c r="Q503" s="1">
        <f ca="1">IF(ISERROR(F491),"",VLOOKUP(B491,INDIRECT($F$8),7+(O503-1)*3))</f>
        <v>23</v>
      </c>
      <c r="R503" s="1">
        <f ca="1">IF(ISERROR(F491),"",SUM(P503:Q503))</f>
        <v>46</v>
      </c>
      <c r="S503" s="1">
        <f ca="1">IF(ISERROR(F491),"",VLOOKUP(A491,INDIRECT($F$8),6+(O503-1)*3))</f>
        <v>25</v>
      </c>
      <c r="T503" s="1">
        <f ca="1">IF(ISERROR(F491),"",VLOOKUP(A491,INDIRECT($F$8),7+(O503-1)*3))</f>
        <v>25</v>
      </c>
      <c r="U503" s="1">
        <f ca="1">IF(ISERROR(F491),"",VLOOKUP(A491,INDIRECT($F$8),8+(O503-1)*3))</f>
        <v>50</v>
      </c>
      <c r="V503" s="1" t="str">
        <f ca="1">IF(ISERROR(F491),"",IF(N503=0,A503,""))</f>
        <v/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0</v>
      </c>
      <c r="X503" s="1" t="str">
        <f ca="1">IF(ISERROR(F491),"",IF(W503=0,"",_xlfn.TEXTJOIN("",FALSE," G+",W503," in ",A503)))</f>
        <v/>
      </c>
    </row>
    <row r="504" spans="1:24" ht="12" customHeight="1" x14ac:dyDescent="0.25">
      <c r="A504" s="7" t="str">
        <f ca="1">IF(ISERROR(F491),"",VLOOKUP(C491,INDIRECT($F$8),6+(O504-1)*3,0))</f>
        <v>MEP 002</v>
      </c>
      <c r="B504" s="38" t="str">
        <f ca="1">IF(ISERROR(F491),"",VLOOKUP(D491,INDIRECT($F$8),6+(O504-1)*3-Z504,0))</f>
        <v>Engineering Graphics &amp; Design Lab</v>
      </c>
      <c r="C504" s="38"/>
      <c r="D504" s="38"/>
      <c r="E504" s="38"/>
      <c r="F504" s="7">
        <f ca="1">IF(ISERROR(F491),"",VLOOKUP(E491,INDIRECT($F$8),6+(O504-1)*3,0))</f>
        <v>2</v>
      </c>
      <c r="G504" s="39" t="str">
        <f ca="1">IF(ISERROR(F491),"",_xlfn.TEXTJOIN("/",FALSE,P504,S504))</f>
        <v>39/50</v>
      </c>
      <c r="H504" s="39"/>
      <c r="I504" s="39" t="str">
        <f ca="1">IF(ISERROR(F491),"",_xlfn.TEXTJOIN("/",FALSE,Q504,T504))</f>
        <v>42/50</v>
      </c>
      <c r="J504" s="39"/>
      <c r="K504" s="39" t="str">
        <f ca="1">IF(ISERROR(F491),"",_xlfn.TEXTJOIN("/",FALSE,R504,U504))</f>
        <v>81/100</v>
      </c>
      <c r="L504" s="39"/>
      <c r="M504" s="7" t="str">
        <f ca="1">IF(ISERROR(F491),"",IF(ISTEXT(P504),IF(P504="A","Ab",IF(P504="D","Dt",IF(P504="UFM","UFM",IF(P504="NA","")))),IF(AND(ISBLANK(P504),ISBLANK(R504)),"",IF(P504&lt;0.3*S504,"F",IF(ISBLANK(R504),"",IF(ISTEXT(R504),R504,IF(R504&gt;=0.9*U504,"O",IF(R504&gt;=0.85*U504,"A+",IF(R504&gt;=0.8*U504,"A",IF(R504&gt;=0.7*U504,"B+",IF(R504&gt;=0.6*U504,"B",IF(R504&gt;=0.5*U504,"C",IF(R504&gt;=0.4*U504,"P",IF(R504&lt;0.4*U504,"F",R504))))))))))))))</f>
        <v>A</v>
      </c>
      <c r="N504" s="8">
        <f t="shared" ca="1" si="47"/>
        <v>8</v>
      </c>
      <c r="O504">
        <f t="shared" si="48"/>
        <v>9</v>
      </c>
      <c r="P504" s="1">
        <f ca="1">IF(ISERROR(F491),"",IF(ISTEXT(VLOOKUP(B491,INDIRECT($F$8),6+(O504-1)*3)),(VLOOKUP(B491,INDIRECT($F$8),6+(O504-1)*3)),SUM(VLOOKUP(B491,INDIRECT($F$8),6+(O504-1)*3),IF(W508,W504,0))))</f>
        <v>39</v>
      </c>
      <c r="Q504" s="1">
        <f ca="1">IF(ISERROR(F491),"",VLOOKUP(B491,INDIRECT($F$8),7+(O504-1)*3))</f>
        <v>42</v>
      </c>
      <c r="R504" s="1">
        <f ca="1">IF(ISERROR(F491),"",SUM(P504:Q504))</f>
        <v>81</v>
      </c>
      <c r="S504" s="1">
        <f ca="1">IF(ISERROR(F491),"",VLOOKUP(A491,INDIRECT($F$8),6+(O504-1)*3))</f>
        <v>50</v>
      </c>
      <c r="T504" s="1">
        <f ca="1">IF(ISERROR(F491),"",VLOOKUP(A491,INDIRECT($F$8),7+(O504-1)*3))</f>
        <v>50</v>
      </c>
      <c r="U504" s="1">
        <f ca="1">IF(ISERROR(F491),"",VLOOKUP(A491,INDIRECT($F$8),8+(O504-1)*3))</f>
        <v>100</v>
      </c>
      <c r="V504" s="1" t="str">
        <f ca="1">IF(ISERROR(F491),"",IF(N504=0,A504,""))</f>
        <v/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0</v>
      </c>
      <c r="X504" s="1" t="str">
        <f ca="1">IF(ISERROR(F491),"",IF(W504=0,"",_xlfn.TEXTJOIN("",FALSE," G+",W504," in ",A504)))</f>
        <v/>
      </c>
    </row>
    <row r="505" spans="1:24" ht="12" customHeight="1" x14ac:dyDescent="0.25">
      <c r="A505" s="7" t="str">
        <f ca="1">IF(ISERROR(F491),"",VLOOKUP(C491,INDIRECT($F$8),6+(O505-1)*3,0))</f>
        <v>AHP 003</v>
      </c>
      <c r="B505" s="38" t="str">
        <f ca="1">IF(ISERROR(F491),"",VLOOKUP(D491,INDIRECT($F$8),6+(O505-1)*3,0))</f>
        <v>Introduction to Digital Marketing Lab</v>
      </c>
      <c r="C505" s="38"/>
      <c r="D505" s="38"/>
      <c r="E505" s="38"/>
      <c r="F505" s="7">
        <f ca="1">IF(ISERROR(F491),"",VLOOKUP(E491,INDIRECT($F$8),6+(O505-1)*3,0))</f>
        <v>1</v>
      </c>
      <c r="G505" s="39" t="str">
        <f ca="1">IF(ISERROR(F491),"",_xlfn.TEXTJOIN("/",FALSE,P505,S505))</f>
        <v>22/25</v>
      </c>
      <c r="H505" s="39"/>
      <c r="I505" s="39" t="str">
        <f ca="1">IF(ISERROR(F491),"",_xlfn.TEXTJOIN("/",FALSE,Q505,T505))</f>
        <v>20/25</v>
      </c>
      <c r="J505" s="39"/>
      <c r="K505" s="39" t="str">
        <f ca="1">IF(ISERROR(F491),"",_xlfn.TEXTJOIN("/",FALSE,R505,U505))</f>
        <v>42/50</v>
      </c>
      <c r="L505" s="39"/>
      <c r="M505" s="7" t="str">
        <f ca="1">IF(ISERROR(F491),"",IF(ISTEXT(P505),IF(P505="A","Ab",IF(P505="D","Dt",IF(P505="UFM","UFM",IF(P505="NA","")))),IF(AND(ISBLANK(P505),ISBLANK(R505)),"",IF(P505&lt;0.3*S505,"F",IF(ISBLANK(R505),"",IF(ISTEXT(R505),R505,IF(R505&gt;=0.9*U505,"O",IF(R505&gt;=0.85*U505,"A+",IF(R505&gt;=0.8*U505,"A",IF(R505&gt;=0.7*U505,"B+",IF(R505&gt;=0.6*U505,"B",IF(R505&gt;=0.5*U505,"C",IF(R505&gt;=0.4*U505,"P",IF(R505&lt;0.4*U505,"F",R505))))))))))))))</f>
        <v>A</v>
      </c>
      <c r="N505" s="8">
        <f t="shared" ca="1" si="47"/>
        <v>8</v>
      </c>
      <c r="O505">
        <f t="shared" si="48"/>
        <v>10</v>
      </c>
      <c r="P505" s="1">
        <f ca="1">IF(ISERROR(F491),"",IF(ISTEXT(VLOOKUP(B491,INDIRECT($F$8),6+(O505-1)*3)),(VLOOKUP(B491,INDIRECT($F$8),6+(O505-1)*3)),SUM(VLOOKUP(B491,INDIRECT($F$8),6+(O505-1)*3),IF(W508,W505,0))))</f>
        <v>22</v>
      </c>
      <c r="Q505" s="1">
        <f ca="1">IF(ISERROR(F491),"",VLOOKUP(B491,INDIRECT($F$8),7+(O505-1)*3))</f>
        <v>20</v>
      </c>
      <c r="R505" s="1">
        <f ca="1">IF(ISERROR(F491),"",SUM(P505:Q505))</f>
        <v>42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str">
        <f ca="1">IF(ISERROR(F491),"",IF(N505=0,A505,""))</f>
        <v/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0</v>
      </c>
      <c r="X505" s="1" t="str">
        <f ca="1">IF(ISERROR(F491),"",IF(W505=0,"",_xlfn.TEXTJOIN("",FALSE," G+",W505," in ",A505)))</f>
        <v/>
      </c>
    </row>
    <row r="506" spans="1:24" ht="12" customHeight="1" x14ac:dyDescent="0.25">
      <c r="A506" s="7" t="str">
        <f ca="1">IF(ISERROR(F491),"",VLOOKUP(C491,INDIRECT($F$8),6+(O506-1)*3,0))</f>
        <v>AHP 005</v>
      </c>
      <c r="B506" s="38" t="str">
        <f ca="1">IF(ISERROR(F491),"",VLOOKUP(D491,INDIRECT($F$8),6+(O506-1)*3,0))</f>
        <v>Self Employment &amp; Entrepreneurship Development</v>
      </c>
      <c r="C506" s="38"/>
      <c r="D506" s="38"/>
      <c r="E506" s="38"/>
      <c r="F506" s="7">
        <f ca="1">IF(ISERROR(F491),"",VLOOKUP(E491,INDIRECT($F$8),6+(O506-1)*3,0))</f>
        <v>1</v>
      </c>
      <c r="G506" s="39" t="str">
        <f ca="1">IF(ISERROR(F491),"",_xlfn.TEXTJOIN("/",FALSE,P506,S506))</f>
        <v>20/25</v>
      </c>
      <c r="H506" s="39"/>
      <c r="I506" s="39" t="str">
        <f ca="1">IF(ISERROR(F491),"",_xlfn.TEXTJOIN("/",FALSE,Q506,T506))</f>
        <v>23/25</v>
      </c>
      <c r="J506" s="39"/>
      <c r="K506" s="39" t="str">
        <f ca="1">IF(ISERROR(F491),"",_xlfn.TEXTJOIN("/",FALSE,R506,U506))</f>
        <v>43/50</v>
      </c>
      <c r="L506" s="39"/>
      <c r="M506" s="7" t="str">
        <f ca="1">IF(ISERROR(F491),"",IF(ISTEXT(P506),IF(P506="A","Ab",IF(P506="D","Dt",IF(P506="UFM","UFM",IF(P506="NA","")))),IF(AND(ISBLANK(P506),ISBLANK(R506)),"",IF(P506&lt;0.3*S506,"F",IF(ISBLANK(R506),"",IF(ISTEXT(R506),R506,IF(R506&gt;=0.9*U506,"O",IF(R506&gt;=0.85*U506,"A+",IF(R506&gt;=0.8*U506,"A",IF(R506&gt;=0.7*U506,"B+",IF(R506&gt;=0.6*U506,"B",IF(R506&gt;=0.5*U506,"C",IF(R506&gt;=0.4*U506,"P",IF(R506&lt;0.4*U506,"F",R506))))))))))))))</f>
        <v>A+</v>
      </c>
      <c r="N506" s="8">
        <f t="shared" ca="1" si="47"/>
        <v>9</v>
      </c>
      <c r="O506">
        <f t="shared" si="48"/>
        <v>11</v>
      </c>
      <c r="P506" s="1">
        <f ca="1">IF(ISERROR(F491),"",IF(ISTEXT(VLOOKUP(B491,INDIRECT($F$8),6+(O506-1)*3)),(VLOOKUP(B491,INDIRECT($F$8),6+(O506-1)*3)),SUM(VLOOKUP(B491,INDIRECT($F$8),6+(O506-1)*3),IF(W508,W506,0))))</f>
        <v>20</v>
      </c>
      <c r="Q506" s="1">
        <f ca="1">IF(ISERROR(F491),"",VLOOKUP(B491,INDIRECT($F$8),7+(O506-1)*3))</f>
        <v>23</v>
      </c>
      <c r="R506" s="1">
        <f ca="1">IF(ISERROR(F491),"",SUM(P506:Q506))</f>
        <v>43</v>
      </c>
      <c r="S506" s="1">
        <f ca="1">IF(ISERROR(F491),"",VLOOKUP(A491,INDIRECT($F$8),6+(O506-1)*3))</f>
        <v>25</v>
      </c>
      <c r="T506" s="1">
        <f ca="1">IF(ISERROR(F491),"",VLOOKUP(A491,INDIRECT($F$8),7+(O506-1)*3))</f>
        <v>25</v>
      </c>
      <c r="U506" s="1">
        <f ca="1">IF(ISERROR(F491),"",VLOOKUP(A491,INDIRECT($F$8),8+(O506-1)*3))</f>
        <v>50</v>
      </c>
      <c r="V506" s="1" t="str">
        <f ca="1">IF(ISERROR(F491),"",IF(N506=0,A506,""))</f>
        <v/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0</v>
      </c>
      <c r="X506" s="1" t="str">
        <f ca="1">IF(ISERROR(F491),"",IF(W506=0,"",_xlfn.TEXTJOIN("",FALSE," G+",W506," in ",A506)))</f>
        <v/>
      </c>
    </row>
    <row r="507" spans="1:24" ht="12" customHeight="1" x14ac:dyDescent="0.25">
      <c r="A507" s="7" t="str">
        <f ca="1">IF(ISERROR(F491),"",VLOOKUP(C491,INDIRECT($F$8),6+(O507-1)*3-Y507,0))</f>
        <v>GP 02</v>
      </c>
      <c r="B507" s="38" t="str">
        <f ca="1">IF(ISERROR(F491),"",VLOOKUP(D491,INDIRECT($F$8),6+(O507-1)*3-Z507,0))</f>
        <v>General Proficiency ($)</v>
      </c>
      <c r="C507" s="38"/>
      <c r="D507" s="38"/>
      <c r="E507" s="38"/>
      <c r="F507" s="7">
        <f ca="1">IF(ISERROR(F491),"",VLOOKUP(E491,INDIRECT($F$8),6+(O507-1)*3-AA507,0))</f>
        <v>0</v>
      </c>
      <c r="G507" s="39" t="str">
        <f ca="1">IF(ISERROR(F491),"","-")</f>
        <v>-</v>
      </c>
      <c r="H507" s="39"/>
      <c r="I507" s="39" t="str">
        <f ca="1">IF(ISERROR(F491),"",_xlfn.TEXTJOIN("/",FALSE,Q507,T507))</f>
        <v>45/50</v>
      </c>
      <c r="J507" s="39"/>
      <c r="K507" s="39" t="str">
        <f ca="1">IF(ISERROR(F491),"",_xlfn.TEXTJOIN("/",FALSE,R507,U507))</f>
        <v>45/50</v>
      </c>
      <c r="L507" s="39"/>
      <c r="M507" s="39" t="str">
        <f ca="1">IF(ISBLANK(R507),"",IF(ISTEXT(R507),R507,IF(R507&gt;=0.8*U507,"Excellent",IF(R507&gt;=0.6*U507,"Very Good",IF(R507&gt;=0.4*U507,"Good",IF(R507&gt;=0.2*U507,"Satisfactory","Average"))))))</f>
        <v>Excellent</v>
      </c>
      <c r="N507" s="39"/>
      <c r="O507">
        <f t="shared" si="48"/>
        <v>12</v>
      </c>
      <c r="P507" s="1">
        <f ca="1">IF(ISERROR(F491),"",IF(ISTEXT(VLOOKUP(B\28,INDIRECT($F$8),6+(O507-1)*3)),(VLOOKUP(B491,INDIRECT($F$8),6+(O507-1)*3)),SUM(VLOOKUP(B491,INDIRECT($F$8),6+(O507-1)*3),IF(W508,W507,0))))</f>
        <v>0</v>
      </c>
      <c r="Q507" s="1">
        <f ca="1">IF(ISERROR(F491),"",VLOOKUP(B491,INDIRECT($F$8),7+(O507-1)*3))</f>
        <v>45</v>
      </c>
      <c r="R507" s="1">
        <f ca="1">IF(ISERROR(F491),"",SUM(P507:Q507))</f>
        <v>45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5">
      <c r="A508" s="40" t="str">
        <f ca="1">IF(ISERROR(F491),"",A487)</f>
        <v>Total Credits/ Marks/ Total Grade Points</v>
      </c>
      <c r="B508" s="40"/>
      <c r="C508" s="40"/>
      <c r="D508" s="40"/>
      <c r="E508" s="40"/>
      <c r="F508" s="10">
        <f ca="1">IF(ISERROR(F491),"",SUM(F496:F506))</f>
        <v>23</v>
      </c>
      <c r="G508" s="41" t="str">
        <f ca="1">IF(ISERROR(F491),"",_xlfn.TEXTJOIN("/",TRUE,SUMIF(F496:F507,"&gt;0",P496:P507),SUMIF(F496:F507,"&gt;0",S496:S507)))</f>
        <v>416/575</v>
      </c>
      <c r="H508" s="41"/>
      <c r="I508" s="41" t="str">
        <f ca="1">IF(ISERROR(F491),"",_xlfn.TEXTJOIN("/",TRUE,SUMIF(F496:F507,"&gt;0",Q496:Q507),SUMIF(F496:F507,"&gt;0",T496:T507)))</f>
        <v>332/375</v>
      </c>
      <c r="J508" s="41"/>
      <c r="K508" s="41" t="str">
        <f ca="1">IF(ISERROR(F491),"",_xlfn.TEXTJOIN("/",TRUE,SUMIF(F496:F507,"&gt;0",R496:R507),SUMIF(F496:F507,"&gt;0",U496:U507)))</f>
        <v>748/950</v>
      </c>
      <c r="L508" s="41"/>
      <c r="M508" s="40" t="e">
        <f ca="1">IF(ISERROR(F491),"",SUMPRODUCT(N496:N506,F496:F506))</f>
        <v>#N/A</v>
      </c>
      <c r="N508" s="40"/>
      <c r="V508" s="1" t="e">
        <f ca="1">IF(ISERROR(F491),"",_xlfn.TEXTJOIN(", ",TRUE,V496:V507))</f>
        <v>#N/A</v>
      </c>
      <c r="W508" t="b">
        <f ca="1">IF(ISERROR(F491),"",IF(SUM(W496:W507)&lt;=W495,TRUE,FALSE))</f>
        <v>0</v>
      </c>
      <c r="X508" s="1" t="str">
        <f ca="1">IF(ISERROR(F491),"",_xlfn.TEXTJOIN(",",TRUE,X496:X507))</f>
        <v xml:space="preserve"> G+11 in AHT 001</v>
      </c>
    </row>
    <row r="509" spans="1:24" ht="12" customHeight="1" x14ac:dyDescent="0.25">
      <c r="A509" s="40" t="str">
        <f ca="1">IF(ISERROR(F491),"",A488)</f>
        <v>Result:</v>
      </c>
      <c r="B509" s="42" t="e" cm="1">
        <f t="array" aca="1" ref="B509" ca="1">IF(INDIRECT("N" &amp; ROW())&lt;20, "NOT PROMOTED TO SECOND YEAR", IF(TRIM(INDIRECT("V" &amp; ROW()-1))="","PASS","CARRY OVER")
)</f>
        <v>#N/A</v>
      </c>
      <c r="C509" s="42"/>
      <c r="D509" s="40" t="str">
        <f ca="1">IF(ISERROR(F491),"",D488)</f>
        <v>Remark:</v>
      </c>
      <c r="E509" s="42" t="e">
        <f ca="1">IF(ISERROR(F491),"",IF(V508="",IF(X508="","",X508),_xlfn.TEXTJOIN(" ",TRUE,"BACK IN",V508)))</f>
        <v>#N/A</v>
      </c>
      <c r="F509" s="42"/>
      <c r="G509" s="40" t="str">
        <f ca="1">IF(ISERROR(F491),"",G488)</f>
        <v>SGPA:</v>
      </c>
      <c r="H509" s="43" t="e">
        <f ca="1">IF(ISERROR(F491),"",M508/F508)</f>
        <v>#N/A</v>
      </c>
      <c r="I509" s="40" t="str">
        <f ca="1">IF(ISERROR(F491),"",I488)</f>
        <v>CGPA:</v>
      </c>
      <c r="J509" s="43" t="e">
        <f ca="1">IF(ISERROR(F491),"",VLOOKUP(B491,INDIRECT($F$8),12+(O507-1)*3,0))</f>
        <v>#N/A</v>
      </c>
      <c r="K509" s="42" t="str">
        <f ca="1">IF(ISERROR(F491),"",K488)</f>
        <v>Earned Credits:</v>
      </c>
      <c r="L509" s="40">
        <f ca="1">IF(ISERROR(F491),"",SUMIF(N496:N506,"&gt;0",F496:F506))</f>
        <v>19</v>
      </c>
      <c r="M509" s="42" t="str">
        <f ca="1">IF(ISERROR(F491),"",M488)</f>
        <v>Cuml. Earned Credits:</v>
      </c>
      <c r="N509" s="40">
        <f ca="1">IF(ISERROR(F491),"",VLOOKUP(B491,INDIRECT($F$8),10+(O507-1)*3,0))</f>
        <v>42</v>
      </c>
    </row>
    <row r="510" spans="1:24" ht="12" customHeight="1" x14ac:dyDescent="0.25">
      <c r="A510" s="40"/>
      <c r="B510" s="42"/>
      <c r="C510" s="42"/>
      <c r="D510" s="40"/>
      <c r="E510" s="42"/>
      <c r="F510" s="42"/>
      <c r="G510" s="40"/>
      <c r="H510" s="43"/>
      <c r="I510" s="40"/>
      <c r="J510" s="43"/>
      <c r="K510" s="42"/>
      <c r="L510" s="40"/>
      <c r="M510" s="42"/>
      <c r="N510" s="40"/>
    </row>
    <row r="511" spans="1:24" ht="12" customHeight="1" x14ac:dyDescent="0.25">
      <c r="A511" s="40"/>
      <c r="B511" s="42"/>
      <c r="C511" s="42"/>
      <c r="D511" s="40"/>
      <c r="E511" s="42"/>
      <c r="F511" s="42"/>
      <c r="G511" s="40"/>
      <c r="H511" s="43"/>
      <c r="I511" s="40"/>
      <c r="J511" s="43"/>
      <c r="K511" s="42"/>
      <c r="L511" s="40"/>
      <c r="M511" s="42"/>
      <c r="N511" s="40"/>
    </row>
    <row r="512" spans="1:24" ht="12" customHeight="1" x14ac:dyDescent="0.25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 t="str">
        <f ca="1">VLOOKUP(B512,INDIRECT($F$8),4,0)</f>
        <v>EKANSHI GUPTA</v>
      </c>
    </row>
    <row r="513" spans="1:24" ht="12" customHeight="1" x14ac:dyDescent="0.25">
      <c r="A513" s="44" t="str">
        <f ca="1">IF(ISERROR(F512),"",A492)</f>
        <v>Name:</v>
      </c>
      <c r="B513" s="44" t="str">
        <f ca="1">IFERROR(VLOOKUP(B512,INDIRECT($F$8),4,0),"")</f>
        <v>EKANSHI GUPTA</v>
      </c>
      <c r="C513" s="44"/>
      <c r="D513" s="44" t="str">
        <f ca="1">IF(ISERROR(F512),"",D492)</f>
        <v>Father's Name:</v>
      </c>
      <c r="E513" s="44" t="str">
        <f ca="1">IFERROR(VLOOKUP(B512,INDIRECT($F$8),5,0),"")</f>
        <v>DINESH GUPTA</v>
      </c>
      <c r="F513" s="44"/>
      <c r="G513" s="44" t="str">
        <f ca="1">IF(ISERROR(F512),"",G492)</f>
        <v>University Roll No:</v>
      </c>
      <c r="H513" s="44"/>
      <c r="I513" s="45">
        <f ca="1">IFERROR(VLOOKUP(B512,INDIRECT($F$8),2,0),"")</f>
        <v>250090101025</v>
      </c>
      <c r="J513" s="45"/>
      <c r="K513" s="44" t="str">
        <f ca="1">IF(ISERROR(F512),"",K492)</f>
        <v>University Enrol. No:</v>
      </c>
      <c r="L513" s="44"/>
      <c r="M513" s="45">
        <f ca="1">IFERROR(VLOOKUP(B512,INDIRECT($F$8),3,0),"")</f>
        <v>0</v>
      </c>
      <c r="N513" s="45"/>
    </row>
    <row r="514" spans="1:24" ht="12" customHeight="1" x14ac:dyDescent="0.25">
      <c r="A514" s="44"/>
      <c r="B514" s="44"/>
      <c r="C514" s="44"/>
      <c r="D514" s="44"/>
      <c r="E514" s="44"/>
      <c r="F514" s="44"/>
      <c r="G514" s="44"/>
      <c r="H514" s="44"/>
      <c r="I514" s="45"/>
      <c r="J514" s="45"/>
      <c r="K514" s="44"/>
      <c r="L514" s="44"/>
      <c r="M514" s="45"/>
      <c r="N514" s="45"/>
    </row>
    <row r="515" spans="1:24" ht="12" customHeight="1" x14ac:dyDescent="0.25">
      <c r="A515" s="42" t="str">
        <f ca="1">IF(ISERROR(F512),"",A494)</f>
        <v>Subject Code</v>
      </c>
      <c r="B515" s="42" t="str">
        <f ca="1">IF(ISERROR(F512),"",B494)</f>
        <v>Subject Name</v>
      </c>
      <c r="C515" s="42"/>
      <c r="D515" s="42"/>
      <c r="E515" s="42"/>
      <c r="F515" s="42" t="str">
        <f ca="1">IF(ISERROR(F512),"",F494)</f>
        <v>Credits</v>
      </c>
      <c r="G515" s="42" t="str">
        <f ca="1">IF(ISERROR(F512),"",G494)</f>
        <v>External Marks</v>
      </c>
      <c r="H515" s="42"/>
      <c r="I515" s="42" t="str">
        <f ca="1">IF(ISERROR(F512),"",I494)</f>
        <v>Sessional Marks</v>
      </c>
      <c r="J515" s="42"/>
      <c r="K515" s="42" t="str">
        <f ca="1">IF(ISERROR(F512),"",K494)</f>
        <v>Total Marks</v>
      </c>
      <c r="L515" s="42"/>
      <c r="M515" s="42" t="str">
        <f ca="1">IF(ISERROR(F512),"",M494)</f>
        <v>Grade</v>
      </c>
      <c r="N515" s="42" t="str">
        <f ca="1">IF(ISERROR(F512),"",N494)</f>
        <v>Grade Points</v>
      </c>
    </row>
    <row r="516" spans="1:24" ht="12" customHeight="1" x14ac:dyDescent="0.2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W516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10</v>
      </c>
    </row>
    <row r="517" spans="1:24" ht="12" customHeight="1" x14ac:dyDescent="0.25">
      <c r="A517" s="7" t="str">
        <f ca="1">IF(ISERROR(F512),"",VLOOKUP(C512,INDIRECT($F$8),6+(O517-1)*3,0))</f>
        <v>AHT 001</v>
      </c>
      <c r="B517" s="38" t="str">
        <f ca="1">IF(ISERROR(F512),"",VLOOKUP(D512,INDIRECT($F$8),6+(O517-1)*3,0))</f>
        <v>Engineering Physics</v>
      </c>
      <c r="C517" s="38"/>
      <c r="D517" s="38"/>
      <c r="E517" s="38"/>
      <c r="F517" s="7">
        <f ca="1">IF(ISERROR(F512),"",VLOOKUP(E512,INDIRECT($F$8),6+(O517-1)*3,0))</f>
        <v>4</v>
      </c>
      <c r="G517" s="39" t="str">
        <f ca="1">IF(ISERROR(F512),"",_xlfn.TEXTJOIN("/",FALSE,P517,S517))</f>
        <v>DINESH GUPTA/100</v>
      </c>
      <c r="H517" s="39"/>
      <c r="I517" s="39" t="str">
        <f ca="1">IF(ISERROR(F512),"",_xlfn.TEXTJOIN("/",FALSE,Q517,T517))</f>
        <v>42/50</v>
      </c>
      <c r="J517" s="39"/>
      <c r="K517" s="39" t="str">
        <f ca="1">IF(ISERROR(F512),"",_xlfn.TEXTJOIN("/",FALSE,R517,U517))</f>
        <v>42/150</v>
      </c>
      <c r="L517" s="39"/>
      <c r="M517" s="7" t="b">
        <f ca="1">IF(ISERROR(F512),"",IF(ISTEXT(P517),IF(P517="A","Ab",IF(P517="D","Dt",IF(P517="UFM","UFM",IF(P517="NA","")))),IF(AND(ISBLANK(P517),ISBLANK(R517)),"",IF(P517&lt;0.3*S517,"F",IF(ISBLANK(R517),"",IF(ISTEXT(R517),R517,IF(R517&gt;=0.9*U517,"O",IF(R517&gt;=0.85*U517,"A+",IF(R517&gt;=0.8*U517,"A",IF(R517&gt;=0.7*U517,"B+",IF(R517&gt;=0.6*U517,"B",IF(R517&gt;=0.5*U517,"C",IF(R517&gt;=0.4*U517,"P",IF(R517&lt;0.4*U517,"F",R517))))))))))))))</f>
        <v>0</v>
      </c>
      <c r="N517" s="8" t="e">
        <f t="shared" ref="N517:N527" ca="1" si="49">INDEX($Z$2:$Z$13,MATCH(M517,$Y$2:$Y$13,0))</f>
        <v>#N/A</v>
      </c>
      <c r="O517">
        <v>1</v>
      </c>
      <c r="P517" s="1" t="str">
        <f ca="1">IF(ISERROR(F512),"",IF(ISTEXT(VLOOKUP(B512,INDIRECT($F$8),6+(O517-1)*3)),(VLOOKUP(B512,INDIRECT($F$8),6+(O517-1)*3)),SUM(VLOOKUP(B512,INDIRECT($F$8),6+(O517-1)*3),IF(W529,W517,0))))</f>
        <v>DINESH GUPTA</v>
      </c>
      <c r="Q517" s="1">
        <f ca="1">IF(ISERROR(F512),"",VLOOKUP(B512,INDIRECT($F$8),7+(O517-1)*3))</f>
        <v>42</v>
      </c>
      <c r="R517" s="1">
        <f ca="1">IF(ISERROR(F512),"",SUM(P517:Q517))</f>
        <v>42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e">
        <f ca="1">IF(ISERROR(F512),"",IF(N517=0,A517,""))</f>
        <v>#N/A</v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11</v>
      </c>
      <c r="X517" s="1" t="str">
        <f ca="1">IF(ISERROR(F512),"",IF(W517=0,"",_xlfn.TEXTJOIN("",FALSE," G+",W517," in ",A517)))</f>
        <v xml:space="preserve"> G+11 in AHT 001</v>
      </c>
    </row>
    <row r="518" spans="1:24" ht="12" customHeight="1" x14ac:dyDescent="0.25">
      <c r="A518" s="7" t="str">
        <f ca="1">IF(ISERROR(F512),"",VLOOKUP(C512,INDIRECT($F$8),6+(O518-1)*3,0))</f>
        <v>AHT 005</v>
      </c>
      <c r="B518" s="38" t="str">
        <f ca="1">IF(ISERROR(F512),"",VLOOKUP(D512,INDIRECT($F$8),6+(O518-1)*3,0))</f>
        <v>Analytical Mathematics</v>
      </c>
      <c r="C518" s="38"/>
      <c r="D518" s="38"/>
      <c r="E518" s="38"/>
      <c r="F518" s="7">
        <f ca="1">IF(ISERROR(F512),"",VLOOKUP(E512,INDIRECT($F$8),6+(O518-1)*3,0))</f>
        <v>4</v>
      </c>
      <c r="G518" s="39" t="str">
        <f ca="1">IF(ISERROR(F512),"",_xlfn.TEXTJOIN("/",FALSE,P518,S518))</f>
        <v>68/100</v>
      </c>
      <c r="H518" s="39"/>
      <c r="I518" s="39" t="str">
        <f ca="1">IF(ISERROR(F512),"",_xlfn.TEXTJOIN("/",FALSE,Q518,T518))</f>
        <v>41/50</v>
      </c>
      <c r="J518" s="39"/>
      <c r="K518" s="39" t="str">
        <f ca="1">IF(ISERROR(F512),"",_xlfn.TEXTJOIN("/",FALSE,R518,U518))</f>
        <v>109/150</v>
      </c>
      <c r="L518" s="39"/>
      <c r="M518" s="7" t="str">
        <f ca="1">IF(ISERROR(F512),"",IF(ISTEXT(P518),IF(P518="A","Ab",IF(P518="D","Dt",IF(P518="UFM","UFM",IF(P518="NA","")))),IF(AND(ISBLANK(P518),ISBLANK(R518)),"",IF(P518&lt;0.3*S518,"F",IF(ISBLANK(R518),"",IF(ISTEXT(R518),R518,IF(R518&gt;=0.9*U518,"O",IF(R518&gt;=0.85*U518,"A+",IF(R518&gt;=0.8*U518,"A",IF(R518&gt;=0.7*U518,"B+",IF(R518&gt;=0.6*U518,"B",IF(R518&gt;=0.5*U518,"C",IF(R518&gt;=0.4*U518,"P",IF(R518&lt;0.4*U518,"F",R518))))))))))))))</f>
        <v>B+</v>
      </c>
      <c r="N518" s="8">
        <f t="shared" ca="1" si="49"/>
        <v>7</v>
      </c>
      <c r="O518">
        <f>O517+1</f>
        <v>2</v>
      </c>
      <c r="P518" s="1">
        <f ca="1">IF(ISERROR(F512),"",IF(ISTEXT(VLOOKUP(B512,INDIRECT($F$8),6+(O518-1)*3)),(VLOOKUP(B512,INDIRECT($F$8),6+(O518-1)*3)),SUM(VLOOKUP(B512,INDIRECT($F$8),6+(O518-1)*3),IF(W529,W518,0))))</f>
        <v>68</v>
      </c>
      <c r="Q518" s="1">
        <f ca="1">IF(ISERROR(F512),"",VLOOKUP(B512,INDIRECT($F$8),7+(O518-1)*3))</f>
        <v>41</v>
      </c>
      <c r="R518" s="1">
        <f ca="1">IF(ISERROR(F512),"",SUM(P518:Q518))</f>
        <v>109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str">
        <f ca="1">IF(ISERROR(F512),"",IF(N518=0,A518,""))</f>
        <v/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0</v>
      </c>
      <c r="X518" s="1" t="str">
        <f ca="1">IF(ISERROR(F512),"",IF(W518=0,"",_xlfn.TEXTJOIN("",FALSE," G+",W518," in ",A518)))</f>
        <v/>
      </c>
    </row>
    <row r="519" spans="1:24" ht="12" customHeight="1" x14ac:dyDescent="0.25">
      <c r="A519" s="7" t="str">
        <f ca="1">IF(ISERROR(F512),"",VLOOKUP(C512,INDIRECT($F$8),6+(O519-1)*3,0))</f>
        <v>EET 001</v>
      </c>
      <c r="B519" s="38" t="str">
        <f ca="1">IF(ISERROR(F512),"",VLOOKUP(D512,INDIRECT($F$8),6+(O519-1)*3,0))</f>
        <v>Basic Electrical Engineering</v>
      </c>
      <c r="C519" s="38"/>
      <c r="D519" s="38"/>
      <c r="E519" s="38"/>
      <c r="F519" s="7">
        <f ca="1">IF(ISERROR(F512),"",VLOOKUP(E512,INDIRECT($F$8),6+(O519-1)*3,0))</f>
        <v>4</v>
      </c>
      <c r="G519" s="39" t="str">
        <f ca="1">IF(ISERROR(F512),"",_xlfn.TEXTJOIN("/",FALSE,P519,S519))</f>
        <v>83/100</v>
      </c>
      <c r="H519" s="39"/>
      <c r="I519" s="39" t="str">
        <f ca="1">IF(ISERROR(F512),"",_xlfn.TEXTJOIN("/",FALSE,Q519,T519))</f>
        <v>47/50</v>
      </c>
      <c r="J519" s="39"/>
      <c r="K519" s="39" t="str">
        <f ca="1">IF(ISERROR(F512),"",_xlfn.TEXTJOIN("/",FALSE,R519,U519))</f>
        <v>130/150</v>
      </c>
      <c r="L519" s="39"/>
      <c r="M519" s="7" t="str">
        <f ca="1">IF(ISERROR(F512),"",IF(ISTEXT(P519),IF(P519="A","Ab",IF(P519="D","Dt",IF(P519="UFM","UFM",IF(P519="NA","")))),IF(AND(ISBLANK(P519),ISBLANK(R519)),"",IF(P519&lt;0.3*S519,"F",IF(ISBLANK(R519),"",IF(ISTEXT(R519),R519,IF(R519&gt;=0.9*U519,"O",IF(R519&gt;=0.85*U519,"A+",IF(R519&gt;=0.8*U519,"A",IF(R519&gt;=0.7*U519,"B+",IF(R519&gt;=0.6*U519,"B",IF(R519&gt;=0.5*U519,"C",IF(R519&gt;=0.4*U519,"P",IF(R519&lt;0.4*U519,"F",R519))))))))))))))</f>
        <v>A+</v>
      </c>
      <c r="N519" s="8">
        <f t="shared" ca="1" si="49"/>
        <v>9</v>
      </c>
      <c r="O519">
        <f>O518+1</f>
        <v>3</v>
      </c>
      <c r="P519" s="1">
        <f ca="1">IF(ISERROR(F512),"",IF(ISTEXT(VLOOKUP(B512,INDIRECT($F$8),6+(O519-1)*3)),(VLOOKUP(B512,INDIRECT($F$8),6+(O519-1)*3)),SUM(VLOOKUP(B512,INDIRECT($F$8),6+(O519-1)*3),IF(W529,W519,0))))</f>
        <v>83</v>
      </c>
      <c r="Q519" s="1">
        <f ca="1">IF(ISERROR(F512),"",VLOOKUP(B512,INDIRECT($F$8),7+(O519-1)*3))</f>
        <v>47</v>
      </c>
      <c r="R519" s="1">
        <f ca="1">IF(ISERROR(F512),"",SUM(P519:Q519))</f>
        <v>130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str">
        <f ca="1">IF(ISERROR(F512),"",IF(N519=0,A519,""))</f>
        <v/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0</v>
      </c>
      <c r="X519" s="1" t="str">
        <f ca="1">IF(ISERROR(F512),"",IF(W519=0,"",_xlfn.TEXTJOIN("",FALSE," G+",W519," in ",A519)))</f>
        <v/>
      </c>
    </row>
    <row r="520" spans="1:24" ht="12" customHeight="1" x14ac:dyDescent="0.25">
      <c r="A520" s="7" t="str">
        <f ca="1">IF(ISERROR(F512),"",VLOOKUP(C512,INDIRECT($F$8),6+(O520-1)*3,0))</f>
        <v>CST 001</v>
      </c>
      <c r="B520" s="38" t="str">
        <f ca="1">IF(ISERROR(F512),"",VLOOKUP(D512,INDIRECT($F$8),6+(O520-1)*3,0))</f>
        <v>Programming for Problem Solving</v>
      </c>
      <c r="C520" s="38"/>
      <c r="D520" s="38"/>
      <c r="E520" s="38"/>
      <c r="F520" s="7">
        <f ca="1">IF(ISERROR(F512),"",VLOOKUP(E512,INDIRECT($F$8),6+(O520-1)*3,0))</f>
        <v>4</v>
      </c>
      <c r="G520" s="39" t="str">
        <f ca="1">IF(ISERROR(F512),"",_xlfn.TEXTJOIN("/",FALSE,P520,S520))</f>
        <v>83/100</v>
      </c>
      <c r="H520" s="39"/>
      <c r="I520" s="39" t="str">
        <f ca="1">IF(ISERROR(F512),"",_xlfn.TEXTJOIN("/",FALSE,Q520,T520))</f>
        <v>49/50</v>
      </c>
      <c r="J520" s="39"/>
      <c r="K520" s="39" t="str">
        <f ca="1">IF(ISERROR(F512),"",_xlfn.TEXTJOIN("/",FALSE,R520,U520))</f>
        <v>132/150</v>
      </c>
      <c r="L520" s="39"/>
      <c r="M520" s="7" t="str">
        <f ca="1">IF(ISERROR(F512),"",IF(ISTEXT(P520),IF(P520="A","Ab",IF(P520="D","Dt",IF(P520="UFM","UFM",IF(P520="NA","")))),IF(AND(ISBLANK(P520),ISBLANK(R520)),"",IF(P520&lt;0.3*S520,"F",IF(ISBLANK(R520),"",IF(ISTEXT(R520),R520,IF(R520&gt;=0.9*U520,"O",IF(R520&gt;=0.85*U520,"A+",IF(R520&gt;=0.8*U520,"A",IF(R520&gt;=0.7*U520,"B+",IF(R520&gt;=0.6*U520,"B",IF(R520&gt;=0.5*U520,"C",IF(R520&gt;=0.4*U520,"P",IF(R520&lt;0.4*U520,"F",R520))))))))))))))</f>
        <v>A+</v>
      </c>
      <c r="N520" s="8">
        <f t="shared" ca="1" si="49"/>
        <v>9</v>
      </c>
      <c r="O520">
        <f>O519+1</f>
        <v>4</v>
      </c>
      <c r="P520" s="1">
        <f ca="1">IF(ISERROR(F512),"",IF(ISTEXT(VLOOKUP(B512,INDIRECT($F$8),6+(O520-1)*3)),(VLOOKUP(B512,INDIRECT($F$8),6+(O520-1)*3)),SUM(VLOOKUP(B512,INDIRECT($F$8),6+(O520-1)*3),IF(W529,W520,0))))</f>
        <v>83</v>
      </c>
      <c r="Q520" s="1">
        <f ca="1">IF(ISERROR(F512),"",VLOOKUP(B512,INDIRECT($F$8),7+(O520-1)*3))</f>
        <v>49</v>
      </c>
      <c r="R520" s="1">
        <f ca="1">IF(ISERROR(F512),"",SUM(P520:Q520))</f>
        <v>132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str">
        <f ca="1">IF(ISERROR(F512),"",IF(N520=0,A520,""))</f>
        <v/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0</v>
      </c>
      <c r="X520" s="1" t="str">
        <f ca="1">IF(ISERROR(F512),"",IF(W520=0,"",_xlfn.TEXTJOIN("",FALSE," G+",W520," in ",A520)))</f>
        <v/>
      </c>
    </row>
    <row r="521" spans="1:24" ht="12" customHeight="1" x14ac:dyDescent="0.25">
      <c r="A521" s="7" t="str">
        <f ca="1">IF(ISERROR(F512),"",VLOOKUP(C512,INDIRECT($F$8),6+(O521-1)*3,0))</f>
        <v>AHT 004</v>
      </c>
      <c r="B521" s="38" t="str">
        <f ca="1">IF(ISERROR(F512),"",VLOOKUP(D512,INDIRECT($F$8),6+(O521-1)*3,0))</f>
        <v>Environmental Studies ($)</v>
      </c>
      <c r="C521" s="38"/>
      <c r="D521" s="38"/>
      <c r="E521" s="38"/>
      <c r="F521" s="7">
        <f ca="1">IF(ISERROR(F512),"",VLOOKUP(E512,INDIRECT($F$8),6+(O521-1)*3,0))</f>
        <v>0</v>
      </c>
      <c r="G521" s="39" t="str">
        <f ca="1">IF(ISERROR(F512),"",_xlfn.TEXTJOIN("/",FALSE,P521,S521))</f>
        <v>35/50</v>
      </c>
      <c r="H521" s="39"/>
      <c r="I521" s="39" t="str">
        <f ca="1">IF(ISERROR(F512),"",_xlfn.TEXTJOIN("/",FALSE,Q521,T521))</f>
        <v>19/25</v>
      </c>
      <c r="J521" s="39"/>
      <c r="K521" s="39" t="str">
        <f ca="1">IF(ISERROR(F512),"",_xlfn.TEXTJOIN("/",FALSE,R521,U521))</f>
        <v>54/75</v>
      </c>
      <c r="L521" s="39"/>
      <c r="M521" s="7" t="str">
        <f ca="1">IF(ISERROR(F512),"",IF(ISTEXT(P521),IF(P521="A","Ab",IF(P521="D","Dt",IF(P521="UFM","UFM",IF(P521="NA","")))),IF(AND(ISBLANK(P521),ISBLANK(R521)),"",IF(P521&lt;0.3*S521,"F",IF(ISBLANK(R521),"",IF(ISTEXT(R521),R521,IF(R521&gt;=0.9*U521,"O",IF(R521&gt;=0.85*U521,"A+",IF(R521&gt;=0.8*U521,"A",IF(R521&gt;=0.7*U521,"B+",IF(R521&gt;=0.6*U521,"B",IF(R521&gt;=0.5*U521,"C",IF(R521&gt;=0.4*U521,"P",IF(R521&lt;0.4*U521,"F",R521))))))))))))))</f>
        <v>B+</v>
      </c>
      <c r="N521" s="8">
        <f t="shared" ca="1" si="49"/>
        <v>7</v>
      </c>
      <c r="O521">
        <f>O520+1</f>
        <v>5</v>
      </c>
      <c r="P521" s="1">
        <f ca="1">IF(ISERROR(F512),"",IF(ISTEXT(VLOOKUP(B512,INDIRECT($F$8),6+(O521-1)*3)),(VLOOKUP(B512,INDIRECT($F$8),6+(O521-1)*3)),SUM(VLOOKUP(B512,INDIRECT($F$8),6+(O521-1)*3),IF(W529,W521,0))))</f>
        <v>35</v>
      </c>
      <c r="Q521" s="1">
        <f ca="1">IF(ISERROR(F512),"",VLOOKUP(B512,INDIRECT($F$8),7+(O521-1)*3))</f>
        <v>19</v>
      </c>
      <c r="R521" s="1">
        <f ca="1">IF(ISERROR(F512),"",SUM(P521:Q521))</f>
        <v>54</v>
      </c>
      <c r="S521" s="1">
        <f ca="1">IF(ISERROR(F512),"",VLOOKUP(A512,INDIRECT($F$8),6+(O521-1)*3))</f>
        <v>50</v>
      </c>
      <c r="T521" s="1">
        <f ca="1">IF(ISERROR(F512),"",VLOOKUP(A512,INDIRECT($F$8),7+(O521-1)*3))</f>
        <v>25</v>
      </c>
      <c r="U521" s="1">
        <f ca="1">IF(ISERROR(F512),"",VLOOKUP(A512,INDIRECT($F$8),8+(O521-1)*3))</f>
        <v>75</v>
      </c>
      <c r="V521" s="1" t="str">
        <f ca="1">IF(ISERROR(F512),"",IF(N521=0,A521,""))</f>
        <v/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0</v>
      </c>
      <c r="X521" s="1" t="str">
        <f ca="1">IF(ISERROR(F512),"",IF(W521=0,"",_xlfn.TEXTJOIN("",FALSE," G+",W521," in ",A521)))</f>
        <v/>
      </c>
    </row>
    <row r="522" spans="1:24" ht="12" customHeight="1" x14ac:dyDescent="0.25">
      <c r="A522" s="7" t="str">
        <f ca="1">IF(ISERROR(F512),"",VLOOKUP(C512,INDIRECT($F$8),6+(O522-1)*3,0))</f>
        <v>AHP 001</v>
      </c>
      <c r="B522" s="38" t="str">
        <f ca="1">IF(ISERROR(F512),"",VLOOKUP(D512,INDIRECT($F$8),6+(O522-1)*3,0))</f>
        <v>Engineering Physics Lab</v>
      </c>
      <c r="C522" s="38"/>
      <c r="D522" s="38"/>
      <c r="E522" s="38"/>
      <c r="F522" s="7">
        <f ca="1">IF(ISERROR(F512),"",VLOOKUP(E512,INDIRECT($F$8),6+(O522-1)*3,0))</f>
        <v>1</v>
      </c>
      <c r="G522" s="39" t="str">
        <f ca="1">IF(ISERROR(F512),"",_xlfn.TEXTJOIN("/",FALSE,P522,S522))</f>
        <v>18/25</v>
      </c>
      <c r="H522" s="39"/>
      <c r="I522" s="39" t="str">
        <f ca="1">IF(ISERROR(F512),"",_xlfn.TEXTJOIN("/",FALSE,Q522,T522))</f>
        <v>20/25</v>
      </c>
      <c r="J522" s="39"/>
      <c r="K522" s="39" t="str">
        <f ca="1">IF(ISERROR(F512),"",_xlfn.TEXTJOIN("/",FALSE,R522,U522))</f>
        <v>38/50</v>
      </c>
      <c r="L522" s="39"/>
      <c r="M522" s="7" t="str">
        <f ca="1">IF(ISERROR(F512),"",IF(ISTEXT(P522),IF(P522="A","Ab",IF(P522="D","Dt",IF(P522="UFM","UFM",IF(P522="NA","")))),IF(AND(ISBLANK(P522),ISBLANK(R522)),"",IF(P522&lt;0.3*S522,"F",IF(ISBLANK(R522),"",IF(ISTEXT(R522),R522,IF(R522&gt;=0.9*U522,"O",IF(R522&gt;=0.85*U522,"A+",IF(R522&gt;=0.8*U522,"A",IF(R522&gt;=0.7*U522,"B+",IF(R522&gt;=0.6*U522,"B",IF(R522&gt;=0.5*U522,"C",IF(R522&gt;=0.4*U522,"P",IF(R522&lt;0.4*U522,"F",R522))))))))))))))</f>
        <v>B+</v>
      </c>
      <c r="N522" s="8">
        <f t="shared" ca="1" si="49"/>
        <v>7</v>
      </c>
      <c r="O522">
        <f t="shared" ref="O522:O528" si="50">O521+1</f>
        <v>6</v>
      </c>
      <c r="P522" s="1">
        <f ca="1">IF(ISERROR(F512),"",IF(ISTEXT(VLOOKUP(B512,INDIRECT($F$8),6+(O522-1)*3)),(VLOOKUP(B512,INDIRECT($F$8),6+(O522-1)*3)),SUM(VLOOKUP(B512,INDIRECT($F$8),6+(O522-1)*3),IF(W529,W522,0))))</f>
        <v>18</v>
      </c>
      <c r="Q522" s="1">
        <f ca="1">IF(ISERROR(F512),"",VLOOKUP(B512,INDIRECT($F$8),7+(O522-1)*3))</f>
        <v>20</v>
      </c>
      <c r="R522" s="1">
        <f ca="1">IF(ISERROR(F512),"",SUM(P522:Q522))</f>
        <v>38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str">
        <f ca="1">IF(ISERROR(F512),"",IF(N522=0,A522,""))</f>
        <v/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0</v>
      </c>
      <c r="X522" s="1" t="str">
        <f ca="1">IF(ISERROR(F512),"",IF(W522=0,"",_xlfn.TEXTJOIN("",FALSE," G+",W522," in ",A522)))</f>
        <v/>
      </c>
    </row>
    <row r="523" spans="1:24" ht="12" customHeight="1" x14ac:dyDescent="0.25">
      <c r="A523" s="7" t="str">
        <f ca="1">IF(ISERROR(F512),"",VLOOKUP(C512,INDIRECT($F$8),6+(O523-1)*3,0))</f>
        <v>EEP 001</v>
      </c>
      <c r="B523" s="38" t="str">
        <f ca="1">IF(ISERROR(F512),"",VLOOKUP(D512,INDIRECT($F$8),6+(O523-1)*3,0))</f>
        <v>Basic Electrical Engineering Lab</v>
      </c>
      <c r="C523" s="38"/>
      <c r="D523" s="38"/>
      <c r="E523" s="38"/>
      <c r="F523" s="7">
        <f ca="1">IF(ISERROR(F512),"",VLOOKUP(E512,INDIRECT($F$8),6+(O523-1)*3,0))</f>
        <v>1</v>
      </c>
      <c r="G523" s="39" t="str">
        <f ca="1">IF(ISERROR(F512),"",_xlfn.TEXTJOIN("/",FALSE,P523,S523))</f>
        <v>18/25</v>
      </c>
      <c r="H523" s="39"/>
      <c r="I523" s="39" t="str">
        <f ca="1">IF(ISERROR(F512),"",_xlfn.TEXTJOIN("/",FALSE,Q523,T523))</f>
        <v>24/25</v>
      </c>
      <c r="J523" s="39"/>
      <c r="K523" s="39" t="str">
        <f ca="1">IF(ISERROR(F512),"",_xlfn.TEXTJOIN("/",FALSE,R523,U523))</f>
        <v>42/50</v>
      </c>
      <c r="L523" s="39"/>
      <c r="M523" s="7" t="str">
        <f ca="1">IF(ISERROR(F512),"",IF(ISTEXT(P523),IF(P523="A","Ab",IF(P523="D","Dt",IF(P523="UFM","UFM",IF(P523="NA","")))),IF(AND(ISBLANK(P523),ISBLANK(R523)),"",IF(P523&lt;0.3*S523,"F",IF(ISBLANK(R523),"",IF(ISTEXT(R523),R523,IF(R523&gt;=0.9*U523,"O",IF(R523&gt;=0.85*U523,"A+",IF(R523&gt;=0.8*U523,"A",IF(R523&gt;=0.7*U523,"B+",IF(R523&gt;=0.6*U523,"B",IF(R523&gt;=0.5*U523,"C",IF(R523&gt;=0.4*U523,"P",IF(R523&lt;0.4*U523,"F",R523))))))))))))))</f>
        <v>A</v>
      </c>
      <c r="N523" s="8">
        <f t="shared" ca="1" si="49"/>
        <v>8</v>
      </c>
      <c r="O523">
        <f t="shared" si="50"/>
        <v>7</v>
      </c>
      <c r="P523" s="1">
        <f ca="1">IF(ISERROR(F512),"",IF(ISTEXT(VLOOKUP(B512,INDIRECT($F$8),6+(O523-1)*3)),(VLOOKUP(B512,INDIRECT($F$8),6+(O523-1)*3)),SUM(VLOOKUP(B512,INDIRECT($F$8),6+(O523-1)*3),IF(W529,W523,0))))</f>
        <v>18</v>
      </c>
      <c r="Q523" s="1">
        <f ca="1">IF(ISERROR(F512),"",VLOOKUP(B512,INDIRECT($F$8),7+(O523-1)*3))</f>
        <v>24</v>
      </c>
      <c r="R523" s="1">
        <f ca="1">IF(ISERROR(F512),"",SUM(P523:Q523))</f>
        <v>42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str">
        <f ca="1">IF(ISERROR(F512),"",IF(N523=0,A523,""))</f>
        <v/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0</v>
      </c>
      <c r="X523" s="1" t="str">
        <f ca="1">IF(ISERROR(F512),"",IF(W523=0,"",_xlfn.TEXTJOIN("",FALSE," G+",W523," in ",A523)))</f>
        <v/>
      </c>
    </row>
    <row r="524" spans="1:24" ht="12" customHeight="1" x14ac:dyDescent="0.25">
      <c r="A524" s="7" t="str">
        <f ca="1">IF(ISERROR(F512),"",VLOOKUP(C512,INDIRECT($F$8),6+(O524-1)*3,0))</f>
        <v>CSP 001</v>
      </c>
      <c r="B524" s="38" t="str">
        <f ca="1">IF(ISERROR(F512),"",VLOOKUP(D512,INDIRECT($F$8),6+(O524-1)*3-Z524,0))</f>
        <v>Programming for Problem Solving Lab</v>
      </c>
      <c r="C524" s="38"/>
      <c r="D524" s="38"/>
      <c r="E524" s="38"/>
      <c r="F524" s="7">
        <f ca="1">IF(ISERROR(F512),"",VLOOKUP(E512,INDIRECT($F$8),6+(O524-1)*3,0))</f>
        <v>1</v>
      </c>
      <c r="G524" s="39" t="str">
        <f ca="1">IF(ISERROR(F512),"",_xlfn.TEXTJOIN("/",FALSE,P524,S524))</f>
        <v>22/25</v>
      </c>
      <c r="H524" s="39"/>
      <c r="I524" s="39" t="str">
        <f ca="1">IF(ISERROR(F512),"",_xlfn.TEXTJOIN("/",FALSE,Q524,T524))</f>
        <v>24/25</v>
      </c>
      <c r="J524" s="39"/>
      <c r="K524" s="39" t="str">
        <f ca="1">IF(ISERROR(F512),"",_xlfn.TEXTJOIN("/",FALSE,R524,U524))</f>
        <v>46/50</v>
      </c>
      <c r="L524" s="39"/>
      <c r="M524" s="7" t="str">
        <f ca="1">IF(ISERROR(F512),"",IF(ISTEXT(P524),IF(P524="A","Ab",IF(P524="D","Dt",IF(P524="UFM","UFM",IF(P524="NA","")))),IF(AND(ISBLANK(P524),ISBLANK(R524)),"",IF(P524&lt;0.3*S524,"F",IF(ISBLANK(R524),"",IF(ISTEXT(R524),R524,IF(R524&gt;=0.9*U524,"O",IF(R524&gt;=0.85*U524,"A+",IF(R524&gt;=0.8*U524,"A",IF(R524&gt;=0.7*U524,"B+",IF(R524&gt;=0.6*U524,"B",IF(R524&gt;=0.5*U524,"C",IF(R524&gt;=0.4*U524,"P",IF(R524&lt;0.4*U524,"F",R524))))))))))))))</f>
        <v>O</v>
      </c>
      <c r="N524" s="8">
        <f t="shared" ca="1" si="49"/>
        <v>10</v>
      </c>
      <c r="O524">
        <f t="shared" si="50"/>
        <v>8</v>
      </c>
      <c r="P524" s="1">
        <f ca="1">IF(ISERROR(F512),"",IF(ISTEXT(VLOOKUP(B512,INDIRECT($F$8),6+(O524-1)*3)),(VLOOKUP(B512,INDIRECT($F$8),6+(O524-1)*3)),SUM(VLOOKUP(B512,INDIRECT($F$8),6+(O524-1)*3),IF(W529,W524,0))))</f>
        <v>22</v>
      </c>
      <c r="Q524" s="1">
        <f ca="1">IF(ISERROR(F512),"",VLOOKUP(B512,INDIRECT($F$8),7+(O524-1)*3))</f>
        <v>24</v>
      </c>
      <c r="R524" s="1">
        <f ca="1">IF(ISERROR(F512),"",SUM(P524:Q524))</f>
        <v>46</v>
      </c>
      <c r="S524" s="1">
        <f ca="1">IF(ISERROR(F512),"",VLOOKUP(A512,INDIRECT($F$8),6+(O524-1)*3))</f>
        <v>25</v>
      </c>
      <c r="T524" s="1">
        <f ca="1">IF(ISERROR(F512),"",VLOOKUP(A512,INDIRECT($F$8),7+(O524-1)*3))</f>
        <v>25</v>
      </c>
      <c r="U524" s="1">
        <f ca="1">IF(ISERROR(F512),"",VLOOKUP(A512,INDIRECT($F$8),8+(O524-1)*3))</f>
        <v>50</v>
      </c>
      <c r="V524" s="1" t="str">
        <f ca="1">IF(ISERROR(F512),"",IF(N524=0,A524,""))</f>
        <v/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0</v>
      </c>
      <c r="X524" s="1" t="str">
        <f ca="1">IF(ISERROR(F512),"",IF(W524=0,"",_xlfn.TEXTJOIN("",FALSE," G+",W524," in ",A524)))</f>
        <v/>
      </c>
    </row>
    <row r="525" spans="1:24" ht="12" customHeight="1" x14ac:dyDescent="0.25">
      <c r="A525" s="7" t="str">
        <f ca="1">IF(ISERROR(F512),"",VLOOKUP(C512,INDIRECT($F$8),6+(O525-1)*3,0))</f>
        <v>MEP 002</v>
      </c>
      <c r="B525" s="38" t="str">
        <f ca="1">IF(ISERROR(F512),"",VLOOKUP(D512,INDIRECT($F$8),6+(O525-1)*3-Z525,0))</f>
        <v>Engineering Graphics &amp; Design Lab</v>
      </c>
      <c r="C525" s="38"/>
      <c r="D525" s="38"/>
      <c r="E525" s="38"/>
      <c r="F525" s="7">
        <f ca="1">IF(ISERROR(F512),"",VLOOKUP(E512,INDIRECT($F$8),6+(O525-1)*3,0))</f>
        <v>2</v>
      </c>
      <c r="G525" s="39" t="str">
        <f ca="1">IF(ISERROR(F512),"",_xlfn.TEXTJOIN("/",FALSE,P525,S525))</f>
        <v>38/50</v>
      </c>
      <c r="H525" s="39"/>
      <c r="I525" s="39" t="str">
        <f ca="1">IF(ISERROR(F512),"",_xlfn.TEXTJOIN("/",FALSE,Q525,T525))</f>
        <v>42/50</v>
      </c>
      <c r="J525" s="39"/>
      <c r="K525" s="39" t="str">
        <f ca="1">IF(ISERROR(F512),"",_xlfn.TEXTJOIN("/",FALSE,R525,U525))</f>
        <v>80/100</v>
      </c>
      <c r="L525" s="39"/>
      <c r="M525" s="7" t="str">
        <f ca="1">IF(ISERROR(F512),"",IF(ISTEXT(P525),IF(P525="A","Ab",IF(P525="D","Dt",IF(P525="UFM","UFM",IF(P525="NA","")))),IF(AND(ISBLANK(P525),ISBLANK(R525)),"",IF(P525&lt;0.3*S525,"F",IF(ISBLANK(R525),"",IF(ISTEXT(R525),R525,IF(R525&gt;=0.9*U525,"O",IF(R525&gt;=0.85*U525,"A+",IF(R525&gt;=0.8*U525,"A",IF(R525&gt;=0.7*U525,"B+",IF(R525&gt;=0.6*U525,"B",IF(R525&gt;=0.5*U525,"C",IF(R525&gt;=0.4*U525,"P",IF(R525&lt;0.4*U525,"F",R525))))))))))))))</f>
        <v>A</v>
      </c>
      <c r="N525" s="8">
        <f t="shared" ca="1" si="49"/>
        <v>8</v>
      </c>
      <c r="O525">
        <f t="shared" si="50"/>
        <v>9</v>
      </c>
      <c r="P525" s="1">
        <f ca="1">IF(ISERROR(F512),"",IF(ISTEXT(VLOOKUP(B512,INDIRECT($F$8),6+(O525-1)*3)),(VLOOKUP(B512,INDIRECT($F$8),6+(O525-1)*3)),SUM(VLOOKUP(B512,INDIRECT($F$8),6+(O525-1)*3),IF(W529,W525,0))))</f>
        <v>38</v>
      </c>
      <c r="Q525" s="1">
        <f ca="1">IF(ISERROR(F512),"",VLOOKUP(B512,INDIRECT($F$8),7+(O525-1)*3))</f>
        <v>42</v>
      </c>
      <c r="R525" s="1">
        <f ca="1">IF(ISERROR(F512),"",SUM(P525:Q525))</f>
        <v>80</v>
      </c>
      <c r="S525" s="1">
        <f ca="1">IF(ISERROR(F512),"",VLOOKUP(A512,INDIRECT($F$8),6+(O525-1)*3))</f>
        <v>50</v>
      </c>
      <c r="T525" s="1">
        <f ca="1">IF(ISERROR(F512),"",VLOOKUP(A512,INDIRECT($F$8),7+(O525-1)*3))</f>
        <v>50</v>
      </c>
      <c r="U525" s="1">
        <f ca="1">IF(ISERROR(F512),"",VLOOKUP(A512,INDIRECT($F$8),8+(O525-1)*3))</f>
        <v>100</v>
      </c>
      <c r="V525" s="1" t="str">
        <f ca="1">IF(ISERROR(F512),"",IF(N525=0,A525,""))</f>
        <v/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0</v>
      </c>
      <c r="X525" s="1" t="str">
        <f ca="1">IF(ISERROR(F512),"",IF(W525=0,"",_xlfn.TEXTJOIN("",FALSE," G+",W525," in ",A525)))</f>
        <v/>
      </c>
    </row>
    <row r="526" spans="1:24" ht="12" customHeight="1" x14ac:dyDescent="0.25">
      <c r="A526" s="7" t="str">
        <f ca="1">IF(ISERROR(F512),"",VLOOKUP(C512,INDIRECT($F$8),6+(O526-1)*3,0))</f>
        <v>AHP 003</v>
      </c>
      <c r="B526" s="38" t="str">
        <f ca="1">IF(ISERROR(F512),"",VLOOKUP(D512,INDIRECT($F$8),6+(O526-1)*3,0))</f>
        <v>Introduction to Digital Marketing Lab</v>
      </c>
      <c r="C526" s="38"/>
      <c r="D526" s="38"/>
      <c r="E526" s="38"/>
      <c r="F526" s="7">
        <f ca="1">IF(ISERROR(F512),"",VLOOKUP(E512,INDIRECT($F$8),6+(O526-1)*3,0))</f>
        <v>1</v>
      </c>
      <c r="G526" s="39" t="str">
        <f ca="1">IF(ISERROR(F512),"",_xlfn.TEXTJOIN("/",FALSE,P526,S526))</f>
        <v>21/25</v>
      </c>
      <c r="H526" s="39"/>
      <c r="I526" s="39" t="str">
        <f ca="1">IF(ISERROR(F512),"",_xlfn.TEXTJOIN("/",FALSE,Q526,T526))</f>
        <v>21/25</v>
      </c>
      <c r="J526" s="39"/>
      <c r="K526" s="39" t="str">
        <f ca="1">IF(ISERROR(F512),"",_xlfn.TEXTJOIN("/",FALSE,R526,U526))</f>
        <v>42/50</v>
      </c>
      <c r="L526" s="39"/>
      <c r="M526" s="7" t="str">
        <f ca="1">IF(ISERROR(F512),"",IF(ISTEXT(P526),IF(P526="A","Ab",IF(P526="D","Dt",IF(P526="UFM","UFM",IF(P526="NA","")))),IF(AND(ISBLANK(P526),ISBLANK(R526)),"",IF(P526&lt;0.3*S526,"F",IF(ISBLANK(R526),"",IF(ISTEXT(R526),R526,IF(R526&gt;=0.9*U526,"O",IF(R526&gt;=0.85*U526,"A+",IF(R526&gt;=0.8*U526,"A",IF(R526&gt;=0.7*U526,"B+",IF(R526&gt;=0.6*U526,"B",IF(R526&gt;=0.5*U526,"C",IF(R526&gt;=0.4*U526,"P",IF(R526&lt;0.4*U526,"F",R526))))))))))))))</f>
        <v>A</v>
      </c>
      <c r="N526" s="8">
        <f t="shared" ca="1" si="49"/>
        <v>8</v>
      </c>
      <c r="O526">
        <f t="shared" si="50"/>
        <v>10</v>
      </c>
      <c r="P526" s="1">
        <f ca="1">IF(ISERROR(F512),"",IF(ISTEXT(VLOOKUP(B512,INDIRECT($F$8),6+(O526-1)*3)),(VLOOKUP(B512,INDIRECT($F$8),6+(O526-1)*3)),SUM(VLOOKUP(B512,INDIRECT($F$8),6+(O526-1)*3),IF(W529,W526,0))))</f>
        <v>21</v>
      </c>
      <c r="Q526" s="1">
        <f ca="1">IF(ISERROR(F512),"",VLOOKUP(B512,INDIRECT($F$8),7+(O526-1)*3))</f>
        <v>21</v>
      </c>
      <c r="R526" s="1">
        <f ca="1">IF(ISERROR(F512),"",SUM(P526:Q526))</f>
        <v>42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str">
        <f ca="1">IF(ISERROR(F512),"",IF(N526=0,A526,""))</f>
        <v/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0</v>
      </c>
      <c r="X526" s="1" t="str">
        <f ca="1">IF(ISERROR(F512),"",IF(W526=0,"",_xlfn.TEXTJOIN("",FALSE," G+",W526," in ",A526)))</f>
        <v/>
      </c>
    </row>
    <row r="527" spans="1:24" ht="12" customHeight="1" x14ac:dyDescent="0.25">
      <c r="A527" s="7" t="str">
        <f ca="1">IF(ISERROR(F512),"",VLOOKUP(C512,INDIRECT($F$8),6+(O527-1)*3,0))</f>
        <v>AHP 005</v>
      </c>
      <c r="B527" s="38" t="str">
        <f ca="1">IF(ISERROR(F512),"",VLOOKUP(D512,INDIRECT($F$8),6+(O527-1)*3,0))</f>
        <v>Self Employment &amp; Entrepreneurship Development</v>
      </c>
      <c r="C527" s="38"/>
      <c r="D527" s="38"/>
      <c r="E527" s="38"/>
      <c r="F527" s="7">
        <f ca="1">IF(ISERROR(F512),"",VLOOKUP(E512,INDIRECT($F$8),6+(O527-1)*3,0))</f>
        <v>1</v>
      </c>
      <c r="G527" s="39" t="str">
        <f ca="1">IF(ISERROR(F512),"",_xlfn.TEXTJOIN("/",FALSE,P527,S527))</f>
        <v>19/25</v>
      </c>
      <c r="H527" s="39"/>
      <c r="I527" s="39" t="str">
        <f ca="1">IF(ISERROR(F512),"",_xlfn.TEXTJOIN("/",FALSE,Q527,T527))</f>
        <v>20/25</v>
      </c>
      <c r="J527" s="39"/>
      <c r="K527" s="39" t="str">
        <f ca="1">IF(ISERROR(F512),"",_xlfn.TEXTJOIN("/",FALSE,R527,U527))</f>
        <v>39/50</v>
      </c>
      <c r="L527" s="39"/>
      <c r="M527" s="7" t="str">
        <f ca="1">IF(ISERROR(F512),"",IF(ISTEXT(P527),IF(P527="A","Ab",IF(P527="D","Dt",IF(P527="UFM","UFM",IF(P527="NA","")))),IF(AND(ISBLANK(P527),ISBLANK(R527)),"",IF(P527&lt;0.3*S527,"F",IF(ISBLANK(R527),"",IF(ISTEXT(R527),R527,IF(R527&gt;=0.9*U527,"O",IF(R527&gt;=0.85*U527,"A+",IF(R527&gt;=0.8*U527,"A",IF(R527&gt;=0.7*U527,"B+",IF(R527&gt;=0.6*U527,"B",IF(R527&gt;=0.5*U527,"C",IF(R527&gt;=0.4*U527,"P",IF(R527&lt;0.4*U527,"F",R527))))))))))))))</f>
        <v>B+</v>
      </c>
      <c r="N527" s="8">
        <f t="shared" ca="1" si="49"/>
        <v>7</v>
      </c>
      <c r="O527">
        <f t="shared" si="50"/>
        <v>11</v>
      </c>
      <c r="P527" s="1">
        <f ca="1">IF(ISERROR(F512),"",IF(ISTEXT(VLOOKUP(B512,INDIRECT($F$8),6+(O527-1)*3)),(VLOOKUP(B512,INDIRECT($F$8),6+(O527-1)*3)),SUM(VLOOKUP(B512,INDIRECT($F$8),6+(O527-1)*3),IF(W529,W527,0))))</f>
        <v>19</v>
      </c>
      <c r="Q527" s="1">
        <f ca="1">IF(ISERROR(F512),"",VLOOKUP(B512,INDIRECT($F$8),7+(O527-1)*3))</f>
        <v>20</v>
      </c>
      <c r="R527" s="1">
        <f ca="1">IF(ISERROR(F512),"",SUM(P527:Q527))</f>
        <v>39</v>
      </c>
      <c r="S527" s="1">
        <f ca="1">IF(ISERROR(F512),"",VLOOKUP(A512,INDIRECT($F$8),6+(O527-1)*3))</f>
        <v>25</v>
      </c>
      <c r="T527" s="1">
        <f ca="1">IF(ISERROR(F512),"",VLOOKUP(A512,INDIRECT($F$8),7+(O527-1)*3))</f>
        <v>25</v>
      </c>
      <c r="U527" s="1">
        <f ca="1">IF(ISERROR(F512),"",VLOOKUP(A512,INDIRECT($F$8),8+(O527-1)*3))</f>
        <v>50</v>
      </c>
      <c r="V527" s="1" t="str">
        <f ca="1">IF(ISERROR(F512),"",IF(N527=0,A527,""))</f>
        <v/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0</v>
      </c>
      <c r="X527" s="1" t="str">
        <f ca="1">IF(ISERROR(F512),"",IF(W527=0,"",_xlfn.TEXTJOIN("",FALSE," G+",W527," in ",A527)))</f>
        <v/>
      </c>
    </row>
    <row r="528" spans="1:24" ht="12" customHeight="1" x14ac:dyDescent="0.25">
      <c r="A528" s="7" t="str">
        <f ca="1">IF(ISERROR(F512),"",VLOOKUP(C512,INDIRECT($F$8),6+(O528-1)*3-Y528,0))</f>
        <v>GP 02</v>
      </c>
      <c r="B528" s="38" t="str">
        <f ca="1">IF(ISERROR(F512),"",VLOOKUP(D512,INDIRECT($F$8),6+(O528-1)*3-Z528,0))</f>
        <v>General Proficiency ($)</v>
      </c>
      <c r="C528" s="38"/>
      <c r="D528" s="38"/>
      <c r="E528" s="38"/>
      <c r="F528" s="7">
        <f ca="1">IF(ISERROR(F512),"",VLOOKUP(E512,INDIRECT($F$8),6+(O528-1)*3-AA528,0))</f>
        <v>0</v>
      </c>
      <c r="G528" s="39" t="str">
        <f ca="1">IF(ISERROR(F512),"","-")</f>
        <v>-</v>
      </c>
      <c r="H528" s="39"/>
      <c r="I528" s="39" t="str">
        <f ca="1">IF(ISERROR(F512),"",_xlfn.TEXTJOIN("/",FALSE,Q528,T528))</f>
        <v>45/50</v>
      </c>
      <c r="J528" s="39"/>
      <c r="K528" s="39" t="str">
        <f ca="1">IF(ISERROR(F512),"",_xlfn.TEXTJOIN("/",FALSE,R528,U528))</f>
        <v>45/50</v>
      </c>
      <c r="L528" s="39"/>
      <c r="M528" s="39" t="str">
        <f ca="1">IF(ISBLANK(R528),"",IF(ISTEXT(R528),R528,IF(R528&gt;=0.8*U528,"Excellent",IF(R528&gt;=0.6*U528,"Very Good",IF(R528&gt;=0.4*U528,"Good",IF(R528&gt;=0.2*U528,"Satisfactory","Average"))))))</f>
        <v>Excellent</v>
      </c>
      <c r="N528" s="39"/>
      <c r="O528">
        <f t="shared" si="50"/>
        <v>12</v>
      </c>
      <c r="P528" s="1">
        <f ca="1">IF(ISERROR(F512),"",IF(ISTEXT(VLOOKUP(B\28,INDIRECT($F$8),6+(O528-1)*3)),(VLOOKUP(B512,INDIRECT($F$8),6+(O528-1)*3)),SUM(VLOOKUP(B512,INDIRECT($F$8),6+(O528-1)*3),IF(W529,W528,0))))</f>
        <v>0</v>
      </c>
      <c r="Q528" s="1">
        <f ca="1">IF(ISERROR(F512),"",VLOOKUP(B512,INDIRECT($F$8),7+(O528-1)*3))</f>
        <v>45</v>
      </c>
      <c r="R528" s="1">
        <f ca="1">IF(ISERROR(F512),"",SUM(P528:Q528))</f>
        <v>45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5">
      <c r="A529" s="40" t="str">
        <f ca="1">IF(ISERROR(F512),"",A508)</f>
        <v>Total Credits/ Marks/ Total Grade Points</v>
      </c>
      <c r="B529" s="40"/>
      <c r="C529" s="40"/>
      <c r="D529" s="40"/>
      <c r="E529" s="40"/>
      <c r="F529" s="10">
        <f ca="1">IF(ISERROR(F512),"",SUM(F517:F527))</f>
        <v>23</v>
      </c>
      <c r="G529" s="41" t="str">
        <f ca="1">IF(ISERROR(F512),"",_xlfn.TEXTJOIN("/",TRUE,SUMIF(F517:F528,"&gt;0",P517:P528),SUMIF(F517:F528,"&gt;0",S517:S528)))</f>
        <v>370/575</v>
      </c>
      <c r="H529" s="41"/>
      <c r="I529" s="41" t="str">
        <f ca="1">IF(ISERROR(F512),"",_xlfn.TEXTJOIN("/",TRUE,SUMIF(F517:F528,"&gt;0",Q517:Q528),SUMIF(F517:F528,"&gt;0",T517:T528)))</f>
        <v>330/375</v>
      </c>
      <c r="J529" s="41"/>
      <c r="K529" s="41" t="str">
        <f ca="1">IF(ISERROR(F512),"",_xlfn.TEXTJOIN("/",TRUE,SUMIF(F517:F528,"&gt;0",R517:R528),SUMIF(F517:F528,"&gt;0",U517:U528)))</f>
        <v>700/950</v>
      </c>
      <c r="L529" s="41"/>
      <c r="M529" s="40" t="e">
        <f ca="1">IF(ISERROR(F512),"",SUMPRODUCT(N517:N527,F517:F527))</f>
        <v>#N/A</v>
      </c>
      <c r="N529" s="40"/>
      <c r="V529" s="1" t="e">
        <f ca="1">IF(ISERROR(F512),"",_xlfn.TEXTJOIN(", ",TRUE,V517:V528))</f>
        <v>#N/A</v>
      </c>
      <c r="W529" t="b">
        <f ca="1">IF(ISERROR(F512),"",IF(SUM(W517:W528)&lt;=W516,TRUE,FALSE))</f>
        <v>0</v>
      </c>
      <c r="X529" s="1" t="str">
        <f ca="1">IF(ISERROR(F512),"",_xlfn.TEXTJOIN(",",TRUE,X517:X528))</f>
        <v xml:space="preserve"> G+11 in AHT 001</v>
      </c>
    </row>
    <row r="530" spans="1:24" ht="12" customHeight="1" x14ac:dyDescent="0.25">
      <c r="A530" s="40" t="str">
        <f ca="1">IF(ISERROR(F512),"",A509)</f>
        <v>Result:</v>
      </c>
      <c r="B530" s="42" t="e" cm="1">
        <f t="array" aca="1" ref="B530" ca="1">IF(INDIRECT("N" &amp; ROW())&lt;20, "NOT PROMOTED TO SECOND YEAR", IF(TRIM(INDIRECT("V" &amp; ROW()-1))="","PASS","CARRY OVER")
)</f>
        <v>#N/A</v>
      </c>
      <c r="C530" s="42"/>
      <c r="D530" s="40" t="str">
        <f ca="1">IF(ISERROR(F512),"",D509)</f>
        <v>Remark:</v>
      </c>
      <c r="E530" s="42" t="e">
        <f ca="1">IF(ISERROR(F512),"",IF(V529="",IF(X529="","",X529),_xlfn.TEXTJOIN(" ",TRUE,"BACK IN",V529)))</f>
        <v>#N/A</v>
      </c>
      <c r="F530" s="42"/>
      <c r="G530" s="40" t="str">
        <f ca="1">IF(ISERROR(F512),"",G509)</f>
        <v>SGPA:</v>
      </c>
      <c r="H530" s="43" t="e">
        <f ca="1">IF(ISERROR(F512),"",M529/F529)</f>
        <v>#N/A</v>
      </c>
      <c r="I530" s="40" t="str">
        <f ca="1">IF(ISERROR(F512),"",I509)</f>
        <v>CGPA:</v>
      </c>
      <c r="J530" s="43" t="e">
        <f ca="1">IF(ISERROR(F512),"",VLOOKUP(B512,INDIRECT($F$8),12+(O528-1)*3,0))</f>
        <v>#N/A</v>
      </c>
      <c r="K530" s="42" t="str">
        <f ca="1">IF(ISERROR(F512),"",K509)</f>
        <v>Earned Credits:</v>
      </c>
      <c r="L530" s="40">
        <f ca="1">IF(ISERROR(F512),"",SUMIF(N517:N527,"&gt;0",F517:F527))</f>
        <v>19</v>
      </c>
      <c r="M530" s="42" t="str">
        <f ca="1">IF(ISERROR(F512),"",M509)</f>
        <v>Cuml. Earned Credits:</v>
      </c>
      <c r="N530" s="40">
        <f ca="1">IF(ISERROR(F512),"",VLOOKUP(B512,INDIRECT($F$8),10+(O528-1)*3,0))</f>
        <v>38</v>
      </c>
    </row>
    <row r="531" spans="1:24" ht="12" customHeight="1" x14ac:dyDescent="0.25">
      <c r="A531" s="40"/>
      <c r="B531" s="42"/>
      <c r="C531" s="42"/>
      <c r="D531" s="40"/>
      <c r="E531" s="42"/>
      <c r="F531" s="42"/>
      <c r="G531" s="40"/>
      <c r="H531" s="43"/>
      <c r="I531" s="40"/>
      <c r="J531" s="43"/>
      <c r="K531" s="42"/>
      <c r="L531" s="40"/>
      <c r="M531" s="42"/>
      <c r="N531" s="40"/>
    </row>
    <row r="532" spans="1:24" ht="12" customHeight="1" x14ac:dyDescent="0.25">
      <c r="A532" s="40"/>
      <c r="B532" s="42"/>
      <c r="C532" s="42"/>
      <c r="D532" s="40"/>
      <c r="E532" s="42"/>
      <c r="F532" s="42"/>
      <c r="G532" s="40"/>
      <c r="H532" s="43"/>
      <c r="I532" s="40"/>
      <c r="J532" s="43"/>
      <c r="K532" s="42"/>
      <c r="L532" s="40"/>
      <c r="M532" s="42"/>
      <c r="N532" s="40"/>
    </row>
    <row r="533" spans="1:24" ht="12" customHeight="1" x14ac:dyDescent="0.25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 t="str">
        <f ca="1">VLOOKUP(B533,INDIRECT($F$8),4,0)</f>
        <v>GAURAV KURIYAL</v>
      </c>
    </row>
    <row r="534" spans="1:24" ht="12" customHeight="1" x14ac:dyDescent="0.25">
      <c r="A534" s="44" t="str">
        <f ca="1">IF(ISERROR(F533),"",A513)</f>
        <v>Name:</v>
      </c>
      <c r="B534" s="44" t="str">
        <f ca="1">IFERROR(VLOOKUP(B533,INDIRECT($F$8),4,0),"")</f>
        <v>GAURAV KURIYAL</v>
      </c>
      <c r="C534" s="44"/>
      <c r="D534" s="44" t="str">
        <f ca="1">IF(ISERROR(F533),"",D513)</f>
        <v>Father's Name:</v>
      </c>
      <c r="E534" s="44" t="str">
        <f ca="1">IFERROR(VLOOKUP(B533,INDIRECT($F$8),5,0),"")</f>
        <v>MANOJ KURIYAL</v>
      </c>
      <c r="F534" s="44"/>
      <c r="G534" s="44" t="str">
        <f ca="1">IF(ISERROR(F533),"",G513)</f>
        <v>University Roll No:</v>
      </c>
      <c r="H534" s="44"/>
      <c r="I534" s="45">
        <f ca="1">IFERROR(VLOOKUP(B533,INDIRECT($F$8),2,0),"")</f>
        <v>250090101026</v>
      </c>
      <c r="J534" s="45"/>
      <c r="K534" s="44" t="str">
        <f ca="1">IF(ISERROR(F533),"",K513)</f>
        <v>University Enrol. No:</v>
      </c>
      <c r="L534" s="44"/>
      <c r="M534" s="45">
        <f ca="1">IFERROR(VLOOKUP(B533,INDIRECT($F$8),3,0),"")</f>
        <v>0</v>
      </c>
      <c r="N534" s="45"/>
    </row>
    <row r="535" spans="1:24" ht="12" customHeight="1" x14ac:dyDescent="0.25">
      <c r="A535" s="44"/>
      <c r="B535" s="44"/>
      <c r="C535" s="44"/>
      <c r="D535" s="44"/>
      <c r="E535" s="44"/>
      <c r="F535" s="44"/>
      <c r="G535" s="44"/>
      <c r="H535" s="44"/>
      <c r="I535" s="45"/>
      <c r="J535" s="45"/>
      <c r="K535" s="44"/>
      <c r="L535" s="44"/>
      <c r="M535" s="45"/>
      <c r="N535" s="45"/>
    </row>
    <row r="536" spans="1:24" ht="12" customHeight="1" x14ac:dyDescent="0.25">
      <c r="A536" s="42" t="str">
        <f ca="1">IF(ISERROR(F533),"",A515)</f>
        <v>Subject Code</v>
      </c>
      <c r="B536" s="42" t="str">
        <f ca="1">IF(ISERROR(F533),"",B515)</f>
        <v>Subject Name</v>
      </c>
      <c r="C536" s="42"/>
      <c r="D536" s="42"/>
      <c r="E536" s="42"/>
      <c r="F536" s="42" t="str">
        <f ca="1">IF(ISERROR(F533),"",F515)</f>
        <v>Credits</v>
      </c>
      <c r="G536" s="42" t="str">
        <f ca="1">IF(ISERROR(F533),"",G515)</f>
        <v>External Marks</v>
      </c>
      <c r="H536" s="42"/>
      <c r="I536" s="42" t="str">
        <f ca="1">IF(ISERROR(F533),"",I515)</f>
        <v>Sessional Marks</v>
      </c>
      <c r="J536" s="42"/>
      <c r="K536" s="42" t="str">
        <f ca="1">IF(ISERROR(F533),"",K515)</f>
        <v>Total Marks</v>
      </c>
      <c r="L536" s="42"/>
      <c r="M536" s="42" t="str">
        <f ca="1">IF(ISERROR(F533),"",M515)</f>
        <v>Grade</v>
      </c>
      <c r="N536" s="42" t="str">
        <f ca="1">IF(ISERROR(F533),"",N515)</f>
        <v>Grade Points</v>
      </c>
    </row>
    <row r="537" spans="1:24" ht="12" customHeight="1" x14ac:dyDescent="0.2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W537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10</v>
      </c>
    </row>
    <row r="538" spans="1:24" ht="12" customHeight="1" x14ac:dyDescent="0.25">
      <c r="A538" s="7" t="str">
        <f ca="1">IF(ISERROR(F533),"",VLOOKUP(C533,INDIRECT($F$8),6+(O538-1)*3,0))</f>
        <v>AHT 001</v>
      </c>
      <c r="B538" s="38" t="str">
        <f ca="1">IF(ISERROR(F533),"",VLOOKUP(D533,INDIRECT($F$8),6+(O538-1)*3,0))</f>
        <v>Engineering Physics</v>
      </c>
      <c r="C538" s="38"/>
      <c r="D538" s="38"/>
      <c r="E538" s="38"/>
      <c r="F538" s="7">
        <f ca="1">IF(ISERROR(F533),"",VLOOKUP(E533,INDIRECT($F$8),6+(O538-1)*3,0))</f>
        <v>4</v>
      </c>
      <c r="G538" s="39" t="str">
        <f ca="1">IF(ISERROR(F533),"",_xlfn.TEXTJOIN("/",FALSE,P538,S538))</f>
        <v>MANOJ KURIYAL/100</v>
      </c>
      <c r="H538" s="39"/>
      <c r="I538" s="39" t="str">
        <f ca="1">IF(ISERROR(F533),"",_xlfn.TEXTJOIN("/",FALSE,Q538,T538))</f>
        <v>41/50</v>
      </c>
      <c r="J538" s="39"/>
      <c r="K538" s="39" t="str">
        <f ca="1">IF(ISERROR(F533),"",_xlfn.TEXTJOIN("/",FALSE,R538,U538))</f>
        <v>41/150</v>
      </c>
      <c r="L538" s="39"/>
      <c r="M538" s="7" t="b">
        <f ca="1">IF(ISERROR(F533),"",IF(ISTEXT(P538),IF(P538="A","Ab",IF(P538="D","Dt",IF(P538="UFM","UFM",IF(P538="NA","")))),IF(AND(ISBLANK(P538),ISBLANK(R538)),"",IF(P538&lt;0.3*S538,"F",IF(ISBLANK(R538),"",IF(ISTEXT(R538),R538,IF(R538&gt;=0.9*U538,"O",IF(R538&gt;=0.85*U538,"A+",IF(R538&gt;=0.8*U538,"A",IF(R538&gt;=0.7*U538,"B+",IF(R538&gt;=0.6*U538,"B",IF(R538&gt;=0.5*U538,"C",IF(R538&gt;=0.4*U538,"P",IF(R538&lt;0.4*U538,"F",R538))))))))))))))</f>
        <v>0</v>
      </c>
      <c r="N538" s="8" t="e">
        <f t="shared" ref="N538:N548" ca="1" si="51">INDEX($Z$2:$Z$13,MATCH(M538,$Y$2:$Y$13,0))</f>
        <v>#N/A</v>
      </c>
      <c r="O538">
        <v>1</v>
      </c>
      <c r="P538" s="1" t="str">
        <f ca="1">IF(ISERROR(F533),"",IF(ISTEXT(VLOOKUP(B533,INDIRECT($F$8),6+(O538-1)*3)),(VLOOKUP(B533,INDIRECT($F$8),6+(O538-1)*3)),SUM(VLOOKUP(B533,INDIRECT($F$8),6+(O538-1)*3),IF(W550,W538,0))))</f>
        <v>MANOJ KURIYAL</v>
      </c>
      <c r="Q538" s="1">
        <f ca="1">IF(ISERROR(F533),"",VLOOKUP(B533,INDIRECT($F$8),7+(O538-1)*3))</f>
        <v>41</v>
      </c>
      <c r="R538" s="1">
        <f ca="1">IF(ISERROR(F533),"",SUM(P538:Q538))</f>
        <v>41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e">
        <f ca="1">IF(ISERROR(F533),"",IF(N538=0,A538,""))</f>
        <v>#N/A</v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11</v>
      </c>
      <c r="X538" s="1" t="str">
        <f ca="1">IF(ISERROR(F533),"",IF(W538=0,"",_xlfn.TEXTJOIN("",FALSE," G+",W538," in ",A538)))</f>
        <v xml:space="preserve"> G+11 in AHT 001</v>
      </c>
    </row>
    <row r="539" spans="1:24" ht="12" customHeight="1" x14ac:dyDescent="0.25">
      <c r="A539" s="7" t="str">
        <f ca="1">IF(ISERROR(F533),"",VLOOKUP(C533,INDIRECT($F$8),6+(O539-1)*3,0))</f>
        <v>AHT 005</v>
      </c>
      <c r="B539" s="38" t="str">
        <f ca="1">IF(ISERROR(F533),"",VLOOKUP(D533,INDIRECT($F$8),6+(O539-1)*3,0))</f>
        <v>Analytical Mathematics</v>
      </c>
      <c r="C539" s="38"/>
      <c r="D539" s="38"/>
      <c r="E539" s="38"/>
      <c r="F539" s="7">
        <f ca="1">IF(ISERROR(F533),"",VLOOKUP(E533,INDIRECT($F$8),6+(O539-1)*3,0))</f>
        <v>4</v>
      </c>
      <c r="G539" s="39" t="str">
        <f ca="1">IF(ISERROR(F533),"",_xlfn.TEXTJOIN("/",FALSE,P539,S539))</f>
        <v>32/100</v>
      </c>
      <c r="H539" s="39"/>
      <c r="I539" s="39" t="str">
        <f ca="1">IF(ISERROR(F533),"",_xlfn.TEXTJOIN("/",FALSE,Q539,T539))</f>
        <v>34/50</v>
      </c>
      <c r="J539" s="39"/>
      <c r="K539" s="39" t="str">
        <f ca="1">IF(ISERROR(F533),"",_xlfn.TEXTJOIN("/",FALSE,R539,U539))</f>
        <v>66/150</v>
      </c>
      <c r="L539" s="39"/>
      <c r="M539" s="7" t="str">
        <f ca="1">IF(ISERROR(F533),"",IF(ISTEXT(P539),IF(P539="A","Ab",IF(P539="D","Dt",IF(P539="UFM","UFM",IF(P539="NA","")))),IF(AND(ISBLANK(P539),ISBLANK(R539)),"",IF(P539&lt;0.3*S539,"F",IF(ISBLANK(R539),"",IF(ISTEXT(R539),R539,IF(R539&gt;=0.9*U539,"O",IF(R539&gt;=0.85*U539,"A+",IF(R539&gt;=0.8*U539,"A",IF(R539&gt;=0.7*U539,"B+",IF(R539&gt;=0.6*U539,"B",IF(R539&gt;=0.5*U539,"C",IF(R539&gt;=0.4*U539,"P",IF(R539&lt;0.4*U539,"F",R539))))))))))))))</f>
        <v>P</v>
      </c>
      <c r="N539" s="8">
        <f t="shared" ca="1" si="51"/>
        <v>4</v>
      </c>
      <c r="O539">
        <f>O538+1</f>
        <v>2</v>
      </c>
      <c r="P539" s="1">
        <f ca="1">IF(ISERROR(F533),"",IF(ISTEXT(VLOOKUP(B533,INDIRECT($F$8),6+(O539-1)*3)),(VLOOKUP(B533,INDIRECT($F$8),6+(O539-1)*3)),SUM(VLOOKUP(B533,INDIRECT($F$8),6+(O539-1)*3),IF(W550,W539,0))))</f>
        <v>32</v>
      </c>
      <c r="Q539" s="1">
        <f ca="1">IF(ISERROR(F533),"",VLOOKUP(B533,INDIRECT($F$8),7+(O539-1)*3))</f>
        <v>34</v>
      </c>
      <c r="R539" s="1">
        <f ca="1">IF(ISERROR(F533),"",SUM(P539:Q539))</f>
        <v>66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str">
        <f ca="1">IF(ISERROR(F533),"",IF(N539=0,A539,""))</f>
        <v/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0</v>
      </c>
      <c r="X539" s="1" t="str">
        <f ca="1">IF(ISERROR(F533),"",IF(W539=0,"",_xlfn.TEXTJOIN("",FALSE," G+",W539," in ",A539)))</f>
        <v/>
      </c>
    </row>
    <row r="540" spans="1:24" ht="12" customHeight="1" x14ac:dyDescent="0.25">
      <c r="A540" s="7" t="str">
        <f ca="1">IF(ISERROR(F533),"",VLOOKUP(C533,INDIRECT($F$8),6+(O540-1)*3,0))</f>
        <v>EET 001</v>
      </c>
      <c r="B540" s="38" t="str">
        <f ca="1">IF(ISERROR(F533),"",VLOOKUP(D533,INDIRECT($F$8),6+(O540-1)*3,0))</f>
        <v>Basic Electrical Engineering</v>
      </c>
      <c r="C540" s="38"/>
      <c r="D540" s="38"/>
      <c r="E540" s="38"/>
      <c r="F540" s="7">
        <f ca="1">IF(ISERROR(F533),"",VLOOKUP(E533,INDIRECT($F$8),6+(O540-1)*3,0))</f>
        <v>4</v>
      </c>
      <c r="G540" s="39" t="str">
        <f ca="1">IF(ISERROR(F533),"",_xlfn.TEXTJOIN("/",FALSE,P540,S540))</f>
        <v>55/100</v>
      </c>
      <c r="H540" s="39"/>
      <c r="I540" s="39" t="str">
        <f ca="1">IF(ISERROR(F533),"",_xlfn.TEXTJOIN("/",FALSE,Q540,T540))</f>
        <v>39/50</v>
      </c>
      <c r="J540" s="39"/>
      <c r="K540" s="39" t="str">
        <f ca="1">IF(ISERROR(F533),"",_xlfn.TEXTJOIN("/",FALSE,R540,U540))</f>
        <v>94/150</v>
      </c>
      <c r="L540" s="39"/>
      <c r="M540" s="7" t="str">
        <f ca="1">IF(ISERROR(F533),"",IF(ISTEXT(P540),IF(P540="A","Ab",IF(P540="D","Dt",IF(P540="UFM","UFM",IF(P540="NA","")))),IF(AND(ISBLANK(P540),ISBLANK(R540)),"",IF(P540&lt;0.3*S540,"F",IF(ISBLANK(R540),"",IF(ISTEXT(R540),R540,IF(R540&gt;=0.9*U540,"O",IF(R540&gt;=0.85*U540,"A+",IF(R540&gt;=0.8*U540,"A",IF(R540&gt;=0.7*U540,"B+",IF(R540&gt;=0.6*U540,"B",IF(R540&gt;=0.5*U540,"C",IF(R540&gt;=0.4*U540,"P",IF(R540&lt;0.4*U540,"F",R540))))))))))))))</f>
        <v>B</v>
      </c>
      <c r="N540" s="8">
        <f t="shared" ca="1" si="51"/>
        <v>6</v>
      </c>
      <c r="O540">
        <f>O539+1</f>
        <v>3</v>
      </c>
      <c r="P540" s="1">
        <f ca="1">IF(ISERROR(F533),"",IF(ISTEXT(VLOOKUP(B533,INDIRECT($F$8),6+(O540-1)*3)),(VLOOKUP(B533,INDIRECT($F$8),6+(O540-1)*3)),SUM(VLOOKUP(B533,INDIRECT($F$8),6+(O540-1)*3),IF(W550,W540,0))))</f>
        <v>55</v>
      </c>
      <c r="Q540" s="1">
        <f ca="1">IF(ISERROR(F533),"",VLOOKUP(B533,INDIRECT($F$8),7+(O540-1)*3))</f>
        <v>39</v>
      </c>
      <c r="R540" s="1">
        <f ca="1">IF(ISERROR(F533),"",SUM(P540:Q540))</f>
        <v>94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str">
        <f ca="1">IF(ISERROR(F533),"",IF(N540=0,A540,""))</f>
        <v/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0</v>
      </c>
      <c r="X540" s="1" t="str">
        <f ca="1">IF(ISERROR(F533),"",IF(W540=0,"",_xlfn.TEXTJOIN("",FALSE," G+",W540," in ",A540)))</f>
        <v/>
      </c>
    </row>
    <row r="541" spans="1:24" ht="12" customHeight="1" x14ac:dyDescent="0.25">
      <c r="A541" s="7" t="str">
        <f ca="1">IF(ISERROR(F533),"",VLOOKUP(C533,INDIRECT($F$8),6+(O541-1)*3,0))</f>
        <v>CST 001</v>
      </c>
      <c r="B541" s="38" t="str">
        <f ca="1">IF(ISERROR(F533),"",VLOOKUP(D533,INDIRECT($F$8),6+(O541-1)*3,0))</f>
        <v>Programming for Problem Solving</v>
      </c>
      <c r="C541" s="38"/>
      <c r="D541" s="38"/>
      <c r="E541" s="38"/>
      <c r="F541" s="7">
        <f ca="1">IF(ISERROR(F533),"",VLOOKUP(E533,INDIRECT($F$8),6+(O541-1)*3,0))</f>
        <v>4</v>
      </c>
      <c r="G541" s="39" t="str">
        <f ca="1">IF(ISERROR(F533),"",_xlfn.TEXTJOIN("/",FALSE,P541,S541))</f>
        <v>48/100</v>
      </c>
      <c r="H541" s="39"/>
      <c r="I541" s="39" t="str">
        <f ca="1">IF(ISERROR(F533),"",_xlfn.TEXTJOIN("/",FALSE,Q541,T541))</f>
        <v>35/50</v>
      </c>
      <c r="J541" s="39"/>
      <c r="K541" s="39" t="str">
        <f ca="1">IF(ISERROR(F533),"",_xlfn.TEXTJOIN("/",FALSE,R541,U541))</f>
        <v>83/150</v>
      </c>
      <c r="L541" s="39"/>
      <c r="M541" s="7" t="str">
        <f ca="1">IF(ISERROR(F533),"",IF(ISTEXT(P541),IF(P541="A","Ab",IF(P541="D","Dt",IF(P541="UFM","UFM",IF(P541="NA","")))),IF(AND(ISBLANK(P541),ISBLANK(R541)),"",IF(P541&lt;0.3*S541,"F",IF(ISBLANK(R541),"",IF(ISTEXT(R541),R541,IF(R541&gt;=0.9*U541,"O",IF(R541&gt;=0.85*U541,"A+",IF(R541&gt;=0.8*U541,"A",IF(R541&gt;=0.7*U541,"B+",IF(R541&gt;=0.6*U541,"B",IF(R541&gt;=0.5*U541,"C",IF(R541&gt;=0.4*U541,"P",IF(R541&lt;0.4*U541,"F",R541))))))))))))))</f>
        <v>C</v>
      </c>
      <c r="N541" s="8">
        <f t="shared" ca="1" si="51"/>
        <v>5</v>
      </c>
      <c r="O541">
        <f>O540+1</f>
        <v>4</v>
      </c>
      <c r="P541" s="1">
        <f ca="1">IF(ISERROR(F533),"",IF(ISTEXT(VLOOKUP(B533,INDIRECT($F$8),6+(O541-1)*3)),(VLOOKUP(B533,INDIRECT($F$8),6+(O541-1)*3)),SUM(VLOOKUP(B533,INDIRECT($F$8),6+(O541-1)*3),IF(W550,W541,0))))</f>
        <v>48</v>
      </c>
      <c r="Q541" s="1">
        <f ca="1">IF(ISERROR(F533),"",VLOOKUP(B533,INDIRECT($F$8),7+(O541-1)*3))</f>
        <v>35</v>
      </c>
      <c r="R541" s="1">
        <f ca="1">IF(ISERROR(F533),"",SUM(P541:Q541))</f>
        <v>83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str">
        <f ca="1">IF(ISERROR(F533),"",IF(N541=0,A541,""))</f>
        <v/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0</v>
      </c>
      <c r="X541" s="1" t="str">
        <f ca="1">IF(ISERROR(F533),"",IF(W541=0,"",_xlfn.TEXTJOIN("",FALSE," G+",W541," in ",A541)))</f>
        <v/>
      </c>
    </row>
    <row r="542" spans="1:24" ht="12" customHeight="1" x14ac:dyDescent="0.25">
      <c r="A542" s="7" t="str">
        <f ca="1">IF(ISERROR(F533),"",VLOOKUP(C533,INDIRECT($F$8),6+(O542-1)*3,0))</f>
        <v>AHT 004</v>
      </c>
      <c r="B542" s="38" t="str">
        <f ca="1">IF(ISERROR(F533),"",VLOOKUP(D533,INDIRECT($F$8),6+(O542-1)*3,0))</f>
        <v>Environmental Studies ($)</v>
      </c>
      <c r="C542" s="38"/>
      <c r="D542" s="38"/>
      <c r="E542" s="38"/>
      <c r="F542" s="7">
        <f ca="1">IF(ISERROR(F533),"",VLOOKUP(E533,INDIRECT($F$8),6+(O542-1)*3,0))</f>
        <v>0</v>
      </c>
      <c r="G542" s="39" t="str">
        <f ca="1">IF(ISERROR(F533),"",_xlfn.TEXTJOIN("/",FALSE,P542,S542))</f>
        <v>27/50</v>
      </c>
      <c r="H542" s="39"/>
      <c r="I542" s="39" t="str">
        <f ca="1">IF(ISERROR(F533),"",_xlfn.TEXTJOIN("/",FALSE,Q542,T542))</f>
        <v>22/25</v>
      </c>
      <c r="J542" s="39"/>
      <c r="K542" s="39" t="str">
        <f ca="1">IF(ISERROR(F533),"",_xlfn.TEXTJOIN("/",FALSE,R542,U542))</f>
        <v>49/75</v>
      </c>
      <c r="L542" s="39"/>
      <c r="M542" s="7" t="str">
        <f ca="1">IF(ISERROR(F533),"",IF(ISTEXT(P542),IF(P542="A","Ab",IF(P542="D","Dt",IF(P542="UFM","UFM",IF(P542="NA","")))),IF(AND(ISBLANK(P542),ISBLANK(R542)),"",IF(P542&lt;0.3*S542,"F",IF(ISBLANK(R542),"",IF(ISTEXT(R542),R542,IF(R542&gt;=0.9*U542,"O",IF(R542&gt;=0.85*U542,"A+",IF(R542&gt;=0.8*U542,"A",IF(R542&gt;=0.7*U542,"B+",IF(R542&gt;=0.6*U542,"B",IF(R542&gt;=0.5*U542,"C",IF(R542&gt;=0.4*U542,"P",IF(R542&lt;0.4*U542,"F",R542))))))))))))))</f>
        <v>B</v>
      </c>
      <c r="N542" s="8">
        <f t="shared" ca="1" si="51"/>
        <v>6</v>
      </c>
      <c r="O542">
        <f>O541+1</f>
        <v>5</v>
      </c>
      <c r="P542" s="1">
        <f ca="1">IF(ISERROR(F533),"",IF(ISTEXT(VLOOKUP(B533,INDIRECT($F$8),6+(O542-1)*3)),(VLOOKUP(B533,INDIRECT($F$8),6+(O542-1)*3)),SUM(VLOOKUP(B533,INDIRECT($F$8),6+(O542-1)*3),IF(W550,W542,0))))</f>
        <v>27</v>
      </c>
      <c r="Q542" s="1">
        <f ca="1">IF(ISERROR(F533),"",VLOOKUP(B533,INDIRECT($F$8),7+(O542-1)*3))</f>
        <v>22</v>
      </c>
      <c r="R542" s="1">
        <f ca="1">IF(ISERROR(F533),"",SUM(P542:Q542))</f>
        <v>49</v>
      </c>
      <c r="S542" s="1">
        <f ca="1">IF(ISERROR(F533),"",VLOOKUP(A533,INDIRECT($F$8),6+(O542-1)*3))</f>
        <v>50</v>
      </c>
      <c r="T542" s="1">
        <f ca="1">IF(ISERROR(F533),"",VLOOKUP(A533,INDIRECT($F$8),7+(O542-1)*3))</f>
        <v>25</v>
      </c>
      <c r="U542" s="1">
        <f ca="1">IF(ISERROR(F533),"",VLOOKUP(A533,INDIRECT($F$8),8+(O542-1)*3))</f>
        <v>75</v>
      </c>
      <c r="V542" s="1" t="str">
        <f ca="1">IF(ISERROR(F533),"",IF(N542=0,A542,""))</f>
        <v/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0</v>
      </c>
      <c r="X542" s="1" t="str">
        <f ca="1">IF(ISERROR(F533),"",IF(W542=0,"",_xlfn.TEXTJOIN("",FALSE," G+",W542," in ",A542)))</f>
        <v/>
      </c>
    </row>
    <row r="543" spans="1:24" ht="12" customHeight="1" x14ac:dyDescent="0.25">
      <c r="A543" s="7" t="str">
        <f ca="1">IF(ISERROR(F533),"",VLOOKUP(C533,INDIRECT($F$8),6+(O543-1)*3,0))</f>
        <v>AHP 001</v>
      </c>
      <c r="B543" s="38" t="str">
        <f ca="1">IF(ISERROR(F533),"",VLOOKUP(D533,INDIRECT($F$8),6+(O543-1)*3,0))</f>
        <v>Engineering Physics Lab</v>
      </c>
      <c r="C543" s="38"/>
      <c r="D543" s="38"/>
      <c r="E543" s="38"/>
      <c r="F543" s="7">
        <f ca="1">IF(ISERROR(F533),"",VLOOKUP(E533,INDIRECT($F$8),6+(O543-1)*3,0))</f>
        <v>1</v>
      </c>
      <c r="G543" s="39" t="str">
        <f ca="1">IF(ISERROR(F533),"",_xlfn.TEXTJOIN("/",FALSE,P543,S543))</f>
        <v>19/25</v>
      </c>
      <c r="H543" s="39"/>
      <c r="I543" s="39" t="str">
        <f ca="1">IF(ISERROR(F533),"",_xlfn.TEXTJOIN("/",FALSE,Q543,T543))</f>
        <v>21/25</v>
      </c>
      <c r="J543" s="39"/>
      <c r="K543" s="39" t="str">
        <f ca="1">IF(ISERROR(F533),"",_xlfn.TEXTJOIN("/",FALSE,R543,U543))</f>
        <v>40/50</v>
      </c>
      <c r="L543" s="39"/>
      <c r="M543" s="7" t="str">
        <f ca="1">IF(ISERROR(F533),"",IF(ISTEXT(P543),IF(P543="A","Ab",IF(P543="D","Dt",IF(P543="UFM","UFM",IF(P543="NA","")))),IF(AND(ISBLANK(P543),ISBLANK(R543)),"",IF(P543&lt;0.3*S543,"F",IF(ISBLANK(R543),"",IF(ISTEXT(R543),R543,IF(R543&gt;=0.9*U543,"O",IF(R543&gt;=0.85*U543,"A+",IF(R543&gt;=0.8*U543,"A",IF(R543&gt;=0.7*U543,"B+",IF(R543&gt;=0.6*U543,"B",IF(R543&gt;=0.5*U543,"C",IF(R543&gt;=0.4*U543,"P",IF(R543&lt;0.4*U543,"F",R543))))))))))))))</f>
        <v>A</v>
      </c>
      <c r="N543" s="8">
        <f t="shared" ca="1" si="51"/>
        <v>8</v>
      </c>
      <c r="O543">
        <f t="shared" ref="O543:O549" si="52">O542+1</f>
        <v>6</v>
      </c>
      <c r="P543" s="1">
        <f ca="1">IF(ISERROR(F533),"",IF(ISTEXT(VLOOKUP(B533,INDIRECT($F$8),6+(O543-1)*3)),(VLOOKUP(B533,INDIRECT($F$8),6+(O543-1)*3)),SUM(VLOOKUP(B533,INDIRECT($F$8),6+(O543-1)*3),IF(W550,W543,0))))</f>
        <v>19</v>
      </c>
      <c r="Q543" s="1">
        <f ca="1">IF(ISERROR(F533),"",VLOOKUP(B533,INDIRECT($F$8),7+(O543-1)*3))</f>
        <v>21</v>
      </c>
      <c r="R543" s="1">
        <f ca="1">IF(ISERROR(F533),"",SUM(P543:Q543))</f>
        <v>40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str">
        <f ca="1">IF(ISERROR(F533),"",IF(N543=0,A543,""))</f>
        <v/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0</v>
      </c>
      <c r="X543" s="1" t="str">
        <f ca="1">IF(ISERROR(F533),"",IF(W543=0,"",_xlfn.TEXTJOIN("",FALSE," G+",W543," in ",A543)))</f>
        <v/>
      </c>
    </row>
    <row r="544" spans="1:24" ht="12" customHeight="1" x14ac:dyDescent="0.25">
      <c r="A544" s="7" t="str">
        <f ca="1">IF(ISERROR(F533),"",VLOOKUP(C533,INDIRECT($F$8),6+(O544-1)*3,0))</f>
        <v>EEP 001</v>
      </c>
      <c r="B544" s="38" t="str">
        <f ca="1">IF(ISERROR(F533),"",VLOOKUP(D533,INDIRECT($F$8),6+(O544-1)*3,0))</f>
        <v>Basic Electrical Engineering Lab</v>
      </c>
      <c r="C544" s="38"/>
      <c r="D544" s="38"/>
      <c r="E544" s="38"/>
      <c r="F544" s="7">
        <f ca="1">IF(ISERROR(F533),"",VLOOKUP(E533,INDIRECT($F$8),6+(O544-1)*3,0))</f>
        <v>1</v>
      </c>
      <c r="G544" s="39" t="str">
        <f ca="1">IF(ISERROR(F533),"",_xlfn.TEXTJOIN("/",FALSE,P544,S544))</f>
        <v>18/25</v>
      </c>
      <c r="H544" s="39"/>
      <c r="I544" s="39" t="str">
        <f ca="1">IF(ISERROR(F533),"",_xlfn.TEXTJOIN("/",FALSE,Q544,T544))</f>
        <v>24/25</v>
      </c>
      <c r="J544" s="39"/>
      <c r="K544" s="39" t="str">
        <f ca="1">IF(ISERROR(F533),"",_xlfn.TEXTJOIN("/",FALSE,R544,U544))</f>
        <v>42/50</v>
      </c>
      <c r="L544" s="39"/>
      <c r="M544" s="7" t="str">
        <f ca="1">IF(ISERROR(F533),"",IF(ISTEXT(P544),IF(P544="A","Ab",IF(P544="D","Dt",IF(P544="UFM","UFM",IF(P544="NA","")))),IF(AND(ISBLANK(P544),ISBLANK(R544)),"",IF(P544&lt;0.3*S544,"F",IF(ISBLANK(R544),"",IF(ISTEXT(R544),R544,IF(R544&gt;=0.9*U544,"O",IF(R544&gt;=0.85*U544,"A+",IF(R544&gt;=0.8*U544,"A",IF(R544&gt;=0.7*U544,"B+",IF(R544&gt;=0.6*U544,"B",IF(R544&gt;=0.5*U544,"C",IF(R544&gt;=0.4*U544,"P",IF(R544&lt;0.4*U544,"F",R544))))))))))))))</f>
        <v>A</v>
      </c>
      <c r="N544" s="8">
        <f t="shared" ca="1" si="51"/>
        <v>8</v>
      </c>
      <c r="O544">
        <f t="shared" si="52"/>
        <v>7</v>
      </c>
      <c r="P544" s="1">
        <f ca="1">IF(ISERROR(F533),"",IF(ISTEXT(VLOOKUP(B533,INDIRECT($F$8),6+(O544-1)*3)),(VLOOKUP(B533,INDIRECT($F$8),6+(O544-1)*3)),SUM(VLOOKUP(B533,INDIRECT($F$8),6+(O544-1)*3),IF(W550,W544,0))))</f>
        <v>18</v>
      </c>
      <c r="Q544" s="1">
        <f ca="1">IF(ISERROR(F533),"",VLOOKUP(B533,INDIRECT($F$8),7+(O544-1)*3))</f>
        <v>24</v>
      </c>
      <c r="R544" s="1">
        <f ca="1">IF(ISERROR(F533),"",SUM(P544:Q544))</f>
        <v>42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str">
        <f ca="1">IF(ISERROR(F533),"",IF(N544=0,A544,""))</f>
        <v/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0</v>
      </c>
      <c r="X544" s="1" t="str">
        <f ca="1">IF(ISERROR(F533),"",IF(W544=0,"",_xlfn.TEXTJOIN("",FALSE," G+",W544," in ",A544)))</f>
        <v/>
      </c>
    </row>
    <row r="545" spans="1:24" ht="12" customHeight="1" x14ac:dyDescent="0.25">
      <c r="A545" s="7" t="str">
        <f ca="1">IF(ISERROR(F533),"",VLOOKUP(C533,INDIRECT($F$8),6+(O545-1)*3,0))</f>
        <v>CSP 001</v>
      </c>
      <c r="B545" s="38" t="str">
        <f ca="1">IF(ISERROR(F533),"",VLOOKUP(D533,INDIRECT($F$8),6+(O545-1)*3-Z545,0))</f>
        <v>Programming for Problem Solving Lab</v>
      </c>
      <c r="C545" s="38"/>
      <c r="D545" s="38"/>
      <c r="E545" s="38"/>
      <c r="F545" s="7">
        <f ca="1">IF(ISERROR(F533),"",VLOOKUP(E533,INDIRECT($F$8),6+(O545-1)*3,0))</f>
        <v>1</v>
      </c>
      <c r="G545" s="39" t="str">
        <f ca="1">IF(ISERROR(F533),"",_xlfn.TEXTJOIN("/",FALSE,P545,S545))</f>
        <v>20/25</v>
      </c>
      <c r="H545" s="39"/>
      <c r="I545" s="39" t="str">
        <f ca="1">IF(ISERROR(F533),"",_xlfn.TEXTJOIN("/",FALSE,Q545,T545))</f>
        <v>21/25</v>
      </c>
      <c r="J545" s="39"/>
      <c r="K545" s="39" t="str">
        <f ca="1">IF(ISERROR(F533),"",_xlfn.TEXTJOIN("/",FALSE,R545,U545))</f>
        <v>41/50</v>
      </c>
      <c r="L545" s="39"/>
      <c r="M545" s="7" t="str">
        <f ca="1">IF(ISERROR(F533),"",IF(ISTEXT(P545),IF(P545="A","Ab",IF(P545="D","Dt",IF(P545="UFM","UFM",IF(P545="NA","")))),IF(AND(ISBLANK(P545),ISBLANK(R545)),"",IF(P545&lt;0.3*S545,"F",IF(ISBLANK(R545),"",IF(ISTEXT(R545),R545,IF(R545&gt;=0.9*U545,"O",IF(R545&gt;=0.85*U545,"A+",IF(R545&gt;=0.8*U545,"A",IF(R545&gt;=0.7*U545,"B+",IF(R545&gt;=0.6*U545,"B",IF(R545&gt;=0.5*U545,"C",IF(R545&gt;=0.4*U545,"P",IF(R545&lt;0.4*U545,"F",R545))))))))))))))</f>
        <v>A</v>
      </c>
      <c r="N545" s="8">
        <f t="shared" ca="1" si="51"/>
        <v>8</v>
      </c>
      <c r="O545">
        <f t="shared" si="52"/>
        <v>8</v>
      </c>
      <c r="P545" s="1">
        <f ca="1">IF(ISERROR(F533),"",IF(ISTEXT(VLOOKUP(B533,INDIRECT($F$8),6+(O545-1)*3)),(VLOOKUP(B533,INDIRECT($F$8),6+(O545-1)*3)),SUM(VLOOKUP(B533,INDIRECT($F$8),6+(O545-1)*3),IF(W550,W545,0))))</f>
        <v>20</v>
      </c>
      <c r="Q545" s="1">
        <f ca="1">IF(ISERROR(F533),"",VLOOKUP(B533,INDIRECT($F$8),7+(O545-1)*3))</f>
        <v>21</v>
      </c>
      <c r="R545" s="1">
        <f ca="1">IF(ISERROR(F533),"",SUM(P545:Q545))</f>
        <v>41</v>
      </c>
      <c r="S545" s="1">
        <f ca="1">IF(ISERROR(F533),"",VLOOKUP(A533,INDIRECT($F$8),6+(O545-1)*3))</f>
        <v>25</v>
      </c>
      <c r="T545" s="1">
        <f ca="1">IF(ISERROR(F533),"",VLOOKUP(A533,INDIRECT($F$8),7+(O545-1)*3))</f>
        <v>25</v>
      </c>
      <c r="U545" s="1">
        <f ca="1">IF(ISERROR(F533),"",VLOOKUP(A533,INDIRECT($F$8),8+(O545-1)*3))</f>
        <v>50</v>
      </c>
      <c r="V545" s="1" t="str">
        <f ca="1">IF(ISERROR(F533),"",IF(N545=0,A545,""))</f>
        <v/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0</v>
      </c>
      <c r="X545" s="1" t="str">
        <f ca="1">IF(ISERROR(F533),"",IF(W545=0,"",_xlfn.TEXTJOIN("",FALSE," G+",W545," in ",A545)))</f>
        <v/>
      </c>
    </row>
    <row r="546" spans="1:24" ht="12" customHeight="1" x14ac:dyDescent="0.25">
      <c r="A546" s="7" t="str">
        <f ca="1">IF(ISERROR(F533),"",VLOOKUP(C533,INDIRECT($F$8),6+(O546-1)*3,0))</f>
        <v>MEP 002</v>
      </c>
      <c r="B546" s="38" t="str">
        <f ca="1">IF(ISERROR(F533),"",VLOOKUP(D533,INDIRECT($F$8),6+(O546-1)*3-Z546,0))</f>
        <v>Engineering Graphics &amp; Design Lab</v>
      </c>
      <c r="C546" s="38"/>
      <c r="D546" s="38"/>
      <c r="E546" s="38"/>
      <c r="F546" s="7">
        <f ca="1">IF(ISERROR(F533),"",VLOOKUP(E533,INDIRECT($F$8),6+(O546-1)*3,0))</f>
        <v>2</v>
      </c>
      <c r="G546" s="39" t="str">
        <f ca="1">IF(ISERROR(F533),"",_xlfn.TEXTJOIN("/",FALSE,P546,S546))</f>
        <v>40/50</v>
      </c>
      <c r="H546" s="39"/>
      <c r="I546" s="39" t="str">
        <f ca="1">IF(ISERROR(F533),"",_xlfn.TEXTJOIN("/",FALSE,Q546,T546))</f>
        <v>50/50</v>
      </c>
      <c r="J546" s="39"/>
      <c r="K546" s="39" t="str">
        <f ca="1">IF(ISERROR(F533),"",_xlfn.TEXTJOIN("/",FALSE,R546,U546))</f>
        <v>90/100</v>
      </c>
      <c r="L546" s="39"/>
      <c r="M546" s="7" t="str">
        <f ca="1">IF(ISERROR(F533),"",IF(ISTEXT(P546),IF(P546="A","Ab",IF(P546="D","Dt",IF(P546="UFM","UFM",IF(P546="NA","")))),IF(AND(ISBLANK(P546),ISBLANK(R546)),"",IF(P546&lt;0.3*S546,"F",IF(ISBLANK(R546),"",IF(ISTEXT(R546),R546,IF(R546&gt;=0.9*U546,"O",IF(R546&gt;=0.85*U546,"A+",IF(R546&gt;=0.8*U546,"A",IF(R546&gt;=0.7*U546,"B+",IF(R546&gt;=0.6*U546,"B",IF(R546&gt;=0.5*U546,"C",IF(R546&gt;=0.4*U546,"P",IF(R546&lt;0.4*U546,"F",R546))))))))))))))</f>
        <v>O</v>
      </c>
      <c r="N546" s="8">
        <f t="shared" ca="1" si="51"/>
        <v>10</v>
      </c>
      <c r="O546">
        <f t="shared" si="52"/>
        <v>9</v>
      </c>
      <c r="P546" s="1">
        <f ca="1">IF(ISERROR(F533),"",IF(ISTEXT(VLOOKUP(B533,INDIRECT($F$8),6+(O546-1)*3)),(VLOOKUP(B533,INDIRECT($F$8),6+(O546-1)*3)),SUM(VLOOKUP(B533,INDIRECT($F$8),6+(O546-1)*3),IF(W550,W546,0))))</f>
        <v>40</v>
      </c>
      <c r="Q546" s="1">
        <f ca="1">IF(ISERROR(F533),"",VLOOKUP(B533,INDIRECT($F$8),7+(O546-1)*3))</f>
        <v>50</v>
      </c>
      <c r="R546" s="1">
        <f ca="1">IF(ISERROR(F533),"",SUM(P546:Q546))</f>
        <v>90</v>
      </c>
      <c r="S546" s="1">
        <f ca="1">IF(ISERROR(F533),"",VLOOKUP(A533,INDIRECT($F$8),6+(O546-1)*3))</f>
        <v>50</v>
      </c>
      <c r="T546" s="1">
        <f ca="1">IF(ISERROR(F533),"",VLOOKUP(A533,INDIRECT($F$8),7+(O546-1)*3))</f>
        <v>50</v>
      </c>
      <c r="U546" s="1">
        <f ca="1">IF(ISERROR(F533),"",VLOOKUP(A533,INDIRECT($F$8),8+(O546-1)*3))</f>
        <v>100</v>
      </c>
      <c r="V546" s="1" t="str">
        <f ca="1">IF(ISERROR(F533),"",IF(N546=0,A546,""))</f>
        <v/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0</v>
      </c>
      <c r="X546" s="1" t="str">
        <f ca="1">IF(ISERROR(F533),"",IF(W546=0,"",_xlfn.TEXTJOIN("",FALSE," G+",W546," in ",A546)))</f>
        <v/>
      </c>
    </row>
    <row r="547" spans="1:24" ht="12" customHeight="1" x14ac:dyDescent="0.25">
      <c r="A547" s="7" t="str">
        <f ca="1">IF(ISERROR(F533),"",VLOOKUP(C533,INDIRECT($F$8),6+(O547-1)*3,0))</f>
        <v>AHP 003</v>
      </c>
      <c r="B547" s="38" t="str">
        <f ca="1">IF(ISERROR(F533),"",VLOOKUP(D533,INDIRECT($F$8),6+(O547-1)*3,0))</f>
        <v>Introduction to Digital Marketing Lab</v>
      </c>
      <c r="C547" s="38"/>
      <c r="D547" s="38"/>
      <c r="E547" s="38"/>
      <c r="F547" s="7">
        <f ca="1">IF(ISERROR(F533),"",VLOOKUP(E533,INDIRECT($F$8),6+(O547-1)*3,0))</f>
        <v>1</v>
      </c>
      <c r="G547" s="39" t="str">
        <f ca="1">IF(ISERROR(F533),"",_xlfn.TEXTJOIN("/",FALSE,P547,S547))</f>
        <v>21/25</v>
      </c>
      <c r="H547" s="39"/>
      <c r="I547" s="39" t="str">
        <f ca="1">IF(ISERROR(F533),"",_xlfn.TEXTJOIN("/",FALSE,Q547,T547))</f>
        <v>22/25</v>
      </c>
      <c r="J547" s="39"/>
      <c r="K547" s="39" t="str">
        <f ca="1">IF(ISERROR(F533),"",_xlfn.TEXTJOIN("/",FALSE,R547,U547))</f>
        <v>43/50</v>
      </c>
      <c r="L547" s="39"/>
      <c r="M547" s="7" t="str">
        <f ca="1">IF(ISERROR(F533),"",IF(ISTEXT(P547),IF(P547="A","Ab",IF(P547="D","Dt",IF(P547="UFM","UFM",IF(P547="NA","")))),IF(AND(ISBLANK(P547),ISBLANK(R547)),"",IF(P547&lt;0.3*S547,"F",IF(ISBLANK(R547),"",IF(ISTEXT(R547),R547,IF(R547&gt;=0.9*U547,"O",IF(R547&gt;=0.85*U547,"A+",IF(R547&gt;=0.8*U547,"A",IF(R547&gt;=0.7*U547,"B+",IF(R547&gt;=0.6*U547,"B",IF(R547&gt;=0.5*U547,"C",IF(R547&gt;=0.4*U547,"P",IF(R547&lt;0.4*U547,"F",R547))))))))))))))</f>
        <v>A+</v>
      </c>
      <c r="N547" s="8">
        <f t="shared" ca="1" si="51"/>
        <v>9</v>
      </c>
      <c r="O547">
        <f t="shared" si="52"/>
        <v>10</v>
      </c>
      <c r="P547" s="1">
        <f ca="1">IF(ISERROR(F533),"",IF(ISTEXT(VLOOKUP(B533,INDIRECT($F$8),6+(O547-1)*3)),(VLOOKUP(B533,INDIRECT($F$8),6+(O547-1)*3)),SUM(VLOOKUP(B533,INDIRECT($F$8),6+(O547-1)*3),IF(W550,W547,0))))</f>
        <v>21</v>
      </c>
      <c r="Q547" s="1">
        <f ca="1">IF(ISERROR(F533),"",VLOOKUP(B533,INDIRECT($F$8),7+(O547-1)*3))</f>
        <v>22</v>
      </c>
      <c r="R547" s="1">
        <f ca="1">IF(ISERROR(F533),"",SUM(P547:Q547))</f>
        <v>43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str">
        <f ca="1">IF(ISERROR(F533),"",IF(N547=0,A547,""))</f>
        <v/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0</v>
      </c>
      <c r="X547" s="1" t="str">
        <f ca="1">IF(ISERROR(F533),"",IF(W547=0,"",_xlfn.TEXTJOIN("",FALSE," G+",W547," in ",A547)))</f>
        <v/>
      </c>
    </row>
    <row r="548" spans="1:24" ht="12" customHeight="1" x14ac:dyDescent="0.25">
      <c r="A548" s="7" t="str">
        <f ca="1">IF(ISERROR(F533),"",VLOOKUP(C533,INDIRECT($F$8),6+(O548-1)*3,0))</f>
        <v>AHP 005</v>
      </c>
      <c r="B548" s="38" t="str">
        <f ca="1">IF(ISERROR(F533),"",VLOOKUP(D533,INDIRECT($F$8),6+(O548-1)*3,0))</f>
        <v>Self Employment &amp; Entrepreneurship Development</v>
      </c>
      <c r="C548" s="38"/>
      <c r="D548" s="38"/>
      <c r="E548" s="38"/>
      <c r="F548" s="7">
        <f ca="1">IF(ISERROR(F533),"",VLOOKUP(E533,INDIRECT($F$8),6+(O548-1)*3,0))</f>
        <v>1</v>
      </c>
      <c r="G548" s="39" t="str">
        <f ca="1">IF(ISERROR(F533),"",_xlfn.TEXTJOIN("/",FALSE,P548,S548))</f>
        <v>19/25</v>
      </c>
      <c r="H548" s="39"/>
      <c r="I548" s="39" t="str">
        <f ca="1">IF(ISERROR(F533),"",_xlfn.TEXTJOIN("/",FALSE,Q548,T548))</f>
        <v>24/25</v>
      </c>
      <c r="J548" s="39"/>
      <c r="K548" s="39" t="str">
        <f ca="1">IF(ISERROR(F533),"",_xlfn.TEXTJOIN("/",FALSE,R548,U548))</f>
        <v>43/50</v>
      </c>
      <c r="L548" s="39"/>
      <c r="M548" s="7" t="str">
        <f ca="1">IF(ISERROR(F533),"",IF(ISTEXT(P548),IF(P548="A","Ab",IF(P548="D","Dt",IF(P548="UFM","UFM",IF(P548="NA","")))),IF(AND(ISBLANK(P548),ISBLANK(R548)),"",IF(P548&lt;0.3*S548,"F",IF(ISBLANK(R548),"",IF(ISTEXT(R548),R548,IF(R548&gt;=0.9*U548,"O",IF(R548&gt;=0.85*U548,"A+",IF(R548&gt;=0.8*U548,"A",IF(R548&gt;=0.7*U548,"B+",IF(R548&gt;=0.6*U548,"B",IF(R548&gt;=0.5*U548,"C",IF(R548&gt;=0.4*U548,"P",IF(R548&lt;0.4*U548,"F",R548))))))))))))))</f>
        <v>A+</v>
      </c>
      <c r="N548" s="8">
        <f t="shared" ca="1" si="51"/>
        <v>9</v>
      </c>
      <c r="O548">
        <f t="shared" si="52"/>
        <v>11</v>
      </c>
      <c r="P548" s="1">
        <f ca="1">IF(ISERROR(F533),"",IF(ISTEXT(VLOOKUP(B533,INDIRECT($F$8),6+(O548-1)*3)),(VLOOKUP(B533,INDIRECT($F$8),6+(O548-1)*3)),SUM(VLOOKUP(B533,INDIRECT($F$8),6+(O548-1)*3),IF(W550,W548,0))))</f>
        <v>19</v>
      </c>
      <c r="Q548" s="1">
        <f ca="1">IF(ISERROR(F533),"",VLOOKUP(B533,INDIRECT($F$8),7+(O548-1)*3))</f>
        <v>24</v>
      </c>
      <c r="R548" s="1">
        <f ca="1">IF(ISERROR(F533),"",SUM(P548:Q548))</f>
        <v>43</v>
      </c>
      <c r="S548" s="1">
        <f ca="1">IF(ISERROR(F533),"",VLOOKUP(A533,INDIRECT($F$8),6+(O548-1)*3))</f>
        <v>25</v>
      </c>
      <c r="T548" s="1">
        <f ca="1">IF(ISERROR(F533),"",VLOOKUP(A533,INDIRECT($F$8),7+(O548-1)*3))</f>
        <v>25</v>
      </c>
      <c r="U548" s="1">
        <f ca="1">IF(ISERROR(F533),"",VLOOKUP(A533,INDIRECT($F$8),8+(O548-1)*3))</f>
        <v>50</v>
      </c>
      <c r="V548" s="1" t="str">
        <f ca="1">IF(ISERROR(F533),"",IF(N548=0,A548,""))</f>
        <v/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0</v>
      </c>
      <c r="X548" s="1" t="str">
        <f ca="1">IF(ISERROR(F533),"",IF(W548=0,"",_xlfn.TEXTJOIN("",FALSE," G+",W548," in ",A548)))</f>
        <v/>
      </c>
    </row>
    <row r="549" spans="1:24" ht="12" customHeight="1" x14ac:dyDescent="0.25">
      <c r="A549" s="7" t="str">
        <f ca="1">IF(ISERROR(F533),"",VLOOKUP(C533,INDIRECT($F$8),6+(O549-1)*3-Y549,0))</f>
        <v>GP 02</v>
      </c>
      <c r="B549" s="38" t="str">
        <f ca="1">IF(ISERROR(F533),"",VLOOKUP(D533,INDIRECT($F$8),6+(O549-1)*3-Z549,0))</f>
        <v>General Proficiency ($)</v>
      </c>
      <c r="C549" s="38"/>
      <c r="D549" s="38"/>
      <c r="E549" s="38"/>
      <c r="F549" s="7">
        <f ca="1">IF(ISERROR(F533),"",VLOOKUP(E533,INDIRECT($F$8),6+(O549-1)*3-AA549,0))</f>
        <v>0</v>
      </c>
      <c r="G549" s="39" t="str">
        <f ca="1">IF(ISERROR(F533),"","-")</f>
        <v>-</v>
      </c>
      <c r="H549" s="39"/>
      <c r="I549" s="39" t="str">
        <f ca="1">IF(ISERROR(F533),"",_xlfn.TEXTJOIN("/",FALSE,Q549,T549))</f>
        <v>45/50</v>
      </c>
      <c r="J549" s="39"/>
      <c r="K549" s="39" t="str">
        <f ca="1">IF(ISERROR(F533),"",_xlfn.TEXTJOIN("/",FALSE,R549,U549))</f>
        <v>45/50</v>
      </c>
      <c r="L549" s="39"/>
      <c r="M549" s="39" t="str">
        <f ca="1">IF(ISBLANK(R549),"",IF(ISTEXT(R549),R549,IF(R549&gt;=0.8*U549,"Excellent",IF(R549&gt;=0.6*U549,"Very Good",IF(R549&gt;=0.4*U549,"Good",IF(R549&gt;=0.2*U549,"Satisfactory","Average"))))))</f>
        <v>Excellent</v>
      </c>
      <c r="N549" s="39"/>
      <c r="O549">
        <f t="shared" si="52"/>
        <v>12</v>
      </c>
      <c r="P549" s="1">
        <f ca="1">IF(ISERROR(F533),"",IF(ISTEXT(VLOOKUP(B\28,INDIRECT($F$8),6+(O549-1)*3)),(VLOOKUP(B533,INDIRECT($F$8),6+(O549-1)*3)),SUM(VLOOKUP(B533,INDIRECT($F$8),6+(O549-1)*3),IF(W550,W549,0))))</f>
        <v>0</v>
      </c>
      <c r="Q549" s="1">
        <f ca="1">IF(ISERROR(F533),"",VLOOKUP(B533,INDIRECT($F$8),7+(O549-1)*3))</f>
        <v>45</v>
      </c>
      <c r="R549" s="1">
        <f ca="1">IF(ISERROR(F533),"",SUM(P549:Q549))</f>
        <v>45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5">
      <c r="A550" s="40" t="str">
        <f ca="1">IF(ISERROR(F533),"",A529)</f>
        <v>Total Credits/ Marks/ Total Grade Points</v>
      </c>
      <c r="B550" s="40"/>
      <c r="C550" s="40"/>
      <c r="D550" s="40"/>
      <c r="E550" s="40"/>
      <c r="F550" s="10">
        <f ca="1">IF(ISERROR(F533),"",SUM(F538:F548))</f>
        <v>23</v>
      </c>
      <c r="G550" s="41" t="str">
        <f ca="1">IF(ISERROR(F533),"",_xlfn.TEXTJOIN("/",TRUE,SUMIF(F538:F549,"&gt;0",P538:P549),SUMIF(F538:F549,"&gt;0",S538:S549)))</f>
        <v>272/575</v>
      </c>
      <c r="H550" s="41"/>
      <c r="I550" s="41" t="str">
        <f ca="1">IF(ISERROR(F533),"",_xlfn.TEXTJOIN("/",TRUE,SUMIF(F538:F549,"&gt;0",Q538:Q549),SUMIF(F538:F549,"&gt;0",T538:T549)))</f>
        <v>311/375</v>
      </c>
      <c r="J550" s="41"/>
      <c r="K550" s="41" t="str">
        <f ca="1">IF(ISERROR(F533),"",_xlfn.TEXTJOIN("/",TRUE,SUMIF(F538:F549,"&gt;0",R538:R549),SUMIF(F538:F549,"&gt;0",U538:U549)))</f>
        <v>583/950</v>
      </c>
      <c r="L550" s="41"/>
      <c r="M550" s="40" t="e">
        <f ca="1">IF(ISERROR(F533),"",SUMPRODUCT(N538:N548,F538:F548))</f>
        <v>#N/A</v>
      </c>
      <c r="N550" s="40"/>
      <c r="V550" s="1" t="e">
        <f ca="1">IF(ISERROR(F533),"",_xlfn.TEXTJOIN(", ",TRUE,V538:V549))</f>
        <v>#N/A</v>
      </c>
      <c r="W550" t="b">
        <f ca="1">IF(ISERROR(F533),"",IF(SUM(W538:W549)&lt;=W537,TRUE,FALSE))</f>
        <v>0</v>
      </c>
      <c r="X550" s="1" t="str">
        <f ca="1">IF(ISERROR(F533),"",_xlfn.TEXTJOIN(",",TRUE,X538:X549))</f>
        <v xml:space="preserve"> G+11 in AHT 001</v>
      </c>
    </row>
    <row r="551" spans="1:24" ht="12" customHeight="1" x14ac:dyDescent="0.25">
      <c r="A551" s="40" t="str">
        <f ca="1">IF(ISERROR(F533),"",A530)</f>
        <v>Result:</v>
      </c>
      <c r="B551" s="42" t="e" cm="1">
        <f t="array" aca="1" ref="B551" ca="1">IF(INDIRECT("N" &amp; ROW())&lt;20, "NOT PROMOTED TO SECOND YEAR", IF(TRIM(INDIRECT("V" &amp; ROW()-1))="","PASS","CARRY OVER")
)</f>
        <v>#N/A</v>
      </c>
      <c r="C551" s="42"/>
      <c r="D551" s="40" t="str">
        <f ca="1">IF(ISERROR(F533),"",D530)</f>
        <v>Remark:</v>
      </c>
      <c r="E551" s="42" t="e">
        <f ca="1">IF(ISERROR(F533),"",IF(V550="",IF(X550="","",X550),_xlfn.TEXTJOIN(" ",TRUE,"BACK IN",V550)))</f>
        <v>#N/A</v>
      </c>
      <c r="F551" s="42"/>
      <c r="G551" s="40" t="str">
        <f ca="1">IF(ISERROR(F533),"",G530)</f>
        <v>SGPA:</v>
      </c>
      <c r="H551" s="43" t="e">
        <f ca="1">IF(ISERROR(F533),"",M550/F550)</f>
        <v>#N/A</v>
      </c>
      <c r="I551" s="40" t="str">
        <f ca="1">IF(ISERROR(F533),"",I530)</f>
        <v>CGPA:</v>
      </c>
      <c r="J551" s="43" t="e">
        <f ca="1">IF(ISERROR(F533),"",VLOOKUP(B533,INDIRECT($F$8),12+(O549-1)*3,0))</f>
        <v>#N/A</v>
      </c>
      <c r="K551" s="42" t="str">
        <f ca="1">IF(ISERROR(F533),"",K530)</f>
        <v>Earned Credits:</v>
      </c>
      <c r="L551" s="40">
        <f ca="1">IF(ISERROR(F533),"",SUMIF(N538:N548,"&gt;0",F538:F548))</f>
        <v>19</v>
      </c>
      <c r="M551" s="42" t="str">
        <f ca="1">IF(ISERROR(F533),"",M530)</f>
        <v>Cuml. Earned Credits:</v>
      </c>
      <c r="N551" s="40">
        <f ca="1">IF(ISERROR(F533),"",VLOOKUP(B533,INDIRECT($F$8),10+(O549-1)*3,0))</f>
        <v>42</v>
      </c>
    </row>
    <row r="552" spans="1:24" ht="12" customHeight="1" x14ac:dyDescent="0.25">
      <c r="A552" s="40"/>
      <c r="B552" s="42"/>
      <c r="C552" s="42"/>
      <c r="D552" s="40"/>
      <c r="E552" s="42"/>
      <c r="F552" s="42"/>
      <c r="G552" s="40"/>
      <c r="H552" s="43"/>
      <c r="I552" s="40"/>
      <c r="J552" s="43"/>
      <c r="K552" s="42"/>
      <c r="L552" s="40"/>
      <c r="M552" s="42"/>
      <c r="N552" s="40"/>
    </row>
    <row r="553" spans="1:24" ht="12" customHeight="1" x14ac:dyDescent="0.25">
      <c r="A553" s="40"/>
      <c r="B553" s="42"/>
      <c r="C553" s="42"/>
      <c r="D553" s="40"/>
      <c r="E553" s="42"/>
      <c r="F553" s="42"/>
      <c r="G553" s="40"/>
      <c r="H553" s="43"/>
      <c r="I553" s="40"/>
      <c r="J553" s="43"/>
      <c r="K553" s="42"/>
      <c r="L553" s="40"/>
      <c r="M553" s="42"/>
      <c r="N553" s="40"/>
    </row>
    <row r="554" spans="1:24" ht="12" customHeight="1" x14ac:dyDescent="0.25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 t="str">
        <f ca="1">VLOOKUP(B554,INDIRECT($F$8),4,0)</f>
        <v>ISHITA DHIWAN</v>
      </c>
    </row>
    <row r="555" spans="1:24" ht="12" customHeight="1" x14ac:dyDescent="0.25">
      <c r="A555" s="44" t="str">
        <f ca="1">IF(ISERROR(F554),"",A534)</f>
        <v>Name:</v>
      </c>
      <c r="B555" s="44" t="str">
        <f ca="1">IFERROR(VLOOKUP(B554,INDIRECT($F$8),4,0),"")</f>
        <v>ISHITA DHIWAN</v>
      </c>
      <c r="C555" s="44"/>
      <c r="D555" s="44" t="str">
        <f ca="1">IF(ISERROR(F554),"",D534)</f>
        <v>Father's Name:</v>
      </c>
      <c r="E555" s="44" t="str">
        <f ca="1">IFERROR(VLOOKUP(B554,INDIRECT($F$8),5,0),"")</f>
        <v>JITENDER KUMAR</v>
      </c>
      <c r="F555" s="44"/>
      <c r="G555" s="44" t="str">
        <f ca="1">IF(ISERROR(F554),"",G534)</f>
        <v>University Roll No:</v>
      </c>
      <c r="H555" s="44"/>
      <c r="I555" s="45">
        <f ca="1">IFERROR(VLOOKUP(B554,INDIRECT($F$8),2,0),"")</f>
        <v>250090101027</v>
      </c>
      <c r="J555" s="45"/>
      <c r="K555" s="44" t="str">
        <f ca="1">IF(ISERROR(F554),"",K534)</f>
        <v>University Enrol. No:</v>
      </c>
      <c r="L555" s="44"/>
      <c r="M555" s="45">
        <f ca="1">IFERROR(VLOOKUP(B554,INDIRECT($F$8),3,0),"")</f>
        <v>0</v>
      </c>
      <c r="N555" s="45"/>
    </row>
    <row r="556" spans="1:24" ht="12" customHeight="1" x14ac:dyDescent="0.25">
      <c r="A556" s="44"/>
      <c r="B556" s="44"/>
      <c r="C556" s="44"/>
      <c r="D556" s="44"/>
      <c r="E556" s="44"/>
      <c r="F556" s="44"/>
      <c r="G556" s="44"/>
      <c r="H556" s="44"/>
      <c r="I556" s="45"/>
      <c r="J556" s="45"/>
      <c r="K556" s="44"/>
      <c r="L556" s="44"/>
      <c r="M556" s="45"/>
      <c r="N556" s="45"/>
    </row>
    <row r="557" spans="1:24" ht="12" customHeight="1" x14ac:dyDescent="0.25">
      <c r="A557" s="42" t="str">
        <f ca="1">IF(ISERROR(F554),"",A536)</f>
        <v>Subject Code</v>
      </c>
      <c r="B557" s="42" t="str">
        <f ca="1">IF(ISERROR(F554),"",B536)</f>
        <v>Subject Name</v>
      </c>
      <c r="C557" s="42"/>
      <c r="D557" s="42"/>
      <c r="E557" s="42"/>
      <c r="F557" s="42" t="str">
        <f ca="1">IF(ISERROR(F554),"",F536)</f>
        <v>Credits</v>
      </c>
      <c r="G557" s="42" t="str">
        <f ca="1">IF(ISERROR(F554),"",G536)</f>
        <v>External Marks</v>
      </c>
      <c r="H557" s="42"/>
      <c r="I557" s="42" t="str">
        <f ca="1">IF(ISERROR(F554),"",I536)</f>
        <v>Sessional Marks</v>
      </c>
      <c r="J557" s="42"/>
      <c r="K557" s="42" t="str">
        <f ca="1">IF(ISERROR(F554),"",K536)</f>
        <v>Total Marks</v>
      </c>
      <c r="L557" s="42"/>
      <c r="M557" s="42" t="str">
        <f ca="1">IF(ISERROR(F554),"",M536)</f>
        <v>Grade</v>
      </c>
      <c r="N557" s="42" t="str">
        <f ca="1">IF(ISERROR(F554),"",N536)</f>
        <v>Grade Points</v>
      </c>
    </row>
    <row r="558" spans="1:24" ht="12" customHeight="1" x14ac:dyDescent="0.2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W558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6</v>
      </c>
    </row>
    <row r="559" spans="1:24" ht="12" customHeight="1" x14ac:dyDescent="0.25">
      <c r="A559" s="7" t="str">
        <f ca="1">IF(ISERROR(F554),"",VLOOKUP(C554,INDIRECT($F$8),6+(O559-1)*3,0))</f>
        <v>AHT 001</v>
      </c>
      <c r="B559" s="38" t="str">
        <f ca="1">IF(ISERROR(F554),"",VLOOKUP(D554,INDIRECT($F$8),6+(O559-1)*3,0))</f>
        <v>Engineering Physics</v>
      </c>
      <c r="C559" s="38"/>
      <c r="D559" s="38"/>
      <c r="E559" s="38"/>
      <c r="F559" s="7">
        <f ca="1">IF(ISERROR(F554),"",VLOOKUP(E554,INDIRECT($F$8),6+(O559-1)*3,0))</f>
        <v>4</v>
      </c>
      <c r="G559" s="39" t="str">
        <f ca="1">IF(ISERROR(F554),"",_xlfn.TEXTJOIN("/",FALSE,P559,S559))</f>
        <v>JITENDER KUMAR/100</v>
      </c>
      <c r="H559" s="39"/>
      <c r="I559" s="39" t="str">
        <f ca="1">IF(ISERROR(F554),"",_xlfn.TEXTJOIN("/",FALSE,Q559,T559))</f>
        <v>46/50</v>
      </c>
      <c r="J559" s="39"/>
      <c r="K559" s="39" t="str">
        <f ca="1">IF(ISERROR(F554),"",_xlfn.TEXTJOIN("/",FALSE,R559,U559))</f>
        <v>46/150</v>
      </c>
      <c r="L559" s="39"/>
      <c r="M559" s="7" t="b">
        <f ca="1">IF(ISERROR(F554),"",IF(ISTEXT(P559),IF(P559="A","Ab",IF(P559="D","Dt",IF(P559="UFM","UFM",IF(P559="NA","")))),IF(AND(ISBLANK(P559),ISBLANK(R559)),"",IF(P559&lt;0.3*S559,"F",IF(ISBLANK(R559),"",IF(ISTEXT(R559),R559,IF(R559&gt;=0.9*U559,"O",IF(R559&gt;=0.85*U559,"A+",IF(R559&gt;=0.8*U559,"A",IF(R559&gt;=0.7*U559,"B+",IF(R559&gt;=0.6*U559,"B",IF(R559&gt;=0.5*U559,"C",IF(R559&gt;=0.4*U559,"P",IF(R559&lt;0.4*U559,"F",R559))))))))))))))</f>
        <v>0</v>
      </c>
      <c r="N559" s="8" t="e">
        <f t="shared" ref="N559:N569" ca="1" si="53">INDEX($Z$2:$Z$13,MATCH(M559,$Y$2:$Y$13,0))</f>
        <v>#N/A</v>
      </c>
      <c r="O559">
        <v>1</v>
      </c>
      <c r="P559" s="1" t="str">
        <f ca="1">IF(ISERROR(F554),"",IF(ISTEXT(VLOOKUP(B554,INDIRECT($F$8),6+(O559-1)*3)),(VLOOKUP(B554,INDIRECT($F$8),6+(O559-1)*3)),SUM(VLOOKUP(B554,INDIRECT($F$8),6+(O559-1)*3),IF(W571,W559,0))))</f>
        <v>JITENDER KUMAR</v>
      </c>
      <c r="Q559" s="1">
        <f ca="1">IF(ISERROR(F554),"",VLOOKUP(B554,INDIRECT($F$8),7+(O559-1)*3))</f>
        <v>46</v>
      </c>
      <c r="R559" s="1">
        <f ca="1">IF(ISERROR(F554),"",SUM(P559:Q559))</f>
        <v>46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e">
        <f ca="1">IF(ISERROR(F554),"",IF(N559=0,A559,""))</f>
        <v>#N/A</v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11</v>
      </c>
      <c r="X559" s="1" t="str">
        <f ca="1">IF(ISERROR(F554),"",IF(W559=0,"",_xlfn.TEXTJOIN("",FALSE," G+",W559," in ",A559)))</f>
        <v xml:space="preserve"> G+11 in AHT 001</v>
      </c>
    </row>
    <row r="560" spans="1:24" ht="12" customHeight="1" x14ac:dyDescent="0.25">
      <c r="A560" s="7" t="str">
        <f ca="1">IF(ISERROR(F554),"",VLOOKUP(C554,INDIRECT($F$8),6+(O560-1)*3,0))</f>
        <v>AHT 005</v>
      </c>
      <c r="B560" s="38" t="str">
        <f ca="1">IF(ISERROR(F554),"",VLOOKUP(D554,INDIRECT($F$8),6+(O560-1)*3,0))</f>
        <v>Analytical Mathematics</v>
      </c>
      <c r="C560" s="38"/>
      <c r="D560" s="38"/>
      <c r="E560" s="38"/>
      <c r="F560" s="7">
        <f ca="1">IF(ISERROR(F554),"",VLOOKUP(E554,INDIRECT($F$8),6+(O560-1)*3,0))</f>
        <v>4</v>
      </c>
      <c r="G560" s="39" t="str">
        <f ca="1">IF(ISERROR(F554),"",_xlfn.TEXTJOIN("/",FALSE,P560,S560))</f>
        <v>91/100</v>
      </c>
      <c r="H560" s="39"/>
      <c r="I560" s="39" t="str">
        <f ca="1">IF(ISERROR(F554),"",_xlfn.TEXTJOIN("/",FALSE,Q560,T560))</f>
        <v>46/50</v>
      </c>
      <c r="J560" s="39"/>
      <c r="K560" s="39" t="str">
        <f ca="1">IF(ISERROR(F554),"",_xlfn.TEXTJOIN("/",FALSE,R560,U560))</f>
        <v>137/150</v>
      </c>
      <c r="L560" s="39"/>
      <c r="M560" s="7" t="str">
        <f ca="1">IF(ISERROR(F554),"",IF(ISTEXT(P560),IF(P560="A","Ab",IF(P560="D","Dt",IF(P560="UFM","UFM",IF(P560="NA","")))),IF(AND(ISBLANK(P560),ISBLANK(R560)),"",IF(P560&lt;0.3*S560,"F",IF(ISBLANK(R560),"",IF(ISTEXT(R560),R560,IF(R560&gt;=0.9*U560,"O",IF(R560&gt;=0.85*U560,"A+",IF(R560&gt;=0.8*U560,"A",IF(R560&gt;=0.7*U560,"B+",IF(R560&gt;=0.6*U560,"B",IF(R560&gt;=0.5*U560,"C",IF(R560&gt;=0.4*U560,"P",IF(R560&lt;0.4*U560,"F",R560))))))))))))))</f>
        <v>O</v>
      </c>
      <c r="N560" s="8">
        <f t="shared" ca="1" si="53"/>
        <v>10</v>
      </c>
      <c r="O560">
        <f>O559+1</f>
        <v>2</v>
      </c>
      <c r="P560" s="1">
        <f ca="1">IF(ISERROR(F554),"",IF(ISTEXT(VLOOKUP(B554,INDIRECT($F$8),6+(O560-1)*3)),(VLOOKUP(B554,INDIRECT($F$8),6+(O560-1)*3)),SUM(VLOOKUP(B554,INDIRECT($F$8),6+(O560-1)*3),IF(W571,W560,0))))</f>
        <v>91</v>
      </c>
      <c r="Q560" s="1">
        <f ca="1">IF(ISERROR(F554),"",VLOOKUP(B554,INDIRECT($F$8),7+(O560-1)*3))</f>
        <v>46</v>
      </c>
      <c r="R560" s="1">
        <f ca="1">IF(ISERROR(F554),"",SUM(P560:Q560))</f>
        <v>137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str">
        <f ca="1">IF(ISERROR(F554),"",IF(N560=0,A560,""))</f>
        <v/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0</v>
      </c>
      <c r="X560" s="1" t="str">
        <f ca="1">IF(ISERROR(F554),"",IF(W560=0,"",_xlfn.TEXTJOIN("",FALSE," G+",W560," in ",A560)))</f>
        <v/>
      </c>
    </row>
    <row r="561" spans="1:24" ht="12" customHeight="1" x14ac:dyDescent="0.25">
      <c r="A561" s="7" t="str">
        <f ca="1">IF(ISERROR(F554),"",VLOOKUP(C554,INDIRECT($F$8),6+(O561-1)*3,0))</f>
        <v>EET 001</v>
      </c>
      <c r="B561" s="38" t="str">
        <f ca="1">IF(ISERROR(F554),"",VLOOKUP(D554,INDIRECT($F$8),6+(O561-1)*3,0))</f>
        <v>Basic Electrical Engineering</v>
      </c>
      <c r="C561" s="38"/>
      <c r="D561" s="38"/>
      <c r="E561" s="38"/>
      <c r="F561" s="7">
        <f ca="1">IF(ISERROR(F554),"",VLOOKUP(E554,INDIRECT($F$8),6+(O561-1)*3,0))</f>
        <v>4</v>
      </c>
      <c r="G561" s="39" t="str">
        <f ca="1">IF(ISERROR(F554),"",_xlfn.TEXTJOIN("/",FALSE,P561,S561))</f>
        <v>86/100</v>
      </c>
      <c r="H561" s="39"/>
      <c r="I561" s="39" t="str">
        <f ca="1">IF(ISERROR(F554),"",_xlfn.TEXTJOIN("/",FALSE,Q561,T561))</f>
        <v>47/50</v>
      </c>
      <c r="J561" s="39"/>
      <c r="K561" s="39" t="str">
        <f ca="1">IF(ISERROR(F554),"",_xlfn.TEXTJOIN("/",FALSE,R561,U561))</f>
        <v>133/150</v>
      </c>
      <c r="L561" s="39"/>
      <c r="M561" s="7" t="str">
        <f ca="1">IF(ISERROR(F554),"",IF(ISTEXT(P561),IF(P561="A","Ab",IF(P561="D","Dt",IF(P561="UFM","UFM",IF(P561="NA","")))),IF(AND(ISBLANK(P561),ISBLANK(R561)),"",IF(P561&lt;0.3*S561,"F",IF(ISBLANK(R561),"",IF(ISTEXT(R561),R561,IF(R561&gt;=0.9*U561,"O",IF(R561&gt;=0.85*U561,"A+",IF(R561&gt;=0.8*U561,"A",IF(R561&gt;=0.7*U561,"B+",IF(R561&gt;=0.6*U561,"B",IF(R561&gt;=0.5*U561,"C",IF(R561&gt;=0.4*U561,"P",IF(R561&lt;0.4*U561,"F",R561))))))))))))))</f>
        <v>A+</v>
      </c>
      <c r="N561" s="8">
        <f t="shared" ca="1" si="53"/>
        <v>9</v>
      </c>
      <c r="O561">
        <f>O560+1</f>
        <v>3</v>
      </c>
      <c r="P561" s="1">
        <f ca="1">IF(ISERROR(F554),"",IF(ISTEXT(VLOOKUP(B554,INDIRECT($F$8),6+(O561-1)*3)),(VLOOKUP(B554,INDIRECT($F$8),6+(O561-1)*3)),SUM(VLOOKUP(B554,INDIRECT($F$8),6+(O561-1)*3),IF(W571,W561,0))))</f>
        <v>86</v>
      </c>
      <c r="Q561" s="1">
        <f ca="1">IF(ISERROR(F554),"",VLOOKUP(B554,INDIRECT($F$8),7+(O561-1)*3))</f>
        <v>47</v>
      </c>
      <c r="R561" s="1">
        <f ca="1">IF(ISERROR(F554),"",SUM(P561:Q561))</f>
        <v>133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str">
        <f ca="1">IF(ISERROR(F554),"",IF(N561=0,A561,""))</f>
        <v/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0</v>
      </c>
      <c r="X561" s="1" t="str">
        <f ca="1">IF(ISERROR(F554),"",IF(W561=0,"",_xlfn.TEXTJOIN("",FALSE," G+",W561," in ",A561)))</f>
        <v/>
      </c>
    </row>
    <row r="562" spans="1:24" ht="12" customHeight="1" x14ac:dyDescent="0.25">
      <c r="A562" s="7" t="str">
        <f ca="1">IF(ISERROR(F554),"",VLOOKUP(C554,INDIRECT($F$8),6+(O562-1)*3,0))</f>
        <v>CST 001</v>
      </c>
      <c r="B562" s="38" t="str">
        <f ca="1">IF(ISERROR(F554),"",VLOOKUP(D554,INDIRECT($F$8),6+(O562-1)*3,0))</f>
        <v>Programming for Problem Solving</v>
      </c>
      <c r="C562" s="38"/>
      <c r="D562" s="38"/>
      <c r="E562" s="38"/>
      <c r="F562" s="7">
        <f ca="1">IF(ISERROR(F554),"",VLOOKUP(E554,INDIRECT($F$8),6+(O562-1)*3,0))</f>
        <v>4</v>
      </c>
      <c r="G562" s="39" t="str">
        <f ca="1">IF(ISERROR(F554),"",_xlfn.TEXTJOIN("/",FALSE,P562,S562))</f>
        <v>89/100</v>
      </c>
      <c r="H562" s="39"/>
      <c r="I562" s="39" t="str">
        <f ca="1">IF(ISERROR(F554),"",_xlfn.TEXTJOIN("/",FALSE,Q562,T562))</f>
        <v>49/50</v>
      </c>
      <c r="J562" s="39"/>
      <c r="K562" s="39" t="str">
        <f ca="1">IF(ISERROR(F554),"",_xlfn.TEXTJOIN("/",FALSE,R562,U562))</f>
        <v>138/150</v>
      </c>
      <c r="L562" s="39"/>
      <c r="M562" s="7" t="str">
        <f ca="1">IF(ISERROR(F554),"",IF(ISTEXT(P562),IF(P562="A","Ab",IF(P562="D","Dt",IF(P562="UFM","UFM",IF(P562="NA","")))),IF(AND(ISBLANK(P562),ISBLANK(R562)),"",IF(P562&lt;0.3*S562,"F",IF(ISBLANK(R562),"",IF(ISTEXT(R562),R562,IF(R562&gt;=0.9*U562,"O",IF(R562&gt;=0.85*U562,"A+",IF(R562&gt;=0.8*U562,"A",IF(R562&gt;=0.7*U562,"B+",IF(R562&gt;=0.6*U562,"B",IF(R562&gt;=0.5*U562,"C",IF(R562&gt;=0.4*U562,"P",IF(R562&lt;0.4*U562,"F",R562))))))))))))))</f>
        <v>O</v>
      </c>
      <c r="N562" s="8">
        <f t="shared" ca="1" si="53"/>
        <v>10</v>
      </c>
      <c r="O562">
        <f>O561+1</f>
        <v>4</v>
      </c>
      <c r="P562" s="1">
        <f ca="1">IF(ISERROR(F554),"",IF(ISTEXT(VLOOKUP(B554,INDIRECT($F$8),6+(O562-1)*3)),(VLOOKUP(B554,INDIRECT($F$8),6+(O562-1)*3)),SUM(VLOOKUP(B554,INDIRECT($F$8),6+(O562-1)*3),IF(W571,W562,0))))</f>
        <v>89</v>
      </c>
      <c r="Q562" s="1">
        <f ca="1">IF(ISERROR(F554),"",VLOOKUP(B554,INDIRECT($F$8),7+(O562-1)*3))</f>
        <v>49</v>
      </c>
      <c r="R562" s="1">
        <f ca="1">IF(ISERROR(F554),"",SUM(P562:Q562))</f>
        <v>138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str">
        <f ca="1">IF(ISERROR(F554),"",IF(N562=0,A562,""))</f>
        <v/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0</v>
      </c>
      <c r="X562" s="1" t="str">
        <f ca="1">IF(ISERROR(F554),"",IF(W562=0,"",_xlfn.TEXTJOIN("",FALSE," G+",W562," in ",A562)))</f>
        <v/>
      </c>
    </row>
    <row r="563" spans="1:24" ht="12" customHeight="1" x14ac:dyDescent="0.25">
      <c r="A563" s="7" t="str">
        <f ca="1">IF(ISERROR(F554),"",VLOOKUP(C554,INDIRECT($F$8),6+(O563-1)*3,0))</f>
        <v>AHT 004</v>
      </c>
      <c r="B563" s="38" t="str">
        <f ca="1">IF(ISERROR(F554),"",VLOOKUP(D554,INDIRECT($F$8),6+(O563-1)*3,0))</f>
        <v>Environmental Studies ($)</v>
      </c>
      <c r="C563" s="38"/>
      <c r="D563" s="38"/>
      <c r="E563" s="38"/>
      <c r="F563" s="7">
        <f ca="1">IF(ISERROR(F554),"",VLOOKUP(E554,INDIRECT($F$8),6+(O563-1)*3,0))</f>
        <v>0</v>
      </c>
      <c r="G563" s="39" t="str">
        <f ca="1">IF(ISERROR(F554),"",_xlfn.TEXTJOIN("/",FALSE,P563,S563))</f>
        <v>38/50</v>
      </c>
      <c r="H563" s="39"/>
      <c r="I563" s="39" t="str">
        <f ca="1">IF(ISERROR(F554),"",_xlfn.TEXTJOIN("/",FALSE,Q563,T563))</f>
        <v>17/25</v>
      </c>
      <c r="J563" s="39"/>
      <c r="K563" s="39" t="str">
        <f ca="1">IF(ISERROR(F554),"",_xlfn.TEXTJOIN("/",FALSE,R563,U563))</f>
        <v>55/75</v>
      </c>
      <c r="L563" s="39"/>
      <c r="M563" s="7" t="str">
        <f ca="1">IF(ISERROR(F554),"",IF(ISTEXT(P563),IF(P563="A","Ab",IF(P563="D","Dt",IF(P563="UFM","UFM",IF(P563="NA","")))),IF(AND(ISBLANK(P563),ISBLANK(R563)),"",IF(P563&lt;0.3*S563,"F",IF(ISBLANK(R563),"",IF(ISTEXT(R563),R563,IF(R563&gt;=0.9*U563,"O",IF(R563&gt;=0.85*U563,"A+",IF(R563&gt;=0.8*U563,"A",IF(R563&gt;=0.7*U563,"B+",IF(R563&gt;=0.6*U563,"B",IF(R563&gt;=0.5*U563,"C",IF(R563&gt;=0.4*U563,"P",IF(R563&lt;0.4*U563,"F",R563))))))))))))))</f>
        <v>B+</v>
      </c>
      <c r="N563" s="8">
        <f t="shared" ca="1" si="53"/>
        <v>7</v>
      </c>
      <c r="O563">
        <f>O562+1</f>
        <v>5</v>
      </c>
      <c r="P563" s="1">
        <f ca="1">IF(ISERROR(F554),"",IF(ISTEXT(VLOOKUP(B554,INDIRECT($F$8),6+(O563-1)*3)),(VLOOKUP(B554,INDIRECT($F$8),6+(O563-1)*3)),SUM(VLOOKUP(B554,INDIRECT($F$8),6+(O563-1)*3),IF(W571,W563,0))))</f>
        <v>38</v>
      </c>
      <c r="Q563" s="1">
        <f ca="1">IF(ISERROR(F554),"",VLOOKUP(B554,INDIRECT($F$8),7+(O563-1)*3))</f>
        <v>17</v>
      </c>
      <c r="R563" s="1">
        <f ca="1">IF(ISERROR(F554),"",SUM(P563:Q563))</f>
        <v>55</v>
      </c>
      <c r="S563" s="1">
        <f ca="1">IF(ISERROR(F554),"",VLOOKUP(A554,INDIRECT($F$8),6+(O563-1)*3))</f>
        <v>50</v>
      </c>
      <c r="T563" s="1">
        <f ca="1">IF(ISERROR(F554),"",VLOOKUP(A554,INDIRECT($F$8),7+(O563-1)*3))</f>
        <v>25</v>
      </c>
      <c r="U563" s="1">
        <f ca="1">IF(ISERROR(F554),"",VLOOKUP(A554,INDIRECT($F$8),8+(O563-1)*3))</f>
        <v>75</v>
      </c>
      <c r="V563" s="1" t="str">
        <f ca="1">IF(ISERROR(F554),"",IF(N563=0,A563,""))</f>
        <v/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0</v>
      </c>
      <c r="X563" s="1" t="str">
        <f ca="1">IF(ISERROR(F554),"",IF(W563=0,"",_xlfn.TEXTJOIN("",FALSE," G+",W563," in ",A563)))</f>
        <v/>
      </c>
    </row>
    <row r="564" spans="1:24" ht="12" customHeight="1" x14ac:dyDescent="0.25">
      <c r="A564" s="7" t="str">
        <f ca="1">IF(ISERROR(F554),"",VLOOKUP(C554,INDIRECT($F$8),6+(O564-1)*3,0))</f>
        <v>AHP 001</v>
      </c>
      <c r="B564" s="38" t="str">
        <f ca="1">IF(ISERROR(F554),"",VLOOKUP(D554,INDIRECT($F$8),6+(O564-1)*3,0))</f>
        <v>Engineering Physics Lab</v>
      </c>
      <c r="C564" s="38"/>
      <c r="D564" s="38"/>
      <c r="E564" s="38"/>
      <c r="F564" s="7">
        <f ca="1">IF(ISERROR(F554),"",VLOOKUP(E554,INDIRECT($F$8),6+(O564-1)*3,0))</f>
        <v>1</v>
      </c>
      <c r="G564" s="39" t="str">
        <f ca="1">IF(ISERROR(F554),"",_xlfn.TEXTJOIN("/",FALSE,P564,S564))</f>
        <v>23/25</v>
      </c>
      <c r="H564" s="39"/>
      <c r="I564" s="39" t="str">
        <f ca="1">IF(ISERROR(F554),"",_xlfn.TEXTJOIN("/",FALSE,Q564,T564))</f>
        <v>19/25</v>
      </c>
      <c r="J564" s="39"/>
      <c r="K564" s="39" t="str">
        <f ca="1">IF(ISERROR(F554),"",_xlfn.TEXTJOIN("/",FALSE,R564,U564))</f>
        <v>42/50</v>
      </c>
      <c r="L564" s="39"/>
      <c r="M564" s="7" t="str">
        <f ca="1">IF(ISERROR(F554),"",IF(ISTEXT(P564),IF(P564="A","Ab",IF(P564="D","Dt",IF(P564="UFM","UFM",IF(P564="NA","")))),IF(AND(ISBLANK(P564),ISBLANK(R564)),"",IF(P564&lt;0.3*S564,"F",IF(ISBLANK(R564),"",IF(ISTEXT(R564),R564,IF(R564&gt;=0.9*U564,"O",IF(R564&gt;=0.85*U564,"A+",IF(R564&gt;=0.8*U564,"A",IF(R564&gt;=0.7*U564,"B+",IF(R564&gt;=0.6*U564,"B",IF(R564&gt;=0.5*U564,"C",IF(R564&gt;=0.4*U564,"P",IF(R564&lt;0.4*U564,"F",R564))))))))))))))</f>
        <v>A</v>
      </c>
      <c r="N564" s="8">
        <f t="shared" ca="1" si="53"/>
        <v>8</v>
      </c>
      <c r="O564">
        <f t="shared" ref="O564:O570" si="54">O563+1</f>
        <v>6</v>
      </c>
      <c r="P564" s="1">
        <f ca="1">IF(ISERROR(F554),"",IF(ISTEXT(VLOOKUP(B554,INDIRECT($F$8),6+(O564-1)*3)),(VLOOKUP(B554,INDIRECT($F$8),6+(O564-1)*3)),SUM(VLOOKUP(B554,INDIRECT($F$8),6+(O564-1)*3),IF(W571,W564,0))))</f>
        <v>23</v>
      </c>
      <c r="Q564" s="1">
        <f ca="1">IF(ISERROR(F554),"",VLOOKUP(B554,INDIRECT($F$8),7+(O564-1)*3))</f>
        <v>19</v>
      </c>
      <c r="R564" s="1">
        <f ca="1">IF(ISERROR(F554),"",SUM(P564:Q564))</f>
        <v>42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str">
        <f ca="1">IF(ISERROR(F554),"",IF(N564=0,A564,""))</f>
        <v/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0</v>
      </c>
      <c r="X564" s="1" t="str">
        <f ca="1">IF(ISERROR(F554),"",IF(W564=0,"",_xlfn.TEXTJOIN("",FALSE," G+",W564," in ",A564)))</f>
        <v/>
      </c>
    </row>
    <row r="565" spans="1:24" ht="12" customHeight="1" x14ac:dyDescent="0.25">
      <c r="A565" s="7" t="str">
        <f ca="1">IF(ISERROR(F554),"",VLOOKUP(C554,INDIRECT($F$8),6+(O565-1)*3,0))</f>
        <v>EEP 001</v>
      </c>
      <c r="B565" s="38" t="str">
        <f ca="1">IF(ISERROR(F554),"",VLOOKUP(D554,INDIRECT($F$8),6+(O565-1)*3,0))</f>
        <v>Basic Electrical Engineering Lab</v>
      </c>
      <c r="C565" s="38"/>
      <c r="D565" s="38"/>
      <c r="E565" s="38"/>
      <c r="F565" s="7">
        <f ca="1">IF(ISERROR(F554),"",VLOOKUP(E554,INDIRECT($F$8),6+(O565-1)*3,0))</f>
        <v>1</v>
      </c>
      <c r="G565" s="39" t="str">
        <f ca="1">IF(ISERROR(F554),"",_xlfn.TEXTJOIN("/",FALSE,P565,S565))</f>
        <v>18/25</v>
      </c>
      <c r="H565" s="39"/>
      <c r="I565" s="39" t="str">
        <f ca="1">IF(ISERROR(F554),"",_xlfn.TEXTJOIN("/",FALSE,Q565,T565))</f>
        <v>23/25</v>
      </c>
      <c r="J565" s="39"/>
      <c r="K565" s="39" t="str">
        <f ca="1">IF(ISERROR(F554),"",_xlfn.TEXTJOIN("/",FALSE,R565,U565))</f>
        <v>41/50</v>
      </c>
      <c r="L565" s="39"/>
      <c r="M565" s="7" t="str">
        <f ca="1">IF(ISERROR(F554),"",IF(ISTEXT(P565),IF(P565="A","Ab",IF(P565="D","Dt",IF(P565="UFM","UFM",IF(P565="NA","")))),IF(AND(ISBLANK(P565),ISBLANK(R565)),"",IF(P565&lt;0.3*S565,"F",IF(ISBLANK(R565),"",IF(ISTEXT(R565),R565,IF(R565&gt;=0.9*U565,"O",IF(R565&gt;=0.85*U565,"A+",IF(R565&gt;=0.8*U565,"A",IF(R565&gt;=0.7*U565,"B+",IF(R565&gt;=0.6*U565,"B",IF(R565&gt;=0.5*U565,"C",IF(R565&gt;=0.4*U565,"P",IF(R565&lt;0.4*U565,"F",R565))))))))))))))</f>
        <v>A</v>
      </c>
      <c r="N565" s="8">
        <f t="shared" ca="1" si="53"/>
        <v>8</v>
      </c>
      <c r="O565">
        <f t="shared" si="54"/>
        <v>7</v>
      </c>
      <c r="P565" s="1">
        <f ca="1">IF(ISERROR(F554),"",IF(ISTEXT(VLOOKUP(B554,INDIRECT($F$8),6+(O565-1)*3)),(VLOOKUP(B554,INDIRECT($F$8),6+(O565-1)*3)),SUM(VLOOKUP(B554,INDIRECT($F$8),6+(O565-1)*3),IF(W571,W565,0))))</f>
        <v>18</v>
      </c>
      <c r="Q565" s="1">
        <f ca="1">IF(ISERROR(F554),"",VLOOKUP(B554,INDIRECT($F$8),7+(O565-1)*3))</f>
        <v>23</v>
      </c>
      <c r="R565" s="1">
        <f ca="1">IF(ISERROR(F554),"",SUM(P565:Q565))</f>
        <v>41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str">
        <f ca="1">IF(ISERROR(F554),"",IF(N565=0,A565,""))</f>
        <v/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0</v>
      </c>
      <c r="X565" s="1" t="str">
        <f ca="1">IF(ISERROR(F554),"",IF(W565=0,"",_xlfn.TEXTJOIN("",FALSE," G+",W565," in ",A565)))</f>
        <v/>
      </c>
    </row>
    <row r="566" spans="1:24" ht="12" customHeight="1" x14ac:dyDescent="0.25">
      <c r="A566" s="7" t="str">
        <f ca="1">IF(ISERROR(F554),"",VLOOKUP(C554,INDIRECT($F$8),6+(O566-1)*3,0))</f>
        <v>CSP 001</v>
      </c>
      <c r="B566" s="38" t="str">
        <f ca="1">IF(ISERROR(F554),"",VLOOKUP(D554,INDIRECT($F$8),6+(O566-1)*3-Z566,0))</f>
        <v>Programming for Problem Solving Lab</v>
      </c>
      <c r="C566" s="38"/>
      <c r="D566" s="38"/>
      <c r="E566" s="38"/>
      <c r="F566" s="7">
        <f ca="1">IF(ISERROR(F554),"",VLOOKUP(E554,INDIRECT($F$8),6+(O566-1)*3,0))</f>
        <v>1</v>
      </c>
      <c r="G566" s="39" t="str">
        <f ca="1">IF(ISERROR(F554),"",_xlfn.TEXTJOIN("/",FALSE,P566,S566))</f>
        <v>24/25</v>
      </c>
      <c r="H566" s="39"/>
      <c r="I566" s="39" t="str">
        <f ca="1">IF(ISERROR(F554),"",_xlfn.TEXTJOIN("/",FALSE,Q566,T566))</f>
        <v>24/25</v>
      </c>
      <c r="J566" s="39"/>
      <c r="K566" s="39" t="str">
        <f ca="1">IF(ISERROR(F554),"",_xlfn.TEXTJOIN("/",FALSE,R566,U566))</f>
        <v>48/50</v>
      </c>
      <c r="L566" s="39"/>
      <c r="M566" s="7" t="str">
        <f ca="1">IF(ISERROR(F554),"",IF(ISTEXT(P566),IF(P566="A","Ab",IF(P566="D","Dt",IF(P566="UFM","UFM",IF(P566="NA","")))),IF(AND(ISBLANK(P566),ISBLANK(R566)),"",IF(P566&lt;0.3*S566,"F",IF(ISBLANK(R566),"",IF(ISTEXT(R566),R566,IF(R566&gt;=0.9*U566,"O",IF(R566&gt;=0.85*U566,"A+",IF(R566&gt;=0.8*U566,"A",IF(R566&gt;=0.7*U566,"B+",IF(R566&gt;=0.6*U566,"B",IF(R566&gt;=0.5*U566,"C",IF(R566&gt;=0.4*U566,"P",IF(R566&lt;0.4*U566,"F",R566))))))))))))))</f>
        <v>O</v>
      </c>
      <c r="N566" s="8">
        <f t="shared" ca="1" si="53"/>
        <v>10</v>
      </c>
      <c r="O566">
        <f t="shared" si="54"/>
        <v>8</v>
      </c>
      <c r="P566" s="1">
        <f ca="1">IF(ISERROR(F554),"",IF(ISTEXT(VLOOKUP(B554,INDIRECT($F$8),6+(O566-1)*3)),(VLOOKUP(B554,INDIRECT($F$8),6+(O566-1)*3)),SUM(VLOOKUP(B554,INDIRECT($F$8),6+(O566-1)*3),IF(W571,W566,0))))</f>
        <v>24</v>
      </c>
      <c r="Q566" s="1">
        <f ca="1">IF(ISERROR(F554),"",VLOOKUP(B554,INDIRECT($F$8),7+(O566-1)*3))</f>
        <v>24</v>
      </c>
      <c r="R566" s="1">
        <f ca="1">IF(ISERROR(F554),"",SUM(P566:Q566))</f>
        <v>48</v>
      </c>
      <c r="S566" s="1">
        <f ca="1">IF(ISERROR(F554),"",VLOOKUP(A554,INDIRECT($F$8),6+(O566-1)*3))</f>
        <v>25</v>
      </c>
      <c r="T566" s="1">
        <f ca="1">IF(ISERROR(F554),"",VLOOKUP(A554,INDIRECT($F$8),7+(O566-1)*3))</f>
        <v>25</v>
      </c>
      <c r="U566" s="1">
        <f ca="1">IF(ISERROR(F554),"",VLOOKUP(A554,INDIRECT($F$8),8+(O566-1)*3))</f>
        <v>50</v>
      </c>
      <c r="V566" s="1" t="str">
        <f ca="1">IF(ISERROR(F554),"",IF(N566=0,A566,""))</f>
        <v/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0</v>
      </c>
      <c r="X566" s="1" t="str">
        <f ca="1">IF(ISERROR(F554),"",IF(W566=0,"",_xlfn.TEXTJOIN("",FALSE," G+",W566," in ",A566)))</f>
        <v/>
      </c>
    </row>
    <row r="567" spans="1:24" ht="12" customHeight="1" x14ac:dyDescent="0.25">
      <c r="A567" s="7" t="str">
        <f ca="1">IF(ISERROR(F554),"",VLOOKUP(C554,INDIRECT($F$8),6+(O567-1)*3,0))</f>
        <v>MEP 002</v>
      </c>
      <c r="B567" s="38" t="str">
        <f ca="1">IF(ISERROR(F554),"",VLOOKUP(D554,INDIRECT($F$8),6+(O567-1)*3-Z567,0))</f>
        <v>Engineering Graphics &amp; Design Lab</v>
      </c>
      <c r="C567" s="38"/>
      <c r="D567" s="38"/>
      <c r="E567" s="38"/>
      <c r="F567" s="7">
        <f ca="1">IF(ISERROR(F554),"",VLOOKUP(E554,INDIRECT($F$8),6+(O567-1)*3,0))</f>
        <v>2</v>
      </c>
      <c r="G567" s="39" t="str">
        <f ca="1">IF(ISERROR(F554),"",_xlfn.TEXTJOIN("/",FALSE,P567,S567))</f>
        <v>40/50</v>
      </c>
      <c r="H567" s="39"/>
      <c r="I567" s="39" t="str">
        <f ca="1">IF(ISERROR(F554),"",_xlfn.TEXTJOIN("/",FALSE,Q567,T567))</f>
        <v>50/50</v>
      </c>
      <c r="J567" s="39"/>
      <c r="K567" s="39" t="str">
        <f ca="1">IF(ISERROR(F554),"",_xlfn.TEXTJOIN("/",FALSE,R567,U567))</f>
        <v>90/100</v>
      </c>
      <c r="L567" s="39"/>
      <c r="M567" s="7" t="str">
        <f ca="1">IF(ISERROR(F554),"",IF(ISTEXT(P567),IF(P567="A","Ab",IF(P567="D","Dt",IF(P567="UFM","UFM",IF(P567="NA","")))),IF(AND(ISBLANK(P567),ISBLANK(R567)),"",IF(P567&lt;0.3*S567,"F",IF(ISBLANK(R567),"",IF(ISTEXT(R567),R567,IF(R567&gt;=0.9*U567,"O",IF(R567&gt;=0.85*U567,"A+",IF(R567&gt;=0.8*U567,"A",IF(R567&gt;=0.7*U567,"B+",IF(R567&gt;=0.6*U567,"B",IF(R567&gt;=0.5*U567,"C",IF(R567&gt;=0.4*U567,"P",IF(R567&lt;0.4*U567,"F",R567))))))))))))))</f>
        <v>O</v>
      </c>
      <c r="N567" s="8">
        <f t="shared" ca="1" si="53"/>
        <v>10</v>
      </c>
      <c r="O567">
        <f t="shared" si="54"/>
        <v>9</v>
      </c>
      <c r="P567" s="1">
        <f ca="1">IF(ISERROR(F554),"",IF(ISTEXT(VLOOKUP(B554,INDIRECT($F$8),6+(O567-1)*3)),(VLOOKUP(B554,INDIRECT($F$8),6+(O567-1)*3)),SUM(VLOOKUP(B554,INDIRECT($F$8),6+(O567-1)*3),IF(W571,W567,0))))</f>
        <v>40</v>
      </c>
      <c r="Q567" s="1">
        <f ca="1">IF(ISERROR(F554),"",VLOOKUP(B554,INDIRECT($F$8),7+(O567-1)*3))</f>
        <v>50</v>
      </c>
      <c r="R567" s="1">
        <f ca="1">IF(ISERROR(F554),"",SUM(P567:Q567))</f>
        <v>90</v>
      </c>
      <c r="S567" s="1">
        <f ca="1">IF(ISERROR(F554),"",VLOOKUP(A554,INDIRECT($F$8),6+(O567-1)*3))</f>
        <v>50</v>
      </c>
      <c r="T567" s="1">
        <f ca="1">IF(ISERROR(F554),"",VLOOKUP(A554,INDIRECT($F$8),7+(O567-1)*3))</f>
        <v>50</v>
      </c>
      <c r="U567" s="1">
        <f ca="1">IF(ISERROR(F554),"",VLOOKUP(A554,INDIRECT($F$8),8+(O567-1)*3))</f>
        <v>100</v>
      </c>
      <c r="V567" s="1" t="str">
        <f ca="1">IF(ISERROR(F554),"",IF(N567=0,A567,""))</f>
        <v/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0</v>
      </c>
      <c r="X567" s="1" t="str">
        <f ca="1">IF(ISERROR(F554),"",IF(W567=0,"",_xlfn.TEXTJOIN("",FALSE," G+",W567," in ",A567)))</f>
        <v/>
      </c>
    </row>
    <row r="568" spans="1:24" ht="12" customHeight="1" x14ac:dyDescent="0.25">
      <c r="A568" s="7" t="str">
        <f ca="1">IF(ISERROR(F554),"",VLOOKUP(C554,INDIRECT($F$8),6+(O568-1)*3,0))</f>
        <v>AHP 003</v>
      </c>
      <c r="B568" s="38" t="str">
        <f ca="1">IF(ISERROR(F554),"",VLOOKUP(D554,INDIRECT($F$8),6+(O568-1)*3,0))</f>
        <v>Introduction to Digital Marketing Lab</v>
      </c>
      <c r="C568" s="38"/>
      <c r="D568" s="38"/>
      <c r="E568" s="38"/>
      <c r="F568" s="7">
        <f ca="1">IF(ISERROR(F554),"",VLOOKUP(E554,INDIRECT($F$8),6+(O568-1)*3,0))</f>
        <v>1</v>
      </c>
      <c r="G568" s="39" t="str">
        <f ca="1">IF(ISERROR(F554),"",_xlfn.TEXTJOIN("/",FALSE,P568,S568))</f>
        <v>22/25</v>
      </c>
      <c r="H568" s="39"/>
      <c r="I568" s="39" t="str">
        <f ca="1">IF(ISERROR(F554),"",_xlfn.TEXTJOIN("/",FALSE,Q568,T568))</f>
        <v>20/25</v>
      </c>
      <c r="J568" s="39"/>
      <c r="K568" s="39" t="str">
        <f ca="1">IF(ISERROR(F554),"",_xlfn.TEXTJOIN("/",FALSE,R568,U568))</f>
        <v>42/50</v>
      </c>
      <c r="L568" s="39"/>
      <c r="M568" s="7" t="str">
        <f ca="1">IF(ISERROR(F554),"",IF(ISTEXT(P568),IF(P568="A","Ab",IF(P568="D","Dt",IF(P568="UFM","UFM",IF(P568="NA","")))),IF(AND(ISBLANK(P568),ISBLANK(R568)),"",IF(P568&lt;0.3*S568,"F",IF(ISBLANK(R568),"",IF(ISTEXT(R568),R568,IF(R568&gt;=0.9*U568,"O",IF(R568&gt;=0.85*U568,"A+",IF(R568&gt;=0.8*U568,"A",IF(R568&gt;=0.7*U568,"B+",IF(R568&gt;=0.6*U568,"B",IF(R568&gt;=0.5*U568,"C",IF(R568&gt;=0.4*U568,"P",IF(R568&lt;0.4*U568,"F",R568))))))))))))))</f>
        <v>A</v>
      </c>
      <c r="N568" s="8">
        <f t="shared" ca="1" si="53"/>
        <v>8</v>
      </c>
      <c r="O568">
        <f t="shared" si="54"/>
        <v>10</v>
      </c>
      <c r="P568" s="1">
        <f ca="1">IF(ISERROR(F554),"",IF(ISTEXT(VLOOKUP(B554,INDIRECT($F$8),6+(O568-1)*3)),(VLOOKUP(B554,INDIRECT($F$8),6+(O568-1)*3)),SUM(VLOOKUP(B554,INDIRECT($F$8),6+(O568-1)*3),IF(W571,W568,0))))</f>
        <v>22</v>
      </c>
      <c r="Q568" s="1">
        <f ca="1">IF(ISERROR(F554),"",VLOOKUP(B554,INDIRECT($F$8),7+(O568-1)*3))</f>
        <v>20</v>
      </c>
      <c r="R568" s="1">
        <f ca="1">IF(ISERROR(F554),"",SUM(P568:Q568))</f>
        <v>42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str">
        <f ca="1">IF(ISERROR(F554),"",IF(N568=0,A568,""))</f>
        <v/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0</v>
      </c>
      <c r="X568" s="1" t="str">
        <f ca="1">IF(ISERROR(F554),"",IF(W568=0,"",_xlfn.TEXTJOIN("",FALSE," G+",W568," in ",A568)))</f>
        <v/>
      </c>
    </row>
    <row r="569" spans="1:24" ht="12" customHeight="1" x14ac:dyDescent="0.25">
      <c r="A569" s="7" t="str">
        <f ca="1">IF(ISERROR(F554),"",VLOOKUP(C554,INDIRECT($F$8),6+(O569-1)*3,0))</f>
        <v>AHP 005</v>
      </c>
      <c r="B569" s="38" t="str">
        <f ca="1">IF(ISERROR(F554),"",VLOOKUP(D554,INDIRECT($F$8),6+(O569-1)*3,0))</f>
        <v>Self Employment &amp; Entrepreneurship Development</v>
      </c>
      <c r="C569" s="38"/>
      <c r="D569" s="38"/>
      <c r="E569" s="38"/>
      <c r="F569" s="7">
        <f ca="1">IF(ISERROR(F554),"",VLOOKUP(E554,INDIRECT($F$8),6+(O569-1)*3,0))</f>
        <v>1</v>
      </c>
      <c r="G569" s="39" t="str">
        <f ca="1">IF(ISERROR(F554),"",_xlfn.TEXTJOIN("/",FALSE,P569,S569))</f>
        <v>19/25</v>
      </c>
      <c r="H569" s="39"/>
      <c r="I569" s="39" t="str">
        <f ca="1">IF(ISERROR(F554),"",_xlfn.TEXTJOIN("/",FALSE,Q569,T569))</f>
        <v>20/25</v>
      </c>
      <c r="J569" s="39"/>
      <c r="K569" s="39" t="str">
        <f ca="1">IF(ISERROR(F554),"",_xlfn.TEXTJOIN("/",FALSE,R569,U569))</f>
        <v>39/50</v>
      </c>
      <c r="L569" s="39"/>
      <c r="M569" s="7" t="str">
        <f ca="1">IF(ISERROR(F554),"",IF(ISTEXT(P569),IF(P569="A","Ab",IF(P569="D","Dt",IF(P569="UFM","UFM",IF(P569="NA","")))),IF(AND(ISBLANK(P569),ISBLANK(R569)),"",IF(P569&lt;0.3*S569,"F",IF(ISBLANK(R569),"",IF(ISTEXT(R569),R569,IF(R569&gt;=0.9*U569,"O",IF(R569&gt;=0.85*U569,"A+",IF(R569&gt;=0.8*U569,"A",IF(R569&gt;=0.7*U569,"B+",IF(R569&gt;=0.6*U569,"B",IF(R569&gt;=0.5*U569,"C",IF(R569&gt;=0.4*U569,"P",IF(R569&lt;0.4*U569,"F",R569))))))))))))))</f>
        <v>B+</v>
      </c>
      <c r="N569" s="8">
        <f t="shared" ca="1" si="53"/>
        <v>7</v>
      </c>
      <c r="O569">
        <f t="shared" si="54"/>
        <v>11</v>
      </c>
      <c r="P569" s="1">
        <f ca="1">IF(ISERROR(F554),"",IF(ISTEXT(VLOOKUP(B554,INDIRECT($F$8),6+(O569-1)*3)),(VLOOKUP(B554,INDIRECT($F$8),6+(O569-1)*3)),SUM(VLOOKUP(B554,INDIRECT($F$8),6+(O569-1)*3),IF(W571,W569,0))))</f>
        <v>19</v>
      </c>
      <c r="Q569" s="1">
        <f ca="1">IF(ISERROR(F554),"",VLOOKUP(B554,INDIRECT($F$8),7+(O569-1)*3))</f>
        <v>20</v>
      </c>
      <c r="R569" s="1">
        <f ca="1">IF(ISERROR(F554),"",SUM(P569:Q569))</f>
        <v>39</v>
      </c>
      <c r="S569" s="1">
        <f ca="1">IF(ISERROR(F554),"",VLOOKUP(A554,INDIRECT($F$8),6+(O569-1)*3))</f>
        <v>25</v>
      </c>
      <c r="T569" s="1">
        <f ca="1">IF(ISERROR(F554),"",VLOOKUP(A554,INDIRECT($F$8),7+(O569-1)*3))</f>
        <v>25</v>
      </c>
      <c r="U569" s="1">
        <f ca="1">IF(ISERROR(F554),"",VLOOKUP(A554,INDIRECT($F$8),8+(O569-1)*3))</f>
        <v>50</v>
      </c>
      <c r="V569" s="1" t="str">
        <f ca="1">IF(ISERROR(F554),"",IF(N569=0,A569,""))</f>
        <v/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0</v>
      </c>
      <c r="X569" s="1" t="str">
        <f ca="1">IF(ISERROR(F554),"",IF(W569=0,"",_xlfn.TEXTJOIN("",FALSE," G+",W569," in ",A569)))</f>
        <v/>
      </c>
    </row>
    <row r="570" spans="1:24" ht="12" customHeight="1" x14ac:dyDescent="0.25">
      <c r="A570" s="7" t="str">
        <f ca="1">IF(ISERROR(F554),"",VLOOKUP(C554,INDIRECT($F$8),6+(O570-1)*3-Y570,0))</f>
        <v>GP 02</v>
      </c>
      <c r="B570" s="38" t="str">
        <f ca="1">IF(ISERROR(F554),"",VLOOKUP(D554,INDIRECT($F$8),6+(O570-1)*3-Z570,0))</f>
        <v>General Proficiency ($)</v>
      </c>
      <c r="C570" s="38"/>
      <c r="D570" s="38"/>
      <c r="E570" s="38"/>
      <c r="F570" s="7">
        <f ca="1">IF(ISERROR(F554),"",VLOOKUP(E554,INDIRECT($F$8),6+(O570-1)*3-AA570,0))</f>
        <v>0</v>
      </c>
      <c r="G570" s="39" t="str">
        <f ca="1">IF(ISERROR(F554),"","-")</f>
        <v>-</v>
      </c>
      <c r="H570" s="39"/>
      <c r="I570" s="39" t="str">
        <f ca="1">IF(ISERROR(F554),"",_xlfn.TEXTJOIN("/",FALSE,Q570,T570))</f>
        <v>45/50</v>
      </c>
      <c r="J570" s="39"/>
      <c r="K570" s="39" t="str">
        <f ca="1">IF(ISERROR(F554),"",_xlfn.TEXTJOIN("/",FALSE,R570,U570))</f>
        <v>45/50</v>
      </c>
      <c r="L570" s="39"/>
      <c r="M570" s="39" t="str">
        <f ca="1">IF(ISBLANK(R570),"",IF(ISTEXT(R570),R570,IF(R570&gt;=0.8*U570,"Excellent",IF(R570&gt;=0.6*U570,"Very Good",IF(R570&gt;=0.4*U570,"Good",IF(R570&gt;=0.2*U570,"Satisfactory","Average"))))))</f>
        <v>Excellent</v>
      </c>
      <c r="N570" s="39"/>
      <c r="O570">
        <f t="shared" si="54"/>
        <v>12</v>
      </c>
      <c r="P570" s="1">
        <f ca="1">IF(ISERROR(F554),"",IF(ISTEXT(VLOOKUP(B\28,INDIRECT($F$8),6+(O570-1)*3)),(VLOOKUP(B554,INDIRECT($F$8),6+(O570-1)*3)),SUM(VLOOKUP(B554,INDIRECT($F$8),6+(O570-1)*3),IF(W571,W570,0))))</f>
        <v>0</v>
      </c>
      <c r="Q570" s="1">
        <f ca="1">IF(ISERROR(F554),"",VLOOKUP(B554,INDIRECT($F$8),7+(O570-1)*3))</f>
        <v>45</v>
      </c>
      <c r="R570" s="1">
        <f ca="1">IF(ISERROR(F554),"",SUM(P570:Q570))</f>
        <v>45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5">
      <c r="A571" s="40" t="str">
        <f ca="1">IF(ISERROR(F554),"",A550)</f>
        <v>Total Credits/ Marks/ Total Grade Points</v>
      </c>
      <c r="B571" s="40"/>
      <c r="C571" s="40"/>
      <c r="D571" s="40"/>
      <c r="E571" s="40"/>
      <c r="F571" s="10">
        <f ca="1">IF(ISERROR(F554),"",SUM(F559:F569))</f>
        <v>23</v>
      </c>
      <c r="G571" s="41" t="str">
        <f ca="1">IF(ISERROR(F554),"",_xlfn.TEXTJOIN("/",TRUE,SUMIF(F559:F570,"&gt;0",P559:P570),SUMIF(F559:F570,"&gt;0",S559:S570)))</f>
        <v>412/575</v>
      </c>
      <c r="H571" s="41"/>
      <c r="I571" s="41" t="str">
        <f ca="1">IF(ISERROR(F554),"",_xlfn.TEXTJOIN("/",TRUE,SUMIF(F559:F570,"&gt;0",Q559:Q570),SUMIF(F559:F570,"&gt;0",T559:T570)))</f>
        <v>344/375</v>
      </c>
      <c r="J571" s="41"/>
      <c r="K571" s="41" t="str">
        <f ca="1">IF(ISERROR(F554),"",_xlfn.TEXTJOIN("/",TRUE,SUMIF(F559:F570,"&gt;0",R559:R570),SUMIF(F559:F570,"&gt;0",U559:U570)))</f>
        <v>756/950</v>
      </c>
      <c r="L571" s="41"/>
      <c r="M571" s="40" t="e">
        <f ca="1">IF(ISERROR(F554),"",SUMPRODUCT(N559:N569,F559:F569))</f>
        <v>#N/A</v>
      </c>
      <c r="N571" s="40"/>
      <c r="V571" s="1" t="e">
        <f ca="1">IF(ISERROR(F554),"",_xlfn.TEXTJOIN(", ",TRUE,V559:V570))</f>
        <v>#N/A</v>
      </c>
      <c r="W571" t="b">
        <f ca="1">IF(ISERROR(F554),"",IF(SUM(W559:W570)&lt;=W558,TRUE,FALSE))</f>
        <v>0</v>
      </c>
      <c r="X571" s="1" t="str">
        <f ca="1">IF(ISERROR(F554),"",_xlfn.TEXTJOIN(",",TRUE,X559:X570))</f>
        <v xml:space="preserve"> G+11 in AHT 001</v>
      </c>
    </row>
    <row r="572" spans="1:24" ht="12" customHeight="1" x14ac:dyDescent="0.25">
      <c r="A572" s="40" t="str">
        <f ca="1">IF(ISERROR(F554),"",A551)</f>
        <v>Result:</v>
      </c>
      <c r="B572" s="42" t="e" cm="1">
        <f t="array" aca="1" ref="B572" ca="1">IF(INDIRECT("N" &amp; ROW())&lt;20, "NOT PROMOTED TO SECOND YEAR", IF(TRIM(INDIRECT("V" &amp; ROW()-1))="","PASS","CARRY OVER")
)</f>
        <v>#N/A</v>
      </c>
      <c r="C572" s="42"/>
      <c r="D572" s="40" t="str">
        <f ca="1">IF(ISERROR(F554),"",D551)</f>
        <v>Remark:</v>
      </c>
      <c r="E572" s="42" t="e">
        <f ca="1">IF(ISERROR(F554),"",IF(V571="",IF(X571="","",X571),_xlfn.TEXTJOIN(" ",TRUE,"BACK IN",V571)))</f>
        <v>#N/A</v>
      </c>
      <c r="F572" s="42"/>
      <c r="G572" s="40" t="str">
        <f ca="1">IF(ISERROR(F554),"",G551)</f>
        <v>SGPA:</v>
      </c>
      <c r="H572" s="43" t="e">
        <f ca="1">IF(ISERROR(F554),"",M571/F571)</f>
        <v>#N/A</v>
      </c>
      <c r="I572" s="40" t="str">
        <f ca="1">IF(ISERROR(F554),"",I551)</f>
        <v>CGPA:</v>
      </c>
      <c r="J572" s="43" t="e">
        <f ca="1">IF(ISERROR(F554),"",VLOOKUP(B554,INDIRECT($F$8),12+(O570-1)*3,0))</f>
        <v>#N/A</v>
      </c>
      <c r="K572" s="42" t="str">
        <f ca="1">IF(ISERROR(F554),"",K551)</f>
        <v>Earned Credits:</v>
      </c>
      <c r="L572" s="40">
        <f ca="1">IF(ISERROR(F554),"",SUMIF(N559:N569,"&gt;0",F559:F569))</f>
        <v>19</v>
      </c>
      <c r="M572" s="42" t="str">
        <f ca="1">IF(ISERROR(F554),"",M551)</f>
        <v>Cuml. Earned Credits:</v>
      </c>
      <c r="N572" s="40">
        <f ca="1">IF(ISERROR(F554),"",VLOOKUP(B554,INDIRECT($F$8),10+(O570-1)*3,0))</f>
        <v>42</v>
      </c>
    </row>
    <row r="573" spans="1:24" ht="12" customHeight="1" x14ac:dyDescent="0.25">
      <c r="A573" s="40"/>
      <c r="B573" s="42"/>
      <c r="C573" s="42"/>
      <c r="D573" s="40"/>
      <c r="E573" s="42"/>
      <c r="F573" s="42"/>
      <c r="G573" s="40"/>
      <c r="H573" s="43"/>
      <c r="I573" s="40"/>
      <c r="J573" s="43"/>
      <c r="K573" s="42"/>
      <c r="L573" s="40"/>
      <c r="M573" s="42"/>
      <c r="N573" s="40"/>
    </row>
    <row r="574" spans="1:24" ht="12" customHeight="1" x14ac:dyDescent="0.25">
      <c r="A574" s="40"/>
      <c r="B574" s="42"/>
      <c r="C574" s="42"/>
      <c r="D574" s="40"/>
      <c r="E574" s="42"/>
      <c r="F574" s="42"/>
      <c r="G574" s="40"/>
      <c r="H574" s="43"/>
      <c r="I574" s="40"/>
      <c r="J574" s="43"/>
      <c r="K574" s="42"/>
      <c r="L574" s="40"/>
      <c r="M574" s="42"/>
      <c r="N574" s="40"/>
    </row>
    <row r="575" spans="1:24" ht="12" customHeight="1" x14ac:dyDescent="0.25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 t="str">
        <f ca="1">VLOOKUP(B575,INDIRECT($F$8),4,0)</f>
        <v>JAHNAVI TYAGI</v>
      </c>
    </row>
    <row r="576" spans="1:24" ht="12" customHeight="1" x14ac:dyDescent="0.25">
      <c r="A576" s="44" t="str">
        <f ca="1">IF(ISERROR(F575),"",A555)</f>
        <v>Name:</v>
      </c>
      <c r="B576" s="44" t="str">
        <f ca="1">IFERROR(VLOOKUP(B575,INDIRECT($F$8),4,0),"")</f>
        <v>JAHNAVI TYAGI</v>
      </c>
      <c r="C576" s="44"/>
      <c r="D576" s="44" t="str">
        <f ca="1">IF(ISERROR(F575),"",D555)</f>
        <v>Father's Name:</v>
      </c>
      <c r="E576" s="44" t="str">
        <f ca="1">IFERROR(VLOOKUP(B575,INDIRECT($F$8),5,0),"")</f>
        <v>MANOJ TYAGI</v>
      </c>
      <c r="F576" s="44"/>
      <c r="G576" s="44" t="str">
        <f ca="1">IF(ISERROR(F575),"",G555)</f>
        <v>University Roll No:</v>
      </c>
      <c r="H576" s="44"/>
      <c r="I576" s="45">
        <f ca="1">IFERROR(VLOOKUP(B575,INDIRECT($F$8),2,0),"")</f>
        <v>250090101028</v>
      </c>
      <c r="J576" s="45"/>
      <c r="K576" s="44" t="str">
        <f ca="1">IF(ISERROR(F575),"",K555)</f>
        <v>University Enrol. No:</v>
      </c>
      <c r="L576" s="44"/>
      <c r="M576" s="45">
        <f ca="1">IFERROR(VLOOKUP(B575,INDIRECT($F$8),3,0),"")</f>
        <v>0</v>
      </c>
      <c r="N576" s="45"/>
    </row>
    <row r="577" spans="1:24" ht="12" customHeight="1" x14ac:dyDescent="0.25">
      <c r="A577" s="44"/>
      <c r="B577" s="44"/>
      <c r="C577" s="44"/>
      <c r="D577" s="44"/>
      <c r="E577" s="44"/>
      <c r="F577" s="44"/>
      <c r="G577" s="44"/>
      <c r="H577" s="44"/>
      <c r="I577" s="45"/>
      <c r="J577" s="45"/>
      <c r="K577" s="44"/>
      <c r="L577" s="44"/>
      <c r="M577" s="45"/>
      <c r="N577" s="45"/>
    </row>
    <row r="578" spans="1:24" ht="12" customHeight="1" x14ac:dyDescent="0.25">
      <c r="A578" s="42" t="str">
        <f ca="1">IF(ISERROR(F575),"",A557)</f>
        <v>Subject Code</v>
      </c>
      <c r="B578" s="42" t="str">
        <f ca="1">IF(ISERROR(F575),"",B557)</f>
        <v>Subject Name</v>
      </c>
      <c r="C578" s="42"/>
      <c r="D578" s="42"/>
      <c r="E578" s="42"/>
      <c r="F578" s="42" t="str">
        <f ca="1">IF(ISERROR(F575),"",F557)</f>
        <v>Credits</v>
      </c>
      <c r="G578" s="42" t="str">
        <f ca="1">IF(ISERROR(F575),"",G557)</f>
        <v>External Marks</v>
      </c>
      <c r="H578" s="42"/>
      <c r="I578" s="42" t="str">
        <f ca="1">IF(ISERROR(F575),"",I557)</f>
        <v>Sessional Marks</v>
      </c>
      <c r="J578" s="42"/>
      <c r="K578" s="42" t="str">
        <f ca="1">IF(ISERROR(F575),"",K557)</f>
        <v>Total Marks</v>
      </c>
      <c r="L578" s="42"/>
      <c r="M578" s="42" t="str">
        <f ca="1">IF(ISERROR(F575),"",M557)</f>
        <v>Grade</v>
      </c>
      <c r="N578" s="42" t="str">
        <f ca="1">IF(ISERROR(F575),"",N557)</f>
        <v>Grade Points</v>
      </c>
    </row>
    <row r="579" spans="1:24" ht="12" customHeight="1" x14ac:dyDescent="0.2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W579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10</v>
      </c>
    </row>
    <row r="580" spans="1:24" ht="12" customHeight="1" x14ac:dyDescent="0.25">
      <c r="A580" s="7" t="str">
        <f ca="1">IF(ISERROR(F575),"",VLOOKUP(C575,INDIRECT($F$8),6+(O580-1)*3,0))</f>
        <v>AHT 001</v>
      </c>
      <c r="B580" s="38" t="str">
        <f ca="1">IF(ISERROR(F575),"",VLOOKUP(D575,INDIRECT($F$8),6+(O580-1)*3,0))</f>
        <v>Engineering Physics</v>
      </c>
      <c r="C580" s="38"/>
      <c r="D580" s="38"/>
      <c r="E580" s="38"/>
      <c r="F580" s="7">
        <f ca="1">IF(ISERROR(F575),"",VLOOKUP(E575,INDIRECT($F$8),6+(O580-1)*3,0))</f>
        <v>4</v>
      </c>
      <c r="G580" s="39" t="str">
        <f ca="1">IF(ISERROR(F575),"",_xlfn.TEXTJOIN("/",FALSE,P580,S580))</f>
        <v>MANOJ TYAGI/100</v>
      </c>
      <c r="H580" s="39"/>
      <c r="I580" s="39" t="str">
        <f ca="1">IF(ISERROR(F575),"",_xlfn.TEXTJOIN("/",FALSE,Q580,T580))</f>
        <v>22/50</v>
      </c>
      <c r="J580" s="39"/>
      <c r="K580" s="39" t="str">
        <f ca="1">IF(ISERROR(F575),"",_xlfn.TEXTJOIN("/",FALSE,R580,U580))</f>
        <v>22/150</v>
      </c>
      <c r="L580" s="39"/>
      <c r="M580" s="7" t="b">
        <f ca="1">IF(ISERROR(F575),"",IF(ISTEXT(P580),IF(P580="A","Ab",IF(P580="D","Dt",IF(P580="UFM","UFM",IF(P580="NA","")))),IF(AND(ISBLANK(P580),ISBLANK(R580)),"",IF(P580&lt;0.3*S580,"F",IF(ISBLANK(R580),"",IF(ISTEXT(R580),R580,IF(R580&gt;=0.9*U580,"O",IF(R580&gt;=0.85*U580,"A+",IF(R580&gt;=0.8*U580,"A",IF(R580&gt;=0.7*U580,"B+",IF(R580&gt;=0.6*U580,"B",IF(R580&gt;=0.5*U580,"C",IF(R580&gt;=0.4*U580,"P",IF(R580&lt;0.4*U580,"F",R580))))))))))))))</f>
        <v>0</v>
      </c>
      <c r="N580" s="8" t="e">
        <f t="shared" ref="N580:N590" ca="1" si="55">INDEX($Z$2:$Z$13,MATCH(M580,$Y$2:$Y$13,0))</f>
        <v>#N/A</v>
      </c>
      <c r="O580">
        <v>1</v>
      </c>
      <c r="P580" s="1" t="str">
        <f ca="1">IF(ISERROR(F575),"",IF(ISTEXT(VLOOKUP(B575,INDIRECT($F$8),6+(O580-1)*3)),(VLOOKUP(B575,INDIRECT($F$8),6+(O580-1)*3)),SUM(VLOOKUP(B575,INDIRECT($F$8),6+(O580-1)*3),IF(W592,W580,0))))</f>
        <v>MANOJ TYAGI</v>
      </c>
      <c r="Q580" s="1">
        <f ca="1">IF(ISERROR(F575),"",VLOOKUP(B575,INDIRECT($F$8),7+(O580-1)*3))</f>
        <v>22</v>
      </c>
      <c r="R580" s="1">
        <f ca="1">IF(ISERROR(F575),"",SUM(P580:Q580))</f>
        <v>22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e">
        <f ca="1">IF(ISERROR(F575),"",IF(N580=0,A580,""))</f>
        <v>#N/A</v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11</v>
      </c>
      <c r="X580" s="1" t="str">
        <f ca="1">IF(ISERROR(F575),"",IF(W580=0,"",_xlfn.TEXTJOIN("",FALSE," G+",W580," in ",A580)))</f>
        <v xml:space="preserve"> G+11 in AHT 001</v>
      </c>
    </row>
    <row r="581" spans="1:24" ht="12" customHeight="1" x14ac:dyDescent="0.25">
      <c r="A581" s="7" t="str">
        <f ca="1">IF(ISERROR(F575),"",VLOOKUP(C575,INDIRECT($F$8),6+(O581-1)*3,0))</f>
        <v>AHT 005</v>
      </c>
      <c r="B581" s="38" t="str">
        <f ca="1">IF(ISERROR(F575),"",VLOOKUP(D575,INDIRECT($F$8),6+(O581-1)*3,0))</f>
        <v>Analytical Mathematics</v>
      </c>
      <c r="C581" s="38"/>
      <c r="D581" s="38"/>
      <c r="E581" s="38"/>
      <c r="F581" s="7">
        <f ca="1">IF(ISERROR(F575),"",VLOOKUP(E575,INDIRECT($F$8),6+(O581-1)*3,0))</f>
        <v>4</v>
      </c>
      <c r="G581" s="39" t="str">
        <f ca="1">IF(ISERROR(F575),"",_xlfn.TEXTJOIN("/",FALSE,P581,S581))</f>
        <v>D/100</v>
      </c>
      <c r="H581" s="39"/>
      <c r="I581" s="39" t="str">
        <f ca="1">IF(ISERROR(F575),"",_xlfn.TEXTJOIN("/",FALSE,Q581,T581))</f>
        <v>25/50</v>
      </c>
      <c r="J581" s="39"/>
      <c r="K581" s="39" t="str">
        <f ca="1">IF(ISERROR(F575),"",_xlfn.TEXTJOIN("/",FALSE,R581,U581))</f>
        <v>25/150</v>
      </c>
      <c r="L581" s="39"/>
      <c r="M581" s="7" t="str">
        <f ca="1">IF(ISERROR(F575),"",IF(ISTEXT(P581),IF(P581="A","Ab",IF(P581="D","Dt",IF(P581="UFM","UFM",IF(P581="NA","")))),IF(AND(ISBLANK(P581),ISBLANK(R581)),"",IF(P581&lt;0.3*S581,"F",IF(ISBLANK(R581),"",IF(ISTEXT(R581),R581,IF(R581&gt;=0.9*U581,"O",IF(R581&gt;=0.85*U581,"A+",IF(R581&gt;=0.8*U581,"A",IF(R581&gt;=0.7*U581,"B+",IF(R581&gt;=0.6*U581,"B",IF(R581&gt;=0.5*U581,"C",IF(R581&gt;=0.4*U581,"P",IF(R581&lt;0.4*U581,"F",R581))))))))))))))</f>
        <v>Dt</v>
      </c>
      <c r="N581" s="8">
        <f t="shared" ca="1" si="55"/>
        <v>0</v>
      </c>
      <c r="O581">
        <f>O580+1</f>
        <v>2</v>
      </c>
      <c r="P581" s="1" t="str">
        <f ca="1">IF(ISERROR(F575),"",IF(ISTEXT(VLOOKUP(B575,INDIRECT($F$8),6+(O581-1)*3)),(VLOOKUP(B575,INDIRECT($F$8),6+(O581-1)*3)),SUM(VLOOKUP(B575,INDIRECT($F$8),6+(O581-1)*3),IF(W592,W581,0))))</f>
        <v>D</v>
      </c>
      <c r="Q581" s="1">
        <f ca="1">IF(ISERROR(F575),"",VLOOKUP(B575,INDIRECT($F$8),7+(O581-1)*3))</f>
        <v>25</v>
      </c>
      <c r="R581" s="1">
        <f ca="1">IF(ISERROR(F575),"",SUM(P581:Q581))</f>
        <v>25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str">
        <f ca="1">IF(ISERROR(F575),"",IF(N581=0,A581,""))</f>
        <v>AHT 005</v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11</v>
      </c>
      <c r="X581" s="1" t="str">
        <f ca="1">IF(ISERROR(F575),"",IF(W581=0,"",_xlfn.TEXTJOIN("",FALSE," G+",W581," in ",A581)))</f>
        <v xml:space="preserve"> G+11 in AHT 005</v>
      </c>
    </row>
    <row r="582" spans="1:24" ht="12" customHeight="1" x14ac:dyDescent="0.25">
      <c r="A582" s="7" t="str">
        <f ca="1">IF(ISERROR(F575),"",VLOOKUP(C575,INDIRECT($F$8),6+(O582-1)*3,0))</f>
        <v>EET 001</v>
      </c>
      <c r="B582" s="38" t="str">
        <f ca="1">IF(ISERROR(F575),"",VLOOKUP(D575,INDIRECT($F$8),6+(O582-1)*3,0))</f>
        <v>Basic Electrical Engineering</v>
      </c>
      <c r="C582" s="38"/>
      <c r="D582" s="38"/>
      <c r="E582" s="38"/>
      <c r="F582" s="7">
        <f ca="1">IF(ISERROR(F575),"",VLOOKUP(E575,INDIRECT($F$8),6+(O582-1)*3,0))</f>
        <v>4</v>
      </c>
      <c r="G582" s="39" t="str">
        <f ca="1">IF(ISERROR(F575),"",_xlfn.TEXTJOIN("/",FALSE,P582,S582))</f>
        <v>40/100</v>
      </c>
      <c r="H582" s="39"/>
      <c r="I582" s="39" t="str">
        <f ca="1">IF(ISERROR(F575),"",_xlfn.TEXTJOIN("/",FALSE,Q582,T582))</f>
        <v>37/50</v>
      </c>
      <c r="J582" s="39"/>
      <c r="K582" s="39" t="str">
        <f ca="1">IF(ISERROR(F575),"",_xlfn.TEXTJOIN("/",FALSE,R582,U582))</f>
        <v>77/150</v>
      </c>
      <c r="L582" s="39"/>
      <c r="M582" s="7" t="str">
        <f ca="1">IF(ISERROR(F575),"",IF(ISTEXT(P582),IF(P582="A","Ab",IF(P582="D","Dt",IF(P582="UFM","UFM",IF(P582="NA","")))),IF(AND(ISBLANK(P582),ISBLANK(R582)),"",IF(P582&lt;0.3*S582,"F",IF(ISBLANK(R582),"",IF(ISTEXT(R582),R582,IF(R582&gt;=0.9*U582,"O",IF(R582&gt;=0.85*U582,"A+",IF(R582&gt;=0.8*U582,"A",IF(R582&gt;=0.7*U582,"B+",IF(R582&gt;=0.6*U582,"B",IF(R582&gt;=0.5*U582,"C",IF(R582&gt;=0.4*U582,"P",IF(R582&lt;0.4*U582,"F",R582))))))))))))))</f>
        <v>C</v>
      </c>
      <c r="N582" s="8">
        <f t="shared" ca="1" si="55"/>
        <v>5</v>
      </c>
      <c r="O582">
        <f>O581+1</f>
        <v>3</v>
      </c>
      <c r="P582" s="1">
        <f ca="1">IF(ISERROR(F575),"",IF(ISTEXT(VLOOKUP(B575,INDIRECT($F$8),6+(O582-1)*3)),(VLOOKUP(B575,INDIRECT($F$8),6+(O582-1)*3)),SUM(VLOOKUP(B575,INDIRECT($F$8),6+(O582-1)*3),IF(W592,W582,0))))</f>
        <v>40</v>
      </c>
      <c r="Q582" s="1">
        <f ca="1">IF(ISERROR(F575),"",VLOOKUP(B575,INDIRECT($F$8),7+(O582-1)*3))</f>
        <v>37</v>
      </c>
      <c r="R582" s="1">
        <f ca="1">IF(ISERROR(F575),"",SUM(P582:Q582))</f>
        <v>77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str">
        <f ca="1">IF(ISERROR(F575),"",IF(N582=0,A582,""))</f>
        <v/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0</v>
      </c>
      <c r="X582" s="1" t="str">
        <f ca="1">IF(ISERROR(F575),"",IF(W582=0,"",_xlfn.TEXTJOIN("",FALSE," G+",W582," in ",A582)))</f>
        <v/>
      </c>
    </row>
    <row r="583" spans="1:24" ht="12" customHeight="1" x14ac:dyDescent="0.25">
      <c r="A583" s="7" t="str">
        <f ca="1">IF(ISERROR(F575),"",VLOOKUP(C575,INDIRECT($F$8),6+(O583-1)*3,0))</f>
        <v>CST 001</v>
      </c>
      <c r="B583" s="38" t="str">
        <f ca="1">IF(ISERROR(F575),"",VLOOKUP(D575,INDIRECT($F$8),6+(O583-1)*3,0))</f>
        <v>Programming for Problem Solving</v>
      </c>
      <c r="C583" s="38"/>
      <c r="D583" s="38"/>
      <c r="E583" s="38"/>
      <c r="F583" s="7">
        <f ca="1">IF(ISERROR(F575),"",VLOOKUP(E575,INDIRECT($F$8),6+(O583-1)*3,0))</f>
        <v>4</v>
      </c>
      <c r="G583" s="39" t="str">
        <f ca="1">IF(ISERROR(F575),"",_xlfn.TEXTJOIN("/",FALSE,P583,S583))</f>
        <v>A/100</v>
      </c>
      <c r="H583" s="39"/>
      <c r="I583" s="39" t="str">
        <f ca="1">IF(ISERROR(F575),"",_xlfn.TEXTJOIN("/",FALSE,Q583,T583))</f>
        <v>26/50</v>
      </c>
      <c r="J583" s="39"/>
      <c r="K583" s="39" t="str">
        <f ca="1">IF(ISERROR(F575),"",_xlfn.TEXTJOIN("/",FALSE,R583,U583))</f>
        <v>26/150</v>
      </c>
      <c r="L583" s="39"/>
      <c r="M583" s="7" t="str">
        <f ca="1">IF(ISERROR(F575),"",IF(ISTEXT(P583),IF(P583="A","Ab",IF(P583="D","Dt",IF(P583="UFM","UFM",IF(P583="NA","")))),IF(AND(ISBLANK(P583),ISBLANK(R583)),"",IF(P583&lt;0.3*S583,"F",IF(ISBLANK(R583),"",IF(ISTEXT(R583),R583,IF(R583&gt;=0.9*U583,"O",IF(R583&gt;=0.85*U583,"A+",IF(R583&gt;=0.8*U583,"A",IF(R583&gt;=0.7*U583,"B+",IF(R583&gt;=0.6*U583,"B",IF(R583&gt;=0.5*U583,"C",IF(R583&gt;=0.4*U583,"P",IF(R583&lt;0.4*U583,"F",R583))))))))))))))</f>
        <v>Ab</v>
      </c>
      <c r="N583" s="8">
        <f t="shared" ca="1" si="55"/>
        <v>0</v>
      </c>
      <c r="O583">
        <f>O582+1</f>
        <v>4</v>
      </c>
      <c r="P583" s="1" t="str">
        <f ca="1">IF(ISERROR(F575),"",IF(ISTEXT(VLOOKUP(B575,INDIRECT($F$8),6+(O583-1)*3)),(VLOOKUP(B575,INDIRECT($F$8),6+(O583-1)*3)),SUM(VLOOKUP(B575,INDIRECT($F$8),6+(O583-1)*3),IF(W592,W583,0))))</f>
        <v>A</v>
      </c>
      <c r="Q583" s="1">
        <f ca="1">IF(ISERROR(F575),"",VLOOKUP(B575,INDIRECT($F$8),7+(O583-1)*3))</f>
        <v>26</v>
      </c>
      <c r="R583" s="1">
        <f ca="1">IF(ISERROR(F575),"",SUM(P583:Q583))</f>
        <v>26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str">
        <f ca="1">IF(ISERROR(F575),"",IF(N583=0,A583,""))</f>
        <v>CST 001</v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11</v>
      </c>
      <c r="X583" s="1" t="str">
        <f ca="1">IF(ISERROR(F575),"",IF(W583=0,"",_xlfn.TEXTJOIN("",FALSE," G+",W583," in ",A583)))</f>
        <v xml:space="preserve"> G+11 in CST 001</v>
      </c>
    </row>
    <row r="584" spans="1:24" ht="12" customHeight="1" x14ac:dyDescent="0.25">
      <c r="A584" s="7" t="str">
        <f ca="1">IF(ISERROR(F575),"",VLOOKUP(C575,INDIRECT($F$8),6+(O584-1)*3,0))</f>
        <v>AHT 004</v>
      </c>
      <c r="B584" s="38" t="str">
        <f ca="1">IF(ISERROR(F575),"",VLOOKUP(D575,INDIRECT($F$8),6+(O584-1)*3,0))</f>
        <v>Environmental Studies ($)</v>
      </c>
      <c r="C584" s="38"/>
      <c r="D584" s="38"/>
      <c r="E584" s="38"/>
      <c r="F584" s="7">
        <f ca="1">IF(ISERROR(F575),"",VLOOKUP(E575,INDIRECT($F$8),6+(O584-1)*3,0))</f>
        <v>0</v>
      </c>
      <c r="G584" s="39" t="str">
        <f ca="1">IF(ISERROR(F575),"",_xlfn.TEXTJOIN("/",FALSE,P584,S584))</f>
        <v>9/50</v>
      </c>
      <c r="H584" s="39"/>
      <c r="I584" s="39" t="str">
        <f ca="1">IF(ISERROR(F575),"",_xlfn.TEXTJOIN("/",FALSE,Q584,T584))</f>
        <v>0/25</v>
      </c>
      <c r="J584" s="39"/>
      <c r="K584" s="39" t="str">
        <f ca="1">IF(ISERROR(F575),"",_xlfn.TEXTJOIN("/",FALSE,R584,U584))</f>
        <v>9/75</v>
      </c>
      <c r="L584" s="39"/>
      <c r="M584" s="7" t="str">
        <f ca="1">IF(ISERROR(F575),"",IF(ISTEXT(P584),IF(P584="A","Ab",IF(P584="D","Dt",IF(P584="UFM","UFM",IF(P584="NA","")))),IF(AND(ISBLANK(P584),ISBLANK(R584)),"",IF(P584&lt;0.3*S584,"F",IF(ISBLANK(R584),"",IF(ISTEXT(R584),R584,IF(R584&gt;=0.9*U584,"O",IF(R584&gt;=0.85*U584,"A+",IF(R584&gt;=0.8*U584,"A",IF(R584&gt;=0.7*U584,"B+",IF(R584&gt;=0.6*U584,"B",IF(R584&gt;=0.5*U584,"C",IF(R584&gt;=0.4*U584,"P",IF(R584&lt;0.4*U584,"F",R584))))))))))))))</f>
        <v>F</v>
      </c>
      <c r="N584" s="8">
        <f t="shared" ca="1" si="55"/>
        <v>0</v>
      </c>
      <c r="O584">
        <f>O583+1</f>
        <v>5</v>
      </c>
      <c r="P584" s="1">
        <f ca="1">IF(ISERROR(F575),"",IF(ISTEXT(VLOOKUP(B575,INDIRECT($F$8),6+(O584-1)*3)),(VLOOKUP(B575,INDIRECT($F$8),6+(O584-1)*3)),SUM(VLOOKUP(B575,INDIRECT($F$8),6+(O584-1)*3),IF(W592,W584,0))))</f>
        <v>9</v>
      </c>
      <c r="Q584" s="1">
        <f ca="1">IF(ISERROR(F575),"",VLOOKUP(B575,INDIRECT($F$8),7+(O584-1)*3))</f>
        <v>0</v>
      </c>
      <c r="R584" s="1">
        <f ca="1">IF(ISERROR(F575),"",SUM(P584:Q584))</f>
        <v>9</v>
      </c>
      <c r="S584" s="1">
        <f ca="1">IF(ISERROR(F575),"",VLOOKUP(A575,INDIRECT($F$8),6+(O584-1)*3))</f>
        <v>50</v>
      </c>
      <c r="T584" s="1">
        <f ca="1">IF(ISERROR(F575),"",VLOOKUP(A575,INDIRECT($F$8),7+(O584-1)*3))</f>
        <v>25</v>
      </c>
      <c r="U584" s="1">
        <f ca="1">IF(ISERROR(F575),"",VLOOKUP(A575,INDIRECT($F$8),8+(O584-1)*3))</f>
        <v>75</v>
      </c>
      <c r="V584" s="1" t="str">
        <f ca="1">IF(ISERROR(F575),"",IF(N584=0,A584,""))</f>
        <v>AHT 004</v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11</v>
      </c>
      <c r="X584" s="1" t="str">
        <f ca="1">IF(ISERROR(F575),"",IF(W584=0,"",_xlfn.TEXTJOIN("",FALSE," G+",W584," in ",A584)))</f>
        <v xml:space="preserve"> G+11 in AHT 004</v>
      </c>
    </row>
    <row r="585" spans="1:24" ht="12" customHeight="1" x14ac:dyDescent="0.25">
      <c r="A585" s="7" t="str">
        <f ca="1">IF(ISERROR(F575),"",VLOOKUP(C575,INDIRECT($F$8),6+(O585-1)*3,0))</f>
        <v>AHP 001</v>
      </c>
      <c r="B585" s="38" t="str">
        <f ca="1">IF(ISERROR(F575),"",VLOOKUP(D575,INDIRECT($F$8),6+(O585-1)*3,0))</f>
        <v>Engineering Physics Lab</v>
      </c>
      <c r="C585" s="38"/>
      <c r="D585" s="38"/>
      <c r="E585" s="38"/>
      <c r="F585" s="7">
        <f ca="1">IF(ISERROR(F575),"",VLOOKUP(E575,INDIRECT($F$8),6+(O585-1)*3,0))</f>
        <v>1</v>
      </c>
      <c r="G585" s="39" t="str">
        <f ca="1">IF(ISERROR(F575),"",_xlfn.TEXTJOIN("/",FALSE,P585,S585))</f>
        <v>16/25</v>
      </c>
      <c r="H585" s="39"/>
      <c r="I585" s="39" t="str">
        <f ca="1">IF(ISERROR(F575),"",_xlfn.TEXTJOIN("/",FALSE,Q585,T585))</f>
        <v>17/25</v>
      </c>
      <c r="J585" s="39"/>
      <c r="K585" s="39" t="str">
        <f ca="1">IF(ISERROR(F575),"",_xlfn.TEXTJOIN("/",FALSE,R585,U585))</f>
        <v>33/50</v>
      </c>
      <c r="L585" s="39"/>
      <c r="M585" s="7" t="str">
        <f ca="1">IF(ISERROR(F575),"",IF(ISTEXT(P585),IF(P585="A","Ab",IF(P585="D","Dt",IF(P585="UFM","UFM",IF(P585="NA","")))),IF(AND(ISBLANK(P585),ISBLANK(R585)),"",IF(P585&lt;0.3*S585,"F",IF(ISBLANK(R585),"",IF(ISTEXT(R585),R585,IF(R585&gt;=0.9*U585,"O",IF(R585&gt;=0.85*U585,"A+",IF(R585&gt;=0.8*U585,"A",IF(R585&gt;=0.7*U585,"B+",IF(R585&gt;=0.6*U585,"B",IF(R585&gt;=0.5*U585,"C",IF(R585&gt;=0.4*U585,"P",IF(R585&lt;0.4*U585,"F",R585))))))))))))))</f>
        <v>B</v>
      </c>
      <c r="N585" s="8">
        <f t="shared" ca="1" si="55"/>
        <v>6</v>
      </c>
      <c r="O585">
        <f t="shared" ref="O585:O591" si="56">O584+1</f>
        <v>6</v>
      </c>
      <c r="P585" s="1">
        <f ca="1">IF(ISERROR(F575),"",IF(ISTEXT(VLOOKUP(B575,INDIRECT($F$8),6+(O585-1)*3)),(VLOOKUP(B575,INDIRECT($F$8),6+(O585-1)*3)),SUM(VLOOKUP(B575,INDIRECT($F$8),6+(O585-1)*3),IF(W592,W585,0))))</f>
        <v>16</v>
      </c>
      <c r="Q585" s="1">
        <f ca="1">IF(ISERROR(F575),"",VLOOKUP(B575,INDIRECT($F$8),7+(O585-1)*3))</f>
        <v>17</v>
      </c>
      <c r="R585" s="1">
        <f ca="1">IF(ISERROR(F575),"",SUM(P585:Q585))</f>
        <v>33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str">
        <f ca="1">IF(ISERROR(F575),"",IF(N585=0,A585,""))</f>
        <v/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0</v>
      </c>
      <c r="X585" s="1" t="str">
        <f ca="1">IF(ISERROR(F575),"",IF(W585=0,"",_xlfn.TEXTJOIN("",FALSE," G+",W585," in ",A585)))</f>
        <v/>
      </c>
    </row>
    <row r="586" spans="1:24" ht="12" customHeight="1" x14ac:dyDescent="0.25">
      <c r="A586" s="7" t="str">
        <f ca="1">IF(ISERROR(F575),"",VLOOKUP(C575,INDIRECT($F$8),6+(O586-1)*3,0))</f>
        <v>EEP 001</v>
      </c>
      <c r="B586" s="38" t="str">
        <f ca="1">IF(ISERROR(F575),"",VLOOKUP(D575,INDIRECT($F$8),6+(O586-1)*3,0))</f>
        <v>Basic Electrical Engineering Lab</v>
      </c>
      <c r="C586" s="38"/>
      <c r="D586" s="38"/>
      <c r="E586" s="38"/>
      <c r="F586" s="7">
        <f ca="1">IF(ISERROR(F575),"",VLOOKUP(E575,INDIRECT($F$8),6+(O586-1)*3,0))</f>
        <v>1</v>
      </c>
      <c r="G586" s="39" t="str">
        <f ca="1">IF(ISERROR(F575),"",_xlfn.TEXTJOIN("/",FALSE,P586,S586))</f>
        <v>19/25</v>
      </c>
      <c r="H586" s="39"/>
      <c r="I586" s="39" t="str">
        <f ca="1">IF(ISERROR(F575),"",_xlfn.TEXTJOIN("/",FALSE,Q586,T586))</f>
        <v>21/25</v>
      </c>
      <c r="J586" s="39"/>
      <c r="K586" s="39" t="str">
        <f ca="1">IF(ISERROR(F575),"",_xlfn.TEXTJOIN("/",FALSE,R586,U586))</f>
        <v>40/50</v>
      </c>
      <c r="L586" s="39"/>
      <c r="M586" s="7" t="str">
        <f ca="1">IF(ISERROR(F575),"",IF(ISTEXT(P586),IF(P586="A","Ab",IF(P586="D","Dt",IF(P586="UFM","UFM",IF(P586="NA","")))),IF(AND(ISBLANK(P586),ISBLANK(R586)),"",IF(P586&lt;0.3*S586,"F",IF(ISBLANK(R586),"",IF(ISTEXT(R586),R586,IF(R586&gt;=0.9*U586,"O",IF(R586&gt;=0.85*U586,"A+",IF(R586&gt;=0.8*U586,"A",IF(R586&gt;=0.7*U586,"B+",IF(R586&gt;=0.6*U586,"B",IF(R586&gt;=0.5*U586,"C",IF(R586&gt;=0.4*U586,"P",IF(R586&lt;0.4*U586,"F",R586))))))))))))))</f>
        <v>A</v>
      </c>
      <c r="N586" s="8">
        <f t="shared" ca="1" si="55"/>
        <v>8</v>
      </c>
      <c r="O586">
        <f t="shared" si="56"/>
        <v>7</v>
      </c>
      <c r="P586" s="1">
        <f ca="1">IF(ISERROR(F575),"",IF(ISTEXT(VLOOKUP(B575,INDIRECT($F$8),6+(O586-1)*3)),(VLOOKUP(B575,INDIRECT($F$8),6+(O586-1)*3)),SUM(VLOOKUP(B575,INDIRECT($F$8),6+(O586-1)*3),IF(W592,W586,0))))</f>
        <v>19</v>
      </c>
      <c r="Q586" s="1">
        <f ca="1">IF(ISERROR(F575),"",VLOOKUP(B575,INDIRECT($F$8),7+(O586-1)*3))</f>
        <v>21</v>
      </c>
      <c r="R586" s="1">
        <f ca="1">IF(ISERROR(F575),"",SUM(P586:Q586))</f>
        <v>40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str">
        <f ca="1">IF(ISERROR(F575),"",IF(N586=0,A586,""))</f>
        <v/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0</v>
      </c>
      <c r="X586" s="1" t="str">
        <f ca="1">IF(ISERROR(F575),"",IF(W586=0,"",_xlfn.TEXTJOIN("",FALSE," G+",W586," in ",A586)))</f>
        <v/>
      </c>
    </row>
    <row r="587" spans="1:24" ht="12" customHeight="1" x14ac:dyDescent="0.25">
      <c r="A587" s="7" t="str">
        <f ca="1">IF(ISERROR(F575),"",VLOOKUP(C575,INDIRECT($F$8),6+(O587-1)*3,0))</f>
        <v>CSP 001</v>
      </c>
      <c r="B587" s="38" t="str">
        <f ca="1">IF(ISERROR(F575),"",VLOOKUP(D575,INDIRECT($F$8),6+(O587-1)*3-Z587,0))</f>
        <v>Programming for Problem Solving Lab</v>
      </c>
      <c r="C587" s="38"/>
      <c r="D587" s="38"/>
      <c r="E587" s="38"/>
      <c r="F587" s="7">
        <f ca="1">IF(ISERROR(F575),"",VLOOKUP(E575,INDIRECT($F$8),6+(O587-1)*3,0))</f>
        <v>1</v>
      </c>
      <c r="G587" s="39" t="str">
        <f ca="1">IF(ISERROR(F575),"",_xlfn.TEXTJOIN("/",FALSE,P587,S587))</f>
        <v>20/25</v>
      </c>
      <c r="H587" s="39"/>
      <c r="I587" s="39" t="str">
        <f ca="1">IF(ISERROR(F575),"",_xlfn.TEXTJOIN("/",FALSE,Q587,T587))</f>
        <v>20/25</v>
      </c>
      <c r="J587" s="39"/>
      <c r="K587" s="39" t="str">
        <f ca="1">IF(ISERROR(F575),"",_xlfn.TEXTJOIN("/",FALSE,R587,U587))</f>
        <v>40/50</v>
      </c>
      <c r="L587" s="39"/>
      <c r="M587" s="7" t="str">
        <f ca="1">IF(ISERROR(F575),"",IF(ISTEXT(P587),IF(P587="A","Ab",IF(P587="D","Dt",IF(P587="UFM","UFM",IF(P587="NA","")))),IF(AND(ISBLANK(P587),ISBLANK(R587)),"",IF(P587&lt;0.3*S587,"F",IF(ISBLANK(R587),"",IF(ISTEXT(R587),R587,IF(R587&gt;=0.9*U587,"O",IF(R587&gt;=0.85*U587,"A+",IF(R587&gt;=0.8*U587,"A",IF(R587&gt;=0.7*U587,"B+",IF(R587&gt;=0.6*U587,"B",IF(R587&gt;=0.5*U587,"C",IF(R587&gt;=0.4*U587,"P",IF(R587&lt;0.4*U587,"F",R587))))))))))))))</f>
        <v>A</v>
      </c>
      <c r="N587" s="8">
        <f t="shared" ca="1" si="55"/>
        <v>8</v>
      </c>
      <c r="O587">
        <f t="shared" si="56"/>
        <v>8</v>
      </c>
      <c r="P587" s="1">
        <f ca="1">IF(ISERROR(F575),"",IF(ISTEXT(VLOOKUP(B575,INDIRECT($F$8),6+(O587-1)*3)),(VLOOKUP(B575,INDIRECT($F$8),6+(O587-1)*3)),SUM(VLOOKUP(B575,INDIRECT($F$8),6+(O587-1)*3),IF(W592,W587,0))))</f>
        <v>20</v>
      </c>
      <c r="Q587" s="1">
        <f ca="1">IF(ISERROR(F575),"",VLOOKUP(B575,INDIRECT($F$8),7+(O587-1)*3))</f>
        <v>20</v>
      </c>
      <c r="R587" s="1">
        <f ca="1">IF(ISERROR(F575),"",SUM(P587:Q587))</f>
        <v>40</v>
      </c>
      <c r="S587" s="1">
        <f ca="1">IF(ISERROR(F575),"",VLOOKUP(A575,INDIRECT($F$8),6+(O587-1)*3))</f>
        <v>25</v>
      </c>
      <c r="T587" s="1">
        <f ca="1">IF(ISERROR(F575),"",VLOOKUP(A575,INDIRECT($F$8),7+(O587-1)*3))</f>
        <v>25</v>
      </c>
      <c r="U587" s="1">
        <f ca="1">IF(ISERROR(F575),"",VLOOKUP(A575,INDIRECT($F$8),8+(O587-1)*3))</f>
        <v>50</v>
      </c>
      <c r="V587" s="1" t="str">
        <f ca="1">IF(ISERROR(F575),"",IF(N587=0,A587,""))</f>
        <v/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0</v>
      </c>
      <c r="X587" s="1" t="str">
        <f ca="1">IF(ISERROR(F575),"",IF(W587=0,"",_xlfn.TEXTJOIN("",FALSE," G+",W587," in ",A587)))</f>
        <v/>
      </c>
    </row>
    <row r="588" spans="1:24" ht="12" customHeight="1" x14ac:dyDescent="0.25">
      <c r="A588" s="7" t="str">
        <f ca="1">IF(ISERROR(F575),"",VLOOKUP(C575,INDIRECT($F$8),6+(O588-1)*3,0))</f>
        <v>MEP 002</v>
      </c>
      <c r="B588" s="38" t="str">
        <f ca="1">IF(ISERROR(F575),"",VLOOKUP(D575,INDIRECT($F$8),6+(O588-1)*3-Z588,0))</f>
        <v>Engineering Graphics &amp; Design Lab</v>
      </c>
      <c r="C588" s="38"/>
      <c r="D588" s="38"/>
      <c r="E588" s="38"/>
      <c r="F588" s="7">
        <f ca="1">IF(ISERROR(F575),"",VLOOKUP(E575,INDIRECT($F$8),6+(O588-1)*3,0))</f>
        <v>2</v>
      </c>
      <c r="G588" s="39" t="str">
        <f ca="1">IF(ISERROR(F575),"",_xlfn.TEXTJOIN("/",FALSE,P588,S588))</f>
        <v>36/50</v>
      </c>
      <c r="H588" s="39"/>
      <c r="I588" s="39" t="str">
        <f ca="1">IF(ISERROR(F575),"",_xlfn.TEXTJOIN("/",FALSE,Q588,T588))</f>
        <v>36/50</v>
      </c>
      <c r="J588" s="39"/>
      <c r="K588" s="39" t="str">
        <f ca="1">IF(ISERROR(F575),"",_xlfn.TEXTJOIN("/",FALSE,R588,U588))</f>
        <v>72/100</v>
      </c>
      <c r="L588" s="39"/>
      <c r="M588" s="7" t="str">
        <f ca="1">IF(ISERROR(F575),"",IF(ISTEXT(P588),IF(P588="A","Ab",IF(P588="D","Dt",IF(P588="UFM","UFM",IF(P588="NA","")))),IF(AND(ISBLANK(P588),ISBLANK(R588)),"",IF(P588&lt;0.3*S588,"F",IF(ISBLANK(R588),"",IF(ISTEXT(R588),R588,IF(R588&gt;=0.9*U588,"O",IF(R588&gt;=0.85*U588,"A+",IF(R588&gt;=0.8*U588,"A",IF(R588&gt;=0.7*U588,"B+",IF(R588&gt;=0.6*U588,"B",IF(R588&gt;=0.5*U588,"C",IF(R588&gt;=0.4*U588,"P",IF(R588&lt;0.4*U588,"F",R588))))))))))))))</f>
        <v>B+</v>
      </c>
      <c r="N588" s="8">
        <f t="shared" ca="1" si="55"/>
        <v>7</v>
      </c>
      <c r="O588">
        <f t="shared" si="56"/>
        <v>9</v>
      </c>
      <c r="P588" s="1">
        <f ca="1">IF(ISERROR(F575),"",IF(ISTEXT(VLOOKUP(B575,INDIRECT($F$8),6+(O588-1)*3)),(VLOOKUP(B575,INDIRECT($F$8),6+(O588-1)*3)),SUM(VLOOKUP(B575,INDIRECT($F$8),6+(O588-1)*3),IF(W592,W588,0))))</f>
        <v>36</v>
      </c>
      <c r="Q588" s="1">
        <f ca="1">IF(ISERROR(F575),"",VLOOKUP(B575,INDIRECT($F$8),7+(O588-1)*3))</f>
        <v>36</v>
      </c>
      <c r="R588" s="1">
        <f ca="1">IF(ISERROR(F575),"",SUM(P588:Q588))</f>
        <v>72</v>
      </c>
      <c r="S588" s="1">
        <f ca="1">IF(ISERROR(F575),"",VLOOKUP(A575,INDIRECT($F$8),6+(O588-1)*3))</f>
        <v>50</v>
      </c>
      <c r="T588" s="1">
        <f ca="1">IF(ISERROR(F575),"",VLOOKUP(A575,INDIRECT($F$8),7+(O588-1)*3))</f>
        <v>50</v>
      </c>
      <c r="U588" s="1">
        <f ca="1">IF(ISERROR(F575),"",VLOOKUP(A575,INDIRECT($F$8),8+(O588-1)*3))</f>
        <v>100</v>
      </c>
      <c r="V588" s="1" t="str">
        <f ca="1">IF(ISERROR(F575),"",IF(N588=0,A588,""))</f>
        <v/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0</v>
      </c>
      <c r="X588" s="1" t="str">
        <f ca="1">IF(ISERROR(F575),"",IF(W588=0,"",_xlfn.TEXTJOIN("",FALSE," G+",W588," in ",A588)))</f>
        <v/>
      </c>
    </row>
    <row r="589" spans="1:24" ht="12" customHeight="1" x14ac:dyDescent="0.25">
      <c r="A589" s="7" t="str">
        <f ca="1">IF(ISERROR(F575),"",VLOOKUP(C575,INDIRECT($F$8),6+(O589-1)*3,0))</f>
        <v>AHP 003</v>
      </c>
      <c r="B589" s="38" t="str">
        <f ca="1">IF(ISERROR(F575),"",VLOOKUP(D575,INDIRECT($F$8),6+(O589-1)*3,0))</f>
        <v>Introduction to Digital Marketing Lab</v>
      </c>
      <c r="C589" s="38"/>
      <c r="D589" s="38"/>
      <c r="E589" s="38"/>
      <c r="F589" s="7">
        <f ca="1">IF(ISERROR(F575),"",VLOOKUP(E575,INDIRECT($F$8),6+(O589-1)*3,0))</f>
        <v>1</v>
      </c>
      <c r="G589" s="39" t="str">
        <f ca="1">IF(ISERROR(F575),"",_xlfn.TEXTJOIN("/",FALSE,P589,S589))</f>
        <v>20/25</v>
      </c>
      <c r="H589" s="39"/>
      <c r="I589" s="39" t="str">
        <f ca="1">IF(ISERROR(F575),"",_xlfn.TEXTJOIN("/",FALSE,Q589,T589))</f>
        <v>20/25</v>
      </c>
      <c r="J589" s="39"/>
      <c r="K589" s="39" t="str">
        <f ca="1">IF(ISERROR(F575),"",_xlfn.TEXTJOIN("/",FALSE,R589,U589))</f>
        <v>40/50</v>
      </c>
      <c r="L589" s="39"/>
      <c r="M589" s="7" t="str">
        <f ca="1">IF(ISERROR(F575),"",IF(ISTEXT(P589),IF(P589="A","Ab",IF(P589="D","Dt",IF(P589="UFM","UFM",IF(P589="NA","")))),IF(AND(ISBLANK(P589),ISBLANK(R589)),"",IF(P589&lt;0.3*S589,"F",IF(ISBLANK(R589),"",IF(ISTEXT(R589),R589,IF(R589&gt;=0.9*U589,"O",IF(R589&gt;=0.85*U589,"A+",IF(R589&gt;=0.8*U589,"A",IF(R589&gt;=0.7*U589,"B+",IF(R589&gt;=0.6*U589,"B",IF(R589&gt;=0.5*U589,"C",IF(R589&gt;=0.4*U589,"P",IF(R589&lt;0.4*U589,"F",R589))))))))))))))</f>
        <v>A</v>
      </c>
      <c r="N589" s="8">
        <f t="shared" ca="1" si="55"/>
        <v>8</v>
      </c>
      <c r="O589">
        <f t="shared" si="56"/>
        <v>10</v>
      </c>
      <c r="P589" s="1">
        <f ca="1">IF(ISERROR(F575),"",IF(ISTEXT(VLOOKUP(B575,INDIRECT($F$8),6+(O589-1)*3)),(VLOOKUP(B575,INDIRECT($F$8),6+(O589-1)*3)),SUM(VLOOKUP(B575,INDIRECT($F$8),6+(O589-1)*3),IF(W592,W589,0))))</f>
        <v>20</v>
      </c>
      <c r="Q589" s="1">
        <f ca="1">IF(ISERROR(F575),"",VLOOKUP(B575,INDIRECT($F$8),7+(O589-1)*3))</f>
        <v>20</v>
      </c>
      <c r="R589" s="1">
        <f ca="1">IF(ISERROR(F575),"",SUM(P589:Q589))</f>
        <v>40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str">
        <f ca="1">IF(ISERROR(F575),"",IF(N589=0,A589,""))</f>
        <v/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0</v>
      </c>
      <c r="X589" s="1" t="str">
        <f ca="1">IF(ISERROR(F575),"",IF(W589=0,"",_xlfn.TEXTJOIN("",FALSE," G+",W589," in ",A589)))</f>
        <v/>
      </c>
    </row>
    <row r="590" spans="1:24" ht="12" customHeight="1" x14ac:dyDescent="0.25">
      <c r="A590" s="7" t="str">
        <f ca="1">IF(ISERROR(F575),"",VLOOKUP(C575,INDIRECT($F$8),6+(O590-1)*3,0))</f>
        <v>AHP 005</v>
      </c>
      <c r="B590" s="38" t="str">
        <f ca="1">IF(ISERROR(F575),"",VLOOKUP(D575,INDIRECT($F$8),6+(O590-1)*3,0))</f>
        <v>Self Employment &amp; Entrepreneurship Development</v>
      </c>
      <c r="C590" s="38"/>
      <c r="D590" s="38"/>
      <c r="E590" s="38"/>
      <c r="F590" s="7">
        <f ca="1">IF(ISERROR(F575),"",VLOOKUP(E575,INDIRECT($F$8),6+(O590-1)*3,0))</f>
        <v>1</v>
      </c>
      <c r="G590" s="39" t="str">
        <f ca="1">IF(ISERROR(F575),"",_xlfn.TEXTJOIN("/",FALSE,P590,S590))</f>
        <v>16/25</v>
      </c>
      <c r="H590" s="39"/>
      <c r="I590" s="39" t="str">
        <f ca="1">IF(ISERROR(F575),"",_xlfn.TEXTJOIN("/",FALSE,Q590,T590))</f>
        <v>14/25</v>
      </c>
      <c r="J590" s="39"/>
      <c r="K590" s="39" t="str">
        <f ca="1">IF(ISERROR(F575),"",_xlfn.TEXTJOIN("/",FALSE,R590,U590))</f>
        <v>30/50</v>
      </c>
      <c r="L590" s="39"/>
      <c r="M590" s="7" t="str">
        <f ca="1">IF(ISERROR(F575),"",IF(ISTEXT(P590),IF(P590="A","Ab",IF(P590="D","Dt",IF(P590="UFM","UFM",IF(P590="NA","")))),IF(AND(ISBLANK(P590),ISBLANK(R590)),"",IF(P590&lt;0.3*S590,"F",IF(ISBLANK(R590),"",IF(ISTEXT(R590),R590,IF(R590&gt;=0.9*U590,"O",IF(R590&gt;=0.85*U590,"A+",IF(R590&gt;=0.8*U590,"A",IF(R590&gt;=0.7*U590,"B+",IF(R590&gt;=0.6*U590,"B",IF(R590&gt;=0.5*U590,"C",IF(R590&gt;=0.4*U590,"P",IF(R590&lt;0.4*U590,"F",R590))))))))))))))</f>
        <v>B</v>
      </c>
      <c r="N590" s="8">
        <f t="shared" ca="1" si="55"/>
        <v>6</v>
      </c>
      <c r="O590">
        <f t="shared" si="56"/>
        <v>11</v>
      </c>
      <c r="P590" s="1">
        <f ca="1">IF(ISERROR(F575),"",IF(ISTEXT(VLOOKUP(B575,INDIRECT($F$8),6+(O590-1)*3)),(VLOOKUP(B575,INDIRECT($F$8),6+(O590-1)*3)),SUM(VLOOKUP(B575,INDIRECT($F$8),6+(O590-1)*3),IF(W592,W590,0))))</f>
        <v>16</v>
      </c>
      <c r="Q590" s="1">
        <f ca="1">IF(ISERROR(F575),"",VLOOKUP(B575,INDIRECT($F$8),7+(O590-1)*3))</f>
        <v>14</v>
      </c>
      <c r="R590" s="1">
        <f ca="1">IF(ISERROR(F575),"",SUM(P590:Q590))</f>
        <v>30</v>
      </c>
      <c r="S590" s="1">
        <f ca="1">IF(ISERROR(F575),"",VLOOKUP(A575,INDIRECT($F$8),6+(O590-1)*3))</f>
        <v>25</v>
      </c>
      <c r="T590" s="1">
        <f ca="1">IF(ISERROR(F575),"",VLOOKUP(A575,INDIRECT($F$8),7+(O590-1)*3))</f>
        <v>25</v>
      </c>
      <c r="U590" s="1">
        <f ca="1">IF(ISERROR(F575),"",VLOOKUP(A575,INDIRECT($F$8),8+(O590-1)*3))</f>
        <v>50</v>
      </c>
      <c r="V590" s="1" t="str">
        <f ca="1">IF(ISERROR(F575),"",IF(N590=0,A590,""))</f>
        <v/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0</v>
      </c>
      <c r="X590" s="1" t="str">
        <f ca="1">IF(ISERROR(F575),"",IF(W590=0,"",_xlfn.TEXTJOIN("",FALSE," G+",W590," in ",A590)))</f>
        <v/>
      </c>
    </row>
    <row r="591" spans="1:24" ht="12" customHeight="1" x14ac:dyDescent="0.25">
      <c r="A591" s="7" t="str">
        <f ca="1">IF(ISERROR(F575),"",VLOOKUP(C575,INDIRECT($F$8),6+(O591-1)*3-Y591,0))</f>
        <v>GP 02</v>
      </c>
      <c r="B591" s="38" t="str">
        <f ca="1">IF(ISERROR(F575),"",VLOOKUP(D575,INDIRECT($F$8),6+(O591-1)*3-Z591,0))</f>
        <v>General Proficiency ($)</v>
      </c>
      <c r="C591" s="38"/>
      <c r="D591" s="38"/>
      <c r="E591" s="38"/>
      <c r="F591" s="7">
        <f ca="1">IF(ISERROR(F575),"",VLOOKUP(E575,INDIRECT($F$8),6+(O591-1)*3-AA591,0))</f>
        <v>0</v>
      </c>
      <c r="G591" s="39" t="str">
        <f ca="1">IF(ISERROR(F575),"","-")</f>
        <v>-</v>
      </c>
      <c r="H591" s="39"/>
      <c r="I591" s="39" t="str">
        <f ca="1">IF(ISERROR(F575),"",_xlfn.TEXTJOIN("/",FALSE,Q591,T591))</f>
        <v>47/50</v>
      </c>
      <c r="J591" s="39"/>
      <c r="K591" s="39" t="str">
        <f ca="1">IF(ISERROR(F575),"",_xlfn.TEXTJOIN("/",FALSE,R591,U591))</f>
        <v>47/50</v>
      </c>
      <c r="L591" s="39"/>
      <c r="M591" s="39" t="str">
        <f ca="1">IF(ISBLANK(R591),"",IF(ISTEXT(R591),R591,IF(R591&gt;=0.8*U591,"Excellent",IF(R591&gt;=0.6*U591,"Very Good",IF(R591&gt;=0.4*U591,"Good",IF(R591&gt;=0.2*U591,"Satisfactory","Average"))))))</f>
        <v>Excellent</v>
      </c>
      <c r="N591" s="39"/>
      <c r="O591">
        <f t="shared" si="56"/>
        <v>12</v>
      </c>
      <c r="P591" s="1">
        <f ca="1">IF(ISERROR(F575),"",IF(ISTEXT(VLOOKUP(B\28,INDIRECT($F$8),6+(O591-1)*3)),(VLOOKUP(B575,INDIRECT($F$8),6+(O591-1)*3)),SUM(VLOOKUP(B575,INDIRECT($F$8),6+(O591-1)*3),IF(W592,W591,0))))</f>
        <v>0</v>
      </c>
      <c r="Q591" s="1">
        <f ca="1">IF(ISERROR(F575),"",VLOOKUP(B575,INDIRECT($F$8),7+(O591-1)*3))</f>
        <v>47</v>
      </c>
      <c r="R591" s="1">
        <f ca="1">IF(ISERROR(F575),"",SUM(P591:Q591))</f>
        <v>47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5">
      <c r="A592" s="40" t="str">
        <f ca="1">IF(ISERROR(F575),"",A571)</f>
        <v>Total Credits/ Marks/ Total Grade Points</v>
      </c>
      <c r="B592" s="40"/>
      <c r="C592" s="40"/>
      <c r="D592" s="40"/>
      <c r="E592" s="40"/>
      <c r="F592" s="10">
        <f ca="1">IF(ISERROR(F575),"",SUM(F580:F590))</f>
        <v>23</v>
      </c>
      <c r="G592" s="41" t="str">
        <f ca="1">IF(ISERROR(F575),"",_xlfn.TEXTJOIN("/",TRUE,SUMIF(F580:F591,"&gt;0",P580:P591),SUMIF(F580:F591,"&gt;0",S580:S591)))</f>
        <v>167/575</v>
      </c>
      <c r="H592" s="41"/>
      <c r="I592" s="41" t="str">
        <f ca="1">IF(ISERROR(F575),"",_xlfn.TEXTJOIN("/",TRUE,SUMIF(F580:F591,"&gt;0",Q580:Q591),SUMIF(F580:F591,"&gt;0",T580:T591)))</f>
        <v>238/375</v>
      </c>
      <c r="J592" s="41"/>
      <c r="K592" s="41" t="str">
        <f ca="1">IF(ISERROR(F575),"",_xlfn.TEXTJOIN("/",TRUE,SUMIF(F580:F591,"&gt;0",R580:R591),SUMIF(F580:F591,"&gt;0",U580:U591)))</f>
        <v>405/950</v>
      </c>
      <c r="L592" s="41"/>
      <c r="M592" s="40" t="e">
        <f ca="1">IF(ISERROR(F575),"",SUMPRODUCT(N580:N590,F580:F590))</f>
        <v>#N/A</v>
      </c>
      <c r="N592" s="40"/>
      <c r="V592" s="1" t="e">
        <f ca="1">IF(ISERROR(F575),"",_xlfn.TEXTJOIN(", ",TRUE,V580:V591))</f>
        <v>#N/A</v>
      </c>
      <c r="W592" t="b">
        <f ca="1">IF(ISERROR(F575),"",IF(SUM(W580:W591)&lt;=W579,TRUE,FALSE))</f>
        <v>0</v>
      </c>
      <c r="X592" s="1" t="str">
        <f ca="1">IF(ISERROR(F575),"",_xlfn.TEXTJOIN(",",TRUE,X580:X591))</f>
        <v xml:space="preserve"> G+11 in AHT 001, G+11 in AHT 005, G+11 in CST 001, G+11 in AHT 004</v>
      </c>
    </row>
    <row r="593" spans="1:24" ht="12" customHeight="1" x14ac:dyDescent="0.25">
      <c r="A593" s="40" t="str">
        <f ca="1">IF(ISERROR(F575),"",A572)</f>
        <v>Result:</v>
      </c>
      <c r="B593" s="42" t="e" cm="1">
        <f t="array" aca="1" ref="B593" ca="1">IF(INDIRECT("N" &amp; ROW())&lt;20, "NOT PROMOTED TO SECOND YEAR", IF(TRIM(INDIRECT("V" &amp; ROW()-1))="","PASS","CARRY OVER")
)</f>
        <v>#N/A</v>
      </c>
      <c r="C593" s="42"/>
      <c r="D593" s="40" t="str">
        <f ca="1">IF(ISERROR(F575),"",D572)</f>
        <v>Remark:</v>
      </c>
      <c r="E593" s="42" t="e">
        <f ca="1">IF(ISERROR(F575),"",IF(V592="",IF(X592="","",X592),_xlfn.TEXTJOIN(" ",TRUE,"BACK IN",V592)))</f>
        <v>#N/A</v>
      </c>
      <c r="F593" s="42"/>
      <c r="G593" s="40" t="str">
        <f ca="1">IF(ISERROR(F575),"",G572)</f>
        <v>SGPA:</v>
      </c>
      <c r="H593" s="43" t="e">
        <f ca="1">IF(ISERROR(F575),"",M592/F592)</f>
        <v>#N/A</v>
      </c>
      <c r="I593" s="40" t="str">
        <f ca="1">IF(ISERROR(F575),"",I572)</f>
        <v>CGPA:</v>
      </c>
      <c r="J593" s="43" t="e">
        <f ca="1">IF(ISERROR(F575),"",VLOOKUP(B575,INDIRECT($F$8),12+(O591-1)*3,0))</f>
        <v>#N/A</v>
      </c>
      <c r="K593" s="42" t="str">
        <f ca="1">IF(ISERROR(F575),"",K572)</f>
        <v>Earned Credits:</v>
      </c>
      <c r="L593" s="40">
        <f ca="1">IF(ISERROR(F575),"",SUMIF(N580:N590,"&gt;0",F580:F590))</f>
        <v>11</v>
      </c>
      <c r="M593" s="42" t="str">
        <f ca="1">IF(ISERROR(F575),"",M572)</f>
        <v>Cuml. Earned Credits:</v>
      </c>
      <c r="N593" s="40">
        <f ca="1">IF(ISERROR(F575),"",VLOOKUP(B575,INDIRECT($F$8),10+(O591-1)*3,0))</f>
        <v>30</v>
      </c>
    </row>
    <row r="594" spans="1:24" ht="12" customHeight="1" x14ac:dyDescent="0.25">
      <c r="A594" s="40"/>
      <c r="B594" s="42"/>
      <c r="C594" s="42"/>
      <c r="D594" s="40"/>
      <c r="E594" s="42"/>
      <c r="F594" s="42"/>
      <c r="G594" s="40"/>
      <c r="H594" s="43"/>
      <c r="I594" s="40"/>
      <c r="J594" s="43"/>
      <c r="K594" s="42"/>
      <c r="L594" s="40"/>
      <c r="M594" s="42"/>
      <c r="N594" s="40"/>
    </row>
    <row r="595" spans="1:24" ht="12" customHeight="1" x14ac:dyDescent="0.25">
      <c r="A595" s="40"/>
      <c r="B595" s="42"/>
      <c r="C595" s="42"/>
      <c r="D595" s="40"/>
      <c r="E595" s="42"/>
      <c r="F595" s="42"/>
      <c r="G595" s="40"/>
      <c r="H595" s="43"/>
      <c r="I595" s="40"/>
      <c r="J595" s="43"/>
      <c r="K595" s="42"/>
      <c r="L595" s="40"/>
      <c r="M595" s="42"/>
      <c r="N595" s="40"/>
    </row>
    <row r="596" spans="1:24" ht="12" customHeight="1" x14ac:dyDescent="0.25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 t="str">
        <f ca="1">VLOOKUP(B596,INDIRECT($F$8),4,0)</f>
        <v>KARTIK SINGH RAWAT</v>
      </c>
    </row>
    <row r="597" spans="1:24" ht="12" customHeight="1" x14ac:dyDescent="0.25">
      <c r="A597" s="44" t="str">
        <f ca="1">IF(ISERROR(F596),"",A576)</f>
        <v>Name:</v>
      </c>
      <c r="B597" s="44" t="str">
        <f ca="1">IFERROR(VLOOKUP(B596,INDIRECT($F$8),4,0),"")</f>
        <v>KARTIK SINGH RAWAT</v>
      </c>
      <c r="C597" s="44"/>
      <c r="D597" s="44" t="str">
        <f ca="1">IF(ISERROR(F596),"",D576)</f>
        <v>Father's Name:</v>
      </c>
      <c r="E597" s="44" t="str">
        <f ca="1">IFERROR(VLOOKUP(B596,INDIRECT($F$8),5,0),"")</f>
        <v>VIJENDRA SINGH RAWAT</v>
      </c>
      <c r="F597" s="44"/>
      <c r="G597" s="44" t="str">
        <f ca="1">IF(ISERROR(F596),"",G576)</f>
        <v>University Roll No:</v>
      </c>
      <c r="H597" s="44"/>
      <c r="I597" s="45">
        <f ca="1">IFERROR(VLOOKUP(B596,INDIRECT($F$8),2,0),"")</f>
        <v>250090101029</v>
      </c>
      <c r="J597" s="45"/>
      <c r="K597" s="44" t="str">
        <f ca="1">IF(ISERROR(F596),"",K576)</f>
        <v>University Enrol. No:</v>
      </c>
      <c r="L597" s="44"/>
      <c r="M597" s="45">
        <f ca="1">IFERROR(VLOOKUP(B596,INDIRECT($F$8),3,0),"")</f>
        <v>0</v>
      </c>
      <c r="N597" s="45"/>
    </row>
    <row r="598" spans="1:24" ht="12" customHeight="1" x14ac:dyDescent="0.25">
      <c r="A598" s="44"/>
      <c r="B598" s="44"/>
      <c r="C598" s="44"/>
      <c r="D598" s="44"/>
      <c r="E598" s="44"/>
      <c r="F598" s="44"/>
      <c r="G598" s="44"/>
      <c r="H598" s="44"/>
      <c r="I598" s="45"/>
      <c r="J598" s="45"/>
      <c r="K598" s="44"/>
      <c r="L598" s="44"/>
      <c r="M598" s="45"/>
      <c r="N598" s="45"/>
    </row>
    <row r="599" spans="1:24" ht="12" customHeight="1" x14ac:dyDescent="0.25">
      <c r="A599" s="42" t="str">
        <f ca="1">IF(ISERROR(F596),"",A578)</f>
        <v>Subject Code</v>
      </c>
      <c r="B599" s="42" t="str">
        <f ca="1">IF(ISERROR(F596),"",B578)</f>
        <v>Subject Name</v>
      </c>
      <c r="C599" s="42"/>
      <c r="D599" s="42"/>
      <c r="E599" s="42"/>
      <c r="F599" s="42" t="str">
        <f ca="1">IF(ISERROR(F596),"",F578)</f>
        <v>Credits</v>
      </c>
      <c r="G599" s="42" t="str">
        <f ca="1">IF(ISERROR(F596),"",G578)</f>
        <v>External Marks</v>
      </c>
      <c r="H599" s="42"/>
      <c r="I599" s="42" t="str">
        <f ca="1">IF(ISERROR(F596),"",I578)</f>
        <v>Sessional Marks</v>
      </c>
      <c r="J599" s="42"/>
      <c r="K599" s="42" t="str">
        <f ca="1">IF(ISERROR(F596),"",K578)</f>
        <v>Total Marks</v>
      </c>
      <c r="L599" s="42"/>
      <c r="M599" s="42" t="str">
        <f ca="1">IF(ISERROR(F596),"",M578)</f>
        <v>Grade</v>
      </c>
      <c r="N599" s="42" t="str">
        <f ca="1">IF(ISERROR(F596),"",N578)</f>
        <v>Grade Points</v>
      </c>
    </row>
    <row r="600" spans="1:24" ht="12" customHeight="1" x14ac:dyDescent="0.2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W600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10</v>
      </c>
    </row>
    <row r="601" spans="1:24" ht="12" customHeight="1" x14ac:dyDescent="0.25">
      <c r="A601" s="7" t="str">
        <f ca="1">IF(ISERROR(F596),"",VLOOKUP(C596,INDIRECT($F$8),6+(O601-1)*3,0))</f>
        <v>AHT 001</v>
      </c>
      <c r="B601" s="38" t="str">
        <f ca="1">IF(ISERROR(F596),"",VLOOKUP(D596,INDIRECT($F$8),6+(O601-1)*3,0))</f>
        <v>Engineering Physics</v>
      </c>
      <c r="C601" s="38"/>
      <c r="D601" s="38"/>
      <c r="E601" s="38"/>
      <c r="F601" s="7">
        <f ca="1">IF(ISERROR(F596),"",VLOOKUP(E596,INDIRECT($F$8),6+(O601-1)*3,0))</f>
        <v>4</v>
      </c>
      <c r="G601" s="39" t="str">
        <f ca="1">IF(ISERROR(F596),"",_xlfn.TEXTJOIN("/",FALSE,P601,S601))</f>
        <v>VIJENDRA SINGH RAWAT/100</v>
      </c>
      <c r="H601" s="39"/>
      <c r="I601" s="39" t="str">
        <f ca="1">IF(ISERROR(F596),"",_xlfn.TEXTJOIN("/",FALSE,Q601,T601))</f>
        <v>41/50</v>
      </c>
      <c r="J601" s="39"/>
      <c r="K601" s="39" t="str">
        <f ca="1">IF(ISERROR(F596),"",_xlfn.TEXTJOIN("/",FALSE,R601,U601))</f>
        <v>41/150</v>
      </c>
      <c r="L601" s="39"/>
      <c r="M601" s="7" t="b">
        <f ca="1">IF(ISERROR(F596),"",IF(ISTEXT(P601),IF(P601="A","Ab",IF(P601="D","Dt",IF(P601="UFM","UFM",IF(P601="NA","")))),IF(AND(ISBLANK(P601),ISBLANK(R601)),"",IF(P601&lt;0.3*S601,"F",IF(ISBLANK(R601),"",IF(ISTEXT(R601),R601,IF(R601&gt;=0.9*U601,"O",IF(R601&gt;=0.85*U601,"A+",IF(R601&gt;=0.8*U601,"A",IF(R601&gt;=0.7*U601,"B+",IF(R601&gt;=0.6*U601,"B",IF(R601&gt;=0.5*U601,"C",IF(R601&gt;=0.4*U601,"P",IF(R601&lt;0.4*U601,"F",R601))))))))))))))</f>
        <v>0</v>
      </c>
      <c r="N601" s="8" t="e">
        <f t="shared" ref="N601:N611" ca="1" si="57">INDEX($Z$2:$Z$13,MATCH(M601,$Y$2:$Y$13,0))</f>
        <v>#N/A</v>
      </c>
      <c r="O601">
        <v>1</v>
      </c>
      <c r="P601" s="1" t="str">
        <f ca="1">IF(ISERROR(F596),"",IF(ISTEXT(VLOOKUP(B596,INDIRECT($F$8),6+(O601-1)*3)),(VLOOKUP(B596,INDIRECT($F$8),6+(O601-1)*3)),SUM(VLOOKUP(B596,INDIRECT($F$8),6+(O601-1)*3),IF(W613,W601,0))))</f>
        <v>VIJENDRA SINGH RAWAT</v>
      </c>
      <c r="Q601" s="1">
        <f ca="1">IF(ISERROR(F596),"",VLOOKUP(B596,INDIRECT($F$8),7+(O601-1)*3))</f>
        <v>41</v>
      </c>
      <c r="R601" s="1">
        <f ca="1">IF(ISERROR(F596),"",SUM(P601:Q601))</f>
        <v>41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e">
        <f ca="1">IF(ISERROR(F596),"",IF(N601=0,A601,""))</f>
        <v>#N/A</v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11</v>
      </c>
      <c r="X601" s="1" t="str">
        <f ca="1">IF(ISERROR(F596),"",IF(W601=0,"",_xlfn.TEXTJOIN("",FALSE," G+",W601," in ",A601)))</f>
        <v xml:space="preserve"> G+11 in AHT 001</v>
      </c>
    </row>
    <row r="602" spans="1:24" ht="12" customHeight="1" x14ac:dyDescent="0.25">
      <c r="A602" s="7" t="str">
        <f ca="1">IF(ISERROR(F596),"",VLOOKUP(C596,INDIRECT($F$8),6+(O602-1)*3,0))</f>
        <v>AHT 005</v>
      </c>
      <c r="B602" s="38" t="str">
        <f ca="1">IF(ISERROR(F596),"",VLOOKUP(D596,INDIRECT($F$8),6+(O602-1)*3,0))</f>
        <v>Analytical Mathematics</v>
      </c>
      <c r="C602" s="38"/>
      <c r="D602" s="38"/>
      <c r="E602" s="38"/>
      <c r="F602" s="7">
        <f ca="1">IF(ISERROR(F596),"",VLOOKUP(E596,INDIRECT($F$8),6+(O602-1)*3,0))</f>
        <v>4</v>
      </c>
      <c r="G602" s="39" t="str">
        <f ca="1">IF(ISERROR(F596),"",_xlfn.TEXTJOIN("/",FALSE,P602,S602))</f>
        <v>62/100</v>
      </c>
      <c r="H602" s="39"/>
      <c r="I602" s="39" t="str">
        <f ca="1">IF(ISERROR(F596),"",_xlfn.TEXTJOIN("/",FALSE,Q602,T602))</f>
        <v>41/50</v>
      </c>
      <c r="J602" s="39"/>
      <c r="K602" s="39" t="str">
        <f ca="1">IF(ISERROR(F596),"",_xlfn.TEXTJOIN("/",FALSE,R602,U602))</f>
        <v>103/150</v>
      </c>
      <c r="L602" s="39"/>
      <c r="M602" s="7" t="str">
        <f ca="1">IF(ISERROR(F596),"",IF(ISTEXT(P602),IF(P602="A","Ab",IF(P602="D","Dt",IF(P602="UFM","UFM",IF(P602="NA","")))),IF(AND(ISBLANK(P602),ISBLANK(R602)),"",IF(P602&lt;0.3*S602,"F",IF(ISBLANK(R602),"",IF(ISTEXT(R602),R602,IF(R602&gt;=0.9*U602,"O",IF(R602&gt;=0.85*U602,"A+",IF(R602&gt;=0.8*U602,"A",IF(R602&gt;=0.7*U602,"B+",IF(R602&gt;=0.6*U602,"B",IF(R602&gt;=0.5*U602,"C",IF(R602&gt;=0.4*U602,"P",IF(R602&lt;0.4*U602,"F",R602))))))))))))))</f>
        <v>B</v>
      </c>
      <c r="N602" s="8">
        <f t="shared" ca="1" si="57"/>
        <v>6</v>
      </c>
      <c r="O602">
        <f>O601+1</f>
        <v>2</v>
      </c>
      <c r="P602" s="1">
        <f ca="1">IF(ISERROR(F596),"",IF(ISTEXT(VLOOKUP(B596,INDIRECT($F$8),6+(O602-1)*3)),(VLOOKUP(B596,INDIRECT($F$8),6+(O602-1)*3)),SUM(VLOOKUP(B596,INDIRECT($F$8),6+(O602-1)*3),IF(W613,W602,0))))</f>
        <v>62</v>
      </c>
      <c r="Q602" s="1">
        <f ca="1">IF(ISERROR(F596),"",VLOOKUP(B596,INDIRECT($F$8),7+(O602-1)*3))</f>
        <v>41</v>
      </c>
      <c r="R602" s="1">
        <f ca="1">IF(ISERROR(F596),"",SUM(P602:Q602))</f>
        <v>103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str">
        <f ca="1">IF(ISERROR(F596),"",IF(N602=0,A602,""))</f>
        <v/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0</v>
      </c>
      <c r="X602" s="1" t="str">
        <f ca="1">IF(ISERROR(F596),"",IF(W602=0,"",_xlfn.TEXTJOIN("",FALSE," G+",W602," in ",A602)))</f>
        <v/>
      </c>
    </row>
    <row r="603" spans="1:24" ht="12" customHeight="1" x14ac:dyDescent="0.25">
      <c r="A603" s="7" t="str">
        <f ca="1">IF(ISERROR(F596),"",VLOOKUP(C596,INDIRECT($F$8),6+(O603-1)*3,0))</f>
        <v>EET 001</v>
      </c>
      <c r="B603" s="38" t="str">
        <f ca="1">IF(ISERROR(F596),"",VLOOKUP(D596,INDIRECT($F$8),6+(O603-1)*3,0))</f>
        <v>Basic Electrical Engineering</v>
      </c>
      <c r="C603" s="38"/>
      <c r="D603" s="38"/>
      <c r="E603" s="38"/>
      <c r="F603" s="7">
        <f ca="1">IF(ISERROR(F596),"",VLOOKUP(E596,INDIRECT($F$8),6+(O603-1)*3,0))</f>
        <v>4</v>
      </c>
      <c r="G603" s="39" t="str">
        <f ca="1">IF(ISERROR(F596),"",_xlfn.TEXTJOIN("/",FALSE,P603,S603))</f>
        <v>82/100</v>
      </c>
      <c r="H603" s="39"/>
      <c r="I603" s="39" t="str">
        <f ca="1">IF(ISERROR(F596),"",_xlfn.TEXTJOIN("/",FALSE,Q603,T603))</f>
        <v>48/50</v>
      </c>
      <c r="J603" s="39"/>
      <c r="K603" s="39" t="str">
        <f ca="1">IF(ISERROR(F596),"",_xlfn.TEXTJOIN("/",FALSE,R603,U603))</f>
        <v>130/150</v>
      </c>
      <c r="L603" s="39"/>
      <c r="M603" s="7" t="str">
        <f ca="1">IF(ISERROR(F596),"",IF(ISTEXT(P603),IF(P603="A","Ab",IF(P603="D","Dt",IF(P603="UFM","UFM",IF(P603="NA","")))),IF(AND(ISBLANK(P603),ISBLANK(R603)),"",IF(P603&lt;0.3*S603,"F",IF(ISBLANK(R603),"",IF(ISTEXT(R603),R603,IF(R603&gt;=0.9*U603,"O",IF(R603&gt;=0.85*U603,"A+",IF(R603&gt;=0.8*U603,"A",IF(R603&gt;=0.7*U603,"B+",IF(R603&gt;=0.6*U603,"B",IF(R603&gt;=0.5*U603,"C",IF(R603&gt;=0.4*U603,"P",IF(R603&lt;0.4*U603,"F",R603))))))))))))))</f>
        <v>A+</v>
      </c>
      <c r="N603" s="8">
        <f t="shared" ca="1" si="57"/>
        <v>9</v>
      </c>
      <c r="O603">
        <f>O602+1</f>
        <v>3</v>
      </c>
      <c r="P603" s="1">
        <f ca="1">IF(ISERROR(F596),"",IF(ISTEXT(VLOOKUP(B596,INDIRECT($F$8),6+(O603-1)*3)),(VLOOKUP(B596,INDIRECT($F$8),6+(O603-1)*3)),SUM(VLOOKUP(B596,INDIRECT($F$8),6+(O603-1)*3),IF(W613,W603,0))))</f>
        <v>82</v>
      </c>
      <c r="Q603" s="1">
        <f ca="1">IF(ISERROR(F596),"",VLOOKUP(B596,INDIRECT($F$8),7+(O603-1)*3))</f>
        <v>48</v>
      </c>
      <c r="R603" s="1">
        <f ca="1">IF(ISERROR(F596),"",SUM(P603:Q603))</f>
        <v>130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str">
        <f ca="1">IF(ISERROR(F596),"",IF(N603=0,A603,""))</f>
        <v/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0</v>
      </c>
      <c r="X603" s="1" t="str">
        <f ca="1">IF(ISERROR(F596),"",IF(W603=0,"",_xlfn.TEXTJOIN("",FALSE," G+",W603," in ",A603)))</f>
        <v/>
      </c>
    </row>
    <row r="604" spans="1:24" ht="12" customHeight="1" x14ac:dyDescent="0.25">
      <c r="A604" s="7" t="str">
        <f ca="1">IF(ISERROR(F596),"",VLOOKUP(C596,INDIRECT($F$8),6+(O604-1)*3,0))</f>
        <v>CST 001</v>
      </c>
      <c r="B604" s="38" t="str">
        <f ca="1">IF(ISERROR(F596),"",VLOOKUP(D596,INDIRECT($F$8),6+(O604-1)*3,0))</f>
        <v>Programming for Problem Solving</v>
      </c>
      <c r="C604" s="38"/>
      <c r="D604" s="38"/>
      <c r="E604" s="38"/>
      <c r="F604" s="7">
        <f ca="1">IF(ISERROR(F596),"",VLOOKUP(E596,INDIRECT($F$8),6+(O604-1)*3,0))</f>
        <v>4</v>
      </c>
      <c r="G604" s="39" t="str">
        <f ca="1">IF(ISERROR(F596),"",_xlfn.TEXTJOIN("/",FALSE,P604,S604))</f>
        <v>73/100</v>
      </c>
      <c r="H604" s="39"/>
      <c r="I604" s="39" t="str">
        <f ca="1">IF(ISERROR(F596),"",_xlfn.TEXTJOIN("/",FALSE,Q604,T604))</f>
        <v>47/50</v>
      </c>
      <c r="J604" s="39"/>
      <c r="K604" s="39" t="str">
        <f ca="1">IF(ISERROR(F596),"",_xlfn.TEXTJOIN("/",FALSE,R604,U604))</f>
        <v>120/150</v>
      </c>
      <c r="L604" s="39"/>
      <c r="M604" s="7" t="str">
        <f ca="1">IF(ISERROR(F596),"",IF(ISTEXT(P604),IF(P604="A","Ab",IF(P604="D","Dt",IF(P604="UFM","UFM",IF(P604="NA","")))),IF(AND(ISBLANK(P604),ISBLANK(R604)),"",IF(P604&lt;0.3*S604,"F",IF(ISBLANK(R604),"",IF(ISTEXT(R604),R604,IF(R604&gt;=0.9*U604,"O",IF(R604&gt;=0.85*U604,"A+",IF(R604&gt;=0.8*U604,"A",IF(R604&gt;=0.7*U604,"B+",IF(R604&gt;=0.6*U604,"B",IF(R604&gt;=0.5*U604,"C",IF(R604&gt;=0.4*U604,"P",IF(R604&lt;0.4*U604,"F",R604))))))))))))))</f>
        <v>A</v>
      </c>
      <c r="N604" s="8">
        <f t="shared" ca="1" si="57"/>
        <v>8</v>
      </c>
      <c r="O604">
        <f>O603+1</f>
        <v>4</v>
      </c>
      <c r="P604" s="1">
        <f ca="1">IF(ISERROR(F596),"",IF(ISTEXT(VLOOKUP(B596,INDIRECT($F$8),6+(O604-1)*3)),(VLOOKUP(B596,INDIRECT($F$8),6+(O604-1)*3)),SUM(VLOOKUP(B596,INDIRECT($F$8),6+(O604-1)*3),IF(W613,W604,0))))</f>
        <v>73</v>
      </c>
      <c r="Q604" s="1">
        <f ca="1">IF(ISERROR(F596),"",VLOOKUP(B596,INDIRECT($F$8),7+(O604-1)*3))</f>
        <v>47</v>
      </c>
      <c r="R604" s="1">
        <f ca="1">IF(ISERROR(F596),"",SUM(P604:Q604))</f>
        <v>120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str">
        <f ca="1">IF(ISERROR(F596),"",IF(N604=0,A604,""))</f>
        <v/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0</v>
      </c>
      <c r="X604" s="1" t="str">
        <f ca="1">IF(ISERROR(F596),"",IF(W604=0,"",_xlfn.TEXTJOIN("",FALSE," G+",W604," in ",A604)))</f>
        <v/>
      </c>
    </row>
    <row r="605" spans="1:24" ht="12" customHeight="1" x14ac:dyDescent="0.25">
      <c r="A605" s="7" t="str">
        <f ca="1">IF(ISERROR(F596),"",VLOOKUP(C596,INDIRECT($F$8),6+(O605-1)*3,0))</f>
        <v>AHT 004</v>
      </c>
      <c r="B605" s="38" t="str">
        <f ca="1">IF(ISERROR(F596),"",VLOOKUP(D596,INDIRECT($F$8),6+(O605-1)*3,0))</f>
        <v>Environmental Studies ($)</v>
      </c>
      <c r="C605" s="38"/>
      <c r="D605" s="38"/>
      <c r="E605" s="38"/>
      <c r="F605" s="7">
        <f ca="1">IF(ISERROR(F596),"",VLOOKUP(E596,INDIRECT($F$8),6+(O605-1)*3,0))</f>
        <v>0</v>
      </c>
      <c r="G605" s="39" t="str">
        <f ca="1">IF(ISERROR(F596),"",_xlfn.TEXTJOIN("/",FALSE,P605,S605))</f>
        <v>27/50</v>
      </c>
      <c r="H605" s="39"/>
      <c r="I605" s="39" t="str">
        <f ca="1">IF(ISERROR(F596),"",_xlfn.TEXTJOIN("/",FALSE,Q605,T605))</f>
        <v>19/25</v>
      </c>
      <c r="J605" s="39"/>
      <c r="K605" s="39" t="str">
        <f ca="1">IF(ISERROR(F596),"",_xlfn.TEXTJOIN("/",FALSE,R605,U605))</f>
        <v>46/75</v>
      </c>
      <c r="L605" s="39"/>
      <c r="M605" s="7" t="str">
        <f ca="1">IF(ISERROR(F596),"",IF(ISTEXT(P605),IF(P605="A","Ab",IF(P605="D","Dt",IF(P605="UFM","UFM",IF(P605="NA","")))),IF(AND(ISBLANK(P605),ISBLANK(R605)),"",IF(P605&lt;0.3*S605,"F",IF(ISBLANK(R605),"",IF(ISTEXT(R605),R605,IF(R605&gt;=0.9*U605,"O",IF(R605&gt;=0.85*U605,"A+",IF(R605&gt;=0.8*U605,"A",IF(R605&gt;=0.7*U605,"B+",IF(R605&gt;=0.6*U605,"B",IF(R605&gt;=0.5*U605,"C",IF(R605&gt;=0.4*U605,"P",IF(R605&lt;0.4*U605,"F",R605))))))))))))))</f>
        <v>B</v>
      </c>
      <c r="N605" s="8">
        <f t="shared" ca="1" si="57"/>
        <v>6</v>
      </c>
      <c r="O605">
        <f>O604+1</f>
        <v>5</v>
      </c>
      <c r="P605" s="1">
        <f ca="1">IF(ISERROR(F596),"",IF(ISTEXT(VLOOKUP(B596,INDIRECT($F$8),6+(O605-1)*3)),(VLOOKUP(B596,INDIRECT($F$8),6+(O605-1)*3)),SUM(VLOOKUP(B596,INDIRECT($F$8),6+(O605-1)*3),IF(W613,W605,0))))</f>
        <v>27</v>
      </c>
      <c r="Q605" s="1">
        <f ca="1">IF(ISERROR(F596),"",VLOOKUP(B596,INDIRECT($F$8),7+(O605-1)*3))</f>
        <v>19</v>
      </c>
      <c r="R605" s="1">
        <f ca="1">IF(ISERROR(F596),"",SUM(P605:Q605))</f>
        <v>46</v>
      </c>
      <c r="S605" s="1">
        <f ca="1">IF(ISERROR(F596),"",VLOOKUP(A596,INDIRECT($F$8),6+(O605-1)*3))</f>
        <v>50</v>
      </c>
      <c r="T605" s="1">
        <f ca="1">IF(ISERROR(F596),"",VLOOKUP(A596,INDIRECT($F$8),7+(O605-1)*3))</f>
        <v>25</v>
      </c>
      <c r="U605" s="1">
        <f ca="1">IF(ISERROR(F596),"",VLOOKUP(A596,INDIRECT($F$8),8+(O605-1)*3))</f>
        <v>75</v>
      </c>
      <c r="V605" s="1" t="str">
        <f ca="1">IF(ISERROR(F596),"",IF(N605=0,A605,""))</f>
        <v/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0</v>
      </c>
      <c r="X605" s="1" t="str">
        <f ca="1">IF(ISERROR(F596),"",IF(W605=0,"",_xlfn.TEXTJOIN("",FALSE," G+",W605," in ",A605)))</f>
        <v/>
      </c>
    </row>
    <row r="606" spans="1:24" ht="12" customHeight="1" x14ac:dyDescent="0.25">
      <c r="A606" s="7" t="str">
        <f ca="1">IF(ISERROR(F596),"",VLOOKUP(C596,INDIRECT($F$8),6+(O606-1)*3,0))</f>
        <v>AHP 001</v>
      </c>
      <c r="B606" s="38" t="str">
        <f ca="1">IF(ISERROR(F596),"",VLOOKUP(D596,INDIRECT($F$8),6+(O606-1)*3,0))</f>
        <v>Engineering Physics Lab</v>
      </c>
      <c r="C606" s="38"/>
      <c r="D606" s="38"/>
      <c r="E606" s="38"/>
      <c r="F606" s="7">
        <f ca="1">IF(ISERROR(F596),"",VLOOKUP(E596,INDIRECT($F$8),6+(O606-1)*3,0))</f>
        <v>1</v>
      </c>
      <c r="G606" s="39" t="str">
        <f ca="1">IF(ISERROR(F596),"",_xlfn.TEXTJOIN("/",FALSE,P606,S606))</f>
        <v>20/25</v>
      </c>
      <c r="H606" s="39"/>
      <c r="I606" s="39" t="str">
        <f ca="1">IF(ISERROR(F596),"",_xlfn.TEXTJOIN("/",FALSE,Q606,T606))</f>
        <v>20/25</v>
      </c>
      <c r="J606" s="39"/>
      <c r="K606" s="39" t="str">
        <f ca="1">IF(ISERROR(F596),"",_xlfn.TEXTJOIN("/",FALSE,R606,U606))</f>
        <v>40/50</v>
      </c>
      <c r="L606" s="39"/>
      <c r="M606" s="7" t="str">
        <f ca="1">IF(ISERROR(F596),"",IF(ISTEXT(P606),IF(P606="A","Ab",IF(P606="D","Dt",IF(P606="UFM","UFM",IF(P606="NA","")))),IF(AND(ISBLANK(P606),ISBLANK(R606)),"",IF(P606&lt;0.3*S606,"F",IF(ISBLANK(R606),"",IF(ISTEXT(R606),R606,IF(R606&gt;=0.9*U606,"O",IF(R606&gt;=0.85*U606,"A+",IF(R606&gt;=0.8*U606,"A",IF(R606&gt;=0.7*U606,"B+",IF(R606&gt;=0.6*U606,"B",IF(R606&gt;=0.5*U606,"C",IF(R606&gt;=0.4*U606,"P",IF(R606&lt;0.4*U606,"F",R606))))))))))))))</f>
        <v>A</v>
      </c>
      <c r="N606" s="8">
        <f t="shared" ca="1" si="57"/>
        <v>8</v>
      </c>
      <c r="O606">
        <f t="shared" ref="O606:O612" si="58">O605+1</f>
        <v>6</v>
      </c>
      <c r="P606" s="1">
        <f ca="1">IF(ISERROR(F596),"",IF(ISTEXT(VLOOKUP(B596,INDIRECT($F$8),6+(O606-1)*3)),(VLOOKUP(B596,INDIRECT($F$8),6+(O606-1)*3)),SUM(VLOOKUP(B596,INDIRECT($F$8),6+(O606-1)*3),IF(W613,W606,0))))</f>
        <v>20</v>
      </c>
      <c r="Q606" s="1">
        <f ca="1">IF(ISERROR(F596),"",VLOOKUP(B596,INDIRECT($F$8),7+(O606-1)*3))</f>
        <v>20</v>
      </c>
      <c r="R606" s="1">
        <f ca="1">IF(ISERROR(F596),"",SUM(P606:Q606))</f>
        <v>40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str">
        <f ca="1">IF(ISERROR(F596),"",IF(N606=0,A606,""))</f>
        <v/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0</v>
      </c>
      <c r="X606" s="1" t="str">
        <f ca="1">IF(ISERROR(F596),"",IF(W606=0,"",_xlfn.TEXTJOIN("",FALSE," G+",W606," in ",A606)))</f>
        <v/>
      </c>
    </row>
    <row r="607" spans="1:24" ht="12" customHeight="1" x14ac:dyDescent="0.25">
      <c r="A607" s="7" t="str">
        <f ca="1">IF(ISERROR(F596),"",VLOOKUP(C596,INDIRECT($F$8),6+(O607-1)*3,0))</f>
        <v>EEP 001</v>
      </c>
      <c r="B607" s="38" t="str">
        <f ca="1">IF(ISERROR(F596),"",VLOOKUP(D596,INDIRECT($F$8),6+(O607-1)*3,0))</f>
        <v>Basic Electrical Engineering Lab</v>
      </c>
      <c r="C607" s="38"/>
      <c r="D607" s="38"/>
      <c r="E607" s="38"/>
      <c r="F607" s="7">
        <f ca="1">IF(ISERROR(F596),"",VLOOKUP(E596,INDIRECT($F$8),6+(O607-1)*3,0))</f>
        <v>1</v>
      </c>
      <c r="G607" s="39" t="str">
        <f ca="1">IF(ISERROR(F596),"",_xlfn.TEXTJOIN("/",FALSE,P607,S607))</f>
        <v>20/25</v>
      </c>
      <c r="H607" s="39"/>
      <c r="I607" s="39" t="str">
        <f ca="1">IF(ISERROR(F596),"",_xlfn.TEXTJOIN("/",FALSE,Q607,T607))</f>
        <v>23/25</v>
      </c>
      <c r="J607" s="39"/>
      <c r="K607" s="39" t="str">
        <f ca="1">IF(ISERROR(F596),"",_xlfn.TEXTJOIN("/",FALSE,R607,U607))</f>
        <v>43/50</v>
      </c>
      <c r="L607" s="39"/>
      <c r="M607" s="7" t="str">
        <f ca="1">IF(ISERROR(F596),"",IF(ISTEXT(P607),IF(P607="A","Ab",IF(P607="D","Dt",IF(P607="UFM","UFM",IF(P607="NA","")))),IF(AND(ISBLANK(P607),ISBLANK(R607)),"",IF(P607&lt;0.3*S607,"F",IF(ISBLANK(R607),"",IF(ISTEXT(R607),R607,IF(R607&gt;=0.9*U607,"O",IF(R607&gt;=0.85*U607,"A+",IF(R607&gt;=0.8*U607,"A",IF(R607&gt;=0.7*U607,"B+",IF(R607&gt;=0.6*U607,"B",IF(R607&gt;=0.5*U607,"C",IF(R607&gt;=0.4*U607,"P",IF(R607&lt;0.4*U607,"F",R607))))))))))))))</f>
        <v>A+</v>
      </c>
      <c r="N607" s="8">
        <f t="shared" ca="1" si="57"/>
        <v>9</v>
      </c>
      <c r="O607">
        <f t="shared" si="58"/>
        <v>7</v>
      </c>
      <c r="P607" s="1">
        <f ca="1">IF(ISERROR(F596),"",IF(ISTEXT(VLOOKUP(B596,INDIRECT($F$8),6+(O607-1)*3)),(VLOOKUP(B596,INDIRECT($F$8),6+(O607-1)*3)),SUM(VLOOKUP(B596,INDIRECT($F$8),6+(O607-1)*3),IF(W613,W607,0))))</f>
        <v>20</v>
      </c>
      <c r="Q607" s="1">
        <f ca="1">IF(ISERROR(F596),"",VLOOKUP(B596,INDIRECT($F$8),7+(O607-1)*3))</f>
        <v>23</v>
      </c>
      <c r="R607" s="1">
        <f ca="1">IF(ISERROR(F596),"",SUM(P607:Q607))</f>
        <v>43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str">
        <f ca="1">IF(ISERROR(F596),"",IF(N607=0,A607,""))</f>
        <v/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0</v>
      </c>
      <c r="X607" s="1" t="str">
        <f ca="1">IF(ISERROR(F596),"",IF(W607=0,"",_xlfn.TEXTJOIN("",FALSE," G+",W607," in ",A607)))</f>
        <v/>
      </c>
    </row>
    <row r="608" spans="1:24" ht="12" customHeight="1" x14ac:dyDescent="0.25">
      <c r="A608" s="7" t="str">
        <f ca="1">IF(ISERROR(F596),"",VLOOKUP(C596,INDIRECT($F$8),6+(O608-1)*3,0))</f>
        <v>CSP 001</v>
      </c>
      <c r="B608" s="38" t="str">
        <f ca="1">IF(ISERROR(F596),"",VLOOKUP(D596,INDIRECT($F$8),6+(O608-1)*3-Z608,0))</f>
        <v>Programming for Problem Solving Lab</v>
      </c>
      <c r="C608" s="38"/>
      <c r="D608" s="38"/>
      <c r="E608" s="38"/>
      <c r="F608" s="7">
        <f ca="1">IF(ISERROR(F596),"",VLOOKUP(E596,INDIRECT($F$8),6+(O608-1)*3,0))</f>
        <v>1</v>
      </c>
      <c r="G608" s="39" t="str">
        <f ca="1">IF(ISERROR(F596),"",_xlfn.TEXTJOIN("/",FALSE,P608,S608))</f>
        <v>20/25</v>
      </c>
      <c r="H608" s="39"/>
      <c r="I608" s="39" t="str">
        <f ca="1">IF(ISERROR(F596),"",_xlfn.TEXTJOIN("/",FALSE,Q608,T608))</f>
        <v>23/25</v>
      </c>
      <c r="J608" s="39"/>
      <c r="K608" s="39" t="str">
        <f ca="1">IF(ISERROR(F596),"",_xlfn.TEXTJOIN("/",FALSE,R608,U608))</f>
        <v>43/50</v>
      </c>
      <c r="L608" s="39"/>
      <c r="M608" s="7" t="str">
        <f ca="1">IF(ISERROR(F596),"",IF(ISTEXT(P608),IF(P608="A","Ab",IF(P608="D","Dt",IF(P608="UFM","UFM",IF(P608="NA","")))),IF(AND(ISBLANK(P608),ISBLANK(R608)),"",IF(P608&lt;0.3*S608,"F",IF(ISBLANK(R608),"",IF(ISTEXT(R608),R608,IF(R608&gt;=0.9*U608,"O",IF(R608&gt;=0.85*U608,"A+",IF(R608&gt;=0.8*U608,"A",IF(R608&gt;=0.7*U608,"B+",IF(R608&gt;=0.6*U608,"B",IF(R608&gt;=0.5*U608,"C",IF(R608&gt;=0.4*U608,"P",IF(R608&lt;0.4*U608,"F",R608))))))))))))))</f>
        <v>A+</v>
      </c>
      <c r="N608" s="8">
        <f t="shared" ca="1" si="57"/>
        <v>9</v>
      </c>
      <c r="O608">
        <f t="shared" si="58"/>
        <v>8</v>
      </c>
      <c r="P608" s="1">
        <f ca="1">IF(ISERROR(F596),"",IF(ISTEXT(VLOOKUP(B596,INDIRECT($F$8),6+(O608-1)*3)),(VLOOKUP(B596,INDIRECT($F$8),6+(O608-1)*3)),SUM(VLOOKUP(B596,INDIRECT($F$8),6+(O608-1)*3),IF(W613,W608,0))))</f>
        <v>20</v>
      </c>
      <c r="Q608" s="1">
        <f ca="1">IF(ISERROR(F596),"",VLOOKUP(B596,INDIRECT($F$8),7+(O608-1)*3))</f>
        <v>23</v>
      </c>
      <c r="R608" s="1">
        <f ca="1">IF(ISERROR(F596),"",SUM(P608:Q608))</f>
        <v>43</v>
      </c>
      <c r="S608" s="1">
        <f ca="1">IF(ISERROR(F596),"",VLOOKUP(A596,INDIRECT($F$8),6+(O608-1)*3))</f>
        <v>25</v>
      </c>
      <c r="T608" s="1">
        <f ca="1">IF(ISERROR(F596),"",VLOOKUP(A596,INDIRECT($F$8),7+(O608-1)*3))</f>
        <v>25</v>
      </c>
      <c r="U608" s="1">
        <f ca="1">IF(ISERROR(F596),"",VLOOKUP(A596,INDIRECT($F$8),8+(O608-1)*3))</f>
        <v>50</v>
      </c>
      <c r="V608" s="1" t="str">
        <f ca="1">IF(ISERROR(F596),"",IF(N608=0,A608,""))</f>
        <v/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0</v>
      </c>
      <c r="X608" s="1" t="str">
        <f ca="1">IF(ISERROR(F596),"",IF(W608=0,"",_xlfn.TEXTJOIN("",FALSE," G+",W608," in ",A608)))</f>
        <v/>
      </c>
    </row>
    <row r="609" spans="1:24" ht="12" customHeight="1" x14ac:dyDescent="0.25">
      <c r="A609" s="7" t="str">
        <f ca="1">IF(ISERROR(F596),"",VLOOKUP(C596,INDIRECT($F$8),6+(O609-1)*3,0))</f>
        <v>MEP 002</v>
      </c>
      <c r="B609" s="38" t="str">
        <f ca="1">IF(ISERROR(F596),"",VLOOKUP(D596,INDIRECT($F$8),6+(O609-1)*3-Z609,0))</f>
        <v>Engineering Graphics &amp; Design Lab</v>
      </c>
      <c r="C609" s="38"/>
      <c r="D609" s="38"/>
      <c r="E609" s="38"/>
      <c r="F609" s="7">
        <f ca="1">IF(ISERROR(F596),"",VLOOKUP(E596,INDIRECT($F$8),6+(O609-1)*3,0))</f>
        <v>2</v>
      </c>
      <c r="G609" s="39" t="str">
        <f ca="1">IF(ISERROR(F596),"",_xlfn.TEXTJOIN("/",FALSE,P609,S609))</f>
        <v>34/50</v>
      </c>
      <c r="H609" s="39"/>
      <c r="I609" s="39" t="str">
        <f ca="1">IF(ISERROR(F596),"",_xlfn.TEXTJOIN("/",FALSE,Q609,T609))</f>
        <v>45/50</v>
      </c>
      <c r="J609" s="39"/>
      <c r="K609" s="39" t="str">
        <f ca="1">IF(ISERROR(F596),"",_xlfn.TEXTJOIN("/",FALSE,R609,U609))</f>
        <v>79/100</v>
      </c>
      <c r="L609" s="39"/>
      <c r="M609" s="7" t="str">
        <f ca="1">IF(ISERROR(F596),"",IF(ISTEXT(P609),IF(P609="A","Ab",IF(P609="D","Dt",IF(P609="UFM","UFM",IF(P609="NA","")))),IF(AND(ISBLANK(P609),ISBLANK(R609)),"",IF(P609&lt;0.3*S609,"F",IF(ISBLANK(R609),"",IF(ISTEXT(R609),R609,IF(R609&gt;=0.9*U609,"O",IF(R609&gt;=0.85*U609,"A+",IF(R609&gt;=0.8*U609,"A",IF(R609&gt;=0.7*U609,"B+",IF(R609&gt;=0.6*U609,"B",IF(R609&gt;=0.5*U609,"C",IF(R609&gt;=0.4*U609,"P",IF(R609&lt;0.4*U609,"F",R609))))))))))))))</f>
        <v>B+</v>
      </c>
      <c r="N609" s="8">
        <f t="shared" ca="1" si="57"/>
        <v>7</v>
      </c>
      <c r="O609">
        <f t="shared" si="58"/>
        <v>9</v>
      </c>
      <c r="P609" s="1">
        <f ca="1">IF(ISERROR(F596),"",IF(ISTEXT(VLOOKUP(B596,INDIRECT($F$8),6+(O609-1)*3)),(VLOOKUP(B596,INDIRECT($F$8),6+(O609-1)*3)),SUM(VLOOKUP(B596,INDIRECT($F$8),6+(O609-1)*3),IF(W613,W609,0))))</f>
        <v>34</v>
      </c>
      <c r="Q609" s="1">
        <f ca="1">IF(ISERROR(F596),"",VLOOKUP(B596,INDIRECT($F$8),7+(O609-1)*3))</f>
        <v>45</v>
      </c>
      <c r="R609" s="1">
        <f ca="1">IF(ISERROR(F596),"",SUM(P609:Q609))</f>
        <v>79</v>
      </c>
      <c r="S609" s="1">
        <f ca="1">IF(ISERROR(F596),"",VLOOKUP(A596,INDIRECT($F$8),6+(O609-1)*3))</f>
        <v>50</v>
      </c>
      <c r="T609" s="1">
        <f ca="1">IF(ISERROR(F596),"",VLOOKUP(A596,INDIRECT($F$8),7+(O609-1)*3))</f>
        <v>50</v>
      </c>
      <c r="U609" s="1">
        <f ca="1">IF(ISERROR(F596),"",VLOOKUP(A596,INDIRECT($F$8),8+(O609-1)*3))</f>
        <v>100</v>
      </c>
      <c r="V609" s="1" t="str">
        <f ca="1">IF(ISERROR(F596),"",IF(N609=0,A609,""))</f>
        <v/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0</v>
      </c>
      <c r="X609" s="1" t="str">
        <f ca="1">IF(ISERROR(F596),"",IF(W609=0,"",_xlfn.TEXTJOIN("",FALSE," G+",W609," in ",A609)))</f>
        <v/>
      </c>
    </row>
    <row r="610" spans="1:24" ht="12" customHeight="1" x14ac:dyDescent="0.25">
      <c r="A610" s="7" t="str">
        <f ca="1">IF(ISERROR(F596),"",VLOOKUP(C596,INDIRECT($F$8),6+(O610-1)*3,0))</f>
        <v>AHP 003</v>
      </c>
      <c r="B610" s="38" t="str">
        <f ca="1">IF(ISERROR(F596),"",VLOOKUP(D596,INDIRECT($F$8),6+(O610-1)*3,0))</f>
        <v>Introduction to Digital Marketing Lab</v>
      </c>
      <c r="C610" s="38"/>
      <c r="D610" s="38"/>
      <c r="E610" s="38"/>
      <c r="F610" s="7">
        <f ca="1">IF(ISERROR(F596),"",VLOOKUP(E596,INDIRECT($F$8),6+(O610-1)*3,0))</f>
        <v>1</v>
      </c>
      <c r="G610" s="39" t="str">
        <f ca="1">IF(ISERROR(F596),"",_xlfn.TEXTJOIN("/",FALSE,P610,S610))</f>
        <v>21/25</v>
      </c>
      <c r="H610" s="39"/>
      <c r="I610" s="39" t="str">
        <f ca="1">IF(ISERROR(F596),"",_xlfn.TEXTJOIN("/",FALSE,Q610,T610))</f>
        <v>21/25</v>
      </c>
      <c r="J610" s="39"/>
      <c r="K610" s="39" t="str">
        <f ca="1">IF(ISERROR(F596),"",_xlfn.TEXTJOIN("/",FALSE,R610,U610))</f>
        <v>42/50</v>
      </c>
      <c r="L610" s="39"/>
      <c r="M610" s="7" t="str">
        <f ca="1">IF(ISERROR(F596),"",IF(ISTEXT(P610),IF(P610="A","Ab",IF(P610="D","Dt",IF(P610="UFM","UFM",IF(P610="NA","")))),IF(AND(ISBLANK(P610),ISBLANK(R610)),"",IF(P610&lt;0.3*S610,"F",IF(ISBLANK(R610),"",IF(ISTEXT(R610),R610,IF(R610&gt;=0.9*U610,"O",IF(R610&gt;=0.85*U610,"A+",IF(R610&gt;=0.8*U610,"A",IF(R610&gt;=0.7*U610,"B+",IF(R610&gt;=0.6*U610,"B",IF(R610&gt;=0.5*U610,"C",IF(R610&gt;=0.4*U610,"P",IF(R610&lt;0.4*U610,"F",R610))))))))))))))</f>
        <v>A</v>
      </c>
      <c r="N610" s="8">
        <f t="shared" ca="1" si="57"/>
        <v>8</v>
      </c>
      <c r="O610">
        <f t="shared" si="58"/>
        <v>10</v>
      </c>
      <c r="P610" s="1">
        <f ca="1">IF(ISERROR(F596),"",IF(ISTEXT(VLOOKUP(B596,INDIRECT($F$8),6+(O610-1)*3)),(VLOOKUP(B596,INDIRECT($F$8),6+(O610-1)*3)),SUM(VLOOKUP(B596,INDIRECT($F$8),6+(O610-1)*3),IF(W613,W610,0))))</f>
        <v>21</v>
      </c>
      <c r="Q610" s="1">
        <f ca="1">IF(ISERROR(F596),"",VLOOKUP(B596,INDIRECT($F$8),7+(O610-1)*3))</f>
        <v>21</v>
      </c>
      <c r="R610" s="1">
        <f ca="1">IF(ISERROR(F596),"",SUM(P610:Q610))</f>
        <v>42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str">
        <f ca="1">IF(ISERROR(F596),"",IF(N610=0,A610,""))</f>
        <v/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0</v>
      </c>
      <c r="X610" s="1" t="str">
        <f ca="1">IF(ISERROR(F596),"",IF(W610=0,"",_xlfn.TEXTJOIN("",FALSE," G+",W610," in ",A610)))</f>
        <v/>
      </c>
    </row>
    <row r="611" spans="1:24" ht="12" customHeight="1" x14ac:dyDescent="0.25">
      <c r="A611" s="7" t="str">
        <f ca="1">IF(ISERROR(F596),"",VLOOKUP(C596,INDIRECT($F$8),6+(O611-1)*3,0))</f>
        <v>AHP 005</v>
      </c>
      <c r="B611" s="38" t="str">
        <f ca="1">IF(ISERROR(F596),"",VLOOKUP(D596,INDIRECT($F$8),6+(O611-1)*3,0))</f>
        <v>Self Employment &amp; Entrepreneurship Development</v>
      </c>
      <c r="C611" s="38"/>
      <c r="D611" s="38"/>
      <c r="E611" s="38"/>
      <c r="F611" s="7">
        <f ca="1">IF(ISERROR(F596),"",VLOOKUP(E596,INDIRECT($F$8),6+(O611-1)*3,0))</f>
        <v>1</v>
      </c>
      <c r="G611" s="39" t="str">
        <f ca="1">IF(ISERROR(F596),"",_xlfn.TEXTJOIN("/",FALSE,P611,S611))</f>
        <v>19/25</v>
      </c>
      <c r="H611" s="39"/>
      <c r="I611" s="39" t="str">
        <f ca="1">IF(ISERROR(F596),"",_xlfn.TEXTJOIN("/",FALSE,Q611,T611))</f>
        <v>22/25</v>
      </c>
      <c r="J611" s="39"/>
      <c r="K611" s="39" t="str">
        <f ca="1">IF(ISERROR(F596),"",_xlfn.TEXTJOIN("/",FALSE,R611,U611))</f>
        <v>41/50</v>
      </c>
      <c r="L611" s="39"/>
      <c r="M611" s="7" t="str">
        <f ca="1">IF(ISERROR(F596),"",IF(ISTEXT(P611),IF(P611="A","Ab",IF(P611="D","Dt",IF(P611="UFM","UFM",IF(P611="NA","")))),IF(AND(ISBLANK(P611),ISBLANK(R611)),"",IF(P611&lt;0.3*S611,"F",IF(ISBLANK(R611),"",IF(ISTEXT(R611),R611,IF(R611&gt;=0.9*U611,"O",IF(R611&gt;=0.85*U611,"A+",IF(R611&gt;=0.8*U611,"A",IF(R611&gt;=0.7*U611,"B+",IF(R611&gt;=0.6*U611,"B",IF(R611&gt;=0.5*U611,"C",IF(R611&gt;=0.4*U611,"P",IF(R611&lt;0.4*U611,"F",R611))))))))))))))</f>
        <v>A</v>
      </c>
      <c r="N611" s="8">
        <f t="shared" ca="1" si="57"/>
        <v>8</v>
      </c>
      <c r="O611">
        <f t="shared" si="58"/>
        <v>11</v>
      </c>
      <c r="P611" s="1">
        <f ca="1">IF(ISERROR(F596),"",IF(ISTEXT(VLOOKUP(B596,INDIRECT($F$8),6+(O611-1)*3)),(VLOOKUP(B596,INDIRECT($F$8),6+(O611-1)*3)),SUM(VLOOKUP(B596,INDIRECT($F$8),6+(O611-1)*3),IF(W613,W611,0))))</f>
        <v>19</v>
      </c>
      <c r="Q611" s="1">
        <f ca="1">IF(ISERROR(F596),"",VLOOKUP(B596,INDIRECT($F$8),7+(O611-1)*3))</f>
        <v>22</v>
      </c>
      <c r="R611" s="1">
        <f ca="1">IF(ISERROR(F596),"",SUM(P611:Q611))</f>
        <v>41</v>
      </c>
      <c r="S611" s="1">
        <f ca="1">IF(ISERROR(F596),"",VLOOKUP(A596,INDIRECT($F$8),6+(O611-1)*3))</f>
        <v>25</v>
      </c>
      <c r="T611" s="1">
        <f ca="1">IF(ISERROR(F596),"",VLOOKUP(A596,INDIRECT($F$8),7+(O611-1)*3))</f>
        <v>25</v>
      </c>
      <c r="U611" s="1">
        <f ca="1">IF(ISERROR(F596),"",VLOOKUP(A596,INDIRECT($F$8),8+(O611-1)*3))</f>
        <v>50</v>
      </c>
      <c r="V611" s="1" t="str">
        <f ca="1">IF(ISERROR(F596),"",IF(N611=0,A611,""))</f>
        <v/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0</v>
      </c>
      <c r="X611" s="1" t="str">
        <f ca="1">IF(ISERROR(F596),"",IF(W611=0,"",_xlfn.TEXTJOIN("",FALSE," G+",W611," in ",A611)))</f>
        <v/>
      </c>
    </row>
    <row r="612" spans="1:24" ht="12" customHeight="1" x14ac:dyDescent="0.25">
      <c r="A612" s="7" t="str">
        <f ca="1">IF(ISERROR(F596),"",VLOOKUP(C596,INDIRECT($F$8),6+(O612-1)*3-Y612,0))</f>
        <v>GP 02</v>
      </c>
      <c r="B612" s="38" t="str">
        <f ca="1">IF(ISERROR(F596),"",VLOOKUP(D596,INDIRECT($F$8),6+(O612-1)*3-Z612,0))</f>
        <v>General Proficiency ($)</v>
      </c>
      <c r="C612" s="38"/>
      <c r="D612" s="38"/>
      <c r="E612" s="38"/>
      <c r="F612" s="7">
        <f ca="1">IF(ISERROR(F596),"",VLOOKUP(E596,INDIRECT($F$8),6+(O612-1)*3-AA612,0))</f>
        <v>0</v>
      </c>
      <c r="G612" s="39" t="str">
        <f ca="1">IF(ISERROR(F596),"","-")</f>
        <v>-</v>
      </c>
      <c r="H612" s="39"/>
      <c r="I612" s="39" t="str">
        <f ca="1">IF(ISERROR(F596),"",_xlfn.TEXTJOIN("/",FALSE,Q612,T612))</f>
        <v>46/50</v>
      </c>
      <c r="J612" s="39"/>
      <c r="K612" s="39" t="str">
        <f ca="1">IF(ISERROR(F596),"",_xlfn.TEXTJOIN("/",FALSE,R612,U612))</f>
        <v>46/50</v>
      </c>
      <c r="L612" s="39"/>
      <c r="M612" s="39" t="str">
        <f ca="1">IF(ISBLANK(R612),"",IF(ISTEXT(R612),R612,IF(R612&gt;=0.8*U612,"Excellent",IF(R612&gt;=0.6*U612,"Very Good",IF(R612&gt;=0.4*U612,"Good",IF(R612&gt;=0.2*U612,"Satisfactory","Average"))))))</f>
        <v>Excellent</v>
      </c>
      <c r="N612" s="39"/>
      <c r="O612">
        <f t="shared" si="58"/>
        <v>12</v>
      </c>
      <c r="P612" s="1">
        <f ca="1">IF(ISERROR(F596),"",IF(ISTEXT(VLOOKUP(B\28,INDIRECT($F$8),6+(O612-1)*3)),(VLOOKUP(B596,INDIRECT($F$8),6+(O612-1)*3)),SUM(VLOOKUP(B596,INDIRECT($F$8),6+(O612-1)*3),IF(W613,W612,0))))</f>
        <v>0</v>
      </c>
      <c r="Q612" s="1">
        <f ca="1">IF(ISERROR(F596),"",VLOOKUP(B596,INDIRECT($F$8),7+(O612-1)*3))</f>
        <v>46</v>
      </c>
      <c r="R612" s="1">
        <f ca="1">IF(ISERROR(F596),"",SUM(P612:Q612))</f>
        <v>46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5">
      <c r="A613" s="40" t="str">
        <f ca="1">IF(ISERROR(F596),"",A592)</f>
        <v>Total Credits/ Marks/ Total Grade Points</v>
      </c>
      <c r="B613" s="40"/>
      <c r="C613" s="40"/>
      <c r="D613" s="40"/>
      <c r="E613" s="40"/>
      <c r="F613" s="10">
        <f ca="1">IF(ISERROR(F596),"",SUM(F601:F611))</f>
        <v>23</v>
      </c>
      <c r="G613" s="41" t="str">
        <f ca="1">IF(ISERROR(F596),"",_xlfn.TEXTJOIN("/",TRUE,SUMIF(F601:F612,"&gt;0",P601:P612),SUMIF(F601:F612,"&gt;0",S601:S612)))</f>
        <v>351/575</v>
      </c>
      <c r="H613" s="41"/>
      <c r="I613" s="41" t="str">
        <f ca="1">IF(ISERROR(F596),"",_xlfn.TEXTJOIN("/",TRUE,SUMIF(F601:F612,"&gt;0",Q601:Q612),SUMIF(F601:F612,"&gt;0",T601:T612)))</f>
        <v>331/375</v>
      </c>
      <c r="J613" s="41"/>
      <c r="K613" s="41" t="str">
        <f ca="1">IF(ISERROR(F596),"",_xlfn.TEXTJOIN("/",TRUE,SUMIF(F601:F612,"&gt;0",R601:R612),SUMIF(F601:F612,"&gt;0",U601:U612)))</f>
        <v>682/950</v>
      </c>
      <c r="L613" s="41"/>
      <c r="M613" s="40" t="e">
        <f ca="1">IF(ISERROR(F596),"",SUMPRODUCT(N601:N611,F601:F611))</f>
        <v>#N/A</v>
      </c>
      <c r="N613" s="40"/>
      <c r="V613" s="1" t="e">
        <f ca="1">IF(ISERROR(F596),"",_xlfn.TEXTJOIN(", ",TRUE,V601:V612))</f>
        <v>#N/A</v>
      </c>
      <c r="W613" t="b">
        <f ca="1">IF(ISERROR(F596),"",IF(SUM(W601:W612)&lt;=W600,TRUE,FALSE))</f>
        <v>0</v>
      </c>
      <c r="X613" s="1" t="str">
        <f ca="1">IF(ISERROR(F596),"",_xlfn.TEXTJOIN(",",TRUE,X601:X612))</f>
        <v xml:space="preserve"> G+11 in AHT 001</v>
      </c>
    </row>
    <row r="614" spans="1:24" ht="12" customHeight="1" x14ac:dyDescent="0.25">
      <c r="A614" s="40" t="str">
        <f ca="1">IF(ISERROR(F596),"",A593)</f>
        <v>Result:</v>
      </c>
      <c r="B614" s="42" t="e" cm="1">
        <f t="array" aca="1" ref="B614" ca="1">IF(INDIRECT("N" &amp; ROW())&lt;20, "NOT PROMOTED TO SECOND YEAR", IF(TRIM(INDIRECT("V" &amp; ROW()-1))="","PASS","CARRY OVER")
)</f>
        <v>#N/A</v>
      </c>
      <c r="C614" s="42"/>
      <c r="D614" s="40" t="str">
        <f ca="1">IF(ISERROR(F596),"",D593)</f>
        <v>Remark:</v>
      </c>
      <c r="E614" s="42" t="e">
        <f ca="1">IF(ISERROR(F596),"",IF(V613="",IF(X613="","",X613),_xlfn.TEXTJOIN(" ",TRUE,"BACK IN",V613)))</f>
        <v>#N/A</v>
      </c>
      <c r="F614" s="42"/>
      <c r="G614" s="40" t="str">
        <f ca="1">IF(ISERROR(F596),"",G593)</f>
        <v>SGPA:</v>
      </c>
      <c r="H614" s="43" t="e">
        <f ca="1">IF(ISERROR(F596),"",M613/F613)</f>
        <v>#N/A</v>
      </c>
      <c r="I614" s="40" t="str">
        <f ca="1">IF(ISERROR(F596),"",I593)</f>
        <v>CGPA:</v>
      </c>
      <c r="J614" s="43" t="e">
        <f ca="1">IF(ISERROR(F596),"",VLOOKUP(B596,INDIRECT($F$8),12+(O612-1)*3,0))</f>
        <v>#N/A</v>
      </c>
      <c r="K614" s="42" t="str">
        <f ca="1">IF(ISERROR(F596),"",K593)</f>
        <v>Earned Credits:</v>
      </c>
      <c r="L614" s="40">
        <f ca="1">IF(ISERROR(F596),"",SUMIF(N601:N611,"&gt;0",F601:F611))</f>
        <v>19</v>
      </c>
      <c r="M614" s="42" t="str">
        <f ca="1">IF(ISERROR(F596),"",M593)</f>
        <v>Cuml. Earned Credits:</v>
      </c>
      <c r="N614" s="40">
        <f ca="1">IF(ISERROR(F596),"",VLOOKUP(B596,INDIRECT($F$8),10+(O612-1)*3,0))</f>
        <v>42</v>
      </c>
    </row>
    <row r="615" spans="1:24" ht="12" customHeight="1" x14ac:dyDescent="0.25">
      <c r="A615" s="40"/>
      <c r="B615" s="42"/>
      <c r="C615" s="42"/>
      <c r="D615" s="40"/>
      <c r="E615" s="42"/>
      <c r="F615" s="42"/>
      <c r="G615" s="40"/>
      <c r="H615" s="43"/>
      <c r="I615" s="40"/>
      <c r="J615" s="43"/>
      <c r="K615" s="42"/>
      <c r="L615" s="40"/>
      <c r="M615" s="42"/>
      <c r="N615" s="40"/>
    </row>
    <row r="616" spans="1:24" ht="12" customHeight="1" x14ac:dyDescent="0.25">
      <c r="A616" s="40"/>
      <c r="B616" s="42"/>
      <c r="C616" s="42"/>
      <c r="D616" s="40"/>
      <c r="E616" s="42"/>
      <c r="F616" s="42"/>
      <c r="G616" s="40"/>
      <c r="H616" s="43"/>
      <c r="I616" s="40"/>
      <c r="J616" s="43"/>
      <c r="K616" s="42"/>
      <c r="L616" s="40"/>
      <c r="M616" s="42"/>
      <c r="N616" s="40"/>
    </row>
    <row r="617" spans="1:24" ht="12" customHeight="1" x14ac:dyDescent="0.25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 t="str">
        <f ca="1">VLOOKUP(B617,INDIRECT($F$8),4,0)</f>
        <v>KAUSHIK PATHAK</v>
      </c>
    </row>
    <row r="618" spans="1:24" ht="12" customHeight="1" x14ac:dyDescent="0.25">
      <c r="A618" s="44" t="str">
        <f ca="1">IF(ISERROR(F617),"",A597)</f>
        <v>Name:</v>
      </c>
      <c r="B618" s="44" t="str">
        <f ca="1">IFERROR(VLOOKUP(B617,INDIRECT($F$8),4,0),"")</f>
        <v>KAUSHIK PATHAK</v>
      </c>
      <c r="C618" s="44"/>
      <c r="D618" s="44" t="str">
        <f ca="1">IF(ISERROR(F617),"",D597)</f>
        <v>Father's Name:</v>
      </c>
      <c r="E618" s="44" t="str">
        <f ca="1">IFERROR(VLOOKUP(B617,INDIRECT($F$8),5,0),"")</f>
        <v>RAJENDRA PATHAK</v>
      </c>
      <c r="F618" s="44"/>
      <c r="G618" s="44" t="str">
        <f ca="1">IF(ISERROR(F617),"",G597)</f>
        <v>University Roll No:</v>
      </c>
      <c r="H618" s="44"/>
      <c r="I618" s="45">
        <f ca="1">IFERROR(VLOOKUP(B617,INDIRECT($F$8),2,0),"")</f>
        <v>250090101030</v>
      </c>
      <c r="J618" s="45"/>
      <c r="K618" s="44" t="str">
        <f ca="1">IF(ISERROR(F617),"",K597)</f>
        <v>University Enrol. No:</v>
      </c>
      <c r="L618" s="44"/>
      <c r="M618" s="45">
        <f ca="1">IFERROR(VLOOKUP(B617,INDIRECT($F$8),3,0),"")</f>
        <v>0</v>
      </c>
      <c r="N618" s="45"/>
    </row>
    <row r="619" spans="1:24" ht="12" customHeight="1" x14ac:dyDescent="0.25">
      <c r="A619" s="44"/>
      <c r="B619" s="44"/>
      <c r="C619" s="44"/>
      <c r="D619" s="44"/>
      <c r="E619" s="44"/>
      <c r="F619" s="44"/>
      <c r="G619" s="44"/>
      <c r="H619" s="44"/>
      <c r="I619" s="45"/>
      <c r="J619" s="45"/>
      <c r="K619" s="44"/>
      <c r="L619" s="44"/>
      <c r="M619" s="45"/>
      <c r="N619" s="45"/>
    </row>
    <row r="620" spans="1:24" ht="12" customHeight="1" x14ac:dyDescent="0.25">
      <c r="A620" s="42" t="str">
        <f ca="1">IF(ISERROR(F617),"",A599)</f>
        <v>Subject Code</v>
      </c>
      <c r="B620" s="42" t="str">
        <f ca="1">IF(ISERROR(F617),"",B599)</f>
        <v>Subject Name</v>
      </c>
      <c r="C620" s="42"/>
      <c r="D620" s="42"/>
      <c r="E620" s="42"/>
      <c r="F620" s="42" t="str">
        <f ca="1">IF(ISERROR(F617),"",F599)</f>
        <v>Credits</v>
      </c>
      <c r="G620" s="42" t="str">
        <f ca="1">IF(ISERROR(F617),"",G599)</f>
        <v>External Marks</v>
      </c>
      <c r="H620" s="42"/>
      <c r="I620" s="42" t="str">
        <f ca="1">IF(ISERROR(F617),"",I599)</f>
        <v>Sessional Marks</v>
      </c>
      <c r="J620" s="42"/>
      <c r="K620" s="42" t="str">
        <f ca="1">IF(ISERROR(F617),"",K599)</f>
        <v>Total Marks</v>
      </c>
      <c r="L620" s="42"/>
      <c r="M620" s="42" t="str">
        <f ca="1">IF(ISERROR(F617),"",M599)</f>
        <v>Grade</v>
      </c>
      <c r="N620" s="42" t="str">
        <f ca="1">IF(ISERROR(F617),"",N599)</f>
        <v>Grade Points</v>
      </c>
    </row>
    <row r="621" spans="1:24" ht="12" customHeight="1" x14ac:dyDescent="0.2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W621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10</v>
      </c>
    </row>
    <row r="622" spans="1:24" ht="12" customHeight="1" x14ac:dyDescent="0.25">
      <c r="A622" s="7" t="str">
        <f ca="1">IF(ISERROR(F617),"",VLOOKUP(C617,INDIRECT($F$8),6+(O622-1)*3,0))</f>
        <v>AHT 001</v>
      </c>
      <c r="B622" s="38" t="str">
        <f ca="1">IF(ISERROR(F617),"",VLOOKUP(D617,INDIRECT($F$8),6+(O622-1)*3,0))</f>
        <v>Engineering Physics</v>
      </c>
      <c r="C622" s="38"/>
      <c r="D622" s="38"/>
      <c r="E622" s="38"/>
      <c r="F622" s="7">
        <f ca="1">IF(ISERROR(F617),"",VLOOKUP(E617,INDIRECT($F$8),6+(O622-1)*3,0))</f>
        <v>4</v>
      </c>
      <c r="G622" s="39" t="str">
        <f ca="1">IF(ISERROR(F617),"",_xlfn.TEXTJOIN("/",FALSE,P622,S622))</f>
        <v>RAJENDRA PATHAK/100</v>
      </c>
      <c r="H622" s="39"/>
      <c r="I622" s="39" t="str">
        <f ca="1">IF(ISERROR(F617),"",_xlfn.TEXTJOIN("/",FALSE,Q622,T622))</f>
        <v>38/50</v>
      </c>
      <c r="J622" s="39"/>
      <c r="K622" s="39" t="str">
        <f ca="1">IF(ISERROR(F617),"",_xlfn.TEXTJOIN("/",FALSE,R622,U622))</f>
        <v>38/150</v>
      </c>
      <c r="L622" s="39"/>
      <c r="M622" s="7" t="b">
        <f ca="1">IF(ISERROR(F617),"",IF(ISTEXT(P622),IF(P622="A","Ab",IF(P622="D","Dt",IF(P622="UFM","UFM",IF(P622="NA","")))),IF(AND(ISBLANK(P622),ISBLANK(R622)),"",IF(P622&lt;0.3*S622,"F",IF(ISBLANK(R622),"",IF(ISTEXT(R622),R622,IF(R622&gt;=0.9*U622,"O",IF(R622&gt;=0.85*U622,"A+",IF(R622&gt;=0.8*U622,"A",IF(R622&gt;=0.7*U622,"B+",IF(R622&gt;=0.6*U622,"B",IF(R622&gt;=0.5*U622,"C",IF(R622&gt;=0.4*U622,"P",IF(R622&lt;0.4*U622,"F",R622))))))))))))))</f>
        <v>0</v>
      </c>
      <c r="N622" s="8" t="e">
        <f t="shared" ref="N622:N632" ca="1" si="59">INDEX($Z$2:$Z$13,MATCH(M622,$Y$2:$Y$13,0))</f>
        <v>#N/A</v>
      </c>
      <c r="O622">
        <v>1</v>
      </c>
      <c r="P622" s="1" t="str">
        <f ca="1">IF(ISERROR(F617),"",IF(ISTEXT(VLOOKUP(B617,INDIRECT($F$8),6+(O622-1)*3)),(VLOOKUP(B617,INDIRECT($F$8),6+(O622-1)*3)),SUM(VLOOKUP(B617,INDIRECT($F$8),6+(O622-1)*3),IF(W634,W622,0))))</f>
        <v>RAJENDRA PATHAK</v>
      </c>
      <c r="Q622" s="1">
        <f ca="1">IF(ISERROR(F617),"",VLOOKUP(B617,INDIRECT($F$8),7+(O622-1)*3))</f>
        <v>38</v>
      </c>
      <c r="R622" s="1">
        <f ca="1">IF(ISERROR(F617),"",SUM(P622:Q622))</f>
        <v>38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e">
        <f ca="1">IF(ISERROR(F617),"",IF(N622=0,A622,""))</f>
        <v>#N/A</v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11</v>
      </c>
      <c r="X622" s="1" t="str">
        <f ca="1">IF(ISERROR(F617),"",IF(W622=0,"",_xlfn.TEXTJOIN("",FALSE," G+",W622," in ",A622)))</f>
        <v xml:space="preserve"> G+11 in AHT 001</v>
      </c>
    </row>
    <row r="623" spans="1:24" ht="12" customHeight="1" x14ac:dyDescent="0.25">
      <c r="A623" s="7" t="str">
        <f ca="1">IF(ISERROR(F617),"",VLOOKUP(C617,INDIRECT($F$8),6+(O623-1)*3,0))</f>
        <v>AHT 005</v>
      </c>
      <c r="B623" s="38" t="str">
        <f ca="1">IF(ISERROR(F617),"",VLOOKUP(D617,INDIRECT($F$8),6+(O623-1)*3,0))</f>
        <v>Analytical Mathematics</v>
      </c>
      <c r="C623" s="38"/>
      <c r="D623" s="38"/>
      <c r="E623" s="38"/>
      <c r="F623" s="7">
        <f ca="1">IF(ISERROR(F617),"",VLOOKUP(E617,INDIRECT($F$8),6+(O623-1)*3,0))</f>
        <v>4</v>
      </c>
      <c r="G623" s="39" t="str">
        <f ca="1">IF(ISERROR(F617),"",_xlfn.TEXTJOIN("/",FALSE,P623,S623))</f>
        <v>79/100</v>
      </c>
      <c r="H623" s="39"/>
      <c r="I623" s="39" t="str">
        <f ca="1">IF(ISERROR(F617),"",_xlfn.TEXTJOIN("/",FALSE,Q623,T623))</f>
        <v>41/50</v>
      </c>
      <c r="J623" s="39"/>
      <c r="K623" s="39" t="str">
        <f ca="1">IF(ISERROR(F617),"",_xlfn.TEXTJOIN("/",FALSE,R623,U623))</f>
        <v>120/150</v>
      </c>
      <c r="L623" s="39"/>
      <c r="M623" s="7" t="str">
        <f ca="1">IF(ISERROR(F617),"",IF(ISTEXT(P623),IF(P623="A","Ab",IF(P623="D","Dt",IF(P623="UFM","UFM",IF(P623="NA","")))),IF(AND(ISBLANK(P623),ISBLANK(R623)),"",IF(P623&lt;0.3*S623,"F",IF(ISBLANK(R623),"",IF(ISTEXT(R623),R623,IF(R623&gt;=0.9*U623,"O",IF(R623&gt;=0.85*U623,"A+",IF(R623&gt;=0.8*U623,"A",IF(R623&gt;=0.7*U623,"B+",IF(R623&gt;=0.6*U623,"B",IF(R623&gt;=0.5*U623,"C",IF(R623&gt;=0.4*U623,"P",IF(R623&lt;0.4*U623,"F",R623))))))))))))))</f>
        <v>A</v>
      </c>
      <c r="N623" s="8">
        <f t="shared" ca="1" si="59"/>
        <v>8</v>
      </c>
      <c r="O623">
        <f>O622+1</f>
        <v>2</v>
      </c>
      <c r="P623" s="1">
        <f ca="1">IF(ISERROR(F617),"",IF(ISTEXT(VLOOKUP(B617,INDIRECT($F$8),6+(O623-1)*3)),(VLOOKUP(B617,INDIRECT($F$8),6+(O623-1)*3)),SUM(VLOOKUP(B617,INDIRECT($F$8),6+(O623-1)*3),IF(W634,W623,0))))</f>
        <v>79</v>
      </c>
      <c r="Q623" s="1">
        <f ca="1">IF(ISERROR(F617),"",VLOOKUP(B617,INDIRECT($F$8),7+(O623-1)*3))</f>
        <v>41</v>
      </c>
      <c r="R623" s="1">
        <f ca="1">IF(ISERROR(F617),"",SUM(P623:Q623))</f>
        <v>120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str">
        <f ca="1">IF(ISERROR(F617),"",IF(N623=0,A623,""))</f>
        <v/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0</v>
      </c>
      <c r="X623" s="1" t="str">
        <f ca="1">IF(ISERROR(F617),"",IF(W623=0,"",_xlfn.TEXTJOIN("",FALSE," G+",W623," in ",A623)))</f>
        <v/>
      </c>
    </row>
    <row r="624" spans="1:24" ht="12" customHeight="1" x14ac:dyDescent="0.25">
      <c r="A624" s="7" t="str">
        <f ca="1">IF(ISERROR(F617),"",VLOOKUP(C617,INDIRECT($F$8),6+(O624-1)*3,0))</f>
        <v>EET 001</v>
      </c>
      <c r="B624" s="38" t="str">
        <f ca="1">IF(ISERROR(F617),"",VLOOKUP(D617,INDIRECT($F$8),6+(O624-1)*3,0))</f>
        <v>Basic Electrical Engineering</v>
      </c>
      <c r="C624" s="38"/>
      <c r="D624" s="38"/>
      <c r="E624" s="38"/>
      <c r="F624" s="7">
        <f ca="1">IF(ISERROR(F617),"",VLOOKUP(E617,INDIRECT($F$8),6+(O624-1)*3,0))</f>
        <v>4</v>
      </c>
      <c r="G624" s="39" t="str">
        <f ca="1">IF(ISERROR(F617),"",_xlfn.TEXTJOIN("/",FALSE,P624,S624))</f>
        <v>66/100</v>
      </c>
      <c r="H624" s="39"/>
      <c r="I624" s="39" t="str">
        <f ca="1">IF(ISERROR(F617),"",_xlfn.TEXTJOIN("/",FALSE,Q624,T624))</f>
        <v>45/50</v>
      </c>
      <c r="J624" s="39"/>
      <c r="K624" s="39" t="str">
        <f ca="1">IF(ISERROR(F617),"",_xlfn.TEXTJOIN("/",FALSE,R624,U624))</f>
        <v>111/150</v>
      </c>
      <c r="L624" s="39"/>
      <c r="M624" s="7" t="str">
        <f ca="1">IF(ISERROR(F617),"",IF(ISTEXT(P624),IF(P624="A","Ab",IF(P624="D","Dt",IF(P624="UFM","UFM",IF(P624="NA","")))),IF(AND(ISBLANK(P624),ISBLANK(R624)),"",IF(P624&lt;0.3*S624,"F",IF(ISBLANK(R624),"",IF(ISTEXT(R624),R624,IF(R624&gt;=0.9*U624,"O",IF(R624&gt;=0.85*U624,"A+",IF(R624&gt;=0.8*U624,"A",IF(R624&gt;=0.7*U624,"B+",IF(R624&gt;=0.6*U624,"B",IF(R624&gt;=0.5*U624,"C",IF(R624&gt;=0.4*U624,"P",IF(R624&lt;0.4*U624,"F",R624))))))))))))))</f>
        <v>B+</v>
      </c>
      <c r="N624" s="8">
        <f t="shared" ca="1" si="59"/>
        <v>7</v>
      </c>
      <c r="O624">
        <f>O623+1</f>
        <v>3</v>
      </c>
      <c r="P624" s="1">
        <f ca="1">IF(ISERROR(F617),"",IF(ISTEXT(VLOOKUP(B617,INDIRECT($F$8),6+(O624-1)*3)),(VLOOKUP(B617,INDIRECT($F$8),6+(O624-1)*3)),SUM(VLOOKUP(B617,INDIRECT($F$8),6+(O624-1)*3),IF(W634,W624,0))))</f>
        <v>66</v>
      </c>
      <c r="Q624" s="1">
        <f ca="1">IF(ISERROR(F617),"",VLOOKUP(B617,INDIRECT($F$8),7+(O624-1)*3))</f>
        <v>45</v>
      </c>
      <c r="R624" s="1">
        <f ca="1">IF(ISERROR(F617),"",SUM(P624:Q624))</f>
        <v>111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str">
        <f ca="1">IF(ISERROR(F617),"",IF(N624=0,A624,""))</f>
        <v/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0</v>
      </c>
      <c r="X624" s="1" t="str">
        <f ca="1">IF(ISERROR(F617),"",IF(W624=0,"",_xlfn.TEXTJOIN("",FALSE," G+",W624," in ",A624)))</f>
        <v/>
      </c>
    </row>
    <row r="625" spans="1:24" ht="12" customHeight="1" x14ac:dyDescent="0.25">
      <c r="A625" s="7" t="str">
        <f ca="1">IF(ISERROR(F617),"",VLOOKUP(C617,INDIRECT($F$8),6+(O625-1)*3,0))</f>
        <v>CST 001</v>
      </c>
      <c r="B625" s="38" t="str">
        <f ca="1">IF(ISERROR(F617),"",VLOOKUP(D617,INDIRECT($F$8),6+(O625-1)*3,0))</f>
        <v>Programming for Problem Solving</v>
      </c>
      <c r="C625" s="38"/>
      <c r="D625" s="38"/>
      <c r="E625" s="38"/>
      <c r="F625" s="7">
        <f ca="1">IF(ISERROR(F617),"",VLOOKUP(E617,INDIRECT($F$8),6+(O625-1)*3,0))</f>
        <v>4</v>
      </c>
      <c r="G625" s="39" t="str">
        <f ca="1">IF(ISERROR(F617),"",_xlfn.TEXTJOIN("/",FALSE,P625,S625))</f>
        <v>44/100</v>
      </c>
      <c r="H625" s="39"/>
      <c r="I625" s="39" t="str">
        <f ca="1">IF(ISERROR(F617),"",_xlfn.TEXTJOIN("/",FALSE,Q625,T625))</f>
        <v>41/50</v>
      </c>
      <c r="J625" s="39"/>
      <c r="K625" s="39" t="str">
        <f ca="1">IF(ISERROR(F617),"",_xlfn.TEXTJOIN("/",FALSE,R625,U625))</f>
        <v>85/150</v>
      </c>
      <c r="L625" s="39"/>
      <c r="M625" s="7" t="str">
        <f ca="1">IF(ISERROR(F617),"",IF(ISTEXT(P625),IF(P625="A","Ab",IF(P625="D","Dt",IF(P625="UFM","UFM",IF(P625="NA","")))),IF(AND(ISBLANK(P625),ISBLANK(R625)),"",IF(P625&lt;0.3*S625,"F",IF(ISBLANK(R625),"",IF(ISTEXT(R625),R625,IF(R625&gt;=0.9*U625,"O",IF(R625&gt;=0.85*U625,"A+",IF(R625&gt;=0.8*U625,"A",IF(R625&gt;=0.7*U625,"B+",IF(R625&gt;=0.6*U625,"B",IF(R625&gt;=0.5*U625,"C",IF(R625&gt;=0.4*U625,"P",IF(R625&lt;0.4*U625,"F",R625))))))))))))))</f>
        <v>C</v>
      </c>
      <c r="N625" s="8">
        <f t="shared" ca="1" si="59"/>
        <v>5</v>
      </c>
      <c r="O625">
        <f>O624+1</f>
        <v>4</v>
      </c>
      <c r="P625" s="1">
        <f ca="1">IF(ISERROR(F617),"",IF(ISTEXT(VLOOKUP(B617,INDIRECT($F$8),6+(O625-1)*3)),(VLOOKUP(B617,INDIRECT($F$8),6+(O625-1)*3)),SUM(VLOOKUP(B617,INDIRECT($F$8),6+(O625-1)*3),IF(W634,W625,0))))</f>
        <v>44</v>
      </c>
      <c r="Q625" s="1">
        <f ca="1">IF(ISERROR(F617),"",VLOOKUP(B617,INDIRECT($F$8),7+(O625-1)*3))</f>
        <v>41</v>
      </c>
      <c r="R625" s="1">
        <f ca="1">IF(ISERROR(F617),"",SUM(P625:Q625))</f>
        <v>85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str">
        <f ca="1">IF(ISERROR(F617),"",IF(N625=0,A625,""))</f>
        <v/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0</v>
      </c>
      <c r="X625" s="1" t="str">
        <f ca="1">IF(ISERROR(F617),"",IF(W625=0,"",_xlfn.TEXTJOIN("",FALSE," G+",W625," in ",A625)))</f>
        <v/>
      </c>
    </row>
    <row r="626" spans="1:24" ht="12" customHeight="1" x14ac:dyDescent="0.25">
      <c r="A626" s="7" t="str">
        <f ca="1">IF(ISERROR(F617),"",VLOOKUP(C617,INDIRECT($F$8),6+(O626-1)*3,0))</f>
        <v>AHT 004</v>
      </c>
      <c r="B626" s="38" t="str">
        <f ca="1">IF(ISERROR(F617),"",VLOOKUP(D617,INDIRECT($F$8),6+(O626-1)*3,0))</f>
        <v>Environmental Studies ($)</v>
      </c>
      <c r="C626" s="38"/>
      <c r="D626" s="38"/>
      <c r="E626" s="38"/>
      <c r="F626" s="7">
        <f ca="1">IF(ISERROR(F617),"",VLOOKUP(E617,INDIRECT($F$8),6+(O626-1)*3,0))</f>
        <v>0</v>
      </c>
      <c r="G626" s="39" t="str">
        <f ca="1">IF(ISERROR(F617),"",_xlfn.TEXTJOIN("/",FALSE,P626,S626))</f>
        <v>17/50</v>
      </c>
      <c r="H626" s="39"/>
      <c r="I626" s="39" t="str">
        <f ca="1">IF(ISERROR(F617),"",_xlfn.TEXTJOIN("/",FALSE,Q626,T626))</f>
        <v>19/25</v>
      </c>
      <c r="J626" s="39"/>
      <c r="K626" s="39" t="str">
        <f ca="1">IF(ISERROR(F617),"",_xlfn.TEXTJOIN("/",FALSE,R626,U626))</f>
        <v>36/75</v>
      </c>
      <c r="L626" s="39"/>
      <c r="M626" s="7" t="str">
        <f ca="1">IF(ISERROR(F617),"",IF(ISTEXT(P626),IF(P626="A","Ab",IF(P626="D","Dt",IF(P626="UFM","UFM",IF(P626="NA","")))),IF(AND(ISBLANK(P626),ISBLANK(R626)),"",IF(P626&lt;0.3*S626,"F",IF(ISBLANK(R626),"",IF(ISTEXT(R626),R626,IF(R626&gt;=0.9*U626,"O",IF(R626&gt;=0.85*U626,"A+",IF(R626&gt;=0.8*U626,"A",IF(R626&gt;=0.7*U626,"B+",IF(R626&gt;=0.6*U626,"B",IF(R626&gt;=0.5*U626,"C",IF(R626&gt;=0.4*U626,"P",IF(R626&lt;0.4*U626,"F",R626))))))))))))))</f>
        <v>P</v>
      </c>
      <c r="N626" s="8">
        <f t="shared" ca="1" si="59"/>
        <v>4</v>
      </c>
      <c r="O626">
        <f>O625+1</f>
        <v>5</v>
      </c>
      <c r="P626" s="1">
        <f ca="1">IF(ISERROR(F617),"",IF(ISTEXT(VLOOKUP(B617,INDIRECT($F$8),6+(O626-1)*3)),(VLOOKUP(B617,INDIRECT($F$8),6+(O626-1)*3)),SUM(VLOOKUP(B617,INDIRECT($F$8),6+(O626-1)*3),IF(W634,W626,0))))</f>
        <v>17</v>
      </c>
      <c r="Q626" s="1">
        <f ca="1">IF(ISERROR(F617),"",VLOOKUP(B617,INDIRECT($F$8),7+(O626-1)*3))</f>
        <v>19</v>
      </c>
      <c r="R626" s="1">
        <f ca="1">IF(ISERROR(F617),"",SUM(P626:Q626))</f>
        <v>36</v>
      </c>
      <c r="S626" s="1">
        <f ca="1">IF(ISERROR(F617),"",VLOOKUP(A617,INDIRECT($F$8),6+(O626-1)*3))</f>
        <v>50</v>
      </c>
      <c r="T626" s="1">
        <f ca="1">IF(ISERROR(F617),"",VLOOKUP(A617,INDIRECT($F$8),7+(O626-1)*3))</f>
        <v>25</v>
      </c>
      <c r="U626" s="1">
        <f ca="1">IF(ISERROR(F617),"",VLOOKUP(A617,INDIRECT($F$8),8+(O626-1)*3))</f>
        <v>75</v>
      </c>
      <c r="V626" s="1" t="str">
        <f ca="1">IF(ISERROR(F617),"",IF(N626=0,A626,""))</f>
        <v/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0</v>
      </c>
      <c r="X626" s="1" t="str">
        <f ca="1">IF(ISERROR(F617),"",IF(W626=0,"",_xlfn.TEXTJOIN("",FALSE," G+",W626," in ",A626)))</f>
        <v/>
      </c>
    </row>
    <row r="627" spans="1:24" ht="12" customHeight="1" x14ac:dyDescent="0.25">
      <c r="A627" s="7" t="str">
        <f ca="1">IF(ISERROR(F617),"",VLOOKUP(C617,INDIRECT($F$8),6+(O627-1)*3,0))</f>
        <v>AHP 001</v>
      </c>
      <c r="B627" s="38" t="str">
        <f ca="1">IF(ISERROR(F617),"",VLOOKUP(D617,INDIRECT($F$8),6+(O627-1)*3,0))</f>
        <v>Engineering Physics Lab</v>
      </c>
      <c r="C627" s="38"/>
      <c r="D627" s="38"/>
      <c r="E627" s="38"/>
      <c r="F627" s="7">
        <f ca="1">IF(ISERROR(F617),"",VLOOKUP(E617,INDIRECT($F$8),6+(O627-1)*3,0))</f>
        <v>1</v>
      </c>
      <c r="G627" s="39" t="str">
        <f ca="1">IF(ISERROR(F617),"",_xlfn.TEXTJOIN("/",FALSE,P627,S627))</f>
        <v>19/25</v>
      </c>
      <c r="H627" s="39"/>
      <c r="I627" s="39" t="str">
        <f ca="1">IF(ISERROR(F617),"",_xlfn.TEXTJOIN("/",FALSE,Q627,T627))</f>
        <v>20/25</v>
      </c>
      <c r="J627" s="39"/>
      <c r="K627" s="39" t="str">
        <f ca="1">IF(ISERROR(F617),"",_xlfn.TEXTJOIN("/",FALSE,R627,U627))</f>
        <v>39/50</v>
      </c>
      <c r="L627" s="39"/>
      <c r="M627" s="7" t="str">
        <f ca="1">IF(ISERROR(F617),"",IF(ISTEXT(P627),IF(P627="A","Ab",IF(P627="D","Dt",IF(P627="UFM","UFM",IF(P627="NA","")))),IF(AND(ISBLANK(P627),ISBLANK(R627)),"",IF(P627&lt;0.3*S627,"F",IF(ISBLANK(R627),"",IF(ISTEXT(R627),R627,IF(R627&gt;=0.9*U627,"O",IF(R627&gt;=0.85*U627,"A+",IF(R627&gt;=0.8*U627,"A",IF(R627&gt;=0.7*U627,"B+",IF(R627&gt;=0.6*U627,"B",IF(R627&gt;=0.5*U627,"C",IF(R627&gt;=0.4*U627,"P",IF(R627&lt;0.4*U627,"F",R627))))))))))))))</f>
        <v>B+</v>
      </c>
      <c r="N627" s="8">
        <f t="shared" ca="1" si="59"/>
        <v>7</v>
      </c>
      <c r="O627">
        <f t="shared" ref="O627:O633" si="60">O626+1</f>
        <v>6</v>
      </c>
      <c r="P627" s="1">
        <f ca="1">IF(ISERROR(F617),"",IF(ISTEXT(VLOOKUP(B617,INDIRECT($F$8),6+(O627-1)*3)),(VLOOKUP(B617,INDIRECT($F$8),6+(O627-1)*3)),SUM(VLOOKUP(B617,INDIRECT($F$8),6+(O627-1)*3),IF(W634,W627,0))))</f>
        <v>19</v>
      </c>
      <c r="Q627" s="1">
        <f ca="1">IF(ISERROR(F617),"",VLOOKUP(B617,INDIRECT($F$8),7+(O627-1)*3))</f>
        <v>20</v>
      </c>
      <c r="R627" s="1">
        <f ca="1">IF(ISERROR(F617),"",SUM(P627:Q627))</f>
        <v>39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str">
        <f ca="1">IF(ISERROR(F617),"",IF(N627=0,A627,""))</f>
        <v/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0</v>
      </c>
      <c r="X627" s="1" t="str">
        <f ca="1">IF(ISERROR(F617),"",IF(W627=0,"",_xlfn.TEXTJOIN("",FALSE," G+",W627," in ",A627)))</f>
        <v/>
      </c>
    </row>
    <row r="628" spans="1:24" ht="12" customHeight="1" x14ac:dyDescent="0.25">
      <c r="A628" s="7" t="str">
        <f ca="1">IF(ISERROR(F617),"",VLOOKUP(C617,INDIRECT($F$8),6+(O628-1)*3,0))</f>
        <v>EEP 001</v>
      </c>
      <c r="B628" s="38" t="str">
        <f ca="1">IF(ISERROR(F617),"",VLOOKUP(D617,INDIRECT($F$8),6+(O628-1)*3,0))</f>
        <v>Basic Electrical Engineering Lab</v>
      </c>
      <c r="C628" s="38"/>
      <c r="D628" s="38"/>
      <c r="E628" s="38"/>
      <c r="F628" s="7">
        <f ca="1">IF(ISERROR(F617),"",VLOOKUP(E617,INDIRECT($F$8),6+(O628-1)*3,0))</f>
        <v>1</v>
      </c>
      <c r="G628" s="39" t="str">
        <f ca="1">IF(ISERROR(F617),"",_xlfn.TEXTJOIN("/",FALSE,P628,S628))</f>
        <v>21/25</v>
      </c>
      <c r="H628" s="39"/>
      <c r="I628" s="39" t="str">
        <f ca="1">IF(ISERROR(F617),"",_xlfn.TEXTJOIN("/",FALSE,Q628,T628))</f>
        <v>25/25</v>
      </c>
      <c r="J628" s="39"/>
      <c r="K628" s="39" t="str">
        <f ca="1">IF(ISERROR(F617),"",_xlfn.TEXTJOIN("/",FALSE,R628,U628))</f>
        <v>46/50</v>
      </c>
      <c r="L628" s="39"/>
      <c r="M628" s="7" t="str">
        <f ca="1">IF(ISERROR(F617),"",IF(ISTEXT(P628),IF(P628="A","Ab",IF(P628="D","Dt",IF(P628="UFM","UFM",IF(P628="NA","")))),IF(AND(ISBLANK(P628),ISBLANK(R628)),"",IF(P628&lt;0.3*S628,"F",IF(ISBLANK(R628),"",IF(ISTEXT(R628),R628,IF(R628&gt;=0.9*U628,"O",IF(R628&gt;=0.85*U628,"A+",IF(R628&gt;=0.8*U628,"A",IF(R628&gt;=0.7*U628,"B+",IF(R628&gt;=0.6*U628,"B",IF(R628&gt;=0.5*U628,"C",IF(R628&gt;=0.4*U628,"P",IF(R628&lt;0.4*U628,"F",R628))))))))))))))</f>
        <v>O</v>
      </c>
      <c r="N628" s="8">
        <f t="shared" ca="1" si="59"/>
        <v>10</v>
      </c>
      <c r="O628">
        <f t="shared" si="60"/>
        <v>7</v>
      </c>
      <c r="P628" s="1">
        <f ca="1">IF(ISERROR(F617),"",IF(ISTEXT(VLOOKUP(B617,INDIRECT($F$8),6+(O628-1)*3)),(VLOOKUP(B617,INDIRECT($F$8),6+(O628-1)*3)),SUM(VLOOKUP(B617,INDIRECT($F$8),6+(O628-1)*3),IF(W634,W628,0))))</f>
        <v>21</v>
      </c>
      <c r="Q628" s="1">
        <f ca="1">IF(ISERROR(F617),"",VLOOKUP(B617,INDIRECT($F$8),7+(O628-1)*3))</f>
        <v>25</v>
      </c>
      <c r="R628" s="1">
        <f ca="1">IF(ISERROR(F617),"",SUM(P628:Q628))</f>
        <v>46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str">
        <f ca="1">IF(ISERROR(F617),"",IF(N628=0,A628,""))</f>
        <v/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0</v>
      </c>
      <c r="X628" s="1" t="str">
        <f ca="1">IF(ISERROR(F617),"",IF(W628=0,"",_xlfn.TEXTJOIN("",FALSE," G+",W628," in ",A628)))</f>
        <v/>
      </c>
    </row>
    <row r="629" spans="1:24" ht="12" customHeight="1" x14ac:dyDescent="0.25">
      <c r="A629" s="7" t="str">
        <f ca="1">IF(ISERROR(F617),"",VLOOKUP(C617,INDIRECT($F$8),6+(O629-1)*3,0))</f>
        <v>CSP 001</v>
      </c>
      <c r="B629" s="38" t="str">
        <f ca="1">IF(ISERROR(F617),"",VLOOKUP(D617,INDIRECT($F$8),6+(O629-1)*3-Z629,0))</f>
        <v>Programming for Problem Solving Lab</v>
      </c>
      <c r="C629" s="38"/>
      <c r="D629" s="38"/>
      <c r="E629" s="38"/>
      <c r="F629" s="7">
        <f ca="1">IF(ISERROR(F617),"",VLOOKUP(E617,INDIRECT($F$8),6+(O629-1)*3,0))</f>
        <v>1</v>
      </c>
      <c r="G629" s="39" t="str">
        <f ca="1">IF(ISERROR(F617),"",_xlfn.TEXTJOIN("/",FALSE,P629,S629))</f>
        <v>23/25</v>
      </c>
      <c r="H629" s="39"/>
      <c r="I629" s="39" t="str">
        <f ca="1">IF(ISERROR(F617),"",_xlfn.TEXTJOIN("/",FALSE,Q629,T629))</f>
        <v>23/25</v>
      </c>
      <c r="J629" s="39"/>
      <c r="K629" s="39" t="str">
        <f ca="1">IF(ISERROR(F617),"",_xlfn.TEXTJOIN("/",FALSE,R629,U629))</f>
        <v>46/50</v>
      </c>
      <c r="L629" s="39"/>
      <c r="M629" s="7" t="str">
        <f ca="1">IF(ISERROR(F617),"",IF(ISTEXT(P629),IF(P629="A","Ab",IF(P629="D","Dt",IF(P629="UFM","UFM",IF(P629="NA","")))),IF(AND(ISBLANK(P629),ISBLANK(R629)),"",IF(P629&lt;0.3*S629,"F",IF(ISBLANK(R629),"",IF(ISTEXT(R629),R629,IF(R629&gt;=0.9*U629,"O",IF(R629&gt;=0.85*U629,"A+",IF(R629&gt;=0.8*U629,"A",IF(R629&gt;=0.7*U629,"B+",IF(R629&gt;=0.6*U629,"B",IF(R629&gt;=0.5*U629,"C",IF(R629&gt;=0.4*U629,"P",IF(R629&lt;0.4*U629,"F",R629))))))))))))))</f>
        <v>O</v>
      </c>
      <c r="N629" s="8">
        <f t="shared" ca="1" si="59"/>
        <v>10</v>
      </c>
      <c r="O629">
        <f t="shared" si="60"/>
        <v>8</v>
      </c>
      <c r="P629" s="1">
        <f ca="1">IF(ISERROR(F617),"",IF(ISTEXT(VLOOKUP(B617,INDIRECT($F$8),6+(O629-1)*3)),(VLOOKUP(B617,INDIRECT($F$8),6+(O629-1)*3)),SUM(VLOOKUP(B617,INDIRECT($F$8),6+(O629-1)*3),IF(W634,W629,0))))</f>
        <v>23</v>
      </c>
      <c r="Q629" s="1">
        <f ca="1">IF(ISERROR(F617),"",VLOOKUP(B617,INDIRECT($F$8),7+(O629-1)*3))</f>
        <v>23</v>
      </c>
      <c r="R629" s="1">
        <f ca="1">IF(ISERROR(F617),"",SUM(P629:Q629))</f>
        <v>46</v>
      </c>
      <c r="S629" s="1">
        <f ca="1">IF(ISERROR(F617),"",VLOOKUP(A617,INDIRECT($F$8),6+(O629-1)*3))</f>
        <v>25</v>
      </c>
      <c r="T629" s="1">
        <f ca="1">IF(ISERROR(F617),"",VLOOKUP(A617,INDIRECT($F$8),7+(O629-1)*3))</f>
        <v>25</v>
      </c>
      <c r="U629" s="1">
        <f ca="1">IF(ISERROR(F617),"",VLOOKUP(A617,INDIRECT($F$8),8+(O629-1)*3))</f>
        <v>50</v>
      </c>
      <c r="V629" s="1" t="str">
        <f ca="1">IF(ISERROR(F617),"",IF(N629=0,A629,""))</f>
        <v/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0</v>
      </c>
      <c r="X629" s="1" t="str">
        <f ca="1">IF(ISERROR(F617),"",IF(W629=0,"",_xlfn.TEXTJOIN("",FALSE," G+",W629," in ",A629)))</f>
        <v/>
      </c>
    </row>
    <row r="630" spans="1:24" ht="12" customHeight="1" x14ac:dyDescent="0.25">
      <c r="A630" s="7" t="str">
        <f ca="1">IF(ISERROR(F617),"",VLOOKUP(C617,INDIRECT($F$8),6+(O630-1)*3,0))</f>
        <v>MEP 002</v>
      </c>
      <c r="B630" s="38" t="str">
        <f ca="1">IF(ISERROR(F617),"",VLOOKUP(D617,INDIRECT($F$8),6+(O630-1)*3-Z630,0))</f>
        <v>Engineering Graphics &amp; Design Lab</v>
      </c>
      <c r="C630" s="38"/>
      <c r="D630" s="38"/>
      <c r="E630" s="38"/>
      <c r="F630" s="7">
        <f ca="1">IF(ISERROR(F617),"",VLOOKUP(E617,INDIRECT($F$8),6+(O630-1)*3,0))</f>
        <v>2</v>
      </c>
      <c r="G630" s="39" t="str">
        <f ca="1">IF(ISERROR(F617),"",_xlfn.TEXTJOIN("/",FALSE,P630,S630))</f>
        <v>42/50</v>
      </c>
      <c r="H630" s="39"/>
      <c r="I630" s="39" t="str">
        <f ca="1">IF(ISERROR(F617),"",_xlfn.TEXTJOIN("/",FALSE,Q630,T630))</f>
        <v>42/50</v>
      </c>
      <c r="J630" s="39"/>
      <c r="K630" s="39" t="str">
        <f ca="1">IF(ISERROR(F617),"",_xlfn.TEXTJOIN("/",FALSE,R630,U630))</f>
        <v>84/100</v>
      </c>
      <c r="L630" s="39"/>
      <c r="M630" s="7" t="str">
        <f ca="1">IF(ISERROR(F617),"",IF(ISTEXT(P630),IF(P630="A","Ab",IF(P630="D","Dt",IF(P630="UFM","UFM",IF(P630="NA","")))),IF(AND(ISBLANK(P630),ISBLANK(R630)),"",IF(P630&lt;0.3*S630,"F",IF(ISBLANK(R630),"",IF(ISTEXT(R630),R630,IF(R630&gt;=0.9*U630,"O",IF(R630&gt;=0.85*U630,"A+",IF(R630&gt;=0.8*U630,"A",IF(R630&gt;=0.7*U630,"B+",IF(R630&gt;=0.6*U630,"B",IF(R630&gt;=0.5*U630,"C",IF(R630&gt;=0.4*U630,"P",IF(R630&lt;0.4*U630,"F",R630))))))))))))))</f>
        <v>A</v>
      </c>
      <c r="N630" s="8">
        <f t="shared" ca="1" si="59"/>
        <v>8</v>
      </c>
      <c r="O630">
        <f t="shared" si="60"/>
        <v>9</v>
      </c>
      <c r="P630" s="1">
        <f ca="1">IF(ISERROR(F617),"",IF(ISTEXT(VLOOKUP(B617,INDIRECT($F$8),6+(O630-1)*3)),(VLOOKUP(B617,INDIRECT($F$8),6+(O630-1)*3)),SUM(VLOOKUP(B617,INDIRECT($F$8),6+(O630-1)*3),IF(W634,W630,0))))</f>
        <v>42</v>
      </c>
      <c r="Q630" s="1">
        <f ca="1">IF(ISERROR(F617),"",VLOOKUP(B617,INDIRECT($F$8),7+(O630-1)*3))</f>
        <v>42</v>
      </c>
      <c r="R630" s="1">
        <f ca="1">IF(ISERROR(F617),"",SUM(P630:Q630))</f>
        <v>84</v>
      </c>
      <c r="S630" s="1">
        <f ca="1">IF(ISERROR(F617),"",VLOOKUP(A617,INDIRECT($F$8),6+(O630-1)*3))</f>
        <v>50</v>
      </c>
      <c r="T630" s="1">
        <f ca="1">IF(ISERROR(F617),"",VLOOKUP(A617,INDIRECT($F$8),7+(O630-1)*3))</f>
        <v>50</v>
      </c>
      <c r="U630" s="1">
        <f ca="1">IF(ISERROR(F617),"",VLOOKUP(A617,INDIRECT($F$8),8+(O630-1)*3))</f>
        <v>100</v>
      </c>
      <c r="V630" s="1" t="str">
        <f ca="1">IF(ISERROR(F617),"",IF(N630=0,A630,""))</f>
        <v/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0</v>
      </c>
      <c r="X630" s="1" t="str">
        <f ca="1">IF(ISERROR(F617),"",IF(W630=0,"",_xlfn.TEXTJOIN("",FALSE," G+",W630," in ",A630)))</f>
        <v/>
      </c>
    </row>
    <row r="631" spans="1:24" ht="12" customHeight="1" x14ac:dyDescent="0.25">
      <c r="A631" s="7" t="str">
        <f ca="1">IF(ISERROR(F617),"",VLOOKUP(C617,INDIRECT($F$8),6+(O631-1)*3,0))</f>
        <v>AHP 003</v>
      </c>
      <c r="B631" s="38" t="str">
        <f ca="1">IF(ISERROR(F617),"",VLOOKUP(D617,INDIRECT($F$8),6+(O631-1)*3,0))</f>
        <v>Introduction to Digital Marketing Lab</v>
      </c>
      <c r="C631" s="38"/>
      <c r="D631" s="38"/>
      <c r="E631" s="38"/>
      <c r="F631" s="7">
        <f ca="1">IF(ISERROR(F617),"",VLOOKUP(E617,INDIRECT($F$8),6+(O631-1)*3,0))</f>
        <v>1</v>
      </c>
      <c r="G631" s="39" t="str">
        <f ca="1">IF(ISERROR(F617),"",_xlfn.TEXTJOIN("/",FALSE,P631,S631))</f>
        <v>20/25</v>
      </c>
      <c r="H631" s="39"/>
      <c r="I631" s="39" t="str">
        <f ca="1">IF(ISERROR(F617),"",_xlfn.TEXTJOIN("/",FALSE,Q631,T631))</f>
        <v>20/25</v>
      </c>
      <c r="J631" s="39"/>
      <c r="K631" s="39" t="str">
        <f ca="1">IF(ISERROR(F617),"",_xlfn.TEXTJOIN("/",FALSE,R631,U631))</f>
        <v>40/50</v>
      </c>
      <c r="L631" s="39"/>
      <c r="M631" s="7" t="str">
        <f ca="1">IF(ISERROR(F617),"",IF(ISTEXT(P631),IF(P631="A","Ab",IF(P631="D","Dt",IF(P631="UFM","UFM",IF(P631="NA","")))),IF(AND(ISBLANK(P631),ISBLANK(R631)),"",IF(P631&lt;0.3*S631,"F",IF(ISBLANK(R631),"",IF(ISTEXT(R631),R631,IF(R631&gt;=0.9*U631,"O",IF(R631&gt;=0.85*U631,"A+",IF(R631&gt;=0.8*U631,"A",IF(R631&gt;=0.7*U631,"B+",IF(R631&gt;=0.6*U631,"B",IF(R631&gt;=0.5*U631,"C",IF(R631&gt;=0.4*U631,"P",IF(R631&lt;0.4*U631,"F",R631))))))))))))))</f>
        <v>A</v>
      </c>
      <c r="N631" s="8">
        <f t="shared" ca="1" si="59"/>
        <v>8</v>
      </c>
      <c r="O631">
        <f t="shared" si="60"/>
        <v>10</v>
      </c>
      <c r="P631" s="1">
        <f ca="1">IF(ISERROR(F617),"",IF(ISTEXT(VLOOKUP(B617,INDIRECT($F$8),6+(O631-1)*3)),(VLOOKUP(B617,INDIRECT($F$8),6+(O631-1)*3)),SUM(VLOOKUP(B617,INDIRECT($F$8),6+(O631-1)*3),IF(W634,W631,0))))</f>
        <v>20</v>
      </c>
      <c r="Q631" s="1">
        <f ca="1">IF(ISERROR(F617),"",VLOOKUP(B617,INDIRECT($F$8),7+(O631-1)*3))</f>
        <v>20</v>
      </c>
      <c r="R631" s="1">
        <f ca="1">IF(ISERROR(F617),"",SUM(P631:Q631))</f>
        <v>40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str">
        <f ca="1">IF(ISERROR(F617),"",IF(N631=0,A631,""))</f>
        <v/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0</v>
      </c>
      <c r="X631" s="1" t="str">
        <f ca="1">IF(ISERROR(F617),"",IF(W631=0,"",_xlfn.TEXTJOIN("",FALSE," G+",W631," in ",A631)))</f>
        <v/>
      </c>
    </row>
    <row r="632" spans="1:24" ht="12" customHeight="1" x14ac:dyDescent="0.25">
      <c r="A632" s="7" t="str">
        <f ca="1">IF(ISERROR(F617),"",VLOOKUP(C617,INDIRECT($F$8),6+(O632-1)*3,0))</f>
        <v>AHP 005</v>
      </c>
      <c r="B632" s="38" t="str">
        <f ca="1">IF(ISERROR(F617),"",VLOOKUP(D617,INDIRECT($F$8),6+(O632-1)*3,0))</f>
        <v>Self Employment &amp; Entrepreneurship Development</v>
      </c>
      <c r="C632" s="38"/>
      <c r="D632" s="38"/>
      <c r="E632" s="38"/>
      <c r="F632" s="7">
        <f ca="1">IF(ISERROR(F617),"",VLOOKUP(E617,INDIRECT($F$8),6+(O632-1)*3,0))</f>
        <v>1</v>
      </c>
      <c r="G632" s="39" t="str">
        <f ca="1">IF(ISERROR(F617),"",_xlfn.TEXTJOIN("/",FALSE,P632,S632))</f>
        <v>19/25</v>
      </c>
      <c r="H632" s="39"/>
      <c r="I632" s="39" t="str">
        <f ca="1">IF(ISERROR(F617),"",_xlfn.TEXTJOIN("/",FALSE,Q632,T632))</f>
        <v>24/25</v>
      </c>
      <c r="J632" s="39"/>
      <c r="K632" s="39" t="str">
        <f ca="1">IF(ISERROR(F617),"",_xlfn.TEXTJOIN("/",FALSE,R632,U632))</f>
        <v>43/50</v>
      </c>
      <c r="L632" s="39"/>
      <c r="M632" s="7" t="str">
        <f ca="1">IF(ISERROR(F617),"",IF(ISTEXT(P632),IF(P632="A","Ab",IF(P632="D","Dt",IF(P632="UFM","UFM",IF(P632="NA","")))),IF(AND(ISBLANK(P632),ISBLANK(R632)),"",IF(P632&lt;0.3*S632,"F",IF(ISBLANK(R632),"",IF(ISTEXT(R632),R632,IF(R632&gt;=0.9*U632,"O",IF(R632&gt;=0.85*U632,"A+",IF(R632&gt;=0.8*U632,"A",IF(R632&gt;=0.7*U632,"B+",IF(R632&gt;=0.6*U632,"B",IF(R632&gt;=0.5*U632,"C",IF(R632&gt;=0.4*U632,"P",IF(R632&lt;0.4*U632,"F",R632))))))))))))))</f>
        <v>A+</v>
      </c>
      <c r="N632" s="8">
        <f t="shared" ca="1" si="59"/>
        <v>9</v>
      </c>
      <c r="O632">
        <f t="shared" si="60"/>
        <v>11</v>
      </c>
      <c r="P632" s="1">
        <f ca="1">IF(ISERROR(F617),"",IF(ISTEXT(VLOOKUP(B617,INDIRECT($F$8),6+(O632-1)*3)),(VLOOKUP(B617,INDIRECT($F$8),6+(O632-1)*3)),SUM(VLOOKUP(B617,INDIRECT($F$8),6+(O632-1)*3),IF(W634,W632,0))))</f>
        <v>19</v>
      </c>
      <c r="Q632" s="1">
        <f ca="1">IF(ISERROR(F617),"",VLOOKUP(B617,INDIRECT($F$8),7+(O632-1)*3))</f>
        <v>24</v>
      </c>
      <c r="R632" s="1">
        <f ca="1">IF(ISERROR(F617),"",SUM(P632:Q632))</f>
        <v>43</v>
      </c>
      <c r="S632" s="1">
        <f ca="1">IF(ISERROR(F617),"",VLOOKUP(A617,INDIRECT($F$8),6+(O632-1)*3))</f>
        <v>25</v>
      </c>
      <c r="T632" s="1">
        <f ca="1">IF(ISERROR(F617),"",VLOOKUP(A617,INDIRECT($F$8),7+(O632-1)*3))</f>
        <v>25</v>
      </c>
      <c r="U632" s="1">
        <f ca="1">IF(ISERROR(F617),"",VLOOKUP(A617,INDIRECT($F$8),8+(O632-1)*3))</f>
        <v>50</v>
      </c>
      <c r="V632" s="1" t="str">
        <f ca="1">IF(ISERROR(F617),"",IF(N632=0,A632,""))</f>
        <v/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0</v>
      </c>
      <c r="X632" s="1" t="str">
        <f ca="1">IF(ISERROR(F617),"",IF(W632=0,"",_xlfn.TEXTJOIN("",FALSE," G+",W632," in ",A632)))</f>
        <v/>
      </c>
    </row>
    <row r="633" spans="1:24" ht="12" customHeight="1" x14ac:dyDescent="0.25">
      <c r="A633" s="7" t="str">
        <f ca="1">IF(ISERROR(F617),"",VLOOKUP(C617,INDIRECT($F$8),6+(O633-1)*3-Y633,0))</f>
        <v>GP 02</v>
      </c>
      <c r="B633" s="38" t="str">
        <f ca="1">IF(ISERROR(F617),"",VLOOKUP(D617,INDIRECT($F$8),6+(O633-1)*3-Z633,0))</f>
        <v>General Proficiency ($)</v>
      </c>
      <c r="C633" s="38"/>
      <c r="D633" s="38"/>
      <c r="E633" s="38"/>
      <c r="F633" s="7">
        <f ca="1">IF(ISERROR(F617),"",VLOOKUP(E617,INDIRECT($F$8),6+(O633-1)*3-AA633,0))</f>
        <v>0</v>
      </c>
      <c r="G633" s="39" t="str">
        <f ca="1">IF(ISERROR(F617),"","-")</f>
        <v>-</v>
      </c>
      <c r="H633" s="39"/>
      <c r="I633" s="39" t="str">
        <f ca="1">IF(ISERROR(F617),"",_xlfn.TEXTJOIN("/",FALSE,Q633,T633))</f>
        <v>45/50</v>
      </c>
      <c r="J633" s="39"/>
      <c r="K633" s="39" t="str">
        <f ca="1">IF(ISERROR(F617),"",_xlfn.TEXTJOIN("/",FALSE,R633,U633))</f>
        <v>45/50</v>
      </c>
      <c r="L633" s="39"/>
      <c r="M633" s="39" t="str">
        <f ca="1">IF(ISBLANK(R633),"",IF(ISTEXT(R633),R633,IF(R633&gt;=0.8*U633,"Excellent",IF(R633&gt;=0.6*U633,"Very Good",IF(R633&gt;=0.4*U633,"Good",IF(R633&gt;=0.2*U633,"Satisfactory","Average"))))))</f>
        <v>Excellent</v>
      </c>
      <c r="N633" s="39"/>
      <c r="O633">
        <f t="shared" si="60"/>
        <v>12</v>
      </c>
      <c r="P633" s="1">
        <f ca="1">IF(ISERROR(F617),"",IF(ISTEXT(VLOOKUP(B\28,INDIRECT($F$8),6+(O633-1)*3)),(VLOOKUP(B617,INDIRECT($F$8),6+(O633-1)*3)),SUM(VLOOKUP(B617,INDIRECT($F$8),6+(O633-1)*3),IF(W634,W633,0))))</f>
        <v>0</v>
      </c>
      <c r="Q633" s="1">
        <f ca="1">IF(ISERROR(F617),"",VLOOKUP(B617,INDIRECT($F$8),7+(O633-1)*3))</f>
        <v>45</v>
      </c>
      <c r="R633" s="1">
        <f ca="1">IF(ISERROR(F617),"",SUM(P633:Q633))</f>
        <v>45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5">
      <c r="A634" s="40" t="str">
        <f ca="1">IF(ISERROR(F617),"",A613)</f>
        <v>Total Credits/ Marks/ Total Grade Points</v>
      </c>
      <c r="B634" s="40"/>
      <c r="C634" s="40"/>
      <c r="D634" s="40"/>
      <c r="E634" s="40"/>
      <c r="F634" s="10">
        <f ca="1">IF(ISERROR(F617),"",SUM(F622:F632))</f>
        <v>23</v>
      </c>
      <c r="G634" s="41" t="str">
        <f ca="1">IF(ISERROR(F617),"",_xlfn.TEXTJOIN("/",TRUE,SUMIF(F622:F633,"&gt;0",P622:P633),SUMIF(F622:F633,"&gt;0",S622:S633)))</f>
        <v>333/575</v>
      </c>
      <c r="H634" s="41"/>
      <c r="I634" s="41" t="str">
        <f ca="1">IF(ISERROR(F617),"",_xlfn.TEXTJOIN("/",TRUE,SUMIF(F622:F633,"&gt;0",Q622:Q633),SUMIF(F622:F633,"&gt;0",T622:T633)))</f>
        <v>319/375</v>
      </c>
      <c r="J634" s="41"/>
      <c r="K634" s="41" t="str">
        <f ca="1">IF(ISERROR(F617),"",_xlfn.TEXTJOIN("/",TRUE,SUMIF(F622:F633,"&gt;0",R622:R633),SUMIF(F622:F633,"&gt;0",U622:U633)))</f>
        <v>652/950</v>
      </c>
      <c r="L634" s="41"/>
      <c r="M634" s="40" t="e">
        <f ca="1">IF(ISERROR(F617),"",SUMPRODUCT(N622:N632,F622:F632))</f>
        <v>#N/A</v>
      </c>
      <c r="N634" s="40"/>
      <c r="V634" s="1" t="e">
        <f ca="1">IF(ISERROR(F617),"",_xlfn.TEXTJOIN(", ",TRUE,V622:V633))</f>
        <v>#N/A</v>
      </c>
      <c r="W634" t="b">
        <f ca="1">IF(ISERROR(F617),"",IF(SUM(W622:W633)&lt;=W621,TRUE,FALSE))</f>
        <v>0</v>
      </c>
      <c r="X634" s="1" t="str">
        <f ca="1">IF(ISERROR(F617),"",_xlfn.TEXTJOIN(",",TRUE,X622:X633))</f>
        <v xml:space="preserve"> G+11 in AHT 001</v>
      </c>
    </row>
    <row r="635" spans="1:24" ht="12" customHeight="1" x14ac:dyDescent="0.25">
      <c r="A635" s="40" t="str">
        <f ca="1">IF(ISERROR(F617),"",A614)</f>
        <v>Result:</v>
      </c>
      <c r="B635" s="42" t="e" cm="1">
        <f t="array" aca="1" ref="B635" ca="1">IF(INDIRECT("N" &amp; ROW())&lt;20, "NOT PROMOTED TO SECOND YEAR", IF(TRIM(INDIRECT("V" &amp; ROW()-1))="","PASS","CARRY OVER")
)</f>
        <v>#N/A</v>
      </c>
      <c r="C635" s="42"/>
      <c r="D635" s="40" t="str">
        <f ca="1">IF(ISERROR(F617),"",D614)</f>
        <v>Remark:</v>
      </c>
      <c r="E635" s="42" t="e">
        <f ca="1">IF(ISERROR(F617),"",IF(V634="",IF(X634="","",X634),_xlfn.TEXTJOIN(" ",TRUE,"BACK IN",V634)))</f>
        <v>#N/A</v>
      </c>
      <c r="F635" s="42"/>
      <c r="G635" s="40" t="str">
        <f ca="1">IF(ISERROR(F617),"",G614)</f>
        <v>SGPA:</v>
      </c>
      <c r="H635" s="43" t="e">
        <f ca="1">IF(ISERROR(F617),"",M634/F634)</f>
        <v>#N/A</v>
      </c>
      <c r="I635" s="40" t="str">
        <f ca="1">IF(ISERROR(F617),"",I614)</f>
        <v>CGPA:</v>
      </c>
      <c r="J635" s="43" t="e">
        <f ca="1">IF(ISERROR(F617),"",VLOOKUP(B617,INDIRECT($F$8),12+(O633-1)*3,0))</f>
        <v>#N/A</v>
      </c>
      <c r="K635" s="42" t="str">
        <f ca="1">IF(ISERROR(F617),"",K614)</f>
        <v>Earned Credits:</v>
      </c>
      <c r="L635" s="40">
        <f ca="1">IF(ISERROR(F617),"",SUMIF(N622:N632,"&gt;0",F622:F632))</f>
        <v>19</v>
      </c>
      <c r="M635" s="42" t="str">
        <f ca="1">IF(ISERROR(F617),"",M614)</f>
        <v>Cuml. Earned Credits:</v>
      </c>
      <c r="N635" s="40">
        <f ca="1">IF(ISERROR(F617),"",VLOOKUP(B617,INDIRECT($F$8),10+(O633-1)*3,0))</f>
        <v>42</v>
      </c>
    </row>
    <row r="636" spans="1:24" ht="12" customHeight="1" x14ac:dyDescent="0.25">
      <c r="A636" s="40"/>
      <c r="B636" s="42"/>
      <c r="C636" s="42"/>
      <c r="D636" s="40"/>
      <c r="E636" s="42"/>
      <c r="F636" s="42"/>
      <c r="G636" s="40"/>
      <c r="H636" s="43"/>
      <c r="I636" s="40"/>
      <c r="J636" s="43"/>
      <c r="K636" s="42"/>
      <c r="L636" s="40"/>
      <c r="M636" s="42"/>
      <c r="N636" s="40"/>
    </row>
    <row r="637" spans="1:24" ht="12" customHeight="1" x14ac:dyDescent="0.25">
      <c r="A637" s="40"/>
      <c r="B637" s="42"/>
      <c r="C637" s="42"/>
      <c r="D637" s="40"/>
      <c r="E637" s="42"/>
      <c r="F637" s="42"/>
      <c r="G637" s="40"/>
      <c r="H637" s="43"/>
      <c r="I637" s="40"/>
      <c r="J637" s="43"/>
      <c r="K637" s="42"/>
      <c r="L637" s="40"/>
      <c r="M637" s="42"/>
      <c r="N637" s="40"/>
    </row>
    <row r="638" spans="1:24" ht="12" customHeight="1" x14ac:dyDescent="0.25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 t="str">
        <f ca="1">VLOOKUP(B638,INDIRECT($F$8),4,0)</f>
        <v>KHUSHI SAINI</v>
      </c>
    </row>
    <row r="639" spans="1:24" ht="12" customHeight="1" x14ac:dyDescent="0.25">
      <c r="A639" s="44" t="str">
        <f ca="1">IF(ISERROR(F638),"",A618)</f>
        <v>Name:</v>
      </c>
      <c r="B639" s="44" t="str">
        <f ca="1">IFERROR(VLOOKUP(B638,INDIRECT($F$8),4,0),"")</f>
        <v>KHUSHI SAINI</v>
      </c>
      <c r="C639" s="44"/>
      <c r="D639" s="44" t="str">
        <f ca="1">IF(ISERROR(F638),"",D618)</f>
        <v>Father's Name:</v>
      </c>
      <c r="E639" s="44" t="str">
        <f ca="1">IFERROR(VLOOKUP(B638,INDIRECT($F$8),5,0),"")</f>
        <v>KULDEEP SAINI</v>
      </c>
      <c r="F639" s="44"/>
      <c r="G639" s="44" t="str">
        <f ca="1">IF(ISERROR(F638),"",G618)</f>
        <v>University Roll No:</v>
      </c>
      <c r="H639" s="44"/>
      <c r="I639" s="45">
        <f ca="1">IFERROR(VLOOKUP(B638,INDIRECT($F$8),2,0),"")</f>
        <v>250090101031</v>
      </c>
      <c r="J639" s="45"/>
      <c r="K639" s="44" t="str">
        <f ca="1">IF(ISERROR(F638),"",K618)</f>
        <v>University Enrol. No:</v>
      </c>
      <c r="L639" s="44"/>
      <c r="M639" s="45">
        <f ca="1">IFERROR(VLOOKUP(B638,INDIRECT($F$8),3,0),"")</f>
        <v>0</v>
      </c>
      <c r="N639" s="45"/>
    </row>
    <row r="640" spans="1:24" ht="12" customHeight="1" x14ac:dyDescent="0.25">
      <c r="A640" s="44"/>
      <c r="B640" s="44"/>
      <c r="C640" s="44"/>
      <c r="D640" s="44"/>
      <c r="E640" s="44"/>
      <c r="F640" s="44"/>
      <c r="G640" s="44"/>
      <c r="H640" s="44"/>
      <c r="I640" s="45"/>
      <c r="J640" s="45"/>
      <c r="K640" s="44"/>
      <c r="L640" s="44"/>
      <c r="M640" s="45"/>
      <c r="N640" s="45"/>
    </row>
    <row r="641" spans="1:24" ht="12" customHeight="1" x14ac:dyDescent="0.25">
      <c r="A641" s="42" t="str">
        <f ca="1">IF(ISERROR(F638),"",A620)</f>
        <v>Subject Code</v>
      </c>
      <c r="B641" s="42" t="str">
        <f ca="1">IF(ISERROR(F638),"",B620)</f>
        <v>Subject Name</v>
      </c>
      <c r="C641" s="42"/>
      <c r="D641" s="42"/>
      <c r="E641" s="42"/>
      <c r="F641" s="42" t="str">
        <f ca="1">IF(ISERROR(F638),"",F620)</f>
        <v>Credits</v>
      </c>
      <c r="G641" s="42" t="str">
        <f ca="1">IF(ISERROR(F638),"",G620)</f>
        <v>External Marks</v>
      </c>
      <c r="H641" s="42"/>
      <c r="I641" s="42" t="str">
        <f ca="1">IF(ISERROR(F638),"",I620)</f>
        <v>Sessional Marks</v>
      </c>
      <c r="J641" s="42"/>
      <c r="K641" s="42" t="str">
        <f ca="1">IF(ISERROR(F638),"",K620)</f>
        <v>Total Marks</v>
      </c>
      <c r="L641" s="42"/>
      <c r="M641" s="42" t="str">
        <f ca="1">IF(ISERROR(F638),"",M620)</f>
        <v>Grade</v>
      </c>
      <c r="N641" s="42" t="str">
        <f ca="1">IF(ISERROR(F638),"",N620)</f>
        <v>Grade Points</v>
      </c>
    </row>
    <row r="642" spans="1:24" ht="12" customHeight="1" x14ac:dyDescent="0.2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W642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9</v>
      </c>
    </row>
    <row r="643" spans="1:24" ht="12" customHeight="1" x14ac:dyDescent="0.25">
      <c r="A643" s="7" t="str">
        <f ca="1">IF(ISERROR(F638),"",VLOOKUP(C638,INDIRECT($F$8),6+(O643-1)*3,0))</f>
        <v>AHT 001</v>
      </c>
      <c r="B643" s="38" t="str">
        <f ca="1">IF(ISERROR(F638),"",VLOOKUP(D638,INDIRECT($F$8),6+(O643-1)*3,0))</f>
        <v>Engineering Physics</v>
      </c>
      <c r="C643" s="38"/>
      <c r="D643" s="38"/>
      <c r="E643" s="38"/>
      <c r="F643" s="7">
        <f ca="1">IF(ISERROR(F638),"",VLOOKUP(E638,INDIRECT($F$8),6+(O643-1)*3,0))</f>
        <v>4</v>
      </c>
      <c r="G643" s="39" t="str">
        <f ca="1">IF(ISERROR(F638),"",_xlfn.TEXTJOIN("/",FALSE,P643,S643))</f>
        <v>KULDEEP SAINI/100</v>
      </c>
      <c r="H643" s="39"/>
      <c r="I643" s="39" t="str">
        <f ca="1">IF(ISERROR(F638),"",_xlfn.TEXTJOIN("/",FALSE,Q643,T643))</f>
        <v>40/50</v>
      </c>
      <c r="J643" s="39"/>
      <c r="K643" s="39" t="str">
        <f ca="1">IF(ISERROR(F638),"",_xlfn.TEXTJOIN("/",FALSE,R643,U643))</f>
        <v>40/150</v>
      </c>
      <c r="L643" s="39"/>
      <c r="M643" s="7" t="b">
        <f ca="1">IF(ISERROR(F638),"",IF(ISTEXT(P643),IF(P643="A","Ab",IF(P643="D","Dt",IF(P643="UFM","UFM",IF(P643="NA","")))),IF(AND(ISBLANK(P643),ISBLANK(R643)),"",IF(P643&lt;0.3*S643,"F",IF(ISBLANK(R643),"",IF(ISTEXT(R643),R643,IF(R643&gt;=0.9*U643,"O",IF(R643&gt;=0.85*U643,"A+",IF(R643&gt;=0.8*U643,"A",IF(R643&gt;=0.7*U643,"B+",IF(R643&gt;=0.6*U643,"B",IF(R643&gt;=0.5*U643,"C",IF(R643&gt;=0.4*U643,"P",IF(R643&lt;0.4*U643,"F",R643))))))))))))))</f>
        <v>0</v>
      </c>
      <c r="N643" s="8" t="e">
        <f t="shared" ref="N643:N653" ca="1" si="61">INDEX($Z$2:$Z$13,MATCH(M643,$Y$2:$Y$13,0))</f>
        <v>#N/A</v>
      </c>
      <c r="O643">
        <v>1</v>
      </c>
      <c r="P643" s="1" t="str">
        <f ca="1">IF(ISERROR(F638),"",IF(ISTEXT(VLOOKUP(B638,INDIRECT($F$8),6+(O643-1)*3)),(VLOOKUP(B638,INDIRECT($F$8),6+(O643-1)*3)),SUM(VLOOKUP(B638,INDIRECT($F$8),6+(O643-1)*3),IF(W655,W643,0))))</f>
        <v>KULDEEP SAINI</v>
      </c>
      <c r="Q643" s="1">
        <f ca="1">IF(ISERROR(F638),"",VLOOKUP(B638,INDIRECT($F$8),7+(O643-1)*3))</f>
        <v>40</v>
      </c>
      <c r="R643" s="1">
        <f ca="1">IF(ISERROR(F638),"",SUM(P643:Q643))</f>
        <v>40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e">
        <f ca="1">IF(ISERROR(F638),"",IF(N643=0,A643,""))</f>
        <v>#N/A</v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11</v>
      </c>
      <c r="X643" s="1" t="str">
        <f ca="1">IF(ISERROR(F638),"",IF(W643=0,"",_xlfn.TEXTJOIN("",FALSE," G+",W643," in ",A643)))</f>
        <v xml:space="preserve"> G+11 in AHT 001</v>
      </c>
    </row>
    <row r="644" spans="1:24" ht="12" customHeight="1" x14ac:dyDescent="0.25">
      <c r="A644" s="7" t="str">
        <f ca="1">IF(ISERROR(F638),"",VLOOKUP(C638,INDIRECT($F$8),6+(O644-1)*3,0))</f>
        <v>AHT 005</v>
      </c>
      <c r="B644" s="38" t="str">
        <f ca="1">IF(ISERROR(F638),"",VLOOKUP(D638,INDIRECT($F$8),6+(O644-1)*3,0))</f>
        <v>Analytical Mathematics</v>
      </c>
      <c r="C644" s="38"/>
      <c r="D644" s="38"/>
      <c r="E644" s="38"/>
      <c r="F644" s="7">
        <f ca="1">IF(ISERROR(F638),"",VLOOKUP(E638,INDIRECT($F$8),6+(O644-1)*3,0))</f>
        <v>4</v>
      </c>
      <c r="G644" s="39" t="str">
        <f ca="1">IF(ISERROR(F638),"",_xlfn.TEXTJOIN("/",FALSE,P644,S644))</f>
        <v>66/100</v>
      </c>
      <c r="H644" s="39"/>
      <c r="I644" s="39" t="str">
        <f ca="1">IF(ISERROR(F638),"",_xlfn.TEXTJOIN("/",FALSE,Q644,T644))</f>
        <v>39/50</v>
      </c>
      <c r="J644" s="39"/>
      <c r="K644" s="39" t="str">
        <f ca="1">IF(ISERROR(F638),"",_xlfn.TEXTJOIN("/",FALSE,R644,U644))</f>
        <v>105/150</v>
      </c>
      <c r="L644" s="39"/>
      <c r="M644" s="7" t="str">
        <f ca="1">IF(ISERROR(F638),"",IF(ISTEXT(P644),IF(P644="A","Ab",IF(P644="D","Dt",IF(P644="UFM","UFM",IF(P644="NA","")))),IF(AND(ISBLANK(P644),ISBLANK(R644)),"",IF(P644&lt;0.3*S644,"F",IF(ISBLANK(R644),"",IF(ISTEXT(R644),R644,IF(R644&gt;=0.9*U644,"O",IF(R644&gt;=0.85*U644,"A+",IF(R644&gt;=0.8*U644,"A",IF(R644&gt;=0.7*U644,"B+",IF(R644&gt;=0.6*U644,"B",IF(R644&gt;=0.5*U644,"C",IF(R644&gt;=0.4*U644,"P",IF(R644&lt;0.4*U644,"F",R644))))))))))))))</f>
        <v>B+</v>
      </c>
      <c r="N644" s="8">
        <f t="shared" ca="1" si="61"/>
        <v>7</v>
      </c>
      <c r="O644">
        <f>O643+1</f>
        <v>2</v>
      </c>
      <c r="P644" s="1">
        <f ca="1">IF(ISERROR(F638),"",IF(ISTEXT(VLOOKUP(B638,INDIRECT($F$8),6+(O644-1)*3)),(VLOOKUP(B638,INDIRECT($F$8),6+(O644-1)*3)),SUM(VLOOKUP(B638,INDIRECT($F$8),6+(O644-1)*3),IF(W655,W644,0))))</f>
        <v>66</v>
      </c>
      <c r="Q644" s="1">
        <f ca="1">IF(ISERROR(F638),"",VLOOKUP(B638,INDIRECT($F$8),7+(O644-1)*3))</f>
        <v>39</v>
      </c>
      <c r="R644" s="1">
        <f ca="1">IF(ISERROR(F638),"",SUM(P644:Q644))</f>
        <v>105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str">
        <f ca="1">IF(ISERROR(F638),"",IF(N644=0,A644,""))</f>
        <v/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0</v>
      </c>
      <c r="X644" s="1" t="str">
        <f ca="1">IF(ISERROR(F638),"",IF(W644=0,"",_xlfn.TEXTJOIN("",FALSE," G+",W644," in ",A644)))</f>
        <v/>
      </c>
    </row>
    <row r="645" spans="1:24" ht="12" customHeight="1" x14ac:dyDescent="0.25">
      <c r="A645" s="7" t="str">
        <f ca="1">IF(ISERROR(F638),"",VLOOKUP(C638,INDIRECT($F$8),6+(O645-1)*3,0))</f>
        <v>EET 001</v>
      </c>
      <c r="B645" s="38" t="str">
        <f ca="1">IF(ISERROR(F638),"",VLOOKUP(D638,INDIRECT($F$8),6+(O645-1)*3,0))</f>
        <v>Basic Electrical Engineering</v>
      </c>
      <c r="C645" s="38"/>
      <c r="D645" s="38"/>
      <c r="E645" s="38"/>
      <c r="F645" s="7">
        <f ca="1">IF(ISERROR(F638),"",VLOOKUP(E638,INDIRECT($F$8),6+(O645-1)*3,0))</f>
        <v>4</v>
      </c>
      <c r="G645" s="39" t="str">
        <f ca="1">IF(ISERROR(F638),"",_xlfn.TEXTJOIN("/",FALSE,P645,S645))</f>
        <v>70/100</v>
      </c>
      <c r="H645" s="39"/>
      <c r="I645" s="39" t="str">
        <f ca="1">IF(ISERROR(F638),"",_xlfn.TEXTJOIN("/",FALSE,Q645,T645))</f>
        <v>43/50</v>
      </c>
      <c r="J645" s="39"/>
      <c r="K645" s="39" t="str">
        <f ca="1">IF(ISERROR(F638),"",_xlfn.TEXTJOIN("/",FALSE,R645,U645))</f>
        <v>113/150</v>
      </c>
      <c r="L645" s="39"/>
      <c r="M645" s="7" t="str">
        <f ca="1">IF(ISERROR(F638),"",IF(ISTEXT(P645),IF(P645="A","Ab",IF(P645="D","Dt",IF(P645="UFM","UFM",IF(P645="NA","")))),IF(AND(ISBLANK(P645),ISBLANK(R645)),"",IF(P645&lt;0.3*S645,"F",IF(ISBLANK(R645),"",IF(ISTEXT(R645),R645,IF(R645&gt;=0.9*U645,"O",IF(R645&gt;=0.85*U645,"A+",IF(R645&gt;=0.8*U645,"A",IF(R645&gt;=0.7*U645,"B+",IF(R645&gt;=0.6*U645,"B",IF(R645&gt;=0.5*U645,"C",IF(R645&gt;=0.4*U645,"P",IF(R645&lt;0.4*U645,"F",R645))))))))))))))</f>
        <v>B+</v>
      </c>
      <c r="N645" s="8">
        <f t="shared" ca="1" si="61"/>
        <v>7</v>
      </c>
      <c r="O645">
        <f>O644+1</f>
        <v>3</v>
      </c>
      <c r="P645" s="1">
        <f ca="1">IF(ISERROR(F638),"",IF(ISTEXT(VLOOKUP(B638,INDIRECT($F$8),6+(O645-1)*3)),(VLOOKUP(B638,INDIRECT($F$8),6+(O645-1)*3)),SUM(VLOOKUP(B638,INDIRECT($F$8),6+(O645-1)*3),IF(W655,W645,0))))</f>
        <v>70</v>
      </c>
      <c r="Q645" s="1">
        <f ca="1">IF(ISERROR(F638),"",VLOOKUP(B638,INDIRECT($F$8),7+(O645-1)*3))</f>
        <v>43</v>
      </c>
      <c r="R645" s="1">
        <f ca="1">IF(ISERROR(F638),"",SUM(P645:Q645))</f>
        <v>113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str">
        <f ca="1">IF(ISERROR(F638),"",IF(N645=0,A645,""))</f>
        <v/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0</v>
      </c>
      <c r="X645" s="1" t="str">
        <f ca="1">IF(ISERROR(F638),"",IF(W645=0,"",_xlfn.TEXTJOIN("",FALSE," G+",W645," in ",A645)))</f>
        <v/>
      </c>
    </row>
    <row r="646" spans="1:24" ht="12" customHeight="1" x14ac:dyDescent="0.25">
      <c r="A646" s="7" t="str">
        <f ca="1">IF(ISERROR(F638),"",VLOOKUP(C638,INDIRECT($F$8),6+(O646-1)*3,0))</f>
        <v>CST 001</v>
      </c>
      <c r="B646" s="38" t="str">
        <f ca="1">IF(ISERROR(F638),"",VLOOKUP(D638,INDIRECT($F$8),6+(O646-1)*3,0))</f>
        <v>Programming for Problem Solving</v>
      </c>
      <c r="C646" s="38"/>
      <c r="D646" s="38"/>
      <c r="E646" s="38"/>
      <c r="F646" s="7">
        <f ca="1">IF(ISERROR(F638),"",VLOOKUP(E638,INDIRECT($F$8),6+(O646-1)*3,0))</f>
        <v>4</v>
      </c>
      <c r="G646" s="39" t="str">
        <f ca="1">IF(ISERROR(F638),"",_xlfn.TEXTJOIN("/",FALSE,P646,S646))</f>
        <v>74/100</v>
      </c>
      <c r="H646" s="39"/>
      <c r="I646" s="39" t="str">
        <f ca="1">IF(ISERROR(F638),"",_xlfn.TEXTJOIN("/",FALSE,Q646,T646))</f>
        <v>46/50</v>
      </c>
      <c r="J646" s="39"/>
      <c r="K646" s="39" t="str">
        <f ca="1">IF(ISERROR(F638),"",_xlfn.TEXTJOIN("/",FALSE,R646,U646))</f>
        <v>120/150</v>
      </c>
      <c r="L646" s="39"/>
      <c r="M646" s="7" t="str">
        <f ca="1">IF(ISERROR(F638),"",IF(ISTEXT(P646),IF(P646="A","Ab",IF(P646="D","Dt",IF(P646="UFM","UFM",IF(P646="NA","")))),IF(AND(ISBLANK(P646),ISBLANK(R646)),"",IF(P646&lt;0.3*S646,"F",IF(ISBLANK(R646),"",IF(ISTEXT(R646),R646,IF(R646&gt;=0.9*U646,"O",IF(R646&gt;=0.85*U646,"A+",IF(R646&gt;=0.8*U646,"A",IF(R646&gt;=0.7*U646,"B+",IF(R646&gt;=0.6*U646,"B",IF(R646&gt;=0.5*U646,"C",IF(R646&gt;=0.4*U646,"P",IF(R646&lt;0.4*U646,"F",R646))))))))))))))</f>
        <v>A</v>
      </c>
      <c r="N646" s="8">
        <f t="shared" ca="1" si="61"/>
        <v>8</v>
      </c>
      <c r="O646">
        <f>O645+1</f>
        <v>4</v>
      </c>
      <c r="P646" s="1">
        <f ca="1">IF(ISERROR(F638),"",IF(ISTEXT(VLOOKUP(B638,INDIRECT($F$8),6+(O646-1)*3)),(VLOOKUP(B638,INDIRECT($F$8),6+(O646-1)*3)),SUM(VLOOKUP(B638,INDIRECT($F$8),6+(O646-1)*3),IF(W655,W646,0))))</f>
        <v>74</v>
      </c>
      <c r="Q646" s="1">
        <f ca="1">IF(ISERROR(F638),"",VLOOKUP(B638,INDIRECT($F$8),7+(O646-1)*3))</f>
        <v>46</v>
      </c>
      <c r="R646" s="1">
        <f ca="1">IF(ISERROR(F638),"",SUM(P646:Q646))</f>
        <v>120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str">
        <f ca="1">IF(ISERROR(F638),"",IF(N646=0,A646,""))</f>
        <v/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0</v>
      </c>
      <c r="X646" s="1" t="str">
        <f ca="1">IF(ISERROR(F638),"",IF(W646=0,"",_xlfn.TEXTJOIN("",FALSE," G+",W646," in ",A646)))</f>
        <v/>
      </c>
    </row>
    <row r="647" spans="1:24" ht="12" customHeight="1" x14ac:dyDescent="0.25">
      <c r="A647" s="7" t="str">
        <f ca="1">IF(ISERROR(F638),"",VLOOKUP(C638,INDIRECT($F$8),6+(O647-1)*3,0))</f>
        <v>AHT 004</v>
      </c>
      <c r="B647" s="38" t="str">
        <f ca="1">IF(ISERROR(F638),"",VLOOKUP(D638,INDIRECT($F$8),6+(O647-1)*3,0))</f>
        <v>Environmental Studies ($)</v>
      </c>
      <c r="C647" s="38"/>
      <c r="D647" s="38"/>
      <c r="E647" s="38"/>
      <c r="F647" s="7">
        <f ca="1">IF(ISERROR(F638),"",VLOOKUP(E638,INDIRECT($F$8),6+(O647-1)*3,0))</f>
        <v>0</v>
      </c>
      <c r="G647" s="39" t="str">
        <f ca="1">IF(ISERROR(F638),"",_xlfn.TEXTJOIN("/",FALSE,P647,S647))</f>
        <v>31/50</v>
      </c>
      <c r="H647" s="39"/>
      <c r="I647" s="39" t="str">
        <f ca="1">IF(ISERROR(F638),"",_xlfn.TEXTJOIN("/",FALSE,Q647,T647))</f>
        <v>22/25</v>
      </c>
      <c r="J647" s="39"/>
      <c r="K647" s="39" t="str">
        <f ca="1">IF(ISERROR(F638),"",_xlfn.TEXTJOIN("/",FALSE,R647,U647))</f>
        <v>53/75</v>
      </c>
      <c r="L647" s="39"/>
      <c r="M647" s="7" t="str">
        <f ca="1">IF(ISERROR(F638),"",IF(ISTEXT(P647),IF(P647="A","Ab",IF(P647="D","Dt",IF(P647="UFM","UFM",IF(P647="NA","")))),IF(AND(ISBLANK(P647),ISBLANK(R647)),"",IF(P647&lt;0.3*S647,"F",IF(ISBLANK(R647),"",IF(ISTEXT(R647),R647,IF(R647&gt;=0.9*U647,"O",IF(R647&gt;=0.85*U647,"A+",IF(R647&gt;=0.8*U647,"A",IF(R647&gt;=0.7*U647,"B+",IF(R647&gt;=0.6*U647,"B",IF(R647&gt;=0.5*U647,"C",IF(R647&gt;=0.4*U647,"P",IF(R647&lt;0.4*U647,"F",R647))))))))))))))</f>
        <v>B+</v>
      </c>
      <c r="N647" s="8">
        <f t="shared" ca="1" si="61"/>
        <v>7</v>
      </c>
      <c r="O647">
        <f>O646+1</f>
        <v>5</v>
      </c>
      <c r="P647" s="1">
        <f ca="1">IF(ISERROR(F638),"",IF(ISTEXT(VLOOKUP(B638,INDIRECT($F$8),6+(O647-1)*3)),(VLOOKUP(B638,INDIRECT($F$8),6+(O647-1)*3)),SUM(VLOOKUP(B638,INDIRECT($F$8),6+(O647-1)*3),IF(W655,W647,0))))</f>
        <v>31</v>
      </c>
      <c r="Q647" s="1">
        <f ca="1">IF(ISERROR(F638),"",VLOOKUP(B638,INDIRECT($F$8),7+(O647-1)*3))</f>
        <v>22</v>
      </c>
      <c r="R647" s="1">
        <f ca="1">IF(ISERROR(F638),"",SUM(P647:Q647))</f>
        <v>53</v>
      </c>
      <c r="S647" s="1">
        <f ca="1">IF(ISERROR(F638),"",VLOOKUP(A638,INDIRECT($F$8),6+(O647-1)*3))</f>
        <v>50</v>
      </c>
      <c r="T647" s="1">
        <f ca="1">IF(ISERROR(F638),"",VLOOKUP(A638,INDIRECT($F$8),7+(O647-1)*3))</f>
        <v>25</v>
      </c>
      <c r="U647" s="1">
        <f ca="1">IF(ISERROR(F638),"",VLOOKUP(A638,INDIRECT($F$8),8+(O647-1)*3))</f>
        <v>75</v>
      </c>
      <c r="V647" s="1" t="str">
        <f ca="1">IF(ISERROR(F638),"",IF(N647=0,A647,""))</f>
        <v/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0</v>
      </c>
      <c r="X647" s="1" t="str">
        <f ca="1">IF(ISERROR(F638),"",IF(W647=0,"",_xlfn.TEXTJOIN("",FALSE," G+",W647," in ",A647)))</f>
        <v/>
      </c>
    </row>
    <row r="648" spans="1:24" ht="12" customHeight="1" x14ac:dyDescent="0.25">
      <c r="A648" s="7" t="str">
        <f ca="1">IF(ISERROR(F638),"",VLOOKUP(C638,INDIRECT($F$8),6+(O648-1)*3,0))</f>
        <v>AHP 001</v>
      </c>
      <c r="B648" s="38" t="str">
        <f ca="1">IF(ISERROR(F638),"",VLOOKUP(D638,INDIRECT($F$8),6+(O648-1)*3,0))</f>
        <v>Engineering Physics Lab</v>
      </c>
      <c r="C648" s="38"/>
      <c r="D648" s="38"/>
      <c r="E648" s="38"/>
      <c r="F648" s="7">
        <f ca="1">IF(ISERROR(F638),"",VLOOKUP(E638,INDIRECT($F$8),6+(O648-1)*3,0))</f>
        <v>1</v>
      </c>
      <c r="G648" s="39" t="str">
        <f ca="1">IF(ISERROR(F638),"",_xlfn.TEXTJOIN("/",FALSE,P648,S648))</f>
        <v>19/25</v>
      </c>
      <c r="H648" s="39"/>
      <c r="I648" s="39" t="str">
        <f ca="1">IF(ISERROR(F638),"",_xlfn.TEXTJOIN("/",FALSE,Q648,T648))</f>
        <v>20/25</v>
      </c>
      <c r="J648" s="39"/>
      <c r="K648" s="39" t="str">
        <f ca="1">IF(ISERROR(F638),"",_xlfn.TEXTJOIN("/",FALSE,R648,U648))</f>
        <v>39/50</v>
      </c>
      <c r="L648" s="39"/>
      <c r="M648" s="7" t="str">
        <f ca="1">IF(ISERROR(F638),"",IF(ISTEXT(P648),IF(P648="A","Ab",IF(P648="D","Dt",IF(P648="UFM","UFM",IF(P648="NA","")))),IF(AND(ISBLANK(P648),ISBLANK(R648)),"",IF(P648&lt;0.3*S648,"F",IF(ISBLANK(R648),"",IF(ISTEXT(R648),R648,IF(R648&gt;=0.9*U648,"O",IF(R648&gt;=0.85*U648,"A+",IF(R648&gt;=0.8*U648,"A",IF(R648&gt;=0.7*U648,"B+",IF(R648&gt;=0.6*U648,"B",IF(R648&gt;=0.5*U648,"C",IF(R648&gt;=0.4*U648,"P",IF(R648&lt;0.4*U648,"F",R648))))))))))))))</f>
        <v>B+</v>
      </c>
      <c r="N648" s="8">
        <f t="shared" ca="1" si="61"/>
        <v>7</v>
      </c>
      <c r="O648">
        <f t="shared" ref="O648:O654" si="62">O647+1</f>
        <v>6</v>
      </c>
      <c r="P648" s="1">
        <f ca="1">IF(ISERROR(F638),"",IF(ISTEXT(VLOOKUP(B638,INDIRECT($F$8),6+(O648-1)*3)),(VLOOKUP(B638,INDIRECT($F$8),6+(O648-1)*3)),SUM(VLOOKUP(B638,INDIRECT($F$8),6+(O648-1)*3),IF(W655,W648,0))))</f>
        <v>19</v>
      </c>
      <c r="Q648" s="1">
        <f ca="1">IF(ISERROR(F638),"",VLOOKUP(B638,INDIRECT($F$8),7+(O648-1)*3))</f>
        <v>20</v>
      </c>
      <c r="R648" s="1">
        <f ca="1">IF(ISERROR(F638),"",SUM(P648:Q648))</f>
        <v>39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str">
        <f ca="1">IF(ISERROR(F638),"",IF(N648=0,A648,""))</f>
        <v/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0</v>
      </c>
      <c r="X648" s="1" t="str">
        <f ca="1">IF(ISERROR(F638),"",IF(W648=0,"",_xlfn.TEXTJOIN("",FALSE," G+",W648," in ",A648)))</f>
        <v/>
      </c>
    </row>
    <row r="649" spans="1:24" ht="12" customHeight="1" x14ac:dyDescent="0.25">
      <c r="A649" s="7" t="str">
        <f ca="1">IF(ISERROR(F638),"",VLOOKUP(C638,INDIRECT($F$8),6+(O649-1)*3,0))</f>
        <v>EEP 001</v>
      </c>
      <c r="B649" s="38" t="str">
        <f ca="1">IF(ISERROR(F638),"",VLOOKUP(D638,INDIRECT($F$8),6+(O649-1)*3,0))</f>
        <v>Basic Electrical Engineering Lab</v>
      </c>
      <c r="C649" s="38"/>
      <c r="D649" s="38"/>
      <c r="E649" s="38"/>
      <c r="F649" s="7">
        <f ca="1">IF(ISERROR(F638),"",VLOOKUP(E638,INDIRECT($F$8),6+(O649-1)*3,0))</f>
        <v>1</v>
      </c>
      <c r="G649" s="39" t="str">
        <f ca="1">IF(ISERROR(F638),"",_xlfn.TEXTJOIN("/",FALSE,P649,S649))</f>
        <v>18/25</v>
      </c>
      <c r="H649" s="39"/>
      <c r="I649" s="39" t="str">
        <f ca="1">IF(ISERROR(F638),"",_xlfn.TEXTJOIN("/",FALSE,Q649,T649))</f>
        <v>24/25</v>
      </c>
      <c r="J649" s="39"/>
      <c r="K649" s="39" t="str">
        <f ca="1">IF(ISERROR(F638),"",_xlfn.TEXTJOIN("/",FALSE,R649,U649))</f>
        <v>42/50</v>
      </c>
      <c r="L649" s="39"/>
      <c r="M649" s="7" t="str">
        <f ca="1">IF(ISERROR(F638),"",IF(ISTEXT(P649),IF(P649="A","Ab",IF(P649="D","Dt",IF(P649="UFM","UFM",IF(P649="NA","")))),IF(AND(ISBLANK(P649),ISBLANK(R649)),"",IF(P649&lt;0.3*S649,"F",IF(ISBLANK(R649),"",IF(ISTEXT(R649),R649,IF(R649&gt;=0.9*U649,"O",IF(R649&gt;=0.85*U649,"A+",IF(R649&gt;=0.8*U649,"A",IF(R649&gt;=0.7*U649,"B+",IF(R649&gt;=0.6*U649,"B",IF(R649&gt;=0.5*U649,"C",IF(R649&gt;=0.4*U649,"P",IF(R649&lt;0.4*U649,"F",R649))))))))))))))</f>
        <v>A</v>
      </c>
      <c r="N649" s="8">
        <f t="shared" ca="1" si="61"/>
        <v>8</v>
      </c>
      <c r="O649">
        <f t="shared" si="62"/>
        <v>7</v>
      </c>
      <c r="P649" s="1">
        <f ca="1">IF(ISERROR(F638),"",IF(ISTEXT(VLOOKUP(B638,INDIRECT($F$8),6+(O649-1)*3)),(VLOOKUP(B638,INDIRECT($F$8),6+(O649-1)*3)),SUM(VLOOKUP(B638,INDIRECT($F$8),6+(O649-1)*3),IF(W655,W649,0))))</f>
        <v>18</v>
      </c>
      <c r="Q649" s="1">
        <f ca="1">IF(ISERROR(F638),"",VLOOKUP(B638,INDIRECT($F$8),7+(O649-1)*3))</f>
        <v>24</v>
      </c>
      <c r="R649" s="1">
        <f ca="1">IF(ISERROR(F638),"",SUM(P649:Q649))</f>
        <v>42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str">
        <f ca="1">IF(ISERROR(F638),"",IF(N649=0,A649,""))</f>
        <v/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0</v>
      </c>
      <c r="X649" s="1" t="str">
        <f ca="1">IF(ISERROR(F638),"",IF(W649=0,"",_xlfn.TEXTJOIN("",FALSE," G+",W649," in ",A649)))</f>
        <v/>
      </c>
    </row>
    <row r="650" spans="1:24" ht="12" customHeight="1" x14ac:dyDescent="0.25">
      <c r="A650" s="7" t="str">
        <f ca="1">IF(ISERROR(F638),"",VLOOKUP(C638,INDIRECT($F$8),6+(O650-1)*3,0))</f>
        <v>CSP 001</v>
      </c>
      <c r="B650" s="38" t="str">
        <f ca="1">IF(ISERROR(F638),"",VLOOKUP(D638,INDIRECT($F$8),6+(O650-1)*3-Z650,0))</f>
        <v>Programming for Problem Solving Lab</v>
      </c>
      <c r="C650" s="38"/>
      <c r="D650" s="38"/>
      <c r="E650" s="38"/>
      <c r="F650" s="7">
        <f ca="1">IF(ISERROR(F638),"",VLOOKUP(E638,INDIRECT($F$8),6+(O650-1)*3,0))</f>
        <v>1</v>
      </c>
      <c r="G650" s="39" t="str">
        <f ca="1">IF(ISERROR(F638),"",_xlfn.TEXTJOIN("/",FALSE,P650,S650))</f>
        <v>22/25</v>
      </c>
      <c r="H650" s="39"/>
      <c r="I650" s="39" t="str">
        <f ca="1">IF(ISERROR(F638),"",_xlfn.TEXTJOIN("/",FALSE,Q650,T650))</f>
        <v>22/25</v>
      </c>
      <c r="J650" s="39"/>
      <c r="K650" s="39" t="str">
        <f ca="1">IF(ISERROR(F638),"",_xlfn.TEXTJOIN("/",FALSE,R650,U650))</f>
        <v>44/50</v>
      </c>
      <c r="L650" s="39"/>
      <c r="M650" s="7" t="str">
        <f ca="1">IF(ISERROR(F638),"",IF(ISTEXT(P650),IF(P650="A","Ab",IF(P650="D","Dt",IF(P650="UFM","UFM",IF(P650="NA","")))),IF(AND(ISBLANK(P650),ISBLANK(R650)),"",IF(P650&lt;0.3*S650,"F",IF(ISBLANK(R650),"",IF(ISTEXT(R650),R650,IF(R650&gt;=0.9*U650,"O",IF(R650&gt;=0.85*U650,"A+",IF(R650&gt;=0.8*U650,"A",IF(R650&gt;=0.7*U650,"B+",IF(R650&gt;=0.6*U650,"B",IF(R650&gt;=0.5*U650,"C",IF(R650&gt;=0.4*U650,"P",IF(R650&lt;0.4*U650,"F",R650))))))))))))))</f>
        <v>A+</v>
      </c>
      <c r="N650" s="8">
        <f t="shared" ca="1" si="61"/>
        <v>9</v>
      </c>
      <c r="O650">
        <f t="shared" si="62"/>
        <v>8</v>
      </c>
      <c r="P650" s="1">
        <f ca="1">IF(ISERROR(F638),"",IF(ISTEXT(VLOOKUP(B638,INDIRECT($F$8),6+(O650-1)*3)),(VLOOKUP(B638,INDIRECT($F$8),6+(O650-1)*3)),SUM(VLOOKUP(B638,INDIRECT($F$8),6+(O650-1)*3),IF(W655,W650,0))))</f>
        <v>22</v>
      </c>
      <c r="Q650" s="1">
        <f ca="1">IF(ISERROR(F638),"",VLOOKUP(B638,INDIRECT($F$8),7+(O650-1)*3))</f>
        <v>22</v>
      </c>
      <c r="R650" s="1">
        <f ca="1">IF(ISERROR(F638),"",SUM(P650:Q650))</f>
        <v>44</v>
      </c>
      <c r="S650" s="1">
        <f ca="1">IF(ISERROR(F638),"",VLOOKUP(A638,INDIRECT($F$8),6+(O650-1)*3))</f>
        <v>25</v>
      </c>
      <c r="T650" s="1">
        <f ca="1">IF(ISERROR(F638),"",VLOOKUP(A638,INDIRECT($F$8),7+(O650-1)*3))</f>
        <v>25</v>
      </c>
      <c r="U650" s="1">
        <f ca="1">IF(ISERROR(F638),"",VLOOKUP(A638,INDIRECT($F$8),8+(O650-1)*3))</f>
        <v>50</v>
      </c>
      <c r="V650" s="1" t="str">
        <f ca="1">IF(ISERROR(F638),"",IF(N650=0,A650,""))</f>
        <v/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0</v>
      </c>
      <c r="X650" s="1" t="str">
        <f ca="1">IF(ISERROR(F638),"",IF(W650=0,"",_xlfn.TEXTJOIN("",FALSE," G+",W650," in ",A650)))</f>
        <v/>
      </c>
    </row>
    <row r="651" spans="1:24" ht="12" customHeight="1" x14ac:dyDescent="0.25">
      <c r="A651" s="7" t="str">
        <f ca="1">IF(ISERROR(F638),"",VLOOKUP(C638,INDIRECT($F$8),6+(O651-1)*3,0))</f>
        <v>MEP 002</v>
      </c>
      <c r="B651" s="38" t="str">
        <f ca="1">IF(ISERROR(F638),"",VLOOKUP(D638,INDIRECT($F$8),6+(O651-1)*3-Z651,0))</f>
        <v>Engineering Graphics &amp; Design Lab</v>
      </c>
      <c r="C651" s="38"/>
      <c r="D651" s="38"/>
      <c r="E651" s="38"/>
      <c r="F651" s="7">
        <f ca="1">IF(ISERROR(F638),"",VLOOKUP(E638,INDIRECT($F$8),6+(O651-1)*3,0))</f>
        <v>2</v>
      </c>
      <c r="G651" s="39" t="str">
        <f ca="1">IF(ISERROR(F638),"",_xlfn.TEXTJOIN("/",FALSE,P651,S651))</f>
        <v>40/50</v>
      </c>
      <c r="H651" s="39"/>
      <c r="I651" s="39" t="str">
        <f ca="1">IF(ISERROR(F638),"",_xlfn.TEXTJOIN("/",FALSE,Q651,T651))</f>
        <v>40/50</v>
      </c>
      <c r="J651" s="39"/>
      <c r="K651" s="39" t="str">
        <f ca="1">IF(ISERROR(F638),"",_xlfn.TEXTJOIN("/",FALSE,R651,U651))</f>
        <v>80/100</v>
      </c>
      <c r="L651" s="39"/>
      <c r="M651" s="7" t="str">
        <f ca="1">IF(ISERROR(F638),"",IF(ISTEXT(P651),IF(P651="A","Ab",IF(P651="D","Dt",IF(P651="UFM","UFM",IF(P651="NA","")))),IF(AND(ISBLANK(P651),ISBLANK(R651)),"",IF(P651&lt;0.3*S651,"F",IF(ISBLANK(R651),"",IF(ISTEXT(R651),R651,IF(R651&gt;=0.9*U651,"O",IF(R651&gt;=0.85*U651,"A+",IF(R651&gt;=0.8*U651,"A",IF(R651&gt;=0.7*U651,"B+",IF(R651&gt;=0.6*U651,"B",IF(R651&gt;=0.5*U651,"C",IF(R651&gt;=0.4*U651,"P",IF(R651&lt;0.4*U651,"F",R651))))))))))))))</f>
        <v>A</v>
      </c>
      <c r="N651" s="8">
        <f t="shared" ca="1" si="61"/>
        <v>8</v>
      </c>
      <c r="O651">
        <f t="shared" si="62"/>
        <v>9</v>
      </c>
      <c r="P651" s="1">
        <f ca="1">IF(ISERROR(F638),"",IF(ISTEXT(VLOOKUP(B638,INDIRECT($F$8),6+(O651-1)*3)),(VLOOKUP(B638,INDIRECT($F$8),6+(O651-1)*3)),SUM(VLOOKUP(B638,INDIRECT($F$8),6+(O651-1)*3),IF(W655,W651,0))))</f>
        <v>40</v>
      </c>
      <c r="Q651" s="1">
        <f ca="1">IF(ISERROR(F638),"",VLOOKUP(B638,INDIRECT($F$8),7+(O651-1)*3))</f>
        <v>40</v>
      </c>
      <c r="R651" s="1">
        <f ca="1">IF(ISERROR(F638),"",SUM(P651:Q651))</f>
        <v>80</v>
      </c>
      <c r="S651" s="1">
        <f ca="1">IF(ISERROR(F638),"",VLOOKUP(A638,INDIRECT($F$8),6+(O651-1)*3))</f>
        <v>50</v>
      </c>
      <c r="T651" s="1">
        <f ca="1">IF(ISERROR(F638),"",VLOOKUP(A638,INDIRECT($F$8),7+(O651-1)*3))</f>
        <v>50</v>
      </c>
      <c r="U651" s="1">
        <f ca="1">IF(ISERROR(F638),"",VLOOKUP(A638,INDIRECT($F$8),8+(O651-1)*3))</f>
        <v>100</v>
      </c>
      <c r="V651" s="1" t="str">
        <f ca="1">IF(ISERROR(F638),"",IF(N651=0,A651,""))</f>
        <v/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0</v>
      </c>
      <c r="X651" s="1" t="str">
        <f ca="1">IF(ISERROR(F638),"",IF(W651=0,"",_xlfn.TEXTJOIN("",FALSE," G+",W651," in ",A651)))</f>
        <v/>
      </c>
    </row>
    <row r="652" spans="1:24" ht="12" customHeight="1" x14ac:dyDescent="0.25">
      <c r="A652" s="7" t="str">
        <f ca="1">IF(ISERROR(F638),"",VLOOKUP(C638,INDIRECT($F$8),6+(O652-1)*3,0))</f>
        <v>AHP 003</v>
      </c>
      <c r="B652" s="38" t="str">
        <f ca="1">IF(ISERROR(F638),"",VLOOKUP(D638,INDIRECT($F$8),6+(O652-1)*3,0))</f>
        <v>Introduction to Digital Marketing Lab</v>
      </c>
      <c r="C652" s="38"/>
      <c r="D652" s="38"/>
      <c r="E652" s="38"/>
      <c r="F652" s="7">
        <f ca="1">IF(ISERROR(F638),"",VLOOKUP(E638,INDIRECT($F$8),6+(O652-1)*3,0))</f>
        <v>1</v>
      </c>
      <c r="G652" s="39" t="str">
        <f ca="1">IF(ISERROR(F638),"",_xlfn.TEXTJOIN("/",FALSE,P652,S652))</f>
        <v>22/25</v>
      </c>
      <c r="H652" s="39"/>
      <c r="I652" s="39" t="str">
        <f ca="1">IF(ISERROR(F638),"",_xlfn.TEXTJOIN("/",FALSE,Q652,T652))</f>
        <v>20/25</v>
      </c>
      <c r="J652" s="39"/>
      <c r="K652" s="39" t="str">
        <f ca="1">IF(ISERROR(F638),"",_xlfn.TEXTJOIN("/",FALSE,R652,U652))</f>
        <v>42/50</v>
      </c>
      <c r="L652" s="39"/>
      <c r="M652" s="7" t="str">
        <f ca="1">IF(ISERROR(F638),"",IF(ISTEXT(P652),IF(P652="A","Ab",IF(P652="D","Dt",IF(P652="UFM","UFM",IF(P652="NA","")))),IF(AND(ISBLANK(P652),ISBLANK(R652)),"",IF(P652&lt;0.3*S652,"F",IF(ISBLANK(R652),"",IF(ISTEXT(R652),R652,IF(R652&gt;=0.9*U652,"O",IF(R652&gt;=0.85*U652,"A+",IF(R652&gt;=0.8*U652,"A",IF(R652&gt;=0.7*U652,"B+",IF(R652&gt;=0.6*U652,"B",IF(R652&gt;=0.5*U652,"C",IF(R652&gt;=0.4*U652,"P",IF(R652&lt;0.4*U652,"F",R652))))))))))))))</f>
        <v>A</v>
      </c>
      <c r="N652" s="8">
        <f t="shared" ca="1" si="61"/>
        <v>8</v>
      </c>
      <c r="O652">
        <f t="shared" si="62"/>
        <v>10</v>
      </c>
      <c r="P652" s="1">
        <f ca="1">IF(ISERROR(F638),"",IF(ISTEXT(VLOOKUP(B638,INDIRECT($F$8),6+(O652-1)*3)),(VLOOKUP(B638,INDIRECT($F$8),6+(O652-1)*3)),SUM(VLOOKUP(B638,INDIRECT($F$8),6+(O652-1)*3),IF(W655,W652,0))))</f>
        <v>22</v>
      </c>
      <c r="Q652" s="1">
        <f ca="1">IF(ISERROR(F638),"",VLOOKUP(B638,INDIRECT($F$8),7+(O652-1)*3))</f>
        <v>20</v>
      </c>
      <c r="R652" s="1">
        <f ca="1">IF(ISERROR(F638),"",SUM(P652:Q652))</f>
        <v>42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str">
        <f ca="1">IF(ISERROR(F638),"",IF(N652=0,A652,""))</f>
        <v/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0</v>
      </c>
      <c r="X652" s="1" t="str">
        <f ca="1">IF(ISERROR(F638),"",IF(W652=0,"",_xlfn.TEXTJOIN("",FALSE," G+",W652," in ",A652)))</f>
        <v/>
      </c>
    </row>
    <row r="653" spans="1:24" ht="12" customHeight="1" x14ac:dyDescent="0.25">
      <c r="A653" s="7" t="str">
        <f ca="1">IF(ISERROR(F638),"",VLOOKUP(C638,INDIRECT($F$8),6+(O653-1)*3,0))</f>
        <v>AHP 005</v>
      </c>
      <c r="B653" s="38" t="str">
        <f ca="1">IF(ISERROR(F638),"",VLOOKUP(D638,INDIRECT($F$8),6+(O653-1)*3,0))</f>
        <v>Self Employment &amp; Entrepreneurship Development</v>
      </c>
      <c r="C653" s="38"/>
      <c r="D653" s="38"/>
      <c r="E653" s="38"/>
      <c r="F653" s="7">
        <f ca="1">IF(ISERROR(F638),"",VLOOKUP(E638,INDIRECT($F$8),6+(O653-1)*3,0))</f>
        <v>1</v>
      </c>
      <c r="G653" s="39" t="str">
        <f ca="1">IF(ISERROR(F638),"",_xlfn.TEXTJOIN("/",FALSE,P653,S653))</f>
        <v>20/25</v>
      </c>
      <c r="H653" s="39"/>
      <c r="I653" s="39" t="str">
        <f ca="1">IF(ISERROR(F638),"",_xlfn.TEXTJOIN("/",FALSE,Q653,T653))</f>
        <v>24/25</v>
      </c>
      <c r="J653" s="39"/>
      <c r="K653" s="39" t="str">
        <f ca="1">IF(ISERROR(F638),"",_xlfn.TEXTJOIN("/",FALSE,R653,U653))</f>
        <v>44/50</v>
      </c>
      <c r="L653" s="39"/>
      <c r="M653" s="7" t="str">
        <f ca="1">IF(ISERROR(F638),"",IF(ISTEXT(P653),IF(P653="A","Ab",IF(P653="D","Dt",IF(P653="UFM","UFM",IF(P653="NA","")))),IF(AND(ISBLANK(P653),ISBLANK(R653)),"",IF(P653&lt;0.3*S653,"F",IF(ISBLANK(R653),"",IF(ISTEXT(R653),R653,IF(R653&gt;=0.9*U653,"O",IF(R653&gt;=0.85*U653,"A+",IF(R653&gt;=0.8*U653,"A",IF(R653&gt;=0.7*U653,"B+",IF(R653&gt;=0.6*U653,"B",IF(R653&gt;=0.5*U653,"C",IF(R653&gt;=0.4*U653,"P",IF(R653&lt;0.4*U653,"F",R653))))))))))))))</f>
        <v>A+</v>
      </c>
      <c r="N653" s="8">
        <f t="shared" ca="1" si="61"/>
        <v>9</v>
      </c>
      <c r="O653">
        <f t="shared" si="62"/>
        <v>11</v>
      </c>
      <c r="P653" s="1">
        <f ca="1">IF(ISERROR(F638),"",IF(ISTEXT(VLOOKUP(B638,INDIRECT($F$8),6+(O653-1)*3)),(VLOOKUP(B638,INDIRECT($F$8),6+(O653-1)*3)),SUM(VLOOKUP(B638,INDIRECT($F$8),6+(O653-1)*3),IF(W655,W653,0))))</f>
        <v>20</v>
      </c>
      <c r="Q653" s="1">
        <f ca="1">IF(ISERROR(F638),"",VLOOKUP(B638,INDIRECT($F$8),7+(O653-1)*3))</f>
        <v>24</v>
      </c>
      <c r="R653" s="1">
        <f ca="1">IF(ISERROR(F638),"",SUM(P653:Q653))</f>
        <v>44</v>
      </c>
      <c r="S653" s="1">
        <f ca="1">IF(ISERROR(F638),"",VLOOKUP(A638,INDIRECT($F$8),6+(O653-1)*3))</f>
        <v>25</v>
      </c>
      <c r="T653" s="1">
        <f ca="1">IF(ISERROR(F638),"",VLOOKUP(A638,INDIRECT($F$8),7+(O653-1)*3))</f>
        <v>25</v>
      </c>
      <c r="U653" s="1">
        <f ca="1">IF(ISERROR(F638),"",VLOOKUP(A638,INDIRECT($F$8),8+(O653-1)*3))</f>
        <v>50</v>
      </c>
      <c r="V653" s="1" t="str">
        <f ca="1">IF(ISERROR(F638),"",IF(N653=0,A653,""))</f>
        <v/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0</v>
      </c>
      <c r="X653" s="1" t="str">
        <f ca="1">IF(ISERROR(F638),"",IF(W653=0,"",_xlfn.TEXTJOIN("",FALSE," G+",W653," in ",A653)))</f>
        <v/>
      </c>
    </row>
    <row r="654" spans="1:24" ht="12" customHeight="1" x14ac:dyDescent="0.25">
      <c r="A654" s="7" t="str">
        <f ca="1">IF(ISERROR(F638),"",VLOOKUP(C638,INDIRECT($F$8),6+(O654-1)*3-Y654,0))</f>
        <v>GP 02</v>
      </c>
      <c r="B654" s="38" t="str">
        <f ca="1">IF(ISERROR(F638),"",VLOOKUP(D638,INDIRECT($F$8),6+(O654-1)*3-Z654,0))</f>
        <v>General Proficiency ($)</v>
      </c>
      <c r="C654" s="38"/>
      <c r="D654" s="38"/>
      <c r="E654" s="38"/>
      <c r="F654" s="7">
        <f ca="1">IF(ISERROR(F638),"",VLOOKUP(E638,INDIRECT($F$8),6+(O654-1)*3-AA654,0))</f>
        <v>0</v>
      </c>
      <c r="G654" s="39" t="str">
        <f ca="1">IF(ISERROR(F638),"","-")</f>
        <v>-</v>
      </c>
      <c r="H654" s="39"/>
      <c r="I654" s="39" t="str">
        <f ca="1">IF(ISERROR(F638),"",_xlfn.TEXTJOIN("/",FALSE,Q654,T654))</f>
        <v>45/50</v>
      </c>
      <c r="J654" s="39"/>
      <c r="K654" s="39" t="str">
        <f ca="1">IF(ISERROR(F638),"",_xlfn.TEXTJOIN("/",FALSE,R654,U654))</f>
        <v>45/50</v>
      </c>
      <c r="L654" s="39"/>
      <c r="M654" s="39" t="str">
        <f ca="1">IF(ISBLANK(R654),"",IF(ISTEXT(R654),R654,IF(R654&gt;=0.8*U654,"Excellent",IF(R654&gt;=0.6*U654,"Very Good",IF(R654&gt;=0.4*U654,"Good",IF(R654&gt;=0.2*U654,"Satisfactory","Average"))))))</f>
        <v>Excellent</v>
      </c>
      <c r="N654" s="39"/>
      <c r="O654">
        <f t="shared" si="62"/>
        <v>12</v>
      </c>
      <c r="P654" s="1">
        <f ca="1">IF(ISERROR(F638),"",IF(ISTEXT(VLOOKUP(B\28,INDIRECT($F$8),6+(O654-1)*3)),(VLOOKUP(B638,INDIRECT($F$8),6+(O654-1)*3)),SUM(VLOOKUP(B638,INDIRECT($F$8),6+(O654-1)*3),IF(W655,W654,0))))</f>
        <v>0</v>
      </c>
      <c r="Q654" s="1">
        <f ca="1">IF(ISERROR(F638),"",VLOOKUP(B638,INDIRECT($F$8),7+(O654-1)*3))</f>
        <v>45</v>
      </c>
      <c r="R654" s="1">
        <f ca="1">IF(ISERROR(F638),"",SUM(P654:Q654))</f>
        <v>45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5">
      <c r="A655" s="40" t="str">
        <f ca="1">IF(ISERROR(F638),"",A634)</f>
        <v>Total Credits/ Marks/ Total Grade Points</v>
      </c>
      <c r="B655" s="40"/>
      <c r="C655" s="40"/>
      <c r="D655" s="40"/>
      <c r="E655" s="40"/>
      <c r="F655" s="10">
        <f ca="1">IF(ISERROR(F638),"",SUM(F643:F653))</f>
        <v>23</v>
      </c>
      <c r="G655" s="41" t="str">
        <f ca="1">IF(ISERROR(F638),"",_xlfn.TEXTJOIN("/",TRUE,SUMIF(F643:F654,"&gt;0",P643:P654),SUMIF(F643:F654,"&gt;0",S643:S654)))</f>
        <v>351/575</v>
      </c>
      <c r="H655" s="41"/>
      <c r="I655" s="41" t="str">
        <f ca="1">IF(ISERROR(F638),"",_xlfn.TEXTJOIN("/",TRUE,SUMIF(F643:F654,"&gt;0",Q643:Q654),SUMIF(F643:F654,"&gt;0",T643:T654)))</f>
        <v>318/375</v>
      </c>
      <c r="J655" s="41"/>
      <c r="K655" s="41" t="str">
        <f ca="1">IF(ISERROR(F638),"",_xlfn.TEXTJOIN("/",TRUE,SUMIF(F643:F654,"&gt;0",R643:R654),SUMIF(F643:F654,"&gt;0",U643:U654)))</f>
        <v>669/950</v>
      </c>
      <c r="L655" s="41"/>
      <c r="M655" s="40" t="e">
        <f ca="1">IF(ISERROR(F638),"",SUMPRODUCT(N643:N653,F643:F653))</f>
        <v>#N/A</v>
      </c>
      <c r="N655" s="40"/>
      <c r="V655" s="1" t="e">
        <f ca="1">IF(ISERROR(F638),"",_xlfn.TEXTJOIN(", ",TRUE,V643:V654))</f>
        <v>#N/A</v>
      </c>
      <c r="W655" t="b">
        <f ca="1">IF(ISERROR(F638),"",IF(SUM(W643:W654)&lt;=W642,TRUE,FALSE))</f>
        <v>0</v>
      </c>
      <c r="X655" s="1" t="str">
        <f ca="1">IF(ISERROR(F638),"",_xlfn.TEXTJOIN(",",TRUE,X643:X654))</f>
        <v xml:space="preserve"> G+11 in AHT 001</v>
      </c>
    </row>
    <row r="656" spans="1:24" ht="12" customHeight="1" x14ac:dyDescent="0.25">
      <c r="A656" s="40" t="str">
        <f ca="1">IF(ISERROR(F638),"",A635)</f>
        <v>Result:</v>
      </c>
      <c r="B656" s="42" t="e" cm="1">
        <f t="array" aca="1" ref="B656" ca="1">IF(INDIRECT("N" &amp; ROW())&lt;20, "NOT PROMOTED TO SECOND YEAR", IF(TRIM(INDIRECT("V" &amp; ROW()-1))="","PASS","CARRY OVER")
)</f>
        <v>#N/A</v>
      </c>
      <c r="C656" s="42"/>
      <c r="D656" s="40" t="str">
        <f ca="1">IF(ISERROR(F638),"",D635)</f>
        <v>Remark:</v>
      </c>
      <c r="E656" s="42" t="e">
        <f ca="1">IF(ISERROR(F638),"",IF(V655="",IF(X655="","",X655),_xlfn.TEXTJOIN(" ",TRUE,"BACK IN",V655)))</f>
        <v>#N/A</v>
      </c>
      <c r="F656" s="42"/>
      <c r="G656" s="40" t="str">
        <f ca="1">IF(ISERROR(F638),"",G635)</f>
        <v>SGPA:</v>
      </c>
      <c r="H656" s="43" t="e">
        <f ca="1">IF(ISERROR(F638),"",M655/F655)</f>
        <v>#N/A</v>
      </c>
      <c r="I656" s="40" t="str">
        <f ca="1">IF(ISERROR(F638),"",I635)</f>
        <v>CGPA:</v>
      </c>
      <c r="J656" s="43" t="e">
        <f ca="1">IF(ISERROR(F638),"",VLOOKUP(B638,INDIRECT($F$8),12+(O654-1)*3,0))</f>
        <v>#N/A</v>
      </c>
      <c r="K656" s="42" t="str">
        <f ca="1">IF(ISERROR(F638),"",K635)</f>
        <v>Earned Credits:</v>
      </c>
      <c r="L656" s="40">
        <f ca="1">IF(ISERROR(F638),"",SUMIF(N643:N653,"&gt;0",F643:F653))</f>
        <v>19</v>
      </c>
      <c r="M656" s="42" t="str">
        <f ca="1">IF(ISERROR(F638),"",M635)</f>
        <v>Cuml. Earned Credits:</v>
      </c>
      <c r="N656" s="40">
        <f ca="1">IF(ISERROR(F638),"",VLOOKUP(B638,INDIRECT($F$8),10+(O654-1)*3,0))</f>
        <v>42</v>
      </c>
    </row>
    <row r="657" spans="1:24" ht="12" customHeight="1" x14ac:dyDescent="0.25">
      <c r="A657" s="40"/>
      <c r="B657" s="42"/>
      <c r="C657" s="42"/>
      <c r="D657" s="40"/>
      <c r="E657" s="42"/>
      <c r="F657" s="42"/>
      <c r="G657" s="40"/>
      <c r="H657" s="43"/>
      <c r="I657" s="40"/>
      <c r="J657" s="43"/>
      <c r="K657" s="42"/>
      <c r="L657" s="40"/>
      <c r="M657" s="42"/>
      <c r="N657" s="40"/>
    </row>
    <row r="658" spans="1:24" ht="12" customHeight="1" x14ac:dyDescent="0.25">
      <c r="A658" s="40"/>
      <c r="B658" s="42"/>
      <c r="C658" s="42"/>
      <c r="D658" s="40"/>
      <c r="E658" s="42"/>
      <c r="F658" s="42"/>
      <c r="G658" s="40"/>
      <c r="H658" s="43"/>
      <c r="I658" s="40"/>
      <c r="J658" s="43"/>
      <c r="K658" s="42"/>
      <c r="L658" s="40"/>
      <c r="M658" s="42"/>
      <c r="N658" s="40"/>
    </row>
    <row r="659" spans="1:24" ht="12" customHeight="1" x14ac:dyDescent="0.25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 t="str">
        <f ca="1">VLOOKUP(B659,INDIRECT($F$8),4,0)</f>
        <v>KRITIKA KUMERI</v>
      </c>
    </row>
    <row r="660" spans="1:24" ht="12" customHeight="1" x14ac:dyDescent="0.25">
      <c r="A660" s="44" t="str">
        <f ca="1">IF(ISERROR(F659),"",A639)</f>
        <v>Name:</v>
      </c>
      <c r="B660" s="44" t="str">
        <f ca="1">IFERROR(VLOOKUP(B659,INDIRECT($F$8),4,0),"")</f>
        <v>KRITIKA KUMERI</v>
      </c>
      <c r="C660" s="44"/>
      <c r="D660" s="44" t="str">
        <f ca="1">IF(ISERROR(F659),"",D639)</f>
        <v>Father's Name:</v>
      </c>
      <c r="E660" s="44" t="str">
        <f ca="1">IFERROR(VLOOKUP(B659,INDIRECT($F$8),5,0),"")</f>
        <v>HEMANAND KUMERI</v>
      </c>
      <c r="F660" s="44"/>
      <c r="G660" s="44" t="str">
        <f ca="1">IF(ISERROR(F659),"",G639)</f>
        <v>University Roll No:</v>
      </c>
      <c r="H660" s="44"/>
      <c r="I660" s="45">
        <f ca="1">IFERROR(VLOOKUP(B659,INDIRECT($F$8),2,0),"")</f>
        <v>250090101032</v>
      </c>
      <c r="J660" s="45"/>
      <c r="K660" s="44" t="str">
        <f ca="1">IF(ISERROR(F659),"",K639)</f>
        <v>University Enrol. No:</v>
      </c>
      <c r="L660" s="44"/>
      <c r="M660" s="45">
        <f ca="1">IFERROR(VLOOKUP(B659,INDIRECT($F$8),3,0),"")</f>
        <v>0</v>
      </c>
      <c r="N660" s="45"/>
    </row>
    <row r="661" spans="1:24" ht="12" customHeight="1" x14ac:dyDescent="0.25">
      <c r="A661" s="44"/>
      <c r="B661" s="44"/>
      <c r="C661" s="44"/>
      <c r="D661" s="44"/>
      <c r="E661" s="44"/>
      <c r="F661" s="44"/>
      <c r="G661" s="44"/>
      <c r="H661" s="44"/>
      <c r="I661" s="45"/>
      <c r="J661" s="45"/>
      <c r="K661" s="44"/>
      <c r="L661" s="44"/>
      <c r="M661" s="45"/>
      <c r="N661" s="45"/>
    </row>
    <row r="662" spans="1:24" ht="12" customHeight="1" x14ac:dyDescent="0.25">
      <c r="A662" s="42" t="str">
        <f ca="1">IF(ISERROR(F659),"",A641)</f>
        <v>Subject Code</v>
      </c>
      <c r="B662" s="42" t="str">
        <f ca="1">IF(ISERROR(F659),"",B641)</f>
        <v>Subject Name</v>
      </c>
      <c r="C662" s="42"/>
      <c r="D662" s="42"/>
      <c r="E662" s="42"/>
      <c r="F662" s="42" t="str">
        <f ca="1">IF(ISERROR(F659),"",F641)</f>
        <v>Credits</v>
      </c>
      <c r="G662" s="42" t="str">
        <f ca="1">IF(ISERROR(F659),"",G641)</f>
        <v>External Marks</v>
      </c>
      <c r="H662" s="42"/>
      <c r="I662" s="42" t="str">
        <f ca="1">IF(ISERROR(F659),"",I641)</f>
        <v>Sessional Marks</v>
      </c>
      <c r="J662" s="42"/>
      <c r="K662" s="42" t="str">
        <f ca="1">IF(ISERROR(F659),"",K641)</f>
        <v>Total Marks</v>
      </c>
      <c r="L662" s="42"/>
      <c r="M662" s="42" t="str">
        <f ca="1">IF(ISERROR(F659),"",M641)</f>
        <v>Grade</v>
      </c>
      <c r="N662" s="42" t="str">
        <f ca="1">IF(ISERROR(F659),"",N641)</f>
        <v>Grade Points</v>
      </c>
    </row>
    <row r="663" spans="1:24" ht="12" customHeight="1" x14ac:dyDescent="0.2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W663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10</v>
      </c>
    </row>
    <row r="664" spans="1:24" ht="12" customHeight="1" x14ac:dyDescent="0.25">
      <c r="A664" s="7" t="str">
        <f ca="1">IF(ISERROR(F659),"",VLOOKUP(C659,INDIRECT($F$8),6+(O664-1)*3,0))</f>
        <v>AHT 001</v>
      </c>
      <c r="B664" s="38" t="str">
        <f ca="1">IF(ISERROR(F659),"",VLOOKUP(D659,INDIRECT($F$8),6+(O664-1)*3,0))</f>
        <v>Engineering Physics</v>
      </c>
      <c r="C664" s="38"/>
      <c r="D664" s="38"/>
      <c r="E664" s="38"/>
      <c r="F664" s="7">
        <f ca="1">IF(ISERROR(F659),"",VLOOKUP(E659,INDIRECT($F$8),6+(O664-1)*3,0))</f>
        <v>4</v>
      </c>
      <c r="G664" s="39" t="str">
        <f ca="1">IF(ISERROR(F659),"",_xlfn.TEXTJOIN("/",FALSE,P664,S664))</f>
        <v>HEMANAND KUMERI/100</v>
      </c>
      <c r="H664" s="39"/>
      <c r="I664" s="39" t="str">
        <f ca="1">IF(ISERROR(F659),"",_xlfn.TEXTJOIN("/",FALSE,Q664,T664))</f>
        <v>35/50</v>
      </c>
      <c r="J664" s="39"/>
      <c r="K664" s="39" t="str">
        <f ca="1">IF(ISERROR(F659),"",_xlfn.TEXTJOIN("/",FALSE,R664,U664))</f>
        <v>35/150</v>
      </c>
      <c r="L664" s="39"/>
      <c r="M664" s="7" t="b">
        <f ca="1">IF(ISERROR(F659),"",IF(ISTEXT(P664),IF(P664="A","Ab",IF(P664="D","Dt",IF(P664="UFM","UFM",IF(P664="NA","")))),IF(AND(ISBLANK(P664),ISBLANK(R664)),"",IF(P664&lt;0.3*S664,"F",IF(ISBLANK(R664),"",IF(ISTEXT(R664),R664,IF(R664&gt;=0.9*U664,"O",IF(R664&gt;=0.85*U664,"A+",IF(R664&gt;=0.8*U664,"A",IF(R664&gt;=0.7*U664,"B+",IF(R664&gt;=0.6*U664,"B",IF(R664&gt;=0.5*U664,"C",IF(R664&gt;=0.4*U664,"P",IF(R664&lt;0.4*U664,"F",R664))))))))))))))</f>
        <v>0</v>
      </c>
      <c r="N664" s="8" t="e">
        <f t="shared" ref="N664:N674" ca="1" si="63">INDEX($Z$2:$Z$13,MATCH(M664,$Y$2:$Y$13,0))</f>
        <v>#N/A</v>
      </c>
      <c r="O664">
        <v>1</v>
      </c>
      <c r="P664" s="1" t="str">
        <f ca="1">IF(ISERROR(F659),"",IF(ISTEXT(VLOOKUP(B659,INDIRECT($F$8),6+(O664-1)*3)),(VLOOKUP(B659,INDIRECT($F$8),6+(O664-1)*3)),SUM(VLOOKUP(B659,INDIRECT($F$8),6+(O664-1)*3),IF(W676,W664,0))))</f>
        <v>HEMANAND KUMERI</v>
      </c>
      <c r="Q664" s="1">
        <f ca="1">IF(ISERROR(F659),"",VLOOKUP(B659,INDIRECT($F$8),7+(O664-1)*3))</f>
        <v>35</v>
      </c>
      <c r="R664" s="1">
        <f ca="1">IF(ISERROR(F659),"",SUM(P664:Q664))</f>
        <v>35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e">
        <f ca="1">IF(ISERROR(F659),"",IF(N664=0,A664,""))</f>
        <v>#N/A</v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11</v>
      </c>
      <c r="X664" s="1" t="str">
        <f ca="1">IF(ISERROR(F659),"",IF(W664=0,"",_xlfn.TEXTJOIN("",FALSE," G+",W664," in ",A664)))</f>
        <v xml:space="preserve"> G+11 in AHT 001</v>
      </c>
    </row>
    <row r="665" spans="1:24" ht="12" customHeight="1" x14ac:dyDescent="0.25">
      <c r="A665" s="7" t="str">
        <f ca="1">IF(ISERROR(F659),"",VLOOKUP(C659,INDIRECT($F$8),6+(O665-1)*3,0))</f>
        <v>AHT 005</v>
      </c>
      <c r="B665" s="38" t="str">
        <f ca="1">IF(ISERROR(F659),"",VLOOKUP(D659,INDIRECT($F$8),6+(O665-1)*3,0))</f>
        <v>Analytical Mathematics</v>
      </c>
      <c r="C665" s="38"/>
      <c r="D665" s="38"/>
      <c r="E665" s="38"/>
      <c r="F665" s="7">
        <f ca="1">IF(ISERROR(F659),"",VLOOKUP(E659,INDIRECT($F$8),6+(O665-1)*3,0))</f>
        <v>4</v>
      </c>
      <c r="G665" s="39" t="str">
        <f ca="1">IF(ISERROR(F659),"",_xlfn.TEXTJOIN("/",FALSE,P665,S665))</f>
        <v>69/100</v>
      </c>
      <c r="H665" s="39"/>
      <c r="I665" s="39" t="str">
        <f ca="1">IF(ISERROR(F659),"",_xlfn.TEXTJOIN("/",FALSE,Q665,T665))</f>
        <v>36/50</v>
      </c>
      <c r="J665" s="39"/>
      <c r="K665" s="39" t="str">
        <f ca="1">IF(ISERROR(F659),"",_xlfn.TEXTJOIN("/",FALSE,R665,U665))</f>
        <v>105/150</v>
      </c>
      <c r="L665" s="39"/>
      <c r="M665" s="7" t="str">
        <f ca="1">IF(ISERROR(F659),"",IF(ISTEXT(P665),IF(P665="A","Ab",IF(P665="D","Dt",IF(P665="UFM","UFM",IF(P665="NA","")))),IF(AND(ISBLANK(P665),ISBLANK(R665)),"",IF(P665&lt;0.3*S665,"F",IF(ISBLANK(R665),"",IF(ISTEXT(R665),R665,IF(R665&gt;=0.9*U665,"O",IF(R665&gt;=0.85*U665,"A+",IF(R665&gt;=0.8*U665,"A",IF(R665&gt;=0.7*U665,"B+",IF(R665&gt;=0.6*U665,"B",IF(R665&gt;=0.5*U665,"C",IF(R665&gt;=0.4*U665,"P",IF(R665&lt;0.4*U665,"F",R665))))))))))))))</f>
        <v>B+</v>
      </c>
      <c r="N665" s="8">
        <f t="shared" ca="1" si="63"/>
        <v>7</v>
      </c>
      <c r="O665">
        <f>O664+1</f>
        <v>2</v>
      </c>
      <c r="P665" s="1">
        <f ca="1">IF(ISERROR(F659),"",IF(ISTEXT(VLOOKUP(B659,INDIRECT($F$8),6+(O665-1)*3)),(VLOOKUP(B659,INDIRECT($F$8),6+(O665-1)*3)),SUM(VLOOKUP(B659,INDIRECT($F$8),6+(O665-1)*3),IF(W676,W665,0))))</f>
        <v>69</v>
      </c>
      <c r="Q665" s="1">
        <f ca="1">IF(ISERROR(F659),"",VLOOKUP(B659,INDIRECT($F$8),7+(O665-1)*3))</f>
        <v>36</v>
      </c>
      <c r="R665" s="1">
        <f ca="1">IF(ISERROR(F659),"",SUM(P665:Q665))</f>
        <v>105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str">
        <f ca="1">IF(ISERROR(F659),"",IF(N665=0,A665,""))</f>
        <v/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0</v>
      </c>
      <c r="X665" s="1" t="str">
        <f ca="1">IF(ISERROR(F659),"",IF(W665=0,"",_xlfn.TEXTJOIN("",FALSE," G+",W665," in ",A665)))</f>
        <v/>
      </c>
    </row>
    <row r="666" spans="1:24" ht="12" customHeight="1" x14ac:dyDescent="0.25">
      <c r="A666" s="7" t="str">
        <f ca="1">IF(ISERROR(F659),"",VLOOKUP(C659,INDIRECT($F$8),6+(O666-1)*3,0))</f>
        <v>EET 001</v>
      </c>
      <c r="B666" s="38" t="str">
        <f ca="1">IF(ISERROR(F659),"",VLOOKUP(D659,INDIRECT($F$8),6+(O666-1)*3,0))</f>
        <v>Basic Electrical Engineering</v>
      </c>
      <c r="C666" s="38"/>
      <c r="D666" s="38"/>
      <c r="E666" s="38"/>
      <c r="F666" s="7">
        <f ca="1">IF(ISERROR(F659),"",VLOOKUP(E659,INDIRECT($F$8),6+(O666-1)*3,0))</f>
        <v>4</v>
      </c>
      <c r="G666" s="39" t="str">
        <f ca="1">IF(ISERROR(F659),"",_xlfn.TEXTJOIN("/",FALSE,P666,S666))</f>
        <v>78/100</v>
      </c>
      <c r="H666" s="39"/>
      <c r="I666" s="39" t="str">
        <f ca="1">IF(ISERROR(F659),"",_xlfn.TEXTJOIN("/",FALSE,Q666,T666))</f>
        <v>45/50</v>
      </c>
      <c r="J666" s="39"/>
      <c r="K666" s="39" t="str">
        <f ca="1">IF(ISERROR(F659),"",_xlfn.TEXTJOIN("/",FALSE,R666,U666))</f>
        <v>123/150</v>
      </c>
      <c r="L666" s="39"/>
      <c r="M666" s="7" t="str">
        <f ca="1">IF(ISERROR(F659),"",IF(ISTEXT(P666),IF(P666="A","Ab",IF(P666="D","Dt",IF(P666="UFM","UFM",IF(P666="NA","")))),IF(AND(ISBLANK(P666),ISBLANK(R666)),"",IF(P666&lt;0.3*S666,"F",IF(ISBLANK(R666),"",IF(ISTEXT(R666),R666,IF(R666&gt;=0.9*U666,"O",IF(R666&gt;=0.85*U666,"A+",IF(R666&gt;=0.8*U666,"A",IF(R666&gt;=0.7*U666,"B+",IF(R666&gt;=0.6*U666,"B",IF(R666&gt;=0.5*U666,"C",IF(R666&gt;=0.4*U666,"P",IF(R666&lt;0.4*U666,"F",R666))))))))))))))</f>
        <v>A</v>
      </c>
      <c r="N666" s="8">
        <f t="shared" ca="1" si="63"/>
        <v>8</v>
      </c>
      <c r="O666">
        <f>O665+1</f>
        <v>3</v>
      </c>
      <c r="P666" s="1">
        <f ca="1">IF(ISERROR(F659),"",IF(ISTEXT(VLOOKUP(B659,INDIRECT($F$8),6+(O666-1)*3)),(VLOOKUP(B659,INDIRECT($F$8),6+(O666-1)*3)),SUM(VLOOKUP(B659,INDIRECT($F$8),6+(O666-1)*3),IF(W676,W666,0))))</f>
        <v>78</v>
      </c>
      <c r="Q666" s="1">
        <f ca="1">IF(ISERROR(F659),"",VLOOKUP(B659,INDIRECT($F$8),7+(O666-1)*3))</f>
        <v>45</v>
      </c>
      <c r="R666" s="1">
        <f ca="1">IF(ISERROR(F659),"",SUM(P666:Q666))</f>
        <v>123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str">
        <f ca="1">IF(ISERROR(F659),"",IF(N666=0,A666,""))</f>
        <v/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0</v>
      </c>
      <c r="X666" s="1" t="str">
        <f ca="1">IF(ISERROR(F659),"",IF(W666=0,"",_xlfn.TEXTJOIN("",FALSE," G+",W666," in ",A666)))</f>
        <v/>
      </c>
    </row>
    <row r="667" spans="1:24" ht="12" customHeight="1" x14ac:dyDescent="0.25">
      <c r="A667" s="7" t="str">
        <f ca="1">IF(ISERROR(F659),"",VLOOKUP(C659,INDIRECT($F$8),6+(O667-1)*3,0))</f>
        <v>CST 001</v>
      </c>
      <c r="B667" s="38" t="str">
        <f ca="1">IF(ISERROR(F659),"",VLOOKUP(D659,INDIRECT($F$8),6+(O667-1)*3,0))</f>
        <v>Programming for Problem Solving</v>
      </c>
      <c r="C667" s="38"/>
      <c r="D667" s="38"/>
      <c r="E667" s="38"/>
      <c r="F667" s="7">
        <f ca="1">IF(ISERROR(F659),"",VLOOKUP(E659,INDIRECT($F$8),6+(O667-1)*3,0))</f>
        <v>4</v>
      </c>
      <c r="G667" s="39" t="str">
        <f ca="1">IF(ISERROR(F659),"",_xlfn.TEXTJOIN("/",FALSE,P667,S667))</f>
        <v>67/100</v>
      </c>
      <c r="H667" s="39"/>
      <c r="I667" s="39" t="str">
        <f ca="1">IF(ISERROR(F659),"",_xlfn.TEXTJOIN("/",FALSE,Q667,T667))</f>
        <v>40/50</v>
      </c>
      <c r="J667" s="39"/>
      <c r="K667" s="39" t="str">
        <f ca="1">IF(ISERROR(F659),"",_xlfn.TEXTJOIN("/",FALSE,R667,U667))</f>
        <v>107/150</v>
      </c>
      <c r="L667" s="39"/>
      <c r="M667" s="7" t="str">
        <f ca="1">IF(ISERROR(F659),"",IF(ISTEXT(P667),IF(P667="A","Ab",IF(P667="D","Dt",IF(P667="UFM","UFM",IF(P667="NA","")))),IF(AND(ISBLANK(P667),ISBLANK(R667)),"",IF(P667&lt;0.3*S667,"F",IF(ISBLANK(R667),"",IF(ISTEXT(R667),R667,IF(R667&gt;=0.9*U667,"O",IF(R667&gt;=0.85*U667,"A+",IF(R667&gt;=0.8*U667,"A",IF(R667&gt;=0.7*U667,"B+",IF(R667&gt;=0.6*U667,"B",IF(R667&gt;=0.5*U667,"C",IF(R667&gt;=0.4*U667,"P",IF(R667&lt;0.4*U667,"F",R667))))))))))))))</f>
        <v>B+</v>
      </c>
      <c r="N667" s="8">
        <f t="shared" ca="1" si="63"/>
        <v>7</v>
      </c>
      <c r="O667">
        <f>O666+1</f>
        <v>4</v>
      </c>
      <c r="P667" s="1">
        <f ca="1">IF(ISERROR(F659),"",IF(ISTEXT(VLOOKUP(B659,INDIRECT($F$8),6+(O667-1)*3)),(VLOOKUP(B659,INDIRECT($F$8),6+(O667-1)*3)),SUM(VLOOKUP(B659,INDIRECT($F$8),6+(O667-1)*3),IF(W676,W667,0))))</f>
        <v>67</v>
      </c>
      <c r="Q667" s="1">
        <f ca="1">IF(ISERROR(F659),"",VLOOKUP(B659,INDIRECT($F$8),7+(O667-1)*3))</f>
        <v>40</v>
      </c>
      <c r="R667" s="1">
        <f ca="1">IF(ISERROR(F659),"",SUM(P667:Q667))</f>
        <v>107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str">
        <f ca="1">IF(ISERROR(F659),"",IF(N667=0,A667,""))</f>
        <v/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0</v>
      </c>
      <c r="X667" s="1" t="str">
        <f ca="1">IF(ISERROR(F659),"",IF(W667=0,"",_xlfn.TEXTJOIN("",FALSE," G+",W667," in ",A667)))</f>
        <v/>
      </c>
    </row>
    <row r="668" spans="1:24" ht="12" customHeight="1" x14ac:dyDescent="0.25">
      <c r="A668" s="7" t="str">
        <f ca="1">IF(ISERROR(F659),"",VLOOKUP(C659,INDIRECT($F$8),6+(O668-1)*3,0))</f>
        <v>AHT 004</v>
      </c>
      <c r="B668" s="38" t="str">
        <f ca="1">IF(ISERROR(F659),"",VLOOKUP(D659,INDIRECT($F$8),6+(O668-1)*3,0))</f>
        <v>Environmental Studies ($)</v>
      </c>
      <c r="C668" s="38"/>
      <c r="D668" s="38"/>
      <c r="E668" s="38"/>
      <c r="F668" s="7">
        <f ca="1">IF(ISERROR(F659),"",VLOOKUP(E659,INDIRECT($F$8),6+(O668-1)*3,0))</f>
        <v>0</v>
      </c>
      <c r="G668" s="39" t="str">
        <f ca="1">IF(ISERROR(F659),"",_xlfn.TEXTJOIN("/",FALSE,P668,S668))</f>
        <v>42/50</v>
      </c>
      <c r="H668" s="39"/>
      <c r="I668" s="39" t="str">
        <f ca="1">IF(ISERROR(F659),"",_xlfn.TEXTJOIN("/",FALSE,Q668,T668))</f>
        <v>19/25</v>
      </c>
      <c r="J668" s="39"/>
      <c r="K668" s="39" t="str">
        <f ca="1">IF(ISERROR(F659),"",_xlfn.TEXTJOIN("/",FALSE,R668,U668))</f>
        <v>61/75</v>
      </c>
      <c r="L668" s="39"/>
      <c r="M668" s="7" t="str">
        <f ca="1">IF(ISERROR(F659),"",IF(ISTEXT(P668),IF(P668="A","Ab",IF(P668="D","Dt",IF(P668="UFM","UFM",IF(P668="NA","")))),IF(AND(ISBLANK(P668),ISBLANK(R668)),"",IF(P668&lt;0.3*S668,"F",IF(ISBLANK(R668),"",IF(ISTEXT(R668),R668,IF(R668&gt;=0.9*U668,"O",IF(R668&gt;=0.85*U668,"A+",IF(R668&gt;=0.8*U668,"A",IF(R668&gt;=0.7*U668,"B+",IF(R668&gt;=0.6*U668,"B",IF(R668&gt;=0.5*U668,"C",IF(R668&gt;=0.4*U668,"P",IF(R668&lt;0.4*U668,"F",R668))))))))))))))</f>
        <v>A</v>
      </c>
      <c r="N668" s="8">
        <f t="shared" ca="1" si="63"/>
        <v>8</v>
      </c>
      <c r="O668">
        <f>O667+1</f>
        <v>5</v>
      </c>
      <c r="P668" s="1">
        <f ca="1">IF(ISERROR(F659),"",IF(ISTEXT(VLOOKUP(B659,INDIRECT($F$8),6+(O668-1)*3)),(VLOOKUP(B659,INDIRECT($F$8),6+(O668-1)*3)),SUM(VLOOKUP(B659,INDIRECT($F$8),6+(O668-1)*3),IF(W676,W668,0))))</f>
        <v>42</v>
      </c>
      <c r="Q668" s="1">
        <f ca="1">IF(ISERROR(F659),"",VLOOKUP(B659,INDIRECT($F$8),7+(O668-1)*3))</f>
        <v>19</v>
      </c>
      <c r="R668" s="1">
        <f ca="1">IF(ISERROR(F659),"",SUM(P668:Q668))</f>
        <v>61</v>
      </c>
      <c r="S668" s="1">
        <f ca="1">IF(ISERROR(F659),"",VLOOKUP(A659,INDIRECT($F$8),6+(O668-1)*3))</f>
        <v>50</v>
      </c>
      <c r="T668" s="1">
        <f ca="1">IF(ISERROR(F659),"",VLOOKUP(A659,INDIRECT($F$8),7+(O668-1)*3))</f>
        <v>25</v>
      </c>
      <c r="U668" s="1">
        <f ca="1">IF(ISERROR(F659),"",VLOOKUP(A659,INDIRECT($F$8),8+(O668-1)*3))</f>
        <v>75</v>
      </c>
      <c r="V668" s="1" t="str">
        <f ca="1">IF(ISERROR(F659),"",IF(N668=0,A668,""))</f>
        <v/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0</v>
      </c>
      <c r="X668" s="1" t="str">
        <f ca="1">IF(ISERROR(F659),"",IF(W668=0,"",_xlfn.TEXTJOIN("",FALSE," G+",W668," in ",A668)))</f>
        <v/>
      </c>
    </row>
    <row r="669" spans="1:24" ht="12" customHeight="1" x14ac:dyDescent="0.25">
      <c r="A669" s="7" t="str">
        <f ca="1">IF(ISERROR(F659),"",VLOOKUP(C659,INDIRECT($F$8),6+(O669-1)*3,0))</f>
        <v>AHP 001</v>
      </c>
      <c r="B669" s="38" t="str">
        <f ca="1">IF(ISERROR(F659),"",VLOOKUP(D659,INDIRECT($F$8),6+(O669-1)*3,0))</f>
        <v>Engineering Physics Lab</v>
      </c>
      <c r="C669" s="38"/>
      <c r="D669" s="38"/>
      <c r="E669" s="38"/>
      <c r="F669" s="7">
        <f ca="1">IF(ISERROR(F659),"",VLOOKUP(E659,INDIRECT($F$8),6+(O669-1)*3,0))</f>
        <v>1</v>
      </c>
      <c r="G669" s="39" t="str">
        <f ca="1">IF(ISERROR(F659),"",_xlfn.TEXTJOIN("/",FALSE,P669,S669))</f>
        <v>20/25</v>
      </c>
      <c r="H669" s="39"/>
      <c r="I669" s="39" t="str">
        <f ca="1">IF(ISERROR(F659),"",_xlfn.TEXTJOIN("/",FALSE,Q669,T669))</f>
        <v>16/25</v>
      </c>
      <c r="J669" s="39"/>
      <c r="K669" s="39" t="str">
        <f ca="1">IF(ISERROR(F659),"",_xlfn.TEXTJOIN("/",FALSE,R669,U669))</f>
        <v>36/50</v>
      </c>
      <c r="L669" s="39"/>
      <c r="M669" s="7" t="str">
        <f ca="1">IF(ISERROR(F659),"",IF(ISTEXT(P669),IF(P669="A","Ab",IF(P669="D","Dt",IF(P669="UFM","UFM",IF(P669="NA","")))),IF(AND(ISBLANK(P669),ISBLANK(R669)),"",IF(P669&lt;0.3*S669,"F",IF(ISBLANK(R669),"",IF(ISTEXT(R669),R669,IF(R669&gt;=0.9*U669,"O",IF(R669&gt;=0.85*U669,"A+",IF(R669&gt;=0.8*U669,"A",IF(R669&gt;=0.7*U669,"B+",IF(R669&gt;=0.6*U669,"B",IF(R669&gt;=0.5*U669,"C",IF(R669&gt;=0.4*U669,"P",IF(R669&lt;0.4*U669,"F",R669))))))))))))))</f>
        <v>B+</v>
      </c>
      <c r="N669" s="8">
        <f t="shared" ca="1" si="63"/>
        <v>7</v>
      </c>
      <c r="O669">
        <f t="shared" ref="O669:O675" si="64">O668+1</f>
        <v>6</v>
      </c>
      <c r="P669" s="1">
        <f ca="1">IF(ISERROR(F659),"",IF(ISTEXT(VLOOKUP(B659,INDIRECT($F$8),6+(O669-1)*3)),(VLOOKUP(B659,INDIRECT($F$8),6+(O669-1)*3)),SUM(VLOOKUP(B659,INDIRECT($F$8),6+(O669-1)*3),IF(W676,W669,0))))</f>
        <v>20</v>
      </c>
      <c r="Q669" s="1">
        <f ca="1">IF(ISERROR(F659),"",VLOOKUP(B659,INDIRECT($F$8),7+(O669-1)*3))</f>
        <v>16</v>
      </c>
      <c r="R669" s="1">
        <f ca="1">IF(ISERROR(F659),"",SUM(P669:Q669))</f>
        <v>36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str">
        <f ca="1">IF(ISERROR(F659),"",IF(N669=0,A669,""))</f>
        <v/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0</v>
      </c>
      <c r="X669" s="1" t="str">
        <f ca="1">IF(ISERROR(F659),"",IF(W669=0,"",_xlfn.TEXTJOIN("",FALSE," G+",W669," in ",A669)))</f>
        <v/>
      </c>
    </row>
    <row r="670" spans="1:24" ht="12" customHeight="1" x14ac:dyDescent="0.25">
      <c r="A670" s="7" t="str">
        <f ca="1">IF(ISERROR(F659),"",VLOOKUP(C659,INDIRECT($F$8),6+(O670-1)*3,0))</f>
        <v>EEP 001</v>
      </c>
      <c r="B670" s="38" t="str">
        <f ca="1">IF(ISERROR(F659),"",VLOOKUP(D659,INDIRECT($F$8),6+(O670-1)*3,0))</f>
        <v>Basic Electrical Engineering Lab</v>
      </c>
      <c r="C670" s="38"/>
      <c r="D670" s="38"/>
      <c r="E670" s="38"/>
      <c r="F670" s="7">
        <f ca="1">IF(ISERROR(F659),"",VLOOKUP(E659,INDIRECT($F$8),6+(O670-1)*3,0))</f>
        <v>1</v>
      </c>
      <c r="G670" s="39" t="str">
        <f ca="1">IF(ISERROR(F659),"",_xlfn.TEXTJOIN("/",FALSE,P670,S670))</f>
        <v>19/25</v>
      </c>
      <c r="H670" s="39"/>
      <c r="I670" s="39" t="str">
        <f ca="1">IF(ISERROR(F659),"",_xlfn.TEXTJOIN("/",FALSE,Q670,T670))</f>
        <v>22/25</v>
      </c>
      <c r="J670" s="39"/>
      <c r="K670" s="39" t="str">
        <f ca="1">IF(ISERROR(F659),"",_xlfn.TEXTJOIN("/",FALSE,R670,U670))</f>
        <v>41/50</v>
      </c>
      <c r="L670" s="39"/>
      <c r="M670" s="7" t="str">
        <f ca="1">IF(ISERROR(F659),"",IF(ISTEXT(P670),IF(P670="A","Ab",IF(P670="D","Dt",IF(P670="UFM","UFM",IF(P670="NA","")))),IF(AND(ISBLANK(P670),ISBLANK(R670)),"",IF(P670&lt;0.3*S670,"F",IF(ISBLANK(R670),"",IF(ISTEXT(R670),R670,IF(R670&gt;=0.9*U670,"O",IF(R670&gt;=0.85*U670,"A+",IF(R670&gt;=0.8*U670,"A",IF(R670&gt;=0.7*U670,"B+",IF(R670&gt;=0.6*U670,"B",IF(R670&gt;=0.5*U670,"C",IF(R670&gt;=0.4*U670,"P",IF(R670&lt;0.4*U670,"F",R670))))))))))))))</f>
        <v>A</v>
      </c>
      <c r="N670" s="8">
        <f t="shared" ca="1" si="63"/>
        <v>8</v>
      </c>
      <c r="O670">
        <f t="shared" si="64"/>
        <v>7</v>
      </c>
      <c r="P670" s="1">
        <f ca="1">IF(ISERROR(F659),"",IF(ISTEXT(VLOOKUP(B659,INDIRECT($F$8),6+(O670-1)*3)),(VLOOKUP(B659,INDIRECT($F$8),6+(O670-1)*3)),SUM(VLOOKUP(B659,INDIRECT($F$8),6+(O670-1)*3),IF(W676,W670,0))))</f>
        <v>19</v>
      </c>
      <c r="Q670" s="1">
        <f ca="1">IF(ISERROR(F659),"",VLOOKUP(B659,INDIRECT($F$8),7+(O670-1)*3))</f>
        <v>22</v>
      </c>
      <c r="R670" s="1">
        <f ca="1">IF(ISERROR(F659),"",SUM(P670:Q670))</f>
        <v>41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str">
        <f ca="1">IF(ISERROR(F659),"",IF(N670=0,A670,""))</f>
        <v/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0</v>
      </c>
      <c r="X670" s="1" t="str">
        <f ca="1">IF(ISERROR(F659),"",IF(W670=0,"",_xlfn.TEXTJOIN("",FALSE," G+",W670," in ",A670)))</f>
        <v/>
      </c>
    </row>
    <row r="671" spans="1:24" ht="12" customHeight="1" x14ac:dyDescent="0.25">
      <c r="A671" s="7" t="str">
        <f ca="1">IF(ISERROR(F659),"",VLOOKUP(C659,INDIRECT($F$8),6+(O671-1)*3,0))</f>
        <v>CSP 001</v>
      </c>
      <c r="B671" s="38" t="str">
        <f ca="1">IF(ISERROR(F659),"",VLOOKUP(D659,INDIRECT($F$8),6+(O671-1)*3-Z671,0))</f>
        <v>Programming for Problem Solving Lab</v>
      </c>
      <c r="C671" s="38"/>
      <c r="D671" s="38"/>
      <c r="E671" s="38"/>
      <c r="F671" s="7">
        <f ca="1">IF(ISERROR(F659),"",VLOOKUP(E659,INDIRECT($F$8),6+(O671-1)*3,0))</f>
        <v>1</v>
      </c>
      <c r="G671" s="39" t="str">
        <f ca="1">IF(ISERROR(F659),"",_xlfn.TEXTJOIN("/",FALSE,P671,S671))</f>
        <v>20/25</v>
      </c>
      <c r="H671" s="39"/>
      <c r="I671" s="39" t="str">
        <f ca="1">IF(ISERROR(F659),"",_xlfn.TEXTJOIN("/",FALSE,Q671,T671))</f>
        <v>20/25</v>
      </c>
      <c r="J671" s="39"/>
      <c r="K671" s="39" t="str">
        <f ca="1">IF(ISERROR(F659),"",_xlfn.TEXTJOIN("/",FALSE,R671,U671))</f>
        <v>40/50</v>
      </c>
      <c r="L671" s="39"/>
      <c r="M671" s="7" t="str">
        <f ca="1">IF(ISERROR(F659),"",IF(ISTEXT(P671),IF(P671="A","Ab",IF(P671="D","Dt",IF(P671="UFM","UFM",IF(P671="NA","")))),IF(AND(ISBLANK(P671),ISBLANK(R671)),"",IF(P671&lt;0.3*S671,"F",IF(ISBLANK(R671),"",IF(ISTEXT(R671),R671,IF(R671&gt;=0.9*U671,"O",IF(R671&gt;=0.85*U671,"A+",IF(R671&gt;=0.8*U671,"A",IF(R671&gt;=0.7*U671,"B+",IF(R671&gt;=0.6*U671,"B",IF(R671&gt;=0.5*U671,"C",IF(R671&gt;=0.4*U671,"P",IF(R671&lt;0.4*U671,"F",R671))))))))))))))</f>
        <v>A</v>
      </c>
      <c r="N671" s="8">
        <f t="shared" ca="1" si="63"/>
        <v>8</v>
      </c>
      <c r="O671">
        <f t="shared" si="64"/>
        <v>8</v>
      </c>
      <c r="P671" s="1">
        <f ca="1">IF(ISERROR(F659),"",IF(ISTEXT(VLOOKUP(B659,INDIRECT($F$8),6+(O671-1)*3)),(VLOOKUP(B659,INDIRECT($F$8),6+(O671-1)*3)),SUM(VLOOKUP(B659,INDIRECT($F$8),6+(O671-1)*3),IF(W676,W671,0))))</f>
        <v>20</v>
      </c>
      <c r="Q671" s="1">
        <f ca="1">IF(ISERROR(F659),"",VLOOKUP(B659,INDIRECT($F$8),7+(O671-1)*3))</f>
        <v>20</v>
      </c>
      <c r="R671" s="1">
        <f ca="1">IF(ISERROR(F659),"",SUM(P671:Q671))</f>
        <v>40</v>
      </c>
      <c r="S671" s="1">
        <f ca="1">IF(ISERROR(F659),"",VLOOKUP(A659,INDIRECT($F$8),6+(O671-1)*3))</f>
        <v>25</v>
      </c>
      <c r="T671" s="1">
        <f ca="1">IF(ISERROR(F659),"",VLOOKUP(A659,INDIRECT($F$8),7+(O671-1)*3))</f>
        <v>25</v>
      </c>
      <c r="U671" s="1">
        <f ca="1">IF(ISERROR(F659),"",VLOOKUP(A659,INDIRECT($F$8),8+(O671-1)*3))</f>
        <v>50</v>
      </c>
      <c r="V671" s="1" t="str">
        <f ca="1">IF(ISERROR(F659),"",IF(N671=0,A671,""))</f>
        <v/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0</v>
      </c>
      <c r="X671" s="1" t="str">
        <f ca="1">IF(ISERROR(F659),"",IF(W671=0,"",_xlfn.TEXTJOIN("",FALSE," G+",W671," in ",A671)))</f>
        <v/>
      </c>
    </row>
    <row r="672" spans="1:24" ht="12" customHeight="1" x14ac:dyDescent="0.25">
      <c r="A672" s="7" t="str">
        <f ca="1">IF(ISERROR(F659),"",VLOOKUP(C659,INDIRECT($F$8),6+(O672-1)*3,0))</f>
        <v>MEP 002</v>
      </c>
      <c r="B672" s="38" t="str">
        <f ca="1">IF(ISERROR(F659),"",VLOOKUP(D659,INDIRECT($F$8),6+(O672-1)*3-Z672,0))</f>
        <v>Engineering Graphics &amp; Design Lab</v>
      </c>
      <c r="C672" s="38"/>
      <c r="D672" s="38"/>
      <c r="E672" s="38"/>
      <c r="F672" s="7">
        <f ca="1">IF(ISERROR(F659),"",VLOOKUP(E659,INDIRECT($F$8),6+(O672-1)*3,0))</f>
        <v>2</v>
      </c>
      <c r="G672" s="39" t="str">
        <f ca="1">IF(ISERROR(F659),"",_xlfn.TEXTJOIN("/",FALSE,P672,S672))</f>
        <v>42/50</v>
      </c>
      <c r="H672" s="39"/>
      <c r="I672" s="39" t="str">
        <f ca="1">IF(ISERROR(F659),"",_xlfn.TEXTJOIN("/",FALSE,Q672,T672))</f>
        <v>44/50</v>
      </c>
      <c r="J672" s="39"/>
      <c r="K672" s="39" t="str">
        <f ca="1">IF(ISERROR(F659),"",_xlfn.TEXTJOIN("/",FALSE,R672,U672))</f>
        <v>86/100</v>
      </c>
      <c r="L672" s="39"/>
      <c r="M672" s="7" t="str">
        <f ca="1">IF(ISERROR(F659),"",IF(ISTEXT(P672),IF(P672="A","Ab",IF(P672="D","Dt",IF(P672="UFM","UFM",IF(P672="NA","")))),IF(AND(ISBLANK(P672),ISBLANK(R672)),"",IF(P672&lt;0.3*S672,"F",IF(ISBLANK(R672),"",IF(ISTEXT(R672),R672,IF(R672&gt;=0.9*U672,"O",IF(R672&gt;=0.85*U672,"A+",IF(R672&gt;=0.8*U672,"A",IF(R672&gt;=0.7*U672,"B+",IF(R672&gt;=0.6*U672,"B",IF(R672&gt;=0.5*U672,"C",IF(R672&gt;=0.4*U672,"P",IF(R672&lt;0.4*U672,"F",R672))))))))))))))</f>
        <v>A+</v>
      </c>
      <c r="N672" s="8">
        <f t="shared" ca="1" si="63"/>
        <v>9</v>
      </c>
      <c r="O672">
        <f t="shared" si="64"/>
        <v>9</v>
      </c>
      <c r="P672" s="1">
        <f ca="1">IF(ISERROR(F659),"",IF(ISTEXT(VLOOKUP(B659,INDIRECT($F$8),6+(O672-1)*3)),(VLOOKUP(B659,INDIRECT($F$8),6+(O672-1)*3)),SUM(VLOOKUP(B659,INDIRECT($F$8),6+(O672-1)*3),IF(W676,W672,0))))</f>
        <v>42</v>
      </c>
      <c r="Q672" s="1">
        <f ca="1">IF(ISERROR(F659),"",VLOOKUP(B659,INDIRECT($F$8),7+(O672-1)*3))</f>
        <v>44</v>
      </c>
      <c r="R672" s="1">
        <f ca="1">IF(ISERROR(F659),"",SUM(P672:Q672))</f>
        <v>86</v>
      </c>
      <c r="S672" s="1">
        <f ca="1">IF(ISERROR(F659),"",VLOOKUP(A659,INDIRECT($F$8),6+(O672-1)*3))</f>
        <v>50</v>
      </c>
      <c r="T672" s="1">
        <f ca="1">IF(ISERROR(F659),"",VLOOKUP(A659,INDIRECT($F$8),7+(O672-1)*3))</f>
        <v>50</v>
      </c>
      <c r="U672" s="1">
        <f ca="1">IF(ISERROR(F659),"",VLOOKUP(A659,INDIRECT($F$8),8+(O672-1)*3))</f>
        <v>100</v>
      </c>
      <c r="V672" s="1" t="str">
        <f ca="1">IF(ISERROR(F659),"",IF(N672=0,A672,""))</f>
        <v/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0</v>
      </c>
      <c r="X672" s="1" t="str">
        <f ca="1">IF(ISERROR(F659),"",IF(W672=0,"",_xlfn.TEXTJOIN("",FALSE," G+",W672," in ",A672)))</f>
        <v/>
      </c>
    </row>
    <row r="673" spans="1:24" ht="12" customHeight="1" x14ac:dyDescent="0.25">
      <c r="A673" s="7" t="str">
        <f ca="1">IF(ISERROR(F659),"",VLOOKUP(C659,INDIRECT($F$8),6+(O673-1)*3,0))</f>
        <v>AHP 003</v>
      </c>
      <c r="B673" s="38" t="str">
        <f ca="1">IF(ISERROR(F659),"",VLOOKUP(D659,INDIRECT($F$8),6+(O673-1)*3,0))</f>
        <v>Introduction to Digital Marketing Lab</v>
      </c>
      <c r="C673" s="38"/>
      <c r="D673" s="38"/>
      <c r="E673" s="38"/>
      <c r="F673" s="7">
        <f ca="1">IF(ISERROR(F659),"",VLOOKUP(E659,INDIRECT($F$8),6+(O673-1)*3,0))</f>
        <v>1</v>
      </c>
      <c r="G673" s="39" t="str">
        <f ca="1">IF(ISERROR(F659),"",_xlfn.TEXTJOIN("/",FALSE,P673,S673))</f>
        <v>21/25</v>
      </c>
      <c r="H673" s="39"/>
      <c r="I673" s="39" t="str">
        <f ca="1">IF(ISERROR(F659),"",_xlfn.TEXTJOIN("/",FALSE,Q673,T673))</f>
        <v>21/25</v>
      </c>
      <c r="J673" s="39"/>
      <c r="K673" s="39" t="str">
        <f ca="1">IF(ISERROR(F659),"",_xlfn.TEXTJOIN("/",FALSE,R673,U673))</f>
        <v>42/50</v>
      </c>
      <c r="L673" s="39"/>
      <c r="M673" s="7" t="str">
        <f ca="1">IF(ISERROR(F659),"",IF(ISTEXT(P673),IF(P673="A","Ab",IF(P673="D","Dt",IF(P673="UFM","UFM",IF(P673="NA","")))),IF(AND(ISBLANK(P673),ISBLANK(R673)),"",IF(P673&lt;0.3*S673,"F",IF(ISBLANK(R673),"",IF(ISTEXT(R673),R673,IF(R673&gt;=0.9*U673,"O",IF(R673&gt;=0.85*U673,"A+",IF(R673&gt;=0.8*U673,"A",IF(R673&gt;=0.7*U673,"B+",IF(R673&gt;=0.6*U673,"B",IF(R673&gt;=0.5*U673,"C",IF(R673&gt;=0.4*U673,"P",IF(R673&lt;0.4*U673,"F",R673))))))))))))))</f>
        <v>A</v>
      </c>
      <c r="N673" s="8">
        <f t="shared" ca="1" si="63"/>
        <v>8</v>
      </c>
      <c r="O673">
        <f t="shared" si="64"/>
        <v>10</v>
      </c>
      <c r="P673" s="1">
        <f ca="1">IF(ISERROR(F659),"",IF(ISTEXT(VLOOKUP(B659,INDIRECT($F$8),6+(O673-1)*3)),(VLOOKUP(B659,INDIRECT($F$8),6+(O673-1)*3)),SUM(VLOOKUP(B659,INDIRECT($F$8),6+(O673-1)*3),IF(W676,W673,0))))</f>
        <v>21</v>
      </c>
      <c r="Q673" s="1">
        <f ca="1">IF(ISERROR(F659),"",VLOOKUP(B659,INDIRECT($F$8),7+(O673-1)*3))</f>
        <v>21</v>
      </c>
      <c r="R673" s="1">
        <f ca="1">IF(ISERROR(F659),"",SUM(P673:Q673))</f>
        <v>42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str">
        <f ca="1">IF(ISERROR(F659),"",IF(N673=0,A673,""))</f>
        <v/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0</v>
      </c>
      <c r="X673" s="1" t="str">
        <f ca="1">IF(ISERROR(F659),"",IF(W673=0,"",_xlfn.TEXTJOIN("",FALSE," G+",W673," in ",A673)))</f>
        <v/>
      </c>
    </row>
    <row r="674" spans="1:24" ht="12" customHeight="1" x14ac:dyDescent="0.25">
      <c r="A674" s="7" t="str">
        <f ca="1">IF(ISERROR(F659),"",VLOOKUP(C659,INDIRECT($F$8),6+(O674-1)*3,0))</f>
        <v>AHP 005</v>
      </c>
      <c r="B674" s="38" t="str">
        <f ca="1">IF(ISERROR(F659),"",VLOOKUP(D659,INDIRECT($F$8),6+(O674-1)*3,0))</f>
        <v>Self Employment &amp; Entrepreneurship Development</v>
      </c>
      <c r="C674" s="38"/>
      <c r="D674" s="38"/>
      <c r="E674" s="38"/>
      <c r="F674" s="7">
        <f ca="1">IF(ISERROR(F659),"",VLOOKUP(E659,INDIRECT($F$8),6+(O674-1)*3,0))</f>
        <v>1</v>
      </c>
      <c r="G674" s="39" t="str">
        <f ca="1">IF(ISERROR(F659),"",_xlfn.TEXTJOIN("/",FALSE,P674,S674))</f>
        <v>20/25</v>
      </c>
      <c r="H674" s="39"/>
      <c r="I674" s="39" t="str">
        <f ca="1">IF(ISERROR(F659),"",_xlfn.TEXTJOIN("/",FALSE,Q674,T674))</f>
        <v>22/25</v>
      </c>
      <c r="J674" s="39"/>
      <c r="K674" s="39" t="str">
        <f ca="1">IF(ISERROR(F659),"",_xlfn.TEXTJOIN("/",FALSE,R674,U674))</f>
        <v>42/50</v>
      </c>
      <c r="L674" s="39"/>
      <c r="M674" s="7" t="str">
        <f ca="1">IF(ISERROR(F659),"",IF(ISTEXT(P674),IF(P674="A","Ab",IF(P674="D","Dt",IF(P674="UFM","UFM",IF(P674="NA","")))),IF(AND(ISBLANK(P674),ISBLANK(R674)),"",IF(P674&lt;0.3*S674,"F",IF(ISBLANK(R674),"",IF(ISTEXT(R674),R674,IF(R674&gt;=0.9*U674,"O",IF(R674&gt;=0.85*U674,"A+",IF(R674&gt;=0.8*U674,"A",IF(R674&gt;=0.7*U674,"B+",IF(R674&gt;=0.6*U674,"B",IF(R674&gt;=0.5*U674,"C",IF(R674&gt;=0.4*U674,"P",IF(R674&lt;0.4*U674,"F",R674))))))))))))))</f>
        <v>A</v>
      </c>
      <c r="N674" s="8">
        <f t="shared" ca="1" si="63"/>
        <v>8</v>
      </c>
      <c r="O674">
        <f t="shared" si="64"/>
        <v>11</v>
      </c>
      <c r="P674" s="1">
        <f ca="1">IF(ISERROR(F659),"",IF(ISTEXT(VLOOKUP(B659,INDIRECT($F$8),6+(O674-1)*3)),(VLOOKUP(B659,INDIRECT($F$8),6+(O674-1)*3)),SUM(VLOOKUP(B659,INDIRECT($F$8),6+(O674-1)*3),IF(W676,W674,0))))</f>
        <v>20</v>
      </c>
      <c r="Q674" s="1">
        <f ca="1">IF(ISERROR(F659),"",VLOOKUP(B659,INDIRECT($F$8),7+(O674-1)*3))</f>
        <v>22</v>
      </c>
      <c r="R674" s="1">
        <f ca="1">IF(ISERROR(F659),"",SUM(P674:Q674))</f>
        <v>42</v>
      </c>
      <c r="S674" s="1">
        <f ca="1">IF(ISERROR(F659),"",VLOOKUP(A659,INDIRECT($F$8),6+(O674-1)*3))</f>
        <v>25</v>
      </c>
      <c r="T674" s="1">
        <f ca="1">IF(ISERROR(F659),"",VLOOKUP(A659,INDIRECT($F$8),7+(O674-1)*3))</f>
        <v>25</v>
      </c>
      <c r="U674" s="1">
        <f ca="1">IF(ISERROR(F659),"",VLOOKUP(A659,INDIRECT($F$8),8+(O674-1)*3))</f>
        <v>50</v>
      </c>
      <c r="V674" s="1" t="str">
        <f ca="1">IF(ISERROR(F659),"",IF(N674=0,A674,""))</f>
        <v/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0</v>
      </c>
      <c r="X674" s="1" t="str">
        <f ca="1">IF(ISERROR(F659),"",IF(W674=0,"",_xlfn.TEXTJOIN("",FALSE," G+",W674," in ",A674)))</f>
        <v/>
      </c>
    </row>
    <row r="675" spans="1:24" ht="12" customHeight="1" x14ac:dyDescent="0.25">
      <c r="A675" s="7" t="str">
        <f ca="1">IF(ISERROR(F659),"",VLOOKUP(C659,INDIRECT($F$8),6+(O675-1)*3-Y675,0))</f>
        <v>GP 02</v>
      </c>
      <c r="B675" s="38" t="str">
        <f ca="1">IF(ISERROR(F659),"",VLOOKUP(D659,INDIRECT($F$8),6+(O675-1)*3-Z675,0))</f>
        <v>General Proficiency ($)</v>
      </c>
      <c r="C675" s="38"/>
      <c r="D675" s="38"/>
      <c r="E675" s="38"/>
      <c r="F675" s="7">
        <f ca="1">IF(ISERROR(F659),"",VLOOKUP(E659,INDIRECT($F$8),6+(O675-1)*3-AA675,0))</f>
        <v>0</v>
      </c>
      <c r="G675" s="39" t="str">
        <f ca="1">IF(ISERROR(F659),"","-")</f>
        <v>-</v>
      </c>
      <c r="H675" s="39"/>
      <c r="I675" s="39" t="str">
        <f ca="1">IF(ISERROR(F659),"",_xlfn.TEXTJOIN("/",FALSE,Q675,T675))</f>
        <v>45/50</v>
      </c>
      <c r="J675" s="39"/>
      <c r="K675" s="39" t="str">
        <f ca="1">IF(ISERROR(F659),"",_xlfn.TEXTJOIN("/",FALSE,R675,U675))</f>
        <v>45/50</v>
      </c>
      <c r="L675" s="39"/>
      <c r="M675" s="39" t="str">
        <f ca="1">IF(ISBLANK(R675),"",IF(ISTEXT(R675),R675,IF(R675&gt;=0.8*U675,"Excellent",IF(R675&gt;=0.6*U675,"Very Good",IF(R675&gt;=0.4*U675,"Good",IF(R675&gt;=0.2*U675,"Satisfactory","Average"))))))</f>
        <v>Excellent</v>
      </c>
      <c r="N675" s="39"/>
      <c r="O675">
        <f t="shared" si="64"/>
        <v>12</v>
      </c>
      <c r="P675" s="1">
        <f ca="1">IF(ISERROR(F659),"",IF(ISTEXT(VLOOKUP(B\28,INDIRECT($F$8),6+(O675-1)*3)),(VLOOKUP(B659,INDIRECT($F$8),6+(O675-1)*3)),SUM(VLOOKUP(B659,INDIRECT($F$8),6+(O675-1)*3),IF(W676,W675,0))))</f>
        <v>0</v>
      </c>
      <c r="Q675" s="1">
        <f ca="1">IF(ISERROR(F659),"",VLOOKUP(B659,INDIRECT($F$8),7+(O675-1)*3))</f>
        <v>45</v>
      </c>
      <c r="R675" s="1">
        <f ca="1">IF(ISERROR(F659),"",SUM(P675:Q675))</f>
        <v>45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5">
      <c r="A676" s="40" t="str">
        <f ca="1">IF(ISERROR(F659),"",A655)</f>
        <v>Total Credits/ Marks/ Total Grade Points</v>
      </c>
      <c r="B676" s="40"/>
      <c r="C676" s="40"/>
      <c r="D676" s="40"/>
      <c r="E676" s="40"/>
      <c r="F676" s="10">
        <f ca="1">IF(ISERROR(F659),"",SUM(F664:F674))</f>
        <v>23</v>
      </c>
      <c r="G676" s="41" t="str">
        <f ca="1">IF(ISERROR(F659),"",_xlfn.TEXTJOIN("/",TRUE,SUMIF(F664:F675,"&gt;0",P664:P675),SUMIF(F664:F675,"&gt;0",S664:S675)))</f>
        <v>356/575</v>
      </c>
      <c r="H676" s="41"/>
      <c r="I676" s="41" t="str">
        <f ca="1">IF(ISERROR(F659),"",_xlfn.TEXTJOIN("/",TRUE,SUMIF(F664:F675,"&gt;0",Q664:Q675),SUMIF(F664:F675,"&gt;0",T664:T675)))</f>
        <v>301/375</v>
      </c>
      <c r="J676" s="41"/>
      <c r="K676" s="41" t="str">
        <f ca="1">IF(ISERROR(F659),"",_xlfn.TEXTJOIN("/",TRUE,SUMIF(F664:F675,"&gt;0",R664:R675),SUMIF(F664:F675,"&gt;0",U664:U675)))</f>
        <v>657/950</v>
      </c>
      <c r="L676" s="41"/>
      <c r="M676" s="40" t="e">
        <f ca="1">IF(ISERROR(F659),"",SUMPRODUCT(N664:N674,F664:F674))</f>
        <v>#N/A</v>
      </c>
      <c r="N676" s="40"/>
      <c r="V676" s="1" t="e">
        <f ca="1">IF(ISERROR(F659),"",_xlfn.TEXTJOIN(", ",TRUE,V664:V675))</f>
        <v>#N/A</v>
      </c>
      <c r="W676" t="b">
        <f ca="1">IF(ISERROR(F659),"",IF(SUM(W664:W675)&lt;=W663,TRUE,FALSE))</f>
        <v>0</v>
      </c>
      <c r="X676" s="1" t="str">
        <f ca="1">IF(ISERROR(F659),"",_xlfn.TEXTJOIN(",",TRUE,X664:X675))</f>
        <v xml:space="preserve"> G+11 in AHT 001</v>
      </c>
    </row>
    <row r="677" spans="1:24" ht="12" customHeight="1" x14ac:dyDescent="0.25">
      <c r="A677" s="40" t="str">
        <f ca="1">IF(ISERROR(F659),"",A656)</f>
        <v>Result:</v>
      </c>
      <c r="B677" s="42" t="e" cm="1">
        <f t="array" aca="1" ref="B677" ca="1">IF(INDIRECT("N" &amp; ROW())&lt;20, "NOT PROMOTED TO SECOND YEAR", IF(TRIM(INDIRECT("V" &amp; ROW()-1))="","PASS","CARRY OVER")
)</f>
        <v>#N/A</v>
      </c>
      <c r="C677" s="42"/>
      <c r="D677" s="40" t="str">
        <f ca="1">IF(ISERROR(F659),"",D656)</f>
        <v>Remark:</v>
      </c>
      <c r="E677" s="42" t="e">
        <f ca="1">IF(ISERROR(F659),"",IF(V676="",IF(X676="","",X676),_xlfn.TEXTJOIN(" ",TRUE,"BACK IN",V676)))</f>
        <v>#N/A</v>
      </c>
      <c r="F677" s="42"/>
      <c r="G677" s="40" t="str">
        <f ca="1">IF(ISERROR(F659),"",G656)</f>
        <v>SGPA:</v>
      </c>
      <c r="H677" s="43" t="e">
        <f ca="1">IF(ISERROR(F659),"",M676/F676)</f>
        <v>#N/A</v>
      </c>
      <c r="I677" s="40" t="str">
        <f ca="1">IF(ISERROR(F659),"",I656)</f>
        <v>CGPA:</v>
      </c>
      <c r="J677" s="43" t="e">
        <f ca="1">IF(ISERROR(F659),"",VLOOKUP(B659,INDIRECT($F$8),12+(O675-1)*3,0))</f>
        <v>#N/A</v>
      </c>
      <c r="K677" s="42" t="str">
        <f ca="1">IF(ISERROR(F659),"",K656)</f>
        <v>Earned Credits:</v>
      </c>
      <c r="L677" s="40">
        <f ca="1">IF(ISERROR(F659),"",SUMIF(N664:N674,"&gt;0",F664:F674))</f>
        <v>19</v>
      </c>
      <c r="M677" s="42" t="str">
        <f ca="1">IF(ISERROR(F659),"",M656)</f>
        <v>Cuml. Earned Credits:</v>
      </c>
      <c r="N677" s="40">
        <f ca="1">IF(ISERROR(F659),"",VLOOKUP(B659,INDIRECT($F$8),10+(O675-1)*3,0))</f>
        <v>42</v>
      </c>
    </row>
    <row r="678" spans="1:24" ht="12" customHeight="1" x14ac:dyDescent="0.25">
      <c r="A678" s="40"/>
      <c r="B678" s="42"/>
      <c r="C678" s="42"/>
      <c r="D678" s="40"/>
      <c r="E678" s="42"/>
      <c r="F678" s="42"/>
      <c r="G678" s="40"/>
      <c r="H678" s="43"/>
      <c r="I678" s="40"/>
      <c r="J678" s="43"/>
      <c r="K678" s="42"/>
      <c r="L678" s="40"/>
      <c r="M678" s="42"/>
      <c r="N678" s="40"/>
    </row>
    <row r="679" spans="1:24" ht="12" customHeight="1" x14ac:dyDescent="0.25">
      <c r="A679" s="40"/>
      <c r="B679" s="42"/>
      <c r="C679" s="42"/>
      <c r="D679" s="40"/>
      <c r="E679" s="42"/>
      <c r="F679" s="42"/>
      <c r="G679" s="40"/>
      <c r="H679" s="43"/>
      <c r="I679" s="40"/>
      <c r="J679" s="43"/>
      <c r="K679" s="42"/>
      <c r="L679" s="40"/>
      <c r="M679" s="42"/>
      <c r="N679" s="40"/>
    </row>
    <row r="680" spans="1:24" ht="12" customHeight="1" x14ac:dyDescent="0.25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 t="str">
        <f ca="1">VLOOKUP(B680,INDIRECT($F$8),4,0)</f>
        <v>LAKSHYA RATURI</v>
      </c>
    </row>
    <row r="681" spans="1:24" ht="12" customHeight="1" x14ac:dyDescent="0.25">
      <c r="A681" s="44" t="str">
        <f ca="1">IF(ISERROR(F680),"",A660)</f>
        <v>Name:</v>
      </c>
      <c r="B681" s="44" t="str">
        <f ca="1">IFERROR(VLOOKUP(B680,INDIRECT($F$8),4,0),"")</f>
        <v>LAKSHYA RATURI</v>
      </c>
      <c r="C681" s="44"/>
      <c r="D681" s="44" t="str">
        <f ca="1">IF(ISERROR(F680),"",D660)</f>
        <v>Father's Name:</v>
      </c>
      <c r="E681" s="44" t="str">
        <f ca="1">IFERROR(VLOOKUP(B680,INDIRECT($F$8),5,0),"")</f>
        <v>SANJEEV RATURI</v>
      </c>
      <c r="F681" s="44"/>
      <c r="G681" s="44" t="str">
        <f ca="1">IF(ISERROR(F680),"",G660)</f>
        <v>University Roll No:</v>
      </c>
      <c r="H681" s="44"/>
      <c r="I681" s="45">
        <f ca="1">IFERROR(VLOOKUP(B680,INDIRECT($F$8),2,0),"")</f>
        <v>250090101033</v>
      </c>
      <c r="J681" s="45"/>
      <c r="K681" s="44" t="str">
        <f ca="1">IF(ISERROR(F680),"",K660)</f>
        <v>University Enrol. No:</v>
      </c>
      <c r="L681" s="44"/>
      <c r="M681" s="45">
        <f ca="1">IFERROR(VLOOKUP(B680,INDIRECT($F$8),3,0),"")</f>
        <v>0</v>
      </c>
      <c r="N681" s="45"/>
    </row>
    <row r="682" spans="1:24" ht="12" customHeight="1" x14ac:dyDescent="0.25">
      <c r="A682" s="44"/>
      <c r="B682" s="44"/>
      <c r="C682" s="44"/>
      <c r="D682" s="44"/>
      <c r="E682" s="44"/>
      <c r="F682" s="44"/>
      <c r="G682" s="44"/>
      <c r="H682" s="44"/>
      <c r="I682" s="45"/>
      <c r="J682" s="45"/>
      <c r="K682" s="44"/>
      <c r="L682" s="44"/>
      <c r="M682" s="45"/>
      <c r="N682" s="45"/>
    </row>
    <row r="683" spans="1:24" ht="12" customHeight="1" x14ac:dyDescent="0.25">
      <c r="A683" s="42" t="str">
        <f ca="1">IF(ISERROR(F680),"",A662)</f>
        <v>Subject Code</v>
      </c>
      <c r="B683" s="42" t="str">
        <f ca="1">IF(ISERROR(F680),"",B662)</f>
        <v>Subject Name</v>
      </c>
      <c r="C683" s="42"/>
      <c r="D683" s="42"/>
      <c r="E683" s="42"/>
      <c r="F683" s="42" t="str">
        <f ca="1">IF(ISERROR(F680),"",F662)</f>
        <v>Credits</v>
      </c>
      <c r="G683" s="42" t="str">
        <f ca="1">IF(ISERROR(F680),"",G662)</f>
        <v>External Marks</v>
      </c>
      <c r="H683" s="42"/>
      <c r="I683" s="42" t="str">
        <f ca="1">IF(ISERROR(F680),"",I662)</f>
        <v>Sessional Marks</v>
      </c>
      <c r="J683" s="42"/>
      <c r="K683" s="42" t="str">
        <f ca="1">IF(ISERROR(F680),"",K662)</f>
        <v>Total Marks</v>
      </c>
      <c r="L683" s="42"/>
      <c r="M683" s="42" t="str">
        <f ca="1">IF(ISERROR(F680),"",M662)</f>
        <v>Grade</v>
      </c>
      <c r="N683" s="42" t="str">
        <f ca="1">IF(ISERROR(F680),"",N662)</f>
        <v>Grade Points</v>
      </c>
    </row>
    <row r="684" spans="1:24" ht="12" customHeight="1" x14ac:dyDescent="0.2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W684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10</v>
      </c>
    </row>
    <row r="685" spans="1:24" ht="12" customHeight="1" x14ac:dyDescent="0.25">
      <c r="A685" s="7" t="str">
        <f ca="1">IF(ISERROR(F680),"",VLOOKUP(C680,INDIRECT($F$8),6+(O685-1)*3,0))</f>
        <v>AHT 001</v>
      </c>
      <c r="B685" s="38" t="str">
        <f ca="1">IF(ISERROR(F680),"",VLOOKUP(D680,INDIRECT($F$8),6+(O685-1)*3,0))</f>
        <v>Engineering Physics</v>
      </c>
      <c r="C685" s="38"/>
      <c r="D685" s="38"/>
      <c r="E685" s="38"/>
      <c r="F685" s="7">
        <f ca="1">IF(ISERROR(F680),"",VLOOKUP(E680,INDIRECT($F$8),6+(O685-1)*3,0))</f>
        <v>4</v>
      </c>
      <c r="G685" s="39" t="str">
        <f ca="1">IF(ISERROR(F680),"",_xlfn.TEXTJOIN("/",FALSE,P685,S685))</f>
        <v>SANJEEV RATURI/100</v>
      </c>
      <c r="H685" s="39"/>
      <c r="I685" s="39" t="str">
        <f ca="1">IF(ISERROR(F680),"",_xlfn.TEXTJOIN("/",FALSE,Q685,T685))</f>
        <v>30/50</v>
      </c>
      <c r="J685" s="39"/>
      <c r="K685" s="39" t="str">
        <f ca="1">IF(ISERROR(F680),"",_xlfn.TEXTJOIN("/",FALSE,R685,U685))</f>
        <v>30/150</v>
      </c>
      <c r="L685" s="39"/>
      <c r="M685" s="7" t="b">
        <f ca="1">IF(ISERROR(F680),"",IF(ISTEXT(P685),IF(P685="A","Ab",IF(P685="D","Dt",IF(P685="UFM","UFM",IF(P685="NA","")))),IF(AND(ISBLANK(P685),ISBLANK(R685)),"",IF(P685&lt;0.3*S685,"F",IF(ISBLANK(R685),"",IF(ISTEXT(R685),R685,IF(R685&gt;=0.9*U685,"O",IF(R685&gt;=0.85*U685,"A+",IF(R685&gt;=0.8*U685,"A",IF(R685&gt;=0.7*U685,"B+",IF(R685&gt;=0.6*U685,"B",IF(R685&gt;=0.5*U685,"C",IF(R685&gt;=0.4*U685,"P",IF(R685&lt;0.4*U685,"F",R685))))))))))))))</f>
        <v>0</v>
      </c>
      <c r="N685" s="8" t="e">
        <f t="shared" ref="N685:N695" ca="1" si="65">INDEX($Z$2:$Z$13,MATCH(M685,$Y$2:$Y$13,0))</f>
        <v>#N/A</v>
      </c>
      <c r="O685">
        <v>1</v>
      </c>
      <c r="P685" s="1" t="str">
        <f ca="1">IF(ISERROR(F680),"",IF(ISTEXT(VLOOKUP(B680,INDIRECT($F$8),6+(O685-1)*3)),(VLOOKUP(B680,INDIRECT($F$8),6+(O685-1)*3)),SUM(VLOOKUP(B680,INDIRECT($F$8),6+(O685-1)*3),IF(W697,W685,0))))</f>
        <v>SANJEEV RATURI</v>
      </c>
      <c r="Q685" s="1">
        <f ca="1">IF(ISERROR(F680),"",VLOOKUP(B680,INDIRECT($F$8),7+(O685-1)*3))</f>
        <v>30</v>
      </c>
      <c r="R685" s="1">
        <f ca="1">IF(ISERROR(F680),"",SUM(P685:Q685))</f>
        <v>30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e">
        <f ca="1">IF(ISERROR(F680),"",IF(N685=0,A685,""))</f>
        <v>#N/A</v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11</v>
      </c>
      <c r="X685" s="1" t="str">
        <f ca="1">IF(ISERROR(F680),"",IF(W685=0,"",_xlfn.TEXTJOIN("",FALSE," G+",W685," in ",A685)))</f>
        <v xml:space="preserve"> G+11 in AHT 001</v>
      </c>
    </row>
    <row r="686" spans="1:24" ht="12" customHeight="1" x14ac:dyDescent="0.25">
      <c r="A686" s="7" t="str">
        <f ca="1">IF(ISERROR(F680),"",VLOOKUP(C680,INDIRECT($F$8),6+(O686-1)*3,0))</f>
        <v>AHT 005</v>
      </c>
      <c r="B686" s="38" t="str">
        <f ca="1">IF(ISERROR(F680),"",VLOOKUP(D680,INDIRECT($F$8),6+(O686-1)*3,0))</f>
        <v>Analytical Mathematics</v>
      </c>
      <c r="C686" s="38"/>
      <c r="D686" s="38"/>
      <c r="E686" s="38"/>
      <c r="F686" s="7">
        <f ca="1">IF(ISERROR(F680),"",VLOOKUP(E680,INDIRECT($F$8),6+(O686-1)*3,0))</f>
        <v>4</v>
      </c>
      <c r="G686" s="39" t="str">
        <f ca="1">IF(ISERROR(F680),"",_xlfn.TEXTJOIN("/",FALSE,P686,S686))</f>
        <v>36/100</v>
      </c>
      <c r="H686" s="39"/>
      <c r="I686" s="39" t="str">
        <f ca="1">IF(ISERROR(F680),"",_xlfn.TEXTJOIN("/",FALSE,Q686,T686))</f>
        <v>32/50</v>
      </c>
      <c r="J686" s="39"/>
      <c r="K686" s="39" t="str">
        <f ca="1">IF(ISERROR(F680),"",_xlfn.TEXTJOIN("/",FALSE,R686,U686))</f>
        <v>68/150</v>
      </c>
      <c r="L686" s="39"/>
      <c r="M686" s="7" t="str">
        <f ca="1">IF(ISERROR(F680),"",IF(ISTEXT(P686),IF(P686="A","Ab",IF(P686="D","Dt",IF(P686="UFM","UFM",IF(P686="NA","")))),IF(AND(ISBLANK(P686),ISBLANK(R686)),"",IF(P686&lt;0.3*S686,"F",IF(ISBLANK(R686),"",IF(ISTEXT(R686),R686,IF(R686&gt;=0.9*U686,"O",IF(R686&gt;=0.85*U686,"A+",IF(R686&gt;=0.8*U686,"A",IF(R686&gt;=0.7*U686,"B+",IF(R686&gt;=0.6*U686,"B",IF(R686&gt;=0.5*U686,"C",IF(R686&gt;=0.4*U686,"P",IF(R686&lt;0.4*U686,"F",R686))))))))))))))</f>
        <v>P</v>
      </c>
      <c r="N686" s="8">
        <f t="shared" ca="1" si="65"/>
        <v>4</v>
      </c>
      <c r="O686">
        <f>O685+1</f>
        <v>2</v>
      </c>
      <c r="P686" s="1">
        <f ca="1">IF(ISERROR(F680),"",IF(ISTEXT(VLOOKUP(B680,INDIRECT($F$8),6+(O686-1)*3)),(VLOOKUP(B680,INDIRECT($F$8),6+(O686-1)*3)),SUM(VLOOKUP(B680,INDIRECT($F$8),6+(O686-1)*3),IF(W697,W686,0))))</f>
        <v>36</v>
      </c>
      <c r="Q686" s="1">
        <f ca="1">IF(ISERROR(F680),"",VLOOKUP(B680,INDIRECT($F$8),7+(O686-1)*3))</f>
        <v>32</v>
      </c>
      <c r="R686" s="1">
        <f ca="1">IF(ISERROR(F680),"",SUM(P686:Q686))</f>
        <v>68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str">
        <f ca="1">IF(ISERROR(F680),"",IF(N686=0,A686,""))</f>
        <v/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0</v>
      </c>
      <c r="X686" s="1" t="str">
        <f ca="1">IF(ISERROR(F680),"",IF(W686=0,"",_xlfn.TEXTJOIN("",FALSE," G+",W686," in ",A686)))</f>
        <v/>
      </c>
    </row>
    <row r="687" spans="1:24" ht="12" customHeight="1" x14ac:dyDescent="0.25">
      <c r="A687" s="7" t="str">
        <f ca="1">IF(ISERROR(F680),"",VLOOKUP(C680,INDIRECT($F$8),6+(O687-1)*3,0))</f>
        <v>EET 001</v>
      </c>
      <c r="B687" s="38" t="str">
        <f ca="1">IF(ISERROR(F680),"",VLOOKUP(D680,INDIRECT($F$8),6+(O687-1)*3,0))</f>
        <v>Basic Electrical Engineering</v>
      </c>
      <c r="C687" s="38"/>
      <c r="D687" s="38"/>
      <c r="E687" s="38"/>
      <c r="F687" s="7">
        <f ca="1">IF(ISERROR(F680),"",VLOOKUP(E680,INDIRECT($F$8),6+(O687-1)*3,0))</f>
        <v>4</v>
      </c>
      <c r="G687" s="39" t="str">
        <f ca="1">IF(ISERROR(F680),"",_xlfn.TEXTJOIN("/",FALSE,P687,S687))</f>
        <v>56/100</v>
      </c>
      <c r="H687" s="39"/>
      <c r="I687" s="39" t="str">
        <f ca="1">IF(ISERROR(F680),"",_xlfn.TEXTJOIN("/",FALSE,Q687,T687))</f>
        <v>47/50</v>
      </c>
      <c r="J687" s="39"/>
      <c r="K687" s="39" t="str">
        <f ca="1">IF(ISERROR(F680),"",_xlfn.TEXTJOIN("/",FALSE,R687,U687))</f>
        <v>103/150</v>
      </c>
      <c r="L687" s="39"/>
      <c r="M687" s="7" t="str">
        <f ca="1">IF(ISERROR(F680),"",IF(ISTEXT(P687),IF(P687="A","Ab",IF(P687="D","Dt",IF(P687="UFM","UFM",IF(P687="NA","")))),IF(AND(ISBLANK(P687),ISBLANK(R687)),"",IF(P687&lt;0.3*S687,"F",IF(ISBLANK(R687),"",IF(ISTEXT(R687),R687,IF(R687&gt;=0.9*U687,"O",IF(R687&gt;=0.85*U687,"A+",IF(R687&gt;=0.8*U687,"A",IF(R687&gt;=0.7*U687,"B+",IF(R687&gt;=0.6*U687,"B",IF(R687&gt;=0.5*U687,"C",IF(R687&gt;=0.4*U687,"P",IF(R687&lt;0.4*U687,"F",R687))))))))))))))</f>
        <v>B</v>
      </c>
      <c r="N687" s="8">
        <f t="shared" ca="1" si="65"/>
        <v>6</v>
      </c>
      <c r="O687">
        <f>O686+1</f>
        <v>3</v>
      </c>
      <c r="P687" s="1">
        <f ca="1">IF(ISERROR(F680),"",IF(ISTEXT(VLOOKUP(B680,INDIRECT($F$8),6+(O687-1)*3)),(VLOOKUP(B680,INDIRECT($F$8),6+(O687-1)*3)),SUM(VLOOKUP(B680,INDIRECT($F$8),6+(O687-1)*3),IF(W697,W687,0))))</f>
        <v>56</v>
      </c>
      <c r="Q687" s="1">
        <f ca="1">IF(ISERROR(F680),"",VLOOKUP(B680,INDIRECT($F$8),7+(O687-1)*3))</f>
        <v>47</v>
      </c>
      <c r="R687" s="1">
        <f ca="1">IF(ISERROR(F680),"",SUM(P687:Q687))</f>
        <v>103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str">
        <f ca="1">IF(ISERROR(F680),"",IF(N687=0,A687,""))</f>
        <v/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0</v>
      </c>
      <c r="X687" s="1" t="str">
        <f ca="1">IF(ISERROR(F680),"",IF(W687=0,"",_xlfn.TEXTJOIN("",FALSE," G+",W687," in ",A687)))</f>
        <v/>
      </c>
    </row>
    <row r="688" spans="1:24" ht="12" customHeight="1" x14ac:dyDescent="0.25">
      <c r="A688" s="7" t="str">
        <f ca="1">IF(ISERROR(F680),"",VLOOKUP(C680,INDIRECT($F$8),6+(O688-1)*3,0))</f>
        <v>CST 001</v>
      </c>
      <c r="B688" s="38" t="str">
        <f ca="1">IF(ISERROR(F680),"",VLOOKUP(D680,INDIRECT($F$8),6+(O688-1)*3,0))</f>
        <v>Programming for Problem Solving</v>
      </c>
      <c r="C688" s="38"/>
      <c r="D688" s="38"/>
      <c r="E688" s="38"/>
      <c r="F688" s="7">
        <f ca="1">IF(ISERROR(F680),"",VLOOKUP(E680,INDIRECT($F$8),6+(O688-1)*3,0))</f>
        <v>4</v>
      </c>
      <c r="G688" s="39" t="str">
        <f ca="1">IF(ISERROR(F680),"",_xlfn.TEXTJOIN("/",FALSE,P688,S688))</f>
        <v>58/100</v>
      </c>
      <c r="H688" s="39"/>
      <c r="I688" s="39" t="str">
        <f ca="1">IF(ISERROR(F680),"",_xlfn.TEXTJOIN("/",FALSE,Q688,T688))</f>
        <v>40/50</v>
      </c>
      <c r="J688" s="39"/>
      <c r="K688" s="39" t="str">
        <f ca="1">IF(ISERROR(F680),"",_xlfn.TEXTJOIN("/",FALSE,R688,U688))</f>
        <v>98/150</v>
      </c>
      <c r="L688" s="39"/>
      <c r="M688" s="7" t="str">
        <f ca="1">IF(ISERROR(F680),"",IF(ISTEXT(P688),IF(P688="A","Ab",IF(P688="D","Dt",IF(P688="UFM","UFM",IF(P688="NA","")))),IF(AND(ISBLANK(P688),ISBLANK(R688)),"",IF(P688&lt;0.3*S688,"F",IF(ISBLANK(R688),"",IF(ISTEXT(R688),R688,IF(R688&gt;=0.9*U688,"O",IF(R688&gt;=0.85*U688,"A+",IF(R688&gt;=0.8*U688,"A",IF(R688&gt;=0.7*U688,"B+",IF(R688&gt;=0.6*U688,"B",IF(R688&gt;=0.5*U688,"C",IF(R688&gt;=0.4*U688,"P",IF(R688&lt;0.4*U688,"F",R688))))))))))))))</f>
        <v>B</v>
      </c>
      <c r="N688" s="8">
        <f t="shared" ca="1" si="65"/>
        <v>6</v>
      </c>
      <c r="O688">
        <f>O687+1</f>
        <v>4</v>
      </c>
      <c r="P688" s="1">
        <f ca="1">IF(ISERROR(F680),"",IF(ISTEXT(VLOOKUP(B680,INDIRECT($F$8),6+(O688-1)*3)),(VLOOKUP(B680,INDIRECT($F$8),6+(O688-1)*3)),SUM(VLOOKUP(B680,INDIRECT($F$8),6+(O688-1)*3),IF(W697,W688,0))))</f>
        <v>58</v>
      </c>
      <c r="Q688" s="1">
        <f ca="1">IF(ISERROR(F680),"",VLOOKUP(B680,INDIRECT($F$8),7+(O688-1)*3))</f>
        <v>40</v>
      </c>
      <c r="R688" s="1">
        <f ca="1">IF(ISERROR(F680),"",SUM(P688:Q688))</f>
        <v>98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str">
        <f ca="1">IF(ISERROR(F680),"",IF(N688=0,A688,""))</f>
        <v/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0</v>
      </c>
      <c r="X688" s="1" t="str">
        <f ca="1">IF(ISERROR(F680),"",IF(W688=0,"",_xlfn.TEXTJOIN("",FALSE," G+",W688," in ",A688)))</f>
        <v/>
      </c>
    </row>
    <row r="689" spans="1:24" ht="12" customHeight="1" x14ac:dyDescent="0.25">
      <c r="A689" s="7" t="str">
        <f ca="1">IF(ISERROR(F680),"",VLOOKUP(C680,INDIRECT($F$8),6+(O689-1)*3,0))</f>
        <v>AHT 004</v>
      </c>
      <c r="B689" s="38" t="str">
        <f ca="1">IF(ISERROR(F680),"",VLOOKUP(D680,INDIRECT($F$8),6+(O689-1)*3,0))</f>
        <v>Environmental Studies ($)</v>
      </c>
      <c r="C689" s="38"/>
      <c r="D689" s="38"/>
      <c r="E689" s="38"/>
      <c r="F689" s="7">
        <f ca="1">IF(ISERROR(F680),"",VLOOKUP(E680,INDIRECT($F$8),6+(O689-1)*3,0))</f>
        <v>0</v>
      </c>
      <c r="G689" s="39" t="str">
        <f ca="1">IF(ISERROR(F680),"",_xlfn.TEXTJOIN("/",FALSE,P689,S689))</f>
        <v>23/50</v>
      </c>
      <c r="H689" s="39"/>
      <c r="I689" s="39" t="str">
        <f ca="1">IF(ISERROR(F680),"",_xlfn.TEXTJOIN("/",FALSE,Q689,T689))</f>
        <v>23/25</v>
      </c>
      <c r="J689" s="39"/>
      <c r="K689" s="39" t="str">
        <f ca="1">IF(ISERROR(F680),"",_xlfn.TEXTJOIN("/",FALSE,R689,U689))</f>
        <v>46/75</v>
      </c>
      <c r="L689" s="39"/>
      <c r="M689" s="7" t="str">
        <f ca="1">IF(ISERROR(F680),"",IF(ISTEXT(P689),IF(P689="A","Ab",IF(P689="D","Dt",IF(P689="UFM","UFM",IF(P689="NA","")))),IF(AND(ISBLANK(P689),ISBLANK(R689)),"",IF(P689&lt;0.3*S689,"F",IF(ISBLANK(R689),"",IF(ISTEXT(R689),R689,IF(R689&gt;=0.9*U689,"O",IF(R689&gt;=0.85*U689,"A+",IF(R689&gt;=0.8*U689,"A",IF(R689&gt;=0.7*U689,"B+",IF(R689&gt;=0.6*U689,"B",IF(R689&gt;=0.5*U689,"C",IF(R689&gt;=0.4*U689,"P",IF(R689&lt;0.4*U689,"F",R689))))))))))))))</f>
        <v>B</v>
      </c>
      <c r="N689" s="8">
        <f t="shared" ca="1" si="65"/>
        <v>6</v>
      </c>
      <c r="O689">
        <f>O688+1</f>
        <v>5</v>
      </c>
      <c r="P689" s="1">
        <f ca="1">IF(ISERROR(F680),"",IF(ISTEXT(VLOOKUP(B680,INDIRECT($F$8),6+(O689-1)*3)),(VLOOKUP(B680,INDIRECT($F$8),6+(O689-1)*3)),SUM(VLOOKUP(B680,INDIRECT($F$8),6+(O689-1)*3),IF(W697,W689,0))))</f>
        <v>23</v>
      </c>
      <c r="Q689" s="1">
        <f ca="1">IF(ISERROR(F680),"",VLOOKUP(B680,INDIRECT($F$8),7+(O689-1)*3))</f>
        <v>23</v>
      </c>
      <c r="R689" s="1">
        <f ca="1">IF(ISERROR(F680),"",SUM(P689:Q689))</f>
        <v>46</v>
      </c>
      <c r="S689" s="1">
        <f ca="1">IF(ISERROR(F680),"",VLOOKUP(A680,INDIRECT($F$8),6+(O689-1)*3))</f>
        <v>50</v>
      </c>
      <c r="T689" s="1">
        <f ca="1">IF(ISERROR(F680),"",VLOOKUP(A680,INDIRECT($F$8),7+(O689-1)*3))</f>
        <v>25</v>
      </c>
      <c r="U689" s="1">
        <f ca="1">IF(ISERROR(F680),"",VLOOKUP(A680,INDIRECT($F$8),8+(O689-1)*3))</f>
        <v>75</v>
      </c>
      <c r="V689" s="1" t="str">
        <f ca="1">IF(ISERROR(F680),"",IF(N689=0,A689,""))</f>
        <v/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0</v>
      </c>
      <c r="X689" s="1" t="str">
        <f ca="1">IF(ISERROR(F680),"",IF(W689=0,"",_xlfn.TEXTJOIN("",FALSE," G+",W689," in ",A689)))</f>
        <v/>
      </c>
    </row>
    <row r="690" spans="1:24" ht="12" customHeight="1" x14ac:dyDescent="0.25">
      <c r="A690" s="7" t="str">
        <f ca="1">IF(ISERROR(F680),"",VLOOKUP(C680,INDIRECT($F$8),6+(O690-1)*3,0))</f>
        <v>AHP 001</v>
      </c>
      <c r="B690" s="38" t="str">
        <f ca="1">IF(ISERROR(F680),"",VLOOKUP(D680,INDIRECT($F$8),6+(O690-1)*3,0))</f>
        <v>Engineering Physics Lab</v>
      </c>
      <c r="C690" s="38"/>
      <c r="D690" s="38"/>
      <c r="E690" s="38"/>
      <c r="F690" s="7">
        <f ca="1">IF(ISERROR(F680),"",VLOOKUP(E680,INDIRECT($F$8),6+(O690-1)*3,0))</f>
        <v>1</v>
      </c>
      <c r="G690" s="39" t="str">
        <f ca="1">IF(ISERROR(F680),"",_xlfn.TEXTJOIN("/",FALSE,P690,S690))</f>
        <v>22/25</v>
      </c>
      <c r="H690" s="39"/>
      <c r="I690" s="39" t="str">
        <f ca="1">IF(ISERROR(F680),"",_xlfn.TEXTJOIN("/",FALSE,Q690,T690))</f>
        <v>18/25</v>
      </c>
      <c r="J690" s="39"/>
      <c r="K690" s="39" t="str">
        <f ca="1">IF(ISERROR(F680),"",_xlfn.TEXTJOIN("/",FALSE,R690,U690))</f>
        <v>40/50</v>
      </c>
      <c r="L690" s="39"/>
      <c r="M690" s="7" t="str">
        <f ca="1">IF(ISERROR(F680),"",IF(ISTEXT(P690),IF(P690="A","Ab",IF(P690="D","Dt",IF(P690="UFM","UFM",IF(P690="NA","")))),IF(AND(ISBLANK(P690),ISBLANK(R690)),"",IF(P690&lt;0.3*S690,"F",IF(ISBLANK(R690),"",IF(ISTEXT(R690),R690,IF(R690&gt;=0.9*U690,"O",IF(R690&gt;=0.85*U690,"A+",IF(R690&gt;=0.8*U690,"A",IF(R690&gt;=0.7*U690,"B+",IF(R690&gt;=0.6*U690,"B",IF(R690&gt;=0.5*U690,"C",IF(R690&gt;=0.4*U690,"P",IF(R690&lt;0.4*U690,"F",R690))))))))))))))</f>
        <v>A</v>
      </c>
      <c r="N690" s="8">
        <f t="shared" ca="1" si="65"/>
        <v>8</v>
      </c>
      <c r="O690">
        <f t="shared" ref="O690:O696" si="66">O689+1</f>
        <v>6</v>
      </c>
      <c r="P690" s="1">
        <f ca="1">IF(ISERROR(F680),"",IF(ISTEXT(VLOOKUP(B680,INDIRECT($F$8),6+(O690-1)*3)),(VLOOKUP(B680,INDIRECT($F$8),6+(O690-1)*3)),SUM(VLOOKUP(B680,INDIRECT($F$8),6+(O690-1)*3),IF(W697,W690,0))))</f>
        <v>22</v>
      </c>
      <c r="Q690" s="1">
        <f ca="1">IF(ISERROR(F680),"",VLOOKUP(B680,INDIRECT($F$8),7+(O690-1)*3))</f>
        <v>18</v>
      </c>
      <c r="R690" s="1">
        <f ca="1">IF(ISERROR(F680),"",SUM(P690:Q690))</f>
        <v>40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str">
        <f ca="1">IF(ISERROR(F680),"",IF(N690=0,A690,""))</f>
        <v/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0</v>
      </c>
      <c r="X690" s="1" t="str">
        <f ca="1">IF(ISERROR(F680),"",IF(W690=0,"",_xlfn.TEXTJOIN("",FALSE," G+",W690," in ",A690)))</f>
        <v/>
      </c>
    </row>
    <row r="691" spans="1:24" ht="12" customHeight="1" x14ac:dyDescent="0.25">
      <c r="A691" s="7" t="str">
        <f ca="1">IF(ISERROR(F680),"",VLOOKUP(C680,INDIRECT($F$8),6+(O691-1)*3,0))</f>
        <v>EEP 001</v>
      </c>
      <c r="B691" s="38" t="str">
        <f ca="1">IF(ISERROR(F680),"",VLOOKUP(D680,INDIRECT($F$8),6+(O691-1)*3,0))</f>
        <v>Basic Electrical Engineering Lab</v>
      </c>
      <c r="C691" s="38"/>
      <c r="D691" s="38"/>
      <c r="E691" s="38"/>
      <c r="F691" s="7">
        <f ca="1">IF(ISERROR(F680),"",VLOOKUP(E680,INDIRECT($F$8),6+(O691-1)*3,0))</f>
        <v>1</v>
      </c>
      <c r="G691" s="39" t="str">
        <f ca="1">IF(ISERROR(F680),"",_xlfn.TEXTJOIN("/",FALSE,P691,S691))</f>
        <v>18/25</v>
      </c>
      <c r="H691" s="39"/>
      <c r="I691" s="39" t="str">
        <f ca="1">IF(ISERROR(F680),"",_xlfn.TEXTJOIN("/",FALSE,Q691,T691))</f>
        <v>23/25</v>
      </c>
      <c r="J691" s="39"/>
      <c r="K691" s="39" t="str">
        <f ca="1">IF(ISERROR(F680),"",_xlfn.TEXTJOIN("/",FALSE,R691,U691))</f>
        <v>41/50</v>
      </c>
      <c r="L691" s="39"/>
      <c r="M691" s="7" t="str">
        <f ca="1">IF(ISERROR(F680),"",IF(ISTEXT(P691),IF(P691="A","Ab",IF(P691="D","Dt",IF(P691="UFM","UFM",IF(P691="NA","")))),IF(AND(ISBLANK(P691),ISBLANK(R691)),"",IF(P691&lt;0.3*S691,"F",IF(ISBLANK(R691),"",IF(ISTEXT(R691),R691,IF(R691&gt;=0.9*U691,"O",IF(R691&gt;=0.85*U691,"A+",IF(R691&gt;=0.8*U691,"A",IF(R691&gt;=0.7*U691,"B+",IF(R691&gt;=0.6*U691,"B",IF(R691&gt;=0.5*U691,"C",IF(R691&gt;=0.4*U691,"P",IF(R691&lt;0.4*U691,"F",R691))))))))))))))</f>
        <v>A</v>
      </c>
      <c r="N691" s="8">
        <f t="shared" ca="1" si="65"/>
        <v>8</v>
      </c>
      <c r="O691">
        <f t="shared" si="66"/>
        <v>7</v>
      </c>
      <c r="P691" s="1">
        <f ca="1">IF(ISERROR(F680),"",IF(ISTEXT(VLOOKUP(B680,INDIRECT($F$8),6+(O691-1)*3)),(VLOOKUP(B680,INDIRECT($F$8),6+(O691-1)*3)),SUM(VLOOKUP(B680,INDIRECT($F$8),6+(O691-1)*3),IF(W697,W691,0))))</f>
        <v>18</v>
      </c>
      <c r="Q691" s="1">
        <f ca="1">IF(ISERROR(F680),"",VLOOKUP(B680,INDIRECT($F$8),7+(O691-1)*3))</f>
        <v>23</v>
      </c>
      <c r="R691" s="1">
        <f ca="1">IF(ISERROR(F680),"",SUM(P691:Q691))</f>
        <v>41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str">
        <f ca="1">IF(ISERROR(F680),"",IF(N691=0,A691,""))</f>
        <v/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0</v>
      </c>
      <c r="X691" s="1" t="str">
        <f ca="1">IF(ISERROR(F680),"",IF(W691=0,"",_xlfn.TEXTJOIN("",FALSE," G+",W691," in ",A691)))</f>
        <v/>
      </c>
    </row>
    <row r="692" spans="1:24" ht="12" customHeight="1" x14ac:dyDescent="0.25">
      <c r="A692" s="7" t="str">
        <f ca="1">IF(ISERROR(F680),"",VLOOKUP(C680,INDIRECT($F$8),6+(O692-1)*3,0))</f>
        <v>CSP 001</v>
      </c>
      <c r="B692" s="38" t="str">
        <f ca="1">IF(ISERROR(F680),"",VLOOKUP(D680,INDIRECT($F$8),6+(O692-1)*3-Z692,0))</f>
        <v>Programming for Problem Solving Lab</v>
      </c>
      <c r="C692" s="38"/>
      <c r="D692" s="38"/>
      <c r="E692" s="38"/>
      <c r="F692" s="7">
        <f ca="1">IF(ISERROR(F680),"",VLOOKUP(E680,INDIRECT($F$8),6+(O692-1)*3,0))</f>
        <v>1</v>
      </c>
      <c r="G692" s="39" t="str">
        <f ca="1">IF(ISERROR(F680),"",_xlfn.TEXTJOIN("/",FALSE,P692,S692))</f>
        <v>19/25</v>
      </c>
      <c r="H692" s="39"/>
      <c r="I692" s="39" t="str">
        <f ca="1">IF(ISERROR(F680),"",_xlfn.TEXTJOIN("/",FALSE,Q692,T692))</f>
        <v>20/25</v>
      </c>
      <c r="J692" s="39"/>
      <c r="K692" s="39" t="str">
        <f ca="1">IF(ISERROR(F680),"",_xlfn.TEXTJOIN("/",FALSE,R692,U692))</f>
        <v>39/50</v>
      </c>
      <c r="L692" s="39"/>
      <c r="M692" s="7" t="str">
        <f ca="1">IF(ISERROR(F680),"",IF(ISTEXT(P692),IF(P692="A","Ab",IF(P692="D","Dt",IF(P692="UFM","UFM",IF(P692="NA","")))),IF(AND(ISBLANK(P692),ISBLANK(R692)),"",IF(P692&lt;0.3*S692,"F",IF(ISBLANK(R692),"",IF(ISTEXT(R692),R692,IF(R692&gt;=0.9*U692,"O",IF(R692&gt;=0.85*U692,"A+",IF(R692&gt;=0.8*U692,"A",IF(R692&gt;=0.7*U692,"B+",IF(R692&gt;=0.6*U692,"B",IF(R692&gt;=0.5*U692,"C",IF(R692&gt;=0.4*U692,"P",IF(R692&lt;0.4*U692,"F",R692))))))))))))))</f>
        <v>B+</v>
      </c>
      <c r="N692" s="8">
        <f t="shared" ca="1" si="65"/>
        <v>7</v>
      </c>
      <c r="O692">
        <f t="shared" si="66"/>
        <v>8</v>
      </c>
      <c r="P692" s="1">
        <f ca="1">IF(ISERROR(F680),"",IF(ISTEXT(VLOOKUP(B680,INDIRECT($F$8),6+(O692-1)*3)),(VLOOKUP(B680,INDIRECT($F$8),6+(O692-1)*3)),SUM(VLOOKUP(B680,INDIRECT($F$8),6+(O692-1)*3),IF(W697,W692,0))))</f>
        <v>19</v>
      </c>
      <c r="Q692" s="1">
        <f ca="1">IF(ISERROR(F680),"",VLOOKUP(B680,INDIRECT($F$8),7+(O692-1)*3))</f>
        <v>20</v>
      </c>
      <c r="R692" s="1">
        <f ca="1">IF(ISERROR(F680),"",SUM(P692:Q692))</f>
        <v>39</v>
      </c>
      <c r="S692" s="1">
        <f ca="1">IF(ISERROR(F680),"",VLOOKUP(A680,INDIRECT($F$8),6+(O692-1)*3))</f>
        <v>25</v>
      </c>
      <c r="T692" s="1">
        <f ca="1">IF(ISERROR(F680),"",VLOOKUP(A680,INDIRECT($F$8),7+(O692-1)*3))</f>
        <v>25</v>
      </c>
      <c r="U692" s="1">
        <f ca="1">IF(ISERROR(F680),"",VLOOKUP(A680,INDIRECT($F$8),8+(O692-1)*3))</f>
        <v>50</v>
      </c>
      <c r="V692" s="1" t="str">
        <f ca="1">IF(ISERROR(F680),"",IF(N692=0,A692,""))</f>
        <v/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0</v>
      </c>
      <c r="X692" s="1" t="str">
        <f ca="1">IF(ISERROR(F680),"",IF(W692=0,"",_xlfn.TEXTJOIN("",FALSE," G+",W692," in ",A692)))</f>
        <v/>
      </c>
    </row>
    <row r="693" spans="1:24" ht="12" customHeight="1" x14ac:dyDescent="0.25">
      <c r="A693" s="7" t="str">
        <f ca="1">IF(ISERROR(F680),"",VLOOKUP(C680,INDIRECT($F$8),6+(O693-1)*3,0))</f>
        <v>MEP 002</v>
      </c>
      <c r="B693" s="38" t="str">
        <f ca="1">IF(ISERROR(F680),"",VLOOKUP(D680,INDIRECT($F$8),6+(O693-1)*3-Z693,0))</f>
        <v>Engineering Graphics &amp; Design Lab</v>
      </c>
      <c r="C693" s="38"/>
      <c r="D693" s="38"/>
      <c r="E693" s="38"/>
      <c r="F693" s="7">
        <f ca="1">IF(ISERROR(F680),"",VLOOKUP(E680,INDIRECT($F$8),6+(O693-1)*3,0))</f>
        <v>2</v>
      </c>
      <c r="G693" s="39" t="str">
        <f ca="1">IF(ISERROR(F680),"",_xlfn.TEXTJOIN("/",FALSE,P693,S693))</f>
        <v>43/50</v>
      </c>
      <c r="H693" s="39"/>
      <c r="I693" s="39" t="str">
        <f ca="1">IF(ISERROR(F680),"",_xlfn.TEXTJOIN("/",FALSE,Q693,T693))</f>
        <v>47/50</v>
      </c>
      <c r="J693" s="39"/>
      <c r="K693" s="39" t="str">
        <f ca="1">IF(ISERROR(F680),"",_xlfn.TEXTJOIN("/",FALSE,R693,U693))</f>
        <v>90/100</v>
      </c>
      <c r="L693" s="39"/>
      <c r="M693" s="7" t="str">
        <f ca="1">IF(ISERROR(F680),"",IF(ISTEXT(P693),IF(P693="A","Ab",IF(P693="D","Dt",IF(P693="UFM","UFM",IF(P693="NA","")))),IF(AND(ISBLANK(P693),ISBLANK(R693)),"",IF(P693&lt;0.3*S693,"F",IF(ISBLANK(R693),"",IF(ISTEXT(R693),R693,IF(R693&gt;=0.9*U693,"O",IF(R693&gt;=0.85*U693,"A+",IF(R693&gt;=0.8*U693,"A",IF(R693&gt;=0.7*U693,"B+",IF(R693&gt;=0.6*U693,"B",IF(R693&gt;=0.5*U693,"C",IF(R693&gt;=0.4*U693,"P",IF(R693&lt;0.4*U693,"F",R693))))))))))))))</f>
        <v>O</v>
      </c>
      <c r="N693" s="8">
        <f t="shared" ca="1" si="65"/>
        <v>10</v>
      </c>
      <c r="O693">
        <f t="shared" si="66"/>
        <v>9</v>
      </c>
      <c r="P693" s="1">
        <f ca="1">IF(ISERROR(F680),"",IF(ISTEXT(VLOOKUP(B680,INDIRECT($F$8),6+(O693-1)*3)),(VLOOKUP(B680,INDIRECT($F$8),6+(O693-1)*3)),SUM(VLOOKUP(B680,INDIRECT($F$8),6+(O693-1)*3),IF(W697,W693,0))))</f>
        <v>43</v>
      </c>
      <c r="Q693" s="1">
        <f ca="1">IF(ISERROR(F680),"",VLOOKUP(B680,INDIRECT($F$8),7+(O693-1)*3))</f>
        <v>47</v>
      </c>
      <c r="R693" s="1">
        <f ca="1">IF(ISERROR(F680),"",SUM(P693:Q693))</f>
        <v>90</v>
      </c>
      <c r="S693" s="1">
        <f ca="1">IF(ISERROR(F680),"",VLOOKUP(A680,INDIRECT($F$8),6+(O693-1)*3))</f>
        <v>50</v>
      </c>
      <c r="T693" s="1">
        <f ca="1">IF(ISERROR(F680),"",VLOOKUP(A680,INDIRECT($F$8),7+(O693-1)*3))</f>
        <v>50</v>
      </c>
      <c r="U693" s="1">
        <f ca="1">IF(ISERROR(F680),"",VLOOKUP(A680,INDIRECT($F$8),8+(O693-1)*3))</f>
        <v>100</v>
      </c>
      <c r="V693" s="1" t="str">
        <f ca="1">IF(ISERROR(F680),"",IF(N693=0,A693,""))</f>
        <v/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0</v>
      </c>
      <c r="X693" s="1" t="str">
        <f ca="1">IF(ISERROR(F680),"",IF(W693=0,"",_xlfn.TEXTJOIN("",FALSE," G+",W693," in ",A693)))</f>
        <v/>
      </c>
    </row>
    <row r="694" spans="1:24" ht="12" customHeight="1" x14ac:dyDescent="0.25">
      <c r="A694" s="7" t="str">
        <f ca="1">IF(ISERROR(F680),"",VLOOKUP(C680,INDIRECT($F$8),6+(O694-1)*3,0))</f>
        <v>AHP 003</v>
      </c>
      <c r="B694" s="38" t="str">
        <f ca="1">IF(ISERROR(F680),"",VLOOKUP(D680,INDIRECT($F$8),6+(O694-1)*3,0))</f>
        <v>Introduction to Digital Marketing Lab</v>
      </c>
      <c r="C694" s="38"/>
      <c r="D694" s="38"/>
      <c r="E694" s="38"/>
      <c r="F694" s="7">
        <f ca="1">IF(ISERROR(F680),"",VLOOKUP(E680,INDIRECT($F$8),6+(O694-1)*3,0))</f>
        <v>1</v>
      </c>
      <c r="G694" s="39" t="str">
        <f ca="1">IF(ISERROR(F680),"",_xlfn.TEXTJOIN("/",FALSE,P694,S694))</f>
        <v>22/25</v>
      </c>
      <c r="H694" s="39"/>
      <c r="I694" s="39" t="str">
        <f ca="1">IF(ISERROR(F680),"",_xlfn.TEXTJOIN("/",FALSE,Q694,T694))</f>
        <v>22/25</v>
      </c>
      <c r="J694" s="39"/>
      <c r="K694" s="39" t="str">
        <f ca="1">IF(ISERROR(F680),"",_xlfn.TEXTJOIN("/",FALSE,R694,U694))</f>
        <v>44/50</v>
      </c>
      <c r="L694" s="39"/>
      <c r="M694" s="7" t="str">
        <f ca="1">IF(ISERROR(F680),"",IF(ISTEXT(P694),IF(P694="A","Ab",IF(P694="D","Dt",IF(P694="UFM","UFM",IF(P694="NA","")))),IF(AND(ISBLANK(P694),ISBLANK(R694)),"",IF(P694&lt;0.3*S694,"F",IF(ISBLANK(R694),"",IF(ISTEXT(R694),R694,IF(R694&gt;=0.9*U694,"O",IF(R694&gt;=0.85*U694,"A+",IF(R694&gt;=0.8*U694,"A",IF(R694&gt;=0.7*U694,"B+",IF(R694&gt;=0.6*U694,"B",IF(R694&gt;=0.5*U694,"C",IF(R694&gt;=0.4*U694,"P",IF(R694&lt;0.4*U694,"F",R694))))))))))))))</f>
        <v>A+</v>
      </c>
      <c r="N694" s="8">
        <f t="shared" ca="1" si="65"/>
        <v>9</v>
      </c>
      <c r="O694">
        <f t="shared" si="66"/>
        <v>10</v>
      </c>
      <c r="P694" s="1">
        <f ca="1">IF(ISERROR(F680),"",IF(ISTEXT(VLOOKUP(B680,INDIRECT($F$8),6+(O694-1)*3)),(VLOOKUP(B680,INDIRECT($F$8),6+(O694-1)*3)),SUM(VLOOKUP(B680,INDIRECT($F$8),6+(O694-1)*3),IF(W697,W694,0))))</f>
        <v>22</v>
      </c>
      <c r="Q694" s="1">
        <f ca="1">IF(ISERROR(F680),"",VLOOKUP(B680,INDIRECT($F$8),7+(O694-1)*3))</f>
        <v>22</v>
      </c>
      <c r="R694" s="1">
        <f ca="1">IF(ISERROR(F680),"",SUM(P694:Q694))</f>
        <v>44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str">
        <f ca="1">IF(ISERROR(F680),"",IF(N694=0,A694,""))</f>
        <v/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0</v>
      </c>
      <c r="X694" s="1" t="str">
        <f ca="1">IF(ISERROR(F680),"",IF(W694=0,"",_xlfn.TEXTJOIN("",FALSE," G+",W694," in ",A694)))</f>
        <v/>
      </c>
    </row>
    <row r="695" spans="1:24" ht="12" customHeight="1" x14ac:dyDescent="0.25">
      <c r="A695" s="7" t="str">
        <f ca="1">IF(ISERROR(F680),"",VLOOKUP(C680,INDIRECT($F$8),6+(O695-1)*3,0))</f>
        <v>AHP 005</v>
      </c>
      <c r="B695" s="38" t="str">
        <f ca="1">IF(ISERROR(F680),"",VLOOKUP(D680,INDIRECT($F$8),6+(O695-1)*3,0))</f>
        <v>Self Employment &amp; Entrepreneurship Development</v>
      </c>
      <c r="C695" s="38"/>
      <c r="D695" s="38"/>
      <c r="E695" s="38"/>
      <c r="F695" s="7">
        <f ca="1">IF(ISERROR(F680),"",VLOOKUP(E680,INDIRECT($F$8),6+(O695-1)*3,0))</f>
        <v>1</v>
      </c>
      <c r="G695" s="39" t="str">
        <f ca="1">IF(ISERROR(F680),"",_xlfn.TEXTJOIN("/",FALSE,P695,S695))</f>
        <v>19/25</v>
      </c>
      <c r="H695" s="39"/>
      <c r="I695" s="39" t="str">
        <f ca="1">IF(ISERROR(F680),"",_xlfn.TEXTJOIN("/",FALSE,Q695,T695))</f>
        <v>22/25</v>
      </c>
      <c r="J695" s="39"/>
      <c r="K695" s="39" t="str">
        <f ca="1">IF(ISERROR(F680),"",_xlfn.TEXTJOIN("/",FALSE,R695,U695))</f>
        <v>41/50</v>
      </c>
      <c r="L695" s="39"/>
      <c r="M695" s="7" t="str">
        <f ca="1">IF(ISERROR(F680),"",IF(ISTEXT(P695),IF(P695="A","Ab",IF(P695="D","Dt",IF(P695="UFM","UFM",IF(P695="NA","")))),IF(AND(ISBLANK(P695),ISBLANK(R695)),"",IF(P695&lt;0.3*S695,"F",IF(ISBLANK(R695),"",IF(ISTEXT(R695),R695,IF(R695&gt;=0.9*U695,"O",IF(R695&gt;=0.85*U695,"A+",IF(R695&gt;=0.8*U695,"A",IF(R695&gt;=0.7*U695,"B+",IF(R695&gt;=0.6*U695,"B",IF(R695&gt;=0.5*U695,"C",IF(R695&gt;=0.4*U695,"P",IF(R695&lt;0.4*U695,"F",R695))))))))))))))</f>
        <v>A</v>
      </c>
      <c r="N695" s="8">
        <f t="shared" ca="1" si="65"/>
        <v>8</v>
      </c>
      <c r="O695">
        <f t="shared" si="66"/>
        <v>11</v>
      </c>
      <c r="P695" s="1">
        <f ca="1">IF(ISERROR(F680),"",IF(ISTEXT(VLOOKUP(B680,INDIRECT($F$8),6+(O695-1)*3)),(VLOOKUP(B680,INDIRECT($F$8),6+(O695-1)*3)),SUM(VLOOKUP(B680,INDIRECT($F$8),6+(O695-1)*3),IF(W697,W695,0))))</f>
        <v>19</v>
      </c>
      <c r="Q695" s="1">
        <f ca="1">IF(ISERROR(F680),"",VLOOKUP(B680,INDIRECT($F$8),7+(O695-1)*3))</f>
        <v>22</v>
      </c>
      <c r="R695" s="1">
        <f ca="1">IF(ISERROR(F680),"",SUM(P695:Q695))</f>
        <v>41</v>
      </c>
      <c r="S695" s="1">
        <f ca="1">IF(ISERROR(F680),"",VLOOKUP(A680,INDIRECT($F$8),6+(O695-1)*3))</f>
        <v>25</v>
      </c>
      <c r="T695" s="1">
        <f ca="1">IF(ISERROR(F680),"",VLOOKUP(A680,INDIRECT($F$8),7+(O695-1)*3))</f>
        <v>25</v>
      </c>
      <c r="U695" s="1">
        <f ca="1">IF(ISERROR(F680),"",VLOOKUP(A680,INDIRECT($F$8),8+(O695-1)*3))</f>
        <v>50</v>
      </c>
      <c r="V695" s="1" t="str">
        <f ca="1">IF(ISERROR(F680),"",IF(N695=0,A695,""))</f>
        <v/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0</v>
      </c>
      <c r="X695" s="1" t="str">
        <f ca="1">IF(ISERROR(F680),"",IF(W695=0,"",_xlfn.TEXTJOIN("",FALSE," G+",W695," in ",A695)))</f>
        <v/>
      </c>
    </row>
    <row r="696" spans="1:24" ht="12" customHeight="1" x14ac:dyDescent="0.25">
      <c r="A696" s="7" t="str">
        <f ca="1">IF(ISERROR(F680),"",VLOOKUP(C680,INDIRECT($F$8),6+(O696-1)*3-Y696,0))</f>
        <v>GP 02</v>
      </c>
      <c r="B696" s="38" t="str">
        <f ca="1">IF(ISERROR(F680),"",VLOOKUP(D680,INDIRECT($F$8),6+(O696-1)*3-Z696,0))</f>
        <v>General Proficiency ($)</v>
      </c>
      <c r="C696" s="38"/>
      <c r="D696" s="38"/>
      <c r="E696" s="38"/>
      <c r="F696" s="7">
        <f ca="1">IF(ISERROR(F680),"",VLOOKUP(E680,INDIRECT($F$8),6+(O696-1)*3-AA696,0))</f>
        <v>0</v>
      </c>
      <c r="G696" s="39" t="str">
        <f ca="1">IF(ISERROR(F680),"","-")</f>
        <v>-</v>
      </c>
      <c r="H696" s="39"/>
      <c r="I696" s="39" t="str">
        <f ca="1">IF(ISERROR(F680),"",_xlfn.TEXTJOIN("/",FALSE,Q696,T696))</f>
        <v>45/50</v>
      </c>
      <c r="J696" s="39"/>
      <c r="K696" s="39" t="str">
        <f ca="1">IF(ISERROR(F680),"",_xlfn.TEXTJOIN("/",FALSE,R696,U696))</f>
        <v>45/50</v>
      </c>
      <c r="L696" s="39"/>
      <c r="M696" s="39" t="str">
        <f ca="1">IF(ISBLANK(R696),"",IF(ISTEXT(R696),R696,IF(R696&gt;=0.8*U696,"Excellent",IF(R696&gt;=0.6*U696,"Very Good",IF(R696&gt;=0.4*U696,"Good",IF(R696&gt;=0.2*U696,"Satisfactory","Average"))))))</f>
        <v>Excellent</v>
      </c>
      <c r="N696" s="39"/>
      <c r="O696">
        <f t="shared" si="66"/>
        <v>12</v>
      </c>
      <c r="P696" s="1">
        <f ca="1">IF(ISERROR(F680),"",IF(ISTEXT(VLOOKUP(B\28,INDIRECT($F$8),6+(O696-1)*3)),(VLOOKUP(B680,INDIRECT($F$8),6+(O696-1)*3)),SUM(VLOOKUP(B680,INDIRECT($F$8),6+(O696-1)*3),IF(W697,W696,0))))</f>
        <v>0</v>
      </c>
      <c r="Q696" s="1">
        <f ca="1">IF(ISERROR(F680),"",VLOOKUP(B680,INDIRECT($F$8),7+(O696-1)*3))</f>
        <v>45</v>
      </c>
      <c r="R696" s="1">
        <f ca="1">IF(ISERROR(F680),"",SUM(P696:Q696))</f>
        <v>45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5">
      <c r="A697" s="40" t="str">
        <f ca="1">IF(ISERROR(F680),"",A676)</f>
        <v>Total Credits/ Marks/ Total Grade Points</v>
      </c>
      <c r="B697" s="40"/>
      <c r="C697" s="40"/>
      <c r="D697" s="40"/>
      <c r="E697" s="40"/>
      <c r="F697" s="10">
        <f ca="1">IF(ISERROR(F680),"",SUM(F685:F695))</f>
        <v>23</v>
      </c>
      <c r="G697" s="41" t="str">
        <f ca="1">IF(ISERROR(F680),"",_xlfn.TEXTJOIN("/",TRUE,SUMIF(F685:F696,"&gt;0",P685:P696),SUMIF(F685:F696,"&gt;0",S685:S696)))</f>
        <v>293/575</v>
      </c>
      <c r="H697" s="41"/>
      <c r="I697" s="41" t="str">
        <f ca="1">IF(ISERROR(F680),"",_xlfn.TEXTJOIN("/",TRUE,SUMIF(F685:F696,"&gt;0",Q685:Q696),SUMIF(F685:F696,"&gt;0",T685:T696)))</f>
        <v>301/375</v>
      </c>
      <c r="J697" s="41"/>
      <c r="K697" s="41" t="str">
        <f ca="1">IF(ISERROR(F680),"",_xlfn.TEXTJOIN("/",TRUE,SUMIF(F685:F696,"&gt;0",R685:R696),SUMIF(F685:F696,"&gt;0",U685:U696)))</f>
        <v>594/950</v>
      </c>
      <c r="L697" s="41"/>
      <c r="M697" s="40" t="e">
        <f ca="1">IF(ISERROR(F680),"",SUMPRODUCT(N685:N695,F685:F695))</f>
        <v>#N/A</v>
      </c>
      <c r="N697" s="40"/>
      <c r="V697" s="1" t="e">
        <f ca="1">IF(ISERROR(F680),"",_xlfn.TEXTJOIN(", ",TRUE,V685:V696))</f>
        <v>#N/A</v>
      </c>
      <c r="W697" t="b">
        <f ca="1">IF(ISERROR(F680),"",IF(SUM(W685:W696)&lt;=W684,TRUE,FALSE))</f>
        <v>0</v>
      </c>
      <c r="X697" s="1" t="str">
        <f ca="1">IF(ISERROR(F680),"",_xlfn.TEXTJOIN(",",TRUE,X685:X696))</f>
        <v xml:space="preserve"> G+11 in AHT 001</v>
      </c>
    </row>
    <row r="698" spans="1:24" ht="12" customHeight="1" x14ac:dyDescent="0.25">
      <c r="A698" s="40" t="str">
        <f ca="1">IF(ISERROR(F680),"",A677)</f>
        <v>Result:</v>
      </c>
      <c r="B698" s="42" t="e" cm="1">
        <f t="array" aca="1" ref="B698" ca="1">IF(INDIRECT("N" &amp; ROW())&lt;20, "NOT PROMOTED TO SECOND YEAR", IF(TRIM(INDIRECT("V" &amp; ROW()-1))="","PASS","CARRY OVER")
)</f>
        <v>#N/A</v>
      </c>
      <c r="C698" s="42"/>
      <c r="D698" s="40" t="str">
        <f ca="1">IF(ISERROR(F680),"",D677)</f>
        <v>Remark:</v>
      </c>
      <c r="E698" s="42" t="e">
        <f ca="1">IF(ISERROR(F680),"",IF(V697="",IF(X697="","",X697),_xlfn.TEXTJOIN(" ",TRUE,"BACK IN",V697)))</f>
        <v>#N/A</v>
      </c>
      <c r="F698" s="42"/>
      <c r="G698" s="40" t="str">
        <f ca="1">IF(ISERROR(F680),"",G677)</f>
        <v>SGPA:</v>
      </c>
      <c r="H698" s="43" t="e">
        <f ca="1">IF(ISERROR(F680),"",M697/F697)</f>
        <v>#N/A</v>
      </c>
      <c r="I698" s="40" t="str">
        <f ca="1">IF(ISERROR(F680),"",I677)</f>
        <v>CGPA:</v>
      </c>
      <c r="J698" s="43" t="e">
        <f ca="1">IF(ISERROR(F680),"",VLOOKUP(B680,INDIRECT($F$8),12+(O696-1)*3,0))</f>
        <v>#N/A</v>
      </c>
      <c r="K698" s="42" t="str">
        <f ca="1">IF(ISERROR(F680),"",K677)</f>
        <v>Earned Credits:</v>
      </c>
      <c r="L698" s="40">
        <f ca="1">IF(ISERROR(F680),"",SUMIF(N685:N695,"&gt;0",F685:F695))</f>
        <v>19</v>
      </c>
      <c r="M698" s="42" t="str">
        <f ca="1">IF(ISERROR(F680),"",M677)</f>
        <v>Cuml. Earned Credits:</v>
      </c>
      <c r="N698" s="40">
        <f ca="1">IF(ISERROR(F680),"",VLOOKUP(B680,INDIRECT($F$8),10+(O696-1)*3,0))</f>
        <v>42</v>
      </c>
    </row>
    <row r="699" spans="1:24" ht="12" customHeight="1" x14ac:dyDescent="0.25">
      <c r="A699" s="40"/>
      <c r="B699" s="42"/>
      <c r="C699" s="42"/>
      <c r="D699" s="40"/>
      <c r="E699" s="42"/>
      <c r="F699" s="42"/>
      <c r="G699" s="40"/>
      <c r="H699" s="43"/>
      <c r="I699" s="40"/>
      <c r="J699" s="43"/>
      <c r="K699" s="42"/>
      <c r="L699" s="40"/>
      <c r="M699" s="42"/>
      <c r="N699" s="40"/>
    </row>
    <row r="700" spans="1:24" ht="12" customHeight="1" x14ac:dyDescent="0.25">
      <c r="A700" s="40"/>
      <c r="B700" s="42"/>
      <c r="C700" s="42"/>
      <c r="D700" s="40"/>
      <c r="E700" s="42"/>
      <c r="F700" s="42"/>
      <c r="G700" s="40"/>
      <c r="H700" s="43"/>
      <c r="I700" s="40"/>
      <c r="J700" s="43"/>
      <c r="K700" s="42"/>
      <c r="L700" s="40"/>
      <c r="M700" s="42"/>
      <c r="N700" s="40"/>
    </row>
    <row r="701" spans="1:24" ht="12" customHeight="1" x14ac:dyDescent="0.25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 t="str">
        <f ca="1">VLOOKUP(B701,INDIRECT($F$8),4,0)</f>
        <v>MANAV DIMRI</v>
      </c>
    </row>
    <row r="702" spans="1:24" ht="12" customHeight="1" x14ac:dyDescent="0.25">
      <c r="A702" s="44" t="str">
        <f ca="1">IF(ISERROR(F701),"",A681)</f>
        <v>Name:</v>
      </c>
      <c r="B702" s="44" t="str">
        <f ca="1">IFERROR(VLOOKUP(B701,INDIRECT($F$8),4,0),"")</f>
        <v>MANAV DIMRI</v>
      </c>
      <c r="C702" s="44"/>
      <c r="D702" s="44" t="str">
        <f ca="1">IF(ISERROR(F701),"",D681)</f>
        <v>Father's Name:</v>
      </c>
      <c r="E702" s="44" t="str">
        <f ca="1">IFERROR(VLOOKUP(B701,INDIRECT($F$8),5,0),"")</f>
        <v>HARISH CHANDRA</v>
      </c>
      <c r="F702" s="44"/>
      <c r="G702" s="44" t="str">
        <f ca="1">IF(ISERROR(F701),"",G681)</f>
        <v>University Roll No:</v>
      </c>
      <c r="H702" s="44"/>
      <c r="I702" s="45">
        <f ca="1">IFERROR(VLOOKUP(B701,INDIRECT($F$8),2,0),"")</f>
        <v>250090101034</v>
      </c>
      <c r="J702" s="45"/>
      <c r="K702" s="44" t="str">
        <f ca="1">IF(ISERROR(F701),"",K681)</f>
        <v>University Enrol. No:</v>
      </c>
      <c r="L702" s="44"/>
      <c r="M702" s="45">
        <f ca="1">IFERROR(VLOOKUP(B701,INDIRECT($F$8),3,0),"")</f>
        <v>0</v>
      </c>
      <c r="N702" s="45"/>
    </row>
    <row r="703" spans="1:24" ht="12" customHeight="1" x14ac:dyDescent="0.25">
      <c r="A703" s="44"/>
      <c r="B703" s="44"/>
      <c r="C703" s="44"/>
      <c r="D703" s="44"/>
      <c r="E703" s="44"/>
      <c r="F703" s="44"/>
      <c r="G703" s="44"/>
      <c r="H703" s="44"/>
      <c r="I703" s="45"/>
      <c r="J703" s="45"/>
      <c r="K703" s="44"/>
      <c r="L703" s="44"/>
      <c r="M703" s="45"/>
      <c r="N703" s="45"/>
    </row>
    <row r="704" spans="1:24" ht="12" customHeight="1" x14ac:dyDescent="0.25">
      <c r="A704" s="42" t="str">
        <f ca="1">IF(ISERROR(F701),"",A683)</f>
        <v>Subject Code</v>
      </c>
      <c r="B704" s="42" t="str">
        <f ca="1">IF(ISERROR(F701),"",B683)</f>
        <v>Subject Name</v>
      </c>
      <c r="C704" s="42"/>
      <c r="D704" s="42"/>
      <c r="E704" s="42"/>
      <c r="F704" s="42" t="str">
        <f ca="1">IF(ISERROR(F701),"",F683)</f>
        <v>Credits</v>
      </c>
      <c r="G704" s="42" t="str">
        <f ca="1">IF(ISERROR(F701),"",G683)</f>
        <v>External Marks</v>
      </c>
      <c r="H704" s="42"/>
      <c r="I704" s="42" t="str">
        <f ca="1">IF(ISERROR(F701),"",I683)</f>
        <v>Sessional Marks</v>
      </c>
      <c r="J704" s="42"/>
      <c r="K704" s="42" t="str">
        <f ca="1">IF(ISERROR(F701),"",K683)</f>
        <v>Total Marks</v>
      </c>
      <c r="L704" s="42"/>
      <c r="M704" s="42" t="str">
        <f ca="1">IF(ISERROR(F701),"",M683)</f>
        <v>Grade</v>
      </c>
      <c r="N704" s="42" t="str">
        <f ca="1">IF(ISERROR(F701),"",N683)</f>
        <v>Grade Points</v>
      </c>
    </row>
    <row r="705" spans="1:24" ht="12" customHeight="1" x14ac:dyDescent="0.2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W705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10</v>
      </c>
    </row>
    <row r="706" spans="1:24" ht="12" customHeight="1" x14ac:dyDescent="0.25">
      <c r="A706" s="7" t="str">
        <f ca="1">IF(ISERROR(F701),"",VLOOKUP(C701,INDIRECT($F$8),6+(O706-1)*3,0))</f>
        <v>AHT 001</v>
      </c>
      <c r="B706" s="38" t="str">
        <f ca="1">IF(ISERROR(F701),"",VLOOKUP(D701,INDIRECT($F$8),6+(O706-1)*3,0))</f>
        <v>Engineering Physics</v>
      </c>
      <c r="C706" s="38"/>
      <c r="D706" s="38"/>
      <c r="E706" s="38"/>
      <c r="F706" s="7">
        <f ca="1">IF(ISERROR(F701),"",VLOOKUP(E701,INDIRECT($F$8),6+(O706-1)*3,0))</f>
        <v>4</v>
      </c>
      <c r="G706" s="39" t="str">
        <f ca="1">IF(ISERROR(F701),"",_xlfn.TEXTJOIN("/",FALSE,P706,S706))</f>
        <v>HARISH CHANDRA/100</v>
      </c>
      <c r="H706" s="39"/>
      <c r="I706" s="39" t="str">
        <f ca="1">IF(ISERROR(F701),"",_xlfn.TEXTJOIN("/",FALSE,Q706,T706))</f>
        <v>37/50</v>
      </c>
      <c r="J706" s="39"/>
      <c r="K706" s="39" t="str">
        <f ca="1">IF(ISERROR(F701),"",_xlfn.TEXTJOIN("/",FALSE,R706,U706))</f>
        <v>37/150</v>
      </c>
      <c r="L706" s="39"/>
      <c r="M706" s="7" t="b">
        <f ca="1">IF(ISERROR(F701),"",IF(ISTEXT(P706),IF(P706="A","Ab",IF(P706="D","Dt",IF(P706="UFM","UFM",IF(P706="NA","")))),IF(AND(ISBLANK(P706),ISBLANK(R706)),"",IF(P706&lt;0.3*S706,"F",IF(ISBLANK(R706),"",IF(ISTEXT(R706),R706,IF(R706&gt;=0.9*U706,"O",IF(R706&gt;=0.85*U706,"A+",IF(R706&gt;=0.8*U706,"A",IF(R706&gt;=0.7*U706,"B+",IF(R706&gt;=0.6*U706,"B",IF(R706&gt;=0.5*U706,"C",IF(R706&gt;=0.4*U706,"P",IF(R706&lt;0.4*U706,"F",R706))))))))))))))</f>
        <v>0</v>
      </c>
      <c r="N706" s="8" t="e">
        <f t="shared" ref="N706:N716" ca="1" si="67">INDEX($Z$2:$Z$13,MATCH(M706,$Y$2:$Y$13,0))</f>
        <v>#N/A</v>
      </c>
      <c r="O706">
        <v>1</v>
      </c>
      <c r="P706" s="1" t="str">
        <f ca="1">IF(ISERROR(F701),"",IF(ISTEXT(VLOOKUP(B701,INDIRECT($F$8),6+(O706-1)*3)),(VLOOKUP(B701,INDIRECT($F$8),6+(O706-1)*3)),SUM(VLOOKUP(B701,INDIRECT($F$8),6+(O706-1)*3),IF(W718,W706,0))))</f>
        <v>HARISH CHANDRA</v>
      </c>
      <c r="Q706" s="1">
        <f ca="1">IF(ISERROR(F701),"",VLOOKUP(B701,INDIRECT($F$8),7+(O706-1)*3))</f>
        <v>37</v>
      </c>
      <c r="R706" s="1">
        <f ca="1">IF(ISERROR(F701),"",SUM(P706:Q706))</f>
        <v>37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e">
        <f ca="1">IF(ISERROR(F701),"",IF(N706=0,A706,""))</f>
        <v>#N/A</v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11</v>
      </c>
      <c r="X706" s="1" t="str">
        <f ca="1">IF(ISERROR(F701),"",IF(W706=0,"",_xlfn.TEXTJOIN("",FALSE," G+",W706," in ",A706)))</f>
        <v xml:space="preserve"> G+11 in AHT 001</v>
      </c>
    </row>
    <row r="707" spans="1:24" ht="12" customHeight="1" x14ac:dyDescent="0.25">
      <c r="A707" s="7" t="str">
        <f ca="1">IF(ISERROR(F701),"",VLOOKUP(C701,INDIRECT($F$8),6+(O707-1)*3,0))</f>
        <v>AHT 005</v>
      </c>
      <c r="B707" s="38" t="str">
        <f ca="1">IF(ISERROR(F701),"",VLOOKUP(D701,INDIRECT($F$8),6+(O707-1)*3,0))</f>
        <v>Analytical Mathematics</v>
      </c>
      <c r="C707" s="38"/>
      <c r="D707" s="38"/>
      <c r="E707" s="38"/>
      <c r="F707" s="7">
        <f ca="1">IF(ISERROR(F701),"",VLOOKUP(E701,INDIRECT($F$8),6+(O707-1)*3,0))</f>
        <v>4</v>
      </c>
      <c r="G707" s="39" t="str">
        <f ca="1">IF(ISERROR(F701),"",_xlfn.TEXTJOIN("/",FALSE,P707,S707))</f>
        <v>78/100</v>
      </c>
      <c r="H707" s="39"/>
      <c r="I707" s="39" t="str">
        <f ca="1">IF(ISERROR(F701),"",_xlfn.TEXTJOIN("/",FALSE,Q707,T707))</f>
        <v>35/50</v>
      </c>
      <c r="J707" s="39"/>
      <c r="K707" s="39" t="str">
        <f ca="1">IF(ISERROR(F701),"",_xlfn.TEXTJOIN("/",FALSE,R707,U707))</f>
        <v>113/150</v>
      </c>
      <c r="L707" s="39"/>
      <c r="M707" s="7" t="str">
        <f ca="1">IF(ISERROR(F701),"",IF(ISTEXT(P707),IF(P707="A","Ab",IF(P707="D","Dt",IF(P707="UFM","UFM",IF(P707="NA","")))),IF(AND(ISBLANK(P707),ISBLANK(R707)),"",IF(P707&lt;0.3*S707,"F",IF(ISBLANK(R707),"",IF(ISTEXT(R707),R707,IF(R707&gt;=0.9*U707,"O",IF(R707&gt;=0.85*U707,"A+",IF(R707&gt;=0.8*U707,"A",IF(R707&gt;=0.7*U707,"B+",IF(R707&gt;=0.6*U707,"B",IF(R707&gt;=0.5*U707,"C",IF(R707&gt;=0.4*U707,"P",IF(R707&lt;0.4*U707,"F",R707))))))))))))))</f>
        <v>B+</v>
      </c>
      <c r="N707" s="8">
        <f t="shared" ca="1" si="67"/>
        <v>7</v>
      </c>
      <c r="O707">
        <f>O706+1</f>
        <v>2</v>
      </c>
      <c r="P707" s="1">
        <f ca="1">IF(ISERROR(F701),"",IF(ISTEXT(VLOOKUP(B701,INDIRECT($F$8),6+(O707-1)*3)),(VLOOKUP(B701,INDIRECT($F$8),6+(O707-1)*3)),SUM(VLOOKUP(B701,INDIRECT($F$8),6+(O707-1)*3),IF(W718,W707,0))))</f>
        <v>78</v>
      </c>
      <c r="Q707" s="1">
        <f ca="1">IF(ISERROR(F701),"",VLOOKUP(B701,INDIRECT($F$8),7+(O707-1)*3))</f>
        <v>35</v>
      </c>
      <c r="R707" s="1">
        <f ca="1">IF(ISERROR(F701),"",SUM(P707:Q707))</f>
        <v>113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str">
        <f ca="1">IF(ISERROR(F701),"",IF(N707=0,A707,""))</f>
        <v/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0</v>
      </c>
      <c r="X707" s="1" t="str">
        <f ca="1">IF(ISERROR(F701),"",IF(W707=0,"",_xlfn.TEXTJOIN("",FALSE," G+",W707," in ",A707)))</f>
        <v/>
      </c>
    </row>
    <row r="708" spans="1:24" ht="12" customHeight="1" x14ac:dyDescent="0.25">
      <c r="A708" s="7" t="str">
        <f ca="1">IF(ISERROR(F701),"",VLOOKUP(C701,INDIRECT($F$8),6+(O708-1)*3,0))</f>
        <v>EET 001</v>
      </c>
      <c r="B708" s="38" t="str">
        <f ca="1">IF(ISERROR(F701),"",VLOOKUP(D701,INDIRECT($F$8),6+(O708-1)*3,0))</f>
        <v>Basic Electrical Engineering</v>
      </c>
      <c r="C708" s="38"/>
      <c r="D708" s="38"/>
      <c r="E708" s="38"/>
      <c r="F708" s="7">
        <f ca="1">IF(ISERROR(F701),"",VLOOKUP(E701,INDIRECT($F$8),6+(O708-1)*3,0))</f>
        <v>4</v>
      </c>
      <c r="G708" s="39" t="str">
        <f ca="1">IF(ISERROR(F701),"",_xlfn.TEXTJOIN("/",FALSE,P708,S708))</f>
        <v>64/100</v>
      </c>
      <c r="H708" s="39"/>
      <c r="I708" s="39" t="str">
        <f ca="1">IF(ISERROR(F701),"",_xlfn.TEXTJOIN("/",FALSE,Q708,T708))</f>
        <v>47/50</v>
      </c>
      <c r="J708" s="39"/>
      <c r="K708" s="39" t="str">
        <f ca="1">IF(ISERROR(F701),"",_xlfn.TEXTJOIN("/",FALSE,R708,U708))</f>
        <v>111/150</v>
      </c>
      <c r="L708" s="39"/>
      <c r="M708" s="7" t="str">
        <f ca="1">IF(ISERROR(F701),"",IF(ISTEXT(P708),IF(P708="A","Ab",IF(P708="D","Dt",IF(P708="UFM","UFM",IF(P708="NA","")))),IF(AND(ISBLANK(P708),ISBLANK(R708)),"",IF(P708&lt;0.3*S708,"F",IF(ISBLANK(R708),"",IF(ISTEXT(R708),R708,IF(R708&gt;=0.9*U708,"O",IF(R708&gt;=0.85*U708,"A+",IF(R708&gt;=0.8*U708,"A",IF(R708&gt;=0.7*U708,"B+",IF(R708&gt;=0.6*U708,"B",IF(R708&gt;=0.5*U708,"C",IF(R708&gt;=0.4*U708,"P",IF(R708&lt;0.4*U708,"F",R708))))))))))))))</f>
        <v>B+</v>
      </c>
      <c r="N708" s="8">
        <f t="shared" ca="1" si="67"/>
        <v>7</v>
      </c>
      <c r="O708">
        <f>O707+1</f>
        <v>3</v>
      </c>
      <c r="P708" s="1">
        <f ca="1">IF(ISERROR(F701),"",IF(ISTEXT(VLOOKUP(B701,INDIRECT($F$8),6+(O708-1)*3)),(VLOOKUP(B701,INDIRECT($F$8),6+(O708-1)*3)),SUM(VLOOKUP(B701,INDIRECT($F$8),6+(O708-1)*3),IF(W718,W708,0))))</f>
        <v>64</v>
      </c>
      <c r="Q708" s="1">
        <f ca="1">IF(ISERROR(F701),"",VLOOKUP(B701,INDIRECT($F$8),7+(O708-1)*3))</f>
        <v>47</v>
      </c>
      <c r="R708" s="1">
        <f ca="1">IF(ISERROR(F701),"",SUM(P708:Q708))</f>
        <v>111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str">
        <f ca="1">IF(ISERROR(F701),"",IF(N708=0,A708,""))</f>
        <v/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0</v>
      </c>
      <c r="X708" s="1" t="str">
        <f ca="1">IF(ISERROR(F701),"",IF(W708=0,"",_xlfn.TEXTJOIN("",FALSE," G+",W708," in ",A708)))</f>
        <v/>
      </c>
    </row>
    <row r="709" spans="1:24" ht="12" customHeight="1" x14ac:dyDescent="0.25">
      <c r="A709" s="7" t="str">
        <f ca="1">IF(ISERROR(F701),"",VLOOKUP(C701,INDIRECT($F$8),6+(O709-1)*3,0))</f>
        <v>CST 001</v>
      </c>
      <c r="B709" s="38" t="str">
        <f ca="1">IF(ISERROR(F701),"",VLOOKUP(D701,INDIRECT($F$8),6+(O709-1)*3,0))</f>
        <v>Programming for Problem Solving</v>
      </c>
      <c r="C709" s="38"/>
      <c r="D709" s="38"/>
      <c r="E709" s="38"/>
      <c r="F709" s="7">
        <f ca="1">IF(ISERROR(F701),"",VLOOKUP(E701,INDIRECT($F$8),6+(O709-1)*3,0))</f>
        <v>4</v>
      </c>
      <c r="G709" s="39" t="str">
        <f ca="1">IF(ISERROR(F701),"",_xlfn.TEXTJOIN("/",FALSE,P709,S709))</f>
        <v>84/100</v>
      </c>
      <c r="H709" s="39"/>
      <c r="I709" s="39" t="str">
        <f ca="1">IF(ISERROR(F701),"",_xlfn.TEXTJOIN("/",FALSE,Q709,T709))</f>
        <v>44/50</v>
      </c>
      <c r="J709" s="39"/>
      <c r="K709" s="39" t="str">
        <f ca="1">IF(ISERROR(F701),"",_xlfn.TEXTJOIN("/",FALSE,R709,U709))</f>
        <v>128/150</v>
      </c>
      <c r="L709" s="39"/>
      <c r="M709" s="7" t="str">
        <f ca="1">IF(ISERROR(F701),"",IF(ISTEXT(P709),IF(P709="A","Ab",IF(P709="D","Dt",IF(P709="UFM","UFM",IF(P709="NA","")))),IF(AND(ISBLANK(P709),ISBLANK(R709)),"",IF(P709&lt;0.3*S709,"F",IF(ISBLANK(R709),"",IF(ISTEXT(R709),R709,IF(R709&gt;=0.9*U709,"O",IF(R709&gt;=0.85*U709,"A+",IF(R709&gt;=0.8*U709,"A",IF(R709&gt;=0.7*U709,"B+",IF(R709&gt;=0.6*U709,"B",IF(R709&gt;=0.5*U709,"C",IF(R709&gt;=0.4*U709,"P",IF(R709&lt;0.4*U709,"F",R709))))))))))))))</f>
        <v>A+</v>
      </c>
      <c r="N709" s="8">
        <f t="shared" ca="1" si="67"/>
        <v>9</v>
      </c>
      <c r="O709">
        <f>O708+1</f>
        <v>4</v>
      </c>
      <c r="P709" s="1">
        <f ca="1">IF(ISERROR(F701),"",IF(ISTEXT(VLOOKUP(B701,INDIRECT($F$8),6+(O709-1)*3)),(VLOOKUP(B701,INDIRECT($F$8),6+(O709-1)*3)),SUM(VLOOKUP(B701,INDIRECT($F$8),6+(O709-1)*3),IF(W718,W709,0))))</f>
        <v>84</v>
      </c>
      <c r="Q709" s="1">
        <f ca="1">IF(ISERROR(F701),"",VLOOKUP(B701,INDIRECT($F$8),7+(O709-1)*3))</f>
        <v>44</v>
      </c>
      <c r="R709" s="1">
        <f ca="1">IF(ISERROR(F701),"",SUM(P709:Q709))</f>
        <v>128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str">
        <f ca="1">IF(ISERROR(F701),"",IF(N709=0,A709,""))</f>
        <v/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0</v>
      </c>
      <c r="X709" s="1" t="str">
        <f ca="1">IF(ISERROR(F701),"",IF(W709=0,"",_xlfn.TEXTJOIN("",FALSE," G+",W709," in ",A709)))</f>
        <v/>
      </c>
    </row>
    <row r="710" spans="1:24" ht="12" customHeight="1" x14ac:dyDescent="0.25">
      <c r="A710" s="7" t="str">
        <f ca="1">IF(ISERROR(F701),"",VLOOKUP(C701,INDIRECT($F$8),6+(O710-1)*3,0))</f>
        <v>AHT 004</v>
      </c>
      <c r="B710" s="38" t="str">
        <f ca="1">IF(ISERROR(F701),"",VLOOKUP(D701,INDIRECT($F$8),6+(O710-1)*3,0))</f>
        <v>Environmental Studies ($)</v>
      </c>
      <c r="C710" s="38"/>
      <c r="D710" s="38"/>
      <c r="E710" s="38"/>
      <c r="F710" s="7">
        <f ca="1">IF(ISERROR(F701),"",VLOOKUP(E701,INDIRECT($F$8),6+(O710-1)*3,0))</f>
        <v>0</v>
      </c>
      <c r="G710" s="39" t="str">
        <f ca="1">IF(ISERROR(F701),"",_xlfn.TEXTJOIN("/",FALSE,P710,S710))</f>
        <v>21/50</v>
      </c>
      <c r="H710" s="39"/>
      <c r="I710" s="39" t="str">
        <f ca="1">IF(ISERROR(F701),"",_xlfn.TEXTJOIN("/",FALSE,Q710,T710))</f>
        <v>20/25</v>
      </c>
      <c r="J710" s="39"/>
      <c r="K710" s="39" t="str">
        <f ca="1">IF(ISERROR(F701),"",_xlfn.TEXTJOIN("/",FALSE,R710,U710))</f>
        <v>41/75</v>
      </c>
      <c r="L710" s="39"/>
      <c r="M710" s="7" t="str">
        <f ca="1">IF(ISERROR(F701),"",IF(ISTEXT(P710),IF(P710="A","Ab",IF(P710="D","Dt",IF(P710="UFM","UFM",IF(P710="NA","")))),IF(AND(ISBLANK(P710),ISBLANK(R710)),"",IF(P710&lt;0.3*S710,"F",IF(ISBLANK(R710),"",IF(ISTEXT(R710),R710,IF(R710&gt;=0.9*U710,"O",IF(R710&gt;=0.85*U710,"A+",IF(R710&gt;=0.8*U710,"A",IF(R710&gt;=0.7*U710,"B+",IF(R710&gt;=0.6*U710,"B",IF(R710&gt;=0.5*U710,"C",IF(R710&gt;=0.4*U710,"P",IF(R710&lt;0.4*U710,"F",R710))))))))))))))</f>
        <v>C</v>
      </c>
      <c r="N710" s="8">
        <f t="shared" ca="1" si="67"/>
        <v>5</v>
      </c>
      <c r="O710">
        <f>O709+1</f>
        <v>5</v>
      </c>
      <c r="P710" s="1">
        <f ca="1">IF(ISERROR(F701),"",IF(ISTEXT(VLOOKUP(B701,INDIRECT($F$8),6+(O710-1)*3)),(VLOOKUP(B701,INDIRECT($F$8),6+(O710-1)*3)),SUM(VLOOKUP(B701,INDIRECT($F$8),6+(O710-1)*3),IF(W718,W710,0))))</f>
        <v>21</v>
      </c>
      <c r="Q710" s="1">
        <f ca="1">IF(ISERROR(F701),"",VLOOKUP(B701,INDIRECT($F$8),7+(O710-1)*3))</f>
        <v>20</v>
      </c>
      <c r="R710" s="1">
        <f ca="1">IF(ISERROR(F701),"",SUM(P710:Q710))</f>
        <v>41</v>
      </c>
      <c r="S710" s="1">
        <f ca="1">IF(ISERROR(F701),"",VLOOKUP(A701,INDIRECT($F$8),6+(O710-1)*3))</f>
        <v>50</v>
      </c>
      <c r="T710" s="1">
        <f ca="1">IF(ISERROR(F701),"",VLOOKUP(A701,INDIRECT($F$8),7+(O710-1)*3))</f>
        <v>25</v>
      </c>
      <c r="U710" s="1">
        <f ca="1">IF(ISERROR(F701),"",VLOOKUP(A701,INDIRECT($F$8),8+(O710-1)*3))</f>
        <v>75</v>
      </c>
      <c r="V710" s="1" t="str">
        <f ca="1">IF(ISERROR(F701),"",IF(N710=0,A710,""))</f>
        <v/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0</v>
      </c>
      <c r="X710" s="1" t="str">
        <f ca="1">IF(ISERROR(F701),"",IF(W710=0,"",_xlfn.TEXTJOIN("",FALSE," G+",W710," in ",A710)))</f>
        <v/>
      </c>
    </row>
    <row r="711" spans="1:24" ht="12" customHeight="1" x14ac:dyDescent="0.25">
      <c r="A711" s="7" t="str">
        <f ca="1">IF(ISERROR(F701),"",VLOOKUP(C701,INDIRECT($F$8),6+(O711-1)*3,0))</f>
        <v>AHP 001</v>
      </c>
      <c r="B711" s="38" t="str">
        <f ca="1">IF(ISERROR(F701),"",VLOOKUP(D701,INDIRECT($F$8),6+(O711-1)*3,0))</f>
        <v>Engineering Physics Lab</v>
      </c>
      <c r="C711" s="38"/>
      <c r="D711" s="38"/>
      <c r="E711" s="38"/>
      <c r="F711" s="7">
        <f ca="1">IF(ISERROR(F701),"",VLOOKUP(E701,INDIRECT($F$8),6+(O711-1)*3,0))</f>
        <v>1</v>
      </c>
      <c r="G711" s="39" t="str">
        <f ca="1">IF(ISERROR(F701),"",_xlfn.TEXTJOIN("/",FALSE,P711,S711))</f>
        <v>17/25</v>
      </c>
      <c r="H711" s="39"/>
      <c r="I711" s="39" t="str">
        <f ca="1">IF(ISERROR(F701),"",_xlfn.TEXTJOIN("/",FALSE,Q711,T711))</f>
        <v>22/25</v>
      </c>
      <c r="J711" s="39"/>
      <c r="K711" s="39" t="str">
        <f ca="1">IF(ISERROR(F701),"",_xlfn.TEXTJOIN("/",FALSE,R711,U711))</f>
        <v>39/50</v>
      </c>
      <c r="L711" s="39"/>
      <c r="M711" s="7" t="str">
        <f ca="1">IF(ISERROR(F701),"",IF(ISTEXT(P711),IF(P711="A","Ab",IF(P711="D","Dt",IF(P711="UFM","UFM",IF(P711="NA","")))),IF(AND(ISBLANK(P711),ISBLANK(R711)),"",IF(P711&lt;0.3*S711,"F",IF(ISBLANK(R711),"",IF(ISTEXT(R711),R711,IF(R711&gt;=0.9*U711,"O",IF(R711&gt;=0.85*U711,"A+",IF(R711&gt;=0.8*U711,"A",IF(R711&gt;=0.7*U711,"B+",IF(R711&gt;=0.6*U711,"B",IF(R711&gt;=0.5*U711,"C",IF(R711&gt;=0.4*U711,"P",IF(R711&lt;0.4*U711,"F",R711))))))))))))))</f>
        <v>B+</v>
      </c>
      <c r="N711" s="8">
        <f t="shared" ca="1" si="67"/>
        <v>7</v>
      </c>
      <c r="O711">
        <f t="shared" ref="O711:O717" si="68">O710+1</f>
        <v>6</v>
      </c>
      <c r="P711" s="1">
        <f ca="1">IF(ISERROR(F701),"",IF(ISTEXT(VLOOKUP(B701,INDIRECT($F$8),6+(O711-1)*3)),(VLOOKUP(B701,INDIRECT($F$8),6+(O711-1)*3)),SUM(VLOOKUP(B701,INDIRECT($F$8),6+(O711-1)*3),IF(W718,W711,0))))</f>
        <v>17</v>
      </c>
      <c r="Q711" s="1">
        <f ca="1">IF(ISERROR(F701),"",VLOOKUP(B701,INDIRECT($F$8),7+(O711-1)*3))</f>
        <v>22</v>
      </c>
      <c r="R711" s="1">
        <f ca="1">IF(ISERROR(F701),"",SUM(P711:Q711))</f>
        <v>39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str">
        <f ca="1">IF(ISERROR(F701),"",IF(N711=0,A711,""))</f>
        <v/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0</v>
      </c>
      <c r="X711" s="1" t="str">
        <f ca="1">IF(ISERROR(F701),"",IF(W711=0,"",_xlfn.TEXTJOIN("",FALSE," G+",W711," in ",A711)))</f>
        <v/>
      </c>
    </row>
    <row r="712" spans="1:24" ht="12" customHeight="1" x14ac:dyDescent="0.25">
      <c r="A712" s="7" t="str">
        <f ca="1">IF(ISERROR(F701),"",VLOOKUP(C701,INDIRECT($F$8),6+(O712-1)*3,0))</f>
        <v>EEP 001</v>
      </c>
      <c r="B712" s="38" t="str">
        <f ca="1">IF(ISERROR(F701),"",VLOOKUP(D701,INDIRECT($F$8),6+(O712-1)*3,0))</f>
        <v>Basic Electrical Engineering Lab</v>
      </c>
      <c r="C712" s="38"/>
      <c r="D712" s="38"/>
      <c r="E712" s="38"/>
      <c r="F712" s="7">
        <f ca="1">IF(ISERROR(F701),"",VLOOKUP(E701,INDIRECT($F$8),6+(O712-1)*3,0))</f>
        <v>1</v>
      </c>
      <c r="G712" s="39" t="str">
        <f ca="1">IF(ISERROR(F701),"",_xlfn.TEXTJOIN("/",FALSE,P712,S712))</f>
        <v>24/25</v>
      </c>
      <c r="H712" s="39"/>
      <c r="I712" s="39" t="str">
        <f ca="1">IF(ISERROR(F701),"",_xlfn.TEXTJOIN("/",FALSE,Q712,T712))</f>
        <v>23/25</v>
      </c>
      <c r="J712" s="39"/>
      <c r="K712" s="39" t="str">
        <f ca="1">IF(ISERROR(F701),"",_xlfn.TEXTJOIN("/",FALSE,R712,U712))</f>
        <v>47/50</v>
      </c>
      <c r="L712" s="39"/>
      <c r="M712" s="7" t="str">
        <f ca="1">IF(ISERROR(F701),"",IF(ISTEXT(P712),IF(P712="A","Ab",IF(P712="D","Dt",IF(P712="UFM","UFM",IF(P712="NA","")))),IF(AND(ISBLANK(P712),ISBLANK(R712)),"",IF(P712&lt;0.3*S712,"F",IF(ISBLANK(R712),"",IF(ISTEXT(R712),R712,IF(R712&gt;=0.9*U712,"O",IF(R712&gt;=0.85*U712,"A+",IF(R712&gt;=0.8*U712,"A",IF(R712&gt;=0.7*U712,"B+",IF(R712&gt;=0.6*U712,"B",IF(R712&gt;=0.5*U712,"C",IF(R712&gt;=0.4*U712,"P",IF(R712&lt;0.4*U712,"F",R712))))))))))))))</f>
        <v>O</v>
      </c>
      <c r="N712" s="8">
        <f t="shared" ca="1" si="67"/>
        <v>10</v>
      </c>
      <c r="O712">
        <f t="shared" si="68"/>
        <v>7</v>
      </c>
      <c r="P712" s="1">
        <f ca="1">IF(ISERROR(F701),"",IF(ISTEXT(VLOOKUP(B701,INDIRECT($F$8),6+(O712-1)*3)),(VLOOKUP(B701,INDIRECT($F$8),6+(O712-1)*3)),SUM(VLOOKUP(B701,INDIRECT($F$8),6+(O712-1)*3),IF(W718,W712,0))))</f>
        <v>24</v>
      </c>
      <c r="Q712" s="1">
        <f ca="1">IF(ISERROR(F701),"",VLOOKUP(B701,INDIRECT($F$8),7+(O712-1)*3))</f>
        <v>23</v>
      </c>
      <c r="R712" s="1">
        <f ca="1">IF(ISERROR(F701),"",SUM(P712:Q712))</f>
        <v>47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str">
        <f ca="1">IF(ISERROR(F701),"",IF(N712=0,A712,""))</f>
        <v/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0</v>
      </c>
      <c r="X712" s="1" t="str">
        <f ca="1">IF(ISERROR(F701),"",IF(W712=0,"",_xlfn.TEXTJOIN("",FALSE," G+",W712," in ",A712)))</f>
        <v/>
      </c>
    </row>
    <row r="713" spans="1:24" ht="12" customHeight="1" x14ac:dyDescent="0.25">
      <c r="A713" s="7" t="str">
        <f ca="1">IF(ISERROR(F701),"",VLOOKUP(C701,INDIRECT($F$8),6+(O713-1)*3,0))</f>
        <v>CSP 001</v>
      </c>
      <c r="B713" s="38" t="str">
        <f ca="1">IF(ISERROR(F701),"",VLOOKUP(D701,INDIRECT($F$8),6+(O713-1)*3-Z713,0))</f>
        <v>Programming for Problem Solving Lab</v>
      </c>
      <c r="C713" s="38"/>
      <c r="D713" s="38"/>
      <c r="E713" s="38"/>
      <c r="F713" s="7">
        <f ca="1">IF(ISERROR(F701),"",VLOOKUP(E701,INDIRECT($F$8),6+(O713-1)*3,0))</f>
        <v>1</v>
      </c>
      <c r="G713" s="39" t="str">
        <f ca="1">IF(ISERROR(F701),"",_xlfn.TEXTJOIN("/",FALSE,P713,S713))</f>
        <v>21/25</v>
      </c>
      <c r="H713" s="39"/>
      <c r="I713" s="39" t="str">
        <f ca="1">IF(ISERROR(F701),"",_xlfn.TEXTJOIN("/",FALSE,Q713,T713))</f>
        <v>21/25</v>
      </c>
      <c r="J713" s="39"/>
      <c r="K713" s="39" t="str">
        <f ca="1">IF(ISERROR(F701),"",_xlfn.TEXTJOIN("/",FALSE,R713,U713))</f>
        <v>42/50</v>
      </c>
      <c r="L713" s="39"/>
      <c r="M713" s="7" t="str">
        <f ca="1">IF(ISERROR(F701),"",IF(ISTEXT(P713),IF(P713="A","Ab",IF(P713="D","Dt",IF(P713="UFM","UFM",IF(P713="NA","")))),IF(AND(ISBLANK(P713),ISBLANK(R713)),"",IF(P713&lt;0.3*S713,"F",IF(ISBLANK(R713),"",IF(ISTEXT(R713),R713,IF(R713&gt;=0.9*U713,"O",IF(R713&gt;=0.85*U713,"A+",IF(R713&gt;=0.8*U713,"A",IF(R713&gt;=0.7*U713,"B+",IF(R713&gt;=0.6*U713,"B",IF(R713&gt;=0.5*U713,"C",IF(R713&gt;=0.4*U713,"P",IF(R713&lt;0.4*U713,"F",R713))))))))))))))</f>
        <v>A</v>
      </c>
      <c r="N713" s="8">
        <f t="shared" ca="1" si="67"/>
        <v>8</v>
      </c>
      <c r="O713">
        <f t="shared" si="68"/>
        <v>8</v>
      </c>
      <c r="P713" s="1">
        <f ca="1">IF(ISERROR(F701),"",IF(ISTEXT(VLOOKUP(B701,INDIRECT($F$8),6+(O713-1)*3)),(VLOOKUP(B701,INDIRECT($F$8),6+(O713-1)*3)),SUM(VLOOKUP(B701,INDIRECT($F$8),6+(O713-1)*3),IF(W718,W713,0))))</f>
        <v>21</v>
      </c>
      <c r="Q713" s="1">
        <f ca="1">IF(ISERROR(F701),"",VLOOKUP(B701,INDIRECT($F$8),7+(O713-1)*3))</f>
        <v>21</v>
      </c>
      <c r="R713" s="1">
        <f ca="1">IF(ISERROR(F701),"",SUM(P713:Q713))</f>
        <v>42</v>
      </c>
      <c r="S713" s="1">
        <f ca="1">IF(ISERROR(F701),"",VLOOKUP(A701,INDIRECT($F$8),6+(O713-1)*3))</f>
        <v>25</v>
      </c>
      <c r="T713" s="1">
        <f ca="1">IF(ISERROR(F701),"",VLOOKUP(A701,INDIRECT($F$8),7+(O713-1)*3))</f>
        <v>25</v>
      </c>
      <c r="U713" s="1">
        <f ca="1">IF(ISERROR(F701),"",VLOOKUP(A701,INDIRECT($F$8),8+(O713-1)*3))</f>
        <v>50</v>
      </c>
      <c r="V713" s="1" t="str">
        <f ca="1">IF(ISERROR(F701),"",IF(N713=0,A713,""))</f>
        <v/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0</v>
      </c>
      <c r="X713" s="1" t="str">
        <f ca="1">IF(ISERROR(F701),"",IF(W713=0,"",_xlfn.TEXTJOIN("",FALSE," G+",W713," in ",A713)))</f>
        <v/>
      </c>
    </row>
    <row r="714" spans="1:24" ht="12" customHeight="1" x14ac:dyDescent="0.25">
      <c r="A714" s="7" t="str">
        <f ca="1">IF(ISERROR(F701),"",VLOOKUP(C701,INDIRECT($F$8),6+(O714-1)*3,0))</f>
        <v>MEP 002</v>
      </c>
      <c r="B714" s="38" t="str">
        <f ca="1">IF(ISERROR(F701),"",VLOOKUP(D701,INDIRECT($F$8),6+(O714-1)*3-Z714,0))</f>
        <v>Engineering Graphics &amp; Design Lab</v>
      </c>
      <c r="C714" s="38"/>
      <c r="D714" s="38"/>
      <c r="E714" s="38"/>
      <c r="F714" s="7">
        <f ca="1">IF(ISERROR(F701),"",VLOOKUP(E701,INDIRECT($F$8),6+(O714-1)*3,0))</f>
        <v>2</v>
      </c>
      <c r="G714" s="39" t="str">
        <f ca="1">IF(ISERROR(F701),"",_xlfn.TEXTJOIN("/",FALSE,P714,S714))</f>
        <v>35/50</v>
      </c>
      <c r="H714" s="39"/>
      <c r="I714" s="39" t="str">
        <f ca="1">IF(ISERROR(F701),"",_xlfn.TEXTJOIN("/",FALSE,Q714,T714))</f>
        <v>38/50</v>
      </c>
      <c r="J714" s="39"/>
      <c r="K714" s="39" t="str">
        <f ca="1">IF(ISERROR(F701),"",_xlfn.TEXTJOIN("/",FALSE,R714,U714))</f>
        <v>73/100</v>
      </c>
      <c r="L714" s="39"/>
      <c r="M714" s="7" t="str">
        <f ca="1">IF(ISERROR(F701),"",IF(ISTEXT(P714),IF(P714="A","Ab",IF(P714="D","Dt",IF(P714="UFM","UFM",IF(P714="NA","")))),IF(AND(ISBLANK(P714),ISBLANK(R714)),"",IF(P714&lt;0.3*S714,"F",IF(ISBLANK(R714),"",IF(ISTEXT(R714),R714,IF(R714&gt;=0.9*U714,"O",IF(R714&gt;=0.85*U714,"A+",IF(R714&gt;=0.8*U714,"A",IF(R714&gt;=0.7*U714,"B+",IF(R714&gt;=0.6*U714,"B",IF(R714&gt;=0.5*U714,"C",IF(R714&gt;=0.4*U714,"P",IF(R714&lt;0.4*U714,"F",R714))))))))))))))</f>
        <v>B+</v>
      </c>
      <c r="N714" s="8">
        <f t="shared" ca="1" si="67"/>
        <v>7</v>
      </c>
      <c r="O714">
        <f t="shared" si="68"/>
        <v>9</v>
      </c>
      <c r="P714" s="1">
        <f ca="1">IF(ISERROR(F701),"",IF(ISTEXT(VLOOKUP(B701,INDIRECT($F$8),6+(O714-1)*3)),(VLOOKUP(B701,INDIRECT($F$8),6+(O714-1)*3)),SUM(VLOOKUP(B701,INDIRECT($F$8),6+(O714-1)*3),IF(W718,W714,0))))</f>
        <v>35</v>
      </c>
      <c r="Q714" s="1">
        <f ca="1">IF(ISERROR(F701),"",VLOOKUP(B701,INDIRECT($F$8),7+(O714-1)*3))</f>
        <v>38</v>
      </c>
      <c r="R714" s="1">
        <f ca="1">IF(ISERROR(F701),"",SUM(P714:Q714))</f>
        <v>73</v>
      </c>
      <c r="S714" s="1">
        <f ca="1">IF(ISERROR(F701),"",VLOOKUP(A701,INDIRECT($F$8),6+(O714-1)*3))</f>
        <v>50</v>
      </c>
      <c r="T714" s="1">
        <f ca="1">IF(ISERROR(F701),"",VLOOKUP(A701,INDIRECT($F$8),7+(O714-1)*3))</f>
        <v>50</v>
      </c>
      <c r="U714" s="1">
        <f ca="1">IF(ISERROR(F701),"",VLOOKUP(A701,INDIRECT($F$8),8+(O714-1)*3))</f>
        <v>100</v>
      </c>
      <c r="V714" s="1" t="str">
        <f ca="1">IF(ISERROR(F701),"",IF(N714=0,A714,""))</f>
        <v/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0</v>
      </c>
      <c r="X714" s="1" t="str">
        <f ca="1">IF(ISERROR(F701),"",IF(W714=0,"",_xlfn.TEXTJOIN("",FALSE," G+",W714," in ",A714)))</f>
        <v/>
      </c>
    </row>
    <row r="715" spans="1:24" ht="12" customHeight="1" x14ac:dyDescent="0.25">
      <c r="A715" s="7" t="str">
        <f ca="1">IF(ISERROR(F701),"",VLOOKUP(C701,INDIRECT($F$8),6+(O715-1)*3,0))</f>
        <v>AHP 003</v>
      </c>
      <c r="B715" s="38" t="str">
        <f ca="1">IF(ISERROR(F701),"",VLOOKUP(D701,INDIRECT($F$8),6+(O715-1)*3,0))</f>
        <v>Introduction to Digital Marketing Lab</v>
      </c>
      <c r="C715" s="38"/>
      <c r="D715" s="38"/>
      <c r="E715" s="38"/>
      <c r="F715" s="7">
        <f ca="1">IF(ISERROR(F701),"",VLOOKUP(E701,INDIRECT($F$8),6+(O715-1)*3,0))</f>
        <v>1</v>
      </c>
      <c r="G715" s="39" t="str">
        <f ca="1">IF(ISERROR(F701),"",_xlfn.TEXTJOIN("/",FALSE,P715,S715))</f>
        <v>20/25</v>
      </c>
      <c r="H715" s="39"/>
      <c r="I715" s="39" t="str">
        <f ca="1">IF(ISERROR(F701),"",_xlfn.TEXTJOIN("/",FALSE,Q715,T715))</f>
        <v>20/25</v>
      </c>
      <c r="J715" s="39"/>
      <c r="K715" s="39" t="str">
        <f ca="1">IF(ISERROR(F701),"",_xlfn.TEXTJOIN("/",FALSE,R715,U715))</f>
        <v>40/50</v>
      </c>
      <c r="L715" s="39"/>
      <c r="M715" s="7" t="str">
        <f ca="1">IF(ISERROR(F701),"",IF(ISTEXT(P715),IF(P715="A","Ab",IF(P715="D","Dt",IF(P715="UFM","UFM",IF(P715="NA","")))),IF(AND(ISBLANK(P715),ISBLANK(R715)),"",IF(P715&lt;0.3*S715,"F",IF(ISBLANK(R715),"",IF(ISTEXT(R715),R715,IF(R715&gt;=0.9*U715,"O",IF(R715&gt;=0.85*U715,"A+",IF(R715&gt;=0.8*U715,"A",IF(R715&gt;=0.7*U715,"B+",IF(R715&gt;=0.6*U715,"B",IF(R715&gt;=0.5*U715,"C",IF(R715&gt;=0.4*U715,"P",IF(R715&lt;0.4*U715,"F",R715))))))))))))))</f>
        <v>A</v>
      </c>
      <c r="N715" s="8">
        <f t="shared" ca="1" si="67"/>
        <v>8</v>
      </c>
      <c r="O715">
        <f t="shared" si="68"/>
        <v>10</v>
      </c>
      <c r="P715" s="1">
        <f ca="1">IF(ISERROR(F701),"",IF(ISTEXT(VLOOKUP(B701,INDIRECT($F$8),6+(O715-1)*3)),(VLOOKUP(B701,INDIRECT($F$8),6+(O715-1)*3)),SUM(VLOOKUP(B701,INDIRECT($F$8),6+(O715-1)*3),IF(W718,W715,0))))</f>
        <v>20</v>
      </c>
      <c r="Q715" s="1">
        <f ca="1">IF(ISERROR(F701),"",VLOOKUP(B701,INDIRECT($F$8),7+(O715-1)*3))</f>
        <v>20</v>
      </c>
      <c r="R715" s="1">
        <f ca="1">IF(ISERROR(F701),"",SUM(P715:Q715))</f>
        <v>40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str">
        <f ca="1">IF(ISERROR(F701),"",IF(N715=0,A715,""))</f>
        <v/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0</v>
      </c>
      <c r="X715" s="1" t="str">
        <f ca="1">IF(ISERROR(F701),"",IF(W715=0,"",_xlfn.TEXTJOIN("",FALSE," G+",W715," in ",A715)))</f>
        <v/>
      </c>
    </row>
    <row r="716" spans="1:24" ht="12" customHeight="1" x14ac:dyDescent="0.25">
      <c r="A716" s="7" t="str">
        <f ca="1">IF(ISERROR(F701),"",VLOOKUP(C701,INDIRECT($F$8),6+(O716-1)*3,0))</f>
        <v>AHP 005</v>
      </c>
      <c r="B716" s="38" t="str">
        <f ca="1">IF(ISERROR(F701),"",VLOOKUP(D701,INDIRECT($F$8),6+(O716-1)*3,0))</f>
        <v>Self Employment &amp; Entrepreneurship Development</v>
      </c>
      <c r="C716" s="38"/>
      <c r="D716" s="38"/>
      <c r="E716" s="38"/>
      <c r="F716" s="7">
        <f ca="1">IF(ISERROR(F701),"",VLOOKUP(E701,INDIRECT($F$8),6+(O716-1)*3,0))</f>
        <v>1</v>
      </c>
      <c r="G716" s="39" t="str">
        <f ca="1">IF(ISERROR(F701),"",_xlfn.TEXTJOIN("/",FALSE,P716,S716))</f>
        <v>19/25</v>
      </c>
      <c r="H716" s="39"/>
      <c r="I716" s="39" t="str">
        <f ca="1">IF(ISERROR(F701),"",_xlfn.TEXTJOIN("/",FALSE,Q716,T716))</f>
        <v>19/25</v>
      </c>
      <c r="J716" s="39"/>
      <c r="K716" s="39" t="str">
        <f ca="1">IF(ISERROR(F701),"",_xlfn.TEXTJOIN("/",FALSE,R716,U716))</f>
        <v>38/50</v>
      </c>
      <c r="L716" s="39"/>
      <c r="M716" s="7" t="str">
        <f ca="1">IF(ISERROR(F701),"",IF(ISTEXT(P716),IF(P716="A","Ab",IF(P716="D","Dt",IF(P716="UFM","UFM",IF(P716="NA","")))),IF(AND(ISBLANK(P716),ISBLANK(R716)),"",IF(P716&lt;0.3*S716,"F",IF(ISBLANK(R716),"",IF(ISTEXT(R716),R716,IF(R716&gt;=0.9*U716,"O",IF(R716&gt;=0.85*U716,"A+",IF(R716&gt;=0.8*U716,"A",IF(R716&gt;=0.7*U716,"B+",IF(R716&gt;=0.6*U716,"B",IF(R716&gt;=0.5*U716,"C",IF(R716&gt;=0.4*U716,"P",IF(R716&lt;0.4*U716,"F",R716))))))))))))))</f>
        <v>B+</v>
      </c>
      <c r="N716" s="8">
        <f t="shared" ca="1" si="67"/>
        <v>7</v>
      </c>
      <c r="O716">
        <f t="shared" si="68"/>
        <v>11</v>
      </c>
      <c r="P716" s="1">
        <f ca="1">IF(ISERROR(F701),"",IF(ISTEXT(VLOOKUP(B701,INDIRECT($F$8),6+(O716-1)*3)),(VLOOKUP(B701,INDIRECT($F$8),6+(O716-1)*3)),SUM(VLOOKUP(B701,INDIRECT($F$8),6+(O716-1)*3),IF(W718,W716,0))))</f>
        <v>19</v>
      </c>
      <c r="Q716" s="1">
        <f ca="1">IF(ISERROR(F701),"",VLOOKUP(B701,INDIRECT($F$8),7+(O716-1)*3))</f>
        <v>19</v>
      </c>
      <c r="R716" s="1">
        <f ca="1">IF(ISERROR(F701),"",SUM(P716:Q716))</f>
        <v>38</v>
      </c>
      <c r="S716" s="1">
        <f ca="1">IF(ISERROR(F701),"",VLOOKUP(A701,INDIRECT($F$8),6+(O716-1)*3))</f>
        <v>25</v>
      </c>
      <c r="T716" s="1">
        <f ca="1">IF(ISERROR(F701),"",VLOOKUP(A701,INDIRECT($F$8),7+(O716-1)*3))</f>
        <v>25</v>
      </c>
      <c r="U716" s="1">
        <f ca="1">IF(ISERROR(F701),"",VLOOKUP(A701,INDIRECT($F$8),8+(O716-1)*3))</f>
        <v>50</v>
      </c>
      <c r="V716" s="1" t="str">
        <f ca="1">IF(ISERROR(F701),"",IF(N716=0,A716,""))</f>
        <v/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0</v>
      </c>
      <c r="X716" s="1" t="str">
        <f ca="1">IF(ISERROR(F701),"",IF(W716=0,"",_xlfn.TEXTJOIN("",FALSE," G+",W716," in ",A716)))</f>
        <v/>
      </c>
    </row>
    <row r="717" spans="1:24" ht="12" customHeight="1" x14ac:dyDescent="0.25">
      <c r="A717" s="7" t="str">
        <f ca="1">IF(ISERROR(F701),"",VLOOKUP(C701,INDIRECT($F$8),6+(O717-1)*3-Y717,0))</f>
        <v>GP 02</v>
      </c>
      <c r="B717" s="38" t="str">
        <f ca="1">IF(ISERROR(F701),"",VLOOKUP(D701,INDIRECT($F$8),6+(O717-1)*3-Z717,0))</f>
        <v>General Proficiency ($)</v>
      </c>
      <c r="C717" s="38"/>
      <c r="D717" s="38"/>
      <c r="E717" s="38"/>
      <c r="F717" s="7">
        <f ca="1">IF(ISERROR(F701),"",VLOOKUP(E701,INDIRECT($F$8),6+(O717-1)*3-AA717,0))</f>
        <v>0</v>
      </c>
      <c r="G717" s="39" t="str">
        <f ca="1">IF(ISERROR(F701),"","-")</f>
        <v>-</v>
      </c>
      <c r="H717" s="39"/>
      <c r="I717" s="39" t="str">
        <f ca="1">IF(ISERROR(F701),"",_xlfn.TEXTJOIN("/",FALSE,Q717,T717))</f>
        <v>45/50</v>
      </c>
      <c r="J717" s="39"/>
      <c r="K717" s="39" t="str">
        <f ca="1">IF(ISERROR(F701),"",_xlfn.TEXTJOIN("/",FALSE,R717,U717))</f>
        <v>45/50</v>
      </c>
      <c r="L717" s="39"/>
      <c r="M717" s="39" t="str">
        <f ca="1">IF(ISBLANK(R717),"",IF(ISTEXT(R717),R717,IF(R717&gt;=0.8*U717,"Excellent",IF(R717&gt;=0.6*U717,"Very Good",IF(R717&gt;=0.4*U717,"Good",IF(R717&gt;=0.2*U717,"Satisfactory","Average"))))))</f>
        <v>Excellent</v>
      </c>
      <c r="N717" s="39"/>
      <c r="O717">
        <f t="shared" si="68"/>
        <v>12</v>
      </c>
      <c r="P717" s="1">
        <f ca="1">IF(ISERROR(F701),"",IF(ISTEXT(VLOOKUP(B\28,INDIRECT($F$8),6+(O717-1)*3)),(VLOOKUP(B701,INDIRECT($F$8),6+(O717-1)*3)),SUM(VLOOKUP(B701,INDIRECT($F$8),6+(O717-1)*3),IF(W718,W717,0))))</f>
        <v>0</v>
      </c>
      <c r="Q717" s="1">
        <f ca="1">IF(ISERROR(F701),"",VLOOKUP(B701,INDIRECT($F$8),7+(O717-1)*3))</f>
        <v>45</v>
      </c>
      <c r="R717" s="1">
        <f ca="1">IF(ISERROR(F701),"",SUM(P717:Q717))</f>
        <v>45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5">
      <c r="A718" s="40" t="str">
        <f ca="1">IF(ISERROR(F701),"",A697)</f>
        <v>Total Credits/ Marks/ Total Grade Points</v>
      </c>
      <c r="B718" s="40"/>
      <c r="C718" s="40"/>
      <c r="D718" s="40"/>
      <c r="E718" s="40"/>
      <c r="F718" s="10">
        <f ca="1">IF(ISERROR(F701),"",SUM(F706:F716))</f>
        <v>23</v>
      </c>
      <c r="G718" s="41" t="str">
        <f ca="1">IF(ISERROR(F701),"",_xlfn.TEXTJOIN("/",TRUE,SUMIF(F706:F717,"&gt;0",P706:P717),SUMIF(F706:F717,"&gt;0",S706:S717)))</f>
        <v>362/575</v>
      </c>
      <c r="H718" s="41"/>
      <c r="I718" s="41" t="str">
        <f ca="1">IF(ISERROR(F701),"",_xlfn.TEXTJOIN("/",TRUE,SUMIF(F706:F717,"&gt;0",Q706:Q717),SUMIF(F706:F717,"&gt;0",T706:T717)))</f>
        <v>306/375</v>
      </c>
      <c r="J718" s="41"/>
      <c r="K718" s="41" t="str">
        <f ca="1">IF(ISERROR(F701),"",_xlfn.TEXTJOIN("/",TRUE,SUMIF(F706:F717,"&gt;0",R706:R717),SUMIF(F706:F717,"&gt;0",U706:U717)))</f>
        <v>668/950</v>
      </c>
      <c r="L718" s="41"/>
      <c r="M718" s="40" t="e">
        <f ca="1">IF(ISERROR(F701),"",SUMPRODUCT(N706:N716,F706:F716))</f>
        <v>#N/A</v>
      </c>
      <c r="N718" s="40"/>
      <c r="V718" s="1" t="e">
        <f ca="1">IF(ISERROR(F701),"",_xlfn.TEXTJOIN(", ",TRUE,V706:V717))</f>
        <v>#N/A</v>
      </c>
      <c r="W718" t="b">
        <f ca="1">IF(ISERROR(F701),"",IF(SUM(W706:W717)&lt;=W705,TRUE,FALSE))</f>
        <v>0</v>
      </c>
      <c r="X718" s="1" t="str">
        <f ca="1">IF(ISERROR(F701),"",_xlfn.TEXTJOIN(",",TRUE,X706:X717))</f>
        <v xml:space="preserve"> G+11 in AHT 001</v>
      </c>
    </row>
    <row r="719" spans="1:24" ht="12" customHeight="1" x14ac:dyDescent="0.25">
      <c r="A719" s="40" t="str">
        <f ca="1">IF(ISERROR(F701),"",A698)</f>
        <v>Result:</v>
      </c>
      <c r="B719" s="42" t="e" cm="1">
        <f t="array" aca="1" ref="B719" ca="1">IF(INDIRECT("N" &amp; ROW())&lt;20, "NOT PROMOTED TO SECOND YEAR", IF(TRIM(INDIRECT("V" &amp; ROW()-1))="","PASS","CARRY OVER")
)</f>
        <v>#N/A</v>
      </c>
      <c r="C719" s="42"/>
      <c r="D719" s="40" t="str">
        <f ca="1">IF(ISERROR(F701),"",D698)</f>
        <v>Remark:</v>
      </c>
      <c r="E719" s="42" t="e">
        <f ca="1">IF(ISERROR(F701),"",IF(V718="",IF(X718="","",X718),_xlfn.TEXTJOIN(" ",TRUE,"BACK IN",V718)))</f>
        <v>#N/A</v>
      </c>
      <c r="F719" s="42"/>
      <c r="G719" s="40" t="str">
        <f ca="1">IF(ISERROR(F701),"",G698)</f>
        <v>SGPA:</v>
      </c>
      <c r="H719" s="43" t="e">
        <f ca="1">IF(ISERROR(F701),"",M718/F718)</f>
        <v>#N/A</v>
      </c>
      <c r="I719" s="40" t="str">
        <f ca="1">IF(ISERROR(F701),"",I698)</f>
        <v>CGPA:</v>
      </c>
      <c r="J719" s="43" t="e">
        <f ca="1">IF(ISERROR(F701),"",VLOOKUP(B701,INDIRECT($F$8),12+(O717-1)*3,0))</f>
        <v>#N/A</v>
      </c>
      <c r="K719" s="42" t="str">
        <f ca="1">IF(ISERROR(F701),"",K698)</f>
        <v>Earned Credits:</v>
      </c>
      <c r="L719" s="40">
        <f ca="1">IF(ISERROR(F701),"",SUMIF(N706:N716,"&gt;0",F706:F716))</f>
        <v>19</v>
      </c>
      <c r="M719" s="42" t="str">
        <f ca="1">IF(ISERROR(F701),"",M698)</f>
        <v>Cuml. Earned Credits:</v>
      </c>
      <c r="N719" s="40">
        <f ca="1">IF(ISERROR(F701),"",VLOOKUP(B701,INDIRECT($F$8),10+(O717-1)*3,0))</f>
        <v>42</v>
      </c>
    </row>
    <row r="720" spans="1:24" ht="12" customHeight="1" x14ac:dyDescent="0.25">
      <c r="A720" s="40"/>
      <c r="B720" s="42"/>
      <c r="C720" s="42"/>
      <c r="D720" s="40"/>
      <c r="E720" s="42"/>
      <c r="F720" s="42"/>
      <c r="G720" s="40"/>
      <c r="H720" s="43"/>
      <c r="I720" s="40"/>
      <c r="J720" s="43"/>
      <c r="K720" s="42"/>
      <c r="L720" s="40"/>
      <c r="M720" s="42"/>
      <c r="N720" s="40"/>
    </row>
    <row r="721" spans="1:24" ht="12" customHeight="1" x14ac:dyDescent="0.25">
      <c r="A721" s="40"/>
      <c r="B721" s="42"/>
      <c r="C721" s="42"/>
      <c r="D721" s="40"/>
      <c r="E721" s="42"/>
      <c r="F721" s="42"/>
      <c r="G721" s="40"/>
      <c r="H721" s="43"/>
      <c r="I721" s="40"/>
      <c r="J721" s="43"/>
      <c r="K721" s="42"/>
      <c r="L721" s="40"/>
      <c r="M721" s="42"/>
      <c r="N721" s="40"/>
    </row>
    <row r="722" spans="1:24" ht="12" customHeight="1" x14ac:dyDescent="0.25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 t="str">
        <f ca="1">VLOOKUP(B722,INDIRECT($F$8),4,0)</f>
        <v>MANISH BHATT</v>
      </c>
    </row>
    <row r="723" spans="1:24" ht="12" customHeight="1" x14ac:dyDescent="0.25">
      <c r="A723" s="44" t="str">
        <f ca="1">IF(ISERROR(F722),"",A702)</f>
        <v>Name:</v>
      </c>
      <c r="B723" s="44" t="str">
        <f ca="1">IFERROR(VLOOKUP(B722,INDIRECT($F$8),4,0),"")</f>
        <v>MANISH BHATT</v>
      </c>
      <c r="C723" s="44"/>
      <c r="D723" s="44" t="str">
        <f ca="1">IF(ISERROR(F722),"",D702)</f>
        <v>Father's Name:</v>
      </c>
      <c r="E723" s="44" t="str">
        <f ca="1">IFERROR(VLOOKUP(B722,INDIRECT($F$8),5,0),"")</f>
        <v>RAJENDRA BHATT</v>
      </c>
      <c r="F723" s="44"/>
      <c r="G723" s="44" t="str">
        <f ca="1">IF(ISERROR(F722),"",G702)</f>
        <v>University Roll No:</v>
      </c>
      <c r="H723" s="44"/>
      <c r="I723" s="45">
        <f ca="1">IFERROR(VLOOKUP(B722,INDIRECT($F$8),2,0),"")</f>
        <v>250090101035</v>
      </c>
      <c r="J723" s="45"/>
      <c r="K723" s="44" t="str">
        <f ca="1">IF(ISERROR(F722),"",K702)</f>
        <v>University Enrol. No:</v>
      </c>
      <c r="L723" s="44"/>
      <c r="M723" s="45">
        <f ca="1">IFERROR(VLOOKUP(B722,INDIRECT($F$8),3,0),"")</f>
        <v>0</v>
      </c>
      <c r="N723" s="45"/>
    </row>
    <row r="724" spans="1:24" ht="12" customHeight="1" x14ac:dyDescent="0.25">
      <c r="A724" s="44"/>
      <c r="B724" s="44"/>
      <c r="C724" s="44"/>
      <c r="D724" s="44"/>
      <c r="E724" s="44"/>
      <c r="F724" s="44"/>
      <c r="G724" s="44"/>
      <c r="H724" s="44"/>
      <c r="I724" s="45"/>
      <c r="J724" s="45"/>
      <c r="K724" s="44"/>
      <c r="L724" s="44"/>
      <c r="M724" s="45"/>
      <c r="N724" s="45"/>
    </row>
    <row r="725" spans="1:24" ht="12" customHeight="1" x14ac:dyDescent="0.25">
      <c r="A725" s="42" t="str">
        <f ca="1">IF(ISERROR(F722),"",A704)</f>
        <v>Subject Code</v>
      </c>
      <c r="B725" s="42" t="str">
        <f ca="1">IF(ISERROR(F722),"",B704)</f>
        <v>Subject Name</v>
      </c>
      <c r="C725" s="42"/>
      <c r="D725" s="42"/>
      <c r="E725" s="42"/>
      <c r="F725" s="42" t="str">
        <f ca="1">IF(ISERROR(F722),"",F704)</f>
        <v>Credits</v>
      </c>
      <c r="G725" s="42" t="str">
        <f ca="1">IF(ISERROR(F722),"",G704)</f>
        <v>External Marks</v>
      </c>
      <c r="H725" s="42"/>
      <c r="I725" s="42" t="str">
        <f ca="1">IF(ISERROR(F722),"",I704)</f>
        <v>Sessional Marks</v>
      </c>
      <c r="J725" s="42"/>
      <c r="K725" s="42" t="str">
        <f ca="1">IF(ISERROR(F722),"",K704)</f>
        <v>Total Marks</v>
      </c>
      <c r="L725" s="42"/>
      <c r="M725" s="42" t="str">
        <f ca="1">IF(ISERROR(F722),"",M704)</f>
        <v>Grade</v>
      </c>
      <c r="N725" s="42" t="str">
        <f ca="1">IF(ISERROR(F722),"",N704)</f>
        <v>Grade Points</v>
      </c>
    </row>
    <row r="726" spans="1:24" ht="12" customHeight="1" x14ac:dyDescent="0.2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W726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10</v>
      </c>
    </row>
    <row r="727" spans="1:24" ht="12" customHeight="1" x14ac:dyDescent="0.25">
      <c r="A727" s="7" t="str">
        <f ca="1">IF(ISERROR(F722),"",VLOOKUP(C722,INDIRECT($F$8),6+(O727-1)*3,0))</f>
        <v>AHT 001</v>
      </c>
      <c r="B727" s="38" t="str">
        <f ca="1">IF(ISERROR(F722),"",VLOOKUP(D722,INDIRECT($F$8),6+(O727-1)*3,0))</f>
        <v>Engineering Physics</v>
      </c>
      <c r="C727" s="38"/>
      <c r="D727" s="38"/>
      <c r="E727" s="38"/>
      <c r="F727" s="7">
        <f ca="1">IF(ISERROR(F722),"",VLOOKUP(E722,INDIRECT($F$8),6+(O727-1)*3,0))</f>
        <v>4</v>
      </c>
      <c r="G727" s="39" t="str">
        <f ca="1">IF(ISERROR(F722),"",_xlfn.TEXTJOIN("/",FALSE,P727,S727))</f>
        <v>RAJENDRA BHATT/100</v>
      </c>
      <c r="H727" s="39"/>
      <c r="I727" s="39" t="str">
        <f ca="1">IF(ISERROR(F722),"",_xlfn.TEXTJOIN("/",FALSE,Q727,T727))</f>
        <v>36/50</v>
      </c>
      <c r="J727" s="39"/>
      <c r="K727" s="39" t="str">
        <f ca="1">IF(ISERROR(F722),"",_xlfn.TEXTJOIN("/",FALSE,R727,U727))</f>
        <v>36/150</v>
      </c>
      <c r="L727" s="39"/>
      <c r="M727" s="7" t="b">
        <f ca="1">IF(ISERROR(F722),"",IF(ISTEXT(P727),IF(P727="A","Ab",IF(P727="D","Dt",IF(P727="UFM","UFM",IF(P727="NA","")))),IF(AND(ISBLANK(P727),ISBLANK(R727)),"",IF(P727&lt;0.3*S727,"F",IF(ISBLANK(R727),"",IF(ISTEXT(R727),R727,IF(R727&gt;=0.9*U727,"O",IF(R727&gt;=0.85*U727,"A+",IF(R727&gt;=0.8*U727,"A",IF(R727&gt;=0.7*U727,"B+",IF(R727&gt;=0.6*U727,"B",IF(R727&gt;=0.5*U727,"C",IF(R727&gt;=0.4*U727,"P",IF(R727&lt;0.4*U727,"F",R727))))))))))))))</f>
        <v>0</v>
      </c>
      <c r="N727" s="8" t="e">
        <f t="shared" ref="N727:N737" ca="1" si="69">INDEX($Z$2:$Z$13,MATCH(M727,$Y$2:$Y$13,0))</f>
        <v>#N/A</v>
      </c>
      <c r="O727">
        <v>1</v>
      </c>
      <c r="P727" s="1" t="str">
        <f ca="1">IF(ISERROR(F722),"",IF(ISTEXT(VLOOKUP(B722,INDIRECT($F$8),6+(O727-1)*3)),(VLOOKUP(B722,INDIRECT($F$8),6+(O727-1)*3)),SUM(VLOOKUP(B722,INDIRECT($F$8),6+(O727-1)*3),IF(W739,W727,0))))</f>
        <v>RAJENDRA BHATT</v>
      </c>
      <c r="Q727" s="1">
        <f ca="1">IF(ISERROR(F722),"",VLOOKUP(B722,INDIRECT($F$8),7+(O727-1)*3))</f>
        <v>36</v>
      </c>
      <c r="R727" s="1">
        <f ca="1">IF(ISERROR(F722),"",SUM(P727:Q727))</f>
        <v>36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e">
        <f ca="1">IF(ISERROR(F722),"",IF(N727=0,A727,""))</f>
        <v>#N/A</v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11</v>
      </c>
      <c r="X727" s="1" t="str">
        <f ca="1">IF(ISERROR(F722),"",IF(W727=0,"",_xlfn.TEXTJOIN("",FALSE," G+",W727," in ",A727)))</f>
        <v xml:space="preserve"> G+11 in AHT 001</v>
      </c>
    </row>
    <row r="728" spans="1:24" ht="12" customHeight="1" x14ac:dyDescent="0.25">
      <c r="A728" s="7" t="str">
        <f ca="1">IF(ISERROR(F722),"",VLOOKUP(C722,INDIRECT($F$8),6+(O728-1)*3,0))</f>
        <v>AHT 005</v>
      </c>
      <c r="B728" s="38" t="str">
        <f ca="1">IF(ISERROR(F722),"",VLOOKUP(D722,INDIRECT($F$8),6+(O728-1)*3,0))</f>
        <v>Analytical Mathematics</v>
      </c>
      <c r="C728" s="38"/>
      <c r="D728" s="38"/>
      <c r="E728" s="38"/>
      <c r="F728" s="7">
        <f ca="1">IF(ISERROR(F722),"",VLOOKUP(E722,INDIRECT($F$8),6+(O728-1)*3,0))</f>
        <v>4</v>
      </c>
      <c r="G728" s="39" t="str">
        <f ca="1">IF(ISERROR(F722),"",_xlfn.TEXTJOIN("/",FALSE,P728,S728))</f>
        <v>63/100</v>
      </c>
      <c r="H728" s="39"/>
      <c r="I728" s="39" t="str">
        <f ca="1">IF(ISERROR(F722),"",_xlfn.TEXTJOIN("/",FALSE,Q728,T728))</f>
        <v>38/50</v>
      </c>
      <c r="J728" s="39"/>
      <c r="K728" s="39" t="str">
        <f ca="1">IF(ISERROR(F722),"",_xlfn.TEXTJOIN("/",FALSE,R728,U728))</f>
        <v>101/150</v>
      </c>
      <c r="L728" s="39"/>
      <c r="M728" s="7" t="str">
        <f ca="1">IF(ISERROR(F722),"",IF(ISTEXT(P728),IF(P728="A","Ab",IF(P728="D","Dt",IF(P728="UFM","UFM",IF(P728="NA","")))),IF(AND(ISBLANK(P728),ISBLANK(R728)),"",IF(P728&lt;0.3*S728,"F",IF(ISBLANK(R728),"",IF(ISTEXT(R728),R728,IF(R728&gt;=0.9*U728,"O",IF(R728&gt;=0.85*U728,"A+",IF(R728&gt;=0.8*U728,"A",IF(R728&gt;=0.7*U728,"B+",IF(R728&gt;=0.6*U728,"B",IF(R728&gt;=0.5*U728,"C",IF(R728&gt;=0.4*U728,"P",IF(R728&lt;0.4*U728,"F",R728))))))))))))))</f>
        <v>B</v>
      </c>
      <c r="N728" s="8">
        <f t="shared" ca="1" si="69"/>
        <v>6</v>
      </c>
      <c r="O728">
        <f>O727+1</f>
        <v>2</v>
      </c>
      <c r="P728" s="1">
        <f ca="1">IF(ISERROR(F722),"",IF(ISTEXT(VLOOKUP(B722,INDIRECT($F$8),6+(O728-1)*3)),(VLOOKUP(B722,INDIRECT($F$8),6+(O728-1)*3)),SUM(VLOOKUP(B722,INDIRECT($F$8),6+(O728-1)*3),IF(W739,W728,0))))</f>
        <v>63</v>
      </c>
      <c r="Q728" s="1">
        <f ca="1">IF(ISERROR(F722),"",VLOOKUP(B722,INDIRECT($F$8),7+(O728-1)*3))</f>
        <v>38</v>
      </c>
      <c r="R728" s="1">
        <f ca="1">IF(ISERROR(F722),"",SUM(P728:Q728))</f>
        <v>101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str">
        <f ca="1">IF(ISERROR(F722),"",IF(N728=0,A728,""))</f>
        <v/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0</v>
      </c>
      <c r="X728" s="1" t="str">
        <f ca="1">IF(ISERROR(F722),"",IF(W728=0,"",_xlfn.TEXTJOIN("",FALSE," G+",W728," in ",A728)))</f>
        <v/>
      </c>
    </row>
    <row r="729" spans="1:24" ht="12" customHeight="1" x14ac:dyDescent="0.25">
      <c r="A729" s="7" t="str">
        <f ca="1">IF(ISERROR(F722),"",VLOOKUP(C722,INDIRECT($F$8),6+(O729-1)*3,0))</f>
        <v>EET 001</v>
      </c>
      <c r="B729" s="38" t="str">
        <f ca="1">IF(ISERROR(F722),"",VLOOKUP(D722,INDIRECT($F$8),6+(O729-1)*3,0))</f>
        <v>Basic Electrical Engineering</v>
      </c>
      <c r="C729" s="38"/>
      <c r="D729" s="38"/>
      <c r="E729" s="38"/>
      <c r="F729" s="7">
        <f ca="1">IF(ISERROR(F722),"",VLOOKUP(E722,INDIRECT($F$8),6+(O729-1)*3,0))</f>
        <v>4</v>
      </c>
      <c r="G729" s="39" t="str">
        <f ca="1">IF(ISERROR(F722),"",_xlfn.TEXTJOIN("/",FALSE,P729,S729))</f>
        <v>68/100</v>
      </c>
      <c r="H729" s="39"/>
      <c r="I729" s="39" t="str">
        <f ca="1">IF(ISERROR(F722),"",_xlfn.TEXTJOIN("/",FALSE,Q729,T729))</f>
        <v>46/50</v>
      </c>
      <c r="J729" s="39"/>
      <c r="K729" s="39" t="str">
        <f ca="1">IF(ISERROR(F722),"",_xlfn.TEXTJOIN("/",FALSE,R729,U729))</f>
        <v>114/150</v>
      </c>
      <c r="L729" s="39"/>
      <c r="M729" s="7" t="str">
        <f ca="1">IF(ISERROR(F722),"",IF(ISTEXT(P729),IF(P729="A","Ab",IF(P729="D","Dt",IF(P729="UFM","UFM",IF(P729="NA","")))),IF(AND(ISBLANK(P729),ISBLANK(R729)),"",IF(P729&lt;0.3*S729,"F",IF(ISBLANK(R729),"",IF(ISTEXT(R729),R729,IF(R729&gt;=0.9*U729,"O",IF(R729&gt;=0.85*U729,"A+",IF(R729&gt;=0.8*U729,"A",IF(R729&gt;=0.7*U729,"B+",IF(R729&gt;=0.6*U729,"B",IF(R729&gt;=0.5*U729,"C",IF(R729&gt;=0.4*U729,"P",IF(R729&lt;0.4*U729,"F",R729))))))))))))))</f>
        <v>B+</v>
      </c>
      <c r="N729" s="8">
        <f t="shared" ca="1" si="69"/>
        <v>7</v>
      </c>
      <c r="O729">
        <f>O728+1</f>
        <v>3</v>
      </c>
      <c r="P729" s="1">
        <f ca="1">IF(ISERROR(F722),"",IF(ISTEXT(VLOOKUP(B722,INDIRECT($F$8),6+(O729-1)*3)),(VLOOKUP(B722,INDIRECT($F$8),6+(O729-1)*3)),SUM(VLOOKUP(B722,INDIRECT($F$8),6+(O729-1)*3),IF(W739,W729,0))))</f>
        <v>68</v>
      </c>
      <c r="Q729" s="1">
        <f ca="1">IF(ISERROR(F722),"",VLOOKUP(B722,INDIRECT($F$8),7+(O729-1)*3))</f>
        <v>46</v>
      </c>
      <c r="R729" s="1">
        <f ca="1">IF(ISERROR(F722),"",SUM(P729:Q729))</f>
        <v>114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str">
        <f ca="1">IF(ISERROR(F722),"",IF(N729=0,A729,""))</f>
        <v/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0</v>
      </c>
      <c r="X729" s="1" t="str">
        <f ca="1">IF(ISERROR(F722),"",IF(W729=0,"",_xlfn.TEXTJOIN("",FALSE," G+",W729," in ",A729)))</f>
        <v/>
      </c>
    </row>
    <row r="730" spans="1:24" ht="12" customHeight="1" x14ac:dyDescent="0.25">
      <c r="A730" s="7" t="str">
        <f ca="1">IF(ISERROR(F722),"",VLOOKUP(C722,INDIRECT($F$8),6+(O730-1)*3,0))</f>
        <v>CST 001</v>
      </c>
      <c r="B730" s="38" t="str">
        <f ca="1">IF(ISERROR(F722),"",VLOOKUP(D722,INDIRECT($F$8),6+(O730-1)*3,0))</f>
        <v>Programming for Problem Solving</v>
      </c>
      <c r="C730" s="38"/>
      <c r="D730" s="38"/>
      <c r="E730" s="38"/>
      <c r="F730" s="7">
        <f ca="1">IF(ISERROR(F722),"",VLOOKUP(E722,INDIRECT($F$8),6+(O730-1)*3,0))</f>
        <v>4</v>
      </c>
      <c r="G730" s="39" t="str">
        <f ca="1">IF(ISERROR(F722),"",_xlfn.TEXTJOIN("/",FALSE,P730,S730))</f>
        <v>60/100</v>
      </c>
      <c r="H730" s="39"/>
      <c r="I730" s="39" t="str">
        <f ca="1">IF(ISERROR(F722),"",_xlfn.TEXTJOIN("/",FALSE,Q730,T730))</f>
        <v>39/50</v>
      </c>
      <c r="J730" s="39"/>
      <c r="K730" s="39" t="str">
        <f ca="1">IF(ISERROR(F722),"",_xlfn.TEXTJOIN("/",FALSE,R730,U730))</f>
        <v>99/150</v>
      </c>
      <c r="L730" s="39"/>
      <c r="M730" s="7" t="str">
        <f ca="1">IF(ISERROR(F722),"",IF(ISTEXT(P730),IF(P730="A","Ab",IF(P730="D","Dt",IF(P730="UFM","UFM",IF(P730="NA","")))),IF(AND(ISBLANK(P730),ISBLANK(R730)),"",IF(P730&lt;0.3*S730,"F",IF(ISBLANK(R730),"",IF(ISTEXT(R730),R730,IF(R730&gt;=0.9*U730,"O",IF(R730&gt;=0.85*U730,"A+",IF(R730&gt;=0.8*U730,"A",IF(R730&gt;=0.7*U730,"B+",IF(R730&gt;=0.6*U730,"B",IF(R730&gt;=0.5*U730,"C",IF(R730&gt;=0.4*U730,"P",IF(R730&lt;0.4*U730,"F",R730))))))))))))))</f>
        <v>B</v>
      </c>
      <c r="N730" s="8">
        <f t="shared" ca="1" si="69"/>
        <v>6</v>
      </c>
      <c r="O730">
        <f>O729+1</f>
        <v>4</v>
      </c>
      <c r="P730" s="1">
        <f ca="1">IF(ISERROR(F722),"",IF(ISTEXT(VLOOKUP(B722,INDIRECT($F$8),6+(O730-1)*3)),(VLOOKUP(B722,INDIRECT($F$8),6+(O730-1)*3)),SUM(VLOOKUP(B722,INDIRECT($F$8),6+(O730-1)*3),IF(W739,W730,0))))</f>
        <v>60</v>
      </c>
      <c r="Q730" s="1">
        <f ca="1">IF(ISERROR(F722),"",VLOOKUP(B722,INDIRECT($F$8),7+(O730-1)*3))</f>
        <v>39</v>
      </c>
      <c r="R730" s="1">
        <f ca="1">IF(ISERROR(F722),"",SUM(P730:Q730))</f>
        <v>99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str">
        <f ca="1">IF(ISERROR(F722),"",IF(N730=0,A730,""))</f>
        <v/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0</v>
      </c>
      <c r="X730" s="1" t="str">
        <f ca="1">IF(ISERROR(F722),"",IF(W730=0,"",_xlfn.TEXTJOIN("",FALSE," G+",W730," in ",A730)))</f>
        <v/>
      </c>
    </row>
    <row r="731" spans="1:24" ht="12" customHeight="1" x14ac:dyDescent="0.25">
      <c r="A731" s="7" t="str">
        <f ca="1">IF(ISERROR(F722),"",VLOOKUP(C722,INDIRECT($F$8),6+(O731-1)*3,0))</f>
        <v>AHT 004</v>
      </c>
      <c r="B731" s="38" t="str">
        <f ca="1">IF(ISERROR(F722),"",VLOOKUP(D722,INDIRECT($F$8),6+(O731-1)*3,0))</f>
        <v>Environmental Studies ($)</v>
      </c>
      <c r="C731" s="38"/>
      <c r="D731" s="38"/>
      <c r="E731" s="38"/>
      <c r="F731" s="7">
        <f ca="1">IF(ISERROR(F722),"",VLOOKUP(E722,INDIRECT($F$8),6+(O731-1)*3,0))</f>
        <v>0</v>
      </c>
      <c r="G731" s="39" t="str">
        <f ca="1">IF(ISERROR(F722),"",_xlfn.TEXTJOIN("/",FALSE,P731,S731))</f>
        <v>28/50</v>
      </c>
      <c r="H731" s="39"/>
      <c r="I731" s="39" t="str">
        <f ca="1">IF(ISERROR(F722),"",_xlfn.TEXTJOIN("/",FALSE,Q731,T731))</f>
        <v>20/25</v>
      </c>
      <c r="J731" s="39"/>
      <c r="K731" s="39" t="str">
        <f ca="1">IF(ISERROR(F722),"",_xlfn.TEXTJOIN("/",FALSE,R731,U731))</f>
        <v>48/75</v>
      </c>
      <c r="L731" s="39"/>
      <c r="M731" s="7" t="str">
        <f ca="1">IF(ISERROR(F722),"",IF(ISTEXT(P731),IF(P731="A","Ab",IF(P731="D","Dt",IF(P731="UFM","UFM",IF(P731="NA","")))),IF(AND(ISBLANK(P731),ISBLANK(R731)),"",IF(P731&lt;0.3*S731,"F",IF(ISBLANK(R731),"",IF(ISTEXT(R731),R731,IF(R731&gt;=0.9*U731,"O",IF(R731&gt;=0.85*U731,"A+",IF(R731&gt;=0.8*U731,"A",IF(R731&gt;=0.7*U731,"B+",IF(R731&gt;=0.6*U731,"B",IF(R731&gt;=0.5*U731,"C",IF(R731&gt;=0.4*U731,"P",IF(R731&lt;0.4*U731,"F",R731))))))))))))))</f>
        <v>B</v>
      </c>
      <c r="N731" s="8">
        <f t="shared" ca="1" si="69"/>
        <v>6</v>
      </c>
      <c r="O731">
        <f>O730+1</f>
        <v>5</v>
      </c>
      <c r="P731" s="1">
        <f ca="1">IF(ISERROR(F722),"",IF(ISTEXT(VLOOKUP(B722,INDIRECT($F$8),6+(O731-1)*3)),(VLOOKUP(B722,INDIRECT($F$8),6+(O731-1)*3)),SUM(VLOOKUP(B722,INDIRECT($F$8),6+(O731-1)*3),IF(W739,W731,0))))</f>
        <v>28</v>
      </c>
      <c r="Q731" s="1">
        <f ca="1">IF(ISERROR(F722),"",VLOOKUP(B722,INDIRECT($F$8),7+(O731-1)*3))</f>
        <v>20</v>
      </c>
      <c r="R731" s="1">
        <f ca="1">IF(ISERROR(F722),"",SUM(P731:Q731))</f>
        <v>48</v>
      </c>
      <c r="S731" s="1">
        <f ca="1">IF(ISERROR(F722),"",VLOOKUP(A722,INDIRECT($F$8),6+(O731-1)*3))</f>
        <v>50</v>
      </c>
      <c r="T731" s="1">
        <f ca="1">IF(ISERROR(F722),"",VLOOKUP(A722,INDIRECT($F$8),7+(O731-1)*3))</f>
        <v>25</v>
      </c>
      <c r="U731" s="1">
        <f ca="1">IF(ISERROR(F722),"",VLOOKUP(A722,INDIRECT($F$8),8+(O731-1)*3))</f>
        <v>75</v>
      </c>
      <c r="V731" s="1" t="str">
        <f ca="1">IF(ISERROR(F722),"",IF(N731=0,A731,""))</f>
        <v/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0</v>
      </c>
      <c r="X731" s="1" t="str">
        <f ca="1">IF(ISERROR(F722),"",IF(W731=0,"",_xlfn.TEXTJOIN("",FALSE," G+",W731," in ",A731)))</f>
        <v/>
      </c>
    </row>
    <row r="732" spans="1:24" ht="12" customHeight="1" x14ac:dyDescent="0.25">
      <c r="A732" s="7" t="str">
        <f ca="1">IF(ISERROR(F722),"",VLOOKUP(C722,INDIRECT($F$8),6+(O732-1)*3,0))</f>
        <v>AHP 001</v>
      </c>
      <c r="B732" s="38" t="str">
        <f ca="1">IF(ISERROR(F722),"",VLOOKUP(D722,INDIRECT($F$8),6+(O732-1)*3,0))</f>
        <v>Engineering Physics Lab</v>
      </c>
      <c r="C732" s="38"/>
      <c r="D732" s="38"/>
      <c r="E732" s="38"/>
      <c r="F732" s="7">
        <f ca="1">IF(ISERROR(F722),"",VLOOKUP(E722,INDIRECT($F$8),6+(O732-1)*3,0))</f>
        <v>1</v>
      </c>
      <c r="G732" s="39" t="str">
        <f ca="1">IF(ISERROR(F722),"",_xlfn.TEXTJOIN("/",FALSE,P732,S732))</f>
        <v>20/25</v>
      </c>
      <c r="H732" s="39"/>
      <c r="I732" s="39" t="str">
        <f ca="1">IF(ISERROR(F722),"",_xlfn.TEXTJOIN("/",FALSE,Q732,T732))</f>
        <v>24/25</v>
      </c>
      <c r="J732" s="39"/>
      <c r="K732" s="39" t="str">
        <f ca="1">IF(ISERROR(F722),"",_xlfn.TEXTJOIN("/",FALSE,R732,U732))</f>
        <v>44/50</v>
      </c>
      <c r="L732" s="39"/>
      <c r="M732" s="7" t="str">
        <f ca="1">IF(ISERROR(F722),"",IF(ISTEXT(P732),IF(P732="A","Ab",IF(P732="D","Dt",IF(P732="UFM","UFM",IF(P732="NA","")))),IF(AND(ISBLANK(P732),ISBLANK(R732)),"",IF(P732&lt;0.3*S732,"F",IF(ISBLANK(R732),"",IF(ISTEXT(R732),R732,IF(R732&gt;=0.9*U732,"O",IF(R732&gt;=0.85*U732,"A+",IF(R732&gt;=0.8*U732,"A",IF(R732&gt;=0.7*U732,"B+",IF(R732&gt;=0.6*U732,"B",IF(R732&gt;=0.5*U732,"C",IF(R732&gt;=0.4*U732,"P",IF(R732&lt;0.4*U732,"F",R732))))))))))))))</f>
        <v>A+</v>
      </c>
      <c r="N732" s="8">
        <f t="shared" ca="1" si="69"/>
        <v>9</v>
      </c>
      <c r="O732">
        <f t="shared" ref="O732:O738" si="70">O731+1</f>
        <v>6</v>
      </c>
      <c r="P732" s="1">
        <f ca="1">IF(ISERROR(F722),"",IF(ISTEXT(VLOOKUP(B722,INDIRECT($F$8),6+(O732-1)*3)),(VLOOKUP(B722,INDIRECT($F$8),6+(O732-1)*3)),SUM(VLOOKUP(B722,INDIRECT($F$8),6+(O732-1)*3),IF(W739,W732,0))))</f>
        <v>20</v>
      </c>
      <c r="Q732" s="1">
        <f ca="1">IF(ISERROR(F722),"",VLOOKUP(B722,INDIRECT($F$8),7+(O732-1)*3))</f>
        <v>24</v>
      </c>
      <c r="R732" s="1">
        <f ca="1">IF(ISERROR(F722),"",SUM(P732:Q732))</f>
        <v>44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str">
        <f ca="1">IF(ISERROR(F722),"",IF(N732=0,A732,""))</f>
        <v/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0</v>
      </c>
      <c r="X732" s="1" t="str">
        <f ca="1">IF(ISERROR(F722),"",IF(W732=0,"",_xlfn.TEXTJOIN("",FALSE," G+",W732," in ",A732)))</f>
        <v/>
      </c>
    </row>
    <row r="733" spans="1:24" ht="12" customHeight="1" x14ac:dyDescent="0.25">
      <c r="A733" s="7" t="str">
        <f ca="1">IF(ISERROR(F722),"",VLOOKUP(C722,INDIRECT($F$8),6+(O733-1)*3,0))</f>
        <v>EEP 001</v>
      </c>
      <c r="B733" s="38" t="str">
        <f ca="1">IF(ISERROR(F722),"",VLOOKUP(D722,INDIRECT($F$8),6+(O733-1)*3,0))</f>
        <v>Basic Electrical Engineering Lab</v>
      </c>
      <c r="C733" s="38"/>
      <c r="D733" s="38"/>
      <c r="E733" s="38"/>
      <c r="F733" s="7">
        <f ca="1">IF(ISERROR(F722),"",VLOOKUP(E722,INDIRECT($F$8),6+(O733-1)*3,0))</f>
        <v>1</v>
      </c>
      <c r="G733" s="39" t="str">
        <f ca="1">IF(ISERROR(F722),"",_xlfn.TEXTJOIN("/",FALSE,P733,S733))</f>
        <v>23/25</v>
      </c>
      <c r="H733" s="39"/>
      <c r="I733" s="39" t="str">
        <f ca="1">IF(ISERROR(F722),"",_xlfn.TEXTJOIN("/",FALSE,Q733,T733))</f>
        <v>25/25</v>
      </c>
      <c r="J733" s="39"/>
      <c r="K733" s="39" t="str">
        <f ca="1">IF(ISERROR(F722),"",_xlfn.TEXTJOIN("/",FALSE,R733,U733))</f>
        <v>48/50</v>
      </c>
      <c r="L733" s="39"/>
      <c r="M733" s="7" t="str">
        <f ca="1">IF(ISERROR(F722),"",IF(ISTEXT(P733),IF(P733="A","Ab",IF(P733="D","Dt",IF(P733="UFM","UFM",IF(P733="NA","")))),IF(AND(ISBLANK(P733),ISBLANK(R733)),"",IF(P733&lt;0.3*S733,"F",IF(ISBLANK(R733),"",IF(ISTEXT(R733),R733,IF(R733&gt;=0.9*U733,"O",IF(R733&gt;=0.85*U733,"A+",IF(R733&gt;=0.8*U733,"A",IF(R733&gt;=0.7*U733,"B+",IF(R733&gt;=0.6*U733,"B",IF(R733&gt;=0.5*U733,"C",IF(R733&gt;=0.4*U733,"P",IF(R733&lt;0.4*U733,"F",R733))))))))))))))</f>
        <v>O</v>
      </c>
      <c r="N733" s="8">
        <f t="shared" ca="1" si="69"/>
        <v>10</v>
      </c>
      <c r="O733">
        <f t="shared" si="70"/>
        <v>7</v>
      </c>
      <c r="P733" s="1">
        <f ca="1">IF(ISERROR(F722),"",IF(ISTEXT(VLOOKUP(B722,INDIRECT($F$8),6+(O733-1)*3)),(VLOOKUP(B722,INDIRECT($F$8),6+(O733-1)*3)),SUM(VLOOKUP(B722,INDIRECT($F$8),6+(O733-1)*3),IF(W739,W733,0))))</f>
        <v>23</v>
      </c>
      <c r="Q733" s="1">
        <f ca="1">IF(ISERROR(F722),"",VLOOKUP(B722,INDIRECT($F$8),7+(O733-1)*3))</f>
        <v>25</v>
      </c>
      <c r="R733" s="1">
        <f ca="1">IF(ISERROR(F722),"",SUM(P733:Q733))</f>
        <v>48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str">
        <f ca="1">IF(ISERROR(F722),"",IF(N733=0,A733,""))</f>
        <v/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0</v>
      </c>
      <c r="X733" s="1" t="str">
        <f ca="1">IF(ISERROR(F722),"",IF(W733=0,"",_xlfn.TEXTJOIN("",FALSE," G+",W733," in ",A733)))</f>
        <v/>
      </c>
    </row>
    <row r="734" spans="1:24" ht="12" customHeight="1" x14ac:dyDescent="0.25">
      <c r="A734" s="7" t="str">
        <f ca="1">IF(ISERROR(F722),"",VLOOKUP(C722,INDIRECT($F$8),6+(O734-1)*3,0))</f>
        <v>CSP 001</v>
      </c>
      <c r="B734" s="38" t="str">
        <f ca="1">IF(ISERROR(F722),"",VLOOKUP(D722,INDIRECT($F$8),6+(O734-1)*3-Z734,0))</f>
        <v>Programming for Problem Solving Lab</v>
      </c>
      <c r="C734" s="38"/>
      <c r="D734" s="38"/>
      <c r="E734" s="38"/>
      <c r="F734" s="7">
        <f ca="1">IF(ISERROR(F722),"",VLOOKUP(E722,INDIRECT($F$8),6+(O734-1)*3,0))</f>
        <v>1</v>
      </c>
      <c r="G734" s="39" t="str">
        <f ca="1">IF(ISERROR(F722),"",_xlfn.TEXTJOIN("/",FALSE,P734,S734))</f>
        <v>20/25</v>
      </c>
      <c r="H734" s="39"/>
      <c r="I734" s="39" t="str">
        <f ca="1">IF(ISERROR(F722),"",_xlfn.TEXTJOIN("/",FALSE,Q734,T734))</f>
        <v>20/25</v>
      </c>
      <c r="J734" s="39"/>
      <c r="K734" s="39" t="str">
        <f ca="1">IF(ISERROR(F722),"",_xlfn.TEXTJOIN("/",FALSE,R734,U734))</f>
        <v>40/50</v>
      </c>
      <c r="L734" s="39"/>
      <c r="M734" s="7" t="str">
        <f ca="1">IF(ISERROR(F722),"",IF(ISTEXT(P734),IF(P734="A","Ab",IF(P734="D","Dt",IF(P734="UFM","UFM",IF(P734="NA","")))),IF(AND(ISBLANK(P734),ISBLANK(R734)),"",IF(P734&lt;0.3*S734,"F",IF(ISBLANK(R734),"",IF(ISTEXT(R734),R734,IF(R734&gt;=0.9*U734,"O",IF(R734&gt;=0.85*U734,"A+",IF(R734&gt;=0.8*U734,"A",IF(R734&gt;=0.7*U734,"B+",IF(R734&gt;=0.6*U734,"B",IF(R734&gt;=0.5*U734,"C",IF(R734&gt;=0.4*U734,"P",IF(R734&lt;0.4*U734,"F",R734))))))))))))))</f>
        <v>A</v>
      </c>
      <c r="N734" s="8">
        <f t="shared" ca="1" si="69"/>
        <v>8</v>
      </c>
      <c r="O734">
        <f t="shared" si="70"/>
        <v>8</v>
      </c>
      <c r="P734" s="1">
        <f ca="1">IF(ISERROR(F722),"",IF(ISTEXT(VLOOKUP(B722,INDIRECT($F$8),6+(O734-1)*3)),(VLOOKUP(B722,INDIRECT($F$8),6+(O734-1)*3)),SUM(VLOOKUP(B722,INDIRECT($F$8),6+(O734-1)*3),IF(W739,W734,0))))</f>
        <v>20</v>
      </c>
      <c r="Q734" s="1">
        <f ca="1">IF(ISERROR(F722),"",VLOOKUP(B722,INDIRECT($F$8),7+(O734-1)*3))</f>
        <v>20</v>
      </c>
      <c r="R734" s="1">
        <f ca="1">IF(ISERROR(F722),"",SUM(P734:Q734))</f>
        <v>40</v>
      </c>
      <c r="S734" s="1">
        <f ca="1">IF(ISERROR(F722),"",VLOOKUP(A722,INDIRECT($F$8),6+(O734-1)*3))</f>
        <v>25</v>
      </c>
      <c r="T734" s="1">
        <f ca="1">IF(ISERROR(F722),"",VLOOKUP(A722,INDIRECT($F$8),7+(O734-1)*3))</f>
        <v>25</v>
      </c>
      <c r="U734" s="1">
        <f ca="1">IF(ISERROR(F722),"",VLOOKUP(A722,INDIRECT($F$8),8+(O734-1)*3))</f>
        <v>50</v>
      </c>
      <c r="V734" s="1" t="str">
        <f ca="1">IF(ISERROR(F722),"",IF(N734=0,A734,""))</f>
        <v/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0</v>
      </c>
      <c r="X734" s="1" t="str">
        <f ca="1">IF(ISERROR(F722),"",IF(W734=0,"",_xlfn.TEXTJOIN("",FALSE," G+",W734," in ",A734)))</f>
        <v/>
      </c>
    </row>
    <row r="735" spans="1:24" ht="12" customHeight="1" x14ac:dyDescent="0.25">
      <c r="A735" s="7" t="str">
        <f ca="1">IF(ISERROR(F722),"",VLOOKUP(C722,INDIRECT($F$8),6+(O735-1)*3,0))</f>
        <v>MEP 002</v>
      </c>
      <c r="B735" s="38" t="str">
        <f ca="1">IF(ISERROR(F722),"",VLOOKUP(D722,INDIRECT($F$8),6+(O735-1)*3-Z735,0))</f>
        <v>Engineering Graphics &amp; Design Lab</v>
      </c>
      <c r="C735" s="38"/>
      <c r="D735" s="38"/>
      <c r="E735" s="38"/>
      <c r="F735" s="7">
        <f ca="1">IF(ISERROR(F722),"",VLOOKUP(E722,INDIRECT($F$8),6+(O735-1)*3,0))</f>
        <v>2</v>
      </c>
      <c r="G735" s="39" t="str">
        <f ca="1">IF(ISERROR(F722),"",_xlfn.TEXTJOIN("/",FALSE,P735,S735))</f>
        <v>38/50</v>
      </c>
      <c r="H735" s="39"/>
      <c r="I735" s="39" t="str">
        <f ca="1">IF(ISERROR(F722),"",_xlfn.TEXTJOIN("/",FALSE,Q735,T735))</f>
        <v>44/50</v>
      </c>
      <c r="J735" s="39"/>
      <c r="K735" s="39" t="str">
        <f ca="1">IF(ISERROR(F722),"",_xlfn.TEXTJOIN("/",FALSE,R735,U735))</f>
        <v>82/100</v>
      </c>
      <c r="L735" s="39"/>
      <c r="M735" s="7" t="str">
        <f ca="1">IF(ISERROR(F722),"",IF(ISTEXT(P735),IF(P735="A","Ab",IF(P735="D","Dt",IF(P735="UFM","UFM",IF(P735="NA","")))),IF(AND(ISBLANK(P735),ISBLANK(R735)),"",IF(P735&lt;0.3*S735,"F",IF(ISBLANK(R735),"",IF(ISTEXT(R735),R735,IF(R735&gt;=0.9*U735,"O",IF(R735&gt;=0.85*U735,"A+",IF(R735&gt;=0.8*U735,"A",IF(R735&gt;=0.7*U735,"B+",IF(R735&gt;=0.6*U735,"B",IF(R735&gt;=0.5*U735,"C",IF(R735&gt;=0.4*U735,"P",IF(R735&lt;0.4*U735,"F",R735))))))))))))))</f>
        <v>A</v>
      </c>
      <c r="N735" s="8">
        <f t="shared" ca="1" si="69"/>
        <v>8</v>
      </c>
      <c r="O735">
        <f t="shared" si="70"/>
        <v>9</v>
      </c>
      <c r="P735" s="1">
        <f ca="1">IF(ISERROR(F722),"",IF(ISTEXT(VLOOKUP(B722,INDIRECT($F$8),6+(O735-1)*3)),(VLOOKUP(B722,INDIRECT($F$8),6+(O735-1)*3)),SUM(VLOOKUP(B722,INDIRECT($F$8),6+(O735-1)*3),IF(W739,W735,0))))</f>
        <v>38</v>
      </c>
      <c r="Q735" s="1">
        <f ca="1">IF(ISERROR(F722),"",VLOOKUP(B722,INDIRECT($F$8),7+(O735-1)*3))</f>
        <v>44</v>
      </c>
      <c r="R735" s="1">
        <f ca="1">IF(ISERROR(F722),"",SUM(P735:Q735))</f>
        <v>82</v>
      </c>
      <c r="S735" s="1">
        <f ca="1">IF(ISERROR(F722),"",VLOOKUP(A722,INDIRECT($F$8),6+(O735-1)*3))</f>
        <v>50</v>
      </c>
      <c r="T735" s="1">
        <f ca="1">IF(ISERROR(F722),"",VLOOKUP(A722,INDIRECT($F$8),7+(O735-1)*3))</f>
        <v>50</v>
      </c>
      <c r="U735" s="1">
        <f ca="1">IF(ISERROR(F722),"",VLOOKUP(A722,INDIRECT($F$8),8+(O735-1)*3))</f>
        <v>100</v>
      </c>
      <c r="V735" s="1" t="str">
        <f ca="1">IF(ISERROR(F722),"",IF(N735=0,A735,""))</f>
        <v/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0</v>
      </c>
      <c r="X735" s="1" t="str">
        <f ca="1">IF(ISERROR(F722),"",IF(W735=0,"",_xlfn.TEXTJOIN("",FALSE," G+",W735," in ",A735)))</f>
        <v/>
      </c>
    </row>
    <row r="736" spans="1:24" ht="12" customHeight="1" x14ac:dyDescent="0.25">
      <c r="A736" s="7" t="str">
        <f ca="1">IF(ISERROR(F722),"",VLOOKUP(C722,INDIRECT($F$8),6+(O736-1)*3,0))</f>
        <v>AHP 003</v>
      </c>
      <c r="B736" s="38" t="str">
        <f ca="1">IF(ISERROR(F722),"",VLOOKUP(D722,INDIRECT($F$8),6+(O736-1)*3,0))</f>
        <v>Introduction to Digital Marketing Lab</v>
      </c>
      <c r="C736" s="38"/>
      <c r="D736" s="38"/>
      <c r="E736" s="38"/>
      <c r="F736" s="7">
        <f ca="1">IF(ISERROR(F722),"",VLOOKUP(E722,INDIRECT($F$8),6+(O736-1)*3,0))</f>
        <v>1</v>
      </c>
      <c r="G736" s="39" t="str">
        <f ca="1">IF(ISERROR(F722),"",_xlfn.TEXTJOIN("/",FALSE,P736,S736))</f>
        <v>21/25</v>
      </c>
      <c r="H736" s="39"/>
      <c r="I736" s="39" t="str">
        <f ca="1">IF(ISERROR(F722),"",_xlfn.TEXTJOIN("/",FALSE,Q736,T736))</f>
        <v>20/25</v>
      </c>
      <c r="J736" s="39"/>
      <c r="K736" s="39" t="str">
        <f ca="1">IF(ISERROR(F722),"",_xlfn.TEXTJOIN("/",FALSE,R736,U736))</f>
        <v>41/50</v>
      </c>
      <c r="L736" s="39"/>
      <c r="M736" s="7" t="str">
        <f ca="1">IF(ISERROR(F722),"",IF(ISTEXT(P736),IF(P736="A","Ab",IF(P736="D","Dt",IF(P736="UFM","UFM",IF(P736="NA","")))),IF(AND(ISBLANK(P736),ISBLANK(R736)),"",IF(P736&lt;0.3*S736,"F",IF(ISBLANK(R736),"",IF(ISTEXT(R736),R736,IF(R736&gt;=0.9*U736,"O",IF(R736&gt;=0.85*U736,"A+",IF(R736&gt;=0.8*U736,"A",IF(R736&gt;=0.7*U736,"B+",IF(R736&gt;=0.6*U736,"B",IF(R736&gt;=0.5*U736,"C",IF(R736&gt;=0.4*U736,"P",IF(R736&lt;0.4*U736,"F",R736))))))))))))))</f>
        <v>A</v>
      </c>
      <c r="N736" s="8">
        <f t="shared" ca="1" si="69"/>
        <v>8</v>
      </c>
      <c r="O736">
        <f t="shared" si="70"/>
        <v>10</v>
      </c>
      <c r="P736" s="1">
        <f ca="1">IF(ISERROR(F722),"",IF(ISTEXT(VLOOKUP(B722,INDIRECT($F$8),6+(O736-1)*3)),(VLOOKUP(B722,INDIRECT($F$8),6+(O736-1)*3)),SUM(VLOOKUP(B722,INDIRECT($F$8),6+(O736-1)*3),IF(W739,W736,0))))</f>
        <v>21</v>
      </c>
      <c r="Q736" s="1">
        <f ca="1">IF(ISERROR(F722),"",VLOOKUP(B722,INDIRECT($F$8),7+(O736-1)*3))</f>
        <v>20</v>
      </c>
      <c r="R736" s="1">
        <f ca="1">IF(ISERROR(F722),"",SUM(P736:Q736))</f>
        <v>41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str">
        <f ca="1">IF(ISERROR(F722),"",IF(N736=0,A736,""))</f>
        <v/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0</v>
      </c>
      <c r="X736" s="1" t="str">
        <f ca="1">IF(ISERROR(F722),"",IF(W736=0,"",_xlfn.TEXTJOIN("",FALSE," G+",W736," in ",A736)))</f>
        <v/>
      </c>
    </row>
    <row r="737" spans="1:24" ht="12" customHeight="1" x14ac:dyDescent="0.25">
      <c r="A737" s="7" t="str">
        <f ca="1">IF(ISERROR(F722),"",VLOOKUP(C722,INDIRECT($F$8),6+(O737-1)*3,0))</f>
        <v>AHP 005</v>
      </c>
      <c r="B737" s="38" t="str">
        <f ca="1">IF(ISERROR(F722),"",VLOOKUP(D722,INDIRECT($F$8),6+(O737-1)*3,0))</f>
        <v>Self Employment &amp; Entrepreneurship Development</v>
      </c>
      <c r="C737" s="38"/>
      <c r="D737" s="38"/>
      <c r="E737" s="38"/>
      <c r="F737" s="7">
        <f ca="1">IF(ISERROR(F722),"",VLOOKUP(E722,INDIRECT($F$8),6+(O737-1)*3,0))</f>
        <v>1</v>
      </c>
      <c r="G737" s="39" t="str">
        <f ca="1">IF(ISERROR(F722),"",_xlfn.TEXTJOIN("/",FALSE,P737,S737))</f>
        <v>19/25</v>
      </c>
      <c r="H737" s="39"/>
      <c r="I737" s="39" t="str">
        <f ca="1">IF(ISERROR(F722),"",_xlfn.TEXTJOIN("/",FALSE,Q737,T737))</f>
        <v>23/25</v>
      </c>
      <c r="J737" s="39"/>
      <c r="K737" s="39" t="str">
        <f ca="1">IF(ISERROR(F722),"",_xlfn.TEXTJOIN("/",FALSE,R737,U737))</f>
        <v>42/50</v>
      </c>
      <c r="L737" s="39"/>
      <c r="M737" s="7" t="str">
        <f ca="1">IF(ISERROR(F722),"",IF(ISTEXT(P737),IF(P737="A","Ab",IF(P737="D","Dt",IF(P737="UFM","UFM",IF(P737="NA","")))),IF(AND(ISBLANK(P737),ISBLANK(R737)),"",IF(P737&lt;0.3*S737,"F",IF(ISBLANK(R737),"",IF(ISTEXT(R737),R737,IF(R737&gt;=0.9*U737,"O",IF(R737&gt;=0.85*U737,"A+",IF(R737&gt;=0.8*U737,"A",IF(R737&gt;=0.7*U737,"B+",IF(R737&gt;=0.6*U737,"B",IF(R737&gt;=0.5*U737,"C",IF(R737&gt;=0.4*U737,"P",IF(R737&lt;0.4*U737,"F",R737))))))))))))))</f>
        <v>A</v>
      </c>
      <c r="N737" s="8">
        <f t="shared" ca="1" si="69"/>
        <v>8</v>
      </c>
      <c r="O737">
        <f t="shared" si="70"/>
        <v>11</v>
      </c>
      <c r="P737" s="1">
        <f ca="1">IF(ISERROR(F722),"",IF(ISTEXT(VLOOKUP(B722,INDIRECT($F$8),6+(O737-1)*3)),(VLOOKUP(B722,INDIRECT($F$8),6+(O737-1)*3)),SUM(VLOOKUP(B722,INDIRECT($F$8),6+(O737-1)*3),IF(W739,W737,0))))</f>
        <v>19</v>
      </c>
      <c r="Q737" s="1">
        <f ca="1">IF(ISERROR(F722),"",VLOOKUP(B722,INDIRECT($F$8),7+(O737-1)*3))</f>
        <v>23</v>
      </c>
      <c r="R737" s="1">
        <f ca="1">IF(ISERROR(F722),"",SUM(P737:Q737))</f>
        <v>42</v>
      </c>
      <c r="S737" s="1">
        <f ca="1">IF(ISERROR(F722),"",VLOOKUP(A722,INDIRECT($F$8),6+(O737-1)*3))</f>
        <v>25</v>
      </c>
      <c r="T737" s="1">
        <f ca="1">IF(ISERROR(F722),"",VLOOKUP(A722,INDIRECT($F$8),7+(O737-1)*3))</f>
        <v>25</v>
      </c>
      <c r="U737" s="1">
        <f ca="1">IF(ISERROR(F722),"",VLOOKUP(A722,INDIRECT($F$8),8+(O737-1)*3))</f>
        <v>50</v>
      </c>
      <c r="V737" s="1" t="str">
        <f ca="1">IF(ISERROR(F722),"",IF(N737=0,A737,""))</f>
        <v/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0</v>
      </c>
      <c r="X737" s="1" t="str">
        <f ca="1">IF(ISERROR(F722),"",IF(W737=0,"",_xlfn.TEXTJOIN("",FALSE," G+",W737," in ",A737)))</f>
        <v/>
      </c>
    </row>
    <row r="738" spans="1:24" ht="12" customHeight="1" x14ac:dyDescent="0.25">
      <c r="A738" s="7" t="str">
        <f ca="1">IF(ISERROR(F722),"",VLOOKUP(C722,INDIRECT($F$8),6+(O738-1)*3-Y738,0))</f>
        <v>GP 02</v>
      </c>
      <c r="B738" s="38" t="str">
        <f ca="1">IF(ISERROR(F722),"",VLOOKUP(D722,INDIRECT($F$8),6+(O738-1)*3-Z738,0))</f>
        <v>General Proficiency ($)</v>
      </c>
      <c r="C738" s="38"/>
      <c r="D738" s="38"/>
      <c r="E738" s="38"/>
      <c r="F738" s="7">
        <f ca="1">IF(ISERROR(F722),"",VLOOKUP(E722,INDIRECT($F$8),6+(O738-1)*3-AA738,0))</f>
        <v>0</v>
      </c>
      <c r="G738" s="39" t="str">
        <f ca="1">IF(ISERROR(F722),"","-")</f>
        <v>-</v>
      </c>
      <c r="H738" s="39"/>
      <c r="I738" s="39" t="str">
        <f ca="1">IF(ISERROR(F722),"",_xlfn.TEXTJOIN("/",FALSE,Q738,T738))</f>
        <v>45/50</v>
      </c>
      <c r="J738" s="39"/>
      <c r="K738" s="39" t="str">
        <f ca="1">IF(ISERROR(F722),"",_xlfn.TEXTJOIN("/",FALSE,R738,U738))</f>
        <v>45/50</v>
      </c>
      <c r="L738" s="39"/>
      <c r="M738" s="39" t="str">
        <f ca="1">IF(ISBLANK(R738),"",IF(ISTEXT(R738),R738,IF(R738&gt;=0.8*U738,"Excellent",IF(R738&gt;=0.6*U738,"Very Good",IF(R738&gt;=0.4*U738,"Good",IF(R738&gt;=0.2*U738,"Satisfactory","Average"))))))</f>
        <v>Excellent</v>
      </c>
      <c r="N738" s="39"/>
      <c r="O738">
        <f t="shared" si="70"/>
        <v>12</v>
      </c>
      <c r="P738" s="1">
        <f ca="1">IF(ISERROR(F722),"",IF(ISTEXT(VLOOKUP(B\28,INDIRECT($F$8),6+(O738-1)*3)),(VLOOKUP(B722,INDIRECT($F$8),6+(O738-1)*3)),SUM(VLOOKUP(B722,INDIRECT($F$8),6+(O738-1)*3),IF(W739,W738,0))))</f>
        <v>0</v>
      </c>
      <c r="Q738" s="1">
        <f ca="1">IF(ISERROR(F722),"",VLOOKUP(B722,INDIRECT($F$8),7+(O738-1)*3))</f>
        <v>45</v>
      </c>
      <c r="R738" s="1">
        <f ca="1">IF(ISERROR(F722),"",SUM(P738:Q738))</f>
        <v>45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5">
      <c r="A739" s="40" t="str">
        <f ca="1">IF(ISERROR(F722),"",A718)</f>
        <v>Total Credits/ Marks/ Total Grade Points</v>
      </c>
      <c r="B739" s="40"/>
      <c r="C739" s="40"/>
      <c r="D739" s="40"/>
      <c r="E739" s="40"/>
      <c r="F739" s="10">
        <f ca="1">IF(ISERROR(F722),"",SUM(F727:F737))</f>
        <v>23</v>
      </c>
      <c r="G739" s="41" t="str">
        <f ca="1">IF(ISERROR(F722),"",_xlfn.TEXTJOIN("/",TRUE,SUMIF(F727:F738,"&gt;0",P727:P738),SUMIF(F727:F738,"&gt;0",S727:S738)))</f>
        <v>332/575</v>
      </c>
      <c r="H739" s="41"/>
      <c r="I739" s="41" t="str">
        <f ca="1">IF(ISERROR(F722),"",_xlfn.TEXTJOIN("/",TRUE,SUMIF(F727:F738,"&gt;0",Q727:Q738),SUMIF(F727:F738,"&gt;0",T727:T738)))</f>
        <v>315/375</v>
      </c>
      <c r="J739" s="41"/>
      <c r="K739" s="41" t="str">
        <f ca="1">IF(ISERROR(F722),"",_xlfn.TEXTJOIN("/",TRUE,SUMIF(F727:F738,"&gt;0",R727:R738),SUMIF(F727:F738,"&gt;0",U727:U738)))</f>
        <v>647/950</v>
      </c>
      <c r="L739" s="41"/>
      <c r="M739" s="40" t="e">
        <f ca="1">IF(ISERROR(F722),"",SUMPRODUCT(N727:N737,F727:F737))</f>
        <v>#N/A</v>
      </c>
      <c r="N739" s="40"/>
      <c r="V739" s="1" t="e">
        <f ca="1">IF(ISERROR(F722),"",_xlfn.TEXTJOIN(", ",TRUE,V727:V738))</f>
        <v>#N/A</v>
      </c>
      <c r="W739" t="b">
        <f ca="1">IF(ISERROR(F722),"",IF(SUM(W727:W738)&lt;=W726,TRUE,FALSE))</f>
        <v>0</v>
      </c>
      <c r="X739" s="1" t="str">
        <f ca="1">IF(ISERROR(F722),"",_xlfn.TEXTJOIN(",",TRUE,X727:X738))</f>
        <v xml:space="preserve"> G+11 in AHT 001</v>
      </c>
    </row>
    <row r="740" spans="1:24" ht="12" customHeight="1" x14ac:dyDescent="0.25">
      <c r="A740" s="40" t="str">
        <f ca="1">IF(ISERROR(F722),"",A719)</f>
        <v>Result:</v>
      </c>
      <c r="B740" s="42" t="e" cm="1">
        <f t="array" aca="1" ref="B740" ca="1">IF(INDIRECT("N" &amp; ROW())&lt;20, "NOT PROMOTED TO SECOND YEAR", IF(TRIM(INDIRECT("V" &amp; ROW()-1))="","PASS","CARRY OVER")
)</f>
        <v>#N/A</v>
      </c>
      <c r="C740" s="42"/>
      <c r="D740" s="40" t="str">
        <f ca="1">IF(ISERROR(F722),"",D719)</f>
        <v>Remark:</v>
      </c>
      <c r="E740" s="42" t="e">
        <f ca="1">IF(ISERROR(F722),"",IF(V739="",IF(X739="","",X739),_xlfn.TEXTJOIN(" ",TRUE,"BACK IN",V739)))</f>
        <v>#N/A</v>
      </c>
      <c r="F740" s="42"/>
      <c r="G740" s="40" t="str">
        <f ca="1">IF(ISERROR(F722),"",G719)</f>
        <v>SGPA:</v>
      </c>
      <c r="H740" s="43" t="e">
        <f ca="1">IF(ISERROR(F722),"",M739/F739)</f>
        <v>#N/A</v>
      </c>
      <c r="I740" s="40" t="str">
        <f ca="1">IF(ISERROR(F722),"",I719)</f>
        <v>CGPA:</v>
      </c>
      <c r="J740" s="43" t="e">
        <f ca="1">IF(ISERROR(F722),"",VLOOKUP(B722,INDIRECT($F$8),12+(O738-1)*3,0))</f>
        <v>#N/A</v>
      </c>
      <c r="K740" s="42" t="str">
        <f ca="1">IF(ISERROR(F722),"",K719)</f>
        <v>Earned Credits:</v>
      </c>
      <c r="L740" s="40">
        <f ca="1">IF(ISERROR(F722),"",SUMIF(N727:N737,"&gt;0",F727:F737))</f>
        <v>19</v>
      </c>
      <c r="M740" s="42" t="str">
        <f ca="1">IF(ISERROR(F722),"",M719)</f>
        <v>Cuml. Earned Credits:</v>
      </c>
      <c r="N740" s="40">
        <f ca="1">IF(ISERROR(F722),"",VLOOKUP(B722,INDIRECT($F$8),10+(O738-1)*3,0))</f>
        <v>42</v>
      </c>
    </row>
    <row r="741" spans="1:24" ht="12" customHeight="1" x14ac:dyDescent="0.25">
      <c r="A741" s="40"/>
      <c r="B741" s="42"/>
      <c r="C741" s="42"/>
      <c r="D741" s="40"/>
      <c r="E741" s="42"/>
      <c r="F741" s="42"/>
      <c r="G741" s="40"/>
      <c r="H741" s="43"/>
      <c r="I741" s="40"/>
      <c r="J741" s="43"/>
      <c r="K741" s="42"/>
      <c r="L741" s="40"/>
      <c r="M741" s="42"/>
      <c r="N741" s="40"/>
    </row>
    <row r="742" spans="1:24" ht="12" customHeight="1" x14ac:dyDescent="0.25">
      <c r="A742" s="40"/>
      <c r="B742" s="42"/>
      <c r="C742" s="42"/>
      <c r="D742" s="40"/>
      <c r="E742" s="42"/>
      <c r="F742" s="42"/>
      <c r="G742" s="40"/>
      <c r="H742" s="43"/>
      <c r="I742" s="40"/>
      <c r="J742" s="43"/>
      <c r="K742" s="42"/>
      <c r="L742" s="40"/>
      <c r="M742" s="42"/>
      <c r="N742" s="40"/>
    </row>
    <row r="743" spans="1:24" ht="12" customHeight="1" x14ac:dyDescent="0.25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 t="str">
        <f ca="1">VLOOKUP(B743,INDIRECT($F$8),4,0)</f>
        <v>MAYANK JOSHI</v>
      </c>
    </row>
    <row r="744" spans="1:24" ht="12" customHeight="1" x14ac:dyDescent="0.25">
      <c r="A744" s="44" t="str">
        <f ca="1">IF(ISERROR(F743),"",A723)</f>
        <v>Name:</v>
      </c>
      <c r="B744" s="44" t="str">
        <f ca="1">IFERROR(VLOOKUP(B743,INDIRECT($F$8),4,0),"")</f>
        <v>MAYANK JOSHI</v>
      </c>
      <c r="C744" s="44"/>
      <c r="D744" s="44" t="str">
        <f ca="1">IF(ISERROR(F743),"",D723)</f>
        <v>Father's Name:</v>
      </c>
      <c r="E744" s="44" t="str">
        <f ca="1">IFERROR(VLOOKUP(B743,INDIRECT($F$8),5,0),"")</f>
        <v>GOPAL DATT JOSHI</v>
      </c>
      <c r="F744" s="44"/>
      <c r="G744" s="44" t="str">
        <f ca="1">IF(ISERROR(F743),"",G723)</f>
        <v>University Roll No:</v>
      </c>
      <c r="H744" s="44"/>
      <c r="I744" s="45">
        <f ca="1">IFERROR(VLOOKUP(B743,INDIRECT($F$8),2,0),"")</f>
        <v>250090101036</v>
      </c>
      <c r="J744" s="45"/>
      <c r="K744" s="44" t="str">
        <f ca="1">IF(ISERROR(F743),"",K723)</f>
        <v>University Enrol. No:</v>
      </c>
      <c r="L744" s="44"/>
      <c r="M744" s="45">
        <f ca="1">IFERROR(VLOOKUP(B743,INDIRECT($F$8),3,0),"")</f>
        <v>0</v>
      </c>
      <c r="N744" s="45"/>
    </row>
    <row r="745" spans="1:24" ht="12" customHeight="1" x14ac:dyDescent="0.25">
      <c r="A745" s="44"/>
      <c r="B745" s="44"/>
      <c r="C745" s="44"/>
      <c r="D745" s="44"/>
      <c r="E745" s="44"/>
      <c r="F745" s="44"/>
      <c r="G745" s="44"/>
      <c r="H745" s="44"/>
      <c r="I745" s="45"/>
      <c r="J745" s="45"/>
      <c r="K745" s="44"/>
      <c r="L745" s="44"/>
      <c r="M745" s="45"/>
      <c r="N745" s="45"/>
    </row>
    <row r="746" spans="1:24" ht="12" customHeight="1" x14ac:dyDescent="0.25">
      <c r="A746" s="42" t="str">
        <f ca="1">IF(ISERROR(F743),"",A725)</f>
        <v>Subject Code</v>
      </c>
      <c r="B746" s="42" t="str">
        <f ca="1">IF(ISERROR(F743),"",B725)</f>
        <v>Subject Name</v>
      </c>
      <c r="C746" s="42"/>
      <c r="D746" s="42"/>
      <c r="E746" s="42"/>
      <c r="F746" s="42" t="str">
        <f ca="1">IF(ISERROR(F743),"",F725)</f>
        <v>Credits</v>
      </c>
      <c r="G746" s="42" t="str">
        <f ca="1">IF(ISERROR(F743),"",G725)</f>
        <v>External Marks</v>
      </c>
      <c r="H746" s="42"/>
      <c r="I746" s="42" t="str">
        <f ca="1">IF(ISERROR(F743),"",I725)</f>
        <v>Sessional Marks</v>
      </c>
      <c r="J746" s="42"/>
      <c r="K746" s="42" t="str">
        <f ca="1">IF(ISERROR(F743),"",K725)</f>
        <v>Total Marks</v>
      </c>
      <c r="L746" s="42"/>
      <c r="M746" s="42" t="str">
        <f ca="1">IF(ISERROR(F743),"",M725)</f>
        <v>Grade</v>
      </c>
      <c r="N746" s="42" t="str">
        <f ca="1">IF(ISERROR(F743),"",N725)</f>
        <v>Grade Points</v>
      </c>
    </row>
    <row r="747" spans="1:24" ht="12" customHeight="1" x14ac:dyDescent="0.2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W747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10</v>
      </c>
    </row>
    <row r="748" spans="1:24" ht="12" customHeight="1" x14ac:dyDescent="0.25">
      <c r="A748" s="7" t="str">
        <f ca="1">IF(ISERROR(F743),"",VLOOKUP(C743,INDIRECT($F$8),6+(O748-1)*3,0))</f>
        <v>AHT 001</v>
      </c>
      <c r="B748" s="38" t="str">
        <f ca="1">IF(ISERROR(F743),"",VLOOKUP(D743,INDIRECT($F$8),6+(O748-1)*3,0))</f>
        <v>Engineering Physics</v>
      </c>
      <c r="C748" s="38"/>
      <c r="D748" s="38"/>
      <c r="E748" s="38"/>
      <c r="F748" s="7">
        <f ca="1">IF(ISERROR(F743),"",VLOOKUP(E743,INDIRECT($F$8),6+(O748-1)*3,0))</f>
        <v>4</v>
      </c>
      <c r="G748" s="39" t="str">
        <f ca="1">IF(ISERROR(F743),"",_xlfn.TEXTJOIN("/",FALSE,P748,S748))</f>
        <v>GOPAL DATT JOSHI/100</v>
      </c>
      <c r="H748" s="39"/>
      <c r="I748" s="39" t="str">
        <f ca="1">IF(ISERROR(F743),"",_xlfn.TEXTJOIN("/",FALSE,Q748,T748))</f>
        <v>38/50</v>
      </c>
      <c r="J748" s="39"/>
      <c r="K748" s="39" t="str">
        <f ca="1">IF(ISERROR(F743),"",_xlfn.TEXTJOIN("/",FALSE,R748,U748))</f>
        <v>38/150</v>
      </c>
      <c r="L748" s="39"/>
      <c r="M748" s="7" t="b">
        <f ca="1">IF(ISERROR(F743),"",IF(ISTEXT(P748),IF(P748="A","Ab",IF(P748="D","Dt",IF(P748="UFM","UFM",IF(P748="NA","")))),IF(AND(ISBLANK(P748),ISBLANK(R748)),"",IF(P748&lt;0.3*S748,"F",IF(ISBLANK(R748),"",IF(ISTEXT(R748),R748,IF(R748&gt;=0.9*U748,"O",IF(R748&gt;=0.85*U748,"A+",IF(R748&gt;=0.8*U748,"A",IF(R748&gt;=0.7*U748,"B+",IF(R748&gt;=0.6*U748,"B",IF(R748&gt;=0.5*U748,"C",IF(R748&gt;=0.4*U748,"P",IF(R748&lt;0.4*U748,"F",R748))))))))))))))</f>
        <v>0</v>
      </c>
      <c r="N748" s="8" t="e">
        <f t="shared" ref="N748:N758" ca="1" si="71">INDEX($Z$2:$Z$13,MATCH(M748,$Y$2:$Y$13,0))</f>
        <v>#N/A</v>
      </c>
      <c r="O748">
        <v>1</v>
      </c>
      <c r="P748" s="1" t="str">
        <f ca="1">IF(ISERROR(F743),"",IF(ISTEXT(VLOOKUP(B743,INDIRECT($F$8),6+(O748-1)*3)),(VLOOKUP(B743,INDIRECT($F$8),6+(O748-1)*3)),SUM(VLOOKUP(B743,INDIRECT($F$8),6+(O748-1)*3),IF(W760,W748,0))))</f>
        <v>GOPAL DATT JOSHI</v>
      </c>
      <c r="Q748" s="1">
        <f ca="1">IF(ISERROR(F743),"",VLOOKUP(B743,INDIRECT($F$8),7+(O748-1)*3))</f>
        <v>38</v>
      </c>
      <c r="R748" s="1">
        <f ca="1">IF(ISERROR(F743),"",SUM(P748:Q748))</f>
        <v>38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e">
        <f ca="1">IF(ISERROR(F743),"",IF(N748=0,A748,""))</f>
        <v>#N/A</v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11</v>
      </c>
      <c r="X748" s="1" t="str">
        <f ca="1">IF(ISERROR(F743),"",IF(W748=0,"",_xlfn.TEXTJOIN("",FALSE," G+",W748," in ",A748)))</f>
        <v xml:space="preserve"> G+11 in AHT 001</v>
      </c>
    </row>
    <row r="749" spans="1:24" ht="12" customHeight="1" x14ac:dyDescent="0.25">
      <c r="A749" s="7" t="str">
        <f ca="1">IF(ISERROR(F743),"",VLOOKUP(C743,INDIRECT($F$8),6+(O749-1)*3,0))</f>
        <v>AHT 005</v>
      </c>
      <c r="B749" s="38" t="str">
        <f ca="1">IF(ISERROR(F743),"",VLOOKUP(D743,INDIRECT($F$8),6+(O749-1)*3,0))</f>
        <v>Analytical Mathematics</v>
      </c>
      <c r="C749" s="38"/>
      <c r="D749" s="38"/>
      <c r="E749" s="38"/>
      <c r="F749" s="7">
        <f ca="1">IF(ISERROR(F743),"",VLOOKUP(E743,INDIRECT($F$8),6+(O749-1)*3,0))</f>
        <v>4</v>
      </c>
      <c r="G749" s="39" t="str">
        <f ca="1">IF(ISERROR(F743),"",_xlfn.TEXTJOIN("/",FALSE,P749,S749))</f>
        <v>80/100</v>
      </c>
      <c r="H749" s="39"/>
      <c r="I749" s="39" t="str">
        <f ca="1">IF(ISERROR(F743),"",_xlfn.TEXTJOIN("/",FALSE,Q749,T749))</f>
        <v>42/50</v>
      </c>
      <c r="J749" s="39"/>
      <c r="K749" s="39" t="str">
        <f ca="1">IF(ISERROR(F743),"",_xlfn.TEXTJOIN("/",FALSE,R749,U749))</f>
        <v>122/150</v>
      </c>
      <c r="L749" s="39"/>
      <c r="M749" s="7" t="str">
        <f ca="1">IF(ISERROR(F743),"",IF(ISTEXT(P749),IF(P749="A","Ab",IF(P749="D","Dt",IF(P749="UFM","UFM",IF(P749="NA","")))),IF(AND(ISBLANK(P749),ISBLANK(R749)),"",IF(P749&lt;0.3*S749,"F",IF(ISBLANK(R749),"",IF(ISTEXT(R749),R749,IF(R749&gt;=0.9*U749,"O",IF(R749&gt;=0.85*U749,"A+",IF(R749&gt;=0.8*U749,"A",IF(R749&gt;=0.7*U749,"B+",IF(R749&gt;=0.6*U749,"B",IF(R749&gt;=0.5*U749,"C",IF(R749&gt;=0.4*U749,"P",IF(R749&lt;0.4*U749,"F",R749))))))))))))))</f>
        <v>A</v>
      </c>
      <c r="N749" s="8">
        <f t="shared" ca="1" si="71"/>
        <v>8</v>
      </c>
      <c r="O749">
        <f>O748+1</f>
        <v>2</v>
      </c>
      <c r="P749" s="1">
        <f ca="1">IF(ISERROR(F743),"",IF(ISTEXT(VLOOKUP(B743,INDIRECT($F$8),6+(O749-1)*3)),(VLOOKUP(B743,INDIRECT($F$8),6+(O749-1)*3)),SUM(VLOOKUP(B743,INDIRECT($F$8),6+(O749-1)*3),IF(W760,W749,0))))</f>
        <v>80</v>
      </c>
      <c r="Q749" s="1">
        <f ca="1">IF(ISERROR(F743),"",VLOOKUP(B743,INDIRECT($F$8),7+(O749-1)*3))</f>
        <v>42</v>
      </c>
      <c r="R749" s="1">
        <f ca="1">IF(ISERROR(F743),"",SUM(P749:Q749))</f>
        <v>122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str">
        <f ca="1">IF(ISERROR(F743),"",IF(N749=0,A749,""))</f>
        <v/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0</v>
      </c>
      <c r="X749" s="1" t="str">
        <f ca="1">IF(ISERROR(F743),"",IF(W749=0,"",_xlfn.TEXTJOIN("",FALSE," G+",W749," in ",A749)))</f>
        <v/>
      </c>
    </row>
    <row r="750" spans="1:24" ht="12" customHeight="1" x14ac:dyDescent="0.25">
      <c r="A750" s="7" t="str">
        <f ca="1">IF(ISERROR(F743),"",VLOOKUP(C743,INDIRECT($F$8),6+(O750-1)*3,0))</f>
        <v>EET 001</v>
      </c>
      <c r="B750" s="38" t="str">
        <f ca="1">IF(ISERROR(F743),"",VLOOKUP(D743,INDIRECT($F$8),6+(O750-1)*3,0))</f>
        <v>Basic Electrical Engineering</v>
      </c>
      <c r="C750" s="38"/>
      <c r="D750" s="38"/>
      <c r="E750" s="38"/>
      <c r="F750" s="7">
        <f ca="1">IF(ISERROR(F743),"",VLOOKUP(E743,INDIRECT($F$8),6+(O750-1)*3,0))</f>
        <v>4</v>
      </c>
      <c r="G750" s="39" t="str">
        <f ca="1">IF(ISERROR(F743),"",_xlfn.TEXTJOIN("/",FALSE,P750,S750))</f>
        <v>42/100</v>
      </c>
      <c r="H750" s="39"/>
      <c r="I750" s="39" t="str">
        <f ca="1">IF(ISERROR(F743),"",_xlfn.TEXTJOIN("/",FALSE,Q750,T750))</f>
        <v>49/50</v>
      </c>
      <c r="J750" s="39"/>
      <c r="K750" s="39" t="str">
        <f ca="1">IF(ISERROR(F743),"",_xlfn.TEXTJOIN("/",FALSE,R750,U750))</f>
        <v>91/150</v>
      </c>
      <c r="L750" s="39"/>
      <c r="M750" s="7" t="str">
        <f ca="1">IF(ISERROR(F743),"",IF(ISTEXT(P750),IF(P750="A","Ab",IF(P750="D","Dt",IF(P750="UFM","UFM",IF(P750="NA","")))),IF(AND(ISBLANK(P750),ISBLANK(R750)),"",IF(P750&lt;0.3*S750,"F",IF(ISBLANK(R750),"",IF(ISTEXT(R750),R750,IF(R750&gt;=0.9*U750,"O",IF(R750&gt;=0.85*U750,"A+",IF(R750&gt;=0.8*U750,"A",IF(R750&gt;=0.7*U750,"B+",IF(R750&gt;=0.6*U750,"B",IF(R750&gt;=0.5*U750,"C",IF(R750&gt;=0.4*U750,"P",IF(R750&lt;0.4*U750,"F",R750))))))))))))))</f>
        <v>B</v>
      </c>
      <c r="N750" s="8">
        <f t="shared" ca="1" si="71"/>
        <v>6</v>
      </c>
      <c r="O750">
        <f>O749+1</f>
        <v>3</v>
      </c>
      <c r="P750" s="1">
        <f ca="1">IF(ISERROR(F743),"",IF(ISTEXT(VLOOKUP(B743,INDIRECT($F$8),6+(O750-1)*3)),(VLOOKUP(B743,INDIRECT($F$8),6+(O750-1)*3)),SUM(VLOOKUP(B743,INDIRECT($F$8),6+(O750-1)*3),IF(W760,W750,0))))</f>
        <v>42</v>
      </c>
      <c r="Q750" s="1">
        <f ca="1">IF(ISERROR(F743),"",VLOOKUP(B743,INDIRECT($F$8),7+(O750-1)*3))</f>
        <v>49</v>
      </c>
      <c r="R750" s="1">
        <f ca="1">IF(ISERROR(F743),"",SUM(P750:Q750))</f>
        <v>91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str">
        <f ca="1">IF(ISERROR(F743),"",IF(N750=0,A750,""))</f>
        <v/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0</v>
      </c>
      <c r="X750" s="1" t="str">
        <f ca="1">IF(ISERROR(F743),"",IF(W750=0,"",_xlfn.TEXTJOIN("",FALSE," G+",W750," in ",A750)))</f>
        <v/>
      </c>
    </row>
    <row r="751" spans="1:24" ht="12" customHeight="1" x14ac:dyDescent="0.25">
      <c r="A751" s="7" t="str">
        <f ca="1">IF(ISERROR(F743),"",VLOOKUP(C743,INDIRECT($F$8),6+(O751-1)*3,0))</f>
        <v>CST 001</v>
      </c>
      <c r="B751" s="38" t="str">
        <f ca="1">IF(ISERROR(F743),"",VLOOKUP(D743,INDIRECT($F$8),6+(O751-1)*3,0))</f>
        <v>Programming for Problem Solving</v>
      </c>
      <c r="C751" s="38"/>
      <c r="D751" s="38"/>
      <c r="E751" s="38"/>
      <c r="F751" s="7">
        <f ca="1">IF(ISERROR(F743),"",VLOOKUP(E743,INDIRECT($F$8),6+(O751-1)*3,0))</f>
        <v>4</v>
      </c>
      <c r="G751" s="39" t="str">
        <f ca="1">IF(ISERROR(F743),"",_xlfn.TEXTJOIN("/",FALSE,P751,S751))</f>
        <v>68/100</v>
      </c>
      <c r="H751" s="39"/>
      <c r="I751" s="39" t="str">
        <f ca="1">IF(ISERROR(F743),"",_xlfn.TEXTJOIN("/",FALSE,Q751,T751))</f>
        <v>44/50</v>
      </c>
      <c r="J751" s="39"/>
      <c r="K751" s="39" t="str">
        <f ca="1">IF(ISERROR(F743),"",_xlfn.TEXTJOIN("/",FALSE,R751,U751))</f>
        <v>112/150</v>
      </c>
      <c r="L751" s="39"/>
      <c r="M751" s="7" t="str">
        <f ca="1">IF(ISERROR(F743),"",IF(ISTEXT(P751),IF(P751="A","Ab",IF(P751="D","Dt",IF(P751="UFM","UFM",IF(P751="NA","")))),IF(AND(ISBLANK(P751),ISBLANK(R751)),"",IF(P751&lt;0.3*S751,"F",IF(ISBLANK(R751),"",IF(ISTEXT(R751),R751,IF(R751&gt;=0.9*U751,"O",IF(R751&gt;=0.85*U751,"A+",IF(R751&gt;=0.8*U751,"A",IF(R751&gt;=0.7*U751,"B+",IF(R751&gt;=0.6*U751,"B",IF(R751&gt;=0.5*U751,"C",IF(R751&gt;=0.4*U751,"P",IF(R751&lt;0.4*U751,"F",R751))))))))))))))</f>
        <v>B+</v>
      </c>
      <c r="N751" s="8">
        <f t="shared" ca="1" si="71"/>
        <v>7</v>
      </c>
      <c r="O751">
        <f>O750+1</f>
        <v>4</v>
      </c>
      <c r="P751" s="1">
        <f ca="1">IF(ISERROR(F743),"",IF(ISTEXT(VLOOKUP(B743,INDIRECT($F$8),6+(O751-1)*3)),(VLOOKUP(B743,INDIRECT($F$8),6+(O751-1)*3)),SUM(VLOOKUP(B743,INDIRECT($F$8),6+(O751-1)*3),IF(W760,W751,0))))</f>
        <v>68</v>
      </c>
      <c r="Q751" s="1">
        <f ca="1">IF(ISERROR(F743),"",VLOOKUP(B743,INDIRECT($F$8),7+(O751-1)*3))</f>
        <v>44</v>
      </c>
      <c r="R751" s="1">
        <f ca="1">IF(ISERROR(F743),"",SUM(P751:Q751))</f>
        <v>112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str">
        <f ca="1">IF(ISERROR(F743),"",IF(N751=0,A751,""))</f>
        <v/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0</v>
      </c>
      <c r="X751" s="1" t="str">
        <f ca="1">IF(ISERROR(F743),"",IF(W751=0,"",_xlfn.TEXTJOIN("",FALSE," G+",W751," in ",A751)))</f>
        <v/>
      </c>
    </row>
    <row r="752" spans="1:24" ht="12" customHeight="1" x14ac:dyDescent="0.25">
      <c r="A752" s="7" t="str">
        <f ca="1">IF(ISERROR(F743),"",VLOOKUP(C743,INDIRECT($F$8),6+(O752-1)*3,0))</f>
        <v>AHT 004</v>
      </c>
      <c r="B752" s="38" t="str">
        <f ca="1">IF(ISERROR(F743),"",VLOOKUP(D743,INDIRECT($F$8),6+(O752-1)*3,0))</f>
        <v>Environmental Studies ($)</v>
      </c>
      <c r="C752" s="38"/>
      <c r="D752" s="38"/>
      <c r="E752" s="38"/>
      <c r="F752" s="7">
        <f ca="1">IF(ISERROR(F743),"",VLOOKUP(E743,INDIRECT($F$8),6+(O752-1)*3,0))</f>
        <v>0</v>
      </c>
      <c r="G752" s="39" t="str">
        <f ca="1">IF(ISERROR(F743),"",_xlfn.TEXTJOIN("/",FALSE,P752,S752))</f>
        <v>26/50</v>
      </c>
      <c r="H752" s="39"/>
      <c r="I752" s="39" t="str">
        <f ca="1">IF(ISERROR(F743),"",_xlfn.TEXTJOIN("/",FALSE,Q752,T752))</f>
        <v>24/25</v>
      </c>
      <c r="J752" s="39"/>
      <c r="K752" s="39" t="str">
        <f ca="1">IF(ISERROR(F743),"",_xlfn.TEXTJOIN("/",FALSE,R752,U752))</f>
        <v>50/75</v>
      </c>
      <c r="L752" s="39"/>
      <c r="M752" s="7" t="str">
        <f ca="1">IF(ISERROR(F743),"",IF(ISTEXT(P752),IF(P752="A","Ab",IF(P752="D","Dt",IF(P752="UFM","UFM",IF(P752="NA","")))),IF(AND(ISBLANK(P752),ISBLANK(R752)),"",IF(P752&lt;0.3*S752,"F",IF(ISBLANK(R752),"",IF(ISTEXT(R752),R752,IF(R752&gt;=0.9*U752,"O",IF(R752&gt;=0.85*U752,"A+",IF(R752&gt;=0.8*U752,"A",IF(R752&gt;=0.7*U752,"B+",IF(R752&gt;=0.6*U752,"B",IF(R752&gt;=0.5*U752,"C",IF(R752&gt;=0.4*U752,"P",IF(R752&lt;0.4*U752,"F",R752))))))))))))))</f>
        <v>B</v>
      </c>
      <c r="N752" s="8">
        <f t="shared" ca="1" si="71"/>
        <v>6</v>
      </c>
      <c r="O752">
        <f>O751+1</f>
        <v>5</v>
      </c>
      <c r="P752" s="1">
        <f ca="1">IF(ISERROR(F743),"",IF(ISTEXT(VLOOKUP(B743,INDIRECT($F$8),6+(O752-1)*3)),(VLOOKUP(B743,INDIRECT($F$8),6+(O752-1)*3)),SUM(VLOOKUP(B743,INDIRECT($F$8),6+(O752-1)*3),IF(W760,W752,0))))</f>
        <v>26</v>
      </c>
      <c r="Q752" s="1">
        <f ca="1">IF(ISERROR(F743),"",VLOOKUP(B743,INDIRECT($F$8),7+(O752-1)*3))</f>
        <v>24</v>
      </c>
      <c r="R752" s="1">
        <f ca="1">IF(ISERROR(F743),"",SUM(P752:Q752))</f>
        <v>50</v>
      </c>
      <c r="S752" s="1">
        <f ca="1">IF(ISERROR(F743),"",VLOOKUP(A743,INDIRECT($F$8),6+(O752-1)*3))</f>
        <v>50</v>
      </c>
      <c r="T752" s="1">
        <f ca="1">IF(ISERROR(F743),"",VLOOKUP(A743,INDIRECT($F$8),7+(O752-1)*3))</f>
        <v>25</v>
      </c>
      <c r="U752" s="1">
        <f ca="1">IF(ISERROR(F743),"",VLOOKUP(A743,INDIRECT($F$8),8+(O752-1)*3))</f>
        <v>75</v>
      </c>
      <c r="V752" s="1" t="str">
        <f ca="1">IF(ISERROR(F743),"",IF(N752=0,A752,""))</f>
        <v/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0</v>
      </c>
      <c r="X752" s="1" t="str">
        <f ca="1">IF(ISERROR(F743),"",IF(W752=0,"",_xlfn.TEXTJOIN("",FALSE," G+",W752," in ",A752)))</f>
        <v/>
      </c>
    </row>
    <row r="753" spans="1:24" ht="12" customHeight="1" x14ac:dyDescent="0.25">
      <c r="A753" s="7" t="str">
        <f ca="1">IF(ISERROR(F743),"",VLOOKUP(C743,INDIRECT($F$8),6+(O753-1)*3,0))</f>
        <v>AHP 001</v>
      </c>
      <c r="B753" s="38" t="str">
        <f ca="1">IF(ISERROR(F743),"",VLOOKUP(D743,INDIRECT($F$8),6+(O753-1)*3,0))</f>
        <v>Engineering Physics Lab</v>
      </c>
      <c r="C753" s="38"/>
      <c r="D753" s="38"/>
      <c r="E753" s="38"/>
      <c r="F753" s="7">
        <f ca="1">IF(ISERROR(F743),"",VLOOKUP(E743,INDIRECT($F$8),6+(O753-1)*3,0))</f>
        <v>1</v>
      </c>
      <c r="G753" s="39" t="str">
        <f ca="1">IF(ISERROR(F743),"",_xlfn.TEXTJOIN("/",FALSE,P753,S753))</f>
        <v>18/25</v>
      </c>
      <c r="H753" s="39"/>
      <c r="I753" s="39" t="str">
        <f ca="1">IF(ISERROR(F743),"",_xlfn.TEXTJOIN("/",FALSE,Q753,T753))</f>
        <v>22/25</v>
      </c>
      <c r="J753" s="39"/>
      <c r="K753" s="39" t="str">
        <f ca="1">IF(ISERROR(F743),"",_xlfn.TEXTJOIN("/",FALSE,R753,U753))</f>
        <v>40/50</v>
      </c>
      <c r="L753" s="39"/>
      <c r="M753" s="7" t="str">
        <f ca="1">IF(ISERROR(F743),"",IF(ISTEXT(P753),IF(P753="A","Ab",IF(P753="D","Dt",IF(P753="UFM","UFM",IF(P753="NA","")))),IF(AND(ISBLANK(P753),ISBLANK(R753)),"",IF(P753&lt;0.3*S753,"F",IF(ISBLANK(R753),"",IF(ISTEXT(R753),R753,IF(R753&gt;=0.9*U753,"O",IF(R753&gt;=0.85*U753,"A+",IF(R753&gt;=0.8*U753,"A",IF(R753&gt;=0.7*U753,"B+",IF(R753&gt;=0.6*U753,"B",IF(R753&gt;=0.5*U753,"C",IF(R753&gt;=0.4*U753,"P",IF(R753&lt;0.4*U753,"F",R753))))))))))))))</f>
        <v>A</v>
      </c>
      <c r="N753" s="8">
        <f t="shared" ca="1" si="71"/>
        <v>8</v>
      </c>
      <c r="O753">
        <f t="shared" ref="O753:O759" si="72">O752+1</f>
        <v>6</v>
      </c>
      <c r="P753" s="1">
        <f ca="1">IF(ISERROR(F743),"",IF(ISTEXT(VLOOKUP(B743,INDIRECT($F$8),6+(O753-1)*3)),(VLOOKUP(B743,INDIRECT($F$8),6+(O753-1)*3)),SUM(VLOOKUP(B743,INDIRECT($F$8),6+(O753-1)*3),IF(W760,W753,0))))</f>
        <v>18</v>
      </c>
      <c r="Q753" s="1">
        <f ca="1">IF(ISERROR(F743),"",VLOOKUP(B743,INDIRECT($F$8),7+(O753-1)*3))</f>
        <v>22</v>
      </c>
      <c r="R753" s="1">
        <f ca="1">IF(ISERROR(F743),"",SUM(P753:Q753))</f>
        <v>40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str">
        <f ca="1">IF(ISERROR(F743),"",IF(N753=0,A753,""))</f>
        <v/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0</v>
      </c>
      <c r="X753" s="1" t="str">
        <f ca="1">IF(ISERROR(F743),"",IF(W753=0,"",_xlfn.TEXTJOIN("",FALSE," G+",W753," in ",A753)))</f>
        <v/>
      </c>
    </row>
    <row r="754" spans="1:24" ht="12" customHeight="1" x14ac:dyDescent="0.25">
      <c r="A754" s="7" t="str">
        <f ca="1">IF(ISERROR(F743),"",VLOOKUP(C743,INDIRECT($F$8),6+(O754-1)*3,0))</f>
        <v>EEP 001</v>
      </c>
      <c r="B754" s="38" t="str">
        <f ca="1">IF(ISERROR(F743),"",VLOOKUP(D743,INDIRECT($F$8),6+(O754-1)*3,0))</f>
        <v>Basic Electrical Engineering Lab</v>
      </c>
      <c r="C754" s="38"/>
      <c r="D754" s="38"/>
      <c r="E754" s="38"/>
      <c r="F754" s="7">
        <f ca="1">IF(ISERROR(F743),"",VLOOKUP(E743,INDIRECT($F$8),6+(O754-1)*3,0))</f>
        <v>1</v>
      </c>
      <c r="G754" s="39" t="str">
        <f ca="1">IF(ISERROR(F743),"",_xlfn.TEXTJOIN("/",FALSE,P754,S754))</f>
        <v>21/25</v>
      </c>
      <c r="H754" s="39"/>
      <c r="I754" s="39" t="str">
        <f ca="1">IF(ISERROR(F743),"",_xlfn.TEXTJOIN("/",FALSE,Q754,T754))</f>
        <v>25/25</v>
      </c>
      <c r="J754" s="39"/>
      <c r="K754" s="39" t="str">
        <f ca="1">IF(ISERROR(F743),"",_xlfn.TEXTJOIN("/",FALSE,R754,U754))</f>
        <v>46/50</v>
      </c>
      <c r="L754" s="39"/>
      <c r="M754" s="7" t="str">
        <f ca="1">IF(ISERROR(F743),"",IF(ISTEXT(P754),IF(P754="A","Ab",IF(P754="D","Dt",IF(P754="UFM","UFM",IF(P754="NA","")))),IF(AND(ISBLANK(P754),ISBLANK(R754)),"",IF(P754&lt;0.3*S754,"F",IF(ISBLANK(R754),"",IF(ISTEXT(R754),R754,IF(R754&gt;=0.9*U754,"O",IF(R754&gt;=0.85*U754,"A+",IF(R754&gt;=0.8*U754,"A",IF(R754&gt;=0.7*U754,"B+",IF(R754&gt;=0.6*U754,"B",IF(R754&gt;=0.5*U754,"C",IF(R754&gt;=0.4*U754,"P",IF(R754&lt;0.4*U754,"F",R754))))))))))))))</f>
        <v>O</v>
      </c>
      <c r="N754" s="8">
        <f t="shared" ca="1" si="71"/>
        <v>10</v>
      </c>
      <c r="O754">
        <f t="shared" si="72"/>
        <v>7</v>
      </c>
      <c r="P754" s="1">
        <f ca="1">IF(ISERROR(F743),"",IF(ISTEXT(VLOOKUP(B743,INDIRECT($F$8),6+(O754-1)*3)),(VLOOKUP(B743,INDIRECT($F$8),6+(O754-1)*3)),SUM(VLOOKUP(B743,INDIRECT($F$8),6+(O754-1)*3),IF(W760,W754,0))))</f>
        <v>21</v>
      </c>
      <c r="Q754" s="1">
        <f ca="1">IF(ISERROR(F743),"",VLOOKUP(B743,INDIRECT($F$8),7+(O754-1)*3))</f>
        <v>25</v>
      </c>
      <c r="R754" s="1">
        <f ca="1">IF(ISERROR(F743),"",SUM(P754:Q754))</f>
        <v>46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str">
        <f ca="1">IF(ISERROR(F743),"",IF(N754=0,A754,""))</f>
        <v/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0</v>
      </c>
      <c r="X754" s="1" t="str">
        <f ca="1">IF(ISERROR(F743),"",IF(W754=0,"",_xlfn.TEXTJOIN("",FALSE," G+",W754," in ",A754)))</f>
        <v/>
      </c>
    </row>
    <row r="755" spans="1:24" ht="12" customHeight="1" x14ac:dyDescent="0.25">
      <c r="A755" s="7" t="str">
        <f ca="1">IF(ISERROR(F743),"",VLOOKUP(C743,INDIRECT($F$8),6+(O755-1)*3,0))</f>
        <v>CSP 001</v>
      </c>
      <c r="B755" s="38" t="str">
        <f ca="1">IF(ISERROR(F743),"",VLOOKUP(D743,INDIRECT($F$8),6+(O755-1)*3-Z755,0))</f>
        <v>Programming for Problem Solving Lab</v>
      </c>
      <c r="C755" s="38"/>
      <c r="D755" s="38"/>
      <c r="E755" s="38"/>
      <c r="F755" s="7">
        <f ca="1">IF(ISERROR(F743),"",VLOOKUP(E743,INDIRECT($F$8),6+(O755-1)*3,0))</f>
        <v>1</v>
      </c>
      <c r="G755" s="39" t="str">
        <f ca="1">IF(ISERROR(F743),"",_xlfn.TEXTJOIN("/",FALSE,P755,S755))</f>
        <v>22/25</v>
      </c>
      <c r="H755" s="39"/>
      <c r="I755" s="39" t="str">
        <f ca="1">IF(ISERROR(F743),"",_xlfn.TEXTJOIN("/",FALSE,Q755,T755))</f>
        <v>22/25</v>
      </c>
      <c r="J755" s="39"/>
      <c r="K755" s="39" t="str">
        <f ca="1">IF(ISERROR(F743),"",_xlfn.TEXTJOIN("/",FALSE,R755,U755))</f>
        <v>44/50</v>
      </c>
      <c r="L755" s="39"/>
      <c r="M755" s="7" t="str">
        <f ca="1">IF(ISERROR(F743),"",IF(ISTEXT(P755),IF(P755="A","Ab",IF(P755="D","Dt",IF(P755="UFM","UFM",IF(P755="NA","")))),IF(AND(ISBLANK(P755),ISBLANK(R755)),"",IF(P755&lt;0.3*S755,"F",IF(ISBLANK(R755),"",IF(ISTEXT(R755),R755,IF(R755&gt;=0.9*U755,"O",IF(R755&gt;=0.85*U755,"A+",IF(R755&gt;=0.8*U755,"A",IF(R755&gt;=0.7*U755,"B+",IF(R755&gt;=0.6*U755,"B",IF(R755&gt;=0.5*U755,"C",IF(R755&gt;=0.4*U755,"P",IF(R755&lt;0.4*U755,"F",R755))))))))))))))</f>
        <v>A+</v>
      </c>
      <c r="N755" s="8">
        <f t="shared" ca="1" si="71"/>
        <v>9</v>
      </c>
      <c r="O755">
        <f t="shared" si="72"/>
        <v>8</v>
      </c>
      <c r="P755" s="1">
        <f ca="1">IF(ISERROR(F743),"",IF(ISTEXT(VLOOKUP(B743,INDIRECT($F$8),6+(O755-1)*3)),(VLOOKUP(B743,INDIRECT($F$8),6+(O755-1)*3)),SUM(VLOOKUP(B743,INDIRECT($F$8),6+(O755-1)*3),IF(W760,W755,0))))</f>
        <v>22</v>
      </c>
      <c r="Q755" s="1">
        <f ca="1">IF(ISERROR(F743),"",VLOOKUP(B743,INDIRECT($F$8),7+(O755-1)*3))</f>
        <v>22</v>
      </c>
      <c r="R755" s="1">
        <f ca="1">IF(ISERROR(F743),"",SUM(P755:Q755))</f>
        <v>44</v>
      </c>
      <c r="S755" s="1">
        <f ca="1">IF(ISERROR(F743),"",VLOOKUP(A743,INDIRECT($F$8),6+(O755-1)*3))</f>
        <v>25</v>
      </c>
      <c r="T755" s="1">
        <f ca="1">IF(ISERROR(F743),"",VLOOKUP(A743,INDIRECT($F$8),7+(O755-1)*3))</f>
        <v>25</v>
      </c>
      <c r="U755" s="1">
        <f ca="1">IF(ISERROR(F743),"",VLOOKUP(A743,INDIRECT($F$8),8+(O755-1)*3))</f>
        <v>50</v>
      </c>
      <c r="V755" s="1" t="str">
        <f ca="1">IF(ISERROR(F743),"",IF(N755=0,A755,""))</f>
        <v/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0</v>
      </c>
      <c r="X755" s="1" t="str">
        <f ca="1">IF(ISERROR(F743),"",IF(W755=0,"",_xlfn.TEXTJOIN("",FALSE," G+",W755," in ",A755)))</f>
        <v/>
      </c>
    </row>
    <row r="756" spans="1:24" ht="12" customHeight="1" x14ac:dyDescent="0.25">
      <c r="A756" s="7" t="str">
        <f ca="1">IF(ISERROR(F743),"",VLOOKUP(C743,INDIRECT($F$8),6+(O756-1)*3,0))</f>
        <v>MEP 002</v>
      </c>
      <c r="B756" s="38" t="str">
        <f ca="1">IF(ISERROR(F743),"",VLOOKUP(D743,INDIRECT($F$8),6+(O756-1)*3-Z756,0))</f>
        <v>Engineering Graphics &amp; Design Lab</v>
      </c>
      <c r="C756" s="38"/>
      <c r="D756" s="38"/>
      <c r="E756" s="38"/>
      <c r="F756" s="7">
        <f ca="1">IF(ISERROR(F743),"",VLOOKUP(E743,INDIRECT($F$8),6+(O756-1)*3,0))</f>
        <v>2</v>
      </c>
      <c r="G756" s="39" t="str">
        <f ca="1">IF(ISERROR(F743),"",_xlfn.TEXTJOIN("/",FALSE,P756,S756))</f>
        <v>37/50</v>
      </c>
      <c r="H756" s="39"/>
      <c r="I756" s="39" t="str">
        <f ca="1">IF(ISERROR(F743),"",_xlfn.TEXTJOIN("/",FALSE,Q756,T756))</f>
        <v>43/50</v>
      </c>
      <c r="J756" s="39"/>
      <c r="K756" s="39" t="str">
        <f ca="1">IF(ISERROR(F743),"",_xlfn.TEXTJOIN("/",FALSE,R756,U756))</f>
        <v>80/100</v>
      </c>
      <c r="L756" s="39"/>
      <c r="M756" s="7" t="str">
        <f ca="1">IF(ISERROR(F743),"",IF(ISTEXT(P756),IF(P756="A","Ab",IF(P756="D","Dt",IF(P756="UFM","UFM",IF(P756="NA","")))),IF(AND(ISBLANK(P756),ISBLANK(R756)),"",IF(P756&lt;0.3*S756,"F",IF(ISBLANK(R756),"",IF(ISTEXT(R756),R756,IF(R756&gt;=0.9*U756,"O",IF(R756&gt;=0.85*U756,"A+",IF(R756&gt;=0.8*U756,"A",IF(R756&gt;=0.7*U756,"B+",IF(R756&gt;=0.6*U756,"B",IF(R756&gt;=0.5*U756,"C",IF(R756&gt;=0.4*U756,"P",IF(R756&lt;0.4*U756,"F",R756))))))))))))))</f>
        <v>A</v>
      </c>
      <c r="N756" s="8">
        <f t="shared" ca="1" si="71"/>
        <v>8</v>
      </c>
      <c r="O756">
        <f t="shared" si="72"/>
        <v>9</v>
      </c>
      <c r="P756" s="1">
        <f ca="1">IF(ISERROR(F743),"",IF(ISTEXT(VLOOKUP(B743,INDIRECT($F$8),6+(O756-1)*3)),(VLOOKUP(B743,INDIRECT($F$8),6+(O756-1)*3)),SUM(VLOOKUP(B743,INDIRECT($F$8),6+(O756-1)*3),IF(W760,W756,0))))</f>
        <v>37</v>
      </c>
      <c r="Q756" s="1">
        <f ca="1">IF(ISERROR(F743),"",VLOOKUP(B743,INDIRECT($F$8),7+(O756-1)*3))</f>
        <v>43</v>
      </c>
      <c r="R756" s="1">
        <f ca="1">IF(ISERROR(F743),"",SUM(P756:Q756))</f>
        <v>80</v>
      </c>
      <c r="S756" s="1">
        <f ca="1">IF(ISERROR(F743),"",VLOOKUP(A743,INDIRECT($F$8),6+(O756-1)*3))</f>
        <v>50</v>
      </c>
      <c r="T756" s="1">
        <f ca="1">IF(ISERROR(F743),"",VLOOKUP(A743,INDIRECT($F$8),7+(O756-1)*3))</f>
        <v>50</v>
      </c>
      <c r="U756" s="1">
        <f ca="1">IF(ISERROR(F743),"",VLOOKUP(A743,INDIRECT($F$8),8+(O756-1)*3))</f>
        <v>100</v>
      </c>
      <c r="V756" s="1" t="str">
        <f ca="1">IF(ISERROR(F743),"",IF(N756=0,A756,""))</f>
        <v/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0</v>
      </c>
      <c r="X756" s="1" t="str">
        <f ca="1">IF(ISERROR(F743),"",IF(W756=0,"",_xlfn.TEXTJOIN("",FALSE," G+",W756," in ",A756)))</f>
        <v/>
      </c>
    </row>
    <row r="757" spans="1:24" ht="12" customHeight="1" x14ac:dyDescent="0.25">
      <c r="A757" s="7" t="str">
        <f ca="1">IF(ISERROR(F743),"",VLOOKUP(C743,INDIRECT($F$8),6+(O757-1)*3,0))</f>
        <v>AHP 003</v>
      </c>
      <c r="B757" s="38" t="str">
        <f ca="1">IF(ISERROR(F743),"",VLOOKUP(D743,INDIRECT($F$8),6+(O757-1)*3,0))</f>
        <v>Introduction to Digital Marketing Lab</v>
      </c>
      <c r="C757" s="38"/>
      <c r="D757" s="38"/>
      <c r="E757" s="38"/>
      <c r="F757" s="7">
        <f ca="1">IF(ISERROR(F743),"",VLOOKUP(E743,INDIRECT($F$8),6+(O757-1)*3,0))</f>
        <v>1</v>
      </c>
      <c r="G757" s="39" t="str">
        <f ca="1">IF(ISERROR(F743),"",_xlfn.TEXTJOIN("/",FALSE,P757,S757))</f>
        <v>20/25</v>
      </c>
      <c r="H757" s="39"/>
      <c r="I757" s="39" t="str">
        <f ca="1">IF(ISERROR(F743),"",_xlfn.TEXTJOIN("/",FALSE,Q757,T757))</f>
        <v>20/25</v>
      </c>
      <c r="J757" s="39"/>
      <c r="K757" s="39" t="str">
        <f ca="1">IF(ISERROR(F743),"",_xlfn.TEXTJOIN("/",FALSE,R757,U757))</f>
        <v>40/50</v>
      </c>
      <c r="L757" s="39"/>
      <c r="M757" s="7" t="str">
        <f ca="1">IF(ISERROR(F743),"",IF(ISTEXT(P757),IF(P757="A","Ab",IF(P757="D","Dt",IF(P757="UFM","UFM",IF(P757="NA","")))),IF(AND(ISBLANK(P757),ISBLANK(R757)),"",IF(P757&lt;0.3*S757,"F",IF(ISBLANK(R757),"",IF(ISTEXT(R757),R757,IF(R757&gt;=0.9*U757,"O",IF(R757&gt;=0.85*U757,"A+",IF(R757&gt;=0.8*U757,"A",IF(R757&gt;=0.7*U757,"B+",IF(R757&gt;=0.6*U757,"B",IF(R757&gt;=0.5*U757,"C",IF(R757&gt;=0.4*U757,"P",IF(R757&lt;0.4*U757,"F",R757))))))))))))))</f>
        <v>A</v>
      </c>
      <c r="N757" s="8">
        <f t="shared" ca="1" si="71"/>
        <v>8</v>
      </c>
      <c r="O757">
        <f t="shared" si="72"/>
        <v>10</v>
      </c>
      <c r="P757" s="1">
        <f ca="1">IF(ISERROR(F743),"",IF(ISTEXT(VLOOKUP(B743,INDIRECT($F$8),6+(O757-1)*3)),(VLOOKUP(B743,INDIRECT($F$8),6+(O757-1)*3)),SUM(VLOOKUP(B743,INDIRECT($F$8),6+(O757-1)*3),IF(W760,W757,0))))</f>
        <v>20</v>
      </c>
      <c r="Q757" s="1">
        <f ca="1">IF(ISERROR(F743),"",VLOOKUP(B743,INDIRECT($F$8),7+(O757-1)*3))</f>
        <v>20</v>
      </c>
      <c r="R757" s="1">
        <f ca="1">IF(ISERROR(F743),"",SUM(P757:Q757))</f>
        <v>40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str">
        <f ca="1">IF(ISERROR(F743),"",IF(N757=0,A757,""))</f>
        <v/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0</v>
      </c>
      <c r="X757" s="1" t="str">
        <f ca="1">IF(ISERROR(F743),"",IF(W757=0,"",_xlfn.TEXTJOIN("",FALSE," G+",W757," in ",A757)))</f>
        <v/>
      </c>
    </row>
    <row r="758" spans="1:24" ht="12" customHeight="1" x14ac:dyDescent="0.25">
      <c r="A758" s="7" t="str">
        <f ca="1">IF(ISERROR(F743),"",VLOOKUP(C743,INDIRECT($F$8),6+(O758-1)*3,0))</f>
        <v>AHP 005</v>
      </c>
      <c r="B758" s="38" t="str">
        <f ca="1">IF(ISERROR(F743),"",VLOOKUP(D743,INDIRECT($F$8),6+(O758-1)*3,0))</f>
        <v>Self Employment &amp; Entrepreneurship Development</v>
      </c>
      <c r="C758" s="38"/>
      <c r="D758" s="38"/>
      <c r="E758" s="38"/>
      <c r="F758" s="7">
        <f ca="1">IF(ISERROR(F743),"",VLOOKUP(E743,INDIRECT($F$8),6+(O758-1)*3,0))</f>
        <v>1</v>
      </c>
      <c r="G758" s="39" t="str">
        <f ca="1">IF(ISERROR(F743),"",_xlfn.TEXTJOIN("/",FALSE,P758,S758))</f>
        <v>19/25</v>
      </c>
      <c r="H758" s="39"/>
      <c r="I758" s="39" t="str">
        <f ca="1">IF(ISERROR(F743),"",_xlfn.TEXTJOIN("/",FALSE,Q758,T758))</f>
        <v>23/25</v>
      </c>
      <c r="J758" s="39"/>
      <c r="K758" s="39" t="str">
        <f ca="1">IF(ISERROR(F743),"",_xlfn.TEXTJOIN("/",FALSE,R758,U758))</f>
        <v>42/50</v>
      </c>
      <c r="L758" s="39"/>
      <c r="M758" s="7" t="str">
        <f ca="1">IF(ISERROR(F743),"",IF(ISTEXT(P758),IF(P758="A","Ab",IF(P758="D","Dt",IF(P758="UFM","UFM",IF(P758="NA","")))),IF(AND(ISBLANK(P758),ISBLANK(R758)),"",IF(P758&lt;0.3*S758,"F",IF(ISBLANK(R758),"",IF(ISTEXT(R758),R758,IF(R758&gt;=0.9*U758,"O",IF(R758&gt;=0.85*U758,"A+",IF(R758&gt;=0.8*U758,"A",IF(R758&gt;=0.7*U758,"B+",IF(R758&gt;=0.6*U758,"B",IF(R758&gt;=0.5*U758,"C",IF(R758&gt;=0.4*U758,"P",IF(R758&lt;0.4*U758,"F",R758))))))))))))))</f>
        <v>A</v>
      </c>
      <c r="N758" s="8">
        <f t="shared" ca="1" si="71"/>
        <v>8</v>
      </c>
      <c r="O758">
        <f t="shared" si="72"/>
        <v>11</v>
      </c>
      <c r="P758" s="1">
        <f ca="1">IF(ISERROR(F743),"",IF(ISTEXT(VLOOKUP(B743,INDIRECT($F$8),6+(O758-1)*3)),(VLOOKUP(B743,INDIRECT($F$8),6+(O758-1)*3)),SUM(VLOOKUP(B743,INDIRECT($F$8),6+(O758-1)*3),IF(W760,W758,0))))</f>
        <v>19</v>
      </c>
      <c r="Q758" s="1">
        <f ca="1">IF(ISERROR(F743),"",VLOOKUP(B743,INDIRECT($F$8),7+(O758-1)*3))</f>
        <v>23</v>
      </c>
      <c r="R758" s="1">
        <f ca="1">IF(ISERROR(F743),"",SUM(P758:Q758))</f>
        <v>42</v>
      </c>
      <c r="S758" s="1">
        <f ca="1">IF(ISERROR(F743),"",VLOOKUP(A743,INDIRECT($F$8),6+(O758-1)*3))</f>
        <v>25</v>
      </c>
      <c r="T758" s="1">
        <f ca="1">IF(ISERROR(F743),"",VLOOKUP(A743,INDIRECT($F$8),7+(O758-1)*3))</f>
        <v>25</v>
      </c>
      <c r="U758" s="1">
        <f ca="1">IF(ISERROR(F743),"",VLOOKUP(A743,INDIRECT($F$8),8+(O758-1)*3))</f>
        <v>50</v>
      </c>
      <c r="V758" s="1" t="str">
        <f ca="1">IF(ISERROR(F743),"",IF(N758=0,A758,""))</f>
        <v/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0</v>
      </c>
      <c r="X758" s="1" t="str">
        <f ca="1">IF(ISERROR(F743),"",IF(W758=0,"",_xlfn.TEXTJOIN("",FALSE," G+",W758," in ",A758)))</f>
        <v/>
      </c>
    </row>
    <row r="759" spans="1:24" ht="12" customHeight="1" x14ac:dyDescent="0.25">
      <c r="A759" s="7" t="str">
        <f ca="1">IF(ISERROR(F743),"",VLOOKUP(C743,INDIRECT($F$8),6+(O759-1)*3-Y759,0))</f>
        <v>GP 02</v>
      </c>
      <c r="B759" s="38" t="str">
        <f ca="1">IF(ISERROR(F743),"",VLOOKUP(D743,INDIRECT($F$8),6+(O759-1)*3-Z759,0))</f>
        <v>General Proficiency ($)</v>
      </c>
      <c r="C759" s="38"/>
      <c r="D759" s="38"/>
      <c r="E759" s="38"/>
      <c r="F759" s="7">
        <f ca="1">IF(ISERROR(F743),"",VLOOKUP(E743,INDIRECT($F$8),6+(O759-1)*3-AA759,0))</f>
        <v>0</v>
      </c>
      <c r="G759" s="39" t="str">
        <f ca="1">IF(ISERROR(F743),"","-")</f>
        <v>-</v>
      </c>
      <c r="H759" s="39"/>
      <c r="I759" s="39" t="str">
        <f ca="1">IF(ISERROR(F743),"",_xlfn.TEXTJOIN("/",FALSE,Q759,T759))</f>
        <v>45/50</v>
      </c>
      <c r="J759" s="39"/>
      <c r="K759" s="39" t="str">
        <f ca="1">IF(ISERROR(F743),"",_xlfn.TEXTJOIN("/",FALSE,R759,U759))</f>
        <v>45/50</v>
      </c>
      <c r="L759" s="39"/>
      <c r="M759" s="39" t="str">
        <f ca="1">IF(ISBLANK(R759),"",IF(ISTEXT(R759),R759,IF(R759&gt;=0.8*U759,"Excellent",IF(R759&gt;=0.6*U759,"Very Good",IF(R759&gt;=0.4*U759,"Good",IF(R759&gt;=0.2*U759,"Satisfactory","Average"))))))</f>
        <v>Excellent</v>
      </c>
      <c r="N759" s="39"/>
      <c r="O759">
        <f t="shared" si="72"/>
        <v>12</v>
      </c>
      <c r="P759" s="1">
        <f ca="1">IF(ISERROR(F743),"",IF(ISTEXT(VLOOKUP(B\28,INDIRECT($F$8),6+(O759-1)*3)),(VLOOKUP(B743,INDIRECT($F$8),6+(O759-1)*3)),SUM(VLOOKUP(B743,INDIRECT($F$8),6+(O759-1)*3),IF(W760,W759,0))))</f>
        <v>0</v>
      </c>
      <c r="Q759" s="1">
        <f ca="1">IF(ISERROR(F743),"",VLOOKUP(B743,INDIRECT($F$8),7+(O759-1)*3))</f>
        <v>45</v>
      </c>
      <c r="R759" s="1">
        <f ca="1">IF(ISERROR(F743),"",SUM(P759:Q759))</f>
        <v>45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5">
      <c r="A760" s="40" t="str">
        <f ca="1">IF(ISERROR(F743),"",A739)</f>
        <v>Total Credits/ Marks/ Total Grade Points</v>
      </c>
      <c r="B760" s="40"/>
      <c r="C760" s="40"/>
      <c r="D760" s="40"/>
      <c r="E760" s="40"/>
      <c r="F760" s="10">
        <f ca="1">IF(ISERROR(F743),"",SUM(F748:F758))</f>
        <v>23</v>
      </c>
      <c r="G760" s="41" t="str">
        <f ca="1">IF(ISERROR(F743),"",_xlfn.TEXTJOIN("/",TRUE,SUMIF(F748:F759,"&gt;0",P748:P759),SUMIF(F748:F759,"&gt;0",S748:S759)))</f>
        <v>327/575</v>
      </c>
      <c r="H760" s="41"/>
      <c r="I760" s="41" t="str">
        <f ca="1">IF(ISERROR(F743),"",_xlfn.TEXTJOIN("/",TRUE,SUMIF(F748:F759,"&gt;0",Q748:Q759),SUMIF(F748:F759,"&gt;0",T748:T759)))</f>
        <v>328/375</v>
      </c>
      <c r="J760" s="41"/>
      <c r="K760" s="41" t="str">
        <f ca="1">IF(ISERROR(F743),"",_xlfn.TEXTJOIN("/",TRUE,SUMIF(F748:F759,"&gt;0",R748:R759),SUMIF(F748:F759,"&gt;0",U748:U759)))</f>
        <v>655/950</v>
      </c>
      <c r="L760" s="41"/>
      <c r="M760" s="40" t="e">
        <f ca="1">IF(ISERROR(F743),"",SUMPRODUCT(N748:N758,F748:F758))</f>
        <v>#N/A</v>
      </c>
      <c r="N760" s="40"/>
      <c r="V760" s="1" t="e">
        <f ca="1">IF(ISERROR(F743),"",_xlfn.TEXTJOIN(", ",TRUE,V748:V759))</f>
        <v>#N/A</v>
      </c>
      <c r="W760" t="b">
        <f ca="1">IF(ISERROR(F743),"",IF(SUM(W748:W759)&lt;=W747,TRUE,FALSE))</f>
        <v>0</v>
      </c>
      <c r="X760" s="1" t="str">
        <f ca="1">IF(ISERROR(F743),"",_xlfn.TEXTJOIN(",",TRUE,X748:X759))</f>
        <v xml:space="preserve"> G+11 in AHT 001</v>
      </c>
    </row>
    <row r="761" spans="1:24" ht="12" customHeight="1" x14ac:dyDescent="0.25">
      <c r="A761" s="40" t="str">
        <f ca="1">IF(ISERROR(F743),"",A740)</f>
        <v>Result:</v>
      </c>
      <c r="B761" s="42" t="e" cm="1">
        <f t="array" aca="1" ref="B761" ca="1">IF(INDIRECT("N" &amp; ROW())&lt;20, "NOT PROMOTED TO SECOND YEAR", IF(TRIM(INDIRECT("V" &amp; ROW()-1))="","PASS","CARRY OVER")
)</f>
        <v>#N/A</v>
      </c>
      <c r="C761" s="42"/>
      <c r="D761" s="40" t="str">
        <f ca="1">IF(ISERROR(F743),"",D740)</f>
        <v>Remark:</v>
      </c>
      <c r="E761" s="42" t="e">
        <f ca="1">IF(ISERROR(F743),"",IF(V760="",IF(X760="","",X760),_xlfn.TEXTJOIN(" ",TRUE,"BACK IN",V760)))</f>
        <v>#N/A</v>
      </c>
      <c r="F761" s="42"/>
      <c r="G761" s="40" t="str">
        <f ca="1">IF(ISERROR(F743),"",G740)</f>
        <v>SGPA:</v>
      </c>
      <c r="H761" s="43" t="e">
        <f ca="1">IF(ISERROR(F743),"",M760/F760)</f>
        <v>#N/A</v>
      </c>
      <c r="I761" s="40" t="str">
        <f ca="1">IF(ISERROR(F743),"",I740)</f>
        <v>CGPA:</v>
      </c>
      <c r="J761" s="43" t="e">
        <f ca="1">IF(ISERROR(F743),"",VLOOKUP(B743,INDIRECT($F$8),12+(O759-1)*3,0))</f>
        <v>#N/A</v>
      </c>
      <c r="K761" s="42" t="str">
        <f ca="1">IF(ISERROR(F743),"",K740)</f>
        <v>Earned Credits:</v>
      </c>
      <c r="L761" s="40">
        <f ca="1">IF(ISERROR(F743),"",SUMIF(N748:N758,"&gt;0",F748:F758))</f>
        <v>19</v>
      </c>
      <c r="M761" s="42" t="str">
        <f ca="1">IF(ISERROR(F743),"",M740)</f>
        <v>Cuml. Earned Credits:</v>
      </c>
      <c r="N761" s="40">
        <f ca="1">IF(ISERROR(F743),"",VLOOKUP(B743,INDIRECT($F$8),10+(O759-1)*3,0))</f>
        <v>42</v>
      </c>
    </row>
    <row r="762" spans="1:24" ht="12" customHeight="1" x14ac:dyDescent="0.25">
      <c r="A762" s="40"/>
      <c r="B762" s="42"/>
      <c r="C762" s="42"/>
      <c r="D762" s="40"/>
      <c r="E762" s="42"/>
      <c r="F762" s="42"/>
      <c r="G762" s="40"/>
      <c r="H762" s="43"/>
      <c r="I762" s="40"/>
      <c r="J762" s="43"/>
      <c r="K762" s="42"/>
      <c r="L762" s="40"/>
      <c r="M762" s="42"/>
      <c r="N762" s="40"/>
    </row>
    <row r="763" spans="1:24" ht="12" customHeight="1" x14ac:dyDescent="0.25">
      <c r="A763" s="40"/>
      <c r="B763" s="42"/>
      <c r="C763" s="42"/>
      <c r="D763" s="40"/>
      <c r="E763" s="42"/>
      <c r="F763" s="42"/>
      <c r="G763" s="40"/>
      <c r="H763" s="43"/>
      <c r="I763" s="40"/>
      <c r="J763" s="43"/>
      <c r="K763" s="42"/>
      <c r="L763" s="40"/>
      <c r="M763" s="42"/>
      <c r="N763" s="40"/>
    </row>
    <row r="764" spans="1:24" ht="12" customHeight="1" x14ac:dyDescent="0.25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 t="str">
        <f ca="1">VLOOKUP(B764,INDIRECT($F$8),4,0)</f>
        <v>MOHINI</v>
      </c>
    </row>
    <row r="765" spans="1:24" ht="12" customHeight="1" x14ac:dyDescent="0.25">
      <c r="A765" s="44" t="str">
        <f ca="1">IF(ISERROR(F764),"",A744)</f>
        <v>Name:</v>
      </c>
      <c r="B765" s="44" t="str">
        <f ca="1">IFERROR(VLOOKUP(B764,INDIRECT($F$8),4,0),"")</f>
        <v>MOHINI</v>
      </c>
      <c r="C765" s="44"/>
      <c r="D765" s="44" t="str">
        <f ca="1">IF(ISERROR(F764),"",D744)</f>
        <v>Father's Name:</v>
      </c>
      <c r="E765" s="44" t="str">
        <f ca="1">IFERROR(VLOOKUP(B764,INDIRECT($F$8),5,0),"")</f>
        <v>SUNDER SINGH</v>
      </c>
      <c r="F765" s="44"/>
      <c r="G765" s="44" t="str">
        <f ca="1">IF(ISERROR(F764),"",G744)</f>
        <v>University Roll No:</v>
      </c>
      <c r="H765" s="44"/>
      <c r="I765" s="45">
        <f ca="1">IFERROR(VLOOKUP(B764,INDIRECT($F$8),2,0),"")</f>
        <v>250090101037</v>
      </c>
      <c r="J765" s="45"/>
      <c r="K765" s="44" t="str">
        <f ca="1">IF(ISERROR(F764),"",K744)</f>
        <v>University Enrol. No:</v>
      </c>
      <c r="L765" s="44"/>
      <c r="M765" s="45">
        <f ca="1">IFERROR(VLOOKUP(B764,INDIRECT($F$8),3,0),"")</f>
        <v>0</v>
      </c>
      <c r="N765" s="45"/>
    </row>
    <row r="766" spans="1:24" ht="12" customHeight="1" x14ac:dyDescent="0.25">
      <c r="A766" s="44"/>
      <c r="B766" s="44"/>
      <c r="C766" s="44"/>
      <c r="D766" s="44"/>
      <c r="E766" s="44"/>
      <c r="F766" s="44"/>
      <c r="G766" s="44"/>
      <c r="H766" s="44"/>
      <c r="I766" s="45"/>
      <c r="J766" s="45"/>
      <c r="K766" s="44"/>
      <c r="L766" s="44"/>
      <c r="M766" s="45"/>
      <c r="N766" s="45"/>
    </row>
    <row r="767" spans="1:24" ht="12" customHeight="1" x14ac:dyDescent="0.25">
      <c r="A767" s="42" t="str">
        <f ca="1">IF(ISERROR(F764),"",A746)</f>
        <v>Subject Code</v>
      </c>
      <c r="B767" s="42" t="str">
        <f ca="1">IF(ISERROR(F764),"",B746)</f>
        <v>Subject Name</v>
      </c>
      <c r="C767" s="42"/>
      <c r="D767" s="42"/>
      <c r="E767" s="42"/>
      <c r="F767" s="42" t="str">
        <f ca="1">IF(ISERROR(F764),"",F746)</f>
        <v>Credits</v>
      </c>
      <c r="G767" s="42" t="str">
        <f ca="1">IF(ISERROR(F764),"",G746)</f>
        <v>External Marks</v>
      </c>
      <c r="H767" s="42"/>
      <c r="I767" s="42" t="str">
        <f ca="1">IF(ISERROR(F764),"",I746)</f>
        <v>Sessional Marks</v>
      </c>
      <c r="J767" s="42"/>
      <c r="K767" s="42" t="str">
        <f ca="1">IF(ISERROR(F764),"",K746)</f>
        <v>Total Marks</v>
      </c>
      <c r="L767" s="42"/>
      <c r="M767" s="42" t="str">
        <f ca="1">IF(ISERROR(F764),"",M746)</f>
        <v>Grade</v>
      </c>
      <c r="N767" s="42" t="str">
        <f ca="1">IF(ISERROR(F764),"",N746)</f>
        <v>Grade Points</v>
      </c>
    </row>
    <row r="768" spans="1:24" ht="12" customHeight="1" x14ac:dyDescent="0.2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W768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10</v>
      </c>
    </row>
    <row r="769" spans="1:24" ht="12" customHeight="1" x14ac:dyDescent="0.25">
      <c r="A769" s="7" t="str">
        <f ca="1">IF(ISERROR(F764),"",VLOOKUP(C764,INDIRECT($F$8),6+(O769-1)*3,0))</f>
        <v>AHT 001</v>
      </c>
      <c r="B769" s="38" t="str">
        <f ca="1">IF(ISERROR(F764),"",VLOOKUP(D764,INDIRECT($F$8),6+(O769-1)*3,0))</f>
        <v>Engineering Physics</v>
      </c>
      <c r="C769" s="38"/>
      <c r="D769" s="38"/>
      <c r="E769" s="38"/>
      <c r="F769" s="7">
        <f ca="1">IF(ISERROR(F764),"",VLOOKUP(E764,INDIRECT($F$8),6+(O769-1)*3,0))</f>
        <v>4</v>
      </c>
      <c r="G769" s="39" t="str">
        <f ca="1">IF(ISERROR(F764),"",_xlfn.TEXTJOIN("/",FALSE,P769,S769))</f>
        <v>SUNDER SINGH/100</v>
      </c>
      <c r="H769" s="39"/>
      <c r="I769" s="39" t="str">
        <f ca="1">IF(ISERROR(F764),"",_xlfn.TEXTJOIN("/",FALSE,Q769,T769))</f>
        <v>35/50</v>
      </c>
      <c r="J769" s="39"/>
      <c r="K769" s="39" t="str">
        <f ca="1">IF(ISERROR(F764),"",_xlfn.TEXTJOIN("/",FALSE,R769,U769))</f>
        <v>35/150</v>
      </c>
      <c r="L769" s="39"/>
      <c r="M769" s="7" t="b">
        <f ca="1">IF(ISERROR(F764),"",IF(ISTEXT(P769),IF(P769="A","Ab",IF(P769="D","Dt",IF(P769="UFM","UFM",IF(P769="NA","")))),IF(AND(ISBLANK(P769),ISBLANK(R769)),"",IF(P769&lt;0.3*S769,"F",IF(ISBLANK(R769),"",IF(ISTEXT(R769),R769,IF(R769&gt;=0.9*U769,"O",IF(R769&gt;=0.85*U769,"A+",IF(R769&gt;=0.8*U769,"A",IF(R769&gt;=0.7*U769,"B+",IF(R769&gt;=0.6*U769,"B",IF(R769&gt;=0.5*U769,"C",IF(R769&gt;=0.4*U769,"P",IF(R769&lt;0.4*U769,"F",R769))))))))))))))</f>
        <v>0</v>
      </c>
      <c r="N769" s="8" t="e">
        <f t="shared" ref="N769:N779" ca="1" si="73">INDEX($Z$2:$Z$13,MATCH(M769,$Y$2:$Y$13,0))</f>
        <v>#N/A</v>
      </c>
      <c r="O769">
        <v>1</v>
      </c>
      <c r="P769" s="1" t="str">
        <f ca="1">IF(ISERROR(F764),"",IF(ISTEXT(VLOOKUP(B764,INDIRECT($F$8),6+(O769-1)*3)),(VLOOKUP(B764,INDIRECT($F$8),6+(O769-1)*3)),SUM(VLOOKUP(B764,INDIRECT($F$8),6+(O769-1)*3),IF(W781,W769,0))))</f>
        <v>SUNDER SINGH</v>
      </c>
      <c r="Q769" s="1">
        <f ca="1">IF(ISERROR(F764),"",VLOOKUP(B764,INDIRECT($F$8),7+(O769-1)*3))</f>
        <v>35</v>
      </c>
      <c r="R769" s="1">
        <f ca="1">IF(ISERROR(F764),"",SUM(P769:Q769))</f>
        <v>35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e">
        <f ca="1">IF(ISERROR(F764),"",IF(N769=0,A769,""))</f>
        <v>#N/A</v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11</v>
      </c>
      <c r="X769" s="1" t="str">
        <f ca="1">IF(ISERROR(F764),"",IF(W769=0,"",_xlfn.TEXTJOIN("",FALSE," G+",W769," in ",A769)))</f>
        <v xml:space="preserve"> G+11 in AHT 001</v>
      </c>
    </row>
    <row r="770" spans="1:24" ht="12" customHeight="1" x14ac:dyDescent="0.25">
      <c r="A770" s="7" t="str">
        <f ca="1">IF(ISERROR(F764),"",VLOOKUP(C764,INDIRECT($F$8),6+(O770-1)*3,0))</f>
        <v>AHT 005</v>
      </c>
      <c r="B770" s="38" t="str">
        <f ca="1">IF(ISERROR(F764),"",VLOOKUP(D764,INDIRECT($F$8),6+(O770-1)*3,0))</f>
        <v>Analytical Mathematics</v>
      </c>
      <c r="C770" s="38"/>
      <c r="D770" s="38"/>
      <c r="E770" s="38"/>
      <c r="F770" s="7">
        <f ca="1">IF(ISERROR(F764),"",VLOOKUP(E764,INDIRECT($F$8),6+(O770-1)*3,0))</f>
        <v>4</v>
      </c>
      <c r="G770" s="39" t="str">
        <f ca="1">IF(ISERROR(F764),"",_xlfn.TEXTJOIN("/",FALSE,P770,S770))</f>
        <v>63/100</v>
      </c>
      <c r="H770" s="39"/>
      <c r="I770" s="39" t="str">
        <f ca="1">IF(ISERROR(F764),"",_xlfn.TEXTJOIN("/",FALSE,Q770,T770))</f>
        <v>40/50</v>
      </c>
      <c r="J770" s="39"/>
      <c r="K770" s="39" t="str">
        <f ca="1">IF(ISERROR(F764),"",_xlfn.TEXTJOIN("/",FALSE,R770,U770))</f>
        <v>103/150</v>
      </c>
      <c r="L770" s="39"/>
      <c r="M770" s="7" t="str">
        <f ca="1">IF(ISERROR(F764),"",IF(ISTEXT(P770),IF(P770="A","Ab",IF(P770="D","Dt",IF(P770="UFM","UFM",IF(P770="NA","")))),IF(AND(ISBLANK(P770),ISBLANK(R770)),"",IF(P770&lt;0.3*S770,"F",IF(ISBLANK(R770),"",IF(ISTEXT(R770),R770,IF(R770&gt;=0.9*U770,"O",IF(R770&gt;=0.85*U770,"A+",IF(R770&gt;=0.8*U770,"A",IF(R770&gt;=0.7*U770,"B+",IF(R770&gt;=0.6*U770,"B",IF(R770&gt;=0.5*U770,"C",IF(R770&gt;=0.4*U770,"P",IF(R770&lt;0.4*U770,"F",R770))))))))))))))</f>
        <v>B</v>
      </c>
      <c r="N770" s="8">
        <f t="shared" ca="1" si="73"/>
        <v>6</v>
      </c>
      <c r="O770">
        <f>O769+1</f>
        <v>2</v>
      </c>
      <c r="P770" s="1">
        <f ca="1">IF(ISERROR(F764),"",IF(ISTEXT(VLOOKUP(B764,INDIRECT($F$8),6+(O770-1)*3)),(VLOOKUP(B764,INDIRECT($F$8),6+(O770-1)*3)),SUM(VLOOKUP(B764,INDIRECT($F$8),6+(O770-1)*3),IF(W781,W770,0))))</f>
        <v>63</v>
      </c>
      <c r="Q770" s="1">
        <f ca="1">IF(ISERROR(F764),"",VLOOKUP(B764,INDIRECT($F$8),7+(O770-1)*3))</f>
        <v>40</v>
      </c>
      <c r="R770" s="1">
        <f ca="1">IF(ISERROR(F764),"",SUM(P770:Q770))</f>
        <v>103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str">
        <f ca="1">IF(ISERROR(F764),"",IF(N770=0,A770,""))</f>
        <v/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0</v>
      </c>
      <c r="X770" s="1" t="str">
        <f ca="1">IF(ISERROR(F764),"",IF(W770=0,"",_xlfn.TEXTJOIN("",FALSE," G+",W770," in ",A770)))</f>
        <v/>
      </c>
    </row>
    <row r="771" spans="1:24" ht="12" customHeight="1" x14ac:dyDescent="0.25">
      <c r="A771" s="7" t="str">
        <f ca="1">IF(ISERROR(F764),"",VLOOKUP(C764,INDIRECT($F$8),6+(O771-1)*3,0))</f>
        <v>EET 001</v>
      </c>
      <c r="B771" s="38" t="str">
        <f ca="1">IF(ISERROR(F764),"",VLOOKUP(D764,INDIRECT($F$8),6+(O771-1)*3,0))</f>
        <v>Basic Electrical Engineering</v>
      </c>
      <c r="C771" s="38"/>
      <c r="D771" s="38"/>
      <c r="E771" s="38"/>
      <c r="F771" s="7">
        <f ca="1">IF(ISERROR(F764),"",VLOOKUP(E764,INDIRECT($F$8),6+(O771-1)*3,0))</f>
        <v>4</v>
      </c>
      <c r="G771" s="39" t="str">
        <f ca="1">IF(ISERROR(F764),"",_xlfn.TEXTJOIN("/",FALSE,P771,S771))</f>
        <v>73/100</v>
      </c>
      <c r="H771" s="39"/>
      <c r="I771" s="39" t="str">
        <f ca="1">IF(ISERROR(F764),"",_xlfn.TEXTJOIN("/",FALSE,Q771,T771))</f>
        <v>44/50</v>
      </c>
      <c r="J771" s="39"/>
      <c r="K771" s="39" t="str">
        <f ca="1">IF(ISERROR(F764),"",_xlfn.TEXTJOIN("/",FALSE,R771,U771))</f>
        <v>117/150</v>
      </c>
      <c r="L771" s="39"/>
      <c r="M771" s="7" t="str">
        <f ca="1">IF(ISERROR(F764),"",IF(ISTEXT(P771),IF(P771="A","Ab",IF(P771="D","Dt",IF(P771="UFM","UFM",IF(P771="NA","")))),IF(AND(ISBLANK(P771),ISBLANK(R771)),"",IF(P771&lt;0.3*S771,"F",IF(ISBLANK(R771),"",IF(ISTEXT(R771),R771,IF(R771&gt;=0.9*U771,"O",IF(R771&gt;=0.85*U771,"A+",IF(R771&gt;=0.8*U771,"A",IF(R771&gt;=0.7*U771,"B+",IF(R771&gt;=0.6*U771,"B",IF(R771&gt;=0.5*U771,"C",IF(R771&gt;=0.4*U771,"P",IF(R771&lt;0.4*U771,"F",R771))))))))))))))</f>
        <v>B+</v>
      </c>
      <c r="N771" s="8">
        <f t="shared" ca="1" si="73"/>
        <v>7</v>
      </c>
      <c r="O771">
        <f>O770+1</f>
        <v>3</v>
      </c>
      <c r="P771" s="1">
        <f ca="1">IF(ISERROR(F764),"",IF(ISTEXT(VLOOKUP(B764,INDIRECT($F$8),6+(O771-1)*3)),(VLOOKUP(B764,INDIRECT($F$8),6+(O771-1)*3)),SUM(VLOOKUP(B764,INDIRECT($F$8),6+(O771-1)*3),IF(W781,W771,0))))</f>
        <v>73</v>
      </c>
      <c r="Q771" s="1">
        <f ca="1">IF(ISERROR(F764),"",VLOOKUP(B764,INDIRECT($F$8),7+(O771-1)*3))</f>
        <v>44</v>
      </c>
      <c r="R771" s="1">
        <f ca="1">IF(ISERROR(F764),"",SUM(P771:Q771))</f>
        <v>117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str">
        <f ca="1">IF(ISERROR(F764),"",IF(N771=0,A771,""))</f>
        <v/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0</v>
      </c>
      <c r="X771" s="1" t="str">
        <f ca="1">IF(ISERROR(F764),"",IF(W771=0,"",_xlfn.TEXTJOIN("",FALSE," G+",W771," in ",A771)))</f>
        <v/>
      </c>
    </row>
    <row r="772" spans="1:24" ht="12" customHeight="1" x14ac:dyDescent="0.25">
      <c r="A772" s="7" t="str">
        <f ca="1">IF(ISERROR(F764),"",VLOOKUP(C764,INDIRECT($F$8),6+(O772-1)*3,0))</f>
        <v>CST 001</v>
      </c>
      <c r="B772" s="38" t="str">
        <f ca="1">IF(ISERROR(F764),"",VLOOKUP(D764,INDIRECT($F$8),6+(O772-1)*3,0))</f>
        <v>Programming for Problem Solving</v>
      </c>
      <c r="C772" s="38"/>
      <c r="D772" s="38"/>
      <c r="E772" s="38"/>
      <c r="F772" s="7">
        <f ca="1">IF(ISERROR(F764),"",VLOOKUP(E764,INDIRECT($F$8),6+(O772-1)*3,0))</f>
        <v>4</v>
      </c>
      <c r="G772" s="39" t="str">
        <f ca="1">IF(ISERROR(F764),"",_xlfn.TEXTJOIN("/",FALSE,P772,S772))</f>
        <v>69/100</v>
      </c>
      <c r="H772" s="39"/>
      <c r="I772" s="39" t="str">
        <f ca="1">IF(ISERROR(F764),"",_xlfn.TEXTJOIN("/",FALSE,Q772,T772))</f>
        <v>35/50</v>
      </c>
      <c r="J772" s="39"/>
      <c r="K772" s="39" t="str">
        <f ca="1">IF(ISERROR(F764),"",_xlfn.TEXTJOIN("/",FALSE,R772,U772))</f>
        <v>104/150</v>
      </c>
      <c r="L772" s="39"/>
      <c r="M772" s="7" t="str">
        <f ca="1">IF(ISERROR(F764),"",IF(ISTEXT(P772),IF(P772="A","Ab",IF(P772="D","Dt",IF(P772="UFM","UFM",IF(P772="NA","")))),IF(AND(ISBLANK(P772),ISBLANK(R772)),"",IF(P772&lt;0.3*S772,"F",IF(ISBLANK(R772),"",IF(ISTEXT(R772),R772,IF(R772&gt;=0.9*U772,"O",IF(R772&gt;=0.85*U772,"A+",IF(R772&gt;=0.8*U772,"A",IF(R772&gt;=0.7*U772,"B+",IF(R772&gt;=0.6*U772,"B",IF(R772&gt;=0.5*U772,"C",IF(R772&gt;=0.4*U772,"P",IF(R772&lt;0.4*U772,"F",R772))))))))))))))</f>
        <v>B</v>
      </c>
      <c r="N772" s="8">
        <f t="shared" ca="1" si="73"/>
        <v>6</v>
      </c>
      <c r="O772">
        <f>O771+1</f>
        <v>4</v>
      </c>
      <c r="P772" s="1">
        <f ca="1">IF(ISERROR(F764),"",IF(ISTEXT(VLOOKUP(B764,INDIRECT($F$8),6+(O772-1)*3)),(VLOOKUP(B764,INDIRECT($F$8),6+(O772-1)*3)),SUM(VLOOKUP(B764,INDIRECT($F$8),6+(O772-1)*3),IF(W781,W772,0))))</f>
        <v>69</v>
      </c>
      <c r="Q772" s="1">
        <f ca="1">IF(ISERROR(F764),"",VLOOKUP(B764,INDIRECT($F$8),7+(O772-1)*3))</f>
        <v>35</v>
      </c>
      <c r="R772" s="1">
        <f ca="1">IF(ISERROR(F764),"",SUM(P772:Q772))</f>
        <v>104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str">
        <f ca="1">IF(ISERROR(F764),"",IF(N772=0,A772,""))</f>
        <v/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0</v>
      </c>
      <c r="X772" s="1" t="str">
        <f ca="1">IF(ISERROR(F764),"",IF(W772=0,"",_xlfn.TEXTJOIN("",FALSE," G+",W772," in ",A772)))</f>
        <v/>
      </c>
    </row>
    <row r="773" spans="1:24" ht="12" customHeight="1" x14ac:dyDescent="0.25">
      <c r="A773" s="7" t="str">
        <f ca="1">IF(ISERROR(F764),"",VLOOKUP(C764,INDIRECT($F$8),6+(O773-1)*3,0))</f>
        <v>AHT 004</v>
      </c>
      <c r="B773" s="38" t="str">
        <f ca="1">IF(ISERROR(F764),"",VLOOKUP(D764,INDIRECT($F$8),6+(O773-1)*3,0))</f>
        <v>Environmental Studies ($)</v>
      </c>
      <c r="C773" s="38"/>
      <c r="D773" s="38"/>
      <c r="E773" s="38"/>
      <c r="F773" s="7">
        <f ca="1">IF(ISERROR(F764),"",VLOOKUP(E764,INDIRECT($F$8),6+(O773-1)*3,0))</f>
        <v>0</v>
      </c>
      <c r="G773" s="39" t="str">
        <f ca="1">IF(ISERROR(F764),"",_xlfn.TEXTJOIN("/",FALSE,P773,S773))</f>
        <v>17/50</v>
      </c>
      <c r="H773" s="39"/>
      <c r="I773" s="39" t="str">
        <f ca="1">IF(ISERROR(F764),"",_xlfn.TEXTJOIN("/",FALSE,Q773,T773))</f>
        <v>17/25</v>
      </c>
      <c r="J773" s="39"/>
      <c r="K773" s="39" t="str">
        <f ca="1">IF(ISERROR(F764),"",_xlfn.TEXTJOIN("/",FALSE,R773,U773))</f>
        <v>34/75</v>
      </c>
      <c r="L773" s="39"/>
      <c r="M773" s="7" t="str">
        <f ca="1">IF(ISERROR(F764),"",IF(ISTEXT(P773),IF(P773="A","Ab",IF(P773="D","Dt",IF(P773="UFM","UFM",IF(P773="NA","")))),IF(AND(ISBLANK(P773),ISBLANK(R773)),"",IF(P773&lt;0.3*S773,"F",IF(ISBLANK(R773),"",IF(ISTEXT(R773),R773,IF(R773&gt;=0.9*U773,"O",IF(R773&gt;=0.85*U773,"A+",IF(R773&gt;=0.8*U773,"A",IF(R773&gt;=0.7*U773,"B+",IF(R773&gt;=0.6*U773,"B",IF(R773&gt;=0.5*U773,"C",IF(R773&gt;=0.4*U773,"P",IF(R773&lt;0.4*U773,"F",R773))))))))))))))</f>
        <v>P</v>
      </c>
      <c r="N773" s="8">
        <f t="shared" ca="1" si="73"/>
        <v>4</v>
      </c>
      <c r="O773">
        <f>O772+1</f>
        <v>5</v>
      </c>
      <c r="P773" s="1">
        <f ca="1">IF(ISERROR(F764),"",IF(ISTEXT(VLOOKUP(B764,INDIRECT($F$8),6+(O773-1)*3)),(VLOOKUP(B764,INDIRECT($F$8),6+(O773-1)*3)),SUM(VLOOKUP(B764,INDIRECT($F$8),6+(O773-1)*3),IF(W781,W773,0))))</f>
        <v>17</v>
      </c>
      <c r="Q773" s="1">
        <f ca="1">IF(ISERROR(F764),"",VLOOKUP(B764,INDIRECT($F$8),7+(O773-1)*3))</f>
        <v>17</v>
      </c>
      <c r="R773" s="1">
        <f ca="1">IF(ISERROR(F764),"",SUM(P773:Q773))</f>
        <v>34</v>
      </c>
      <c r="S773" s="1">
        <f ca="1">IF(ISERROR(F764),"",VLOOKUP(A764,INDIRECT($F$8),6+(O773-1)*3))</f>
        <v>50</v>
      </c>
      <c r="T773" s="1">
        <f ca="1">IF(ISERROR(F764),"",VLOOKUP(A764,INDIRECT($F$8),7+(O773-1)*3))</f>
        <v>25</v>
      </c>
      <c r="U773" s="1">
        <f ca="1">IF(ISERROR(F764),"",VLOOKUP(A764,INDIRECT($F$8),8+(O773-1)*3))</f>
        <v>75</v>
      </c>
      <c r="V773" s="1" t="str">
        <f ca="1">IF(ISERROR(F764),"",IF(N773=0,A773,""))</f>
        <v/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0</v>
      </c>
      <c r="X773" s="1" t="str">
        <f ca="1">IF(ISERROR(F764),"",IF(W773=0,"",_xlfn.TEXTJOIN("",FALSE," G+",W773," in ",A773)))</f>
        <v/>
      </c>
    </row>
    <row r="774" spans="1:24" ht="12" customHeight="1" x14ac:dyDescent="0.25">
      <c r="A774" s="7" t="str">
        <f ca="1">IF(ISERROR(F764),"",VLOOKUP(C764,INDIRECT($F$8),6+(O774-1)*3,0))</f>
        <v>AHP 001</v>
      </c>
      <c r="B774" s="38" t="str">
        <f ca="1">IF(ISERROR(F764),"",VLOOKUP(D764,INDIRECT($F$8),6+(O774-1)*3,0))</f>
        <v>Engineering Physics Lab</v>
      </c>
      <c r="C774" s="38"/>
      <c r="D774" s="38"/>
      <c r="E774" s="38"/>
      <c r="F774" s="7">
        <f ca="1">IF(ISERROR(F764),"",VLOOKUP(E764,INDIRECT($F$8),6+(O774-1)*3,0))</f>
        <v>1</v>
      </c>
      <c r="G774" s="39" t="str">
        <f ca="1">IF(ISERROR(F764),"",_xlfn.TEXTJOIN("/",FALSE,P774,S774))</f>
        <v>17/25</v>
      </c>
      <c r="H774" s="39"/>
      <c r="I774" s="39" t="str">
        <f ca="1">IF(ISERROR(F764),"",_xlfn.TEXTJOIN("/",FALSE,Q774,T774))</f>
        <v>20/25</v>
      </c>
      <c r="J774" s="39"/>
      <c r="K774" s="39" t="str">
        <f ca="1">IF(ISERROR(F764),"",_xlfn.TEXTJOIN("/",FALSE,R774,U774))</f>
        <v>37/50</v>
      </c>
      <c r="L774" s="39"/>
      <c r="M774" s="7" t="str">
        <f ca="1">IF(ISERROR(F764),"",IF(ISTEXT(P774),IF(P774="A","Ab",IF(P774="D","Dt",IF(P774="UFM","UFM",IF(P774="NA","")))),IF(AND(ISBLANK(P774),ISBLANK(R774)),"",IF(P774&lt;0.3*S774,"F",IF(ISBLANK(R774),"",IF(ISTEXT(R774),R774,IF(R774&gt;=0.9*U774,"O",IF(R774&gt;=0.85*U774,"A+",IF(R774&gt;=0.8*U774,"A",IF(R774&gt;=0.7*U774,"B+",IF(R774&gt;=0.6*U774,"B",IF(R774&gt;=0.5*U774,"C",IF(R774&gt;=0.4*U774,"P",IF(R774&lt;0.4*U774,"F",R774))))))))))))))</f>
        <v>B+</v>
      </c>
      <c r="N774" s="8">
        <f t="shared" ca="1" si="73"/>
        <v>7</v>
      </c>
      <c r="O774">
        <f t="shared" ref="O774:O780" si="74">O773+1</f>
        <v>6</v>
      </c>
      <c r="P774" s="1">
        <f ca="1">IF(ISERROR(F764),"",IF(ISTEXT(VLOOKUP(B764,INDIRECT($F$8),6+(O774-1)*3)),(VLOOKUP(B764,INDIRECT($F$8),6+(O774-1)*3)),SUM(VLOOKUP(B764,INDIRECT($F$8),6+(O774-1)*3),IF(W781,W774,0))))</f>
        <v>17</v>
      </c>
      <c r="Q774" s="1">
        <f ca="1">IF(ISERROR(F764),"",VLOOKUP(B764,INDIRECT($F$8),7+(O774-1)*3))</f>
        <v>20</v>
      </c>
      <c r="R774" s="1">
        <f ca="1">IF(ISERROR(F764),"",SUM(P774:Q774))</f>
        <v>37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str">
        <f ca="1">IF(ISERROR(F764),"",IF(N774=0,A774,""))</f>
        <v/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0</v>
      </c>
      <c r="X774" s="1" t="str">
        <f ca="1">IF(ISERROR(F764),"",IF(W774=0,"",_xlfn.TEXTJOIN("",FALSE," G+",W774," in ",A774)))</f>
        <v/>
      </c>
    </row>
    <row r="775" spans="1:24" ht="12" customHeight="1" x14ac:dyDescent="0.25">
      <c r="A775" s="7" t="str">
        <f ca="1">IF(ISERROR(F764),"",VLOOKUP(C764,INDIRECT($F$8),6+(O775-1)*3,0))</f>
        <v>EEP 001</v>
      </c>
      <c r="B775" s="38" t="str">
        <f ca="1">IF(ISERROR(F764),"",VLOOKUP(D764,INDIRECT($F$8),6+(O775-1)*3,0))</f>
        <v>Basic Electrical Engineering Lab</v>
      </c>
      <c r="C775" s="38"/>
      <c r="D775" s="38"/>
      <c r="E775" s="38"/>
      <c r="F775" s="7">
        <f ca="1">IF(ISERROR(F764),"",VLOOKUP(E764,INDIRECT($F$8),6+(O775-1)*3,0))</f>
        <v>1</v>
      </c>
      <c r="G775" s="39" t="str">
        <f ca="1">IF(ISERROR(F764),"",_xlfn.TEXTJOIN("/",FALSE,P775,S775))</f>
        <v>20/25</v>
      </c>
      <c r="H775" s="39"/>
      <c r="I775" s="39" t="str">
        <f ca="1">IF(ISERROR(F764),"",_xlfn.TEXTJOIN("/",FALSE,Q775,T775))</f>
        <v>22/25</v>
      </c>
      <c r="J775" s="39"/>
      <c r="K775" s="39" t="str">
        <f ca="1">IF(ISERROR(F764),"",_xlfn.TEXTJOIN("/",FALSE,R775,U775))</f>
        <v>42/50</v>
      </c>
      <c r="L775" s="39"/>
      <c r="M775" s="7" t="str">
        <f ca="1">IF(ISERROR(F764),"",IF(ISTEXT(P775),IF(P775="A","Ab",IF(P775="D","Dt",IF(P775="UFM","UFM",IF(P775="NA","")))),IF(AND(ISBLANK(P775),ISBLANK(R775)),"",IF(P775&lt;0.3*S775,"F",IF(ISBLANK(R775),"",IF(ISTEXT(R775),R775,IF(R775&gt;=0.9*U775,"O",IF(R775&gt;=0.85*U775,"A+",IF(R775&gt;=0.8*U775,"A",IF(R775&gt;=0.7*U775,"B+",IF(R775&gt;=0.6*U775,"B",IF(R775&gt;=0.5*U775,"C",IF(R775&gt;=0.4*U775,"P",IF(R775&lt;0.4*U775,"F",R775))))))))))))))</f>
        <v>A</v>
      </c>
      <c r="N775" s="8">
        <f t="shared" ca="1" si="73"/>
        <v>8</v>
      </c>
      <c r="O775">
        <f t="shared" si="74"/>
        <v>7</v>
      </c>
      <c r="P775" s="1">
        <f ca="1">IF(ISERROR(F764),"",IF(ISTEXT(VLOOKUP(B764,INDIRECT($F$8),6+(O775-1)*3)),(VLOOKUP(B764,INDIRECT($F$8),6+(O775-1)*3)),SUM(VLOOKUP(B764,INDIRECT($F$8),6+(O775-1)*3),IF(W781,W775,0))))</f>
        <v>20</v>
      </c>
      <c r="Q775" s="1">
        <f ca="1">IF(ISERROR(F764),"",VLOOKUP(B764,INDIRECT($F$8),7+(O775-1)*3))</f>
        <v>22</v>
      </c>
      <c r="R775" s="1">
        <f ca="1">IF(ISERROR(F764),"",SUM(P775:Q775))</f>
        <v>42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str">
        <f ca="1">IF(ISERROR(F764),"",IF(N775=0,A775,""))</f>
        <v/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0</v>
      </c>
      <c r="X775" s="1" t="str">
        <f ca="1">IF(ISERROR(F764),"",IF(W775=0,"",_xlfn.TEXTJOIN("",FALSE," G+",W775," in ",A775)))</f>
        <v/>
      </c>
    </row>
    <row r="776" spans="1:24" ht="12" customHeight="1" x14ac:dyDescent="0.25">
      <c r="A776" s="7" t="str">
        <f ca="1">IF(ISERROR(F764),"",VLOOKUP(C764,INDIRECT($F$8),6+(O776-1)*3,0))</f>
        <v>CSP 001</v>
      </c>
      <c r="B776" s="38" t="str">
        <f ca="1">IF(ISERROR(F764),"",VLOOKUP(D764,INDIRECT($F$8),6+(O776-1)*3-Z776,0))</f>
        <v>Programming for Problem Solving Lab</v>
      </c>
      <c r="C776" s="38"/>
      <c r="D776" s="38"/>
      <c r="E776" s="38"/>
      <c r="F776" s="7">
        <f ca="1">IF(ISERROR(F764),"",VLOOKUP(E764,INDIRECT($F$8),6+(O776-1)*3,0))</f>
        <v>1</v>
      </c>
      <c r="G776" s="39" t="str">
        <f ca="1">IF(ISERROR(F764),"",_xlfn.TEXTJOIN("/",FALSE,P776,S776))</f>
        <v>18/25</v>
      </c>
      <c r="H776" s="39"/>
      <c r="I776" s="39" t="str">
        <f ca="1">IF(ISERROR(F764),"",_xlfn.TEXTJOIN("/",FALSE,Q776,T776))</f>
        <v>21/25</v>
      </c>
      <c r="J776" s="39"/>
      <c r="K776" s="39" t="str">
        <f ca="1">IF(ISERROR(F764),"",_xlfn.TEXTJOIN("/",FALSE,R776,U776))</f>
        <v>39/50</v>
      </c>
      <c r="L776" s="39"/>
      <c r="M776" s="7" t="str">
        <f ca="1">IF(ISERROR(F764),"",IF(ISTEXT(P776),IF(P776="A","Ab",IF(P776="D","Dt",IF(P776="UFM","UFM",IF(P776="NA","")))),IF(AND(ISBLANK(P776),ISBLANK(R776)),"",IF(P776&lt;0.3*S776,"F",IF(ISBLANK(R776),"",IF(ISTEXT(R776),R776,IF(R776&gt;=0.9*U776,"O",IF(R776&gt;=0.85*U776,"A+",IF(R776&gt;=0.8*U776,"A",IF(R776&gt;=0.7*U776,"B+",IF(R776&gt;=0.6*U776,"B",IF(R776&gt;=0.5*U776,"C",IF(R776&gt;=0.4*U776,"P",IF(R776&lt;0.4*U776,"F",R776))))))))))))))</f>
        <v>B+</v>
      </c>
      <c r="N776" s="8">
        <f t="shared" ca="1" si="73"/>
        <v>7</v>
      </c>
      <c r="O776">
        <f t="shared" si="74"/>
        <v>8</v>
      </c>
      <c r="P776" s="1">
        <f ca="1">IF(ISERROR(F764),"",IF(ISTEXT(VLOOKUP(B764,INDIRECT($F$8),6+(O776-1)*3)),(VLOOKUP(B764,INDIRECT($F$8),6+(O776-1)*3)),SUM(VLOOKUP(B764,INDIRECT($F$8),6+(O776-1)*3),IF(W781,W776,0))))</f>
        <v>18</v>
      </c>
      <c r="Q776" s="1">
        <f ca="1">IF(ISERROR(F764),"",VLOOKUP(B764,INDIRECT($F$8),7+(O776-1)*3))</f>
        <v>21</v>
      </c>
      <c r="R776" s="1">
        <f ca="1">IF(ISERROR(F764),"",SUM(P776:Q776))</f>
        <v>39</v>
      </c>
      <c r="S776" s="1">
        <f ca="1">IF(ISERROR(F764),"",VLOOKUP(A764,INDIRECT($F$8),6+(O776-1)*3))</f>
        <v>25</v>
      </c>
      <c r="T776" s="1">
        <f ca="1">IF(ISERROR(F764),"",VLOOKUP(A764,INDIRECT($F$8),7+(O776-1)*3))</f>
        <v>25</v>
      </c>
      <c r="U776" s="1">
        <f ca="1">IF(ISERROR(F764),"",VLOOKUP(A764,INDIRECT($F$8),8+(O776-1)*3))</f>
        <v>50</v>
      </c>
      <c r="V776" s="1" t="str">
        <f ca="1">IF(ISERROR(F764),"",IF(N776=0,A776,""))</f>
        <v/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0</v>
      </c>
      <c r="X776" s="1" t="str">
        <f ca="1">IF(ISERROR(F764),"",IF(W776=0,"",_xlfn.TEXTJOIN("",FALSE," G+",W776," in ",A776)))</f>
        <v/>
      </c>
    </row>
    <row r="777" spans="1:24" ht="12" customHeight="1" x14ac:dyDescent="0.25">
      <c r="A777" s="7" t="str">
        <f ca="1">IF(ISERROR(F764),"",VLOOKUP(C764,INDIRECT($F$8),6+(O777-1)*3,0))</f>
        <v>MEP 002</v>
      </c>
      <c r="B777" s="38" t="str">
        <f ca="1">IF(ISERROR(F764),"",VLOOKUP(D764,INDIRECT($F$8),6+(O777-1)*3-Z777,0))</f>
        <v>Engineering Graphics &amp; Design Lab</v>
      </c>
      <c r="C777" s="38"/>
      <c r="D777" s="38"/>
      <c r="E777" s="38"/>
      <c r="F777" s="7">
        <f ca="1">IF(ISERROR(F764),"",VLOOKUP(E764,INDIRECT($F$8),6+(O777-1)*3,0))</f>
        <v>2</v>
      </c>
      <c r="G777" s="39" t="str">
        <f ca="1">IF(ISERROR(F764),"",_xlfn.TEXTJOIN("/",FALSE,P777,S777))</f>
        <v>33/50</v>
      </c>
      <c r="H777" s="39"/>
      <c r="I777" s="39" t="str">
        <f ca="1">IF(ISERROR(F764),"",_xlfn.TEXTJOIN("/",FALSE,Q777,T777))</f>
        <v>25/50</v>
      </c>
      <c r="J777" s="39"/>
      <c r="K777" s="39" t="str">
        <f ca="1">IF(ISERROR(F764),"",_xlfn.TEXTJOIN("/",FALSE,R777,U777))</f>
        <v>58/100</v>
      </c>
      <c r="L777" s="39"/>
      <c r="M777" s="7" t="str">
        <f ca="1">IF(ISERROR(F764),"",IF(ISTEXT(P777),IF(P777="A","Ab",IF(P777="D","Dt",IF(P777="UFM","UFM",IF(P777="NA","")))),IF(AND(ISBLANK(P777),ISBLANK(R777)),"",IF(P777&lt;0.3*S777,"F",IF(ISBLANK(R777),"",IF(ISTEXT(R777),R777,IF(R777&gt;=0.9*U777,"O",IF(R777&gt;=0.85*U777,"A+",IF(R777&gt;=0.8*U777,"A",IF(R777&gt;=0.7*U777,"B+",IF(R777&gt;=0.6*U777,"B",IF(R777&gt;=0.5*U777,"C",IF(R777&gt;=0.4*U777,"P",IF(R777&lt;0.4*U777,"F",R777))))))))))))))</f>
        <v>C</v>
      </c>
      <c r="N777" s="8">
        <f t="shared" ca="1" si="73"/>
        <v>5</v>
      </c>
      <c r="O777">
        <f t="shared" si="74"/>
        <v>9</v>
      </c>
      <c r="P777" s="1">
        <f ca="1">IF(ISERROR(F764),"",IF(ISTEXT(VLOOKUP(B764,INDIRECT($F$8),6+(O777-1)*3)),(VLOOKUP(B764,INDIRECT($F$8),6+(O777-1)*3)),SUM(VLOOKUP(B764,INDIRECT($F$8),6+(O777-1)*3),IF(W781,W777,0))))</f>
        <v>33</v>
      </c>
      <c r="Q777" s="1">
        <f ca="1">IF(ISERROR(F764),"",VLOOKUP(B764,INDIRECT($F$8),7+(O777-1)*3))</f>
        <v>25</v>
      </c>
      <c r="R777" s="1">
        <f ca="1">IF(ISERROR(F764),"",SUM(P777:Q777))</f>
        <v>58</v>
      </c>
      <c r="S777" s="1">
        <f ca="1">IF(ISERROR(F764),"",VLOOKUP(A764,INDIRECT($F$8),6+(O777-1)*3))</f>
        <v>50</v>
      </c>
      <c r="T777" s="1">
        <f ca="1">IF(ISERROR(F764),"",VLOOKUP(A764,INDIRECT($F$8),7+(O777-1)*3))</f>
        <v>50</v>
      </c>
      <c r="U777" s="1">
        <f ca="1">IF(ISERROR(F764),"",VLOOKUP(A764,INDIRECT($F$8),8+(O777-1)*3))</f>
        <v>100</v>
      </c>
      <c r="V777" s="1" t="str">
        <f ca="1">IF(ISERROR(F764),"",IF(N777=0,A777,""))</f>
        <v/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0</v>
      </c>
      <c r="X777" s="1" t="str">
        <f ca="1">IF(ISERROR(F764),"",IF(W777=0,"",_xlfn.TEXTJOIN("",FALSE," G+",W777," in ",A777)))</f>
        <v/>
      </c>
    </row>
    <row r="778" spans="1:24" ht="12" customHeight="1" x14ac:dyDescent="0.25">
      <c r="A778" s="7" t="str">
        <f ca="1">IF(ISERROR(F764),"",VLOOKUP(C764,INDIRECT($F$8),6+(O778-1)*3,0))</f>
        <v>AHP 003</v>
      </c>
      <c r="B778" s="38" t="str">
        <f ca="1">IF(ISERROR(F764),"",VLOOKUP(D764,INDIRECT($F$8),6+(O778-1)*3,0))</f>
        <v>Introduction to Digital Marketing Lab</v>
      </c>
      <c r="C778" s="38"/>
      <c r="D778" s="38"/>
      <c r="E778" s="38"/>
      <c r="F778" s="7">
        <f ca="1">IF(ISERROR(F764),"",VLOOKUP(E764,INDIRECT($F$8),6+(O778-1)*3,0))</f>
        <v>1</v>
      </c>
      <c r="G778" s="39" t="str">
        <f ca="1">IF(ISERROR(F764),"",_xlfn.TEXTJOIN("/",FALSE,P778,S778))</f>
        <v>21/25</v>
      </c>
      <c r="H778" s="39"/>
      <c r="I778" s="39" t="str">
        <f ca="1">IF(ISERROR(F764),"",_xlfn.TEXTJOIN("/",FALSE,Q778,T778))</f>
        <v>20/25</v>
      </c>
      <c r="J778" s="39"/>
      <c r="K778" s="39" t="str">
        <f ca="1">IF(ISERROR(F764),"",_xlfn.TEXTJOIN("/",FALSE,R778,U778))</f>
        <v>41/50</v>
      </c>
      <c r="L778" s="39"/>
      <c r="M778" s="7" t="str">
        <f ca="1">IF(ISERROR(F764),"",IF(ISTEXT(P778),IF(P778="A","Ab",IF(P778="D","Dt",IF(P778="UFM","UFM",IF(P778="NA","")))),IF(AND(ISBLANK(P778),ISBLANK(R778)),"",IF(P778&lt;0.3*S778,"F",IF(ISBLANK(R778),"",IF(ISTEXT(R778),R778,IF(R778&gt;=0.9*U778,"O",IF(R778&gt;=0.85*U778,"A+",IF(R778&gt;=0.8*U778,"A",IF(R778&gt;=0.7*U778,"B+",IF(R778&gt;=0.6*U778,"B",IF(R778&gt;=0.5*U778,"C",IF(R778&gt;=0.4*U778,"P",IF(R778&lt;0.4*U778,"F",R778))))))))))))))</f>
        <v>A</v>
      </c>
      <c r="N778" s="8">
        <f t="shared" ca="1" si="73"/>
        <v>8</v>
      </c>
      <c r="O778">
        <f t="shared" si="74"/>
        <v>10</v>
      </c>
      <c r="P778" s="1">
        <f ca="1">IF(ISERROR(F764),"",IF(ISTEXT(VLOOKUP(B764,INDIRECT($F$8),6+(O778-1)*3)),(VLOOKUP(B764,INDIRECT($F$8),6+(O778-1)*3)),SUM(VLOOKUP(B764,INDIRECT($F$8),6+(O778-1)*3),IF(W781,W778,0))))</f>
        <v>21</v>
      </c>
      <c r="Q778" s="1">
        <f ca="1">IF(ISERROR(F764),"",VLOOKUP(B764,INDIRECT($F$8),7+(O778-1)*3))</f>
        <v>20</v>
      </c>
      <c r="R778" s="1">
        <f ca="1">IF(ISERROR(F764),"",SUM(P778:Q778))</f>
        <v>41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str">
        <f ca="1">IF(ISERROR(F764),"",IF(N778=0,A778,""))</f>
        <v/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0</v>
      </c>
      <c r="X778" s="1" t="str">
        <f ca="1">IF(ISERROR(F764),"",IF(W778=0,"",_xlfn.TEXTJOIN("",FALSE," G+",W778," in ",A778)))</f>
        <v/>
      </c>
    </row>
    <row r="779" spans="1:24" ht="12" customHeight="1" x14ac:dyDescent="0.25">
      <c r="A779" s="7" t="str">
        <f ca="1">IF(ISERROR(F764),"",VLOOKUP(C764,INDIRECT($F$8),6+(O779-1)*3,0))</f>
        <v>AHP 005</v>
      </c>
      <c r="B779" s="38" t="str">
        <f ca="1">IF(ISERROR(F764),"",VLOOKUP(D764,INDIRECT($F$8),6+(O779-1)*3,0))</f>
        <v>Self Employment &amp; Entrepreneurship Development</v>
      </c>
      <c r="C779" s="38"/>
      <c r="D779" s="38"/>
      <c r="E779" s="38"/>
      <c r="F779" s="7">
        <f ca="1">IF(ISERROR(F764),"",VLOOKUP(E764,INDIRECT($F$8),6+(O779-1)*3,0))</f>
        <v>1</v>
      </c>
      <c r="G779" s="39" t="str">
        <f ca="1">IF(ISERROR(F764),"",_xlfn.TEXTJOIN("/",FALSE,P779,S779))</f>
        <v>20/25</v>
      </c>
      <c r="H779" s="39"/>
      <c r="I779" s="39" t="str">
        <f ca="1">IF(ISERROR(F764),"",_xlfn.TEXTJOIN("/",FALSE,Q779,T779))</f>
        <v>17/25</v>
      </c>
      <c r="J779" s="39"/>
      <c r="K779" s="39" t="str">
        <f ca="1">IF(ISERROR(F764),"",_xlfn.TEXTJOIN("/",FALSE,R779,U779))</f>
        <v>37/50</v>
      </c>
      <c r="L779" s="39"/>
      <c r="M779" s="7" t="str">
        <f ca="1">IF(ISERROR(F764),"",IF(ISTEXT(P779),IF(P779="A","Ab",IF(P779="D","Dt",IF(P779="UFM","UFM",IF(P779="NA","")))),IF(AND(ISBLANK(P779),ISBLANK(R779)),"",IF(P779&lt;0.3*S779,"F",IF(ISBLANK(R779),"",IF(ISTEXT(R779),R779,IF(R779&gt;=0.9*U779,"O",IF(R779&gt;=0.85*U779,"A+",IF(R779&gt;=0.8*U779,"A",IF(R779&gt;=0.7*U779,"B+",IF(R779&gt;=0.6*U779,"B",IF(R779&gt;=0.5*U779,"C",IF(R779&gt;=0.4*U779,"P",IF(R779&lt;0.4*U779,"F",R779))))))))))))))</f>
        <v>B+</v>
      </c>
      <c r="N779" s="8">
        <f t="shared" ca="1" si="73"/>
        <v>7</v>
      </c>
      <c r="O779">
        <f t="shared" si="74"/>
        <v>11</v>
      </c>
      <c r="P779" s="1">
        <f ca="1">IF(ISERROR(F764),"",IF(ISTEXT(VLOOKUP(B764,INDIRECT($F$8),6+(O779-1)*3)),(VLOOKUP(B764,INDIRECT($F$8),6+(O779-1)*3)),SUM(VLOOKUP(B764,INDIRECT($F$8),6+(O779-1)*3),IF(W781,W779,0))))</f>
        <v>20</v>
      </c>
      <c r="Q779" s="1">
        <f ca="1">IF(ISERROR(F764),"",VLOOKUP(B764,INDIRECT($F$8),7+(O779-1)*3))</f>
        <v>17</v>
      </c>
      <c r="R779" s="1">
        <f ca="1">IF(ISERROR(F764),"",SUM(P779:Q779))</f>
        <v>37</v>
      </c>
      <c r="S779" s="1">
        <f ca="1">IF(ISERROR(F764),"",VLOOKUP(A764,INDIRECT($F$8),6+(O779-1)*3))</f>
        <v>25</v>
      </c>
      <c r="T779" s="1">
        <f ca="1">IF(ISERROR(F764),"",VLOOKUP(A764,INDIRECT($F$8),7+(O779-1)*3))</f>
        <v>25</v>
      </c>
      <c r="U779" s="1">
        <f ca="1">IF(ISERROR(F764),"",VLOOKUP(A764,INDIRECT($F$8),8+(O779-1)*3))</f>
        <v>50</v>
      </c>
      <c r="V779" s="1" t="str">
        <f ca="1">IF(ISERROR(F764),"",IF(N779=0,A779,""))</f>
        <v/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0</v>
      </c>
      <c r="X779" s="1" t="str">
        <f ca="1">IF(ISERROR(F764),"",IF(W779=0,"",_xlfn.TEXTJOIN("",FALSE," G+",W779," in ",A779)))</f>
        <v/>
      </c>
    </row>
    <row r="780" spans="1:24" ht="12" customHeight="1" x14ac:dyDescent="0.25">
      <c r="A780" s="7" t="str">
        <f ca="1">IF(ISERROR(F764),"",VLOOKUP(C764,INDIRECT($F$8),6+(O780-1)*3-Y780,0))</f>
        <v>GP 02</v>
      </c>
      <c r="B780" s="38" t="str">
        <f ca="1">IF(ISERROR(F764),"",VLOOKUP(D764,INDIRECT($F$8),6+(O780-1)*3-Z780,0))</f>
        <v>General Proficiency ($)</v>
      </c>
      <c r="C780" s="38"/>
      <c r="D780" s="38"/>
      <c r="E780" s="38"/>
      <c r="F780" s="7">
        <f ca="1">IF(ISERROR(F764),"",VLOOKUP(E764,INDIRECT($F$8),6+(O780-1)*3-AA780,0))</f>
        <v>0</v>
      </c>
      <c r="G780" s="39" t="str">
        <f ca="1">IF(ISERROR(F764),"","-")</f>
        <v>-</v>
      </c>
      <c r="H780" s="39"/>
      <c r="I780" s="39" t="str">
        <f ca="1">IF(ISERROR(F764),"",_xlfn.TEXTJOIN("/",FALSE,Q780,T780))</f>
        <v>46/50</v>
      </c>
      <c r="J780" s="39"/>
      <c r="K780" s="39" t="str">
        <f ca="1">IF(ISERROR(F764),"",_xlfn.TEXTJOIN("/",FALSE,R780,U780))</f>
        <v>46/50</v>
      </c>
      <c r="L780" s="39"/>
      <c r="M780" s="39" t="str">
        <f ca="1">IF(ISBLANK(R780),"",IF(ISTEXT(R780),R780,IF(R780&gt;=0.8*U780,"Excellent",IF(R780&gt;=0.6*U780,"Very Good",IF(R780&gt;=0.4*U780,"Good",IF(R780&gt;=0.2*U780,"Satisfactory","Average"))))))</f>
        <v>Excellent</v>
      </c>
      <c r="N780" s="39"/>
      <c r="O780">
        <f t="shared" si="74"/>
        <v>12</v>
      </c>
      <c r="P780" s="1">
        <f ca="1">IF(ISERROR(F764),"",IF(ISTEXT(VLOOKUP(B\28,INDIRECT($F$8),6+(O780-1)*3)),(VLOOKUP(B764,INDIRECT($F$8),6+(O780-1)*3)),SUM(VLOOKUP(B764,INDIRECT($F$8),6+(O780-1)*3),IF(W781,W780,0))))</f>
        <v>0</v>
      </c>
      <c r="Q780" s="1">
        <f ca="1">IF(ISERROR(F764),"",VLOOKUP(B764,INDIRECT($F$8),7+(O780-1)*3))</f>
        <v>46</v>
      </c>
      <c r="R780" s="1">
        <f ca="1">IF(ISERROR(F764),"",SUM(P780:Q780))</f>
        <v>46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5">
      <c r="A781" s="40" t="str">
        <f ca="1">IF(ISERROR(F764),"",A760)</f>
        <v>Total Credits/ Marks/ Total Grade Points</v>
      </c>
      <c r="B781" s="40"/>
      <c r="C781" s="40"/>
      <c r="D781" s="40"/>
      <c r="E781" s="40"/>
      <c r="F781" s="10">
        <f ca="1">IF(ISERROR(F764),"",SUM(F769:F779))</f>
        <v>23</v>
      </c>
      <c r="G781" s="41" t="str">
        <f ca="1">IF(ISERROR(F764),"",_xlfn.TEXTJOIN("/",TRUE,SUMIF(F769:F780,"&gt;0",P769:P780),SUMIF(F769:F780,"&gt;0",S769:S780)))</f>
        <v>334/575</v>
      </c>
      <c r="H781" s="41"/>
      <c r="I781" s="41" t="str">
        <f ca="1">IF(ISERROR(F764),"",_xlfn.TEXTJOIN("/",TRUE,SUMIF(F769:F780,"&gt;0",Q769:Q780),SUMIF(F769:F780,"&gt;0",T769:T780)))</f>
        <v>279/375</v>
      </c>
      <c r="J781" s="41"/>
      <c r="K781" s="41" t="str">
        <f ca="1">IF(ISERROR(F764),"",_xlfn.TEXTJOIN("/",TRUE,SUMIF(F769:F780,"&gt;0",R769:R780),SUMIF(F769:F780,"&gt;0",U769:U780)))</f>
        <v>613/950</v>
      </c>
      <c r="L781" s="41"/>
      <c r="M781" s="40" t="e">
        <f ca="1">IF(ISERROR(F764),"",SUMPRODUCT(N769:N779,F769:F779))</f>
        <v>#N/A</v>
      </c>
      <c r="N781" s="40"/>
      <c r="V781" s="1" t="e">
        <f ca="1">IF(ISERROR(F764),"",_xlfn.TEXTJOIN(", ",TRUE,V769:V780))</f>
        <v>#N/A</v>
      </c>
      <c r="W781" t="b">
        <f ca="1">IF(ISERROR(F764),"",IF(SUM(W769:W780)&lt;=W768,TRUE,FALSE))</f>
        <v>0</v>
      </c>
      <c r="X781" s="1" t="str">
        <f ca="1">IF(ISERROR(F764),"",_xlfn.TEXTJOIN(",",TRUE,X769:X780))</f>
        <v xml:space="preserve"> G+11 in AHT 001</v>
      </c>
    </row>
    <row r="782" spans="1:24" ht="12" customHeight="1" x14ac:dyDescent="0.25">
      <c r="A782" s="40" t="str">
        <f ca="1">IF(ISERROR(F764),"",A761)</f>
        <v>Result:</v>
      </c>
      <c r="B782" s="42" t="e" cm="1">
        <f t="array" aca="1" ref="B782" ca="1">IF(INDIRECT("N" &amp; ROW())&lt;20, "NOT PROMOTED TO SECOND YEAR", IF(TRIM(INDIRECT("V" &amp; ROW()-1))="","PASS","CARRY OVER")
)</f>
        <v>#N/A</v>
      </c>
      <c r="C782" s="42"/>
      <c r="D782" s="40" t="str">
        <f ca="1">IF(ISERROR(F764),"",D761)</f>
        <v>Remark:</v>
      </c>
      <c r="E782" s="42" t="e">
        <f ca="1">IF(ISERROR(F764),"",IF(V781="",IF(X781="","",X781),_xlfn.TEXTJOIN(" ",TRUE,"BACK IN",V781)))</f>
        <v>#N/A</v>
      </c>
      <c r="F782" s="42"/>
      <c r="G782" s="40" t="str">
        <f ca="1">IF(ISERROR(F764),"",G761)</f>
        <v>SGPA:</v>
      </c>
      <c r="H782" s="43" t="e">
        <f ca="1">IF(ISERROR(F764),"",M781/F781)</f>
        <v>#N/A</v>
      </c>
      <c r="I782" s="40" t="str">
        <f ca="1">IF(ISERROR(F764),"",I761)</f>
        <v>CGPA:</v>
      </c>
      <c r="J782" s="43" t="e">
        <f ca="1">IF(ISERROR(F764),"",VLOOKUP(B764,INDIRECT($F$8),12+(O780-1)*3,0))</f>
        <v>#N/A</v>
      </c>
      <c r="K782" s="42" t="str">
        <f ca="1">IF(ISERROR(F764),"",K761)</f>
        <v>Earned Credits:</v>
      </c>
      <c r="L782" s="40">
        <f ca="1">IF(ISERROR(F764),"",SUMIF(N769:N779,"&gt;0",F769:F779))</f>
        <v>19</v>
      </c>
      <c r="M782" s="42" t="str">
        <f ca="1">IF(ISERROR(F764),"",M761)</f>
        <v>Cuml. Earned Credits:</v>
      </c>
      <c r="N782" s="40">
        <f ca="1">IF(ISERROR(F764),"",VLOOKUP(B764,INDIRECT($F$8),10+(O780-1)*3,0))</f>
        <v>42</v>
      </c>
    </row>
    <row r="783" spans="1:24" ht="12" customHeight="1" x14ac:dyDescent="0.25">
      <c r="A783" s="40"/>
      <c r="B783" s="42"/>
      <c r="C783" s="42"/>
      <c r="D783" s="40"/>
      <c r="E783" s="42"/>
      <c r="F783" s="42"/>
      <c r="G783" s="40"/>
      <c r="H783" s="43"/>
      <c r="I783" s="40"/>
      <c r="J783" s="43"/>
      <c r="K783" s="42"/>
      <c r="L783" s="40"/>
      <c r="M783" s="42"/>
      <c r="N783" s="40"/>
    </row>
    <row r="784" spans="1:24" ht="12" customHeight="1" x14ac:dyDescent="0.25">
      <c r="A784" s="40"/>
      <c r="B784" s="42"/>
      <c r="C784" s="42"/>
      <c r="D784" s="40"/>
      <c r="E784" s="42"/>
      <c r="F784" s="42"/>
      <c r="G784" s="40"/>
      <c r="H784" s="43"/>
      <c r="I784" s="40"/>
      <c r="J784" s="43"/>
      <c r="K784" s="42"/>
      <c r="L784" s="40"/>
      <c r="M784" s="42"/>
      <c r="N784" s="40"/>
    </row>
    <row r="785" spans="1:24" ht="12" customHeight="1" x14ac:dyDescent="0.25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 t="str">
        <f ca="1">VLOOKUP(B785,INDIRECT($F$8),4,0)</f>
        <v>MOHIT SINGH BISHT</v>
      </c>
    </row>
    <row r="786" spans="1:24" ht="12" customHeight="1" x14ac:dyDescent="0.25">
      <c r="A786" s="44" t="str">
        <f ca="1">IF(ISERROR(F785),"",A765)</f>
        <v>Name:</v>
      </c>
      <c r="B786" s="44" t="str">
        <f ca="1">IFERROR(VLOOKUP(B785,INDIRECT($F$8),4,0),"")</f>
        <v>MOHIT SINGH BISHT</v>
      </c>
      <c r="C786" s="44"/>
      <c r="D786" s="44" t="str">
        <f ca="1">IF(ISERROR(F785),"",D765)</f>
        <v>Father's Name:</v>
      </c>
      <c r="E786" s="44" t="str">
        <f ca="1">IFERROR(VLOOKUP(B785,INDIRECT($F$8),5,0),"")</f>
        <v>DEVENDRA SINGH BISHT</v>
      </c>
      <c r="F786" s="44"/>
      <c r="G786" s="44" t="str">
        <f ca="1">IF(ISERROR(F785),"",G765)</f>
        <v>University Roll No:</v>
      </c>
      <c r="H786" s="44"/>
      <c r="I786" s="45">
        <f ca="1">IFERROR(VLOOKUP(B785,INDIRECT($F$8),2,0),"")</f>
        <v>250090101038</v>
      </c>
      <c r="J786" s="45"/>
      <c r="K786" s="44" t="str">
        <f ca="1">IF(ISERROR(F785),"",K765)</f>
        <v>University Enrol. No:</v>
      </c>
      <c r="L786" s="44"/>
      <c r="M786" s="45">
        <f ca="1">IFERROR(VLOOKUP(B785,INDIRECT($F$8),3,0),"")</f>
        <v>0</v>
      </c>
      <c r="N786" s="45"/>
    </row>
    <row r="787" spans="1:24" ht="12" customHeight="1" x14ac:dyDescent="0.25">
      <c r="A787" s="44"/>
      <c r="B787" s="44"/>
      <c r="C787" s="44"/>
      <c r="D787" s="44"/>
      <c r="E787" s="44"/>
      <c r="F787" s="44"/>
      <c r="G787" s="44"/>
      <c r="H787" s="44"/>
      <c r="I787" s="45"/>
      <c r="J787" s="45"/>
      <c r="K787" s="44"/>
      <c r="L787" s="44"/>
      <c r="M787" s="45"/>
      <c r="N787" s="45"/>
    </row>
    <row r="788" spans="1:24" ht="12" customHeight="1" x14ac:dyDescent="0.25">
      <c r="A788" s="42" t="str">
        <f ca="1">IF(ISERROR(F785),"",A767)</f>
        <v>Subject Code</v>
      </c>
      <c r="B788" s="42" t="str">
        <f ca="1">IF(ISERROR(F785),"",B767)</f>
        <v>Subject Name</v>
      </c>
      <c r="C788" s="42"/>
      <c r="D788" s="42"/>
      <c r="E788" s="42"/>
      <c r="F788" s="42" t="str">
        <f ca="1">IF(ISERROR(F785),"",F767)</f>
        <v>Credits</v>
      </c>
      <c r="G788" s="42" t="str">
        <f ca="1">IF(ISERROR(F785),"",G767)</f>
        <v>External Marks</v>
      </c>
      <c r="H788" s="42"/>
      <c r="I788" s="42" t="str">
        <f ca="1">IF(ISERROR(F785),"",I767)</f>
        <v>Sessional Marks</v>
      </c>
      <c r="J788" s="42"/>
      <c r="K788" s="42" t="str">
        <f ca="1">IF(ISERROR(F785),"",K767)</f>
        <v>Total Marks</v>
      </c>
      <c r="L788" s="42"/>
      <c r="M788" s="42" t="str">
        <f ca="1">IF(ISERROR(F785),"",M767)</f>
        <v>Grade</v>
      </c>
      <c r="N788" s="42" t="str">
        <f ca="1">IF(ISERROR(F785),"",N767)</f>
        <v>Grade Points</v>
      </c>
    </row>
    <row r="789" spans="1:24" ht="12" customHeight="1" x14ac:dyDescent="0.2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W789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10</v>
      </c>
    </row>
    <row r="790" spans="1:24" ht="12" customHeight="1" x14ac:dyDescent="0.25">
      <c r="A790" s="7" t="str">
        <f ca="1">IF(ISERROR(F785),"",VLOOKUP(C785,INDIRECT($F$8),6+(O790-1)*3,0))</f>
        <v>AHT 001</v>
      </c>
      <c r="B790" s="38" t="str">
        <f ca="1">IF(ISERROR(F785),"",VLOOKUP(D785,INDIRECT($F$8),6+(O790-1)*3,0))</f>
        <v>Engineering Physics</v>
      </c>
      <c r="C790" s="38"/>
      <c r="D790" s="38"/>
      <c r="E790" s="38"/>
      <c r="F790" s="7">
        <f ca="1">IF(ISERROR(F785),"",VLOOKUP(E785,INDIRECT($F$8),6+(O790-1)*3,0))</f>
        <v>4</v>
      </c>
      <c r="G790" s="39" t="str">
        <f ca="1">IF(ISERROR(F785),"",_xlfn.TEXTJOIN("/",FALSE,P790,S790))</f>
        <v>DEVENDRA SINGH BISHT/100</v>
      </c>
      <c r="H790" s="39"/>
      <c r="I790" s="39" t="str">
        <f ca="1">IF(ISERROR(F785),"",_xlfn.TEXTJOIN("/",FALSE,Q790,T790))</f>
        <v>36/50</v>
      </c>
      <c r="J790" s="39"/>
      <c r="K790" s="39" t="str">
        <f ca="1">IF(ISERROR(F785),"",_xlfn.TEXTJOIN("/",FALSE,R790,U790))</f>
        <v>36/150</v>
      </c>
      <c r="L790" s="39"/>
      <c r="M790" s="7" t="b">
        <f ca="1">IF(ISERROR(F785),"",IF(ISTEXT(P790),IF(P790="A","Ab",IF(P790="D","Dt",IF(P790="UFM","UFM",IF(P790="NA","")))),IF(AND(ISBLANK(P790),ISBLANK(R790)),"",IF(P790&lt;0.3*S790,"F",IF(ISBLANK(R790),"",IF(ISTEXT(R790),R790,IF(R790&gt;=0.9*U790,"O",IF(R790&gt;=0.85*U790,"A+",IF(R790&gt;=0.8*U790,"A",IF(R790&gt;=0.7*U790,"B+",IF(R790&gt;=0.6*U790,"B",IF(R790&gt;=0.5*U790,"C",IF(R790&gt;=0.4*U790,"P",IF(R790&lt;0.4*U790,"F",R790))))))))))))))</f>
        <v>0</v>
      </c>
      <c r="N790" s="8" t="e">
        <f t="shared" ref="N790:N800" ca="1" si="75">INDEX($Z$2:$Z$13,MATCH(M790,$Y$2:$Y$13,0))</f>
        <v>#N/A</v>
      </c>
      <c r="O790">
        <v>1</v>
      </c>
      <c r="P790" s="1" t="str">
        <f ca="1">IF(ISERROR(F785),"",IF(ISTEXT(VLOOKUP(B785,INDIRECT($F$8),6+(O790-1)*3)),(VLOOKUP(B785,INDIRECT($F$8),6+(O790-1)*3)),SUM(VLOOKUP(B785,INDIRECT($F$8),6+(O790-1)*3),IF(W802,W790,0))))</f>
        <v>DEVENDRA SINGH BISHT</v>
      </c>
      <c r="Q790" s="1">
        <f ca="1">IF(ISERROR(F785),"",VLOOKUP(B785,INDIRECT($F$8),7+(O790-1)*3))</f>
        <v>36</v>
      </c>
      <c r="R790" s="1">
        <f ca="1">IF(ISERROR(F785),"",SUM(P790:Q790))</f>
        <v>36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e">
        <f ca="1">IF(ISERROR(F785),"",IF(N790=0,A790,""))</f>
        <v>#N/A</v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11</v>
      </c>
      <c r="X790" s="1" t="str">
        <f ca="1">IF(ISERROR(F785),"",IF(W790=0,"",_xlfn.TEXTJOIN("",FALSE," G+",W790," in ",A790)))</f>
        <v xml:space="preserve"> G+11 in AHT 001</v>
      </c>
    </row>
    <row r="791" spans="1:24" ht="12" customHeight="1" x14ac:dyDescent="0.25">
      <c r="A791" s="7" t="str">
        <f ca="1">IF(ISERROR(F785),"",VLOOKUP(C785,INDIRECT($F$8),6+(O791-1)*3,0))</f>
        <v>AHT 005</v>
      </c>
      <c r="B791" s="38" t="str">
        <f ca="1">IF(ISERROR(F785),"",VLOOKUP(D785,INDIRECT($F$8),6+(O791-1)*3,0))</f>
        <v>Analytical Mathematics</v>
      </c>
      <c r="C791" s="38"/>
      <c r="D791" s="38"/>
      <c r="E791" s="38"/>
      <c r="F791" s="7">
        <f ca="1">IF(ISERROR(F785),"",VLOOKUP(E785,INDIRECT($F$8),6+(O791-1)*3,0))</f>
        <v>4</v>
      </c>
      <c r="G791" s="39" t="str">
        <f ca="1">IF(ISERROR(F785),"",_xlfn.TEXTJOIN("/",FALSE,P791,S791))</f>
        <v>53/100</v>
      </c>
      <c r="H791" s="39"/>
      <c r="I791" s="39" t="str">
        <f ca="1">IF(ISERROR(F785),"",_xlfn.TEXTJOIN("/",FALSE,Q791,T791))</f>
        <v>43/50</v>
      </c>
      <c r="J791" s="39"/>
      <c r="K791" s="39" t="str">
        <f ca="1">IF(ISERROR(F785),"",_xlfn.TEXTJOIN("/",FALSE,R791,U791))</f>
        <v>96/150</v>
      </c>
      <c r="L791" s="39"/>
      <c r="M791" s="7" t="str">
        <f ca="1">IF(ISERROR(F785),"",IF(ISTEXT(P791),IF(P791="A","Ab",IF(P791="D","Dt",IF(P791="UFM","UFM",IF(P791="NA","")))),IF(AND(ISBLANK(P791),ISBLANK(R791)),"",IF(P791&lt;0.3*S791,"F",IF(ISBLANK(R791),"",IF(ISTEXT(R791),R791,IF(R791&gt;=0.9*U791,"O",IF(R791&gt;=0.85*U791,"A+",IF(R791&gt;=0.8*U791,"A",IF(R791&gt;=0.7*U791,"B+",IF(R791&gt;=0.6*U791,"B",IF(R791&gt;=0.5*U791,"C",IF(R791&gt;=0.4*U791,"P",IF(R791&lt;0.4*U791,"F",R791))))))))))))))</f>
        <v>B</v>
      </c>
      <c r="N791" s="8">
        <f t="shared" ca="1" si="75"/>
        <v>6</v>
      </c>
      <c r="O791">
        <f>O790+1</f>
        <v>2</v>
      </c>
      <c r="P791" s="1">
        <f ca="1">IF(ISERROR(F785),"",IF(ISTEXT(VLOOKUP(B785,INDIRECT($F$8),6+(O791-1)*3)),(VLOOKUP(B785,INDIRECT($F$8),6+(O791-1)*3)),SUM(VLOOKUP(B785,INDIRECT($F$8),6+(O791-1)*3),IF(W802,W791,0))))</f>
        <v>53</v>
      </c>
      <c r="Q791" s="1">
        <f ca="1">IF(ISERROR(F785),"",VLOOKUP(B785,INDIRECT($F$8),7+(O791-1)*3))</f>
        <v>43</v>
      </c>
      <c r="R791" s="1">
        <f ca="1">IF(ISERROR(F785),"",SUM(P791:Q791))</f>
        <v>96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str">
        <f ca="1">IF(ISERROR(F785),"",IF(N791=0,A791,""))</f>
        <v/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0</v>
      </c>
      <c r="X791" s="1" t="str">
        <f ca="1">IF(ISERROR(F785),"",IF(W791=0,"",_xlfn.TEXTJOIN("",FALSE," G+",W791," in ",A791)))</f>
        <v/>
      </c>
    </row>
    <row r="792" spans="1:24" ht="12" customHeight="1" x14ac:dyDescent="0.25">
      <c r="A792" s="7" t="str">
        <f ca="1">IF(ISERROR(F785),"",VLOOKUP(C785,INDIRECT($F$8),6+(O792-1)*3,0))</f>
        <v>EET 001</v>
      </c>
      <c r="B792" s="38" t="str">
        <f ca="1">IF(ISERROR(F785),"",VLOOKUP(D785,INDIRECT($F$8),6+(O792-1)*3,0))</f>
        <v>Basic Electrical Engineering</v>
      </c>
      <c r="C792" s="38"/>
      <c r="D792" s="38"/>
      <c r="E792" s="38"/>
      <c r="F792" s="7">
        <f ca="1">IF(ISERROR(F785),"",VLOOKUP(E785,INDIRECT($F$8),6+(O792-1)*3,0))</f>
        <v>4</v>
      </c>
      <c r="G792" s="39" t="str">
        <f ca="1">IF(ISERROR(F785),"",_xlfn.TEXTJOIN("/",FALSE,P792,S792))</f>
        <v>63/100</v>
      </c>
      <c r="H792" s="39"/>
      <c r="I792" s="39" t="str">
        <f ca="1">IF(ISERROR(F785),"",_xlfn.TEXTJOIN("/",FALSE,Q792,T792))</f>
        <v>47/50</v>
      </c>
      <c r="J792" s="39"/>
      <c r="K792" s="39" t="str">
        <f ca="1">IF(ISERROR(F785),"",_xlfn.TEXTJOIN("/",FALSE,R792,U792))</f>
        <v>110/150</v>
      </c>
      <c r="L792" s="39"/>
      <c r="M792" s="7" t="str">
        <f ca="1">IF(ISERROR(F785),"",IF(ISTEXT(P792),IF(P792="A","Ab",IF(P792="D","Dt",IF(P792="UFM","UFM",IF(P792="NA","")))),IF(AND(ISBLANK(P792),ISBLANK(R792)),"",IF(P792&lt;0.3*S792,"F",IF(ISBLANK(R792),"",IF(ISTEXT(R792),R792,IF(R792&gt;=0.9*U792,"O",IF(R792&gt;=0.85*U792,"A+",IF(R792&gt;=0.8*U792,"A",IF(R792&gt;=0.7*U792,"B+",IF(R792&gt;=0.6*U792,"B",IF(R792&gt;=0.5*U792,"C",IF(R792&gt;=0.4*U792,"P",IF(R792&lt;0.4*U792,"F",R792))))))))))))))</f>
        <v>B+</v>
      </c>
      <c r="N792" s="8">
        <f t="shared" ca="1" si="75"/>
        <v>7</v>
      </c>
      <c r="O792">
        <f>O791+1</f>
        <v>3</v>
      </c>
      <c r="P792" s="1">
        <f ca="1">IF(ISERROR(F785),"",IF(ISTEXT(VLOOKUP(B785,INDIRECT($F$8),6+(O792-1)*3)),(VLOOKUP(B785,INDIRECT($F$8),6+(O792-1)*3)),SUM(VLOOKUP(B785,INDIRECT($F$8),6+(O792-1)*3),IF(W802,W792,0))))</f>
        <v>63</v>
      </c>
      <c r="Q792" s="1">
        <f ca="1">IF(ISERROR(F785),"",VLOOKUP(B785,INDIRECT($F$8),7+(O792-1)*3))</f>
        <v>47</v>
      </c>
      <c r="R792" s="1">
        <f ca="1">IF(ISERROR(F785),"",SUM(P792:Q792))</f>
        <v>110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str">
        <f ca="1">IF(ISERROR(F785),"",IF(N792=0,A792,""))</f>
        <v/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0</v>
      </c>
      <c r="X792" s="1" t="str">
        <f ca="1">IF(ISERROR(F785),"",IF(W792=0,"",_xlfn.TEXTJOIN("",FALSE," G+",W792," in ",A792)))</f>
        <v/>
      </c>
    </row>
    <row r="793" spans="1:24" ht="12" customHeight="1" x14ac:dyDescent="0.25">
      <c r="A793" s="7" t="str">
        <f ca="1">IF(ISERROR(F785),"",VLOOKUP(C785,INDIRECT($F$8),6+(O793-1)*3,0))</f>
        <v>CST 001</v>
      </c>
      <c r="B793" s="38" t="str">
        <f ca="1">IF(ISERROR(F785),"",VLOOKUP(D785,INDIRECT($F$8),6+(O793-1)*3,0))</f>
        <v>Programming for Problem Solving</v>
      </c>
      <c r="C793" s="38"/>
      <c r="D793" s="38"/>
      <c r="E793" s="38"/>
      <c r="F793" s="7">
        <f ca="1">IF(ISERROR(F785),"",VLOOKUP(E785,INDIRECT($F$8),6+(O793-1)*3,0))</f>
        <v>4</v>
      </c>
      <c r="G793" s="39" t="str">
        <f ca="1">IF(ISERROR(F785),"",_xlfn.TEXTJOIN("/",FALSE,P793,S793))</f>
        <v>71/100</v>
      </c>
      <c r="H793" s="39"/>
      <c r="I793" s="39" t="str">
        <f ca="1">IF(ISERROR(F785),"",_xlfn.TEXTJOIN("/",FALSE,Q793,T793))</f>
        <v>45/50</v>
      </c>
      <c r="J793" s="39"/>
      <c r="K793" s="39" t="str">
        <f ca="1">IF(ISERROR(F785),"",_xlfn.TEXTJOIN("/",FALSE,R793,U793))</f>
        <v>116/150</v>
      </c>
      <c r="L793" s="39"/>
      <c r="M793" s="7" t="str">
        <f ca="1">IF(ISERROR(F785),"",IF(ISTEXT(P793),IF(P793="A","Ab",IF(P793="D","Dt",IF(P793="UFM","UFM",IF(P793="NA","")))),IF(AND(ISBLANK(P793),ISBLANK(R793)),"",IF(P793&lt;0.3*S793,"F",IF(ISBLANK(R793),"",IF(ISTEXT(R793),R793,IF(R793&gt;=0.9*U793,"O",IF(R793&gt;=0.85*U793,"A+",IF(R793&gt;=0.8*U793,"A",IF(R793&gt;=0.7*U793,"B+",IF(R793&gt;=0.6*U793,"B",IF(R793&gt;=0.5*U793,"C",IF(R793&gt;=0.4*U793,"P",IF(R793&lt;0.4*U793,"F",R793))))))))))))))</f>
        <v>B+</v>
      </c>
      <c r="N793" s="8">
        <f t="shared" ca="1" si="75"/>
        <v>7</v>
      </c>
      <c r="O793">
        <f>O792+1</f>
        <v>4</v>
      </c>
      <c r="P793" s="1">
        <f ca="1">IF(ISERROR(F785),"",IF(ISTEXT(VLOOKUP(B785,INDIRECT($F$8),6+(O793-1)*3)),(VLOOKUP(B785,INDIRECT($F$8),6+(O793-1)*3)),SUM(VLOOKUP(B785,INDIRECT($F$8),6+(O793-1)*3),IF(W802,W793,0))))</f>
        <v>71</v>
      </c>
      <c r="Q793" s="1">
        <f ca="1">IF(ISERROR(F785),"",VLOOKUP(B785,INDIRECT($F$8),7+(O793-1)*3))</f>
        <v>45</v>
      </c>
      <c r="R793" s="1">
        <f ca="1">IF(ISERROR(F785),"",SUM(P793:Q793))</f>
        <v>116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str">
        <f ca="1">IF(ISERROR(F785),"",IF(N793=0,A793,""))</f>
        <v/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0</v>
      </c>
      <c r="X793" s="1" t="str">
        <f ca="1">IF(ISERROR(F785),"",IF(W793=0,"",_xlfn.TEXTJOIN("",FALSE," G+",W793," in ",A793)))</f>
        <v/>
      </c>
    </row>
    <row r="794" spans="1:24" ht="12" customHeight="1" x14ac:dyDescent="0.25">
      <c r="A794" s="7" t="str">
        <f ca="1">IF(ISERROR(F785),"",VLOOKUP(C785,INDIRECT($F$8),6+(O794-1)*3,0))</f>
        <v>AHT 004</v>
      </c>
      <c r="B794" s="38" t="str">
        <f ca="1">IF(ISERROR(F785),"",VLOOKUP(D785,INDIRECT($F$8),6+(O794-1)*3,0))</f>
        <v>Environmental Studies ($)</v>
      </c>
      <c r="C794" s="38"/>
      <c r="D794" s="38"/>
      <c r="E794" s="38"/>
      <c r="F794" s="7">
        <f ca="1">IF(ISERROR(F785),"",VLOOKUP(E785,INDIRECT($F$8),6+(O794-1)*3,0))</f>
        <v>0</v>
      </c>
      <c r="G794" s="39" t="str">
        <f ca="1">IF(ISERROR(F785),"",_xlfn.TEXTJOIN("/",FALSE,P794,S794))</f>
        <v>32/50</v>
      </c>
      <c r="H794" s="39"/>
      <c r="I794" s="39" t="str">
        <f ca="1">IF(ISERROR(F785),"",_xlfn.TEXTJOIN("/",FALSE,Q794,T794))</f>
        <v>23/25</v>
      </c>
      <c r="J794" s="39"/>
      <c r="K794" s="39" t="str">
        <f ca="1">IF(ISERROR(F785),"",_xlfn.TEXTJOIN("/",FALSE,R794,U794))</f>
        <v>55/75</v>
      </c>
      <c r="L794" s="39"/>
      <c r="M794" s="7" t="str">
        <f ca="1">IF(ISERROR(F785),"",IF(ISTEXT(P794),IF(P794="A","Ab",IF(P794="D","Dt",IF(P794="UFM","UFM",IF(P794="NA","")))),IF(AND(ISBLANK(P794),ISBLANK(R794)),"",IF(P794&lt;0.3*S794,"F",IF(ISBLANK(R794),"",IF(ISTEXT(R794),R794,IF(R794&gt;=0.9*U794,"O",IF(R794&gt;=0.85*U794,"A+",IF(R794&gt;=0.8*U794,"A",IF(R794&gt;=0.7*U794,"B+",IF(R794&gt;=0.6*U794,"B",IF(R794&gt;=0.5*U794,"C",IF(R794&gt;=0.4*U794,"P",IF(R794&lt;0.4*U794,"F",R794))))))))))))))</f>
        <v>B+</v>
      </c>
      <c r="N794" s="8">
        <f t="shared" ca="1" si="75"/>
        <v>7</v>
      </c>
      <c r="O794">
        <f>O793+1</f>
        <v>5</v>
      </c>
      <c r="P794" s="1">
        <f ca="1">IF(ISERROR(F785),"",IF(ISTEXT(VLOOKUP(B785,INDIRECT($F$8),6+(O794-1)*3)),(VLOOKUP(B785,INDIRECT($F$8),6+(O794-1)*3)),SUM(VLOOKUP(B785,INDIRECT($F$8),6+(O794-1)*3),IF(W802,W794,0))))</f>
        <v>32</v>
      </c>
      <c r="Q794" s="1">
        <f ca="1">IF(ISERROR(F785),"",VLOOKUP(B785,INDIRECT($F$8),7+(O794-1)*3))</f>
        <v>23</v>
      </c>
      <c r="R794" s="1">
        <f ca="1">IF(ISERROR(F785),"",SUM(P794:Q794))</f>
        <v>55</v>
      </c>
      <c r="S794" s="1">
        <f ca="1">IF(ISERROR(F785),"",VLOOKUP(A785,INDIRECT($F$8),6+(O794-1)*3))</f>
        <v>50</v>
      </c>
      <c r="T794" s="1">
        <f ca="1">IF(ISERROR(F785),"",VLOOKUP(A785,INDIRECT($F$8),7+(O794-1)*3))</f>
        <v>25</v>
      </c>
      <c r="U794" s="1">
        <f ca="1">IF(ISERROR(F785),"",VLOOKUP(A785,INDIRECT($F$8),8+(O794-1)*3))</f>
        <v>75</v>
      </c>
      <c r="V794" s="1" t="str">
        <f ca="1">IF(ISERROR(F785),"",IF(N794=0,A794,""))</f>
        <v/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0</v>
      </c>
      <c r="X794" s="1" t="str">
        <f ca="1">IF(ISERROR(F785),"",IF(W794=0,"",_xlfn.TEXTJOIN("",FALSE," G+",W794," in ",A794)))</f>
        <v/>
      </c>
    </row>
    <row r="795" spans="1:24" ht="12" customHeight="1" x14ac:dyDescent="0.25">
      <c r="A795" s="7" t="str">
        <f ca="1">IF(ISERROR(F785),"",VLOOKUP(C785,INDIRECT($F$8),6+(O795-1)*3,0))</f>
        <v>AHP 001</v>
      </c>
      <c r="B795" s="38" t="str">
        <f ca="1">IF(ISERROR(F785),"",VLOOKUP(D785,INDIRECT($F$8),6+(O795-1)*3,0))</f>
        <v>Engineering Physics Lab</v>
      </c>
      <c r="C795" s="38"/>
      <c r="D795" s="38"/>
      <c r="E795" s="38"/>
      <c r="F795" s="7">
        <f ca="1">IF(ISERROR(F785),"",VLOOKUP(E785,INDIRECT($F$8),6+(O795-1)*3,0))</f>
        <v>1</v>
      </c>
      <c r="G795" s="39" t="str">
        <f ca="1">IF(ISERROR(F785),"",_xlfn.TEXTJOIN("/",FALSE,P795,S795))</f>
        <v>17/25</v>
      </c>
      <c r="H795" s="39"/>
      <c r="I795" s="39" t="str">
        <f ca="1">IF(ISERROR(F785),"",_xlfn.TEXTJOIN("/",FALSE,Q795,T795))</f>
        <v>17/25</v>
      </c>
      <c r="J795" s="39"/>
      <c r="K795" s="39" t="str">
        <f ca="1">IF(ISERROR(F785),"",_xlfn.TEXTJOIN("/",FALSE,R795,U795))</f>
        <v>34/50</v>
      </c>
      <c r="L795" s="39"/>
      <c r="M795" s="7" t="str">
        <f ca="1">IF(ISERROR(F785),"",IF(ISTEXT(P795),IF(P795="A","Ab",IF(P795="D","Dt",IF(P795="UFM","UFM",IF(P795="NA","")))),IF(AND(ISBLANK(P795),ISBLANK(R795)),"",IF(P795&lt;0.3*S795,"F",IF(ISBLANK(R795),"",IF(ISTEXT(R795),R795,IF(R795&gt;=0.9*U795,"O",IF(R795&gt;=0.85*U795,"A+",IF(R795&gt;=0.8*U795,"A",IF(R795&gt;=0.7*U795,"B+",IF(R795&gt;=0.6*U795,"B",IF(R795&gt;=0.5*U795,"C",IF(R795&gt;=0.4*U795,"P",IF(R795&lt;0.4*U795,"F",R795))))))))))))))</f>
        <v>B</v>
      </c>
      <c r="N795" s="8">
        <f t="shared" ca="1" si="75"/>
        <v>6</v>
      </c>
      <c r="O795">
        <f t="shared" ref="O795:O801" si="76">O794+1</f>
        <v>6</v>
      </c>
      <c r="P795" s="1">
        <f ca="1">IF(ISERROR(F785),"",IF(ISTEXT(VLOOKUP(B785,INDIRECT($F$8),6+(O795-1)*3)),(VLOOKUP(B785,INDIRECT($F$8),6+(O795-1)*3)),SUM(VLOOKUP(B785,INDIRECT($F$8),6+(O795-1)*3),IF(W802,W795,0))))</f>
        <v>17</v>
      </c>
      <c r="Q795" s="1">
        <f ca="1">IF(ISERROR(F785),"",VLOOKUP(B785,INDIRECT($F$8),7+(O795-1)*3))</f>
        <v>17</v>
      </c>
      <c r="R795" s="1">
        <f ca="1">IF(ISERROR(F785),"",SUM(P795:Q795))</f>
        <v>34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str">
        <f ca="1">IF(ISERROR(F785),"",IF(N795=0,A795,""))</f>
        <v/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0</v>
      </c>
      <c r="X795" s="1" t="str">
        <f ca="1">IF(ISERROR(F785),"",IF(W795=0,"",_xlfn.TEXTJOIN("",FALSE," G+",W795," in ",A795)))</f>
        <v/>
      </c>
    </row>
    <row r="796" spans="1:24" ht="12" customHeight="1" x14ac:dyDescent="0.25">
      <c r="A796" s="7" t="str">
        <f ca="1">IF(ISERROR(F785),"",VLOOKUP(C785,INDIRECT($F$8),6+(O796-1)*3,0))</f>
        <v>EEP 001</v>
      </c>
      <c r="B796" s="38" t="str">
        <f ca="1">IF(ISERROR(F785),"",VLOOKUP(D785,INDIRECT($F$8),6+(O796-1)*3,0))</f>
        <v>Basic Electrical Engineering Lab</v>
      </c>
      <c r="C796" s="38"/>
      <c r="D796" s="38"/>
      <c r="E796" s="38"/>
      <c r="F796" s="7">
        <f ca="1">IF(ISERROR(F785),"",VLOOKUP(E785,INDIRECT($F$8),6+(O796-1)*3,0))</f>
        <v>1</v>
      </c>
      <c r="G796" s="39" t="str">
        <f ca="1">IF(ISERROR(F785),"",_xlfn.TEXTJOIN("/",FALSE,P796,S796))</f>
        <v>19/25</v>
      </c>
      <c r="H796" s="39"/>
      <c r="I796" s="39" t="str">
        <f ca="1">IF(ISERROR(F785),"",_xlfn.TEXTJOIN("/",FALSE,Q796,T796))</f>
        <v>25/25</v>
      </c>
      <c r="J796" s="39"/>
      <c r="K796" s="39" t="str">
        <f ca="1">IF(ISERROR(F785),"",_xlfn.TEXTJOIN("/",FALSE,R796,U796))</f>
        <v>44/50</v>
      </c>
      <c r="L796" s="39"/>
      <c r="M796" s="7" t="str">
        <f ca="1">IF(ISERROR(F785),"",IF(ISTEXT(P796),IF(P796="A","Ab",IF(P796="D","Dt",IF(P796="UFM","UFM",IF(P796="NA","")))),IF(AND(ISBLANK(P796),ISBLANK(R796)),"",IF(P796&lt;0.3*S796,"F",IF(ISBLANK(R796),"",IF(ISTEXT(R796),R796,IF(R796&gt;=0.9*U796,"O",IF(R796&gt;=0.85*U796,"A+",IF(R796&gt;=0.8*U796,"A",IF(R796&gt;=0.7*U796,"B+",IF(R796&gt;=0.6*U796,"B",IF(R796&gt;=0.5*U796,"C",IF(R796&gt;=0.4*U796,"P",IF(R796&lt;0.4*U796,"F",R796))))))))))))))</f>
        <v>A+</v>
      </c>
      <c r="N796" s="8">
        <f t="shared" ca="1" si="75"/>
        <v>9</v>
      </c>
      <c r="O796">
        <f t="shared" si="76"/>
        <v>7</v>
      </c>
      <c r="P796" s="1">
        <f ca="1">IF(ISERROR(F785),"",IF(ISTEXT(VLOOKUP(B785,INDIRECT($F$8),6+(O796-1)*3)),(VLOOKUP(B785,INDIRECT($F$8),6+(O796-1)*3)),SUM(VLOOKUP(B785,INDIRECT($F$8),6+(O796-1)*3),IF(W802,W796,0))))</f>
        <v>19</v>
      </c>
      <c r="Q796" s="1">
        <f ca="1">IF(ISERROR(F785),"",VLOOKUP(B785,INDIRECT($F$8),7+(O796-1)*3))</f>
        <v>25</v>
      </c>
      <c r="R796" s="1">
        <f ca="1">IF(ISERROR(F785),"",SUM(P796:Q796))</f>
        <v>44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str">
        <f ca="1">IF(ISERROR(F785),"",IF(N796=0,A796,""))</f>
        <v/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0</v>
      </c>
      <c r="X796" s="1" t="str">
        <f ca="1">IF(ISERROR(F785),"",IF(W796=0,"",_xlfn.TEXTJOIN("",FALSE," G+",W796," in ",A796)))</f>
        <v/>
      </c>
    </row>
    <row r="797" spans="1:24" ht="12" customHeight="1" x14ac:dyDescent="0.25">
      <c r="A797" s="7" t="str">
        <f ca="1">IF(ISERROR(F785),"",VLOOKUP(C785,INDIRECT($F$8),6+(O797-1)*3,0))</f>
        <v>CSP 001</v>
      </c>
      <c r="B797" s="38" t="str">
        <f ca="1">IF(ISERROR(F785),"",VLOOKUP(D785,INDIRECT($F$8),6+(O797-1)*3-Z797,0))</f>
        <v>Programming for Problem Solving Lab</v>
      </c>
      <c r="C797" s="38"/>
      <c r="D797" s="38"/>
      <c r="E797" s="38"/>
      <c r="F797" s="7">
        <f ca="1">IF(ISERROR(F785),"",VLOOKUP(E785,INDIRECT($F$8),6+(O797-1)*3,0))</f>
        <v>1</v>
      </c>
      <c r="G797" s="39" t="str">
        <f ca="1">IF(ISERROR(F785),"",_xlfn.TEXTJOIN("/",FALSE,P797,S797))</f>
        <v>22/25</v>
      </c>
      <c r="H797" s="39"/>
      <c r="I797" s="39" t="str">
        <f ca="1">IF(ISERROR(F785),"",_xlfn.TEXTJOIN("/",FALSE,Q797,T797))</f>
        <v>22/25</v>
      </c>
      <c r="J797" s="39"/>
      <c r="K797" s="39" t="str">
        <f ca="1">IF(ISERROR(F785),"",_xlfn.TEXTJOIN("/",FALSE,R797,U797))</f>
        <v>44/50</v>
      </c>
      <c r="L797" s="39"/>
      <c r="M797" s="7" t="str">
        <f ca="1">IF(ISERROR(F785),"",IF(ISTEXT(P797),IF(P797="A","Ab",IF(P797="D","Dt",IF(P797="UFM","UFM",IF(P797="NA","")))),IF(AND(ISBLANK(P797),ISBLANK(R797)),"",IF(P797&lt;0.3*S797,"F",IF(ISBLANK(R797),"",IF(ISTEXT(R797),R797,IF(R797&gt;=0.9*U797,"O",IF(R797&gt;=0.85*U797,"A+",IF(R797&gt;=0.8*U797,"A",IF(R797&gt;=0.7*U797,"B+",IF(R797&gt;=0.6*U797,"B",IF(R797&gt;=0.5*U797,"C",IF(R797&gt;=0.4*U797,"P",IF(R797&lt;0.4*U797,"F",R797))))))))))))))</f>
        <v>A+</v>
      </c>
      <c r="N797" s="8">
        <f t="shared" ca="1" si="75"/>
        <v>9</v>
      </c>
      <c r="O797">
        <f t="shared" si="76"/>
        <v>8</v>
      </c>
      <c r="P797" s="1">
        <f ca="1">IF(ISERROR(F785),"",IF(ISTEXT(VLOOKUP(B785,INDIRECT($F$8),6+(O797-1)*3)),(VLOOKUP(B785,INDIRECT($F$8),6+(O797-1)*3)),SUM(VLOOKUP(B785,INDIRECT($F$8),6+(O797-1)*3),IF(W802,W797,0))))</f>
        <v>22</v>
      </c>
      <c r="Q797" s="1">
        <f ca="1">IF(ISERROR(F785),"",VLOOKUP(B785,INDIRECT($F$8),7+(O797-1)*3))</f>
        <v>22</v>
      </c>
      <c r="R797" s="1">
        <f ca="1">IF(ISERROR(F785),"",SUM(P797:Q797))</f>
        <v>44</v>
      </c>
      <c r="S797" s="1">
        <f ca="1">IF(ISERROR(F785),"",VLOOKUP(A785,INDIRECT($F$8),6+(O797-1)*3))</f>
        <v>25</v>
      </c>
      <c r="T797" s="1">
        <f ca="1">IF(ISERROR(F785),"",VLOOKUP(A785,INDIRECT($F$8),7+(O797-1)*3))</f>
        <v>25</v>
      </c>
      <c r="U797" s="1">
        <f ca="1">IF(ISERROR(F785),"",VLOOKUP(A785,INDIRECT($F$8),8+(O797-1)*3))</f>
        <v>50</v>
      </c>
      <c r="V797" s="1" t="str">
        <f ca="1">IF(ISERROR(F785),"",IF(N797=0,A797,""))</f>
        <v/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0</v>
      </c>
      <c r="X797" s="1" t="str">
        <f ca="1">IF(ISERROR(F785),"",IF(W797=0,"",_xlfn.TEXTJOIN("",FALSE," G+",W797," in ",A797)))</f>
        <v/>
      </c>
    </row>
    <row r="798" spans="1:24" ht="12" customHeight="1" x14ac:dyDescent="0.25">
      <c r="A798" s="7" t="str">
        <f ca="1">IF(ISERROR(F785),"",VLOOKUP(C785,INDIRECT($F$8),6+(O798-1)*3,0))</f>
        <v>MEP 002</v>
      </c>
      <c r="B798" s="38" t="str">
        <f ca="1">IF(ISERROR(F785),"",VLOOKUP(D785,INDIRECT($F$8),6+(O798-1)*3-Z798,0))</f>
        <v>Engineering Graphics &amp; Design Lab</v>
      </c>
      <c r="C798" s="38"/>
      <c r="D798" s="38"/>
      <c r="E798" s="38"/>
      <c r="F798" s="7">
        <f ca="1">IF(ISERROR(F785),"",VLOOKUP(E785,INDIRECT($F$8),6+(O798-1)*3,0))</f>
        <v>2</v>
      </c>
      <c r="G798" s="39" t="str">
        <f ca="1">IF(ISERROR(F785),"",_xlfn.TEXTJOIN("/",FALSE,P798,S798))</f>
        <v>35/50</v>
      </c>
      <c r="H798" s="39"/>
      <c r="I798" s="39" t="str">
        <f ca="1">IF(ISERROR(F785),"",_xlfn.TEXTJOIN("/",FALSE,Q798,T798))</f>
        <v>45/50</v>
      </c>
      <c r="J798" s="39"/>
      <c r="K798" s="39" t="str">
        <f ca="1">IF(ISERROR(F785),"",_xlfn.TEXTJOIN("/",FALSE,R798,U798))</f>
        <v>80/100</v>
      </c>
      <c r="L798" s="39"/>
      <c r="M798" s="7" t="str">
        <f ca="1">IF(ISERROR(F785),"",IF(ISTEXT(P798),IF(P798="A","Ab",IF(P798="D","Dt",IF(P798="UFM","UFM",IF(P798="NA","")))),IF(AND(ISBLANK(P798),ISBLANK(R798)),"",IF(P798&lt;0.3*S798,"F",IF(ISBLANK(R798),"",IF(ISTEXT(R798),R798,IF(R798&gt;=0.9*U798,"O",IF(R798&gt;=0.85*U798,"A+",IF(R798&gt;=0.8*U798,"A",IF(R798&gt;=0.7*U798,"B+",IF(R798&gt;=0.6*U798,"B",IF(R798&gt;=0.5*U798,"C",IF(R798&gt;=0.4*U798,"P",IF(R798&lt;0.4*U798,"F",R798))))))))))))))</f>
        <v>A</v>
      </c>
      <c r="N798" s="8">
        <f t="shared" ca="1" si="75"/>
        <v>8</v>
      </c>
      <c r="O798">
        <f t="shared" si="76"/>
        <v>9</v>
      </c>
      <c r="P798" s="1">
        <f ca="1">IF(ISERROR(F785),"",IF(ISTEXT(VLOOKUP(B785,INDIRECT($F$8),6+(O798-1)*3)),(VLOOKUP(B785,INDIRECT($F$8),6+(O798-1)*3)),SUM(VLOOKUP(B785,INDIRECT($F$8),6+(O798-1)*3),IF(W802,W798,0))))</f>
        <v>35</v>
      </c>
      <c r="Q798" s="1">
        <f ca="1">IF(ISERROR(F785),"",VLOOKUP(B785,INDIRECT($F$8),7+(O798-1)*3))</f>
        <v>45</v>
      </c>
      <c r="R798" s="1">
        <f ca="1">IF(ISERROR(F785),"",SUM(P798:Q798))</f>
        <v>80</v>
      </c>
      <c r="S798" s="1">
        <f ca="1">IF(ISERROR(F785),"",VLOOKUP(A785,INDIRECT($F$8),6+(O798-1)*3))</f>
        <v>50</v>
      </c>
      <c r="T798" s="1">
        <f ca="1">IF(ISERROR(F785),"",VLOOKUP(A785,INDIRECT($F$8),7+(O798-1)*3))</f>
        <v>50</v>
      </c>
      <c r="U798" s="1">
        <f ca="1">IF(ISERROR(F785),"",VLOOKUP(A785,INDIRECT($F$8),8+(O798-1)*3))</f>
        <v>100</v>
      </c>
      <c r="V798" s="1" t="str">
        <f ca="1">IF(ISERROR(F785),"",IF(N798=0,A798,""))</f>
        <v/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0</v>
      </c>
      <c r="X798" s="1" t="str">
        <f ca="1">IF(ISERROR(F785),"",IF(W798=0,"",_xlfn.TEXTJOIN("",FALSE," G+",W798," in ",A798)))</f>
        <v/>
      </c>
    </row>
    <row r="799" spans="1:24" ht="12" customHeight="1" x14ac:dyDescent="0.25">
      <c r="A799" s="7" t="str">
        <f ca="1">IF(ISERROR(F785),"",VLOOKUP(C785,INDIRECT($F$8),6+(O799-1)*3,0))</f>
        <v>AHP 003</v>
      </c>
      <c r="B799" s="38" t="str">
        <f ca="1">IF(ISERROR(F785),"",VLOOKUP(D785,INDIRECT($F$8),6+(O799-1)*3,0))</f>
        <v>Introduction to Digital Marketing Lab</v>
      </c>
      <c r="C799" s="38"/>
      <c r="D799" s="38"/>
      <c r="E799" s="38"/>
      <c r="F799" s="7">
        <f ca="1">IF(ISERROR(F785),"",VLOOKUP(E785,INDIRECT($F$8),6+(O799-1)*3,0))</f>
        <v>1</v>
      </c>
      <c r="G799" s="39" t="str">
        <f ca="1">IF(ISERROR(F785),"",_xlfn.TEXTJOIN("/",FALSE,P799,S799))</f>
        <v>22/25</v>
      </c>
      <c r="H799" s="39"/>
      <c r="I799" s="39" t="str">
        <f ca="1">IF(ISERROR(F785),"",_xlfn.TEXTJOIN("/",FALSE,Q799,T799))</f>
        <v>20/25</v>
      </c>
      <c r="J799" s="39"/>
      <c r="K799" s="39" t="str">
        <f ca="1">IF(ISERROR(F785),"",_xlfn.TEXTJOIN("/",FALSE,R799,U799))</f>
        <v>42/50</v>
      </c>
      <c r="L799" s="39"/>
      <c r="M799" s="7" t="str">
        <f ca="1">IF(ISERROR(F785),"",IF(ISTEXT(P799),IF(P799="A","Ab",IF(P799="D","Dt",IF(P799="UFM","UFM",IF(P799="NA","")))),IF(AND(ISBLANK(P799),ISBLANK(R799)),"",IF(P799&lt;0.3*S799,"F",IF(ISBLANK(R799),"",IF(ISTEXT(R799),R799,IF(R799&gt;=0.9*U799,"O",IF(R799&gt;=0.85*U799,"A+",IF(R799&gt;=0.8*U799,"A",IF(R799&gt;=0.7*U799,"B+",IF(R799&gt;=0.6*U799,"B",IF(R799&gt;=0.5*U799,"C",IF(R799&gt;=0.4*U799,"P",IF(R799&lt;0.4*U799,"F",R799))))))))))))))</f>
        <v>A</v>
      </c>
      <c r="N799" s="8">
        <f t="shared" ca="1" si="75"/>
        <v>8</v>
      </c>
      <c r="O799">
        <f t="shared" si="76"/>
        <v>10</v>
      </c>
      <c r="P799" s="1">
        <f ca="1">IF(ISERROR(F785),"",IF(ISTEXT(VLOOKUP(B785,INDIRECT($F$8),6+(O799-1)*3)),(VLOOKUP(B785,INDIRECT($F$8),6+(O799-1)*3)),SUM(VLOOKUP(B785,INDIRECT($F$8),6+(O799-1)*3),IF(W802,W799,0))))</f>
        <v>22</v>
      </c>
      <c r="Q799" s="1">
        <f ca="1">IF(ISERROR(F785),"",VLOOKUP(B785,INDIRECT($F$8),7+(O799-1)*3))</f>
        <v>20</v>
      </c>
      <c r="R799" s="1">
        <f ca="1">IF(ISERROR(F785),"",SUM(P799:Q799))</f>
        <v>42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str">
        <f ca="1">IF(ISERROR(F785),"",IF(N799=0,A799,""))</f>
        <v/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0</v>
      </c>
      <c r="X799" s="1" t="str">
        <f ca="1">IF(ISERROR(F785),"",IF(W799=0,"",_xlfn.TEXTJOIN("",FALSE," G+",W799," in ",A799)))</f>
        <v/>
      </c>
    </row>
    <row r="800" spans="1:24" ht="12" customHeight="1" x14ac:dyDescent="0.25">
      <c r="A800" s="7" t="str">
        <f ca="1">IF(ISERROR(F785),"",VLOOKUP(C785,INDIRECT($F$8),6+(O800-1)*3,0))</f>
        <v>AHP 005</v>
      </c>
      <c r="B800" s="38" t="str">
        <f ca="1">IF(ISERROR(F785),"",VLOOKUP(D785,INDIRECT($F$8),6+(O800-1)*3,0))</f>
        <v>Self Employment &amp; Entrepreneurship Development</v>
      </c>
      <c r="C800" s="38"/>
      <c r="D800" s="38"/>
      <c r="E800" s="38"/>
      <c r="F800" s="7">
        <f ca="1">IF(ISERROR(F785),"",VLOOKUP(E785,INDIRECT($F$8),6+(O800-1)*3,0))</f>
        <v>1</v>
      </c>
      <c r="G800" s="39" t="str">
        <f ca="1">IF(ISERROR(F785),"",_xlfn.TEXTJOIN("/",FALSE,P800,S800))</f>
        <v>20/25</v>
      </c>
      <c r="H800" s="39"/>
      <c r="I800" s="39" t="str">
        <f ca="1">IF(ISERROR(F785),"",_xlfn.TEXTJOIN("/",FALSE,Q800,T800))</f>
        <v>22/25</v>
      </c>
      <c r="J800" s="39"/>
      <c r="K800" s="39" t="str">
        <f ca="1">IF(ISERROR(F785),"",_xlfn.TEXTJOIN("/",FALSE,R800,U800))</f>
        <v>42/50</v>
      </c>
      <c r="L800" s="39"/>
      <c r="M800" s="7" t="str">
        <f ca="1">IF(ISERROR(F785),"",IF(ISTEXT(P800),IF(P800="A","Ab",IF(P800="D","Dt",IF(P800="UFM","UFM",IF(P800="NA","")))),IF(AND(ISBLANK(P800),ISBLANK(R800)),"",IF(P800&lt;0.3*S800,"F",IF(ISBLANK(R800),"",IF(ISTEXT(R800),R800,IF(R800&gt;=0.9*U800,"O",IF(R800&gt;=0.85*U800,"A+",IF(R800&gt;=0.8*U800,"A",IF(R800&gt;=0.7*U800,"B+",IF(R800&gt;=0.6*U800,"B",IF(R800&gt;=0.5*U800,"C",IF(R800&gt;=0.4*U800,"P",IF(R800&lt;0.4*U800,"F",R800))))))))))))))</f>
        <v>A</v>
      </c>
      <c r="N800" s="8">
        <f t="shared" ca="1" si="75"/>
        <v>8</v>
      </c>
      <c r="O800">
        <f t="shared" si="76"/>
        <v>11</v>
      </c>
      <c r="P800" s="1">
        <f ca="1">IF(ISERROR(F785),"",IF(ISTEXT(VLOOKUP(B785,INDIRECT($F$8),6+(O800-1)*3)),(VLOOKUP(B785,INDIRECT($F$8),6+(O800-1)*3)),SUM(VLOOKUP(B785,INDIRECT($F$8),6+(O800-1)*3),IF(W802,W800,0))))</f>
        <v>20</v>
      </c>
      <c r="Q800" s="1">
        <f ca="1">IF(ISERROR(F785),"",VLOOKUP(B785,INDIRECT($F$8),7+(O800-1)*3))</f>
        <v>22</v>
      </c>
      <c r="R800" s="1">
        <f ca="1">IF(ISERROR(F785),"",SUM(P800:Q800))</f>
        <v>42</v>
      </c>
      <c r="S800" s="1">
        <f ca="1">IF(ISERROR(F785),"",VLOOKUP(A785,INDIRECT($F$8),6+(O800-1)*3))</f>
        <v>25</v>
      </c>
      <c r="T800" s="1">
        <f ca="1">IF(ISERROR(F785),"",VLOOKUP(A785,INDIRECT($F$8),7+(O800-1)*3))</f>
        <v>25</v>
      </c>
      <c r="U800" s="1">
        <f ca="1">IF(ISERROR(F785),"",VLOOKUP(A785,INDIRECT($F$8),8+(O800-1)*3))</f>
        <v>50</v>
      </c>
      <c r="V800" s="1" t="str">
        <f ca="1">IF(ISERROR(F785),"",IF(N800=0,A800,""))</f>
        <v/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0</v>
      </c>
      <c r="X800" s="1" t="str">
        <f ca="1">IF(ISERROR(F785),"",IF(W800=0,"",_xlfn.TEXTJOIN("",FALSE," G+",W800," in ",A800)))</f>
        <v/>
      </c>
    </row>
    <row r="801" spans="1:24" ht="12" customHeight="1" x14ac:dyDescent="0.25">
      <c r="A801" s="7" t="str">
        <f ca="1">IF(ISERROR(F785),"",VLOOKUP(C785,INDIRECT($F$8),6+(O801-1)*3-Y801,0))</f>
        <v>GP 02</v>
      </c>
      <c r="B801" s="38" t="str">
        <f ca="1">IF(ISERROR(F785),"",VLOOKUP(D785,INDIRECT($F$8),6+(O801-1)*3-Z801,0))</f>
        <v>General Proficiency ($)</v>
      </c>
      <c r="C801" s="38"/>
      <c r="D801" s="38"/>
      <c r="E801" s="38"/>
      <c r="F801" s="7">
        <f ca="1">IF(ISERROR(F785),"",VLOOKUP(E785,INDIRECT($F$8),6+(O801-1)*3-AA801,0))</f>
        <v>0</v>
      </c>
      <c r="G801" s="39" t="str">
        <f ca="1">IF(ISERROR(F785),"","-")</f>
        <v>-</v>
      </c>
      <c r="H801" s="39"/>
      <c r="I801" s="39" t="str">
        <f ca="1">IF(ISERROR(F785),"",_xlfn.TEXTJOIN("/",FALSE,Q801,T801))</f>
        <v>45/50</v>
      </c>
      <c r="J801" s="39"/>
      <c r="K801" s="39" t="str">
        <f ca="1">IF(ISERROR(F785),"",_xlfn.TEXTJOIN("/",FALSE,R801,U801))</f>
        <v>45/50</v>
      </c>
      <c r="L801" s="39"/>
      <c r="M801" s="39" t="str">
        <f ca="1">IF(ISBLANK(R801),"",IF(ISTEXT(R801),R801,IF(R801&gt;=0.8*U801,"Excellent",IF(R801&gt;=0.6*U801,"Very Good",IF(R801&gt;=0.4*U801,"Good",IF(R801&gt;=0.2*U801,"Satisfactory","Average"))))))</f>
        <v>Excellent</v>
      </c>
      <c r="N801" s="39"/>
      <c r="O801">
        <f t="shared" si="76"/>
        <v>12</v>
      </c>
      <c r="P801" s="1">
        <f ca="1">IF(ISERROR(F785),"",IF(ISTEXT(VLOOKUP(B\28,INDIRECT($F$8),6+(O801-1)*3)),(VLOOKUP(B785,INDIRECT($F$8),6+(O801-1)*3)),SUM(VLOOKUP(B785,INDIRECT($F$8),6+(O801-1)*3),IF(W802,W801,0))))</f>
        <v>0</v>
      </c>
      <c r="Q801" s="1">
        <f ca="1">IF(ISERROR(F785),"",VLOOKUP(B785,INDIRECT($F$8),7+(O801-1)*3))</f>
        <v>45</v>
      </c>
      <c r="R801" s="1">
        <f ca="1">IF(ISERROR(F785),"",SUM(P801:Q801))</f>
        <v>45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5">
      <c r="A802" s="40" t="str">
        <f ca="1">IF(ISERROR(F785),"",A781)</f>
        <v>Total Credits/ Marks/ Total Grade Points</v>
      </c>
      <c r="B802" s="40"/>
      <c r="C802" s="40"/>
      <c r="D802" s="40"/>
      <c r="E802" s="40"/>
      <c r="F802" s="10">
        <f ca="1">IF(ISERROR(F785),"",SUM(F790:F800))</f>
        <v>23</v>
      </c>
      <c r="G802" s="41" t="str">
        <f ca="1">IF(ISERROR(F785),"",_xlfn.TEXTJOIN("/",TRUE,SUMIF(F790:F801,"&gt;0",P790:P801),SUMIF(F790:F801,"&gt;0",S790:S801)))</f>
        <v>322/575</v>
      </c>
      <c r="H802" s="41"/>
      <c r="I802" s="41" t="str">
        <f ca="1">IF(ISERROR(F785),"",_xlfn.TEXTJOIN("/",TRUE,SUMIF(F790:F801,"&gt;0",Q790:Q801),SUMIF(F790:F801,"&gt;0",T790:T801)))</f>
        <v>322/375</v>
      </c>
      <c r="J802" s="41"/>
      <c r="K802" s="41" t="str">
        <f ca="1">IF(ISERROR(F785),"",_xlfn.TEXTJOIN("/",TRUE,SUMIF(F790:F801,"&gt;0",R790:R801),SUMIF(F790:F801,"&gt;0",U790:U801)))</f>
        <v>644/950</v>
      </c>
      <c r="L802" s="41"/>
      <c r="M802" s="40" t="e">
        <f ca="1">IF(ISERROR(F785),"",SUMPRODUCT(N790:N800,F790:F800))</f>
        <v>#N/A</v>
      </c>
      <c r="N802" s="40"/>
      <c r="V802" s="1" t="e">
        <f ca="1">IF(ISERROR(F785),"",_xlfn.TEXTJOIN(", ",TRUE,V790:V801))</f>
        <v>#N/A</v>
      </c>
      <c r="W802" t="b">
        <f ca="1">IF(ISERROR(F785),"",IF(SUM(W790:W801)&lt;=W789,TRUE,FALSE))</f>
        <v>0</v>
      </c>
      <c r="X802" s="1" t="str">
        <f ca="1">IF(ISERROR(F785),"",_xlfn.TEXTJOIN(",",TRUE,X790:X801))</f>
        <v xml:space="preserve"> G+11 in AHT 001</v>
      </c>
    </row>
    <row r="803" spans="1:24" ht="12" customHeight="1" x14ac:dyDescent="0.25">
      <c r="A803" s="40" t="str">
        <f ca="1">IF(ISERROR(F785),"",A782)</f>
        <v>Result:</v>
      </c>
      <c r="B803" s="42" t="e" cm="1">
        <f t="array" aca="1" ref="B803" ca="1">IF(INDIRECT("N" &amp; ROW())&lt;20, "NOT PROMOTED TO SECOND YEAR", IF(TRIM(INDIRECT("V" &amp; ROW()-1))="","PASS","CARRY OVER")
)</f>
        <v>#N/A</v>
      </c>
      <c r="C803" s="42"/>
      <c r="D803" s="40" t="str">
        <f ca="1">IF(ISERROR(F785),"",D782)</f>
        <v>Remark:</v>
      </c>
      <c r="E803" s="42" t="e">
        <f ca="1">IF(ISERROR(F785),"",IF(V802="",IF(X802="","",X802),_xlfn.TEXTJOIN(" ",TRUE,"BACK IN",V802)))</f>
        <v>#N/A</v>
      </c>
      <c r="F803" s="42"/>
      <c r="G803" s="40" t="str">
        <f ca="1">IF(ISERROR(F785),"",G782)</f>
        <v>SGPA:</v>
      </c>
      <c r="H803" s="43" t="e">
        <f ca="1">IF(ISERROR(F785),"",M802/F802)</f>
        <v>#N/A</v>
      </c>
      <c r="I803" s="40" t="str">
        <f ca="1">IF(ISERROR(F785),"",I782)</f>
        <v>CGPA:</v>
      </c>
      <c r="J803" s="43" t="e">
        <f ca="1">IF(ISERROR(F785),"",VLOOKUP(B785,INDIRECT($F$8),12+(O801-1)*3,0))</f>
        <v>#N/A</v>
      </c>
      <c r="K803" s="42" t="str">
        <f ca="1">IF(ISERROR(F785),"",K782)</f>
        <v>Earned Credits:</v>
      </c>
      <c r="L803" s="40">
        <f ca="1">IF(ISERROR(F785),"",SUMIF(N790:N800,"&gt;0",F790:F800))</f>
        <v>19</v>
      </c>
      <c r="M803" s="42" t="str">
        <f ca="1">IF(ISERROR(F785),"",M782)</f>
        <v>Cuml. Earned Credits:</v>
      </c>
      <c r="N803" s="40">
        <f ca="1">IF(ISERROR(F785),"",VLOOKUP(B785,INDIRECT($F$8),10+(O801-1)*3,0))</f>
        <v>42</v>
      </c>
    </row>
    <row r="804" spans="1:24" ht="12" customHeight="1" x14ac:dyDescent="0.25">
      <c r="A804" s="40"/>
      <c r="B804" s="42"/>
      <c r="C804" s="42"/>
      <c r="D804" s="40"/>
      <c r="E804" s="42"/>
      <c r="F804" s="42"/>
      <c r="G804" s="40"/>
      <c r="H804" s="43"/>
      <c r="I804" s="40"/>
      <c r="J804" s="43"/>
      <c r="K804" s="42"/>
      <c r="L804" s="40"/>
      <c r="M804" s="42"/>
      <c r="N804" s="40"/>
    </row>
    <row r="805" spans="1:24" ht="12" customHeight="1" x14ac:dyDescent="0.25">
      <c r="A805" s="40"/>
      <c r="B805" s="42"/>
      <c r="C805" s="42"/>
      <c r="D805" s="40"/>
      <c r="E805" s="42"/>
      <c r="F805" s="42"/>
      <c r="G805" s="40"/>
      <c r="H805" s="43"/>
      <c r="I805" s="40"/>
      <c r="J805" s="43"/>
      <c r="K805" s="42"/>
      <c r="L805" s="40"/>
      <c r="M805" s="42"/>
      <c r="N805" s="40"/>
    </row>
    <row r="806" spans="1:24" ht="12" customHeight="1" x14ac:dyDescent="0.25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 t="str">
        <f ca="1">VLOOKUP(B806,INDIRECT($F$8),4,0)</f>
        <v>PRIYANSHU BISHT</v>
      </c>
    </row>
    <row r="807" spans="1:24" ht="12" customHeight="1" x14ac:dyDescent="0.25">
      <c r="A807" s="44" t="str">
        <f ca="1">IF(ISERROR(F806),"",A786)</f>
        <v>Name:</v>
      </c>
      <c r="B807" s="44" t="str">
        <f ca="1">IFERROR(VLOOKUP(B806,INDIRECT($F$8),4,0),"")</f>
        <v>PRIYANSHU BISHT</v>
      </c>
      <c r="C807" s="44"/>
      <c r="D807" s="44" t="str">
        <f ca="1">IF(ISERROR(F806),"",D786)</f>
        <v>Father's Name:</v>
      </c>
      <c r="E807" s="44" t="str">
        <f ca="1">IFERROR(VLOOKUP(B806,INDIRECT($F$8),5,0),"")</f>
        <v>RANJEET SINGH</v>
      </c>
      <c r="F807" s="44"/>
      <c r="G807" s="44" t="str">
        <f ca="1">IF(ISERROR(F806),"",G786)</f>
        <v>University Roll No:</v>
      </c>
      <c r="H807" s="44"/>
      <c r="I807" s="45">
        <f ca="1">IFERROR(VLOOKUP(B806,INDIRECT($F$8),2,0),"")</f>
        <v>250090101039</v>
      </c>
      <c r="J807" s="45"/>
      <c r="K807" s="44" t="str">
        <f ca="1">IF(ISERROR(F806),"",K786)</f>
        <v>University Enrol. No:</v>
      </c>
      <c r="L807" s="44"/>
      <c r="M807" s="45">
        <f ca="1">IFERROR(VLOOKUP(B806,INDIRECT($F$8),3,0),"")</f>
        <v>0</v>
      </c>
      <c r="N807" s="45"/>
    </row>
    <row r="808" spans="1:24" ht="12" customHeight="1" x14ac:dyDescent="0.25">
      <c r="A808" s="44"/>
      <c r="B808" s="44"/>
      <c r="C808" s="44"/>
      <c r="D808" s="44"/>
      <c r="E808" s="44"/>
      <c r="F808" s="44"/>
      <c r="G808" s="44"/>
      <c r="H808" s="44"/>
      <c r="I808" s="45"/>
      <c r="J808" s="45"/>
      <c r="K808" s="44"/>
      <c r="L808" s="44"/>
      <c r="M808" s="45"/>
      <c r="N808" s="45"/>
    </row>
    <row r="809" spans="1:24" ht="12" customHeight="1" x14ac:dyDescent="0.25">
      <c r="A809" s="42" t="str">
        <f ca="1">IF(ISERROR(F806),"",A788)</f>
        <v>Subject Code</v>
      </c>
      <c r="B809" s="42" t="str">
        <f ca="1">IF(ISERROR(F806),"",B788)</f>
        <v>Subject Name</v>
      </c>
      <c r="C809" s="42"/>
      <c r="D809" s="42"/>
      <c r="E809" s="42"/>
      <c r="F809" s="42" t="str">
        <f ca="1">IF(ISERROR(F806),"",F788)</f>
        <v>Credits</v>
      </c>
      <c r="G809" s="42" t="str">
        <f ca="1">IF(ISERROR(F806),"",G788)</f>
        <v>External Marks</v>
      </c>
      <c r="H809" s="42"/>
      <c r="I809" s="42" t="str">
        <f ca="1">IF(ISERROR(F806),"",I788)</f>
        <v>Sessional Marks</v>
      </c>
      <c r="J809" s="42"/>
      <c r="K809" s="42" t="str">
        <f ca="1">IF(ISERROR(F806),"",K788)</f>
        <v>Total Marks</v>
      </c>
      <c r="L809" s="42"/>
      <c r="M809" s="42" t="str">
        <f ca="1">IF(ISERROR(F806),"",M788)</f>
        <v>Grade</v>
      </c>
      <c r="N809" s="42" t="str">
        <f ca="1">IF(ISERROR(F806),"",N788)</f>
        <v>Grade Points</v>
      </c>
    </row>
    <row r="810" spans="1:24" ht="12" customHeight="1" x14ac:dyDescent="0.2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W810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10</v>
      </c>
    </row>
    <row r="811" spans="1:24" ht="12" customHeight="1" x14ac:dyDescent="0.25">
      <c r="A811" s="7" t="str">
        <f ca="1">IF(ISERROR(F806),"",VLOOKUP(C806,INDIRECT($F$8),6+(O811-1)*3,0))</f>
        <v>AHT 001</v>
      </c>
      <c r="B811" s="38" t="str">
        <f ca="1">IF(ISERROR(F806),"",VLOOKUP(D806,INDIRECT($F$8),6+(O811-1)*3,0))</f>
        <v>Engineering Physics</v>
      </c>
      <c r="C811" s="38"/>
      <c r="D811" s="38"/>
      <c r="E811" s="38"/>
      <c r="F811" s="7">
        <f ca="1">IF(ISERROR(F806),"",VLOOKUP(E806,INDIRECT($F$8),6+(O811-1)*3,0))</f>
        <v>4</v>
      </c>
      <c r="G811" s="39" t="str">
        <f ca="1">IF(ISERROR(F806),"",_xlfn.TEXTJOIN("/",FALSE,P811,S811))</f>
        <v>RANJEET SINGH/100</v>
      </c>
      <c r="H811" s="39"/>
      <c r="I811" s="39" t="str">
        <f ca="1">IF(ISERROR(F806),"",_xlfn.TEXTJOIN("/",FALSE,Q811,T811))</f>
        <v>29/50</v>
      </c>
      <c r="J811" s="39"/>
      <c r="K811" s="39" t="str">
        <f ca="1">IF(ISERROR(F806),"",_xlfn.TEXTJOIN("/",FALSE,R811,U811))</f>
        <v>29/150</v>
      </c>
      <c r="L811" s="39"/>
      <c r="M811" s="7" t="b">
        <f ca="1">IF(ISERROR(F806),"",IF(ISTEXT(P811),IF(P811="A","Ab",IF(P811="D","Dt",IF(P811="UFM","UFM",IF(P811="NA","")))),IF(AND(ISBLANK(P811),ISBLANK(R811)),"",IF(P811&lt;0.3*S811,"F",IF(ISBLANK(R811),"",IF(ISTEXT(R811),R811,IF(R811&gt;=0.9*U811,"O",IF(R811&gt;=0.85*U811,"A+",IF(R811&gt;=0.8*U811,"A",IF(R811&gt;=0.7*U811,"B+",IF(R811&gt;=0.6*U811,"B",IF(R811&gt;=0.5*U811,"C",IF(R811&gt;=0.4*U811,"P",IF(R811&lt;0.4*U811,"F",R811))))))))))))))</f>
        <v>0</v>
      </c>
      <c r="N811" s="8" t="e">
        <f t="shared" ref="N811:N821" ca="1" si="77">INDEX($Z$2:$Z$13,MATCH(M811,$Y$2:$Y$13,0))</f>
        <v>#N/A</v>
      </c>
      <c r="O811">
        <v>1</v>
      </c>
      <c r="P811" s="1" t="str">
        <f ca="1">IF(ISERROR(F806),"",IF(ISTEXT(VLOOKUP(B806,INDIRECT($F$8),6+(O811-1)*3)),(VLOOKUP(B806,INDIRECT($F$8),6+(O811-1)*3)),SUM(VLOOKUP(B806,INDIRECT($F$8),6+(O811-1)*3),IF(W823,W811,0))))</f>
        <v>RANJEET SINGH</v>
      </c>
      <c r="Q811" s="1">
        <f ca="1">IF(ISERROR(F806),"",VLOOKUP(B806,INDIRECT($F$8),7+(O811-1)*3))</f>
        <v>29</v>
      </c>
      <c r="R811" s="1">
        <f ca="1">IF(ISERROR(F806),"",SUM(P811:Q811))</f>
        <v>29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e">
        <f ca="1">IF(ISERROR(F806),"",IF(N811=0,A811,""))</f>
        <v>#N/A</v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11</v>
      </c>
      <c r="X811" s="1" t="str">
        <f ca="1">IF(ISERROR(F806),"",IF(W811=0,"",_xlfn.TEXTJOIN("",FALSE," G+",W811," in ",A811)))</f>
        <v xml:space="preserve"> G+11 in AHT 001</v>
      </c>
    </row>
    <row r="812" spans="1:24" ht="12" customHeight="1" x14ac:dyDescent="0.25">
      <c r="A812" s="7" t="str">
        <f ca="1">IF(ISERROR(F806),"",VLOOKUP(C806,INDIRECT($F$8),6+(O812-1)*3,0))</f>
        <v>AHT 005</v>
      </c>
      <c r="B812" s="38" t="str">
        <f ca="1">IF(ISERROR(F806),"",VLOOKUP(D806,INDIRECT($F$8),6+(O812-1)*3,0))</f>
        <v>Analytical Mathematics</v>
      </c>
      <c r="C812" s="38"/>
      <c r="D812" s="38"/>
      <c r="E812" s="38"/>
      <c r="F812" s="7">
        <f ca="1">IF(ISERROR(F806),"",VLOOKUP(E806,INDIRECT($F$8),6+(O812-1)*3,0))</f>
        <v>4</v>
      </c>
      <c r="G812" s="39" t="str">
        <f ca="1">IF(ISERROR(F806),"",_xlfn.TEXTJOIN("/",FALSE,P812,S812))</f>
        <v>91/100</v>
      </c>
      <c r="H812" s="39"/>
      <c r="I812" s="39" t="str">
        <f ca="1">IF(ISERROR(F806),"",_xlfn.TEXTJOIN("/",FALSE,Q812,T812))</f>
        <v>41/50</v>
      </c>
      <c r="J812" s="39"/>
      <c r="K812" s="39" t="str">
        <f ca="1">IF(ISERROR(F806),"",_xlfn.TEXTJOIN("/",FALSE,R812,U812))</f>
        <v>132/150</v>
      </c>
      <c r="L812" s="39"/>
      <c r="M812" s="7" t="str">
        <f ca="1">IF(ISERROR(F806),"",IF(ISTEXT(P812),IF(P812="A","Ab",IF(P812="D","Dt",IF(P812="UFM","UFM",IF(P812="NA","")))),IF(AND(ISBLANK(P812),ISBLANK(R812)),"",IF(P812&lt;0.3*S812,"F",IF(ISBLANK(R812),"",IF(ISTEXT(R812),R812,IF(R812&gt;=0.9*U812,"O",IF(R812&gt;=0.85*U812,"A+",IF(R812&gt;=0.8*U812,"A",IF(R812&gt;=0.7*U812,"B+",IF(R812&gt;=0.6*U812,"B",IF(R812&gt;=0.5*U812,"C",IF(R812&gt;=0.4*U812,"P",IF(R812&lt;0.4*U812,"F",R812))))))))))))))</f>
        <v>A+</v>
      </c>
      <c r="N812" s="8">
        <f t="shared" ca="1" si="77"/>
        <v>9</v>
      </c>
      <c r="O812">
        <f>O811+1</f>
        <v>2</v>
      </c>
      <c r="P812" s="1">
        <f ca="1">IF(ISERROR(F806),"",IF(ISTEXT(VLOOKUP(B806,INDIRECT($F$8),6+(O812-1)*3)),(VLOOKUP(B806,INDIRECT($F$8),6+(O812-1)*3)),SUM(VLOOKUP(B806,INDIRECT($F$8),6+(O812-1)*3),IF(W823,W812,0))))</f>
        <v>91</v>
      </c>
      <c r="Q812" s="1">
        <f ca="1">IF(ISERROR(F806),"",VLOOKUP(B806,INDIRECT($F$8),7+(O812-1)*3))</f>
        <v>41</v>
      </c>
      <c r="R812" s="1">
        <f ca="1">IF(ISERROR(F806),"",SUM(P812:Q812))</f>
        <v>132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str">
        <f ca="1">IF(ISERROR(F806),"",IF(N812=0,A812,""))</f>
        <v/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0</v>
      </c>
      <c r="X812" s="1" t="str">
        <f ca="1">IF(ISERROR(F806),"",IF(W812=0,"",_xlfn.TEXTJOIN("",FALSE," G+",W812," in ",A812)))</f>
        <v/>
      </c>
    </row>
    <row r="813" spans="1:24" ht="12" customHeight="1" x14ac:dyDescent="0.25">
      <c r="A813" s="7" t="str">
        <f ca="1">IF(ISERROR(F806),"",VLOOKUP(C806,INDIRECT($F$8),6+(O813-1)*3,0))</f>
        <v>EET 001</v>
      </c>
      <c r="B813" s="38" t="str">
        <f ca="1">IF(ISERROR(F806),"",VLOOKUP(D806,INDIRECT($F$8),6+(O813-1)*3,0))</f>
        <v>Basic Electrical Engineering</v>
      </c>
      <c r="C813" s="38"/>
      <c r="D813" s="38"/>
      <c r="E813" s="38"/>
      <c r="F813" s="7">
        <f ca="1">IF(ISERROR(F806),"",VLOOKUP(E806,INDIRECT($F$8),6+(O813-1)*3,0))</f>
        <v>4</v>
      </c>
      <c r="G813" s="39" t="str">
        <f ca="1">IF(ISERROR(F806),"",_xlfn.TEXTJOIN("/",FALSE,P813,S813))</f>
        <v>66/100</v>
      </c>
      <c r="H813" s="39"/>
      <c r="I813" s="39" t="str">
        <f ca="1">IF(ISERROR(F806),"",_xlfn.TEXTJOIN("/",FALSE,Q813,T813))</f>
        <v>39/50</v>
      </c>
      <c r="J813" s="39"/>
      <c r="K813" s="39" t="str">
        <f ca="1">IF(ISERROR(F806),"",_xlfn.TEXTJOIN("/",FALSE,R813,U813))</f>
        <v>105/150</v>
      </c>
      <c r="L813" s="39"/>
      <c r="M813" s="7" t="str">
        <f ca="1">IF(ISERROR(F806),"",IF(ISTEXT(P813),IF(P813="A","Ab",IF(P813="D","Dt",IF(P813="UFM","UFM",IF(P813="NA","")))),IF(AND(ISBLANK(P813),ISBLANK(R813)),"",IF(P813&lt;0.3*S813,"F",IF(ISBLANK(R813),"",IF(ISTEXT(R813),R813,IF(R813&gt;=0.9*U813,"O",IF(R813&gt;=0.85*U813,"A+",IF(R813&gt;=0.8*U813,"A",IF(R813&gt;=0.7*U813,"B+",IF(R813&gt;=0.6*U813,"B",IF(R813&gt;=0.5*U813,"C",IF(R813&gt;=0.4*U813,"P",IF(R813&lt;0.4*U813,"F",R813))))))))))))))</f>
        <v>B+</v>
      </c>
      <c r="N813" s="8">
        <f t="shared" ca="1" si="77"/>
        <v>7</v>
      </c>
      <c r="O813">
        <f>O812+1</f>
        <v>3</v>
      </c>
      <c r="P813" s="1">
        <f ca="1">IF(ISERROR(F806),"",IF(ISTEXT(VLOOKUP(B806,INDIRECT($F$8),6+(O813-1)*3)),(VLOOKUP(B806,INDIRECT($F$8),6+(O813-1)*3)),SUM(VLOOKUP(B806,INDIRECT($F$8),6+(O813-1)*3),IF(W823,W813,0))))</f>
        <v>66</v>
      </c>
      <c r="Q813" s="1">
        <f ca="1">IF(ISERROR(F806),"",VLOOKUP(B806,INDIRECT($F$8),7+(O813-1)*3))</f>
        <v>39</v>
      </c>
      <c r="R813" s="1">
        <f ca="1">IF(ISERROR(F806),"",SUM(P813:Q813))</f>
        <v>105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str">
        <f ca="1">IF(ISERROR(F806),"",IF(N813=0,A813,""))</f>
        <v/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0</v>
      </c>
      <c r="X813" s="1" t="str">
        <f ca="1">IF(ISERROR(F806),"",IF(W813=0,"",_xlfn.TEXTJOIN("",FALSE," G+",W813," in ",A813)))</f>
        <v/>
      </c>
    </row>
    <row r="814" spans="1:24" ht="12" customHeight="1" x14ac:dyDescent="0.25">
      <c r="A814" s="7" t="str">
        <f ca="1">IF(ISERROR(F806),"",VLOOKUP(C806,INDIRECT($F$8),6+(O814-1)*3,0))</f>
        <v>CST 001</v>
      </c>
      <c r="B814" s="38" t="str">
        <f ca="1">IF(ISERROR(F806),"",VLOOKUP(D806,INDIRECT($F$8),6+(O814-1)*3,0))</f>
        <v>Programming for Problem Solving</v>
      </c>
      <c r="C814" s="38"/>
      <c r="D814" s="38"/>
      <c r="E814" s="38"/>
      <c r="F814" s="7">
        <f ca="1">IF(ISERROR(F806),"",VLOOKUP(E806,INDIRECT($F$8),6+(O814-1)*3,0))</f>
        <v>4</v>
      </c>
      <c r="G814" s="39" t="str">
        <f ca="1">IF(ISERROR(F806),"",_xlfn.TEXTJOIN("/",FALSE,P814,S814))</f>
        <v>90/100</v>
      </c>
      <c r="H814" s="39"/>
      <c r="I814" s="39" t="str">
        <f ca="1">IF(ISERROR(F806),"",_xlfn.TEXTJOIN("/",FALSE,Q814,T814))</f>
        <v>33/50</v>
      </c>
      <c r="J814" s="39"/>
      <c r="K814" s="39" t="str">
        <f ca="1">IF(ISERROR(F806),"",_xlfn.TEXTJOIN("/",FALSE,R814,U814))</f>
        <v>123/150</v>
      </c>
      <c r="L814" s="39"/>
      <c r="M814" s="7" t="str">
        <f ca="1">IF(ISERROR(F806),"",IF(ISTEXT(P814),IF(P814="A","Ab",IF(P814="D","Dt",IF(P814="UFM","UFM",IF(P814="NA","")))),IF(AND(ISBLANK(P814),ISBLANK(R814)),"",IF(P814&lt;0.3*S814,"F",IF(ISBLANK(R814),"",IF(ISTEXT(R814),R814,IF(R814&gt;=0.9*U814,"O",IF(R814&gt;=0.85*U814,"A+",IF(R814&gt;=0.8*U814,"A",IF(R814&gt;=0.7*U814,"B+",IF(R814&gt;=0.6*U814,"B",IF(R814&gt;=0.5*U814,"C",IF(R814&gt;=0.4*U814,"P",IF(R814&lt;0.4*U814,"F",R814))))))))))))))</f>
        <v>A</v>
      </c>
      <c r="N814" s="8">
        <f t="shared" ca="1" si="77"/>
        <v>8</v>
      </c>
      <c r="O814">
        <f>O813+1</f>
        <v>4</v>
      </c>
      <c r="P814" s="1">
        <f ca="1">IF(ISERROR(F806),"",IF(ISTEXT(VLOOKUP(B806,INDIRECT($F$8),6+(O814-1)*3)),(VLOOKUP(B806,INDIRECT($F$8),6+(O814-1)*3)),SUM(VLOOKUP(B806,INDIRECT($F$8),6+(O814-1)*3),IF(W823,W814,0))))</f>
        <v>90</v>
      </c>
      <c r="Q814" s="1">
        <f ca="1">IF(ISERROR(F806),"",VLOOKUP(B806,INDIRECT($F$8),7+(O814-1)*3))</f>
        <v>33</v>
      </c>
      <c r="R814" s="1">
        <f ca="1">IF(ISERROR(F806),"",SUM(P814:Q814))</f>
        <v>123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str">
        <f ca="1">IF(ISERROR(F806),"",IF(N814=0,A814,""))</f>
        <v/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0</v>
      </c>
      <c r="X814" s="1" t="str">
        <f ca="1">IF(ISERROR(F806),"",IF(W814=0,"",_xlfn.TEXTJOIN("",FALSE," G+",W814," in ",A814)))</f>
        <v/>
      </c>
    </row>
    <row r="815" spans="1:24" ht="12" customHeight="1" x14ac:dyDescent="0.25">
      <c r="A815" s="7" t="str">
        <f ca="1">IF(ISERROR(F806),"",VLOOKUP(C806,INDIRECT($F$8),6+(O815-1)*3,0))</f>
        <v>AHT 004</v>
      </c>
      <c r="B815" s="38" t="str">
        <f ca="1">IF(ISERROR(F806),"",VLOOKUP(D806,INDIRECT($F$8),6+(O815-1)*3,0))</f>
        <v>Environmental Studies ($)</v>
      </c>
      <c r="C815" s="38"/>
      <c r="D815" s="38"/>
      <c r="E815" s="38"/>
      <c r="F815" s="7">
        <f ca="1">IF(ISERROR(F806),"",VLOOKUP(E806,INDIRECT($F$8),6+(O815-1)*3,0))</f>
        <v>0</v>
      </c>
      <c r="G815" s="39" t="str">
        <f ca="1">IF(ISERROR(F806),"",_xlfn.TEXTJOIN("/",FALSE,P815,S815))</f>
        <v>19/50</v>
      </c>
      <c r="H815" s="39"/>
      <c r="I815" s="39" t="str">
        <f ca="1">IF(ISERROR(F806),"",_xlfn.TEXTJOIN("/",FALSE,Q815,T815))</f>
        <v>15/25</v>
      </c>
      <c r="J815" s="39"/>
      <c r="K815" s="39" t="str">
        <f ca="1">IF(ISERROR(F806),"",_xlfn.TEXTJOIN("/",FALSE,R815,U815))</f>
        <v>34/75</v>
      </c>
      <c r="L815" s="39"/>
      <c r="M815" s="7" t="str">
        <f ca="1">IF(ISERROR(F806),"",IF(ISTEXT(P815),IF(P815="A","Ab",IF(P815="D","Dt",IF(P815="UFM","UFM",IF(P815="NA","")))),IF(AND(ISBLANK(P815),ISBLANK(R815)),"",IF(P815&lt;0.3*S815,"F",IF(ISBLANK(R815),"",IF(ISTEXT(R815),R815,IF(R815&gt;=0.9*U815,"O",IF(R815&gt;=0.85*U815,"A+",IF(R815&gt;=0.8*U815,"A",IF(R815&gt;=0.7*U815,"B+",IF(R815&gt;=0.6*U815,"B",IF(R815&gt;=0.5*U815,"C",IF(R815&gt;=0.4*U815,"P",IF(R815&lt;0.4*U815,"F",R815))))))))))))))</f>
        <v>P</v>
      </c>
      <c r="N815" s="8">
        <f t="shared" ca="1" si="77"/>
        <v>4</v>
      </c>
      <c r="O815">
        <f>O814+1</f>
        <v>5</v>
      </c>
      <c r="P815" s="1">
        <f ca="1">IF(ISERROR(F806),"",IF(ISTEXT(VLOOKUP(B806,INDIRECT($F$8),6+(O815-1)*3)),(VLOOKUP(B806,INDIRECT($F$8),6+(O815-1)*3)),SUM(VLOOKUP(B806,INDIRECT($F$8),6+(O815-1)*3),IF(W823,W815,0))))</f>
        <v>19</v>
      </c>
      <c r="Q815" s="1">
        <f ca="1">IF(ISERROR(F806),"",VLOOKUP(B806,INDIRECT($F$8),7+(O815-1)*3))</f>
        <v>15</v>
      </c>
      <c r="R815" s="1">
        <f ca="1">IF(ISERROR(F806),"",SUM(P815:Q815))</f>
        <v>34</v>
      </c>
      <c r="S815" s="1">
        <f ca="1">IF(ISERROR(F806),"",VLOOKUP(A806,INDIRECT($F$8),6+(O815-1)*3))</f>
        <v>50</v>
      </c>
      <c r="T815" s="1">
        <f ca="1">IF(ISERROR(F806),"",VLOOKUP(A806,INDIRECT($F$8),7+(O815-1)*3))</f>
        <v>25</v>
      </c>
      <c r="U815" s="1">
        <f ca="1">IF(ISERROR(F806),"",VLOOKUP(A806,INDIRECT($F$8),8+(O815-1)*3))</f>
        <v>75</v>
      </c>
      <c r="V815" s="1" t="str">
        <f ca="1">IF(ISERROR(F806),"",IF(N815=0,A815,""))</f>
        <v/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0</v>
      </c>
      <c r="X815" s="1" t="str">
        <f ca="1">IF(ISERROR(F806),"",IF(W815=0,"",_xlfn.TEXTJOIN("",FALSE," G+",W815," in ",A815)))</f>
        <v/>
      </c>
    </row>
    <row r="816" spans="1:24" ht="12" customHeight="1" x14ac:dyDescent="0.25">
      <c r="A816" s="7" t="str">
        <f ca="1">IF(ISERROR(F806),"",VLOOKUP(C806,INDIRECT($F$8),6+(O816-1)*3,0))</f>
        <v>AHP 001</v>
      </c>
      <c r="B816" s="38" t="str">
        <f ca="1">IF(ISERROR(F806),"",VLOOKUP(D806,INDIRECT($F$8),6+(O816-1)*3,0))</f>
        <v>Engineering Physics Lab</v>
      </c>
      <c r="C816" s="38"/>
      <c r="D816" s="38"/>
      <c r="E816" s="38"/>
      <c r="F816" s="7">
        <f ca="1">IF(ISERROR(F806),"",VLOOKUP(E806,INDIRECT($F$8),6+(O816-1)*3,0))</f>
        <v>1</v>
      </c>
      <c r="G816" s="39" t="str">
        <f ca="1">IF(ISERROR(F806),"",_xlfn.TEXTJOIN("/",FALSE,P816,S816))</f>
        <v>18/25</v>
      </c>
      <c r="H816" s="39"/>
      <c r="I816" s="39" t="str">
        <f ca="1">IF(ISERROR(F806),"",_xlfn.TEXTJOIN("/",FALSE,Q816,T816))</f>
        <v>20/25</v>
      </c>
      <c r="J816" s="39"/>
      <c r="K816" s="39" t="str">
        <f ca="1">IF(ISERROR(F806),"",_xlfn.TEXTJOIN("/",FALSE,R816,U816))</f>
        <v>38/50</v>
      </c>
      <c r="L816" s="39"/>
      <c r="M816" s="7" t="str">
        <f ca="1">IF(ISERROR(F806),"",IF(ISTEXT(P816),IF(P816="A","Ab",IF(P816="D","Dt",IF(P816="UFM","UFM",IF(P816="NA","")))),IF(AND(ISBLANK(P816),ISBLANK(R816)),"",IF(P816&lt;0.3*S816,"F",IF(ISBLANK(R816),"",IF(ISTEXT(R816),R816,IF(R816&gt;=0.9*U816,"O",IF(R816&gt;=0.85*U816,"A+",IF(R816&gt;=0.8*U816,"A",IF(R816&gt;=0.7*U816,"B+",IF(R816&gt;=0.6*U816,"B",IF(R816&gt;=0.5*U816,"C",IF(R816&gt;=0.4*U816,"P",IF(R816&lt;0.4*U816,"F",R816))))))))))))))</f>
        <v>B+</v>
      </c>
      <c r="N816" s="8">
        <f t="shared" ca="1" si="77"/>
        <v>7</v>
      </c>
      <c r="O816">
        <f t="shared" ref="O816:O822" si="78">O815+1</f>
        <v>6</v>
      </c>
      <c r="P816" s="1">
        <f ca="1">IF(ISERROR(F806),"",IF(ISTEXT(VLOOKUP(B806,INDIRECT($F$8),6+(O816-1)*3)),(VLOOKUP(B806,INDIRECT($F$8),6+(O816-1)*3)),SUM(VLOOKUP(B806,INDIRECT($F$8),6+(O816-1)*3),IF(W823,W816,0))))</f>
        <v>18</v>
      </c>
      <c r="Q816" s="1">
        <f ca="1">IF(ISERROR(F806),"",VLOOKUP(B806,INDIRECT($F$8),7+(O816-1)*3))</f>
        <v>20</v>
      </c>
      <c r="R816" s="1">
        <f ca="1">IF(ISERROR(F806),"",SUM(P816:Q816))</f>
        <v>38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str">
        <f ca="1">IF(ISERROR(F806),"",IF(N816=0,A816,""))</f>
        <v/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0</v>
      </c>
      <c r="X816" s="1" t="str">
        <f ca="1">IF(ISERROR(F806),"",IF(W816=0,"",_xlfn.TEXTJOIN("",FALSE," G+",W816," in ",A816)))</f>
        <v/>
      </c>
    </row>
    <row r="817" spans="1:24" ht="12" customHeight="1" x14ac:dyDescent="0.25">
      <c r="A817" s="7" t="str">
        <f ca="1">IF(ISERROR(F806),"",VLOOKUP(C806,INDIRECT($F$8),6+(O817-1)*3,0))</f>
        <v>EEP 001</v>
      </c>
      <c r="B817" s="38" t="str">
        <f ca="1">IF(ISERROR(F806),"",VLOOKUP(D806,INDIRECT($F$8),6+(O817-1)*3,0))</f>
        <v>Basic Electrical Engineering Lab</v>
      </c>
      <c r="C817" s="38"/>
      <c r="D817" s="38"/>
      <c r="E817" s="38"/>
      <c r="F817" s="7">
        <f ca="1">IF(ISERROR(F806),"",VLOOKUP(E806,INDIRECT($F$8),6+(O817-1)*3,0))</f>
        <v>1</v>
      </c>
      <c r="G817" s="39" t="str">
        <f ca="1">IF(ISERROR(F806),"",_xlfn.TEXTJOIN("/",FALSE,P817,S817))</f>
        <v>22/25</v>
      </c>
      <c r="H817" s="39"/>
      <c r="I817" s="39" t="str">
        <f ca="1">IF(ISERROR(F806),"",_xlfn.TEXTJOIN("/",FALSE,Q817,T817))</f>
        <v>22/25</v>
      </c>
      <c r="J817" s="39"/>
      <c r="K817" s="39" t="str">
        <f ca="1">IF(ISERROR(F806),"",_xlfn.TEXTJOIN("/",FALSE,R817,U817))</f>
        <v>44/50</v>
      </c>
      <c r="L817" s="39"/>
      <c r="M817" s="7" t="str">
        <f ca="1">IF(ISERROR(F806),"",IF(ISTEXT(P817),IF(P817="A","Ab",IF(P817="D","Dt",IF(P817="UFM","UFM",IF(P817="NA","")))),IF(AND(ISBLANK(P817),ISBLANK(R817)),"",IF(P817&lt;0.3*S817,"F",IF(ISBLANK(R817),"",IF(ISTEXT(R817),R817,IF(R817&gt;=0.9*U817,"O",IF(R817&gt;=0.85*U817,"A+",IF(R817&gt;=0.8*U817,"A",IF(R817&gt;=0.7*U817,"B+",IF(R817&gt;=0.6*U817,"B",IF(R817&gt;=0.5*U817,"C",IF(R817&gt;=0.4*U817,"P",IF(R817&lt;0.4*U817,"F",R817))))))))))))))</f>
        <v>A+</v>
      </c>
      <c r="N817" s="8">
        <f t="shared" ca="1" si="77"/>
        <v>9</v>
      </c>
      <c r="O817">
        <f t="shared" si="78"/>
        <v>7</v>
      </c>
      <c r="P817" s="1">
        <f ca="1">IF(ISERROR(F806),"",IF(ISTEXT(VLOOKUP(B806,INDIRECT($F$8),6+(O817-1)*3)),(VLOOKUP(B806,INDIRECT($F$8),6+(O817-1)*3)),SUM(VLOOKUP(B806,INDIRECT($F$8),6+(O817-1)*3),IF(W823,W817,0))))</f>
        <v>22</v>
      </c>
      <c r="Q817" s="1">
        <f ca="1">IF(ISERROR(F806),"",VLOOKUP(B806,INDIRECT($F$8),7+(O817-1)*3))</f>
        <v>22</v>
      </c>
      <c r="R817" s="1">
        <f ca="1">IF(ISERROR(F806),"",SUM(P817:Q817))</f>
        <v>44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str">
        <f ca="1">IF(ISERROR(F806),"",IF(N817=0,A817,""))</f>
        <v/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0</v>
      </c>
      <c r="X817" s="1" t="str">
        <f ca="1">IF(ISERROR(F806),"",IF(W817=0,"",_xlfn.TEXTJOIN("",FALSE," G+",W817," in ",A817)))</f>
        <v/>
      </c>
    </row>
    <row r="818" spans="1:24" ht="12" customHeight="1" x14ac:dyDescent="0.25">
      <c r="A818" s="7" t="str">
        <f ca="1">IF(ISERROR(F806),"",VLOOKUP(C806,INDIRECT($F$8),6+(O818-1)*3,0))</f>
        <v>CSP 001</v>
      </c>
      <c r="B818" s="38" t="str">
        <f ca="1">IF(ISERROR(F806),"",VLOOKUP(D806,INDIRECT($F$8),6+(O818-1)*3-Z818,0))</f>
        <v>Programming for Problem Solving Lab</v>
      </c>
      <c r="C818" s="38"/>
      <c r="D818" s="38"/>
      <c r="E818" s="38"/>
      <c r="F818" s="7">
        <f ca="1">IF(ISERROR(F806),"",VLOOKUP(E806,INDIRECT($F$8),6+(O818-1)*3,0))</f>
        <v>1</v>
      </c>
      <c r="G818" s="39" t="str">
        <f ca="1">IF(ISERROR(F806),"",_xlfn.TEXTJOIN("/",FALSE,P818,S818))</f>
        <v>19/25</v>
      </c>
      <c r="H818" s="39"/>
      <c r="I818" s="39" t="str">
        <f ca="1">IF(ISERROR(F806),"",_xlfn.TEXTJOIN("/",FALSE,Q818,T818))</f>
        <v>20/25</v>
      </c>
      <c r="J818" s="39"/>
      <c r="K818" s="39" t="str">
        <f ca="1">IF(ISERROR(F806),"",_xlfn.TEXTJOIN("/",FALSE,R818,U818))</f>
        <v>39/50</v>
      </c>
      <c r="L818" s="39"/>
      <c r="M818" s="7" t="str">
        <f ca="1">IF(ISERROR(F806),"",IF(ISTEXT(P818),IF(P818="A","Ab",IF(P818="D","Dt",IF(P818="UFM","UFM",IF(P818="NA","")))),IF(AND(ISBLANK(P818),ISBLANK(R818)),"",IF(P818&lt;0.3*S818,"F",IF(ISBLANK(R818),"",IF(ISTEXT(R818),R818,IF(R818&gt;=0.9*U818,"O",IF(R818&gt;=0.85*U818,"A+",IF(R818&gt;=0.8*U818,"A",IF(R818&gt;=0.7*U818,"B+",IF(R818&gt;=0.6*U818,"B",IF(R818&gt;=0.5*U818,"C",IF(R818&gt;=0.4*U818,"P",IF(R818&lt;0.4*U818,"F",R818))))))))))))))</f>
        <v>B+</v>
      </c>
      <c r="N818" s="8">
        <f t="shared" ca="1" si="77"/>
        <v>7</v>
      </c>
      <c r="O818">
        <f t="shared" si="78"/>
        <v>8</v>
      </c>
      <c r="P818" s="1">
        <f ca="1">IF(ISERROR(F806),"",IF(ISTEXT(VLOOKUP(B806,INDIRECT($F$8),6+(O818-1)*3)),(VLOOKUP(B806,INDIRECT($F$8),6+(O818-1)*3)),SUM(VLOOKUP(B806,INDIRECT($F$8),6+(O818-1)*3),IF(W823,W818,0))))</f>
        <v>19</v>
      </c>
      <c r="Q818" s="1">
        <f ca="1">IF(ISERROR(F806),"",VLOOKUP(B806,INDIRECT($F$8),7+(O818-1)*3))</f>
        <v>20</v>
      </c>
      <c r="R818" s="1">
        <f ca="1">IF(ISERROR(F806),"",SUM(P818:Q818))</f>
        <v>39</v>
      </c>
      <c r="S818" s="1">
        <f ca="1">IF(ISERROR(F806),"",VLOOKUP(A806,INDIRECT($F$8),6+(O818-1)*3))</f>
        <v>25</v>
      </c>
      <c r="T818" s="1">
        <f ca="1">IF(ISERROR(F806),"",VLOOKUP(A806,INDIRECT($F$8),7+(O818-1)*3))</f>
        <v>25</v>
      </c>
      <c r="U818" s="1">
        <f ca="1">IF(ISERROR(F806),"",VLOOKUP(A806,INDIRECT($F$8),8+(O818-1)*3))</f>
        <v>50</v>
      </c>
      <c r="V818" s="1" t="str">
        <f ca="1">IF(ISERROR(F806),"",IF(N818=0,A818,""))</f>
        <v/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0</v>
      </c>
      <c r="X818" s="1" t="str">
        <f ca="1">IF(ISERROR(F806),"",IF(W818=0,"",_xlfn.TEXTJOIN("",FALSE," G+",W818," in ",A818)))</f>
        <v/>
      </c>
    </row>
    <row r="819" spans="1:24" ht="12" customHeight="1" x14ac:dyDescent="0.25">
      <c r="A819" s="7" t="str">
        <f ca="1">IF(ISERROR(F806),"",VLOOKUP(C806,INDIRECT($F$8),6+(O819-1)*3,0))</f>
        <v>MEP 002</v>
      </c>
      <c r="B819" s="38" t="str">
        <f ca="1">IF(ISERROR(F806),"",VLOOKUP(D806,INDIRECT($F$8),6+(O819-1)*3-Z819,0))</f>
        <v>Engineering Graphics &amp; Design Lab</v>
      </c>
      <c r="C819" s="38"/>
      <c r="D819" s="38"/>
      <c r="E819" s="38"/>
      <c r="F819" s="7">
        <f ca="1">IF(ISERROR(F806),"",VLOOKUP(E806,INDIRECT($F$8),6+(O819-1)*3,0))</f>
        <v>2</v>
      </c>
      <c r="G819" s="39" t="str">
        <f ca="1">IF(ISERROR(F806),"",_xlfn.TEXTJOIN("/",FALSE,P819,S819))</f>
        <v>33/50</v>
      </c>
      <c r="H819" s="39"/>
      <c r="I819" s="39" t="str">
        <f ca="1">IF(ISERROR(F806),"",_xlfn.TEXTJOIN("/",FALSE,Q819,T819))</f>
        <v>25/50</v>
      </c>
      <c r="J819" s="39"/>
      <c r="K819" s="39" t="str">
        <f ca="1">IF(ISERROR(F806),"",_xlfn.TEXTJOIN("/",FALSE,R819,U819))</f>
        <v>58/100</v>
      </c>
      <c r="L819" s="39"/>
      <c r="M819" s="7" t="str">
        <f ca="1">IF(ISERROR(F806),"",IF(ISTEXT(P819),IF(P819="A","Ab",IF(P819="D","Dt",IF(P819="UFM","UFM",IF(P819="NA","")))),IF(AND(ISBLANK(P819),ISBLANK(R819)),"",IF(P819&lt;0.3*S819,"F",IF(ISBLANK(R819),"",IF(ISTEXT(R819),R819,IF(R819&gt;=0.9*U819,"O",IF(R819&gt;=0.85*U819,"A+",IF(R819&gt;=0.8*U819,"A",IF(R819&gt;=0.7*U819,"B+",IF(R819&gt;=0.6*U819,"B",IF(R819&gt;=0.5*U819,"C",IF(R819&gt;=0.4*U819,"P",IF(R819&lt;0.4*U819,"F",R819))))))))))))))</f>
        <v>C</v>
      </c>
      <c r="N819" s="8">
        <f t="shared" ca="1" si="77"/>
        <v>5</v>
      </c>
      <c r="O819">
        <f t="shared" si="78"/>
        <v>9</v>
      </c>
      <c r="P819" s="1">
        <f ca="1">IF(ISERROR(F806),"",IF(ISTEXT(VLOOKUP(B806,INDIRECT($F$8),6+(O819-1)*3)),(VLOOKUP(B806,INDIRECT($F$8),6+(O819-1)*3)),SUM(VLOOKUP(B806,INDIRECT($F$8),6+(O819-1)*3),IF(W823,W819,0))))</f>
        <v>33</v>
      </c>
      <c r="Q819" s="1">
        <f ca="1">IF(ISERROR(F806),"",VLOOKUP(B806,INDIRECT($F$8),7+(O819-1)*3))</f>
        <v>25</v>
      </c>
      <c r="R819" s="1">
        <f ca="1">IF(ISERROR(F806),"",SUM(P819:Q819))</f>
        <v>58</v>
      </c>
      <c r="S819" s="1">
        <f ca="1">IF(ISERROR(F806),"",VLOOKUP(A806,INDIRECT($F$8),6+(O819-1)*3))</f>
        <v>50</v>
      </c>
      <c r="T819" s="1">
        <f ca="1">IF(ISERROR(F806),"",VLOOKUP(A806,INDIRECT($F$8),7+(O819-1)*3))</f>
        <v>50</v>
      </c>
      <c r="U819" s="1">
        <f ca="1">IF(ISERROR(F806),"",VLOOKUP(A806,INDIRECT($F$8),8+(O819-1)*3))</f>
        <v>100</v>
      </c>
      <c r="V819" s="1" t="str">
        <f ca="1">IF(ISERROR(F806),"",IF(N819=0,A819,""))</f>
        <v/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0</v>
      </c>
      <c r="X819" s="1" t="str">
        <f ca="1">IF(ISERROR(F806),"",IF(W819=0,"",_xlfn.TEXTJOIN("",FALSE," G+",W819," in ",A819)))</f>
        <v/>
      </c>
    </row>
    <row r="820" spans="1:24" ht="12" customHeight="1" x14ac:dyDescent="0.25">
      <c r="A820" s="7" t="str">
        <f ca="1">IF(ISERROR(F806),"",VLOOKUP(C806,INDIRECT($F$8),6+(O820-1)*3,0))</f>
        <v>AHP 003</v>
      </c>
      <c r="B820" s="38" t="str">
        <f ca="1">IF(ISERROR(F806),"",VLOOKUP(D806,INDIRECT($F$8),6+(O820-1)*3,0))</f>
        <v>Introduction to Digital Marketing Lab</v>
      </c>
      <c r="C820" s="38"/>
      <c r="D820" s="38"/>
      <c r="E820" s="38"/>
      <c r="F820" s="7">
        <f ca="1">IF(ISERROR(F806),"",VLOOKUP(E806,INDIRECT($F$8),6+(O820-1)*3,0))</f>
        <v>1</v>
      </c>
      <c r="G820" s="39" t="str">
        <f ca="1">IF(ISERROR(F806),"",_xlfn.TEXTJOIN("/",FALSE,P820,S820))</f>
        <v>23/25</v>
      </c>
      <c r="H820" s="39"/>
      <c r="I820" s="39" t="str">
        <f ca="1">IF(ISERROR(F806),"",_xlfn.TEXTJOIN("/",FALSE,Q820,T820))</f>
        <v>21/25</v>
      </c>
      <c r="J820" s="39"/>
      <c r="K820" s="39" t="str">
        <f ca="1">IF(ISERROR(F806),"",_xlfn.TEXTJOIN("/",FALSE,R820,U820))</f>
        <v>44/50</v>
      </c>
      <c r="L820" s="39"/>
      <c r="M820" s="7" t="str">
        <f ca="1">IF(ISERROR(F806),"",IF(ISTEXT(P820),IF(P820="A","Ab",IF(P820="D","Dt",IF(P820="UFM","UFM",IF(P820="NA","")))),IF(AND(ISBLANK(P820),ISBLANK(R820)),"",IF(P820&lt;0.3*S820,"F",IF(ISBLANK(R820),"",IF(ISTEXT(R820),R820,IF(R820&gt;=0.9*U820,"O",IF(R820&gt;=0.85*U820,"A+",IF(R820&gt;=0.8*U820,"A",IF(R820&gt;=0.7*U820,"B+",IF(R820&gt;=0.6*U820,"B",IF(R820&gt;=0.5*U820,"C",IF(R820&gt;=0.4*U820,"P",IF(R820&lt;0.4*U820,"F",R820))))))))))))))</f>
        <v>A+</v>
      </c>
      <c r="N820" s="8">
        <f t="shared" ca="1" si="77"/>
        <v>9</v>
      </c>
      <c r="O820">
        <f t="shared" si="78"/>
        <v>10</v>
      </c>
      <c r="P820" s="1">
        <f ca="1">IF(ISERROR(F806),"",IF(ISTEXT(VLOOKUP(B806,INDIRECT($F$8),6+(O820-1)*3)),(VLOOKUP(B806,INDIRECT($F$8),6+(O820-1)*3)),SUM(VLOOKUP(B806,INDIRECT($F$8),6+(O820-1)*3),IF(W823,W820,0))))</f>
        <v>23</v>
      </c>
      <c r="Q820" s="1">
        <f ca="1">IF(ISERROR(F806),"",VLOOKUP(B806,INDIRECT($F$8),7+(O820-1)*3))</f>
        <v>21</v>
      </c>
      <c r="R820" s="1">
        <f ca="1">IF(ISERROR(F806),"",SUM(P820:Q820))</f>
        <v>44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str">
        <f ca="1">IF(ISERROR(F806),"",IF(N820=0,A820,""))</f>
        <v/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0</v>
      </c>
      <c r="X820" s="1" t="str">
        <f ca="1">IF(ISERROR(F806),"",IF(W820=0,"",_xlfn.TEXTJOIN("",FALSE," G+",W820," in ",A820)))</f>
        <v/>
      </c>
    </row>
    <row r="821" spans="1:24" ht="12" customHeight="1" x14ac:dyDescent="0.25">
      <c r="A821" s="7" t="str">
        <f ca="1">IF(ISERROR(F806),"",VLOOKUP(C806,INDIRECT($F$8),6+(O821-1)*3,0))</f>
        <v>AHP 005</v>
      </c>
      <c r="B821" s="38" t="str">
        <f ca="1">IF(ISERROR(F806),"",VLOOKUP(D806,INDIRECT($F$8),6+(O821-1)*3,0))</f>
        <v>Self Employment &amp; Entrepreneurship Development</v>
      </c>
      <c r="C821" s="38"/>
      <c r="D821" s="38"/>
      <c r="E821" s="38"/>
      <c r="F821" s="7">
        <f ca="1">IF(ISERROR(F806),"",VLOOKUP(E806,INDIRECT($F$8),6+(O821-1)*3,0))</f>
        <v>1</v>
      </c>
      <c r="G821" s="39" t="str">
        <f ca="1">IF(ISERROR(F806),"",_xlfn.TEXTJOIN("/",FALSE,P821,S821))</f>
        <v>19/25</v>
      </c>
      <c r="H821" s="39"/>
      <c r="I821" s="39" t="str">
        <f ca="1">IF(ISERROR(F806),"",_xlfn.TEXTJOIN("/",FALSE,Q821,T821))</f>
        <v>18/25</v>
      </c>
      <c r="J821" s="39"/>
      <c r="K821" s="39" t="str">
        <f ca="1">IF(ISERROR(F806),"",_xlfn.TEXTJOIN("/",FALSE,R821,U821))</f>
        <v>37/50</v>
      </c>
      <c r="L821" s="39"/>
      <c r="M821" s="7" t="str">
        <f ca="1">IF(ISERROR(F806),"",IF(ISTEXT(P821),IF(P821="A","Ab",IF(P821="D","Dt",IF(P821="UFM","UFM",IF(P821="NA","")))),IF(AND(ISBLANK(P821),ISBLANK(R821)),"",IF(P821&lt;0.3*S821,"F",IF(ISBLANK(R821),"",IF(ISTEXT(R821),R821,IF(R821&gt;=0.9*U821,"O",IF(R821&gt;=0.85*U821,"A+",IF(R821&gt;=0.8*U821,"A",IF(R821&gt;=0.7*U821,"B+",IF(R821&gt;=0.6*U821,"B",IF(R821&gt;=0.5*U821,"C",IF(R821&gt;=0.4*U821,"P",IF(R821&lt;0.4*U821,"F",R821))))))))))))))</f>
        <v>B+</v>
      </c>
      <c r="N821" s="8">
        <f t="shared" ca="1" si="77"/>
        <v>7</v>
      </c>
      <c r="O821">
        <f t="shared" si="78"/>
        <v>11</v>
      </c>
      <c r="P821" s="1">
        <f ca="1">IF(ISERROR(F806),"",IF(ISTEXT(VLOOKUP(B806,INDIRECT($F$8),6+(O821-1)*3)),(VLOOKUP(B806,INDIRECT($F$8),6+(O821-1)*3)),SUM(VLOOKUP(B806,INDIRECT($F$8),6+(O821-1)*3),IF(W823,W821,0))))</f>
        <v>19</v>
      </c>
      <c r="Q821" s="1">
        <f ca="1">IF(ISERROR(F806),"",VLOOKUP(B806,INDIRECT($F$8),7+(O821-1)*3))</f>
        <v>18</v>
      </c>
      <c r="R821" s="1">
        <f ca="1">IF(ISERROR(F806),"",SUM(P821:Q821))</f>
        <v>37</v>
      </c>
      <c r="S821" s="1">
        <f ca="1">IF(ISERROR(F806),"",VLOOKUP(A806,INDIRECT($F$8),6+(O821-1)*3))</f>
        <v>25</v>
      </c>
      <c r="T821" s="1">
        <f ca="1">IF(ISERROR(F806),"",VLOOKUP(A806,INDIRECT($F$8),7+(O821-1)*3))</f>
        <v>25</v>
      </c>
      <c r="U821" s="1">
        <f ca="1">IF(ISERROR(F806),"",VLOOKUP(A806,INDIRECT($F$8),8+(O821-1)*3))</f>
        <v>50</v>
      </c>
      <c r="V821" s="1" t="str">
        <f ca="1">IF(ISERROR(F806),"",IF(N821=0,A821,""))</f>
        <v/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0</v>
      </c>
      <c r="X821" s="1" t="str">
        <f ca="1">IF(ISERROR(F806),"",IF(W821=0,"",_xlfn.TEXTJOIN("",FALSE," G+",W821," in ",A821)))</f>
        <v/>
      </c>
    </row>
    <row r="822" spans="1:24" ht="12" customHeight="1" x14ac:dyDescent="0.25">
      <c r="A822" s="7" t="str">
        <f ca="1">IF(ISERROR(F806),"",VLOOKUP(C806,INDIRECT($F$8),6+(O822-1)*3-Y822,0))</f>
        <v>GP 02</v>
      </c>
      <c r="B822" s="38" t="str">
        <f ca="1">IF(ISERROR(F806),"",VLOOKUP(D806,INDIRECT($F$8),6+(O822-1)*3-Z822,0))</f>
        <v>General Proficiency ($)</v>
      </c>
      <c r="C822" s="38"/>
      <c r="D822" s="38"/>
      <c r="E822" s="38"/>
      <c r="F822" s="7">
        <f ca="1">IF(ISERROR(F806),"",VLOOKUP(E806,INDIRECT($F$8),6+(O822-1)*3-AA822,0))</f>
        <v>0</v>
      </c>
      <c r="G822" s="39" t="str">
        <f ca="1">IF(ISERROR(F806),"","-")</f>
        <v>-</v>
      </c>
      <c r="H822" s="39"/>
      <c r="I822" s="39" t="str">
        <f ca="1">IF(ISERROR(F806),"",_xlfn.TEXTJOIN("/",FALSE,Q822,T822))</f>
        <v>45/50</v>
      </c>
      <c r="J822" s="39"/>
      <c r="K822" s="39" t="str">
        <f ca="1">IF(ISERROR(F806),"",_xlfn.TEXTJOIN("/",FALSE,R822,U822))</f>
        <v>45/50</v>
      </c>
      <c r="L822" s="39"/>
      <c r="M822" s="39" t="str">
        <f ca="1">IF(ISBLANK(R822),"",IF(ISTEXT(R822),R822,IF(R822&gt;=0.8*U822,"Excellent",IF(R822&gt;=0.6*U822,"Very Good",IF(R822&gt;=0.4*U822,"Good",IF(R822&gt;=0.2*U822,"Satisfactory","Average"))))))</f>
        <v>Excellent</v>
      </c>
      <c r="N822" s="39"/>
      <c r="O822">
        <f t="shared" si="78"/>
        <v>12</v>
      </c>
      <c r="P822" s="1">
        <f ca="1">IF(ISERROR(F806),"",IF(ISTEXT(VLOOKUP(B\28,INDIRECT($F$8),6+(O822-1)*3)),(VLOOKUP(B806,INDIRECT($F$8),6+(O822-1)*3)),SUM(VLOOKUP(B806,INDIRECT($F$8),6+(O822-1)*3),IF(W823,W822,0))))</f>
        <v>0</v>
      </c>
      <c r="Q822" s="1">
        <f ca="1">IF(ISERROR(F806),"",VLOOKUP(B806,INDIRECT($F$8),7+(O822-1)*3))</f>
        <v>45</v>
      </c>
      <c r="R822" s="1">
        <f ca="1">IF(ISERROR(F806),"",SUM(P822:Q822))</f>
        <v>45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5">
      <c r="A823" s="40" t="str">
        <f ca="1">IF(ISERROR(F806),"",A802)</f>
        <v>Total Credits/ Marks/ Total Grade Points</v>
      </c>
      <c r="B823" s="40"/>
      <c r="C823" s="40"/>
      <c r="D823" s="40"/>
      <c r="E823" s="40"/>
      <c r="F823" s="10">
        <f ca="1">IF(ISERROR(F806),"",SUM(F811:F821))</f>
        <v>23</v>
      </c>
      <c r="G823" s="41" t="str">
        <f ca="1">IF(ISERROR(F806),"",_xlfn.TEXTJOIN("/",TRUE,SUMIF(F811:F822,"&gt;0",P811:P822),SUMIF(F811:F822,"&gt;0",S811:S822)))</f>
        <v>381/575</v>
      </c>
      <c r="H823" s="41"/>
      <c r="I823" s="41" t="str">
        <f ca="1">IF(ISERROR(F806),"",_xlfn.TEXTJOIN("/",TRUE,SUMIF(F811:F822,"&gt;0",Q811:Q822),SUMIF(F811:F822,"&gt;0",T811:T822)))</f>
        <v>268/375</v>
      </c>
      <c r="J823" s="41"/>
      <c r="K823" s="41" t="str">
        <f ca="1">IF(ISERROR(F806),"",_xlfn.TEXTJOIN("/",TRUE,SUMIF(F811:F822,"&gt;0",R811:R822),SUMIF(F811:F822,"&gt;0",U811:U822)))</f>
        <v>649/950</v>
      </c>
      <c r="L823" s="41"/>
      <c r="M823" s="40" t="e">
        <f ca="1">IF(ISERROR(F806),"",SUMPRODUCT(N811:N821,F811:F821))</f>
        <v>#N/A</v>
      </c>
      <c r="N823" s="40"/>
      <c r="V823" s="1" t="e">
        <f ca="1">IF(ISERROR(F806),"",_xlfn.TEXTJOIN(", ",TRUE,V811:V822))</f>
        <v>#N/A</v>
      </c>
      <c r="W823" t="b">
        <f ca="1">IF(ISERROR(F806),"",IF(SUM(W811:W822)&lt;=W810,TRUE,FALSE))</f>
        <v>0</v>
      </c>
      <c r="X823" s="1" t="str">
        <f ca="1">IF(ISERROR(F806),"",_xlfn.TEXTJOIN(",",TRUE,X811:X822))</f>
        <v xml:space="preserve"> G+11 in AHT 001</v>
      </c>
    </row>
    <row r="824" spans="1:24" ht="12" customHeight="1" x14ac:dyDescent="0.25">
      <c r="A824" s="40" t="str">
        <f ca="1">IF(ISERROR(F806),"",A803)</f>
        <v>Result:</v>
      </c>
      <c r="B824" s="42" t="e" cm="1">
        <f t="array" aca="1" ref="B824" ca="1">IF(INDIRECT("N" &amp; ROW())&lt;20, "NOT PROMOTED TO SECOND YEAR", IF(TRIM(INDIRECT("V" &amp; ROW()-1))="","PASS","CARRY OVER")
)</f>
        <v>#N/A</v>
      </c>
      <c r="C824" s="42"/>
      <c r="D824" s="40" t="str">
        <f ca="1">IF(ISERROR(F806),"",D803)</f>
        <v>Remark:</v>
      </c>
      <c r="E824" s="42" t="e">
        <f ca="1">IF(ISERROR(F806),"",IF(V823="",IF(X823="","",X823),_xlfn.TEXTJOIN(" ",TRUE,"BACK IN",V823)))</f>
        <v>#N/A</v>
      </c>
      <c r="F824" s="42"/>
      <c r="G824" s="40" t="str">
        <f ca="1">IF(ISERROR(F806),"",G803)</f>
        <v>SGPA:</v>
      </c>
      <c r="H824" s="43" t="e">
        <f ca="1">IF(ISERROR(F806),"",M823/F823)</f>
        <v>#N/A</v>
      </c>
      <c r="I824" s="40" t="str">
        <f ca="1">IF(ISERROR(F806),"",I803)</f>
        <v>CGPA:</v>
      </c>
      <c r="J824" s="43" t="e">
        <f ca="1">IF(ISERROR(F806),"",VLOOKUP(B806,INDIRECT($F$8),12+(O822-1)*3,0))</f>
        <v>#N/A</v>
      </c>
      <c r="K824" s="42" t="str">
        <f ca="1">IF(ISERROR(F806),"",K803)</f>
        <v>Earned Credits:</v>
      </c>
      <c r="L824" s="40">
        <f ca="1">IF(ISERROR(F806),"",SUMIF(N811:N821,"&gt;0",F811:F821))</f>
        <v>19</v>
      </c>
      <c r="M824" s="42" t="str">
        <f ca="1">IF(ISERROR(F806),"",M803)</f>
        <v>Cuml. Earned Credits:</v>
      </c>
      <c r="N824" s="40">
        <f ca="1">IF(ISERROR(F806),"",VLOOKUP(B806,INDIRECT($F$8),10+(O822-1)*3,0))</f>
        <v>42</v>
      </c>
    </row>
    <row r="825" spans="1:24" ht="12" customHeight="1" x14ac:dyDescent="0.25">
      <c r="A825" s="40"/>
      <c r="B825" s="42"/>
      <c r="C825" s="42"/>
      <c r="D825" s="40"/>
      <c r="E825" s="42"/>
      <c r="F825" s="42"/>
      <c r="G825" s="40"/>
      <c r="H825" s="43"/>
      <c r="I825" s="40"/>
      <c r="J825" s="43"/>
      <c r="K825" s="42"/>
      <c r="L825" s="40"/>
      <c r="M825" s="42"/>
      <c r="N825" s="40"/>
    </row>
    <row r="826" spans="1:24" ht="12" customHeight="1" x14ac:dyDescent="0.25">
      <c r="A826" s="40"/>
      <c r="B826" s="42"/>
      <c r="C826" s="42"/>
      <c r="D826" s="40"/>
      <c r="E826" s="42"/>
      <c r="F826" s="42"/>
      <c r="G826" s="40"/>
      <c r="H826" s="43"/>
      <c r="I826" s="40"/>
      <c r="J826" s="43"/>
      <c r="K826" s="42"/>
      <c r="L826" s="40"/>
      <c r="M826" s="42"/>
      <c r="N826" s="40"/>
    </row>
    <row r="827" spans="1:24" ht="12" customHeight="1" x14ac:dyDescent="0.25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 t="str">
        <f ca="1">VLOOKUP(B827,INDIRECT($F$8),4,0)</f>
        <v>PRIYANSHU KUMAR PANDEY</v>
      </c>
    </row>
    <row r="828" spans="1:24" ht="12" customHeight="1" x14ac:dyDescent="0.25">
      <c r="A828" s="44" t="str">
        <f ca="1">IF(ISERROR(F827),"",A807)</f>
        <v>Name:</v>
      </c>
      <c r="B828" s="44" t="str">
        <f ca="1">IFERROR(VLOOKUP(B827,INDIRECT($F$8),4,0),"")</f>
        <v>PRIYANSHU KUMAR PANDEY</v>
      </c>
      <c r="C828" s="44"/>
      <c r="D828" s="44" t="str">
        <f ca="1">IF(ISERROR(F827),"",D807)</f>
        <v>Father's Name:</v>
      </c>
      <c r="E828" s="44" t="str">
        <f ca="1">IFERROR(VLOOKUP(B827,INDIRECT($F$8),5,0),"")</f>
        <v>ANIL KUMAR PANDEY</v>
      </c>
      <c r="F828" s="44"/>
      <c r="G828" s="44" t="str">
        <f ca="1">IF(ISERROR(F827),"",G807)</f>
        <v>University Roll No:</v>
      </c>
      <c r="H828" s="44"/>
      <c r="I828" s="45">
        <f ca="1">IFERROR(VLOOKUP(B827,INDIRECT($F$8),2,0),"")</f>
        <v>250090101040</v>
      </c>
      <c r="J828" s="45"/>
      <c r="K828" s="44" t="str">
        <f ca="1">IF(ISERROR(F827),"",K807)</f>
        <v>University Enrol. No:</v>
      </c>
      <c r="L828" s="44"/>
      <c r="M828" s="45">
        <f ca="1">IFERROR(VLOOKUP(B827,INDIRECT($F$8),3,0),"")</f>
        <v>0</v>
      </c>
      <c r="N828" s="45"/>
    </row>
    <row r="829" spans="1:24" ht="12" customHeight="1" x14ac:dyDescent="0.25">
      <c r="A829" s="44"/>
      <c r="B829" s="44"/>
      <c r="C829" s="44"/>
      <c r="D829" s="44"/>
      <c r="E829" s="44"/>
      <c r="F829" s="44"/>
      <c r="G829" s="44"/>
      <c r="H829" s="44"/>
      <c r="I829" s="45"/>
      <c r="J829" s="45"/>
      <c r="K829" s="44"/>
      <c r="L829" s="44"/>
      <c r="M829" s="45"/>
      <c r="N829" s="45"/>
    </row>
    <row r="830" spans="1:24" ht="12" customHeight="1" x14ac:dyDescent="0.25">
      <c r="A830" s="42" t="str">
        <f ca="1">IF(ISERROR(F827),"",A809)</f>
        <v>Subject Code</v>
      </c>
      <c r="B830" s="42" t="str">
        <f ca="1">IF(ISERROR(F827),"",B809)</f>
        <v>Subject Name</v>
      </c>
      <c r="C830" s="42"/>
      <c r="D830" s="42"/>
      <c r="E830" s="42"/>
      <c r="F830" s="42" t="str">
        <f ca="1">IF(ISERROR(F827),"",F809)</f>
        <v>Credits</v>
      </c>
      <c r="G830" s="42" t="str">
        <f ca="1">IF(ISERROR(F827),"",G809)</f>
        <v>External Marks</v>
      </c>
      <c r="H830" s="42"/>
      <c r="I830" s="42" t="str">
        <f ca="1">IF(ISERROR(F827),"",I809)</f>
        <v>Sessional Marks</v>
      </c>
      <c r="J830" s="42"/>
      <c r="K830" s="42" t="str">
        <f ca="1">IF(ISERROR(F827),"",K809)</f>
        <v>Total Marks</v>
      </c>
      <c r="L830" s="42"/>
      <c r="M830" s="42" t="str">
        <f ca="1">IF(ISERROR(F827),"",M809)</f>
        <v>Grade</v>
      </c>
      <c r="N830" s="42" t="str">
        <f ca="1">IF(ISERROR(F827),"",N809)</f>
        <v>Grade Points</v>
      </c>
    </row>
    <row r="831" spans="1:24" ht="12" customHeight="1" x14ac:dyDescent="0.2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W831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10</v>
      </c>
    </row>
    <row r="832" spans="1:24" ht="12" customHeight="1" x14ac:dyDescent="0.25">
      <c r="A832" s="7" t="str">
        <f ca="1">IF(ISERROR(F827),"",VLOOKUP(C827,INDIRECT($F$8),6+(O832-1)*3,0))</f>
        <v>AHT 001</v>
      </c>
      <c r="B832" s="38" t="str">
        <f ca="1">IF(ISERROR(F827),"",VLOOKUP(D827,INDIRECT($F$8),6+(O832-1)*3,0))</f>
        <v>Engineering Physics</v>
      </c>
      <c r="C832" s="38"/>
      <c r="D832" s="38"/>
      <c r="E832" s="38"/>
      <c r="F832" s="7">
        <f ca="1">IF(ISERROR(F827),"",VLOOKUP(E827,INDIRECT($F$8),6+(O832-1)*3,0))</f>
        <v>4</v>
      </c>
      <c r="G832" s="39" t="str">
        <f ca="1">IF(ISERROR(F827),"",_xlfn.TEXTJOIN("/",FALSE,P832,S832))</f>
        <v>ANIL KUMAR PANDEY/100</v>
      </c>
      <c r="H832" s="39"/>
      <c r="I832" s="39" t="str">
        <f ca="1">IF(ISERROR(F827),"",_xlfn.TEXTJOIN("/",FALSE,Q832,T832))</f>
        <v>35/50</v>
      </c>
      <c r="J832" s="39"/>
      <c r="K832" s="39" t="str">
        <f ca="1">IF(ISERROR(F827),"",_xlfn.TEXTJOIN("/",FALSE,R832,U832))</f>
        <v>35/150</v>
      </c>
      <c r="L832" s="39"/>
      <c r="M832" s="7" t="b">
        <f ca="1">IF(ISERROR(F827),"",IF(ISTEXT(P832),IF(P832="A","Ab",IF(P832="D","Dt",IF(P832="UFM","UFM",IF(P832="NA","")))),IF(AND(ISBLANK(P832),ISBLANK(R832)),"",IF(P832&lt;0.3*S832,"F",IF(ISBLANK(R832),"",IF(ISTEXT(R832),R832,IF(R832&gt;=0.9*U832,"O",IF(R832&gt;=0.85*U832,"A+",IF(R832&gt;=0.8*U832,"A",IF(R832&gt;=0.7*U832,"B+",IF(R832&gt;=0.6*U832,"B",IF(R832&gt;=0.5*U832,"C",IF(R832&gt;=0.4*U832,"P",IF(R832&lt;0.4*U832,"F",R832))))))))))))))</f>
        <v>0</v>
      </c>
      <c r="N832" s="8" t="e">
        <f t="shared" ref="N832:N842" ca="1" si="79">INDEX($Z$2:$Z$13,MATCH(M832,$Y$2:$Y$13,0))</f>
        <v>#N/A</v>
      </c>
      <c r="O832">
        <v>1</v>
      </c>
      <c r="P832" s="1" t="str">
        <f ca="1">IF(ISERROR(F827),"",IF(ISTEXT(VLOOKUP(B827,INDIRECT($F$8),6+(O832-1)*3)),(VLOOKUP(B827,INDIRECT($F$8),6+(O832-1)*3)),SUM(VLOOKUP(B827,INDIRECT($F$8),6+(O832-1)*3),IF(W844,W832,0))))</f>
        <v>ANIL KUMAR PANDEY</v>
      </c>
      <c r="Q832" s="1">
        <f ca="1">IF(ISERROR(F827),"",VLOOKUP(B827,INDIRECT($F$8),7+(O832-1)*3))</f>
        <v>35</v>
      </c>
      <c r="R832" s="1">
        <f ca="1">IF(ISERROR(F827),"",SUM(P832:Q832))</f>
        <v>35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e">
        <f ca="1">IF(ISERROR(F827),"",IF(N832=0,A832,""))</f>
        <v>#N/A</v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11</v>
      </c>
      <c r="X832" s="1" t="str">
        <f ca="1">IF(ISERROR(F827),"",IF(W832=0,"",_xlfn.TEXTJOIN("",FALSE," G+",W832," in ",A832)))</f>
        <v xml:space="preserve"> G+11 in AHT 001</v>
      </c>
    </row>
    <row r="833" spans="1:24" ht="12" customHeight="1" x14ac:dyDescent="0.25">
      <c r="A833" s="7" t="str">
        <f ca="1">IF(ISERROR(F827),"",VLOOKUP(C827,INDIRECT($F$8),6+(O833-1)*3,0))</f>
        <v>AHT 005</v>
      </c>
      <c r="B833" s="38" t="str">
        <f ca="1">IF(ISERROR(F827),"",VLOOKUP(D827,INDIRECT($F$8),6+(O833-1)*3,0))</f>
        <v>Analytical Mathematics</v>
      </c>
      <c r="C833" s="38"/>
      <c r="D833" s="38"/>
      <c r="E833" s="38"/>
      <c r="F833" s="7">
        <f ca="1">IF(ISERROR(F827),"",VLOOKUP(E827,INDIRECT($F$8),6+(O833-1)*3,0))</f>
        <v>4</v>
      </c>
      <c r="G833" s="39" t="str">
        <f ca="1">IF(ISERROR(F827),"",_xlfn.TEXTJOIN("/",FALSE,P833,S833))</f>
        <v>49/100</v>
      </c>
      <c r="H833" s="39"/>
      <c r="I833" s="39" t="str">
        <f ca="1">IF(ISERROR(F827),"",_xlfn.TEXTJOIN("/",FALSE,Q833,T833))</f>
        <v>37/50</v>
      </c>
      <c r="J833" s="39"/>
      <c r="K833" s="39" t="str">
        <f ca="1">IF(ISERROR(F827),"",_xlfn.TEXTJOIN("/",FALSE,R833,U833))</f>
        <v>86/150</v>
      </c>
      <c r="L833" s="39"/>
      <c r="M833" s="7" t="str">
        <f ca="1">IF(ISERROR(F827),"",IF(ISTEXT(P833),IF(P833="A","Ab",IF(P833="D","Dt",IF(P833="UFM","UFM",IF(P833="NA","")))),IF(AND(ISBLANK(P833),ISBLANK(R833)),"",IF(P833&lt;0.3*S833,"F",IF(ISBLANK(R833),"",IF(ISTEXT(R833),R833,IF(R833&gt;=0.9*U833,"O",IF(R833&gt;=0.85*U833,"A+",IF(R833&gt;=0.8*U833,"A",IF(R833&gt;=0.7*U833,"B+",IF(R833&gt;=0.6*U833,"B",IF(R833&gt;=0.5*U833,"C",IF(R833&gt;=0.4*U833,"P",IF(R833&lt;0.4*U833,"F",R833))))))))))))))</f>
        <v>C</v>
      </c>
      <c r="N833" s="8">
        <f t="shared" ca="1" si="79"/>
        <v>5</v>
      </c>
      <c r="O833">
        <f>O832+1</f>
        <v>2</v>
      </c>
      <c r="P833" s="1">
        <f ca="1">IF(ISERROR(F827),"",IF(ISTEXT(VLOOKUP(B827,INDIRECT($F$8),6+(O833-1)*3)),(VLOOKUP(B827,INDIRECT($F$8),6+(O833-1)*3)),SUM(VLOOKUP(B827,INDIRECT($F$8),6+(O833-1)*3),IF(W844,W833,0))))</f>
        <v>49</v>
      </c>
      <c r="Q833" s="1">
        <f ca="1">IF(ISERROR(F827),"",VLOOKUP(B827,INDIRECT($F$8),7+(O833-1)*3))</f>
        <v>37</v>
      </c>
      <c r="R833" s="1">
        <f ca="1">IF(ISERROR(F827),"",SUM(P833:Q833))</f>
        <v>86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str">
        <f ca="1">IF(ISERROR(F827),"",IF(N833=0,A833,""))</f>
        <v/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0</v>
      </c>
      <c r="X833" s="1" t="str">
        <f ca="1">IF(ISERROR(F827),"",IF(W833=0,"",_xlfn.TEXTJOIN("",FALSE," G+",W833," in ",A833)))</f>
        <v/>
      </c>
    </row>
    <row r="834" spans="1:24" ht="12" customHeight="1" x14ac:dyDescent="0.25">
      <c r="A834" s="7" t="str">
        <f ca="1">IF(ISERROR(F827),"",VLOOKUP(C827,INDIRECT($F$8),6+(O834-1)*3,0))</f>
        <v>EET 001</v>
      </c>
      <c r="B834" s="38" t="str">
        <f ca="1">IF(ISERROR(F827),"",VLOOKUP(D827,INDIRECT($F$8),6+(O834-1)*3,0))</f>
        <v>Basic Electrical Engineering</v>
      </c>
      <c r="C834" s="38"/>
      <c r="D834" s="38"/>
      <c r="E834" s="38"/>
      <c r="F834" s="7">
        <f ca="1">IF(ISERROR(F827),"",VLOOKUP(E827,INDIRECT($F$8),6+(O834-1)*3,0))</f>
        <v>4</v>
      </c>
      <c r="G834" s="39" t="str">
        <f ca="1">IF(ISERROR(F827),"",_xlfn.TEXTJOIN("/",FALSE,P834,S834))</f>
        <v>63/100</v>
      </c>
      <c r="H834" s="39"/>
      <c r="I834" s="39" t="str">
        <f ca="1">IF(ISERROR(F827),"",_xlfn.TEXTJOIN("/",FALSE,Q834,T834))</f>
        <v>45/50</v>
      </c>
      <c r="J834" s="39"/>
      <c r="K834" s="39" t="str">
        <f ca="1">IF(ISERROR(F827),"",_xlfn.TEXTJOIN("/",FALSE,R834,U834))</f>
        <v>108/150</v>
      </c>
      <c r="L834" s="39"/>
      <c r="M834" s="7" t="str">
        <f ca="1">IF(ISERROR(F827),"",IF(ISTEXT(P834),IF(P834="A","Ab",IF(P834="D","Dt",IF(P834="UFM","UFM",IF(P834="NA","")))),IF(AND(ISBLANK(P834),ISBLANK(R834)),"",IF(P834&lt;0.3*S834,"F",IF(ISBLANK(R834),"",IF(ISTEXT(R834),R834,IF(R834&gt;=0.9*U834,"O",IF(R834&gt;=0.85*U834,"A+",IF(R834&gt;=0.8*U834,"A",IF(R834&gt;=0.7*U834,"B+",IF(R834&gt;=0.6*U834,"B",IF(R834&gt;=0.5*U834,"C",IF(R834&gt;=0.4*U834,"P",IF(R834&lt;0.4*U834,"F",R834))))))))))))))</f>
        <v>B+</v>
      </c>
      <c r="N834" s="8">
        <f t="shared" ca="1" si="79"/>
        <v>7</v>
      </c>
      <c r="O834">
        <f>O833+1</f>
        <v>3</v>
      </c>
      <c r="P834" s="1">
        <f ca="1">IF(ISERROR(F827),"",IF(ISTEXT(VLOOKUP(B827,INDIRECT($F$8),6+(O834-1)*3)),(VLOOKUP(B827,INDIRECT($F$8),6+(O834-1)*3)),SUM(VLOOKUP(B827,INDIRECT($F$8),6+(O834-1)*3),IF(W844,W834,0))))</f>
        <v>63</v>
      </c>
      <c r="Q834" s="1">
        <f ca="1">IF(ISERROR(F827),"",VLOOKUP(B827,INDIRECT($F$8),7+(O834-1)*3))</f>
        <v>45</v>
      </c>
      <c r="R834" s="1">
        <f ca="1">IF(ISERROR(F827),"",SUM(P834:Q834))</f>
        <v>108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str">
        <f ca="1">IF(ISERROR(F827),"",IF(N834=0,A834,""))</f>
        <v/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0</v>
      </c>
      <c r="X834" s="1" t="str">
        <f ca="1">IF(ISERROR(F827),"",IF(W834=0,"",_xlfn.TEXTJOIN("",FALSE," G+",W834," in ",A834)))</f>
        <v/>
      </c>
    </row>
    <row r="835" spans="1:24" ht="12" customHeight="1" x14ac:dyDescent="0.25">
      <c r="A835" s="7" t="str">
        <f ca="1">IF(ISERROR(F827),"",VLOOKUP(C827,INDIRECT($F$8),6+(O835-1)*3,0))</f>
        <v>CST 001</v>
      </c>
      <c r="B835" s="38" t="str">
        <f ca="1">IF(ISERROR(F827),"",VLOOKUP(D827,INDIRECT($F$8),6+(O835-1)*3,0))</f>
        <v>Programming for Problem Solving</v>
      </c>
      <c r="C835" s="38"/>
      <c r="D835" s="38"/>
      <c r="E835" s="38"/>
      <c r="F835" s="7">
        <f ca="1">IF(ISERROR(F827),"",VLOOKUP(E827,INDIRECT($F$8),6+(O835-1)*3,0))</f>
        <v>4</v>
      </c>
      <c r="G835" s="39" t="str">
        <f ca="1">IF(ISERROR(F827),"",_xlfn.TEXTJOIN("/",FALSE,P835,S835))</f>
        <v>54/100</v>
      </c>
      <c r="H835" s="39"/>
      <c r="I835" s="39" t="str">
        <f ca="1">IF(ISERROR(F827),"",_xlfn.TEXTJOIN("/",FALSE,Q835,T835))</f>
        <v>45/50</v>
      </c>
      <c r="J835" s="39"/>
      <c r="K835" s="39" t="str">
        <f ca="1">IF(ISERROR(F827),"",_xlfn.TEXTJOIN("/",FALSE,R835,U835))</f>
        <v>99/150</v>
      </c>
      <c r="L835" s="39"/>
      <c r="M835" s="7" t="str">
        <f ca="1">IF(ISERROR(F827),"",IF(ISTEXT(P835),IF(P835="A","Ab",IF(P835="D","Dt",IF(P835="UFM","UFM",IF(P835="NA","")))),IF(AND(ISBLANK(P835),ISBLANK(R835)),"",IF(P835&lt;0.3*S835,"F",IF(ISBLANK(R835),"",IF(ISTEXT(R835),R835,IF(R835&gt;=0.9*U835,"O",IF(R835&gt;=0.85*U835,"A+",IF(R835&gt;=0.8*U835,"A",IF(R835&gt;=0.7*U835,"B+",IF(R835&gt;=0.6*U835,"B",IF(R835&gt;=0.5*U835,"C",IF(R835&gt;=0.4*U835,"P",IF(R835&lt;0.4*U835,"F",R835))))))))))))))</f>
        <v>B</v>
      </c>
      <c r="N835" s="8">
        <f t="shared" ca="1" si="79"/>
        <v>6</v>
      </c>
      <c r="O835">
        <f>O834+1</f>
        <v>4</v>
      </c>
      <c r="P835" s="1">
        <f ca="1">IF(ISERROR(F827),"",IF(ISTEXT(VLOOKUP(B827,INDIRECT($F$8),6+(O835-1)*3)),(VLOOKUP(B827,INDIRECT($F$8),6+(O835-1)*3)),SUM(VLOOKUP(B827,INDIRECT($F$8),6+(O835-1)*3),IF(W844,W835,0))))</f>
        <v>54</v>
      </c>
      <c r="Q835" s="1">
        <f ca="1">IF(ISERROR(F827),"",VLOOKUP(B827,INDIRECT($F$8),7+(O835-1)*3))</f>
        <v>45</v>
      </c>
      <c r="R835" s="1">
        <f ca="1">IF(ISERROR(F827),"",SUM(P835:Q835))</f>
        <v>99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str">
        <f ca="1">IF(ISERROR(F827),"",IF(N835=0,A835,""))</f>
        <v/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0</v>
      </c>
      <c r="X835" s="1" t="str">
        <f ca="1">IF(ISERROR(F827),"",IF(W835=0,"",_xlfn.TEXTJOIN("",FALSE," G+",W835," in ",A835)))</f>
        <v/>
      </c>
    </row>
    <row r="836" spans="1:24" ht="12" customHeight="1" x14ac:dyDescent="0.25">
      <c r="A836" s="7" t="str">
        <f ca="1">IF(ISERROR(F827),"",VLOOKUP(C827,INDIRECT($F$8),6+(O836-1)*3,0))</f>
        <v>AHT 004</v>
      </c>
      <c r="B836" s="38" t="str">
        <f ca="1">IF(ISERROR(F827),"",VLOOKUP(D827,INDIRECT($F$8),6+(O836-1)*3,0))</f>
        <v>Environmental Studies ($)</v>
      </c>
      <c r="C836" s="38"/>
      <c r="D836" s="38"/>
      <c r="E836" s="38"/>
      <c r="F836" s="7">
        <f ca="1">IF(ISERROR(F827),"",VLOOKUP(E827,INDIRECT($F$8),6+(O836-1)*3,0))</f>
        <v>0</v>
      </c>
      <c r="G836" s="39" t="str">
        <f ca="1">IF(ISERROR(F827),"",_xlfn.TEXTJOIN("/",FALSE,P836,S836))</f>
        <v>31/50</v>
      </c>
      <c r="H836" s="39"/>
      <c r="I836" s="39" t="str">
        <f ca="1">IF(ISERROR(F827),"",_xlfn.TEXTJOIN("/",FALSE,Q836,T836))</f>
        <v>22/25</v>
      </c>
      <c r="J836" s="39"/>
      <c r="K836" s="39" t="str">
        <f ca="1">IF(ISERROR(F827),"",_xlfn.TEXTJOIN("/",FALSE,R836,U836))</f>
        <v>53/75</v>
      </c>
      <c r="L836" s="39"/>
      <c r="M836" s="7" t="str">
        <f ca="1">IF(ISERROR(F827),"",IF(ISTEXT(P836),IF(P836="A","Ab",IF(P836="D","Dt",IF(P836="UFM","UFM",IF(P836="NA","")))),IF(AND(ISBLANK(P836),ISBLANK(R836)),"",IF(P836&lt;0.3*S836,"F",IF(ISBLANK(R836),"",IF(ISTEXT(R836),R836,IF(R836&gt;=0.9*U836,"O",IF(R836&gt;=0.85*U836,"A+",IF(R836&gt;=0.8*U836,"A",IF(R836&gt;=0.7*U836,"B+",IF(R836&gt;=0.6*U836,"B",IF(R836&gt;=0.5*U836,"C",IF(R836&gt;=0.4*U836,"P",IF(R836&lt;0.4*U836,"F",R836))))))))))))))</f>
        <v>B+</v>
      </c>
      <c r="N836" s="8">
        <f t="shared" ca="1" si="79"/>
        <v>7</v>
      </c>
      <c r="O836">
        <f>O835+1</f>
        <v>5</v>
      </c>
      <c r="P836" s="1">
        <f ca="1">IF(ISERROR(F827),"",IF(ISTEXT(VLOOKUP(B827,INDIRECT($F$8),6+(O836-1)*3)),(VLOOKUP(B827,INDIRECT($F$8),6+(O836-1)*3)),SUM(VLOOKUP(B827,INDIRECT($F$8),6+(O836-1)*3),IF(W844,W836,0))))</f>
        <v>31</v>
      </c>
      <c r="Q836" s="1">
        <f ca="1">IF(ISERROR(F827),"",VLOOKUP(B827,INDIRECT($F$8),7+(O836-1)*3))</f>
        <v>22</v>
      </c>
      <c r="R836" s="1">
        <f ca="1">IF(ISERROR(F827),"",SUM(P836:Q836))</f>
        <v>53</v>
      </c>
      <c r="S836" s="1">
        <f ca="1">IF(ISERROR(F827),"",VLOOKUP(A827,INDIRECT($F$8),6+(O836-1)*3))</f>
        <v>50</v>
      </c>
      <c r="T836" s="1">
        <f ca="1">IF(ISERROR(F827),"",VLOOKUP(A827,INDIRECT($F$8),7+(O836-1)*3))</f>
        <v>25</v>
      </c>
      <c r="U836" s="1">
        <f ca="1">IF(ISERROR(F827),"",VLOOKUP(A827,INDIRECT($F$8),8+(O836-1)*3))</f>
        <v>75</v>
      </c>
      <c r="V836" s="1" t="str">
        <f ca="1">IF(ISERROR(F827),"",IF(N836=0,A836,""))</f>
        <v/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0</v>
      </c>
      <c r="X836" s="1" t="str">
        <f ca="1">IF(ISERROR(F827),"",IF(W836=0,"",_xlfn.TEXTJOIN("",FALSE," G+",W836," in ",A836)))</f>
        <v/>
      </c>
    </row>
    <row r="837" spans="1:24" ht="12" customHeight="1" x14ac:dyDescent="0.25">
      <c r="A837" s="7" t="str">
        <f ca="1">IF(ISERROR(F827),"",VLOOKUP(C827,INDIRECT($F$8),6+(O837-1)*3,0))</f>
        <v>AHP 001</v>
      </c>
      <c r="B837" s="38" t="str">
        <f ca="1">IF(ISERROR(F827),"",VLOOKUP(D827,INDIRECT($F$8),6+(O837-1)*3,0))</f>
        <v>Engineering Physics Lab</v>
      </c>
      <c r="C837" s="38"/>
      <c r="D837" s="38"/>
      <c r="E837" s="38"/>
      <c r="F837" s="7">
        <f ca="1">IF(ISERROR(F827),"",VLOOKUP(E827,INDIRECT($F$8),6+(O837-1)*3,0))</f>
        <v>1</v>
      </c>
      <c r="G837" s="39" t="str">
        <f ca="1">IF(ISERROR(F827),"",_xlfn.TEXTJOIN("/",FALSE,P837,S837))</f>
        <v>18/25</v>
      </c>
      <c r="H837" s="39"/>
      <c r="I837" s="39" t="str">
        <f ca="1">IF(ISERROR(F827),"",_xlfn.TEXTJOIN("/",FALSE,Q837,T837))</f>
        <v>21/25</v>
      </c>
      <c r="J837" s="39"/>
      <c r="K837" s="39" t="str">
        <f ca="1">IF(ISERROR(F827),"",_xlfn.TEXTJOIN("/",FALSE,R837,U837))</f>
        <v>39/50</v>
      </c>
      <c r="L837" s="39"/>
      <c r="M837" s="7" t="str">
        <f ca="1">IF(ISERROR(F827),"",IF(ISTEXT(P837),IF(P837="A","Ab",IF(P837="D","Dt",IF(P837="UFM","UFM",IF(P837="NA","")))),IF(AND(ISBLANK(P837),ISBLANK(R837)),"",IF(P837&lt;0.3*S837,"F",IF(ISBLANK(R837),"",IF(ISTEXT(R837),R837,IF(R837&gt;=0.9*U837,"O",IF(R837&gt;=0.85*U837,"A+",IF(R837&gt;=0.8*U837,"A",IF(R837&gt;=0.7*U837,"B+",IF(R837&gt;=0.6*U837,"B",IF(R837&gt;=0.5*U837,"C",IF(R837&gt;=0.4*U837,"P",IF(R837&lt;0.4*U837,"F",R837))))))))))))))</f>
        <v>B+</v>
      </c>
      <c r="N837" s="8">
        <f t="shared" ca="1" si="79"/>
        <v>7</v>
      </c>
      <c r="O837">
        <f t="shared" ref="O837:O843" si="80">O836+1</f>
        <v>6</v>
      </c>
      <c r="P837" s="1">
        <f ca="1">IF(ISERROR(F827),"",IF(ISTEXT(VLOOKUP(B827,INDIRECT($F$8),6+(O837-1)*3)),(VLOOKUP(B827,INDIRECT($F$8),6+(O837-1)*3)),SUM(VLOOKUP(B827,INDIRECT($F$8),6+(O837-1)*3),IF(W844,W837,0))))</f>
        <v>18</v>
      </c>
      <c r="Q837" s="1">
        <f ca="1">IF(ISERROR(F827),"",VLOOKUP(B827,INDIRECT($F$8),7+(O837-1)*3))</f>
        <v>21</v>
      </c>
      <c r="R837" s="1">
        <f ca="1">IF(ISERROR(F827),"",SUM(P837:Q837))</f>
        <v>39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str">
        <f ca="1">IF(ISERROR(F827),"",IF(N837=0,A837,""))</f>
        <v/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0</v>
      </c>
      <c r="X837" s="1" t="str">
        <f ca="1">IF(ISERROR(F827),"",IF(W837=0,"",_xlfn.TEXTJOIN("",FALSE," G+",W837," in ",A837)))</f>
        <v/>
      </c>
    </row>
    <row r="838" spans="1:24" ht="12" customHeight="1" x14ac:dyDescent="0.25">
      <c r="A838" s="7" t="str">
        <f ca="1">IF(ISERROR(F827),"",VLOOKUP(C827,INDIRECT($F$8),6+(O838-1)*3,0))</f>
        <v>EEP 001</v>
      </c>
      <c r="B838" s="38" t="str">
        <f ca="1">IF(ISERROR(F827),"",VLOOKUP(D827,INDIRECT($F$8),6+(O838-1)*3,0))</f>
        <v>Basic Electrical Engineering Lab</v>
      </c>
      <c r="C838" s="38"/>
      <c r="D838" s="38"/>
      <c r="E838" s="38"/>
      <c r="F838" s="7">
        <f ca="1">IF(ISERROR(F827),"",VLOOKUP(E827,INDIRECT($F$8),6+(O838-1)*3,0))</f>
        <v>1</v>
      </c>
      <c r="G838" s="39" t="str">
        <f ca="1">IF(ISERROR(F827),"",_xlfn.TEXTJOIN("/",FALSE,P838,S838))</f>
        <v>24/25</v>
      </c>
      <c r="H838" s="39"/>
      <c r="I838" s="39" t="str">
        <f ca="1">IF(ISERROR(F827),"",_xlfn.TEXTJOIN("/",FALSE,Q838,T838))</f>
        <v>23/25</v>
      </c>
      <c r="J838" s="39"/>
      <c r="K838" s="39" t="str">
        <f ca="1">IF(ISERROR(F827),"",_xlfn.TEXTJOIN("/",FALSE,R838,U838))</f>
        <v>47/50</v>
      </c>
      <c r="L838" s="39"/>
      <c r="M838" s="7" t="str">
        <f ca="1">IF(ISERROR(F827),"",IF(ISTEXT(P838),IF(P838="A","Ab",IF(P838="D","Dt",IF(P838="UFM","UFM",IF(P838="NA","")))),IF(AND(ISBLANK(P838),ISBLANK(R838)),"",IF(P838&lt;0.3*S838,"F",IF(ISBLANK(R838),"",IF(ISTEXT(R838),R838,IF(R838&gt;=0.9*U838,"O",IF(R838&gt;=0.85*U838,"A+",IF(R838&gt;=0.8*U838,"A",IF(R838&gt;=0.7*U838,"B+",IF(R838&gt;=0.6*U838,"B",IF(R838&gt;=0.5*U838,"C",IF(R838&gt;=0.4*U838,"P",IF(R838&lt;0.4*U838,"F",R838))))))))))))))</f>
        <v>O</v>
      </c>
      <c r="N838" s="8">
        <f t="shared" ca="1" si="79"/>
        <v>10</v>
      </c>
      <c r="O838">
        <f t="shared" si="80"/>
        <v>7</v>
      </c>
      <c r="P838" s="1">
        <f ca="1">IF(ISERROR(F827),"",IF(ISTEXT(VLOOKUP(B827,INDIRECT($F$8),6+(O838-1)*3)),(VLOOKUP(B827,INDIRECT($F$8),6+(O838-1)*3)),SUM(VLOOKUP(B827,INDIRECT($F$8),6+(O838-1)*3),IF(W844,W838,0))))</f>
        <v>24</v>
      </c>
      <c r="Q838" s="1">
        <f ca="1">IF(ISERROR(F827),"",VLOOKUP(B827,INDIRECT($F$8),7+(O838-1)*3))</f>
        <v>23</v>
      </c>
      <c r="R838" s="1">
        <f ca="1">IF(ISERROR(F827),"",SUM(P838:Q838))</f>
        <v>47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str">
        <f ca="1">IF(ISERROR(F827),"",IF(N838=0,A838,""))</f>
        <v/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0</v>
      </c>
      <c r="X838" s="1" t="str">
        <f ca="1">IF(ISERROR(F827),"",IF(W838=0,"",_xlfn.TEXTJOIN("",FALSE," G+",W838," in ",A838)))</f>
        <v/>
      </c>
    </row>
    <row r="839" spans="1:24" ht="12" customHeight="1" x14ac:dyDescent="0.25">
      <c r="A839" s="7" t="str">
        <f ca="1">IF(ISERROR(F827),"",VLOOKUP(C827,INDIRECT($F$8),6+(O839-1)*3,0))</f>
        <v>CSP 001</v>
      </c>
      <c r="B839" s="38" t="str">
        <f ca="1">IF(ISERROR(F827),"",VLOOKUP(D827,INDIRECT($F$8),6+(O839-1)*3-Z839,0))</f>
        <v>Programming for Problem Solving Lab</v>
      </c>
      <c r="C839" s="38"/>
      <c r="D839" s="38"/>
      <c r="E839" s="38"/>
      <c r="F839" s="7">
        <f ca="1">IF(ISERROR(F827),"",VLOOKUP(E827,INDIRECT($F$8),6+(O839-1)*3,0))</f>
        <v>1</v>
      </c>
      <c r="G839" s="39" t="str">
        <f ca="1">IF(ISERROR(F827),"",_xlfn.TEXTJOIN("/",FALSE,P839,S839))</f>
        <v>22/25</v>
      </c>
      <c r="H839" s="39"/>
      <c r="I839" s="39" t="str">
        <f ca="1">IF(ISERROR(F827),"",_xlfn.TEXTJOIN("/",FALSE,Q839,T839))</f>
        <v>22/25</v>
      </c>
      <c r="J839" s="39"/>
      <c r="K839" s="39" t="str">
        <f ca="1">IF(ISERROR(F827),"",_xlfn.TEXTJOIN("/",FALSE,R839,U839))</f>
        <v>44/50</v>
      </c>
      <c r="L839" s="39"/>
      <c r="M839" s="7" t="str">
        <f ca="1">IF(ISERROR(F827),"",IF(ISTEXT(P839),IF(P839="A","Ab",IF(P839="D","Dt",IF(P839="UFM","UFM",IF(P839="NA","")))),IF(AND(ISBLANK(P839),ISBLANK(R839)),"",IF(P839&lt;0.3*S839,"F",IF(ISBLANK(R839),"",IF(ISTEXT(R839),R839,IF(R839&gt;=0.9*U839,"O",IF(R839&gt;=0.85*U839,"A+",IF(R839&gt;=0.8*U839,"A",IF(R839&gt;=0.7*U839,"B+",IF(R839&gt;=0.6*U839,"B",IF(R839&gt;=0.5*U839,"C",IF(R839&gt;=0.4*U839,"P",IF(R839&lt;0.4*U839,"F",R839))))))))))))))</f>
        <v>A+</v>
      </c>
      <c r="N839" s="8">
        <f t="shared" ca="1" si="79"/>
        <v>9</v>
      </c>
      <c r="O839">
        <f t="shared" si="80"/>
        <v>8</v>
      </c>
      <c r="P839" s="1">
        <f ca="1">IF(ISERROR(F827),"",IF(ISTEXT(VLOOKUP(B827,INDIRECT($F$8),6+(O839-1)*3)),(VLOOKUP(B827,INDIRECT($F$8),6+(O839-1)*3)),SUM(VLOOKUP(B827,INDIRECT($F$8),6+(O839-1)*3),IF(W844,W839,0))))</f>
        <v>22</v>
      </c>
      <c r="Q839" s="1">
        <f ca="1">IF(ISERROR(F827),"",VLOOKUP(B827,INDIRECT($F$8),7+(O839-1)*3))</f>
        <v>22</v>
      </c>
      <c r="R839" s="1">
        <f ca="1">IF(ISERROR(F827),"",SUM(P839:Q839))</f>
        <v>44</v>
      </c>
      <c r="S839" s="1">
        <f ca="1">IF(ISERROR(F827),"",VLOOKUP(A827,INDIRECT($F$8),6+(O839-1)*3))</f>
        <v>25</v>
      </c>
      <c r="T839" s="1">
        <f ca="1">IF(ISERROR(F827),"",VLOOKUP(A827,INDIRECT($F$8),7+(O839-1)*3))</f>
        <v>25</v>
      </c>
      <c r="U839" s="1">
        <f ca="1">IF(ISERROR(F827),"",VLOOKUP(A827,INDIRECT($F$8),8+(O839-1)*3))</f>
        <v>50</v>
      </c>
      <c r="V839" s="1" t="str">
        <f ca="1">IF(ISERROR(F827),"",IF(N839=0,A839,""))</f>
        <v/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0</v>
      </c>
      <c r="X839" s="1" t="str">
        <f ca="1">IF(ISERROR(F827),"",IF(W839=0,"",_xlfn.TEXTJOIN("",FALSE," G+",W839," in ",A839)))</f>
        <v/>
      </c>
    </row>
    <row r="840" spans="1:24" ht="12" customHeight="1" x14ac:dyDescent="0.25">
      <c r="A840" s="7" t="str">
        <f ca="1">IF(ISERROR(F827),"",VLOOKUP(C827,INDIRECT($F$8),6+(O840-1)*3,0))</f>
        <v>MEP 002</v>
      </c>
      <c r="B840" s="38" t="str">
        <f ca="1">IF(ISERROR(F827),"",VLOOKUP(D827,INDIRECT($F$8),6+(O840-1)*3-Z840,0))</f>
        <v>Engineering Graphics &amp; Design Lab</v>
      </c>
      <c r="C840" s="38"/>
      <c r="D840" s="38"/>
      <c r="E840" s="38"/>
      <c r="F840" s="7">
        <f ca="1">IF(ISERROR(F827),"",VLOOKUP(E827,INDIRECT($F$8),6+(O840-1)*3,0))</f>
        <v>2</v>
      </c>
      <c r="G840" s="39" t="str">
        <f ca="1">IF(ISERROR(F827),"",_xlfn.TEXTJOIN("/",FALSE,P840,S840))</f>
        <v>39/50</v>
      </c>
      <c r="H840" s="39"/>
      <c r="I840" s="39" t="str">
        <f ca="1">IF(ISERROR(F827),"",_xlfn.TEXTJOIN("/",FALSE,Q840,T840))</f>
        <v>40/50</v>
      </c>
      <c r="J840" s="39"/>
      <c r="K840" s="39" t="str">
        <f ca="1">IF(ISERROR(F827),"",_xlfn.TEXTJOIN("/",FALSE,R840,U840))</f>
        <v>79/100</v>
      </c>
      <c r="L840" s="39"/>
      <c r="M840" s="7" t="str">
        <f ca="1">IF(ISERROR(F827),"",IF(ISTEXT(P840),IF(P840="A","Ab",IF(P840="D","Dt",IF(P840="UFM","UFM",IF(P840="NA","")))),IF(AND(ISBLANK(P840),ISBLANK(R840)),"",IF(P840&lt;0.3*S840,"F",IF(ISBLANK(R840),"",IF(ISTEXT(R840),R840,IF(R840&gt;=0.9*U840,"O",IF(R840&gt;=0.85*U840,"A+",IF(R840&gt;=0.8*U840,"A",IF(R840&gt;=0.7*U840,"B+",IF(R840&gt;=0.6*U840,"B",IF(R840&gt;=0.5*U840,"C",IF(R840&gt;=0.4*U840,"P",IF(R840&lt;0.4*U840,"F",R840))))))))))))))</f>
        <v>B+</v>
      </c>
      <c r="N840" s="8">
        <f t="shared" ca="1" si="79"/>
        <v>7</v>
      </c>
      <c r="O840">
        <f t="shared" si="80"/>
        <v>9</v>
      </c>
      <c r="P840" s="1">
        <f ca="1">IF(ISERROR(F827),"",IF(ISTEXT(VLOOKUP(B827,INDIRECT($F$8),6+(O840-1)*3)),(VLOOKUP(B827,INDIRECT($F$8),6+(O840-1)*3)),SUM(VLOOKUP(B827,INDIRECT($F$8),6+(O840-1)*3),IF(W844,W840,0))))</f>
        <v>39</v>
      </c>
      <c r="Q840" s="1">
        <f ca="1">IF(ISERROR(F827),"",VLOOKUP(B827,INDIRECT($F$8),7+(O840-1)*3))</f>
        <v>40</v>
      </c>
      <c r="R840" s="1">
        <f ca="1">IF(ISERROR(F827),"",SUM(P840:Q840))</f>
        <v>79</v>
      </c>
      <c r="S840" s="1">
        <f ca="1">IF(ISERROR(F827),"",VLOOKUP(A827,INDIRECT($F$8),6+(O840-1)*3))</f>
        <v>50</v>
      </c>
      <c r="T840" s="1">
        <f ca="1">IF(ISERROR(F827),"",VLOOKUP(A827,INDIRECT($F$8),7+(O840-1)*3))</f>
        <v>50</v>
      </c>
      <c r="U840" s="1">
        <f ca="1">IF(ISERROR(F827),"",VLOOKUP(A827,INDIRECT($F$8),8+(O840-1)*3))</f>
        <v>100</v>
      </c>
      <c r="V840" s="1" t="str">
        <f ca="1">IF(ISERROR(F827),"",IF(N840=0,A840,""))</f>
        <v/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0</v>
      </c>
      <c r="X840" s="1" t="str">
        <f ca="1">IF(ISERROR(F827),"",IF(W840=0,"",_xlfn.TEXTJOIN("",FALSE," G+",W840," in ",A840)))</f>
        <v/>
      </c>
    </row>
    <row r="841" spans="1:24" ht="12" customHeight="1" x14ac:dyDescent="0.25">
      <c r="A841" s="7" t="str">
        <f ca="1">IF(ISERROR(F827),"",VLOOKUP(C827,INDIRECT($F$8),6+(O841-1)*3,0))</f>
        <v>AHP 003</v>
      </c>
      <c r="B841" s="38" t="str">
        <f ca="1">IF(ISERROR(F827),"",VLOOKUP(D827,INDIRECT($F$8),6+(O841-1)*3,0))</f>
        <v>Introduction to Digital Marketing Lab</v>
      </c>
      <c r="C841" s="38"/>
      <c r="D841" s="38"/>
      <c r="E841" s="38"/>
      <c r="F841" s="7">
        <f ca="1">IF(ISERROR(F827),"",VLOOKUP(E827,INDIRECT($F$8),6+(O841-1)*3,0))</f>
        <v>1</v>
      </c>
      <c r="G841" s="39" t="str">
        <f ca="1">IF(ISERROR(F827),"",_xlfn.TEXTJOIN("/",FALSE,P841,S841))</f>
        <v>21/25</v>
      </c>
      <c r="H841" s="39"/>
      <c r="I841" s="39" t="str">
        <f ca="1">IF(ISERROR(F827),"",_xlfn.TEXTJOIN("/",FALSE,Q841,T841))</f>
        <v>21/25</v>
      </c>
      <c r="J841" s="39"/>
      <c r="K841" s="39" t="str">
        <f ca="1">IF(ISERROR(F827),"",_xlfn.TEXTJOIN("/",FALSE,R841,U841))</f>
        <v>42/50</v>
      </c>
      <c r="L841" s="39"/>
      <c r="M841" s="7" t="str">
        <f ca="1">IF(ISERROR(F827),"",IF(ISTEXT(P841),IF(P841="A","Ab",IF(P841="D","Dt",IF(P841="UFM","UFM",IF(P841="NA","")))),IF(AND(ISBLANK(P841),ISBLANK(R841)),"",IF(P841&lt;0.3*S841,"F",IF(ISBLANK(R841),"",IF(ISTEXT(R841),R841,IF(R841&gt;=0.9*U841,"O",IF(R841&gt;=0.85*U841,"A+",IF(R841&gt;=0.8*U841,"A",IF(R841&gt;=0.7*U841,"B+",IF(R841&gt;=0.6*U841,"B",IF(R841&gt;=0.5*U841,"C",IF(R841&gt;=0.4*U841,"P",IF(R841&lt;0.4*U841,"F",R841))))))))))))))</f>
        <v>A</v>
      </c>
      <c r="N841" s="8">
        <f t="shared" ca="1" si="79"/>
        <v>8</v>
      </c>
      <c r="O841">
        <f t="shared" si="80"/>
        <v>10</v>
      </c>
      <c r="P841" s="1">
        <f ca="1">IF(ISERROR(F827),"",IF(ISTEXT(VLOOKUP(B827,INDIRECT($F$8),6+(O841-1)*3)),(VLOOKUP(B827,INDIRECT($F$8),6+(O841-1)*3)),SUM(VLOOKUP(B827,INDIRECT($F$8),6+(O841-1)*3),IF(W844,W841,0))))</f>
        <v>21</v>
      </c>
      <c r="Q841" s="1">
        <f ca="1">IF(ISERROR(F827),"",VLOOKUP(B827,INDIRECT($F$8),7+(O841-1)*3))</f>
        <v>21</v>
      </c>
      <c r="R841" s="1">
        <f ca="1">IF(ISERROR(F827),"",SUM(P841:Q841))</f>
        <v>42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str">
        <f ca="1">IF(ISERROR(F827),"",IF(N841=0,A841,""))</f>
        <v/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0</v>
      </c>
      <c r="X841" s="1" t="str">
        <f ca="1">IF(ISERROR(F827),"",IF(W841=0,"",_xlfn.TEXTJOIN("",FALSE," G+",W841," in ",A841)))</f>
        <v/>
      </c>
    </row>
    <row r="842" spans="1:24" ht="12" customHeight="1" x14ac:dyDescent="0.25">
      <c r="A842" s="7" t="str">
        <f ca="1">IF(ISERROR(F827),"",VLOOKUP(C827,INDIRECT($F$8),6+(O842-1)*3,0))</f>
        <v>AHP 005</v>
      </c>
      <c r="B842" s="38" t="str">
        <f ca="1">IF(ISERROR(F827),"",VLOOKUP(D827,INDIRECT($F$8),6+(O842-1)*3,0))</f>
        <v>Self Employment &amp; Entrepreneurship Development</v>
      </c>
      <c r="C842" s="38"/>
      <c r="D842" s="38"/>
      <c r="E842" s="38"/>
      <c r="F842" s="7">
        <f ca="1">IF(ISERROR(F827),"",VLOOKUP(E827,INDIRECT($F$8),6+(O842-1)*3,0))</f>
        <v>1</v>
      </c>
      <c r="G842" s="39" t="str">
        <f ca="1">IF(ISERROR(F827),"",_xlfn.TEXTJOIN("/",FALSE,P842,S842))</f>
        <v>19/25</v>
      </c>
      <c r="H842" s="39"/>
      <c r="I842" s="39" t="str">
        <f ca="1">IF(ISERROR(F827),"",_xlfn.TEXTJOIN("/",FALSE,Q842,T842))</f>
        <v>24/25</v>
      </c>
      <c r="J842" s="39"/>
      <c r="K842" s="39" t="str">
        <f ca="1">IF(ISERROR(F827),"",_xlfn.TEXTJOIN("/",FALSE,R842,U842))</f>
        <v>43/50</v>
      </c>
      <c r="L842" s="39"/>
      <c r="M842" s="7" t="str">
        <f ca="1">IF(ISERROR(F827),"",IF(ISTEXT(P842),IF(P842="A","Ab",IF(P842="D","Dt",IF(P842="UFM","UFM",IF(P842="NA","")))),IF(AND(ISBLANK(P842),ISBLANK(R842)),"",IF(P842&lt;0.3*S842,"F",IF(ISBLANK(R842),"",IF(ISTEXT(R842),R842,IF(R842&gt;=0.9*U842,"O",IF(R842&gt;=0.85*U842,"A+",IF(R842&gt;=0.8*U842,"A",IF(R842&gt;=0.7*U842,"B+",IF(R842&gt;=0.6*U842,"B",IF(R842&gt;=0.5*U842,"C",IF(R842&gt;=0.4*U842,"P",IF(R842&lt;0.4*U842,"F",R842))))))))))))))</f>
        <v>A+</v>
      </c>
      <c r="N842" s="8">
        <f t="shared" ca="1" si="79"/>
        <v>9</v>
      </c>
      <c r="O842">
        <f t="shared" si="80"/>
        <v>11</v>
      </c>
      <c r="P842" s="1">
        <f ca="1">IF(ISERROR(F827),"",IF(ISTEXT(VLOOKUP(B827,INDIRECT($F$8),6+(O842-1)*3)),(VLOOKUP(B827,INDIRECT($F$8),6+(O842-1)*3)),SUM(VLOOKUP(B827,INDIRECT($F$8),6+(O842-1)*3),IF(W844,W842,0))))</f>
        <v>19</v>
      </c>
      <c r="Q842" s="1">
        <f ca="1">IF(ISERROR(F827),"",VLOOKUP(B827,INDIRECT($F$8),7+(O842-1)*3))</f>
        <v>24</v>
      </c>
      <c r="R842" s="1">
        <f ca="1">IF(ISERROR(F827),"",SUM(P842:Q842))</f>
        <v>43</v>
      </c>
      <c r="S842" s="1">
        <f ca="1">IF(ISERROR(F827),"",VLOOKUP(A827,INDIRECT($F$8),6+(O842-1)*3))</f>
        <v>25</v>
      </c>
      <c r="T842" s="1">
        <f ca="1">IF(ISERROR(F827),"",VLOOKUP(A827,INDIRECT($F$8),7+(O842-1)*3))</f>
        <v>25</v>
      </c>
      <c r="U842" s="1">
        <f ca="1">IF(ISERROR(F827),"",VLOOKUP(A827,INDIRECT($F$8),8+(O842-1)*3))</f>
        <v>50</v>
      </c>
      <c r="V842" s="1" t="str">
        <f ca="1">IF(ISERROR(F827),"",IF(N842=0,A842,""))</f>
        <v/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0</v>
      </c>
      <c r="X842" s="1" t="str">
        <f ca="1">IF(ISERROR(F827),"",IF(W842=0,"",_xlfn.TEXTJOIN("",FALSE," G+",W842," in ",A842)))</f>
        <v/>
      </c>
    </row>
    <row r="843" spans="1:24" ht="12" customHeight="1" x14ac:dyDescent="0.25">
      <c r="A843" s="7" t="str">
        <f ca="1">IF(ISERROR(F827),"",VLOOKUP(C827,INDIRECT($F$8),6+(O843-1)*3-Y843,0))</f>
        <v>GP 02</v>
      </c>
      <c r="B843" s="38" t="str">
        <f ca="1">IF(ISERROR(F827),"",VLOOKUP(D827,INDIRECT($F$8),6+(O843-1)*3-Z843,0))</f>
        <v>General Proficiency ($)</v>
      </c>
      <c r="C843" s="38"/>
      <c r="D843" s="38"/>
      <c r="E843" s="38"/>
      <c r="F843" s="7">
        <f ca="1">IF(ISERROR(F827),"",VLOOKUP(E827,INDIRECT($F$8),6+(O843-1)*3-AA843,0))</f>
        <v>0</v>
      </c>
      <c r="G843" s="39" t="str">
        <f ca="1">IF(ISERROR(F827),"","-")</f>
        <v>-</v>
      </c>
      <c r="H843" s="39"/>
      <c r="I843" s="39" t="str">
        <f ca="1">IF(ISERROR(F827),"",_xlfn.TEXTJOIN("/",FALSE,Q843,T843))</f>
        <v>45/50</v>
      </c>
      <c r="J843" s="39"/>
      <c r="K843" s="39" t="str">
        <f ca="1">IF(ISERROR(F827),"",_xlfn.TEXTJOIN("/",FALSE,R843,U843))</f>
        <v>45/50</v>
      </c>
      <c r="L843" s="39"/>
      <c r="M843" s="39" t="str">
        <f ca="1">IF(ISBLANK(R843),"",IF(ISTEXT(R843),R843,IF(R843&gt;=0.8*U843,"Excellent",IF(R843&gt;=0.6*U843,"Very Good",IF(R843&gt;=0.4*U843,"Good",IF(R843&gt;=0.2*U843,"Satisfactory","Average"))))))</f>
        <v>Excellent</v>
      </c>
      <c r="N843" s="39"/>
      <c r="O843">
        <f t="shared" si="80"/>
        <v>12</v>
      </c>
      <c r="P843" s="1">
        <f ca="1">IF(ISERROR(F827),"",IF(ISTEXT(VLOOKUP(B\28,INDIRECT($F$8),6+(O843-1)*3)),(VLOOKUP(B827,INDIRECT($F$8),6+(O843-1)*3)),SUM(VLOOKUP(B827,INDIRECT($F$8),6+(O843-1)*3),IF(W844,W843,0))))</f>
        <v>0</v>
      </c>
      <c r="Q843" s="1">
        <f ca="1">IF(ISERROR(F827),"",VLOOKUP(B827,INDIRECT($F$8),7+(O843-1)*3))</f>
        <v>45</v>
      </c>
      <c r="R843" s="1">
        <f ca="1">IF(ISERROR(F827),"",SUM(P843:Q843))</f>
        <v>45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5">
      <c r="A844" s="40" t="str">
        <f ca="1">IF(ISERROR(F827),"",A823)</f>
        <v>Total Credits/ Marks/ Total Grade Points</v>
      </c>
      <c r="B844" s="40"/>
      <c r="C844" s="40"/>
      <c r="D844" s="40"/>
      <c r="E844" s="40"/>
      <c r="F844" s="10">
        <f ca="1">IF(ISERROR(F827),"",SUM(F832:F842))</f>
        <v>23</v>
      </c>
      <c r="G844" s="41" t="str">
        <f ca="1">IF(ISERROR(F827),"",_xlfn.TEXTJOIN("/",TRUE,SUMIF(F832:F843,"&gt;0",P832:P843),SUMIF(F832:F843,"&gt;0",S832:S843)))</f>
        <v>309/575</v>
      </c>
      <c r="H844" s="41"/>
      <c r="I844" s="41" t="str">
        <f ca="1">IF(ISERROR(F827),"",_xlfn.TEXTJOIN("/",TRUE,SUMIF(F832:F843,"&gt;0",Q832:Q843),SUMIF(F832:F843,"&gt;0",T832:T843)))</f>
        <v>313/375</v>
      </c>
      <c r="J844" s="41"/>
      <c r="K844" s="41" t="str">
        <f ca="1">IF(ISERROR(F827),"",_xlfn.TEXTJOIN("/",TRUE,SUMIF(F832:F843,"&gt;0",R832:R843),SUMIF(F832:F843,"&gt;0",U832:U843)))</f>
        <v>622/950</v>
      </c>
      <c r="L844" s="41"/>
      <c r="M844" s="40" t="e">
        <f ca="1">IF(ISERROR(F827),"",SUMPRODUCT(N832:N842,F832:F842))</f>
        <v>#N/A</v>
      </c>
      <c r="N844" s="40"/>
      <c r="V844" s="1" t="e">
        <f ca="1">IF(ISERROR(F827),"",_xlfn.TEXTJOIN(", ",TRUE,V832:V843))</f>
        <v>#N/A</v>
      </c>
      <c r="W844" t="b">
        <f ca="1">IF(ISERROR(F827),"",IF(SUM(W832:W843)&lt;=W831,TRUE,FALSE))</f>
        <v>0</v>
      </c>
      <c r="X844" s="1" t="str">
        <f ca="1">IF(ISERROR(F827),"",_xlfn.TEXTJOIN(",",TRUE,X832:X843))</f>
        <v xml:space="preserve"> G+11 in AHT 001</v>
      </c>
    </row>
    <row r="845" spans="1:24" ht="12" customHeight="1" x14ac:dyDescent="0.25">
      <c r="A845" s="40" t="str">
        <f ca="1">IF(ISERROR(F827),"",A824)</f>
        <v>Result:</v>
      </c>
      <c r="B845" s="42" t="e" cm="1">
        <f t="array" aca="1" ref="B845" ca="1">IF(INDIRECT("N" &amp; ROW())&lt;20, "NOT PROMOTED TO SECOND YEAR", IF(TRIM(INDIRECT("V" &amp; ROW()-1))="","PASS","CARRY OVER")
)</f>
        <v>#N/A</v>
      </c>
      <c r="C845" s="42"/>
      <c r="D845" s="40" t="str">
        <f ca="1">IF(ISERROR(F827),"",D824)</f>
        <v>Remark:</v>
      </c>
      <c r="E845" s="42" t="e">
        <f ca="1">IF(ISERROR(F827),"",IF(V844="",IF(X844="","",X844),_xlfn.TEXTJOIN(" ",TRUE,"BACK IN",V844)))</f>
        <v>#N/A</v>
      </c>
      <c r="F845" s="42"/>
      <c r="G845" s="40" t="str">
        <f ca="1">IF(ISERROR(F827),"",G824)</f>
        <v>SGPA:</v>
      </c>
      <c r="H845" s="43" t="e">
        <f ca="1">IF(ISERROR(F827),"",M844/F844)</f>
        <v>#N/A</v>
      </c>
      <c r="I845" s="40" t="str">
        <f ca="1">IF(ISERROR(F827),"",I824)</f>
        <v>CGPA:</v>
      </c>
      <c r="J845" s="43" t="e">
        <f ca="1">IF(ISERROR(F827),"",VLOOKUP(B827,INDIRECT($F$8),12+(O843-1)*3,0))</f>
        <v>#N/A</v>
      </c>
      <c r="K845" s="42" t="str">
        <f ca="1">IF(ISERROR(F827),"",K824)</f>
        <v>Earned Credits:</v>
      </c>
      <c r="L845" s="40">
        <f ca="1">IF(ISERROR(F827),"",SUMIF(N832:N842,"&gt;0",F832:F842))</f>
        <v>19</v>
      </c>
      <c r="M845" s="42" t="str">
        <f ca="1">IF(ISERROR(F827),"",M824)</f>
        <v>Cuml. Earned Credits:</v>
      </c>
      <c r="N845" s="40">
        <f ca="1">IF(ISERROR(F827),"",VLOOKUP(B827,INDIRECT($F$8),10+(O843-1)*3,0))</f>
        <v>38</v>
      </c>
    </row>
    <row r="846" spans="1:24" ht="12" customHeight="1" x14ac:dyDescent="0.25">
      <c r="A846" s="40"/>
      <c r="B846" s="42"/>
      <c r="C846" s="42"/>
      <c r="D846" s="40"/>
      <c r="E846" s="42"/>
      <c r="F846" s="42"/>
      <c r="G846" s="40"/>
      <c r="H846" s="43"/>
      <c r="I846" s="40"/>
      <c r="J846" s="43"/>
      <c r="K846" s="42"/>
      <c r="L846" s="40"/>
      <c r="M846" s="42"/>
      <c r="N846" s="40"/>
    </row>
    <row r="847" spans="1:24" ht="12" customHeight="1" x14ac:dyDescent="0.25">
      <c r="A847" s="40"/>
      <c r="B847" s="42"/>
      <c r="C847" s="42"/>
      <c r="D847" s="40"/>
      <c r="E847" s="42"/>
      <c r="F847" s="42"/>
      <c r="G847" s="40"/>
      <c r="H847" s="43"/>
      <c r="I847" s="40"/>
      <c r="J847" s="43"/>
      <c r="K847" s="42"/>
      <c r="L847" s="40"/>
      <c r="M847" s="42"/>
      <c r="N847" s="40"/>
    </row>
    <row r="848" spans="1:24" ht="12" customHeight="1" x14ac:dyDescent="0.25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 t="str">
        <f ca="1">VLOOKUP(B848,INDIRECT($F$8),4,0)</f>
        <v>RAHUL BORA</v>
      </c>
    </row>
    <row r="849" spans="1:24" ht="12" customHeight="1" x14ac:dyDescent="0.25">
      <c r="A849" s="44" t="str">
        <f ca="1">IF(ISERROR(F848),"",A828)</f>
        <v>Name:</v>
      </c>
      <c r="B849" s="44" t="str">
        <f ca="1">IFERROR(VLOOKUP(B848,INDIRECT($F$8),4,0),"")</f>
        <v>RAHUL BORA</v>
      </c>
      <c r="C849" s="44"/>
      <c r="D849" s="44" t="str">
        <f ca="1">IF(ISERROR(F848),"",D828)</f>
        <v>Father's Name:</v>
      </c>
      <c r="E849" s="44" t="str">
        <f ca="1">IFERROR(VLOOKUP(B848,INDIRECT($F$8),5,0),"")</f>
        <v>BALWANT SINGH</v>
      </c>
      <c r="F849" s="44"/>
      <c r="G849" s="44" t="str">
        <f ca="1">IF(ISERROR(F848),"",G828)</f>
        <v>University Roll No:</v>
      </c>
      <c r="H849" s="44"/>
      <c r="I849" s="45">
        <f ca="1">IFERROR(VLOOKUP(B848,INDIRECT($F$8),2,0),"")</f>
        <v>250090101041</v>
      </c>
      <c r="J849" s="45"/>
      <c r="K849" s="44" t="str">
        <f ca="1">IF(ISERROR(F848),"",K828)</f>
        <v>University Enrol. No:</v>
      </c>
      <c r="L849" s="44"/>
      <c r="M849" s="45">
        <f ca="1">IFERROR(VLOOKUP(B848,INDIRECT($F$8),3,0),"")</f>
        <v>0</v>
      </c>
      <c r="N849" s="45"/>
    </row>
    <row r="850" spans="1:24" ht="12" customHeight="1" x14ac:dyDescent="0.25">
      <c r="A850" s="44"/>
      <c r="B850" s="44"/>
      <c r="C850" s="44"/>
      <c r="D850" s="44"/>
      <c r="E850" s="44"/>
      <c r="F850" s="44"/>
      <c r="G850" s="44"/>
      <c r="H850" s="44"/>
      <c r="I850" s="45"/>
      <c r="J850" s="45"/>
      <c r="K850" s="44"/>
      <c r="L850" s="44"/>
      <c r="M850" s="45"/>
      <c r="N850" s="45"/>
    </row>
    <row r="851" spans="1:24" ht="12" customHeight="1" x14ac:dyDescent="0.25">
      <c r="A851" s="42" t="str">
        <f ca="1">IF(ISERROR(F848),"",A830)</f>
        <v>Subject Code</v>
      </c>
      <c r="B851" s="42" t="str">
        <f ca="1">IF(ISERROR(F848),"",B830)</f>
        <v>Subject Name</v>
      </c>
      <c r="C851" s="42"/>
      <c r="D851" s="42"/>
      <c r="E851" s="42"/>
      <c r="F851" s="42" t="str">
        <f ca="1">IF(ISERROR(F848),"",F830)</f>
        <v>Credits</v>
      </c>
      <c r="G851" s="42" t="str">
        <f ca="1">IF(ISERROR(F848),"",G830)</f>
        <v>External Marks</v>
      </c>
      <c r="H851" s="42"/>
      <c r="I851" s="42" t="str">
        <f ca="1">IF(ISERROR(F848),"",I830)</f>
        <v>Sessional Marks</v>
      </c>
      <c r="J851" s="42"/>
      <c r="K851" s="42" t="str">
        <f ca="1">IF(ISERROR(F848),"",K830)</f>
        <v>Total Marks</v>
      </c>
      <c r="L851" s="42"/>
      <c r="M851" s="42" t="str">
        <f ca="1">IF(ISERROR(F848),"",M830)</f>
        <v>Grade</v>
      </c>
      <c r="N851" s="42" t="str">
        <f ca="1">IF(ISERROR(F848),"",N830)</f>
        <v>Grade Points</v>
      </c>
    </row>
    <row r="852" spans="1:24" ht="12" customHeight="1" x14ac:dyDescent="0.2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W852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10</v>
      </c>
    </row>
    <row r="853" spans="1:24" ht="12" customHeight="1" x14ac:dyDescent="0.25">
      <c r="A853" s="7" t="str">
        <f ca="1">IF(ISERROR(F848),"",VLOOKUP(C848,INDIRECT($F$8),6+(O853-1)*3,0))</f>
        <v>AHT 001</v>
      </c>
      <c r="B853" s="38" t="str">
        <f ca="1">IF(ISERROR(F848),"",VLOOKUP(D848,INDIRECT($F$8),6+(O853-1)*3,0))</f>
        <v>Engineering Physics</v>
      </c>
      <c r="C853" s="38"/>
      <c r="D853" s="38"/>
      <c r="E853" s="38"/>
      <c r="F853" s="7">
        <f ca="1">IF(ISERROR(F848),"",VLOOKUP(E848,INDIRECT($F$8),6+(O853-1)*3,0))</f>
        <v>4</v>
      </c>
      <c r="G853" s="39" t="str">
        <f ca="1">IF(ISERROR(F848),"",_xlfn.TEXTJOIN("/",FALSE,P853,S853))</f>
        <v>BALWANT SINGH/100</v>
      </c>
      <c r="H853" s="39"/>
      <c r="I853" s="39" t="str">
        <f ca="1">IF(ISERROR(F848),"",_xlfn.TEXTJOIN("/",FALSE,Q853,T853))</f>
        <v>26/50</v>
      </c>
      <c r="J853" s="39"/>
      <c r="K853" s="39" t="str">
        <f ca="1">IF(ISERROR(F848),"",_xlfn.TEXTJOIN("/",FALSE,R853,U853))</f>
        <v>26/150</v>
      </c>
      <c r="L853" s="39"/>
      <c r="M853" s="7" t="b">
        <f ca="1">IF(ISERROR(F848),"",IF(ISTEXT(P853),IF(P853="A","Ab",IF(P853="D","Dt",IF(P853="UFM","UFM",IF(P853="NA","")))),IF(AND(ISBLANK(P853),ISBLANK(R853)),"",IF(P853&lt;0.3*S853,"F",IF(ISBLANK(R853),"",IF(ISTEXT(R853),R853,IF(R853&gt;=0.9*U853,"O",IF(R853&gt;=0.85*U853,"A+",IF(R853&gt;=0.8*U853,"A",IF(R853&gt;=0.7*U853,"B+",IF(R853&gt;=0.6*U853,"B",IF(R853&gt;=0.5*U853,"C",IF(R853&gt;=0.4*U853,"P",IF(R853&lt;0.4*U853,"F",R853))))))))))))))</f>
        <v>0</v>
      </c>
      <c r="N853" s="8" t="e">
        <f t="shared" ref="N853:N863" ca="1" si="81">INDEX($Z$2:$Z$13,MATCH(M853,$Y$2:$Y$13,0))</f>
        <v>#N/A</v>
      </c>
      <c r="O853">
        <v>1</v>
      </c>
      <c r="P853" s="1" t="str">
        <f ca="1">IF(ISERROR(F848),"",IF(ISTEXT(VLOOKUP(B848,INDIRECT($F$8),6+(O853-1)*3)),(VLOOKUP(B848,INDIRECT($F$8),6+(O853-1)*3)),SUM(VLOOKUP(B848,INDIRECT($F$8),6+(O853-1)*3),IF(W865,W853,0))))</f>
        <v>BALWANT SINGH</v>
      </c>
      <c r="Q853" s="1">
        <f ca="1">IF(ISERROR(F848),"",VLOOKUP(B848,INDIRECT($F$8),7+(O853-1)*3))</f>
        <v>26</v>
      </c>
      <c r="R853" s="1">
        <f ca="1">IF(ISERROR(F848),"",SUM(P853:Q853))</f>
        <v>26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e">
        <f ca="1">IF(ISERROR(F848),"",IF(N853=0,A853,""))</f>
        <v>#N/A</v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11</v>
      </c>
      <c r="X853" s="1" t="str">
        <f ca="1">IF(ISERROR(F848),"",IF(W853=0,"",_xlfn.TEXTJOIN("",FALSE," G+",W853," in ",A853)))</f>
        <v xml:space="preserve"> G+11 in AHT 001</v>
      </c>
    </row>
    <row r="854" spans="1:24" ht="12" customHeight="1" x14ac:dyDescent="0.25">
      <c r="A854" s="7" t="str">
        <f ca="1">IF(ISERROR(F848),"",VLOOKUP(C848,INDIRECT($F$8),6+(O854-1)*3,0))</f>
        <v>AHT 005</v>
      </c>
      <c r="B854" s="38" t="str">
        <f ca="1">IF(ISERROR(F848),"",VLOOKUP(D848,INDIRECT($F$8),6+(O854-1)*3,0))</f>
        <v>Analytical Mathematics</v>
      </c>
      <c r="C854" s="38"/>
      <c r="D854" s="38"/>
      <c r="E854" s="38"/>
      <c r="F854" s="7">
        <f ca="1">IF(ISERROR(F848),"",VLOOKUP(E848,INDIRECT($F$8),6+(O854-1)*3,0))</f>
        <v>4</v>
      </c>
      <c r="G854" s="39" t="str">
        <f ca="1">IF(ISERROR(F848),"",_xlfn.TEXTJOIN("/",FALSE,P854,S854))</f>
        <v>12/100</v>
      </c>
      <c r="H854" s="39"/>
      <c r="I854" s="39" t="str">
        <f ca="1">IF(ISERROR(F848),"",_xlfn.TEXTJOIN("/",FALSE,Q854,T854))</f>
        <v>31/50</v>
      </c>
      <c r="J854" s="39"/>
      <c r="K854" s="39" t="str">
        <f ca="1">IF(ISERROR(F848),"",_xlfn.TEXTJOIN("/",FALSE,R854,U854))</f>
        <v>43/150</v>
      </c>
      <c r="L854" s="39"/>
      <c r="M854" s="7" t="str">
        <f ca="1">IF(ISERROR(F848),"",IF(ISTEXT(P854),IF(P854="A","Ab",IF(P854="D","Dt",IF(P854="UFM","UFM",IF(P854="NA","")))),IF(AND(ISBLANK(P854),ISBLANK(R854)),"",IF(P854&lt;0.3*S854,"F",IF(ISBLANK(R854),"",IF(ISTEXT(R854),R854,IF(R854&gt;=0.9*U854,"O",IF(R854&gt;=0.85*U854,"A+",IF(R854&gt;=0.8*U854,"A",IF(R854&gt;=0.7*U854,"B+",IF(R854&gt;=0.6*U854,"B",IF(R854&gt;=0.5*U854,"C",IF(R854&gt;=0.4*U854,"P",IF(R854&lt;0.4*U854,"F",R854))))))))))))))</f>
        <v>F</v>
      </c>
      <c r="N854" s="8">
        <f t="shared" ca="1" si="81"/>
        <v>0</v>
      </c>
      <c r="O854">
        <f>O853+1</f>
        <v>2</v>
      </c>
      <c r="P854" s="1">
        <f ca="1">IF(ISERROR(F848),"",IF(ISTEXT(VLOOKUP(B848,INDIRECT($F$8),6+(O854-1)*3)),(VLOOKUP(B848,INDIRECT($F$8),6+(O854-1)*3)),SUM(VLOOKUP(B848,INDIRECT($F$8),6+(O854-1)*3),IF(W865,W854,0))))</f>
        <v>12</v>
      </c>
      <c r="Q854" s="1">
        <f ca="1">IF(ISERROR(F848),"",VLOOKUP(B848,INDIRECT($F$8),7+(O854-1)*3))</f>
        <v>31</v>
      </c>
      <c r="R854" s="1">
        <f ca="1">IF(ISERROR(F848),"",SUM(P854:Q854))</f>
        <v>43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str">
        <f ca="1">IF(ISERROR(F848),"",IF(N854=0,A854,""))</f>
        <v>AHT 005</v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11</v>
      </c>
      <c r="X854" s="1" t="str">
        <f ca="1">IF(ISERROR(F848),"",IF(W854=0,"",_xlfn.TEXTJOIN("",FALSE," G+",W854," in ",A854)))</f>
        <v xml:space="preserve"> G+11 in AHT 005</v>
      </c>
    </row>
    <row r="855" spans="1:24" ht="12" customHeight="1" x14ac:dyDescent="0.25">
      <c r="A855" s="7" t="str">
        <f ca="1">IF(ISERROR(F848),"",VLOOKUP(C848,INDIRECT($F$8),6+(O855-1)*3,0))</f>
        <v>EET 001</v>
      </c>
      <c r="B855" s="38" t="str">
        <f ca="1">IF(ISERROR(F848),"",VLOOKUP(D848,INDIRECT($F$8),6+(O855-1)*3,0))</f>
        <v>Basic Electrical Engineering</v>
      </c>
      <c r="C855" s="38"/>
      <c r="D855" s="38"/>
      <c r="E855" s="38"/>
      <c r="F855" s="7">
        <f ca="1">IF(ISERROR(F848),"",VLOOKUP(E848,INDIRECT($F$8),6+(O855-1)*3,0))</f>
        <v>4</v>
      </c>
      <c r="G855" s="39" t="str">
        <f ca="1">IF(ISERROR(F848),"",_xlfn.TEXTJOIN("/",FALSE,P855,S855))</f>
        <v>56/100</v>
      </c>
      <c r="H855" s="39"/>
      <c r="I855" s="39" t="str">
        <f ca="1">IF(ISERROR(F848),"",_xlfn.TEXTJOIN("/",FALSE,Q855,T855))</f>
        <v>40/50</v>
      </c>
      <c r="J855" s="39"/>
      <c r="K855" s="39" t="str">
        <f ca="1">IF(ISERROR(F848),"",_xlfn.TEXTJOIN("/",FALSE,R855,U855))</f>
        <v>96/150</v>
      </c>
      <c r="L855" s="39"/>
      <c r="M855" s="7" t="str">
        <f ca="1">IF(ISERROR(F848),"",IF(ISTEXT(P855),IF(P855="A","Ab",IF(P855="D","Dt",IF(P855="UFM","UFM",IF(P855="NA","")))),IF(AND(ISBLANK(P855),ISBLANK(R855)),"",IF(P855&lt;0.3*S855,"F",IF(ISBLANK(R855),"",IF(ISTEXT(R855),R855,IF(R855&gt;=0.9*U855,"O",IF(R855&gt;=0.85*U855,"A+",IF(R855&gt;=0.8*U855,"A",IF(R855&gt;=0.7*U855,"B+",IF(R855&gt;=0.6*U855,"B",IF(R855&gt;=0.5*U855,"C",IF(R855&gt;=0.4*U855,"P",IF(R855&lt;0.4*U855,"F",R855))))))))))))))</f>
        <v>B</v>
      </c>
      <c r="N855" s="8">
        <f t="shared" ca="1" si="81"/>
        <v>6</v>
      </c>
      <c r="O855">
        <f>O854+1</f>
        <v>3</v>
      </c>
      <c r="P855" s="1">
        <f ca="1">IF(ISERROR(F848),"",IF(ISTEXT(VLOOKUP(B848,INDIRECT($F$8),6+(O855-1)*3)),(VLOOKUP(B848,INDIRECT($F$8),6+(O855-1)*3)),SUM(VLOOKUP(B848,INDIRECT($F$8),6+(O855-1)*3),IF(W865,W855,0))))</f>
        <v>56</v>
      </c>
      <c r="Q855" s="1">
        <f ca="1">IF(ISERROR(F848),"",VLOOKUP(B848,INDIRECT($F$8),7+(O855-1)*3))</f>
        <v>40</v>
      </c>
      <c r="R855" s="1">
        <f ca="1">IF(ISERROR(F848),"",SUM(P855:Q855))</f>
        <v>96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str">
        <f ca="1">IF(ISERROR(F848),"",IF(N855=0,A855,""))</f>
        <v/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0</v>
      </c>
      <c r="X855" s="1" t="str">
        <f ca="1">IF(ISERROR(F848),"",IF(W855=0,"",_xlfn.TEXTJOIN("",FALSE," G+",W855," in ",A855)))</f>
        <v/>
      </c>
    </row>
    <row r="856" spans="1:24" ht="12" customHeight="1" x14ac:dyDescent="0.25">
      <c r="A856" s="7" t="str">
        <f ca="1">IF(ISERROR(F848),"",VLOOKUP(C848,INDIRECT($F$8),6+(O856-1)*3,0))</f>
        <v>CST 001</v>
      </c>
      <c r="B856" s="38" t="str">
        <f ca="1">IF(ISERROR(F848),"",VLOOKUP(D848,INDIRECT($F$8),6+(O856-1)*3,0))</f>
        <v>Programming for Problem Solving</v>
      </c>
      <c r="C856" s="38"/>
      <c r="D856" s="38"/>
      <c r="E856" s="38"/>
      <c r="F856" s="7">
        <f ca="1">IF(ISERROR(F848),"",VLOOKUP(E848,INDIRECT($F$8),6+(O856-1)*3,0))</f>
        <v>4</v>
      </c>
      <c r="G856" s="39" t="str">
        <f ca="1">IF(ISERROR(F848),"",_xlfn.TEXTJOIN("/",FALSE,P856,S856))</f>
        <v>56/100</v>
      </c>
      <c r="H856" s="39"/>
      <c r="I856" s="39" t="str">
        <f ca="1">IF(ISERROR(F848),"",_xlfn.TEXTJOIN("/",FALSE,Q856,T856))</f>
        <v>37/50</v>
      </c>
      <c r="J856" s="39"/>
      <c r="K856" s="39" t="str">
        <f ca="1">IF(ISERROR(F848),"",_xlfn.TEXTJOIN("/",FALSE,R856,U856))</f>
        <v>93/150</v>
      </c>
      <c r="L856" s="39"/>
      <c r="M856" s="7" t="str">
        <f ca="1">IF(ISERROR(F848),"",IF(ISTEXT(P856),IF(P856="A","Ab",IF(P856="D","Dt",IF(P856="UFM","UFM",IF(P856="NA","")))),IF(AND(ISBLANK(P856),ISBLANK(R856)),"",IF(P856&lt;0.3*S856,"F",IF(ISBLANK(R856),"",IF(ISTEXT(R856),R856,IF(R856&gt;=0.9*U856,"O",IF(R856&gt;=0.85*U856,"A+",IF(R856&gt;=0.8*U856,"A",IF(R856&gt;=0.7*U856,"B+",IF(R856&gt;=0.6*U856,"B",IF(R856&gt;=0.5*U856,"C",IF(R856&gt;=0.4*U856,"P",IF(R856&lt;0.4*U856,"F",R856))))))))))))))</f>
        <v>B</v>
      </c>
      <c r="N856" s="8">
        <f t="shared" ca="1" si="81"/>
        <v>6</v>
      </c>
      <c r="O856">
        <f>O855+1</f>
        <v>4</v>
      </c>
      <c r="P856" s="1">
        <f ca="1">IF(ISERROR(F848),"",IF(ISTEXT(VLOOKUP(B848,INDIRECT($F$8),6+(O856-1)*3)),(VLOOKUP(B848,INDIRECT($F$8),6+(O856-1)*3)),SUM(VLOOKUP(B848,INDIRECT($F$8),6+(O856-1)*3),IF(W865,W856,0))))</f>
        <v>56</v>
      </c>
      <c r="Q856" s="1">
        <f ca="1">IF(ISERROR(F848),"",VLOOKUP(B848,INDIRECT($F$8),7+(O856-1)*3))</f>
        <v>37</v>
      </c>
      <c r="R856" s="1">
        <f ca="1">IF(ISERROR(F848),"",SUM(P856:Q856))</f>
        <v>93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str">
        <f ca="1">IF(ISERROR(F848),"",IF(N856=0,A856,""))</f>
        <v/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0</v>
      </c>
      <c r="X856" s="1" t="str">
        <f ca="1">IF(ISERROR(F848),"",IF(W856=0,"",_xlfn.TEXTJOIN("",FALSE," G+",W856," in ",A856)))</f>
        <v/>
      </c>
    </row>
    <row r="857" spans="1:24" ht="12" customHeight="1" x14ac:dyDescent="0.25">
      <c r="A857" s="7" t="str">
        <f ca="1">IF(ISERROR(F848),"",VLOOKUP(C848,INDIRECT($F$8),6+(O857-1)*3,0))</f>
        <v>AHT 004</v>
      </c>
      <c r="B857" s="38" t="str">
        <f ca="1">IF(ISERROR(F848),"",VLOOKUP(D848,INDIRECT($F$8),6+(O857-1)*3,0))</f>
        <v>Environmental Studies ($)</v>
      </c>
      <c r="C857" s="38"/>
      <c r="D857" s="38"/>
      <c r="E857" s="38"/>
      <c r="F857" s="7">
        <f ca="1">IF(ISERROR(F848),"",VLOOKUP(E848,INDIRECT($F$8),6+(O857-1)*3,0))</f>
        <v>0</v>
      </c>
      <c r="G857" s="39" t="str">
        <f ca="1">IF(ISERROR(F848),"",_xlfn.TEXTJOIN("/",FALSE,P857,S857))</f>
        <v>30/50</v>
      </c>
      <c r="H857" s="39"/>
      <c r="I857" s="39" t="str">
        <f ca="1">IF(ISERROR(F848),"",_xlfn.TEXTJOIN("/",FALSE,Q857,T857))</f>
        <v>20/25</v>
      </c>
      <c r="J857" s="39"/>
      <c r="K857" s="39" t="str">
        <f ca="1">IF(ISERROR(F848),"",_xlfn.TEXTJOIN("/",FALSE,R857,U857))</f>
        <v>50/75</v>
      </c>
      <c r="L857" s="39"/>
      <c r="M857" s="7" t="str">
        <f ca="1">IF(ISERROR(F848),"",IF(ISTEXT(P857),IF(P857="A","Ab",IF(P857="D","Dt",IF(P857="UFM","UFM",IF(P857="NA","")))),IF(AND(ISBLANK(P857),ISBLANK(R857)),"",IF(P857&lt;0.3*S857,"F",IF(ISBLANK(R857),"",IF(ISTEXT(R857),R857,IF(R857&gt;=0.9*U857,"O",IF(R857&gt;=0.85*U857,"A+",IF(R857&gt;=0.8*U857,"A",IF(R857&gt;=0.7*U857,"B+",IF(R857&gt;=0.6*U857,"B",IF(R857&gt;=0.5*U857,"C",IF(R857&gt;=0.4*U857,"P",IF(R857&lt;0.4*U857,"F",R857))))))))))))))</f>
        <v>B</v>
      </c>
      <c r="N857" s="8">
        <f t="shared" ca="1" si="81"/>
        <v>6</v>
      </c>
      <c r="O857">
        <f>O856+1</f>
        <v>5</v>
      </c>
      <c r="P857" s="1">
        <f ca="1">IF(ISERROR(F848),"",IF(ISTEXT(VLOOKUP(B848,INDIRECT($F$8),6+(O857-1)*3)),(VLOOKUP(B848,INDIRECT($F$8),6+(O857-1)*3)),SUM(VLOOKUP(B848,INDIRECT($F$8),6+(O857-1)*3),IF(W865,W857,0))))</f>
        <v>30</v>
      </c>
      <c r="Q857" s="1">
        <f ca="1">IF(ISERROR(F848),"",VLOOKUP(B848,INDIRECT($F$8),7+(O857-1)*3))</f>
        <v>20</v>
      </c>
      <c r="R857" s="1">
        <f ca="1">IF(ISERROR(F848),"",SUM(P857:Q857))</f>
        <v>50</v>
      </c>
      <c r="S857" s="1">
        <f ca="1">IF(ISERROR(F848),"",VLOOKUP(A848,INDIRECT($F$8),6+(O857-1)*3))</f>
        <v>50</v>
      </c>
      <c r="T857" s="1">
        <f ca="1">IF(ISERROR(F848),"",VLOOKUP(A848,INDIRECT($F$8),7+(O857-1)*3))</f>
        <v>25</v>
      </c>
      <c r="U857" s="1">
        <f ca="1">IF(ISERROR(F848),"",VLOOKUP(A848,INDIRECT($F$8),8+(O857-1)*3))</f>
        <v>75</v>
      </c>
      <c r="V857" s="1" t="str">
        <f ca="1">IF(ISERROR(F848),"",IF(N857=0,A857,""))</f>
        <v/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0</v>
      </c>
      <c r="X857" s="1" t="str">
        <f ca="1">IF(ISERROR(F848),"",IF(W857=0,"",_xlfn.TEXTJOIN("",FALSE," G+",W857," in ",A857)))</f>
        <v/>
      </c>
    </row>
    <row r="858" spans="1:24" ht="12" customHeight="1" x14ac:dyDescent="0.25">
      <c r="A858" s="7" t="str">
        <f ca="1">IF(ISERROR(F848),"",VLOOKUP(C848,INDIRECT($F$8),6+(O858-1)*3,0))</f>
        <v>AHP 001</v>
      </c>
      <c r="B858" s="38" t="str">
        <f ca="1">IF(ISERROR(F848),"",VLOOKUP(D848,INDIRECT($F$8),6+(O858-1)*3,0))</f>
        <v>Engineering Physics Lab</v>
      </c>
      <c r="C858" s="38"/>
      <c r="D858" s="38"/>
      <c r="E858" s="38"/>
      <c r="F858" s="7">
        <f ca="1">IF(ISERROR(F848),"",VLOOKUP(E848,INDIRECT($F$8),6+(O858-1)*3,0))</f>
        <v>1</v>
      </c>
      <c r="G858" s="39" t="str">
        <f ca="1">IF(ISERROR(F848),"",_xlfn.TEXTJOIN("/",FALSE,P858,S858))</f>
        <v>18/25</v>
      </c>
      <c r="H858" s="39"/>
      <c r="I858" s="39" t="str">
        <f ca="1">IF(ISERROR(F848),"",_xlfn.TEXTJOIN("/",FALSE,Q858,T858))</f>
        <v>21/25</v>
      </c>
      <c r="J858" s="39"/>
      <c r="K858" s="39" t="str">
        <f ca="1">IF(ISERROR(F848),"",_xlfn.TEXTJOIN("/",FALSE,R858,U858))</f>
        <v>39/50</v>
      </c>
      <c r="L858" s="39"/>
      <c r="M858" s="7" t="str">
        <f ca="1">IF(ISERROR(F848),"",IF(ISTEXT(P858),IF(P858="A","Ab",IF(P858="D","Dt",IF(P858="UFM","UFM",IF(P858="NA","")))),IF(AND(ISBLANK(P858),ISBLANK(R858)),"",IF(P858&lt;0.3*S858,"F",IF(ISBLANK(R858),"",IF(ISTEXT(R858),R858,IF(R858&gt;=0.9*U858,"O",IF(R858&gt;=0.85*U858,"A+",IF(R858&gt;=0.8*U858,"A",IF(R858&gt;=0.7*U858,"B+",IF(R858&gt;=0.6*U858,"B",IF(R858&gt;=0.5*U858,"C",IF(R858&gt;=0.4*U858,"P",IF(R858&lt;0.4*U858,"F",R858))))))))))))))</f>
        <v>B+</v>
      </c>
      <c r="N858" s="8">
        <f t="shared" ca="1" si="81"/>
        <v>7</v>
      </c>
      <c r="O858">
        <f t="shared" ref="O858:O864" si="82">O857+1</f>
        <v>6</v>
      </c>
      <c r="P858" s="1">
        <f ca="1">IF(ISERROR(F848),"",IF(ISTEXT(VLOOKUP(B848,INDIRECT($F$8),6+(O858-1)*3)),(VLOOKUP(B848,INDIRECT($F$8),6+(O858-1)*3)),SUM(VLOOKUP(B848,INDIRECT($F$8),6+(O858-1)*3),IF(W865,W858,0))))</f>
        <v>18</v>
      </c>
      <c r="Q858" s="1">
        <f ca="1">IF(ISERROR(F848),"",VLOOKUP(B848,INDIRECT($F$8),7+(O858-1)*3))</f>
        <v>21</v>
      </c>
      <c r="R858" s="1">
        <f ca="1">IF(ISERROR(F848),"",SUM(P858:Q858))</f>
        <v>39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str">
        <f ca="1">IF(ISERROR(F848),"",IF(N858=0,A858,""))</f>
        <v/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0</v>
      </c>
      <c r="X858" s="1" t="str">
        <f ca="1">IF(ISERROR(F848),"",IF(W858=0,"",_xlfn.TEXTJOIN("",FALSE," G+",W858," in ",A858)))</f>
        <v/>
      </c>
    </row>
    <row r="859" spans="1:24" ht="12" customHeight="1" x14ac:dyDescent="0.25">
      <c r="A859" s="7" t="str">
        <f ca="1">IF(ISERROR(F848),"",VLOOKUP(C848,INDIRECT($F$8),6+(O859-1)*3,0))</f>
        <v>EEP 001</v>
      </c>
      <c r="B859" s="38" t="str">
        <f ca="1">IF(ISERROR(F848),"",VLOOKUP(D848,INDIRECT($F$8),6+(O859-1)*3,0))</f>
        <v>Basic Electrical Engineering Lab</v>
      </c>
      <c r="C859" s="38"/>
      <c r="D859" s="38"/>
      <c r="E859" s="38"/>
      <c r="F859" s="7">
        <f ca="1">IF(ISERROR(F848),"",VLOOKUP(E848,INDIRECT($F$8),6+(O859-1)*3,0))</f>
        <v>1</v>
      </c>
      <c r="G859" s="39" t="str">
        <f ca="1">IF(ISERROR(F848),"",_xlfn.TEXTJOIN("/",FALSE,P859,S859))</f>
        <v>23/25</v>
      </c>
      <c r="H859" s="39"/>
      <c r="I859" s="39" t="str">
        <f ca="1">IF(ISERROR(F848),"",_xlfn.TEXTJOIN("/",FALSE,Q859,T859))</f>
        <v>22/25</v>
      </c>
      <c r="J859" s="39"/>
      <c r="K859" s="39" t="str">
        <f ca="1">IF(ISERROR(F848),"",_xlfn.TEXTJOIN("/",FALSE,R859,U859))</f>
        <v>45/50</v>
      </c>
      <c r="L859" s="39"/>
      <c r="M859" s="7" t="str">
        <f ca="1">IF(ISERROR(F848),"",IF(ISTEXT(P859),IF(P859="A","Ab",IF(P859="D","Dt",IF(P859="UFM","UFM",IF(P859="NA","")))),IF(AND(ISBLANK(P859),ISBLANK(R859)),"",IF(P859&lt;0.3*S859,"F",IF(ISBLANK(R859),"",IF(ISTEXT(R859),R859,IF(R859&gt;=0.9*U859,"O",IF(R859&gt;=0.85*U859,"A+",IF(R859&gt;=0.8*U859,"A",IF(R859&gt;=0.7*U859,"B+",IF(R859&gt;=0.6*U859,"B",IF(R859&gt;=0.5*U859,"C",IF(R859&gt;=0.4*U859,"P",IF(R859&lt;0.4*U859,"F",R859))))))))))))))</f>
        <v>O</v>
      </c>
      <c r="N859" s="8">
        <f t="shared" ca="1" si="81"/>
        <v>10</v>
      </c>
      <c r="O859">
        <f t="shared" si="82"/>
        <v>7</v>
      </c>
      <c r="P859" s="1">
        <f ca="1">IF(ISERROR(F848),"",IF(ISTEXT(VLOOKUP(B848,INDIRECT($F$8),6+(O859-1)*3)),(VLOOKUP(B848,INDIRECT($F$8),6+(O859-1)*3)),SUM(VLOOKUP(B848,INDIRECT($F$8),6+(O859-1)*3),IF(W865,W859,0))))</f>
        <v>23</v>
      </c>
      <c r="Q859" s="1">
        <f ca="1">IF(ISERROR(F848),"",VLOOKUP(B848,INDIRECT($F$8),7+(O859-1)*3))</f>
        <v>22</v>
      </c>
      <c r="R859" s="1">
        <f ca="1">IF(ISERROR(F848),"",SUM(P859:Q859))</f>
        <v>45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str">
        <f ca="1">IF(ISERROR(F848),"",IF(N859=0,A859,""))</f>
        <v/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0</v>
      </c>
      <c r="X859" s="1" t="str">
        <f ca="1">IF(ISERROR(F848),"",IF(W859=0,"",_xlfn.TEXTJOIN("",FALSE," G+",W859," in ",A859)))</f>
        <v/>
      </c>
    </row>
    <row r="860" spans="1:24" ht="12" customHeight="1" x14ac:dyDescent="0.25">
      <c r="A860" s="7" t="str">
        <f ca="1">IF(ISERROR(F848),"",VLOOKUP(C848,INDIRECT($F$8),6+(O860-1)*3,0))</f>
        <v>CSP 001</v>
      </c>
      <c r="B860" s="38" t="str">
        <f ca="1">IF(ISERROR(F848),"",VLOOKUP(D848,INDIRECT($F$8),6+(O860-1)*3-Z860,0))</f>
        <v>Programming for Problem Solving Lab</v>
      </c>
      <c r="C860" s="38"/>
      <c r="D860" s="38"/>
      <c r="E860" s="38"/>
      <c r="F860" s="7">
        <f ca="1">IF(ISERROR(F848),"",VLOOKUP(E848,INDIRECT($F$8),6+(O860-1)*3,0))</f>
        <v>1</v>
      </c>
      <c r="G860" s="39" t="str">
        <f ca="1">IF(ISERROR(F848),"",_xlfn.TEXTJOIN("/",FALSE,P860,S860))</f>
        <v>20/25</v>
      </c>
      <c r="H860" s="39"/>
      <c r="I860" s="39" t="str">
        <f ca="1">IF(ISERROR(F848),"",_xlfn.TEXTJOIN("/",FALSE,Q860,T860))</f>
        <v>20/25</v>
      </c>
      <c r="J860" s="39"/>
      <c r="K860" s="39" t="str">
        <f ca="1">IF(ISERROR(F848),"",_xlfn.TEXTJOIN("/",FALSE,R860,U860))</f>
        <v>40/50</v>
      </c>
      <c r="L860" s="39"/>
      <c r="M860" s="7" t="str">
        <f ca="1">IF(ISERROR(F848),"",IF(ISTEXT(P860),IF(P860="A","Ab",IF(P860="D","Dt",IF(P860="UFM","UFM",IF(P860="NA","")))),IF(AND(ISBLANK(P860),ISBLANK(R860)),"",IF(P860&lt;0.3*S860,"F",IF(ISBLANK(R860),"",IF(ISTEXT(R860),R860,IF(R860&gt;=0.9*U860,"O",IF(R860&gt;=0.85*U860,"A+",IF(R860&gt;=0.8*U860,"A",IF(R860&gt;=0.7*U860,"B+",IF(R860&gt;=0.6*U860,"B",IF(R860&gt;=0.5*U860,"C",IF(R860&gt;=0.4*U860,"P",IF(R860&lt;0.4*U860,"F",R860))))))))))))))</f>
        <v>A</v>
      </c>
      <c r="N860" s="8">
        <f t="shared" ca="1" si="81"/>
        <v>8</v>
      </c>
      <c r="O860">
        <f t="shared" si="82"/>
        <v>8</v>
      </c>
      <c r="P860" s="1">
        <f ca="1">IF(ISERROR(F848),"",IF(ISTEXT(VLOOKUP(B848,INDIRECT($F$8),6+(O860-1)*3)),(VLOOKUP(B848,INDIRECT($F$8),6+(O860-1)*3)),SUM(VLOOKUP(B848,INDIRECT($F$8),6+(O860-1)*3),IF(W865,W860,0))))</f>
        <v>20</v>
      </c>
      <c r="Q860" s="1">
        <f ca="1">IF(ISERROR(F848),"",VLOOKUP(B848,INDIRECT($F$8),7+(O860-1)*3))</f>
        <v>20</v>
      </c>
      <c r="R860" s="1">
        <f ca="1">IF(ISERROR(F848),"",SUM(P860:Q860))</f>
        <v>40</v>
      </c>
      <c r="S860" s="1">
        <f ca="1">IF(ISERROR(F848),"",VLOOKUP(A848,INDIRECT($F$8),6+(O860-1)*3))</f>
        <v>25</v>
      </c>
      <c r="T860" s="1">
        <f ca="1">IF(ISERROR(F848),"",VLOOKUP(A848,INDIRECT($F$8),7+(O860-1)*3))</f>
        <v>25</v>
      </c>
      <c r="U860" s="1">
        <f ca="1">IF(ISERROR(F848),"",VLOOKUP(A848,INDIRECT($F$8),8+(O860-1)*3))</f>
        <v>50</v>
      </c>
      <c r="V860" s="1" t="str">
        <f ca="1">IF(ISERROR(F848),"",IF(N860=0,A860,""))</f>
        <v/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0</v>
      </c>
      <c r="X860" s="1" t="str">
        <f ca="1">IF(ISERROR(F848),"",IF(W860=0,"",_xlfn.TEXTJOIN("",FALSE," G+",W860," in ",A860)))</f>
        <v/>
      </c>
    </row>
    <row r="861" spans="1:24" ht="12" customHeight="1" x14ac:dyDescent="0.25">
      <c r="A861" s="7" t="str">
        <f ca="1">IF(ISERROR(F848),"",VLOOKUP(C848,INDIRECT($F$8),6+(O861-1)*3,0))</f>
        <v>MEP 002</v>
      </c>
      <c r="B861" s="38" t="str">
        <f ca="1">IF(ISERROR(F848),"",VLOOKUP(D848,INDIRECT($F$8),6+(O861-1)*3-Z861,0))</f>
        <v>Engineering Graphics &amp; Design Lab</v>
      </c>
      <c r="C861" s="38"/>
      <c r="D861" s="38"/>
      <c r="E861" s="38"/>
      <c r="F861" s="7">
        <f ca="1">IF(ISERROR(F848),"",VLOOKUP(E848,INDIRECT($F$8),6+(O861-1)*3,0))</f>
        <v>2</v>
      </c>
      <c r="G861" s="39" t="str">
        <f ca="1">IF(ISERROR(F848),"",_xlfn.TEXTJOIN("/",FALSE,P861,S861))</f>
        <v>40/50</v>
      </c>
      <c r="H861" s="39"/>
      <c r="I861" s="39" t="str">
        <f ca="1">IF(ISERROR(F848),"",_xlfn.TEXTJOIN("/",FALSE,Q861,T861))</f>
        <v>45/50</v>
      </c>
      <c r="J861" s="39"/>
      <c r="K861" s="39" t="str">
        <f ca="1">IF(ISERROR(F848),"",_xlfn.TEXTJOIN("/",FALSE,R861,U861))</f>
        <v>85/100</v>
      </c>
      <c r="L861" s="39"/>
      <c r="M861" s="7" t="str">
        <f ca="1">IF(ISERROR(F848),"",IF(ISTEXT(P861),IF(P861="A","Ab",IF(P861="D","Dt",IF(P861="UFM","UFM",IF(P861="NA","")))),IF(AND(ISBLANK(P861),ISBLANK(R861)),"",IF(P861&lt;0.3*S861,"F",IF(ISBLANK(R861),"",IF(ISTEXT(R861),R861,IF(R861&gt;=0.9*U861,"O",IF(R861&gt;=0.85*U861,"A+",IF(R861&gt;=0.8*U861,"A",IF(R861&gt;=0.7*U861,"B+",IF(R861&gt;=0.6*U861,"B",IF(R861&gt;=0.5*U861,"C",IF(R861&gt;=0.4*U861,"P",IF(R861&lt;0.4*U861,"F",R861))))))))))))))</f>
        <v>A+</v>
      </c>
      <c r="N861" s="8">
        <f t="shared" ca="1" si="81"/>
        <v>9</v>
      </c>
      <c r="O861">
        <f t="shared" si="82"/>
        <v>9</v>
      </c>
      <c r="P861" s="1">
        <f ca="1">IF(ISERROR(F848),"",IF(ISTEXT(VLOOKUP(B848,INDIRECT($F$8),6+(O861-1)*3)),(VLOOKUP(B848,INDIRECT($F$8),6+(O861-1)*3)),SUM(VLOOKUP(B848,INDIRECT($F$8),6+(O861-1)*3),IF(W865,W861,0))))</f>
        <v>40</v>
      </c>
      <c r="Q861" s="1">
        <f ca="1">IF(ISERROR(F848),"",VLOOKUP(B848,INDIRECT($F$8),7+(O861-1)*3))</f>
        <v>45</v>
      </c>
      <c r="R861" s="1">
        <f ca="1">IF(ISERROR(F848),"",SUM(P861:Q861))</f>
        <v>85</v>
      </c>
      <c r="S861" s="1">
        <f ca="1">IF(ISERROR(F848),"",VLOOKUP(A848,INDIRECT($F$8),6+(O861-1)*3))</f>
        <v>50</v>
      </c>
      <c r="T861" s="1">
        <f ca="1">IF(ISERROR(F848),"",VLOOKUP(A848,INDIRECT($F$8),7+(O861-1)*3))</f>
        <v>50</v>
      </c>
      <c r="U861" s="1">
        <f ca="1">IF(ISERROR(F848),"",VLOOKUP(A848,INDIRECT($F$8),8+(O861-1)*3))</f>
        <v>100</v>
      </c>
      <c r="V861" s="1" t="str">
        <f ca="1">IF(ISERROR(F848),"",IF(N861=0,A861,""))</f>
        <v/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0</v>
      </c>
      <c r="X861" s="1" t="str">
        <f ca="1">IF(ISERROR(F848),"",IF(W861=0,"",_xlfn.TEXTJOIN("",FALSE," G+",W861," in ",A861)))</f>
        <v/>
      </c>
    </row>
    <row r="862" spans="1:24" ht="12" customHeight="1" x14ac:dyDescent="0.25">
      <c r="A862" s="7" t="str">
        <f ca="1">IF(ISERROR(F848),"",VLOOKUP(C848,INDIRECT($F$8),6+(O862-1)*3,0))</f>
        <v>AHP 003</v>
      </c>
      <c r="B862" s="38" t="str">
        <f ca="1">IF(ISERROR(F848),"",VLOOKUP(D848,INDIRECT($F$8),6+(O862-1)*3,0))</f>
        <v>Introduction to Digital Marketing Lab</v>
      </c>
      <c r="C862" s="38"/>
      <c r="D862" s="38"/>
      <c r="E862" s="38"/>
      <c r="F862" s="7">
        <f ca="1">IF(ISERROR(F848),"",VLOOKUP(E848,INDIRECT($F$8),6+(O862-1)*3,0))</f>
        <v>1</v>
      </c>
      <c r="G862" s="39" t="str">
        <f ca="1">IF(ISERROR(F848),"",_xlfn.TEXTJOIN("/",FALSE,P862,S862))</f>
        <v>20/25</v>
      </c>
      <c r="H862" s="39"/>
      <c r="I862" s="39" t="str">
        <f ca="1">IF(ISERROR(F848),"",_xlfn.TEXTJOIN("/",FALSE,Q862,T862))</f>
        <v>22/25</v>
      </c>
      <c r="J862" s="39"/>
      <c r="K862" s="39" t="str">
        <f ca="1">IF(ISERROR(F848),"",_xlfn.TEXTJOIN("/",FALSE,R862,U862))</f>
        <v>42/50</v>
      </c>
      <c r="L862" s="39"/>
      <c r="M862" s="7" t="str">
        <f ca="1">IF(ISERROR(F848),"",IF(ISTEXT(P862),IF(P862="A","Ab",IF(P862="D","Dt",IF(P862="UFM","UFM",IF(P862="NA","")))),IF(AND(ISBLANK(P862),ISBLANK(R862)),"",IF(P862&lt;0.3*S862,"F",IF(ISBLANK(R862),"",IF(ISTEXT(R862),R862,IF(R862&gt;=0.9*U862,"O",IF(R862&gt;=0.85*U862,"A+",IF(R862&gt;=0.8*U862,"A",IF(R862&gt;=0.7*U862,"B+",IF(R862&gt;=0.6*U862,"B",IF(R862&gt;=0.5*U862,"C",IF(R862&gt;=0.4*U862,"P",IF(R862&lt;0.4*U862,"F",R862))))))))))))))</f>
        <v>A</v>
      </c>
      <c r="N862" s="8">
        <f t="shared" ca="1" si="81"/>
        <v>8</v>
      </c>
      <c r="O862">
        <f t="shared" si="82"/>
        <v>10</v>
      </c>
      <c r="P862" s="1">
        <f ca="1">IF(ISERROR(F848),"",IF(ISTEXT(VLOOKUP(B848,INDIRECT($F$8),6+(O862-1)*3)),(VLOOKUP(B848,INDIRECT($F$8),6+(O862-1)*3)),SUM(VLOOKUP(B848,INDIRECT($F$8),6+(O862-1)*3),IF(W865,W862,0))))</f>
        <v>20</v>
      </c>
      <c r="Q862" s="1">
        <f ca="1">IF(ISERROR(F848),"",VLOOKUP(B848,INDIRECT($F$8),7+(O862-1)*3))</f>
        <v>22</v>
      </c>
      <c r="R862" s="1">
        <f ca="1">IF(ISERROR(F848),"",SUM(P862:Q862))</f>
        <v>42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str">
        <f ca="1">IF(ISERROR(F848),"",IF(N862=0,A862,""))</f>
        <v/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0</v>
      </c>
      <c r="X862" s="1" t="str">
        <f ca="1">IF(ISERROR(F848),"",IF(W862=0,"",_xlfn.TEXTJOIN("",FALSE," G+",W862," in ",A862)))</f>
        <v/>
      </c>
    </row>
    <row r="863" spans="1:24" ht="12" customHeight="1" x14ac:dyDescent="0.25">
      <c r="A863" s="7" t="str">
        <f ca="1">IF(ISERROR(F848),"",VLOOKUP(C848,INDIRECT($F$8),6+(O863-1)*3,0))</f>
        <v>AHP 005</v>
      </c>
      <c r="B863" s="38" t="str">
        <f ca="1">IF(ISERROR(F848),"",VLOOKUP(D848,INDIRECT($F$8),6+(O863-1)*3,0))</f>
        <v>Self Employment &amp; Entrepreneurship Development</v>
      </c>
      <c r="C863" s="38"/>
      <c r="D863" s="38"/>
      <c r="E863" s="38"/>
      <c r="F863" s="7">
        <f ca="1">IF(ISERROR(F848),"",VLOOKUP(E848,INDIRECT($F$8),6+(O863-1)*3,0))</f>
        <v>1</v>
      </c>
      <c r="G863" s="39" t="str">
        <f ca="1">IF(ISERROR(F848),"",_xlfn.TEXTJOIN("/",FALSE,P863,S863))</f>
        <v>21/25</v>
      </c>
      <c r="H863" s="39"/>
      <c r="I863" s="39" t="str">
        <f ca="1">IF(ISERROR(F848),"",_xlfn.TEXTJOIN("/",FALSE,Q863,T863))</f>
        <v>23/25</v>
      </c>
      <c r="J863" s="39"/>
      <c r="K863" s="39" t="str">
        <f ca="1">IF(ISERROR(F848),"",_xlfn.TEXTJOIN("/",FALSE,R863,U863))</f>
        <v>44/50</v>
      </c>
      <c r="L863" s="39"/>
      <c r="M863" s="7" t="str">
        <f ca="1">IF(ISERROR(F848),"",IF(ISTEXT(P863),IF(P863="A","Ab",IF(P863="D","Dt",IF(P863="UFM","UFM",IF(P863="NA","")))),IF(AND(ISBLANK(P863),ISBLANK(R863)),"",IF(P863&lt;0.3*S863,"F",IF(ISBLANK(R863),"",IF(ISTEXT(R863),R863,IF(R863&gt;=0.9*U863,"O",IF(R863&gt;=0.85*U863,"A+",IF(R863&gt;=0.8*U863,"A",IF(R863&gt;=0.7*U863,"B+",IF(R863&gt;=0.6*U863,"B",IF(R863&gt;=0.5*U863,"C",IF(R863&gt;=0.4*U863,"P",IF(R863&lt;0.4*U863,"F",R863))))))))))))))</f>
        <v>A+</v>
      </c>
      <c r="N863" s="8">
        <f t="shared" ca="1" si="81"/>
        <v>9</v>
      </c>
      <c r="O863">
        <f t="shared" si="82"/>
        <v>11</v>
      </c>
      <c r="P863" s="1">
        <f ca="1">IF(ISERROR(F848),"",IF(ISTEXT(VLOOKUP(B848,INDIRECT($F$8),6+(O863-1)*3)),(VLOOKUP(B848,INDIRECT($F$8),6+(O863-1)*3)),SUM(VLOOKUP(B848,INDIRECT($F$8),6+(O863-1)*3),IF(W865,W863,0))))</f>
        <v>21</v>
      </c>
      <c r="Q863" s="1">
        <f ca="1">IF(ISERROR(F848),"",VLOOKUP(B848,INDIRECT($F$8),7+(O863-1)*3))</f>
        <v>23</v>
      </c>
      <c r="R863" s="1">
        <f ca="1">IF(ISERROR(F848),"",SUM(P863:Q863))</f>
        <v>44</v>
      </c>
      <c r="S863" s="1">
        <f ca="1">IF(ISERROR(F848),"",VLOOKUP(A848,INDIRECT($F$8),6+(O863-1)*3))</f>
        <v>25</v>
      </c>
      <c r="T863" s="1">
        <f ca="1">IF(ISERROR(F848),"",VLOOKUP(A848,INDIRECT($F$8),7+(O863-1)*3))</f>
        <v>25</v>
      </c>
      <c r="U863" s="1">
        <f ca="1">IF(ISERROR(F848),"",VLOOKUP(A848,INDIRECT($F$8),8+(O863-1)*3))</f>
        <v>50</v>
      </c>
      <c r="V863" s="1" t="str">
        <f ca="1">IF(ISERROR(F848),"",IF(N863=0,A863,""))</f>
        <v/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0</v>
      </c>
      <c r="X863" s="1" t="str">
        <f ca="1">IF(ISERROR(F848),"",IF(W863=0,"",_xlfn.TEXTJOIN("",FALSE," G+",W863," in ",A863)))</f>
        <v/>
      </c>
    </row>
    <row r="864" spans="1:24" ht="12" customHeight="1" x14ac:dyDescent="0.25">
      <c r="A864" s="7" t="str">
        <f ca="1">IF(ISERROR(F848),"",VLOOKUP(C848,INDIRECT($F$8),6+(O864-1)*3-Y864,0))</f>
        <v>GP 02</v>
      </c>
      <c r="B864" s="38" t="str">
        <f ca="1">IF(ISERROR(F848),"",VLOOKUP(D848,INDIRECT($F$8),6+(O864-1)*3-Z864,0))</f>
        <v>General Proficiency ($)</v>
      </c>
      <c r="C864" s="38"/>
      <c r="D864" s="38"/>
      <c r="E864" s="38"/>
      <c r="F864" s="7">
        <f ca="1">IF(ISERROR(F848),"",VLOOKUP(E848,INDIRECT($F$8),6+(O864-1)*3-AA864,0))</f>
        <v>0</v>
      </c>
      <c r="G864" s="39" t="str">
        <f ca="1">IF(ISERROR(F848),"","-")</f>
        <v>-</v>
      </c>
      <c r="H864" s="39"/>
      <c r="I864" s="39" t="str">
        <f ca="1">IF(ISERROR(F848),"",_xlfn.TEXTJOIN("/",FALSE,Q864,T864))</f>
        <v>45/50</v>
      </c>
      <c r="J864" s="39"/>
      <c r="K864" s="39" t="str">
        <f ca="1">IF(ISERROR(F848),"",_xlfn.TEXTJOIN("/",FALSE,R864,U864))</f>
        <v>45/50</v>
      </c>
      <c r="L864" s="39"/>
      <c r="M864" s="39" t="str">
        <f ca="1">IF(ISBLANK(R864),"",IF(ISTEXT(R864),R864,IF(R864&gt;=0.8*U864,"Excellent",IF(R864&gt;=0.6*U864,"Very Good",IF(R864&gt;=0.4*U864,"Good",IF(R864&gt;=0.2*U864,"Satisfactory","Average"))))))</f>
        <v>Excellent</v>
      </c>
      <c r="N864" s="39"/>
      <c r="O864">
        <f t="shared" si="82"/>
        <v>12</v>
      </c>
      <c r="P864" s="1">
        <f ca="1">IF(ISERROR(F848),"",IF(ISTEXT(VLOOKUP(B\28,INDIRECT($F$8),6+(O864-1)*3)),(VLOOKUP(B848,INDIRECT($F$8),6+(O864-1)*3)),SUM(VLOOKUP(B848,INDIRECT($F$8),6+(O864-1)*3),IF(W865,W864,0))))</f>
        <v>0</v>
      </c>
      <c r="Q864" s="1">
        <f ca="1">IF(ISERROR(F848),"",VLOOKUP(B848,INDIRECT($F$8),7+(O864-1)*3))</f>
        <v>45</v>
      </c>
      <c r="R864" s="1">
        <f ca="1">IF(ISERROR(F848),"",SUM(P864:Q864))</f>
        <v>45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5">
      <c r="A865" s="40" t="str">
        <f ca="1">IF(ISERROR(F848),"",A844)</f>
        <v>Total Credits/ Marks/ Total Grade Points</v>
      </c>
      <c r="B865" s="40"/>
      <c r="C865" s="40"/>
      <c r="D865" s="40"/>
      <c r="E865" s="40"/>
      <c r="F865" s="10">
        <f ca="1">IF(ISERROR(F848),"",SUM(F853:F863))</f>
        <v>23</v>
      </c>
      <c r="G865" s="41" t="str">
        <f ca="1">IF(ISERROR(F848),"",_xlfn.TEXTJOIN("/",TRUE,SUMIF(F853:F864,"&gt;0",P853:P864),SUMIF(F853:F864,"&gt;0",S853:S864)))</f>
        <v>266/575</v>
      </c>
      <c r="H865" s="41"/>
      <c r="I865" s="41" t="str">
        <f ca="1">IF(ISERROR(F848),"",_xlfn.TEXTJOIN("/",TRUE,SUMIF(F853:F864,"&gt;0",Q853:Q864),SUMIF(F853:F864,"&gt;0",T853:T864)))</f>
        <v>287/375</v>
      </c>
      <c r="J865" s="41"/>
      <c r="K865" s="41" t="str">
        <f ca="1">IF(ISERROR(F848),"",_xlfn.TEXTJOIN("/",TRUE,SUMIF(F853:F864,"&gt;0",R853:R864),SUMIF(F853:F864,"&gt;0",U853:U864)))</f>
        <v>553/950</v>
      </c>
      <c r="L865" s="41"/>
      <c r="M865" s="40" t="e">
        <f ca="1">IF(ISERROR(F848),"",SUMPRODUCT(N853:N863,F853:F863))</f>
        <v>#N/A</v>
      </c>
      <c r="N865" s="40"/>
      <c r="V865" s="1" t="e">
        <f ca="1">IF(ISERROR(F848),"",_xlfn.TEXTJOIN(", ",TRUE,V853:V864))</f>
        <v>#N/A</v>
      </c>
      <c r="W865" t="b">
        <f ca="1">IF(ISERROR(F848),"",IF(SUM(W853:W864)&lt;=W852,TRUE,FALSE))</f>
        <v>0</v>
      </c>
      <c r="X865" s="1" t="str">
        <f ca="1">IF(ISERROR(F848),"",_xlfn.TEXTJOIN(",",TRUE,X853:X864))</f>
        <v xml:space="preserve"> G+11 in AHT 001, G+11 in AHT 005</v>
      </c>
    </row>
    <row r="866" spans="1:24" ht="12" customHeight="1" x14ac:dyDescent="0.25">
      <c r="A866" s="40" t="str">
        <f ca="1">IF(ISERROR(F848),"",A845)</f>
        <v>Result:</v>
      </c>
      <c r="B866" s="42" t="e" cm="1">
        <f t="array" aca="1" ref="B866" ca="1">IF(INDIRECT("N" &amp; ROW())&lt;20, "NOT PROMOTED TO SECOND YEAR", IF(TRIM(INDIRECT("V" &amp; ROW()-1))="","PASS","CARRY OVER")
)</f>
        <v>#N/A</v>
      </c>
      <c r="C866" s="42"/>
      <c r="D866" s="40" t="str">
        <f ca="1">IF(ISERROR(F848),"",D845)</f>
        <v>Remark:</v>
      </c>
      <c r="E866" s="42" t="e">
        <f ca="1">IF(ISERROR(F848),"",IF(V865="",IF(X865="","",X865),_xlfn.TEXTJOIN(" ",TRUE,"BACK IN",V865)))</f>
        <v>#N/A</v>
      </c>
      <c r="F866" s="42"/>
      <c r="G866" s="40" t="str">
        <f ca="1">IF(ISERROR(F848),"",G845)</f>
        <v>SGPA:</v>
      </c>
      <c r="H866" s="43" t="e">
        <f ca="1">IF(ISERROR(F848),"",M865/F865)</f>
        <v>#N/A</v>
      </c>
      <c r="I866" s="40" t="str">
        <f ca="1">IF(ISERROR(F848),"",I845)</f>
        <v>CGPA:</v>
      </c>
      <c r="J866" s="43" t="e">
        <f ca="1">IF(ISERROR(F848),"",VLOOKUP(B848,INDIRECT($F$8),12+(O864-1)*3,0))</f>
        <v>#N/A</v>
      </c>
      <c r="K866" s="42" t="str">
        <f ca="1">IF(ISERROR(F848),"",K845)</f>
        <v>Earned Credits:</v>
      </c>
      <c r="L866" s="40">
        <f ca="1">IF(ISERROR(F848),"",SUMIF(N853:N863,"&gt;0",F853:F863))</f>
        <v>15</v>
      </c>
      <c r="M866" s="42" t="str">
        <f ca="1">IF(ISERROR(F848),"",M845)</f>
        <v>Cuml. Earned Credits:</v>
      </c>
      <c r="N866" s="40">
        <f ca="1">IF(ISERROR(F848),"",VLOOKUP(B848,INDIRECT($F$8),10+(O864-1)*3,0))</f>
        <v>38</v>
      </c>
    </row>
    <row r="867" spans="1:24" ht="12" customHeight="1" x14ac:dyDescent="0.25">
      <c r="A867" s="40"/>
      <c r="B867" s="42"/>
      <c r="C867" s="42"/>
      <c r="D867" s="40"/>
      <c r="E867" s="42"/>
      <c r="F867" s="42"/>
      <c r="G867" s="40"/>
      <c r="H867" s="43"/>
      <c r="I867" s="40"/>
      <c r="J867" s="43"/>
      <c r="K867" s="42"/>
      <c r="L867" s="40"/>
      <c r="M867" s="42"/>
      <c r="N867" s="40"/>
    </row>
    <row r="868" spans="1:24" ht="12" customHeight="1" x14ac:dyDescent="0.25">
      <c r="A868" s="40"/>
      <c r="B868" s="42"/>
      <c r="C868" s="42"/>
      <c r="D868" s="40"/>
      <c r="E868" s="42"/>
      <c r="F868" s="42"/>
      <c r="G868" s="40"/>
      <c r="H868" s="43"/>
      <c r="I868" s="40"/>
      <c r="J868" s="43"/>
      <c r="K868" s="42"/>
      <c r="L868" s="40"/>
      <c r="M868" s="42"/>
      <c r="N868" s="40"/>
    </row>
    <row r="869" spans="1:24" ht="12" customHeight="1" x14ac:dyDescent="0.25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 t="str">
        <f ca="1">VLOOKUP(B869,INDIRECT($F$8),4,0)</f>
        <v>RUPESH NEGI</v>
      </c>
    </row>
    <row r="870" spans="1:24" ht="12" customHeight="1" x14ac:dyDescent="0.25">
      <c r="A870" s="44" t="str">
        <f ca="1">IF(ISERROR(F869),"",A849)</f>
        <v>Name:</v>
      </c>
      <c r="B870" s="44" t="str">
        <f ca="1">IFERROR(VLOOKUP(B869,INDIRECT($F$8),4,0),"")</f>
        <v>RUPESH NEGI</v>
      </c>
      <c r="C870" s="44"/>
      <c r="D870" s="44" t="str">
        <f ca="1">IF(ISERROR(F869),"",D849)</f>
        <v>Father's Name:</v>
      </c>
      <c r="E870" s="44" t="str">
        <f ca="1">IFERROR(VLOOKUP(B869,INDIRECT($F$8),5,0),"")</f>
        <v>MANMOHAN SINGH</v>
      </c>
      <c r="F870" s="44"/>
      <c r="G870" s="44" t="str">
        <f ca="1">IF(ISERROR(F869),"",G849)</f>
        <v>University Roll No:</v>
      </c>
      <c r="H870" s="44"/>
      <c r="I870" s="45">
        <f ca="1">IFERROR(VLOOKUP(B869,INDIRECT($F$8),2,0),"")</f>
        <v>250090101042</v>
      </c>
      <c r="J870" s="45"/>
      <c r="K870" s="44" t="str">
        <f ca="1">IF(ISERROR(F869),"",K849)</f>
        <v>University Enrol. No:</v>
      </c>
      <c r="L870" s="44"/>
      <c r="M870" s="45">
        <f ca="1">IFERROR(VLOOKUP(B869,INDIRECT($F$8),3,0),"")</f>
        <v>0</v>
      </c>
      <c r="N870" s="45"/>
    </row>
    <row r="871" spans="1:24" ht="12" customHeight="1" x14ac:dyDescent="0.25">
      <c r="A871" s="44"/>
      <c r="B871" s="44"/>
      <c r="C871" s="44"/>
      <c r="D871" s="44"/>
      <c r="E871" s="44"/>
      <c r="F871" s="44"/>
      <c r="G871" s="44"/>
      <c r="H871" s="44"/>
      <c r="I871" s="45"/>
      <c r="J871" s="45"/>
      <c r="K871" s="44"/>
      <c r="L871" s="44"/>
      <c r="M871" s="45"/>
      <c r="N871" s="45"/>
    </row>
    <row r="872" spans="1:24" ht="12" customHeight="1" x14ac:dyDescent="0.25">
      <c r="A872" s="42" t="str">
        <f ca="1">IF(ISERROR(F869),"",A851)</f>
        <v>Subject Code</v>
      </c>
      <c r="B872" s="42" t="str">
        <f ca="1">IF(ISERROR(F869),"",B851)</f>
        <v>Subject Name</v>
      </c>
      <c r="C872" s="42"/>
      <c r="D872" s="42"/>
      <c r="E872" s="42"/>
      <c r="F872" s="42" t="str">
        <f ca="1">IF(ISERROR(F869),"",F851)</f>
        <v>Credits</v>
      </c>
      <c r="G872" s="42" t="str">
        <f ca="1">IF(ISERROR(F869),"",G851)</f>
        <v>External Marks</v>
      </c>
      <c r="H872" s="42"/>
      <c r="I872" s="42" t="str">
        <f ca="1">IF(ISERROR(F869),"",I851)</f>
        <v>Sessional Marks</v>
      </c>
      <c r="J872" s="42"/>
      <c r="K872" s="42" t="str">
        <f ca="1">IF(ISERROR(F869),"",K851)</f>
        <v>Total Marks</v>
      </c>
      <c r="L872" s="42"/>
      <c r="M872" s="42" t="str">
        <f ca="1">IF(ISERROR(F869),"",M851)</f>
        <v>Grade</v>
      </c>
      <c r="N872" s="42" t="str">
        <f ca="1">IF(ISERROR(F869),"",N851)</f>
        <v>Grade Points</v>
      </c>
    </row>
    <row r="873" spans="1:24" ht="12" customHeight="1" x14ac:dyDescent="0.2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W873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10</v>
      </c>
    </row>
    <row r="874" spans="1:24" ht="12" customHeight="1" x14ac:dyDescent="0.25">
      <c r="A874" s="7" t="str">
        <f ca="1">IF(ISERROR(F869),"",VLOOKUP(C869,INDIRECT($F$8),6+(O874-1)*3,0))</f>
        <v>AHT 001</v>
      </c>
      <c r="B874" s="38" t="str">
        <f ca="1">IF(ISERROR(F869),"",VLOOKUP(D869,INDIRECT($F$8),6+(O874-1)*3,0))</f>
        <v>Engineering Physics</v>
      </c>
      <c r="C874" s="38"/>
      <c r="D874" s="38"/>
      <c r="E874" s="38"/>
      <c r="F874" s="7">
        <f ca="1">IF(ISERROR(F869),"",VLOOKUP(E869,INDIRECT($F$8),6+(O874-1)*3,0))</f>
        <v>4</v>
      </c>
      <c r="G874" s="39" t="str">
        <f ca="1">IF(ISERROR(F869),"",_xlfn.TEXTJOIN("/",FALSE,P874,S874))</f>
        <v>MANMOHAN SINGH/100</v>
      </c>
      <c r="H874" s="39"/>
      <c r="I874" s="39" t="str">
        <f ca="1">IF(ISERROR(F869),"",_xlfn.TEXTJOIN("/",FALSE,Q874,T874))</f>
        <v>40/50</v>
      </c>
      <c r="J874" s="39"/>
      <c r="K874" s="39" t="str">
        <f ca="1">IF(ISERROR(F869),"",_xlfn.TEXTJOIN("/",FALSE,R874,U874))</f>
        <v>40/150</v>
      </c>
      <c r="L874" s="39"/>
      <c r="M874" s="7" t="b">
        <f ca="1">IF(ISERROR(F869),"",IF(ISTEXT(P874),IF(P874="A","Ab",IF(P874="D","Dt",IF(P874="UFM","UFM",IF(P874="NA","")))),IF(AND(ISBLANK(P874),ISBLANK(R874)),"",IF(P874&lt;0.3*S874,"F",IF(ISBLANK(R874),"",IF(ISTEXT(R874),R874,IF(R874&gt;=0.9*U874,"O",IF(R874&gt;=0.85*U874,"A+",IF(R874&gt;=0.8*U874,"A",IF(R874&gt;=0.7*U874,"B+",IF(R874&gt;=0.6*U874,"B",IF(R874&gt;=0.5*U874,"C",IF(R874&gt;=0.4*U874,"P",IF(R874&lt;0.4*U874,"F",R874))))))))))))))</f>
        <v>0</v>
      </c>
      <c r="N874" s="8" t="e">
        <f t="shared" ref="N874:N884" ca="1" si="83">INDEX($Z$2:$Z$13,MATCH(M874,$Y$2:$Y$13,0))</f>
        <v>#N/A</v>
      </c>
      <c r="O874">
        <v>1</v>
      </c>
      <c r="P874" s="1" t="str">
        <f ca="1">IF(ISERROR(F869),"",IF(ISTEXT(VLOOKUP(B869,INDIRECT($F$8),6+(O874-1)*3)),(VLOOKUP(B869,INDIRECT($F$8),6+(O874-1)*3)),SUM(VLOOKUP(B869,INDIRECT($F$8),6+(O874-1)*3),IF(W886,W874,0))))</f>
        <v>MANMOHAN SINGH</v>
      </c>
      <c r="Q874" s="1">
        <f ca="1">IF(ISERROR(F869),"",VLOOKUP(B869,INDIRECT($F$8),7+(O874-1)*3))</f>
        <v>40</v>
      </c>
      <c r="R874" s="1">
        <f ca="1">IF(ISERROR(F869),"",SUM(P874:Q874))</f>
        <v>40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e">
        <f ca="1">IF(ISERROR(F869),"",IF(N874=0,A874,""))</f>
        <v>#N/A</v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11</v>
      </c>
      <c r="X874" s="1" t="str">
        <f ca="1">IF(ISERROR(F869),"",IF(W874=0,"",_xlfn.TEXTJOIN("",FALSE," G+",W874," in ",A874)))</f>
        <v xml:space="preserve"> G+11 in AHT 001</v>
      </c>
    </row>
    <row r="875" spans="1:24" ht="12" customHeight="1" x14ac:dyDescent="0.25">
      <c r="A875" s="7" t="str">
        <f ca="1">IF(ISERROR(F869),"",VLOOKUP(C869,INDIRECT($F$8),6+(O875-1)*3,0))</f>
        <v>AHT 005</v>
      </c>
      <c r="B875" s="38" t="str">
        <f ca="1">IF(ISERROR(F869),"",VLOOKUP(D869,INDIRECT($F$8),6+(O875-1)*3,0))</f>
        <v>Analytical Mathematics</v>
      </c>
      <c r="C875" s="38"/>
      <c r="D875" s="38"/>
      <c r="E875" s="38"/>
      <c r="F875" s="7">
        <f ca="1">IF(ISERROR(F869),"",VLOOKUP(E869,INDIRECT($F$8),6+(O875-1)*3,0))</f>
        <v>4</v>
      </c>
      <c r="G875" s="39" t="str">
        <f ca="1">IF(ISERROR(F869),"",_xlfn.TEXTJOIN("/",FALSE,P875,S875))</f>
        <v>62/100</v>
      </c>
      <c r="H875" s="39"/>
      <c r="I875" s="39" t="str">
        <f ca="1">IF(ISERROR(F869),"",_xlfn.TEXTJOIN("/",FALSE,Q875,T875))</f>
        <v>36/50</v>
      </c>
      <c r="J875" s="39"/>
      <c r="K875" s="39" t="str">
        <f ca="1">IF(ISERROR(F869),"",_xlfn.TEXTJOIN("/",FALSE,R875,U875))</f>
        <v>98/150</v>
      </c>
      <c r="L875" s="39"/>
      <c r="M875" s="7" t="str">
        <f ca="1">IF(ISERROR(F869),"",IF(ISTEXT(P875),IF(P875="A","Ab",IF(P875="D","Dt",IF(P875="UFM","UFM",IF(P875="NA","")))),IF(AND(ISBLANK(P875),ISBLANK(R875)),"",IF(P875&lt;0.3*S875,"F",IF(ISBLANK(R875),"",IF(ISTEXT(R875),R875,IF(R875&gt;=0.9*U875,"O",IF(R875&gt;=0.85*U875,"A+",IF(R875&gt;=0.8*U875,"A",IF(R875&gt;=0.7*U875,"B+",IF(R875&gt;=0.6*U875,"B",IF(R875&gt;=0.5*U875,"C",IF(R875&gt;=0.4*U875,"P",IF(R875&lt;0.4*U875,"F",R875))))))))))))))</f>
        <v>B</v>
      </c>
      <c r="N875" s="8">
        <f t="shared" ca="1" si="83"/>
        <v>6</v>
      </c>
      <c r="O875">
        <f>O874+1</f>
        <v>2</v>
      </c>
      <c r="P875" s="1">
        <f ca="1">IF(ISERROR(F869),"",IF(ISTEXT(VLOOKUP(B869,INDIRECT($F$8),6+(O875-1)*3)),(VLOOKUP(B869,INDIRECT($F$8),6+(O875-1)*3)),SUM(VLOOKUP(B869,INDIRECT($F$8),6+(O875-1)*3),IF(W886,W875,0))))</f>
        <v>62</v>
      </c>
      <c r="Q875" s="1">
        <f ca="1">IF(ISERROR(F869),"",VLOOKUP(B869,INDIRECT($F$8),7+(O875-1)*3))</f>
        <v>36</v>
      </c>
      <c r="R875" s="1">
        <f ca="1">IF(ISERROR(F869),"",SUM(P875:Q875))</f>
        <v>98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str">
        <f ca="1">IF(ISERROR(F869),"",IF(N875=0,A875,""))</f>
        <v/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0</v>
      </c>
      <c r="X875" s="1" t="str">
        <f ca="1">IF(ISERROR(F869),"",IF(W875=0,"",_xlfn.TEXTJOIN("",FALSE," G+",W875," in ",A875)))</f>
        <v/>
      </c>
    </row>
    <row r="876" spans="1:24" ht="12" customHeight="1" x14ac:dyDescent="0.25">
      <c r="A876" s="7" t="str">
        <f ca="1">IF(ISERROR(F869),"",VLOOKUP(C869,INDIRECT($F$8),6+(O876-1)*3,0))</f>
        <v>EET 001</v>
      </c>
      <c r="B876" s="38" t="str">
        <f ca="1">IF(ISERROR(F869),"",VLOOKUP(D869,INDIRECT($F$8),6+(O876-1)*3,0))</f>
        <v>Basic Electrical Engineering</v>
      </c>
      <c r="C876" s="38"/>
      <c r="D876" s="38"/>
      <c r="E876" s="38"/>
      <c r="F876" s="7">
        <f ca="1">IF(ISERROR(F869),"",VLOOKUP(E869,INDIRECT($F$8),6+(O876-1)*3,0))</f>
        <v>4</v>
      </c>
      <c r="G876" s="39" t="str">
        <f ca="1">IF(ISERROR(F869),"",_xlfn.TEXTJOIN("/",FALSE,P876,S876))</f>
        <v>76/100</v>
      </c>
      <c r="H876" s="39"/>
      <c r="I876" s="39" t="str">
        <f ca="1">IF(ISERROR(F869),"",_xlfn.TEXTJOIN("/",FALSE,Q876,T876))</f>
        <v>39/50</v>
      </c>
      <c r="J876" s="39"/>
      <c r="K876" s="39" t="str">
        <f ca="1">IF(ISERROR(F869),"",_xlfn.TEXTJOIN("/",FALSE,R876,U876))</f>
        <v>115/150</v>
      </c>
      <c r="L876" s="39"/>
      <c r="M876" s="7" t="str">
        <f ca="1">IF(ISERROR(F869),"",IF(ISTEXT(P876),IF(P876="A","Ab",IF(P876="D","Dt",IF(P876="UFM","UFM",IF(P876="NA","")))),IF(AND(ISBLANK(P876),ISBLANK(R876)),"",IF(P876&lt;0.3*S876,"F",IF(ISBLANK(R876),"",IF(ISTEXT(R876),R876,IF(R876&gt;=0.9*U876,"O",IF(R876&gt;=0.85*U876,"A+",IF(R876&gt;=0.8*U876,"A",IF(R876&gt;=0.7*U876,"B+",IF(R876&gt;=0.6*U876,"B",IF(R876&gt;=0.5*U876,"C",IF(R876&gt;=0.4*U876,"P",IF(R876&lt;0.4*U876,"F",R876))))))))))))))</f>
        <v>B+</v>
      </c>
      <c r="N876" s="8">
        <f t="shared" ca="1" si="83"/>
        <v>7</v>
      </c>
      <c r="O876">
        <f>O875+1</f>
        <v>3</v>
      </c>
      <c r="P876" s="1">
        <f ca="1">IF(ISERROR(F869),"",IF(ISTEXT(VLOOKUP(B869,INDIRECT($F$8),6+(O876-1)*3)),(VLOOKUP(B869,INDIRECT($F$8),6+(O876-1)*3)),SUM(VLOOKUP(B869,INDIRECT($F$8),6+(O876-1)*3),IF(W886,W876,0))))</f>
        <v>76</v>
      </c>
      <c r="Q876" s="1">
        <f ca="1">IF(ISERROR(F869),"",VLOOKUP(B869,INDIRECT($F$8),7+(O876-1)*3))</f>
        <v>39</v>
      </c>
      <c r="R876" s="1">
        <f ca="1">IF(ISERROR(F869),"",SUM(P876:Q876))</f>
        <v>115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str">
        <f ca="1">IF(ISERROR(F869),"",IF(N876=0,A876,""))</f>
        <v/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0</v>
      </c>
      <c r="X876" s="1" t="str">
        <f ca="1">IF(ISERROR(F869),"",IF(W876=0,"",_xlfn.TEXTJOIN("",FALSE," G+",W876," in ",A876)))</f>
        <v/>
      </c>
    </row>
    <row r="877" spans="1:24" ht="12" customHeight="1" x14ac:dyDescent="0.25">
      <c r="A877" s="7" t="str">
        <f ca="1">IF(ISERROR(F869),"",VLOOKUP(C869,INDIRECT($F$8),6+(O877-1)*3,0))</f>
        <v>CST 001</v>
      </c>
      <c r="B877" s="38" t="str">
        <f ca="1">IF(ISERROR(F869),"",VLOOKUP(D869,INDIRECT($F$8),6+(O877-1)*3,0))</f>
        <v>Programming for Problem Solving</v>
      </c>
      <c r="C877" s="38"/>
      <c r="D877" s="38"/>
      <c r="E877" s="38"/>
      <c r="F877" s="7">
        <f ca="1">IF(ISERROR(F869),"",VLOOKUP(E869,INDIRECT($F$8),6+(O877-1)*3,0))</f>
        <v>4</v>
      </c>
      <c r="G877" s="39" t="str">
        <f ca="1">IF(ISERROR(F869),"",_xlfn.TEXTJOIN("/",FALSE,P877,S877))</f>
        <v>71/100</v>
      </c>
      <c r="H877" s="39"/>
      <c r="I877" s="39" t="str">
        <f ca="1">IF(ISERROR(F869),"",_xlfn.TEXTJOIN("/",FALSE,Q877,T877))</f>
        <v>42/50</v>
      </c>
      <c r="J877" s="39"/>
      <c r="K877" s="39" t="str">
        <f ca="1">IF(ISERROR(F869),"",_xlfn.TEXTJOIN("/",FALSE,R877,U877))</f>
        <v>113/150</v>
      </c>
      <c r="L877" s="39"/>
      <c r="M877" s="7" t="str">
        <f ca="1">IF(ISERROR(F869),"",IF(ISTEXT(P877),IF(P877="A","Ab",IF(P877="D","Dt",IF(P877="UFM","UFM",IF(P877="NA","")))),IF(AND(ISBLANK(P877),ISBLANK(R877)),"",IF(P877&lt;0.3*S877,"F",IF(ISBLANK(R877),"",IF(ISTEXT(R877),R877,IF(R877&gt;=0.9*U877,"O",IF(R877&gt;=0.85*U877,"A+",IF(R877&gt;=0.8*U877,"A",IF(R877&gt;=0.7*U877,"B+",IF(R877&gt;=0.6*U877,"B",IF(R877&gt;=0.5*U877,"C",IF(R877&gt;=0.4*U877,"P",IF(R877&lt;0.4*U877,"F",R877))))))))))))))</f>
        <v>B+</v>
      </c>
      <c r="N877" s="8">
        <f t="shared" ca="1" si="83"/>
        <v>7</v>
      </c>
      <c r="O877">
        <f>O876+1</f>
        <v>4</v>
      </c>
      <c r="P877" s="1">
        <f ca="1">IF(ISERROR(F869),"",IF(ISTEXT(VLOOKUP(B869,INDIRECT($F$8),6+(O877-1)*3)),(VLOOKUP(B869,INDIRECT($F$8),6+(O877-1)*3)),SUM(VLOOKUP(B869,INDIRECT($F$8),6+(O877-1)*3),IF(W886,W877,0))))</f>
        <v>71</v>
      </c>
      <c r="Q877" s="1">
        <f ca="1">IF(ISERROR(F869),"",VLOOKUP(B869,INDIRECT($F$8),7+(O877-1)*3))</f>
        <v>42</v>
      </c>
      <c r="R877" s="1">
        <f ca="1">IF(ISERROR(F869),"",SUM(P877:Q877))</f>
        <v>113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str">
        <f ca="1">IF(ISERROR(F869),"",IF(N877=0,A877,""))</f>
        <v/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0</v>
      </c>
      <c r="X877" s="1" t="str">
        <f ca="1">IF(ISERROR(F869),"",IF(W877=0,"",_xlfn.TEXTJOIN("",FALSE," G+",W877," in ",A877)))</f>
        <v/>
      </c>
    </row>
    <row r="878" spans="1:24" ht="12" customHeight="1" x14ac:dyDescent="0.25">
      <c r="A878" s="7" t="str">
        <f ca="1">IF(ISERROR(F869),"",VLOOKUP(C869,INDIRECT($F$8),6+(O878-1)*3,0))</f>
        <v>AHT 004</v>
      </c>
      <c r="B878" s="38" t="str">
        <f ca="1">IF(ISERROR(F869),"",VLOOKUP(D869,INDIRECT($F$8),6+(O878-1)*3,0))</f>
        <v>Environmental Studies ($)</v>
      </c>
      <c r="C878" s="38"/>
      <c r="D878" s="38"/>
      <c r="E878" s="38"/>
      <c r="F878" s="7">
        <f ca="1">IF(ISERROR(F869),"",VLOOKUP(E869,INDIRECT($F$8),6+(O878-1)*3,0))</f>
        <v>0</v>
      </c>
      <c r="G878" s="39" t="str">
        <f ca="1">IF(ISERROR(F869),"",_xlfn.TEXTJOIN("/",FALSE,P878,S878))</f>
        <v>34/50</v>
      </c>
      <c r="H878" s="39"/>
      <c r="I878" s="39" t="str">
        <f ca="1">IF(ISERROR(F869),"",_xlfn.TEXTJOIN("/",FALSE,Q878,T878))</f>
        <v>18/25</v>
      </c>
      <c r="J878" s="39"/>
      <c r="K878" s="39" t="str">
        <f ca="1">IF(ISERROR(F869),"",_xlfn.TEXTJOIN("/",FALSE,R878,U878))</f>
        <v>52/75</v>
      </c>
      <c r="L878" s="39"/>
      <c r="M878" s="7" t="str">
        <f ca="1">IF(ISERROR(F869),"",IF(ISTEXT(P878),IF(P878="A","Ab",IF(P878="D","Dt",IF(P878="UFM","UFM",IF(P878="NA","")))),IF(AND(ISBLANK(P878),ISBLANK(R878)),"",IF(P878&lt;0.3*S878,"F",IF(ISBLANK(R878),"",IF(ISTEXT(R878),R878,IF(R878&gt;=0.9*U878,"O",IF(R878&gt;=0.85*U878,"A+",IF(R878&gt;=0.8*U878,"A",IF(R878&gt;=0.7*U878,"B+",IF(R878&gt;=0.6*U878,"B",IF(R878&gt;=0.5*U878,"C",IF(R878&gt;=0.4*U878,"P",IF(R878&lt;0.4*U878,"F",R878))))))))))))))</f>
        <v>B</v>
      </c>
      <c r="N878" s="8">
        <f t="shared" ca="1" si="83"/>
        <v>6</v>
      </c>
      <c r="O878">
        <f>O877+1</f>
        <v>5</v>
      </c>
      <c r="P878" s="1">
        <f ca="1">IF(ISERROR(F869),"",IF(ISTEXT(VLOOKUP(B869,INDIRECT($F$8),6+(O878-1)*3)),(VLOOKUP(B869,INDIRECT($F$8),6+(O878-1)*3)),SUM(VLOOKUP(B869,INDIRECT($F$8),6+(O878-1)*3),IF(W886,W878,0))))</f>
        <v>34</v>
      </c>
      <c r="Q878" s="1">
        <f ca="1">IF(ISERROR(F869),"",VLOOKUP(B869,INDIRECT($F$8),7+(O878-1)*3))</f>
        <v>18</v>
      </c>
      <c r="R878" s="1">
        <f ca="1">IF(ISERROR(F869),"",SUM(P878:Q878))</f>
        <v>52</v>
      </c>
      <c r="S878" s="1">
        <f ca="1">IF(ISERROR(F869),"",VLOOKUP(A869,INDIRECT($F$8),6+(O878-1)*3))</f>
        <v>50</v>
      </c>
      <c r="T878" s="1">
        <f ca="1">IF(ISERROR(F869),"",VLOOKUP(A869,INDIRECT($F$8),7+(O878-1)*3))</f>
        <v>25</v>
      </c>
      <c r="U878" s="1">
        <f ca="1">IF(ISERROR(F869),"",VLOOKUP(A869,INDIRECT($F$8),8+(O878-1)*3))</f>
        <v>75</v>
      </c>
      <c r="V878" s="1" t="str">
        <f ca="1">IF(ISERROR(F869),"",IF(N878=0,A878,""))</f>
        <v/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0</v>
      </c>
      <c r="X878" s="1" t="str">
        <f ca="1">IF(ISERROR(F869),"",IF(W878=0,"",_xlfn.TEXTJOIN("",FALSE," G+",W878," in ",A878)))</f>
        <v/>
      </c>
    </row>
    <row r="879" spans="1:24" ht="12" customHeight="1" x14ac:dyDescent="0.25">
      <c r="A879" s="7" t="str">
        <f ca="1">IF(ISERROR(F869),"",VLOOKUP(C869,INDIRECT($F$8),6+(O879-1)*3,0))</f>
        <v>AHP 001</v>
      </c>
      <c r="B879" s="38" t="str">
        <f ca="1">IF(ISERROR(F869),"",VLOOKUP(D869,INDIRECT($F$8),6+(O879-1)*3,0))</f>
        <v>Engineering Physics Lab</v>
      </c>
      <c r="C879" s="38"/>
      <c r="D879" s="38"/>
      <c r="E879" s="38"/>
      <c r="F879" s="7">
        <f ca="1">IF(ISERROR(F869),"",VLOOKUP(E869,INDIRECT($F$8),6+(O879-1)*3,0))</f>
        <v>1</v>
      </c>
      <c r="G879" s="39" t="str">
        <f ca="1">IF(ISERROR(F869),"",_xlfn.TEXTJOIN("/",FALSE,P879,S879))</f>
        <v>19/25</v>
      </c>
      <c r="H879" s="39"/>
      <c r="I879" s="39" t="str">
        <f ca="1">IF(ISERROR(F869),"",_xlfn.TEXTJOIN("/",FALSE,Q879,T879))</f>
        <v>21/25</v>
      </c>
      <c r="J879" s="39"/>
      <c r="K879" s="39" t="str">
        <f ca="1">IF(ISERROR(F869),"",_xlfn.TEXTJOIN("/",FALSE,R879,U879))</f>
        <v>40/50</v>
      </c>
      <c r="L879" s="39"/>
      <c r="M879" s="7" t="str">
        <f ca="1">IF(ISERROR(F869),"",IF(ISTEXT(P879),IF(P879="A","Ab",IF(P879="D","Dt",IF(P879="UFM","UFM",IF(P879="NA","")))),IF(AND(ISBLANK(P879),ISBLANK(R879)),"",IF(P879&lt;0.3*S879,"F",IF(ISBLANK(R879),"",IF(ISTEXT(R879),R879,IF(R879&gt;=0.9*U879,"O",IF(R879&gt;=0.85*U879,"A+",IF(R879&gt;=0.8*U879,"A",IF(R879&gt;=0.7*U879,"B+",IF(R879&gt;=0.6*U879,"B",IF(R879&gt;=0.5*U879,"C",IF(R879&gt;=0.4*U879,"P",IF(R879&lt;0.4*U879,"F",R879))))))))))))))</f>
        <v>A</v>
      </c>
      <c r="N879" s="8">
        <f t="shared" ca="1" si="83"/>
        <v>8</v>
      </c>
      <c r="O879">
        <f t="shared" ref="O879:O885" si="84">O878+1</f>
        <v>6</v>
      </c>
      <c r="P879" s="1">
        <f ca="1">IF(ISERROR(F869),"",IF(ISTEXT(VLOOKUP(B869,INDIRECT($F$8),6+(O879-1)*3)),(VLOOKUP(B869,INDIRECT($F$8),6+(O879-1)*3)),SUM(VLOOKUP(B869,INDIRECT($F$8),6+(O879-1)*3),IF(W886,W879,0))))</f>
        <v>19</v>
      </c>
      <c r="Q879" s="1">
        <f ca="1">IF(ISERROR(F869),"",VLOOKUP(B869,INDIRECT($F$8),7+(O879-1)*3))</f>
        <v>21</v>
      </c>
      <c r="R879" s="1">
        <f ca="1">IF(ISERROR(F869),"",SUM(P879:Q879))</f>
        <v>40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str">
        <f ca="1">IF(ISERROR(F869),"",IF(N879=0,A879,""))</f>
        <v/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0</v>
      </c>
      <c r="X879" s="1" t="str">
        <f ca="1">IF(ISERROR(F869),"",IF(W879=0,"",_xlfn.TEXTJOIN("",FALSE," G+",W879," in ",A879)))</f>
        <v/>
      </c>
    </row>
    <row r="880" spans="1:24" ht="12" customHeight="1" x14ac:dyDescent="0.25">
      <c r="A880" s="7" t="str">
        <f ca="1">IF(ISERROR(F869),"",VLOOKUP(C869,INDIRECT($F$8),6+(O880-1)*3,0))</f>
        <v>EEP 001</v>
      </c>
      <c r="B880" s="38" t="str">
        <f ca="1">IF(ISERROR(F869),"",VLOOKUP(D869,INDIRECT($F$8),6+(O880-1)*3,0))</f>
        <v>Basic Electrical Engineering Lab</v>
      </c>
      <c r="C880" s="38"/>
      <c r="D880" s="38"/>
      <c r="E880" s="38"/>
      <c r="F880" s="7">
        <f ca="1">IF(ISERROR(F869),"",VLOOKUP(E869,INDIRECT($F$8),6+(O880-1)*3,0))</f>
        <v>1</v>
      </c>
      <c r="G880" s="39" t="str">
        <f ca="1">IF(ISERROR(F869),"",_xlfn.TEXTJOIN("/",FALSE,P880,S880))</f>
        <v>21/25</v>
      </c>
      <c r="H880" s="39"/>
      <c r="I880" s="39" t="str">
        <f ca="1">IF(ISERROR(F869),"",_xlfn.TEXTJOIN("/",FALSE,Q880,T880))</f>
        <v>24/25</v>
      </c>
      <c r="J880" s="39"/>
      <c r="K880" s="39" t="str">
        <f ca="1">IF(ISERROR(F869),"",_xlfn.TEXTJOIN("/",FALSE,R880,U880))</f>
        <v>45/50</v>
      </c>
      <c r="L880" s="39"/>
      <c r="M880" s="7" t="str">
        <f ca="1">IF(ISERROR(F869),"",IF(ISTEXT(P880),IF(P880="A","Ab",IF(P880="D","Dt",IF(P880="UFM","UFM",IF(P880="NA","")))),IF(AND(ISBLANK(P880),ISBLANK(R880)),"",IF(P880&lt;0.3*S880,"F",IF(ISBLANK(R880),"",IF(ISTEXT(R880),R880,IF(R880&gt;=0.9*U880,"O",IF(R880&gt;=0.85*U880,"A+",IF(R880&gt;=0.8*U880,"A",IF(R880&gt;=0.7*U880,"B+",IF(R880&gt;=0.6*U880,"B",IF(R880&gt;=0.5*U880,"C",IF(R880&gt;=0.4*U880,"P",IF(R880&lt;0.4*U880,"F",R880))))))))))))))</f>
        <v>O</v>
      </c>
      <c r="N880" s="8">
        <f t="shared" ca="1" si="83"/>
        <v>10</v>
      </c>
      <c r="O880">
        <f t="shared" si="84"/>
        <v>7</v>
      </c>
      <c r="P880" s="1">
        <f ca="1">IF(ISERROR(F869),"",IF(ISTEXT(VLOOKUP(B869,INDIRECT($F$8),6+(O880-1)*3)),(VLOOKUP(B869,INDIRECT($F$8),6+(O880-1)*3)),SUM(VLOOKUP(B869,INDIRECT($F$8),6+(O880-1)*3),IF(W886,W880,0))))</f>
        <v>21</v>
      </c>
      <c r="Q880" s="1">
        <f ca="1">IF(ISERROR(F869),"",VLOOKUP(B869,INDIRECT($F$8),7+(O880-1)*3))</f>
        <v>24</v>
      </c>
      <c r="R880" s="1">
        <f ca="1">IF(ISERROR(F869),"",SUM(P880:Q880))</f>
        <v>45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str">
        <f ca="1">IF(ISERROR(F869),"",IF(N880=0,A880,""))</f>
        <v/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0</v>
      </c>
      <c r="X880" s="1" t="str">
        <f ca="1">IF(ISERROR(F869),"",IF(W880=0,"",_xlfn.TEXTJOIN("",FALSE," G+",W880," in ",A880)))</f>
        <v/>
      </c>
    </row>
    <row r="881" spans="1:24" ht="12" customHeight="1" x14ac:dyDescent="0.25">
      <c r="A881" s="7" t="str">
        <f ca="1">IF(ISERROR(F869),"",VLOOKUP(C869,INDIRECT($F$8),6+(O881-1)*3,0))</f>
        <v>CSP 001</v>
      </c>
      <c r="B881" s="38" t="str">
        <f ca="1">IF(ISERROR(F869),"",VLOOKUP(D869,INDIRECT($F$8),6+(O881-1)*3-Z881,0))</f>
        <v>Programming for Problem Solving Lab</v>
      </c>
      <c r="C881" s="38"/>
      <c r="D881" s="38"/>
      <c r="E881" s="38"/>
      <c r="F881" s="7">
        <f ca="1">IF(ISERROR(F869),"",VLOOKUP(E869,INDIRECT($F$8),6+(O881-1)*3,0))</f>
        <v>1</v>
      </c>
      <c r="G881" s="39" t="str">
        <f ca="1">IF(ISERROR(F869),"",_xlfn.TEXTJOIN("/",FALSE,P881,S881))</f>
        <v>22/25</v>
      </c>
      <c r="H881" s="39"/>
      <c r="I881" s="39" t="str">
        <f ca="1">IF(ISERROR(F869),"",_xlfn.TEXTJOIN("/",FALSE,Q881,T881))</f>
        <v>22/25</v>
      </c>
      <c r="J881" s="39"/>
      <c r="K881" s="39" t="str">
        <f ca="1">IF(ISERROR(F869),"",_xlfn.TEXTJOIN("/",FALSE,R881,U881))</f>
        <v>44/50</v>
      </c>
      <c r="L881" s="39"/>
      <c r="M881" s="7" t="str">
        <f ca="1">IF(ISERROR(F869),"",IF(ISTEXT(P881),IF(P881="A","Ab",IF(P881="D","Dt",IF(P881="UFM","UFM",IF(P881="NA","")))),IF(AND(ISBLANK(P881),ISBLANK(R881)),"",IF(P881&lt;0.3*S881,"F",IF(ISBLANK(R881),"",IF(ISTEXT(R881),R881,IF(R881&gt;=0.9*U881,"O",IF(R881&gt;=0.85*U881,"A+",IF(R881&gt;=0.8*U881,"A",IF(R881&gt;=0.7*U881,"B+",IF(R881&gt;=0.6*U881,"B",IF(R881&gt;=0.5*U881,"C",IF(R881&gt;=0.4*U881,"P",IF(R881&lt;0.4*U881,"F",R881))))))))))))))</f>
        <v>A+</v>
      </c>
      <c r="N881" s="8">
        <f t="shared" ca="1" si="83"/>
        <v>9</v>
      </c>
      <c r="O881">
        <f t="shared" si="84"/>
        <v>8</v>
      </c>
      <c r="P881" s="1">
        <f ca="1">IF(ISERROR(F869),"",IF(ISTEXT(VLOOKUP(B869,INDIRECT($F$8),6+(O881-1)*3)),(VLOOKUP(B869,INDIRECT($F$8),6+(O881-1)*3)),SUM(VLOOKUP(B869,INDIRECT($F$8),6+(O881-1)*3),IF(W886,W881,0))))</f>
        <v>22</v>
      </c>
      <c r="Q881" s="1">
        <f ca="1">IF(ISERROR(F869),"",VLOOKUP(B869,INDIRECT($F$8),7+(O881-1)*3))</f>
        <v>22</v>
      </c>
      <c r="R881" s="1">
        <f ca="1">IF(ISERROR(F869),"",SUM(P881:Q881))</f>
        <v>44</v>
      </c>
      <c r="S881" s="1">
        <f ca="1">IF(ISERROR(F869),"",VLOOKUP(A869,INDIRECT($F$8),6+(O881-1)*3))</f>
        <v>25</v>
      </c>
      <c r="T881" s="1">
        <f ca="1">IF(ISERROR(F869),"",VLOOKUP(A869,INDIRECT($F$8),7+(O881-1)*3))</f>
        <v>25</v>
      </c>
      <c r="U881" s="1">
        <f ca="1">IF(ISERROR(F869),"",VLOOKUP(A869,INDIRECT($F$8),8+(O881-1)*3))</f>
        <v>50</v>
      </c>
      <c r="V881" s="1" t="str">
        <f ca="1">IF(ISERROR(F869),"",IF(N881=0,A881,""))</f>
        <v/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0</v>
      </c>
      <c r="X881" s="1" t="str">
        <f ca="1">IF(ISERROR(F869),"",IF(W881=0,"",_xlfn.TEXTJOIN("",FALSE," G+",W881," in ",A881)))</f>
        <v/>
      </c>
    </row>
    <row r="882" spans="1:24" ht="12" customHeight="1" x14ac:dyDescent="0.25">
      <c r="A882" s="7" t="str">
        <f ca="1">IF(ISERROR(F869),"",VLOOKUP(C869,INDIRECT($F$8),6+(O882-1)*3,0))</f>
        <v>MEP 002</v>
      </c>
      <c r="B882" s="38" t="str">
        <f ca="1">IF(ISERROR(F869),"",VLOOKUP(D869,INDIRECT($F$8),6+(O882-1)*3-Z882,0))</f>
        <v>Engineering Graphics &amp; Design Lab</v>
      </c>
      <c r="C882" s="38"/>
      <c r="D882" s="38"/>
      <c r="E882" s="38"/>
      <c r="F882" s="7">
        <f ca="1">IF(ISERROR(F869),"",VLOOKUP(E869,INDIRECT($F$8),6+(O882-1)*3,0))</f>
        <v>2</v>
      </c>
      <c r="G882" s="39" t="str">
        <f ca="1">IF(ISERROR(F869),"",_xlfn.TEXTJOIN("/",FALSE,P882,S882))</f>
        <v>42/50</v>
      </c>
      <c r="H882" s="39"/>
      <c r="I882" s="39" t="str">
        <f ca="1">IF(ISERROR(F869),"",_xlfn.TEXTJOIN("/",FALSE,Q882,T882))</f>
        <v>40/50</v>
      </c>
      <c r="J882" s="39"/>
      <c r="K882" s="39" t="str">
        <f ca="1">IF(ISERROR(F869),"",_xlfn.TEXTJOIN("/",FALSE,R882,U882))</f>
        <v>82/100</v>
      </c>
      <c r="L882" s="39"/>
      <c r="M882" s="7" t="str">
        <f ca="1">IF(ISERROR(F869),"",IF(ISTEXT(P882),IF(P882="A","Ab",IF(P882="D","Dt",IF(P882="UFM","UFM",IF(P882="NA","")))),IF(AND(ISBLANK(P882),ISBLANK(R882)),"",IF(P882&lt;0.3*S882,"F",IF(ISBLANK(R882),"",IF(ISTEXT(R882),R882,IF(R882&gt;=0.9*U882,"O",IF(R882&gt;=0.85*U882,"A+",IF(R882&gt;=0.8*U882,"A",IF(R882&gt;=0.7*U882,"B+",IF(R882&gt;=0.6*U882,"B",IF(R882&gt;=0.5*U882,"C",IF(R882&gt;=0.4*U882,"P",IF(R882&lt;0.4*U882,"F",R882))))))))))))))</f>
        <v>A</v>
      </c>
      <c r="N882" s="8">
        <f t="shared" ca="1" si="83"/>
        <v>8</v>
      </c>
      <c r="O882">
        <f t="shared" si="84"/>
        <v>9</v>
      </c>
      <c r="P882" s="1">
        <f ca="1">IF(ISERROR(F869),"",IF(ISTEXT(VLOOKUP(B869,INDIRECT($F$8),6+(O882-1)*3)),(VLOOKUP(B869,INDIRECT($F$8),6+(O882-1)*3)),SUM(VLOOKUP(B869,INDIRECT($F$8),6+(O882-1)*3),IF(W886,W882,0))))</f>
        <v>42</v>
      </c>
      <c r="Q882" s="1">
        <f ca="1">IF(ISERROR(F869),"",VLOOKUP(B869,INDIRECT($F$8),7+(O882-1)*3))</f>
        <v>40</v>
      </c>
      <c r="R882" s="1">
        <f ca="1">IF(ISERROR(F869),"",SUM(P882:Q882))</f>
        <v>82</v>
      </c>
      <c r="S882" s="1">
        <f ca="1">IF(ISERROR(F869),"",VLOOKUP(A869,INDIRECT($F$8),6+(O882-1)*3))</f>
        <v>50</v>
      </c>
      <c r="T882" s="1">
        <f ca="1">IF(ISERROR(F869),"",VLOOKUP(A869,INDIRECT($F$8),7+(O882-1)*3))</f>
        <v>50</v>
      </c>
      <c r="U882" s="1">
        <f ca="1">IF(ISERROR(F869),"",VLOOKUP(A869,INDIRECT($F$8),8+(O882-1)*3))</f>
        <v>100</v>
      </c>
      <c r="V882" s="1" t="str">
        <f ca="1">IF(ISERROR(F869),"",IF(N882=0,A882,""))</f>
        <v/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0</v>
      </c>
      <c r="X882" s="1" t="str">
        <f ca="1">IF(ISERROR(F869),"",IF(W882=0,"",_xlfn.TEXTJOIN("",FALSE," G+",W882," in ",A882)))</f>
        <v/>
      </c>
    </row>
    <row r="883" spans="1:24" ht="12" customHeight="1" x14ac:dyDescent="0.25">
      <c r="A883" s="7" t="str">
        <f ca="1">IF(ISERROR(F869),"",VLOOKUP(C869,INDIRECT($F$8),6+(O883-1)*3,0))</f>
        <v>AHP 003</v>
      </c>
      <c r="B883" s="38" t="str">
        <f ca="1">IF(ISERROR(F869),"",VLOOKUP(D869,INDIRECT($F$8),6+(O883-1)*3,0))</f>
        <v>Introduction to Digital Marketing Lab</v>
      </c>
      <c r="C883" s="38"/>
      <c r="D883" s="38"/>
      <c r="E883" s="38"/>
      <c r="F883" s="7">
        <f ca="1">IF(ISERROR(F869),"",VLOOKUP(E869,INDIRECT($F$8),6+(O883-1)*3,0))</f>
        <v>1</v>
      </c>
      <c r="G883" s="39" t="str">
        <f ca="1">IF(ISERROR(F869),"",_xlfn.TEXTJOIN("/",FALSE,P883,S883))</f>
        <v>20/25</v>
      </c>
      <c r="H883" s="39"/>
      <c r="I883" s="39" t="str">
        <f ca="1">IF(ISERROR(F869),"",_xlfn.TEXTJOIN("/",FALSE,Q883,T883))</f>
        <v>21/25</v>
      </c>
      <c r="J883" s="39"/>
      <c r="K883" s="39" t="str">
        <f ca="1">IF(ISERROR(F869),"",_xlfn.TEXTJOIN("/",FALSE,R883,U883))</f>
        <v>41/50</v>
      </c>
      <c r="L883" s="39"/>
      <c r="M883" s="7" t="str">
        <f ca="1">IF(ISERROR(F869),"",IF(ISTEXT(P883),IF(P883="A","Ab",IF(P883="D","Dt",IF(P883="UFM","UFM",IF(P883="NA","")))),IF(AND(ISBLANK(P883),ISBLANK(R883)),"",IF(P883&lt;0.3*S883,"F",IF(ISBLANK(R883),"",IF(ISTEXT(R883),R883,IF(R883&gt;=0.9*U883,"O",IF(R883&gt;=0.85*U883,"A+",IF(R883&gt;=0.8*U883,"A",IF(R883&gt;=0.7*U883,"B+",IF(R883&gt;=0.6*U883,"B",IF(R883&gt;=0.5*U883,"C",IF(R883&gt;=0.4*U883,"P",IF(R883&lt;0.4*U883,"F",R883))))))))))))))</f>
        <v>A</v>
      </c>
      <c r="N883" s="8">
        <f t="shared" ca="1" si="83"/>
        <v>8</v>
      </c>
      <c r="O883">
        <f t="shared" si="84"/>
        <v>10</v>
      </c>
      <c r="P883" s="1">
        <f ca="1">IF(ISERROR(F869),"",IF(ISTEXT(VLOOKUP(B869,INDIRECT($F$8),6+(O883-1)*3)),(VLOOKUP(B869,INDIRECT($F$8),6+(O883-1)*3)),SUM(VLOOKUP(B869,INDIRECT($F$8),6+(O883-1)*3),IF(W886,W883,0))))</f>
        <v>20</v>
      </c>
      <c r="Q883" s="1">
        <f ca="1">IF(ISERROR(F869),"",VLOOKUP(B869,INDIRECT($F$8),7+(O883-1)*3))</f>
        <v>21</v>
      </c>
      <c r="R883" s="1">
        <f ca="1">IF(ISERROR(F869),"",SUM(P883:Q883))</f>
        <v>41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str">
        <f ca="1">IF(ISERROR(F869),"",IF(N883=0,A883,""))</f>
        <v/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0</v>
      </c>
      <c r="X883" s="1" t="str">
        <f ca="1">IF(ISERROR(F869),"",IF(W883=0,"",_xlfn.TEXTJOIN("",FALSE," G+",W883," in ",A883)))</f>
        <v/>
      </c>
    </row>
    <row r="884" spans="1:24" ht="12" customHeight="1" x14ac:dyDescent="0.25">
      <c r="A884" s="7" t="str">
        <f ca="1">IF(ISERROR(F869),"",VLOOKUP(C869,INDIRECT($F$8),6+(O884-1)*3,0))</f>
        <v>AHP 005</v>
      </c>
      <c r="B884" s="38" t="str">
        <f ca="1">IF(ISERROR(F869),"",VLOOKUP(D869,INDIRECT($F$8),6+(O884-1)*3,0))</f>
        <v>Self Employment &amp; Entrepreneurship Development</v>
      </c>
      <c r="C884" s="38"/>
      <c r="D884" s="38"/>
      <c r="E884" s="38"/>
      <c r="F884" s="7">
        <f ca="1">IF(ISERROR(F869),"",VLOOKUP(E869,INDIRECT($F$8),6+(O884-1)*3,0))</f>
        <v>1</v>
      </c>
      <c r="G884" s="39" t="str">
        <f ca="1">IF(ISERROR(F869),"",_xlfn.TEXTJOIN("/",FALSE,P884,S884))</f>
        <v>19/25</v>
      </c>
      <c r="H884" s="39"/>
      <c r="I884" s="39" t="str">
        <f ca="1">IF(ISERROR(F869),"",_xlfn.TEXTJOIN("/",FALSE,Q884,T884))</f>
        <v>22/25</v>
      </c>
      <c r="J884" s="39"/>
      <c r="K884" s="39" t="str">
        <f ca="1">IF(ISERROR(F869),"",_xlfn.TEXTJOIN("/",FALSE,R884,U884))</f>
        <v>41/50</v>
      </c>
      <c r="L884" s="39"/>
      <c r="M884" s="7" t="str">
        <f ca="1">IF(ISERROR(F869),"",IF(ISTEXT(P884),IF(P884="A","Ab",IF(P884="D","Dt",IF(P884="UFM","UFM",IF(P884="NA","")))),IF(AND(ISBLANK(P884),ISBLANK(R884)),"",IF(P884&lt;0.3*S884,"F",IF(ISBLANK(R884),"",IF(ISTEXT(R884),R884,IF(R884&gt;=0.9*U884,"O",IF(R884&gt;=0.85*U884,"A+",IF(R884&gt;=0.8*U884,"A",IF(R884&gt;=0.7*U884,"B+",IF(R884&gt;=0.6*U884,"B",IF(R884&gt;=0.5*U884,"C",IF(R884&gt;=0.4*U884,"P",IF(R884&lt;0.4*U884,"F",R884))))))))))))))</f>
        <v>A</v>
      </c>
      <c r="N884" s="8">
        <f t="shared" ca="1" si="83"/>
        <v>8</v>
      </c>
      <c r="O884">
        <f t="shared" si="84"/>
        <v>11</v>
      </c>
      <c r="P884" s="1">
        <f ca="1">IF(ISERROR(F869),"",IF(ISTEXT(VLOOKUP(B869,INDIRECT($F$8),6+(O884-1)*3)),(VLOOKUP(B869,INDIRECT($F$8),6+(O884-1)*3)),SUM(VLOOKUP(B869,INDIRECT($F$8),6+(O884-1)*3),IF(W886,W884,0))))</f>
        <v>19</v>
      </c>
      <c r="Q884" s="1">
        <f ca="1">IF(ISERROR(F869),"",VLOOKUP(B869,INDIRECT($F$8),7+(O884-1)*3))</f>
        <v>22</v>
      </c>
      <c r="R884" s="1">
        <f ca="1">IF(ISERROR(F869),"",SUM(P884:Q884))</f>
        <v>41</v>
      </c>
      <c r="S884" s="1">
        <f ca="1">IF(ISERROR(F869),"",VLOOKUP(A869,INDIRECT($F$8),6+(O884-1)*3))</f>
        <v>25</v>
      </c>
      <c r="T884" s="1">
        <f ca="1">IF(ISERROR(F869),"",VLOOKUP(A869,INDIRECT($F$8),7+(O884-1)*3))</f>
        <v>25</v>
      </c>
      <c r="U884" s="1">
        <f ca="1">IF(ISERROR(F869),"",VLOOKUP(A869,INDIRECT($F$8),8+(O884-1)*3))</f>
        <v>50</v>
      </c>
      <c r="V884" s="1" t="str">
        <f ca="1">IF(ISERROR(F869),"",IF(N884=0,A884,""))</f>
        <v/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0</v>
      </c>
      <c r="X884" s="1" t="str">
        <f ca="1">IF(ISERROR(F869),"",IF(W884=0,"",_xlfn.TEXTJOIN("",FALSE," G+",W884," in ",A884)))</f>
        <v/>
      </c>
    </row>
    <row r="885" spans="1:24" ht="12" customHeight="1" x14ac:dyDescent="0.25">
      <c r="A885" s="7" t="str">
        <f ca="1">IF(ISERROR(F869),"",VLOOKUP(C869,INDIRECT($F$8),6+(O885-1)*3-Y885,0))</f>
        <v>GP 02</v>
      </c>
      <c r="B885" s="38" t="str">
        <f ca="1">IF(ISERROR(F869),"",VLOOKUP(D869,INDIRECT($F$8),6+(O885-1)*3-Z885,0))</f>
        <v>General Proficiency ($)</v>
      </c>
      <c r="C885" s="38"/>
      <c r="D885" s="38"/>
      <c r="E885" s="38"/>
      <c r="F885" s="7">
        <f ca="1">IF(ISERROR(F869),"",VLOOKUP(E869,INDIRECT($F$8),6+(O885-1)*3-AA885,0))</f>
        <v>0</v>
      </c>
      <c r="G885" s="39" t="str">
        <f ca="1">IF(ISERROR(F869),"","-")</f>
        <v>-</v>
      </c>
      <c r="H885" s="39"/>
      <c r="I885" s="39" t="str">
        <f ca="1">IF(ISERROR(F869),"",_xlfn.TEXTJOIN("/",FALSE,Q885,T885))</f>
        <v>45/50</v>
      </c>
      <c r="J885" s="39"/>
      <c r="K885" s="39" t="str">
        <f ca="1">IF(ISERROR(F869),"",_xlfn.TEXTJOIN("/",FALSE,R885,U885))</f>
        <v>45/50</v>
      </c>
      <c r="L885" s="39"/>
      <c r="M885" s="39" t="str">
        <f ca="1">IF(ISBLANK(R885),"",IF(ISTEXT(R885),R885,IF(R885&gt;=0.8*U885,"Excellent",IF(R885&gt;=0.6*U885,"Very Good",IF(R885&gt;=0.4*U885,"Good",IF(R885&gt;=0.2*U885,"Satisfactory","Average"))))))</f>
        <v>Excellent</v>
      </c>
      <c r="N885" s="39"/>
      <c r="O885">
        <f t="shared" si="84"/>
        <v>12</v>
      </c>
      <c r="P885" s="1">
        <f ca="1">IF(ISERROR(F869),"",IF(ISTEXT(VLOOKUP(B\28,INDIRECT($F$8),6+(O885-1)*3)),(VLOOKUP(B869,INDIRECT($F$8),6+(O885-1)*3)),SUM(VLOOKUP(B869,INDIRECT($F$8),6+(O885-1)*3),IF(W886,W885,0))))</f>
        <v>0</v>
      </c>
      <c r="Q885" s="1">
        <f ca="1">IF(ISERROR(F869),"",VLOOKUP(B869,INDIRECT($F$8),7+(O885-1)*3))</f>
        <v>45</v>
      </c>
      <c r="R885" s="1">
        <f ca="1">IF(ISERROR(F869),"",SUM(P885:Q885))</f>
        <v>45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5">
      <c r="A886" s="40" t="str">
        <f ca="1">IF(ISERROR(F869),"",A865)</f>
        <v>Total Credits/ Marks/ Total Grade Points</v>
      </c>
      <c r="B886" s="40"/>
      <c r="C886" s="40"/>
      <c r="D886" s="40"/>
      <c r="E886" s="40"/>
      <c r="F886" s="10">
        <f ca="1">IF(ISERROR(F869),"",SUM(F874:F884))</f>
        <v>23</v>
      </c>
      <c r="G886" s="41" t="str">
        <f ca="1">IF(ISERROR(F869),"",_xlfn.TEXTJOIN("/",TRUE,SUMIF(F874:F885,"&gt;0",P874:P885),SUMIF(F874:F885,"&gt;0",S874:S885)))</f>
        <v>352/575</v>
      </c>
      <c r="H886" s="41"/>
      <c r="I886" s="41" t="str">
        <f ca="1">IF(ISERROR(F869),"",_xlfn.TEXTJOIN("/",TRUE,SUMIF(F874:F885,"&gt;0",Q874:Q885),SUMIF(F874:F885,"&gt;0",T874:T885)))</f>
        <v>307/375</v>
      </c>
      <c r="J886" s="41"/>
      <c r="K886" s="41" t="str">
        <f ca="1">IF(ISERROR(F869),"",_xlfn.TEXTJOIN("/",TRUE,SUMIF(F874:F885,"&gt;0",R874:R885),SUMIF(F874:F885,"&gt;0",U874:U885)))</f>
        <v>659/950</v>
      </c>
      <c r="L886" s="41"/>
      <c r="M886" s="40" t="e">
        <f ca="1">IF(ISERROR(F869),"",SUMPRODUCT(N874:N884,F874:F884))</f>
        <v>#N/A</v>
      </c>
      <c r="N886" s="40"/>
      <c r="V886" s="1" t="e">
        <f ca="1">IF(ISERROR(F869),"",_xlfn.TEXTJOIN(", ",TRUE,V874:V885))</f>
        <v>#N/A</v>
      </c>
      <c r="W886" t="b">
        <f ca="1">IF(ISERROR(F869),"",IF(SUM(W874:W885)&lt;=W873,TRUE,FALSE))</f>
        <v>0</v>
      </c>
      <c r="X886" s="1" t="str">
        <f ca="1">IF(ISERROR(F869),"",_xlfn.TEXTJOIN(",",TRUE,X874:X885))</f>
        <v xml:space="preserve"> G+11 in AHT 001</v>
      </c>
    </row>
    <row r="887" spans="1:24" ht="12" customHeight="1" x14ac:dyDescent="0.25">
      <c r="A887" s="40" t="str">
        <f ca="1">IF(ISERROR(F869),"",A866)</f>
        <v>Result:</v>
      </c>
      <c r="B887" s="42" t="e" cm="1">
        <f t="array" aca="1" ref="B887" ca="1">IF(INDIRECT("N" &amp; ROW())&lt;20, "NOT PROMOTED TO SECOND YEAR", IF(TRIM(INDIRECT("V" &amp; ROW()-1))="","PASS","CARRY OVER")
)</f>
        <v>#N/A</v>
      </c>
      <c r="C887" s="42"/>
      <c r="D887" s="40" t="str">
        <f ca="1">IF(ISERROR(F869),"",D866)</f>
        <v>Remark:</v>
      </c>
      <c r="E887" s="42" t="e">
        <f ca="1">IF(ISERROR(F869),"",IF(V886="",IF(X886="","",X886),_xlfn.TEXTJOIN(" ",TRUE,"BACK IN",V886)))</f>
        <v>#N/A</v>
      </c>
      <c r="F887" s="42"/>
      <c r="G887" s="40" t="str">
        <f ca="1">IF(ISERROR(F869),"",G866)</f>
        <v>SGPA:</v>
      </c>
      <c r="H887" s="43" t="e">
        <f ca="1">IF(ISERROR(F869),"",M886/F886)</f>
        <v>#N/A</v>
      </c>
      <c r="I887" s="40" t="str">
        <f ca="1">IF(ISERROR(F869),"",I866)</f>
        <v>CGPA:</v>
      </c>
      <c r="J887" s="43" t="e">
        <f ca="1">IF(ISERROR(F869),"",VLOOKUP(B869,INDIRECT($F$8),12+(O885-1)*3,0))</f>
        <v>#N/A</v>
      </c>
      <c r="K887" s="42" t="str">
        <f ca="1">IF(ISERROR(F869),"",K866)</f>
        <v>Earned Credits:</v>
      </c>
      <c r="L887" s="40">
        <f ca="1">IF(ISERROR(F869),"",SUMIF(N874:N884,"&gt;0",F874:F884))</f>
        <v>19</v>
      </c>
      <c r="M887" s="42" t="str">
        <f ca="1">IF(ISERROR(F869),"",M866)</f>
        <v>Cuml. Earned Credits:</v>
      </c>
      <c r="N887" s="40">
        <f ca="1">IF(ISERROR(F869),"",VLOOKUP(B869,INDIRECT($F$8),10+(O885-1)*3,0))</f>
        <v>34</v>
      </c>
    </row>
    <row r="888" spans="1:24" ht="12" customHeight="1" x14ac:dyDescent="0.25">
      <c r="A888" s="40"/>
      <c r="B888" s="42"/>
      <c r="C888" s="42"/>
      <c r="D888" s="40"/>
      <c r="E888" s="42"/>
      <c r="F888" s="42"/>
      <c r="G888" s="40"/>
      <c r="H888" s="43"/>
      <c r="I888" s="40"/>
      <c r="J888" s="43"/>
      <c r="K888" s="42"/>
      <c r="L888" s="40"/>
      <c r="M888" s="42"/>
      <c r="N888" s="40"/>
    </row>
    <row r="889" spans="1:24" ht="12" customHeight="1" x14ac:dyDescent="0.25">
      <c r="A889" s="40"/>
      <c r="B889" s="42"/>
      <c r="C889" s="42"/>
      <c r="D889" s="40"/>
      <c r="E889" s="42"/>
      <c r="F889" s="42"/>
      <c r="G889" s="40"/>
      <c r="H889" s="43"/>
      <c r="I889" s="40"/>
      <c r="J889" s="43"/>
      <c r="K889" s="42"/>
      <c r="L889" s="40"/>
      <c r="M889" s="42"/>
      <c r="N889" s="40"/>
    </row>
    <row r="890" spans="1:24" ht="12" customHeight="1" x14ac:dyDescent="0.25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 t="str">
        <f ca="1">VLOOKUP(B890,INDIRECT($F$8),4,0)</f>
        <v>SAMRADDHA MAUNI</v>
      </c>
    </row>
    <row r="891" spans="1:24" ht="12" customHeight="1" x14ac:dyDescent="0.25">
      <c r="A891" s="44" t="str">
        <f ca="1">IF(ISERROR(F890),"",A870)</f>
        <v>Name:</v>
      </c>
      <c r="B891" s="44" t="str">
        <f ca="1">IFERROR(VLOOKUP(B890,INDIRECT($F$8),4,0),"")</f>
        <v>SAMRADDHA MAUNI</v>
      </c>
      <c r="C891" s="44"/>
      <c r="D891" s="44" t="str">
        <f ca="1">IF(ISERROR(F890),"",D870)</f>
        <v>Father's Name:</v>
      </c>
      <c r="E891" s="44" t="str">
        <f ca="1">IFERROR(VLOOKUP(B890,INDIRECT($F$8),5,0),"")</f>
        <v>RAVENDRA SINGH MAUNI</v>
      </c>
      <c r="F891" s="44"/>
      <c r="G891" s="44" t="str">
        <f ca="1">IF(ISERROR(F890),"",G870)</f>
        <v>University Roll No:</v>
      </c>
      <c r="H891" s="44"/>
      <c r="I891" s="45">
        <f ca="1">IFERROR(VLOOKUP(B890,INDIRECT($F$8),2,0),"")</f>
        <v>250090101043</v>
      </c>
      <c r="J891" s="45"/>
      <c r="K891" s="44" t="str">
        <f ca="1">IF(ISERROR(F890),"",K870)</f>
        <v>University Enrol. No:</v>
      </c>
      <c r="L891" s="44"/>
      <c r="M891" s="45">
        <f ca="1">IFERROR(VLOOKUP(B890,INDIRECT($F$8),3,0),"")</f>
        <v>0</v>
      </c>
      <c r="N891" s="45"/>
    </row>
    <row r="892" spans="1:24" ht="12" customHeight="1" x14ac:dyDescent="0.25">
      <c r="A892" s="44"/>
      <c r="B892" s="44"/>
      <c r="C892" s="44"/>
      <c r="D892" s="44"/>
      <c r="E892" s="44"/>
      <c r="F892" s="44"/>
      <c r="G892" s="44"/>
      <c r="H892" s="44"/>
      <c r="I892" s="45"/>
      <c r="J892" s="45"/>
      <c r="K892" s="44"/>
      <c r="L892" s="44"/>
      <c r="M892" s="45"/>
      <c r="N892" s="45"/>
    </row>
    <row r="893" spans="1:24" ht="12" customHeight="1" x14ac:dyDescent="0.25">
      <c r="A893" s="42" t="str">
        <f ca="1">IF(ISERROR(F890),"",A872)</f>
        <v>Subject Code</v>
      </c>
      <c r="B893" s="42" t="str">
        <f ca="1">IF(ISERROR(F890),"",B872)</f>
        <v>Subject Name</v>
      </c>
      <c r="C893" s="42"/>
      <c r="D893" s="42"/>
      <c r="E893" s="42"/>
      <c r="F893" s="42" t="str">
        <f ca="1">IF(ISERROR(F890),"",F872)</f>
        <v>Credits</v>
      </c>
      <c r="G893" s="42" t="str">
        <f ca="1">IF(ISERROR(F890),"",G872)</f>
        <v>External Marks</v>
      </c>
      <c r="H893" s="42"/>
      <c r="I893" s="42" t="str">
        <f ca="1">IF(ISERROR(F890),"",I872)</f>
        <v>Sessional Marks</v>
      </c>
      <c r="J893" s="42"/>
      <c r="K893" s="42" t="str">
        <f ca="1">IF(ISERROR(F890),"",K872)</f>
        <v>Total Marks</v>
      </c>
      <c r="L893" s="42"/>
      <c r="M893" s="42" t="str">
        <f ca="1">IF(ISERROR(F890),"",M872)</f>
        <v>Grade</v>
      </c>
      <c r="N893" s="42" t="str">
        <f ca="1">IF(ISERROR(F890),"",N872)</f>
        <v>Grade Points</v>
      </c>
    </row>
    <row r="894" spans="1:24" ht="12" customHeight="1" x14ac:dyDescent="0.2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W894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7</v>
      </c>
    </row>
    <row r="895" spans="1:24" ht="12" customHeight="1" x14ac:dyDescent="0.25">
      <c r="A895" s="7" t="str">
        <f ca="1">IF(ISERROR(F890),"",VLOOKUP(C890,INDIRECT($F$8),6+(O895-1)*3,0))</f>
        <v>AHT 001</v>
      </c>
      <c r="B895" s="38" t="str">
        <f ca="1">IF(ISERROR(F890),"",VLOOKUP(D890,INDIRECT($F$8),6+(O895-1)*3,0))</f>
        <v>Engineering Physics</v>
      </c>
      <c r="C895" s="38"/>
      <c r="D895" s="38"/>
      <c r="E895" s="38"/>
      <c r="F895" s="7">
        <f ca="1">IF(ISERROR(F890),"",VLOOKUP(E890,INDIRECT($F$8),6+(O895-1)*3,0))</f>
        <v>4</v>
      </c>
      <c r="G895" s="39" t="str">
        <f ca="1">IF(ISERROR(F890),"",_xlfn.TEXTJOIN("/",FALSE,P895,S895))</f>
        <v>RAVENDRA SINGH MAUNI/100</v>
      </c>
      <c r="H895" s="39"/>
      <c r="I895" s="39" t="str">
        <f ca="1">IF(ISERROR(F890),"",_xlfn.TEXTJOIN("/",FALSE,Q895,T895))</f>
        <v>40/50</v>
      </c>
      <c r="J895" s="39"/>
      <c r="K895" s="39" t="str">
        <f ca="1">IF(ISERROR(F890),"",_xlfn.TEXTJOIN("/",FALSE,R895,U895))</f>
        <v>40/150</v>
      </c>
      <c r="L895" s="39"/>
      <c r="M895" s="7" t="b">
        <f ca="1">IF(ISERROR(F890),"",IF(ISTEXT(P895),IF(P895="A","Ab",IF(P895="D","Dt",IF(P895="UFM","UFM",IF(P895="NA","")))),IF(AND(ISBLANK(P895),ISBLANK(R895)),"",IF(P895&lt;0.3*S895,"F",IF(ISBLANK(R895),"",IF(ISTEXT(R895),R895,IF(R895&gt;=0.9*U895,"O",IF(R895&gt;=0.85*U895,"A+",IF(R895&gt;=0.8*U895,"A",IF(R895&gt;=0.7*U895,"B+",IF(R895&gt;=0.6*U895,"B",IF(R895&gt;=0.5*U895,"C",IF(R895&gt;=0.4*U895,"P",IF(R895&lt;0.4*U895,"F",R895))))))))))))))</f>
        <v>0</v>
      </c>
      <c r="N895" s="8" t="e">
        <f t="shared" ref="N895:N905" ca="1" si="85">INDEX($Z$2:$Z$13,MATCH(M895,$Y$2:$Y$13,0))</f>
        <v>#N/A</v>
      </c>
      <c r="O895">
        <v>1</v>
      </c>
      <c r="P895" s="1" t="str">
        <f ca="1">IF(ISERROR(F890),"",IF(ISTEXT(VLOOKUP(B890,INDIRECT($F$8),6+(O895-1)*3)),(VLOOKUP(B890,INDIRECT($F$8),6+(O895-1)*3)),SUM(VLOOKUP(B890,INDIRECT($F$8),6+(O895-1)*3),IF(W907,W895,0))))</f>
        <v>RAVENDRA SINGH MAUNI</v>
      </c>
      <c r="Q895" s="1">
        <f ca="1">IF(ISERROR(F890),"",VLOOKUP(B890,INDIRECT($F$8),7+(O895-1)*3))</f>
        <v>40</v>
      </c>
      <c r="R895" s="1">
        <f ca="1">IF(ISERROR(F890),"",SUM(P895:Q895))</f>
        <v>40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e">
        <f ca="1">IF(ISERROR(F890),"",IF(N895=0,A895,""))</f>
        <v>#N/A</v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11</v>
      </c>
      <c r="X895" s="1" t="str">
        <f ca="1">IF(ISERROR(F890),"",IF(W895=0,"",_xlfn.TEXTJOIN("",FALSE," G+",W895," in ",A895)))</f>
        <v xml:space="preserve"> G+11 in AHT 001</v>
      </c>
    </row>
    <row r="896" spans="1:24" ht="12" customHeight="1" x14ac:dyDescent="0.25">
      <c r="A896" s="7" t="str">
        <f ca="1">IF(ISERROR(F890),"",VLOOKUP(C890,INDIRECT($F$8),6+(O896-1)*3,0))</f>
        <v>AHT 005</v>
      </c>
      <c r="B896" s="38" t="str">
        <f ca="1">IF(ISERROR(F890),"",VLOOKUP(D890,INDIRECT($F$8),6+(O896-1)*3,0))</f>
        <v>Analytical Mathematics</v>
      </c>
      <c r="C896" s="38"/>
      <c r="D896" s="38"/>
      <c r="E896" s="38"/>
      <c r="F896" s="7">
        <f ca="1">IF(ISERROR(F890),"",VLOOKUP(E890,INDIRECT($F$8),6+(O896-1)*3,0))</f>
        <v>4</v>
      </c>
      <c r="G896" s="39" t="str">
        <f ca="1">IF(ISERROR(F890),"",_xlfn.TEXTJOIN("/",FALSE,P896,S896))</f>
        <v>77/100</v>
      </c>
      <c r="H896" s="39"/>
      <c r="I896" s="39" t="str">
        <f ca="1">IF(ISERROR(F890),"",_xlfn.TEXTJOIN("/",FALSE,Q896,T896))</f>
        <v>47/50</v>
      </c>
      <c r="J896" s="39"/>
      <c r="K896" s="39" t="str">
        <f ca="1">IF(ISERROR(F890),"",_xlfn.TEXTJOIN("/",FALSE,R896,U896))</f>
        <v>124/150</v>
      </c>
      <c r="L896" s="39"/>
      <c r="M896" s="7" t="str">
        <f ca="1">IF(ISERROR(F890),"",IF(ISTEXT(P896),IF(P896="A","Ab",IF(P896="D","Dt",IF(P896="UFM","UFM",IF(P896="NA","")))),IF(AND(ISBLANK(P896),ISBLANK(R896)),"",IF(P896&lt;0.3*S896,"F",IF(ISBLANK(R896),"",IF(ISTEXT(R896),R896,IF(R896&gt;=0.9*U896,"O",IF(R896&gt;=0.85*U896,"A+",IF(R896&gt;=0.8*U896,"A",IF(R896&gt;=0.7*U896,"B+",IF(R896&gt;=0.6*U896,"B",IF(R896&gt;=0.5*U896,"C",IF(R896&gt;=0.4*U896,"P",IF(R896&lt;0.4*U896,"F",R896))))))))))))))</f>
        <v>A</v>
      </c>
      <c r="N896" s="8">
        <f t="shared" ca="1" si="85"/>
        <v>8</v>
      </c>
      <c r="O896">
        <f>O895+1</f>
        <v>2</v>
      </c>
      <c r="P896" s="1">
        <f ca="1">IF(ISERROR(F890),"",IF(ISTEXT(VLOOKUP(B890,INDIRECT($F$8),6+(O896-1)*3)),(VLOOKUP(B890,INDIRECT($F$8),6+(O896-1)*3)),SUM(VLOOKUP(B890,INDIRECT($F$8),6+(O896-1)*3),IF(W907,W896,0))))</f>
        <v>77</v>
      </c>
      <c r="Q896" s="1">
        <f ca="1">IF(ISERROR(F890),"",VLOOKUP(B890,INDIRECT($F$8),7+(O896-1)*3))</f>
        <v>47</v>
      </c>
      <c r="R896" s="1">
        <f ca="1">IF(ISERROR(F890),"",SUM(P896:Q896))</f>
        <v>124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str">
        <f ca="1">IF(ISERROR(F890),"",IF(N896=0,A896,""))</f>
        <v/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0</v>
      </c>
      <c r="X896" s="1" t="str">
        <f ca="1">IF(ISERROR(F890),"",IF(W896=0,"",_xlfn.TEXTJOIN("",FALSE," G+",W896," in ",A896)))</f>
        <v/>
      </c>
    </row>
    <row r="897" spans="1:24" ht="12" customHeight="1" x14ac:dyDescent="0.25">
      <c r="A897" s="7" t="str">
        <f ca="1">IF(ISERROR(F890),"",VLOOKUP(C890,INDIRECT($F$8),6+(O897-1)*3,0))</f>
        <v>EET 001</v>
      </c>
      <c r="B897" s="38" t="str">
        <f ca="1">IF(ISERROR(F890),"",VLOOKUP(D890,INDIRECT($F$8),6+(O897-1)*3,0))</f>
        <v>Basic Electrical Engineering</v>
      </c>
      <c r="C897" s="38"/>
      <c r="D897" s="38"/>
      <c r="E897" s="38"/>
      <c r="F897" s="7">
        <f ca="1">IF(ISERROR(F890),"",VLOOKUP(E890,INDIRECT($F$8),6+(O897-1)*3,0))</f>
        <v>4</v>
      </c>
      <c r="G897" s="39" t="str">
        <f ca="1">IF(ISERROR(F890),"",_xlfn.TEXTJOIN("/",FALSE,P897,S897))</f>
        <v>84/100</v>
      </c>
      <c r="H897" s="39"/>
      <c r="I897" s="39" t="str">
        <f ca="1">IF(ISERROR(F890),"",_xlfn.TEXTJOIN("/",FALSE,Q897,T897))</f>
        <v>48/50</v>
      </c>
      <c r="J897" s="39"/>
      <c r="K897" s="39" t="str">
        <f ca="1">IF(ISERROR(F890),"",_xlfn.TEXTJOIN("/",FALSE,R897,U897))</f>
        <v>132/150</v>
      </c>
      <c r="L897" s="39"/>
      <c r="M897" s="7" t="str">
        <f ca="1">IF(ISERROR(F890),"",IF(ISTEXT(P897),IF(P897="A","Ab",IF(P897="D","Dt",IF(P897="UFM","UFM",IF(P897="NA","")))),IF(AND(ISBLANK(P897),ISBLANK(R897)),"",IF(P897&lt;0.3*S897,"F",IF(ISBLANK(R897),"",IF(ISTEXT(R897),R897,IF(R897&gt;=0.9*U897,"O",IF(R897&gt;=0.85*U897,"A+",IF(R897&gt;=0.8*U897,"A",IF(R897&gt;=0.7*U897,"B+",IF(R897&gt;=0.6*U897,"B",IF(R897&gt;=0.5*U897,"C",IF(R897&gt;=0.4*U897,"P",IF(R897&lt;0.4*U897,"F",R897))))))))))))))</f>
        <v>A+</v>
      </c>
      <c r="N897" s="8">
        <f t="shared" ca="1" si="85"/>
        <v>9</v>
      </c>
      <c r="O897">
        <f>O896+1</f>
        <v>3</v>
      </c>
      <c r="P897" s="1">
        <f ca="1">IF(ISERROR(F890),"",IF(ISTEXT(VLOOKUP(B890,INDIRECT($F$8),6+(O897-1)*3)),(VLOOKUP(B890,INDIRECT($F$8),6+(O897-1)*3)),SUM(VLOOKUP(B890,INDIRECT($F$8),6+(O897-1)*3),IF(W907,W897,0))))</f>
        <v>84</v>
      </c>
      <c r="Q897" s="1">
        <f ca="1">IF(ISERROR(F890),"",VLOOKUP(B890,INDIRECT($F$8),7+(O897-1)*3))</f>
        <v>48</v>
      </c>
      <c r="R897" s="1">
        <f ca="1">IF(ISERROR(F890),"",SUM(P897:Q897))</f>
        <v>132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str">
        <f ca="1">IF(ISERROR(F890),"",IF(N897=0,A897,""))</f>
        <v/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0</v>
      </c>
      <c r="X897" s="1" t="str">
        <f ca="1">IF(ISERROR(F890),"",IF(W897=0,"",_xlfn.TEXTJOIN("",FALSE," G+",W897," in ",A897)))</f>
        <v/>
      </c>
    </row>
    <row r="898" spans="1:24" ht="12" customHeight="1" x14ac:dyDescent="0.25">
      <c r="A898" s="7" t="str">
        <f ca="1">IF(ISERROR(F890),"",VLOOKUP(C890,INDIRECT($F$8),6+(O898-1)*3,0))</f>
        <v>CST 001</v>
      </c>
      <c r="B898" s="38" t="str">
        <f ca="1">IF(ISERROR(F890),"",VLOOKUP(D890,INDIRECT($F$8),6+(O898-1)*3,0))</f>
        <v>Programming for Problem Solving</v>
      </c>
      <c r="C898" s="38"/>
      <c r="D898" s="38"/>
      <c r="E898" s="38"/>
      <c r="F898" s="7">
        <f ca="1">IF(ISERROR(F890),"",VLOOKUP(E890,INDIRECT($F$8),6+(O898-1)*3,0))</f>
        <v>4</v>
      </c>
      <c r="G898" s="39" t="str">
        <f ca="1">IF(ISERROR(F890),"",_xlfn.TEXTJOIN("/",FALSE,P898,S898))</f>
        <v>92/100</v>
      </c>
      <c r="H898" s="39"/>
      <c r="I898" s="39" t="str">
        <f ca="1">IF(ISERROR(F890),"",_xlfn.TEXTJOIN("/",FALSE,Q898,T898))</f>
        <v>47/50</v>
      </c>
      <c r="J898" s="39"/>
      <c r="K898" s="39" t="str">
        <f ca="1">IF(ISERROR(F890),"",_xlfn.TEXTJOIN("/",FALSE,R898,U898))</f>
        <v>139/150</v>
      </c>
      <c r="L898" s="39"/>
      <c r="M898" s="7" t="str">
        <f ca="1">IF(ISERROR(F890),"",IF(ISTEXT(P898),IF(P898="A","Ab",IF(P898="D","Dt",IF(P898="UFM","UFM",IF(P898="NA","")))),IF(AND(ISBLANK(P898),ISBLANK(R898)),"",IF(P898&lt;0.3*S898,"F",IF(ISBLANK(R898),"",IF(ISTEXT(R898),R898,IF(R898&gt;=0.9*U898,"O",IF(R898&gt;=0.85*U898,"A+",IF(R898&gt;=0.8*U898,"A",IF(R898&gt;=0.7*U898,"B+",IF(R898&gt;=0.6*U898,"B",IF(R898&gt;=0.5*U898,"C",IF(R898&gt;=0.4*U898,"P",IF(R898&lt;0.4*U898,"F",R898))))))))))))))</f>
        <v>O</v>
      </c>
      <c r="N898" s="8">
        <f t="shared" ca="1" si="85"/>
        <v>10</v>
      </c>
      <c r="O898">
        <f>O897+1</f>
        <v>4</v>
      </c>
      <c r="P898" s="1">
        <f ca="1">IF(ISERROR(F890),"",IF(ISTEXT(VLOOKUP(B890,INDIRECT($F$8),6+(O898-1)*3)),(VLOOKUP(B890,INDIRECT($F$8),6+(O898-1)*3)),SUM(VLOOKUP(B890,INDIRECT($F$8),6+(O898-1)*3),IF(W907,W898,0))))</f>
        <v>92</v>
      </c>
      <c r="Q898" s="1">
        <f ca="1">IF(ISERROR(F890),"",VLOOKUP(B890,INDIRECT($F$8),7+(O898-1)*3))</f>
        <v>47</v>
      </c>
      <c r="R898" s="1">
        <f ca="1">IF(ISERROR(F890),"",SUM(P898:Q898))</f>
        <v>139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str">
        <f ca="1">IF(ISERROR(F890),"",IF(N898=0,A898,""))</f>
        <v/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0</v>
      </c>
      <c r="X898" s="1" t="str">
        <f ca="1">IF(ISERROR(F890),"",IF(W898=0,"",_xlfn.TEXTJOIN("",FALSE," G+",W898," in ",A898)))</f>
        <v/>
      </c>
    </row>
    <row r="899" spans="1:24" ht="12" customHeight="1" x14ac:dyDescent="0.25">
      <c r="A899" s="7" t="str">
        <f ca="1">IF(ISERROR(F890),"",VLOOKUP(C890,INDIRECT($F$8),6+(O899-1)*3,0))</f>
        <v>AHT 004</v>
      </c>
      <c r="B899" s="38" t="str">
        <f ca="1">IF(ISERROR(F890),"",VLOOKUP(D890,INDIRECT($F$8),6+(O899-1)*3,0))</f>
        <v>Environmental Studies ($)</v>
      </c>
      <c r="C899" s="38"/>
      <c r="D899" s="38"/>
      <c r="E899" s="38"/>
      <c r="F899" s="7">
        <f ca="1">IF(ISERROR(F890),"",VLOOKUP(E890,INDIRECT($F$8),6+(O899-1)*3,0))</f>
        <v>0</v>
      </c>
      <c r="G899" s="39" t="str">
        <f ca="1">IF(ISERROR(F890),"",_xlfn.TEXTJOIN("/",FALSE,P899,S899))</f>
        <v>46/50</v>
      </c>
      <c r="H899" s="39"/>
      <c r="I899" s="39" t="str">
        <f ca="1">IF(ISERROR(F890),"",_xlfn.TEXTJOIN("/",FALSE,Q899,T899))</f>
        <v>17/25</v>
      </c>
      <c r="J899" s="39"/>
      <c r="K899" s="39" t="str">
        <f ca="1">IF(ISERROR(F890),"",_xlfn.TEXTJOIN("/",FALSE,R899,U899))</f>
        <v>63/75</v>
      </c>
      <c r="L899" s="39"/>
      <c r="M899" s="7" t="str">
        <f ca="1">IF(ISERROR(F890),"",IF(ISTEXT(P899),IF(P899="A","Ab",IF(P899="D","Dt",IF(P899="UFM","UFM",IF(P899="NA","")))),IF(AND(ISBLANK(P899),ISBLANK(R899)),"",IF(P899&lt;0.3*S899,"F",IF(ISBLANK(R899),"",IF(ISTEXT(R899),R899,IF(R899&gt;=0.9*U899,"O",IF(R899&gt;=0.85*U899,"A+",IF(R899&gt;=0.8*U899,"A",IF(R899&gt;=0.7*U899,"B+",IF(R899&gt;=0.6*U899,"B",IF(R899&gt;=0.5*U899,"C",IF(R899&gt;=0.4*U899,"P",IF(R899&lt;0.4*U899,"F",R899))))))))))))))</f>
        <v>A</v>
      </c>
      <c r="N899" s="8">
        <f t="shared" ca="1" si="85"/>
        <v>8</v>
      </c>
      <c r="O899">
        <f>O898+1</f>
        <v>5</v>
      </c>
      <c r="P899" s="1">
        <f ca="1">IF(ISERROR(F890),"",IF(ISTEXT(VLOOKUP(B890,INDIRECT($F$8),6+(O899-1)*3)),(VLOOKUP(B890,INDIRECT($F$8),6+(O899-1)*3)),SUM(VLOOKUP(B890,INDIRECT($F$8),6+(O899-1)*3),IF(W907,W899,0))))</f>
        <v>46</v>
      </c>
      <c r="Q899" s="1">
        <f ca="1">IF(ISERROR(F890),"",VLOOKUP(B890,INDIRECT($F$8),7+(O899-1)*3))</f>
        <v>17</v>
      </c>
      <c r="R899" s="1">
        <f ca="1">IF(ISERROR(F890),"",SUM(P899:Q899))</f>
        <v>63</v>
      </c>
      <c r="S899" s="1">
        <f ca="1">IF(ISERROR(F890),"",VLOOKUP(A890,INDIRECT($F$8),6+(O899-1)*3))</f>
        <v>50</v>
      </c>
      <c r="T899" s="1">
        <f ca="1">IF(ISERROR(F890),"",VLOOKUP(A890,INDIRECT($F$8),7+(O899-1)*3))</f>
        <v>25</v>
      </c>
      <c r="U899" s="1">
        <f ca="1">IF(ISERROR(F890),"",VLOOKUP(A890,INDIRECT($F$8),8+(O899-1)*3))</f>
        <v>75</v>
      </c>
      <c r="V899" s="1" t="str">
        <f ca="1">IF(ISERROR(F890),"",IF(N899=0,A899,""))</f>
        <v/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0</v>
      </c>
      <c r="X899" s="1" t="str">
        <f ca="1">IF(ISERROR(F890),"",IF(W899=0,"",_xlfn.TEXTJOIN("",FALSE," G+",W899," in ",A899)))</f>
        <v/>
      </c>
    </row>
    <row r="900" spans="1:24" ht="12" customHeight="1" x14ac:dyDescent="0.25">
      <c r="A900" s="7" t="str">
        <f ca="1">IF(ISERROR(F890),"",VLOOKUP(C890,INDIRECT($F$8),6+(O900-1)*3,0))</f>
        <v>AHP 001</v>
      </c>
      <c r="B900" s="38" t="str">
        <f ca="1">IF(ISERROR(F890),"",VLOOKUP(D890,INDIRECT($F$8),6+(O900-1)*3,0))</f>
        <v>Engineering Physics Lab</v>
      </c>
      <c r="C900" s="38"/>
      <c r="D900" s="38"/>
      <c r="E900" s="38"/>
      <c r="F900" s="7">
        <f ca="1">IF(ISERROR(F890),"",VLOOKUP(E890,INDIRECT($F$8),6+(O900-1)*3,0))</f>
        <v>1</v>
      </c>
      <c r="G900" s="39" t="str">
        <f ca="1">IF(ISERROR(F890),"",_xlfn.TEXTJOIN("/",FALSE,P900,S900))</f>
        <v>21/25</v>
      </c>
      <c r="H900" s="39"/>
      <c r="I900" s="39" t="str">
        <f ca="1">IF(ISERROR(F890),"",_xlfn.TEXTJOIN("/",FALSE,Q900,T900))</f>
        <v>21/25</v>
      </c>
      <c r="J900" s="39"/>
      <c r="K900" s="39" t="str">
        <f ca="1">IF(ISERROR(F890),"",_xlfn.TEXTJOIN("/",FALSE,R900,U900))</f>
        <v>42/50</v>
      </c>
      <c r="L900" s="39"/>
      <c r="M900" s="7" t="str">
        <f ca="1">IF(ISERROR(F890),"",IF(ISTEXT(P900),IF(P900="A","Ab",IF(P900="D","Dt",IF(P900="UFM","UFM",IF(P900="NA","")))),IF(AND(ISBLANK(P900),ISBLANK(R900)),"",IF(P900&lt;0.3*S900,"F",IF(ISBLANK(R900),"",IF(ISTEXT(R900),R900,IF(R900&gt;=0.9*U900,"O",IF(R900&gt;=0.85*U900,"A+",IF(R900&gt;=0.8*U900,"A",IF(R900&gt;=0.7*U900,"B+",IF(R900&gt;=0.6*U900,"B",IF(R900&gt;=0.5*U900,"C",IF(R900&gt;=0.4*U900,"P",IF(R900&lt;0.4*U900,"F",R900))))))))))))))</f>
        <v>A</v>
      </c>
      <c r="N900" s="8">
        <f t="shared" ca="1" si="85"/>
        <v>8</v>
      </c>
      <c r="O900">
        <f t="shared" ref="O900:O906" si="86">O899+1</f>
        <v>6</v>
      </c>
      <c r="P900" s="1">
        <f ca="1">IF(ISERROR(F890),"",IF(ISTEXT(VLOOKUP(B890,INDIRECT($F$8),6+(O900-1)*3)),(VLOOKUP(B890,INDIRECT($F$8),6+(O900-1)*3)),SUM(VLOOKUP(B890,INDIRECT($F$8),6+(O900-1)*3),IF(W907,W900,0))))</f>
        <v>21</v>
      </c>
      <c r="Q900" s="1">
        <f ca="1">IF(ISERROR(F890),"",VLOOKUP(B890,INDIRECT($F$8),7+(O900-1)*3))</f>
        <v>21</v>
      </c>
      <c r="R900" s="1">
        <f ca="1">IF(ISERROR(F890),"",SUM(P900:Q900))</f>
        <v>42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str">
        <f ca="1">IF(ISERROR(F890),"",IF(N900=0,A900,""))</f>
        <v/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0</v>
      </c>
      <c r="X900" s="1" t="str">
        <f ca="1">IF(ISERROR(F890),"",IF(W900=0,"",_xlfn.TEXTJOIN("",FALSE," G+",W900," in ",A900)))</f>
        <v/>
      </c>
    </row>
    <row r="901" spans="1:24" ht="12" customHeight="1" x14ac:dyDescent="0.25">
      <c r="A901" s="7" t="str">
        <f ca="1">IF(ISERROR(F890),"",VLOOKUP(C890,INDIRECT($F$8),6+(O901-1)*3,0))</f>
        <v>EEP 001</v>
      </c>
      <c r="B901" s="38" t="str">
        <f ca="1">IF(ISERROR(F890),"",VLOOKUP(D890,INDIRECT($F$8),6+(O901-1)*3,0))</f>
        <v>Basic Electrical Engineering Lab</v>
      </c>
      <c r="C901" s="38"/>
      <c r="D901" s="38"/>
      <c r="E901" s="38"/>
      <c r="F901" s="7">
        <f ca="1">IF(ISERROR(F890),"",VLOOKUP(E890,INDIRECT($F$8),6+(O901-1)*3,0))</f>
        <v>1</v>
      </c>
      <c r="G901" s="39" t="str">
        <f ca="1">IF(ISERROR(F890),"",_xlfn.TEXTJOIN("/",FALSE,P901,S901))</f>
        <v>20/25</v>
      </c>
      <c r="H901" s="39"/>
      <c r="I901" s="39" t="str">
        <f ca="1">IF(ISERROR(F890),"",_xlfn.TEXTJOIN("/",FALSE,Q901,T901))</f>
        <v>23/25</v>
      </c>
      <c r="J901" s="39"/>
      <c r="K901" s="39" t="str">
        <f ca="1">IF(ISERROR(F890),"",_xlfn.TEXTJOIN("/",FALSE,R901,U901))</f>
        <v>43/50</v>
      </c>
      <c r="L901" s="39"/>
      <c r="M901" s="7" t="str">
        <f ca="1">IF(ISERROR(F890),"",IF(ISTEXT(P901),IF(P901="A","Ab",IF(P901="D","Dt",IF(P901="UFM","UFM",IF(P901="NA","")))),IF(AND(ISBLANK(P901),ISBLANK(R901)),"",IF(P901&lt;0.3*S901,"F",IF(ISBLANK(R901),"",IF(ISTEXT(R901),R901,IF(R901&gt;=0.9*U901,"O",IF(R901&gt;=0.85*U901,"A+",IF(R901&gt;=0.8*U901,"A",IF(R901&gt;=0.7*U901,"B+",IF(R901&gt;=0.6*U901,"B",IF(R901&gt;=0.5*U901,"C",IF(R901&gt;=0.4*U901,"P",IF(R901&lt;0.4*U901,"F",R901))))))))))))))</f>
        <v>A+</v>
      </c>
      <c r="N901" s="8">
        <f t="shared" ca="1" si="85"/>
        <v>9</v>
      </c>
      <c r="O901">
        <f t="shared" si="86"/>
        <v>7</v>
      </c>
      <c r="P901" s="1">
        <f ca="1">IF(ISERROR(F890),"",IF(ISTEXT(VLOOKUP(B890,INDIRECT($F$8),6+(O901-1)*3)),(VLOOKUP(B890,INDIRECT($F$8),6+(O901-1)*3)),SUM(VLOOKUP(B890,INDIRECT($F$8),6+(O901-1)*3),IF(W907,W901,0))))</f>
        <v>20</v>
      </c>
      <c r="Q901" s="1">
        <f ca="1">IF(ISERROR(F890),"",VLOOKUP(B890,INDIRECT($F$8),7+(O901-1)*3))</f>
        <v>23</v>
      </c>
      <c r="R901" s="1">
        <f ca="1">IF(ISERROR(F890),"",SUM(P901:Q901))</f>
        <v>43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str">
        <f ca="1">IF(ISERROR(F890),"",IF(N901=0,A901,""))</f>
        <v/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0</v>
      </c>
      <c r="X901" s="1" t="str">
        <f ca="1">IF(ISERROR(F890),"",IF(W901=0,"",_xlfn.TEXTJOIN("",FALSE," G+",W901," in ",A901)))</f>
        <v/>
      </c>
    </row>
    <row r="902" spans="1:24" ht="12" customHeight="1" x14ac:dyDescent="0.25">
      <c r="A902" s="7" t="str">
        <f ca="1">IF(ISERROR(F890),"",VLOOKUP(C890,INDIRECT($F$8),6+(O902-1)*3,0))</f>
        <v>CSP 001</v>
      </c>
      <c r="B902" s="38" t="str">
        <f ca="1">IF(ISERROR(F890),"",VLOOKUP(D890,INDIRECT($F$8),6+(O902-1)*3-Z902,0))</f>
        <v>Programming for Problem Solving Lab</v>
      </c>
      <c r="C902" s="38"/>
      <c r="D902" s="38"/>
      <c r="E902" s="38"/>
      <c r="F902" s="7">
        <f ca="1">IF(ISERROR(F890),"",VLOOKUP(E890,INDIRECT($F$8),6+(O902-1)*3,0))</f>
        <v>1</v>
      </c>
      <c r="G902" s="39" t="str">
        <f ca="1">IF(ISERROR(F890),"",_xlfn.TEXTJOIN("/",FALSE,P902,S902))</f>
        <v>24/25</v>
      </c>
      <c r="H902" s="39"/>
      <c r="I902" s="39" t="str">
        <f ca="1">IF(ISERROR(F890),"",_xlfn.TEXTJOIN("/",FALSE,Q902,T902))</f>
        <v>24/25</v>
      </c>
      <c r="J902" s="39"/>
      <c r="K902" s="39" t="str">
        <f ca="1">IF(ISERROR(F890),"",_xlfn.TEXTJOIN("/",FALSE,R902,U902))</f>
        <v>48/50</v>
      </c>
      <c r="L902" s="39"/>
      <c r="M902" s="7" t="str">
        <f ca="1">IF(ISERROR(F890),"",IF(ISTEXT(P902),IF(P902="A","Ab",IF(P902="D","Dt",IF(P902="UFM","UFM",IF(P902="NA","")))),IF(AND(ISBLANK(P902),ISBLANK(R902)),"",IF(P902&lt;0.3*S902,"F",IF(ISBLANK(R902),"",IF(ISTEXT(R902),R902,IF(R902&gt;=0.9*U902,"O",IF(R902&gt;=0.85*U902,"A+",IF(R902&gt;=0.8*U902,"A",IF(R902&gt;=0.7*U902,"B+",IF(R902&gt;=0.6*U902,"B",IF(R902&gt;=0.5*U902,"C",IF(R902&gt;=0.4*U902,"P",IF(R902&lt;0.4*U902,"F",R902))))))))))))))</f>
        <v>O</v>
      </c>
      <c r="N902" s="8">
        <f t="shared" ca="1" si="85"/>
        <v>10</v>
      </c>
      <c r="O902">
        <f t="shared" si="86"/>
        <v>8</v>
      </c>
      <c r="P902" s="1">
        <f ca="1">IF(ISERROR(F890),"",IF(ISTEXT(VLOOKUP(B890,INDIRECT($F$8),6+(O902-1)*3)),(VLOOKUP(B890,INDIRECT($F$8),6+(O902-1)*3)),SUM(VLOOKUP(B890,INDIRECT($F$8),6+(O902-1)*3),IF(W907,W902,0))))</f>
        <v>24</v>
      </c>
      <c r="Q902" s="1">
        <f ca="1">IF(ISERROR(F890),"",VLOOKUP(B890,INDIRECT($F$8),7+(O902-1)*3))</f>
        <v>24</v>
      </c>
      <c r="R902" s="1">
        <f ca="1">IF(ISERROR(F890),"",SUM(P902:Q902))</f>
        <v>48</v>
      </c>
      <c r="S902" s="1">
        <f ca="1">IF(ISERROR(F890),"",VLOOKUP(A890,INDIRECT($F$8),6+(O902-1)*3))</f>
        <v>25</v>
      </c>
      <c r="T902" s="1">
        <f ca="1">IF(ISERROR(F890),"",VLOOKUP(A890,INDIRECT($F$8),7+(O902-1)*3))</f>
        <v>25</v>
      </c>
      <c r="U902" s="1">
        <f ca="1">IF(ISERROR(F890),"",VLOOKUP(A890,INDIRECT($F$8),8+(O902-1)*3))</f>
        <v>50</v>
      </c>
      <c r="V902" s="1" t="str">
        <f ca="1">IF(ISERROR(F890),"",IF(N902=0,A902,""))</f>
        <v/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0</v>
      </c>
      <c r="X902" s="1" t="str">
        <f ca="1">IF(ISERROR(F890),"",IF(W902=0,"",_xlfn.TEXTJOIN("",FALSE," G+",W902," in ",A902)))</f>
        <v/>
      </c>
    </row>
    <row r="903" spans="1:24" ht="12" customHeight="1" x14ac:dyDescent="0.25">
      <c r="A903" s="7" t="str">
        <f ca="1">IF(ISERROR(F890),"",VLOOKUP(C890,INDIRECT($F$8),6+(O903-1)*3,0))</f>
        <v>MEP 002</v>
      </c>
      <c r="B903" s="38" t="str">
        <f ca="1">IF(ISERROR(F890),"",VLOOKUP(D890,INDIRECT($F$8),6+(O903-1)*3-Z903,0))</f>
        <v>Engineering Graphics &amp; Design Lab</v>
      </c>
      <c r="C903" s="38"/>
      <c r="D903" s="38"/>
      <c r="E903" s="38"/>
      <c r="F903" s="7">
        <f ca="1">IF(ISERROR(F890),"",VLOOKUP(E890,INDIRECT($F$8),6+(O903-1)*3,0))</f>
        <v>2</v>
      </c>
      <c r="G903" s="39" t="str">
        <f ca="1">IF(ISERROR(F890),"",_xlfn.TEXTJOIN("/",FALSE,P903,S903))</f>
        <v>42/50</v>
      </c>
      <c r="H903" s="39"/>
      <c r="I903" s="39" t="str">
        <f ca="1">IF(ISERROR(F890),"",_xlfn.TEXTJOIN("/",FALSE,Q903,T903))</f>
        <v>42/50</v>
      </c>
      <c r="J903" s="39"/>
      <c r="K903" s="39" t="str">
        <f ca="1">IF(ISERROR(F890),"",_xlfn.TEXTJOIN("/",FALSE,R903,U903))</f>
        <v>84/100</v>
      </c>
      <c r="L903" s="39"/>
      <c r="M903" s="7" t="str">
        <f ca="1">IF(ISERROR(F890),"",IF(ISTEXT(P903),IF(P903="A","Ab",IF(P903="D","Dt",IF(P903="UFM","UFM",IF(P903="NA","")))),IF(AND(ISBLANK(P903),ISBLANK(R903)),"",IF(P903&lt;0.3*S903,"F",IF(ISBLANK(R903),"",IF(ISTEXT(R903),R903,IF(R903&gt;=0.9*U903,"O",IF(R903&gt;=0.85*U903,"A+",IF(R903&gt;=0.8*U903,"A",IF(R903&gt;=0.7*U903,"B+",IF(R903&gt;=0.6*U903,"B",IF(R903&gt;=0.5*U903,"C",IF(R903&gt;=0.4*U903,"P",IF(R903&lt;0.4*U903,"F",R903))))))))))))))</f>
        <v>A</v>
      </c>
      <c r="N903" s="8">
        <f t="shared" ca="1" si="85"/>
        <v>8</v>
      </c>
      <c r="O903">
        <f t="shared" si="86"/>
        <v>9</v>
      </c>
      <c r="P903" s="1">
        <f ca="1">IF(ISERROR(F890),"",IF(ISTEXT(VLOOKUP(B890,INDIRECT($F$8),6+(O903-1)*3)),(VLOOKUP(B890,INDIRECT($F$8),6+(O903-1)*3)),SUM(VLOOKUP(B890,INDIRECT($F$8),6+(O903-1)*3),IF(W907,W903,0))))</f>
        <v>42</v>
      </c>
      <c r="Q903" s="1">
        <f ca="1">IF(ISERROR(F890),"",VLOOKUP(B890,INDIRECT($F$8),7+(O903-1)*3))</f>
        <v>42</v>
      </c>
      <c r="R903" s="1">
        <f ca="1">IF(ISERROR(F890),"",SUM(P903:Q903))</f>
        <v>84</v>
      </c>
      <c r="S903" s="1">
        <f ca="1">IF(ISERROR(F890),"",VLOOKUP(A890,INDIRECT($F$8),6+(O903-1)*3))</f>
        <v>50</v>
      </c>
      <c r="T903" s="1">
        <f ca="1">IF(ISERROR(F890),"",VLOOKUP(A890,INDIRECT($F$8),7+(O903-1)*3))</f>
        <v>50</v>
      </c>
      <c r="U903" s="1">
        <f ca="1">IF(ISERROR(F890),"",VLOOKUP(A890,INDIRECT($F$8),8+(O903-1)*3))</f>
        <v>100</v>
      </c>
      <c r="V903" s="1" t="str">
        <f ca="1">IF(ISERROR(F890),"",IF(N903=0,A903,""))</f>
        <v/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0</v>
      </c>
      <c r="X903" s="1" t="str">
        <f ca="1">IF(ISERROR(F890),"",IF(W903=0,"",_xlfn.TEXTJOIN("",FALSE," G+",W903," in ",A903)))</f>
        <v/>
      </c>
    </row>
    <row r="904" spans="1:24" ht="12" customHeight="1" x14ac:dyDescent="0.25">
      <c r="A904" s="7" t="str">
        <f ca="1">IF(ISERROR(F890),"",VLOOKUP(C890,INDIRECT($F$8),6+(O904-1)*3,0))</f>
        <v>AHP 003</v>
      </c>
      <c r="B904" s="38" t="str">
        <f ca="1">IF(ISERROR(F890),"",VLOOKUP(D890,INDIRECT($F$8),6+(O904-1)*3,0))</f>
        <v>Introduction to Digital Marketing Lab</v>
      </c>
      <c r="C904" s="38"/>
      <c r="D904" s="38"/>
      <c r="E904" s="38"/>
      <c r="F904" s="7">
        <f ca="1">IF(ISERROR(F890),"",VLOOKUP(E890,INDIRECT($F$8),6+(O904-1)*3,0))</f>
        <v>1</v>
      </c>
      <c r="G904" s="39" t="str">
        <f ca="1">IF(ISERROR(F890),"",_xlfn.TEXTJOIN("/",FALSE,P904,S904))</f>
        <v>22/25</v>
      </c>
      <c r="H904" s="39"/>
      <c r="I904" s="39" t="str">
        <f ca="1">IF(ISERROR(F890),"",_xlfn.TEXTJOIN("/",FALSE,Q904,T904))</f>
        <v>20/25</v>
      </c>
      <c r="J904" s="39"/>
      <c r="K904" s="39" t="str">
        <f ca="1">IF(ISERROR(F890),"",_xlfn.TEXTJOIN("/",FALSE,R904,U904))</f>
        <v>42/50</v>
      </c>
      <c r="L904" s="39"/>
      <c r="M904" s="7" t="str">
        <f ca="1">IF(ISERROR(F890),"",IF(ISTEXT(P904),IF(P904="A","Ab",IF(P904="D","Dt",IF(P904="UFM","UFM",IF(P904="NA","")))),IF(AND(ISBLANK(P904),ISBLANK(R904)),"",IF(P904&lt;0.3*S904,"F",IF(ISBLANK(R904),"",IF(ISTEXT(R904),R904,IF(R904&gt;=0.9*U904,"O",IF(R904&gt;=0.85*U904,"A+",IF(R904&gt;=0.8*U904,"A",IF(R904&gt;=0.7*U904,"B+",IF(R904&gt;=0.6*U904,"B",IF(R904&gt;=0.5*U904,"C",IF(R904&gt;=0.4*U904,"P",IF(R904&lt;0.4*U904,"F",R904))))))))))))))</f>
        <v>A</v>
      </c>
      <c r="N904" s="8">
        <f t="shared" ca="1" si="85"/>
        <v>8</v>
      </c>
      <c r="O904">
        <f t="shared" si="86"/>
        <v>10</v>
      </c>
      <c r="P904" s="1">
        <f ca="1">IF(ISERROR(F890),"",IF(ISTEXT(VLOOKUP(B890,INDIRECT($F$8),6+(O904-1)*3)),(VLOOKUP(B890,INDIRECT($F$8),6+(O904-1)*3)),SUM(VLOOKUP(B890,INDIRECT($F$8),6+(O904-1)*3),IF(W907,W904,0))))</f>
        <v>22</v>
      </c>
      <c r="Q904" s="1">
        <f ca="1">IF(ISERROR(F890),"",VLOOKUP(B890,INDIRECT($F$8),7+(O904-1)*3))</f>
        <v>20</v>
      </c>
      <c r="R904" s="1">
        <f ca="1">IF(ISERROR(F890),"",SUM(P904:Q904))</f>
        <v>42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str">
        <f ca="1">IF(ISERROR(F890),"",IF(N904=0,A904,""))</f>
        <v/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0</v>
      </c>
      <c r="X904" s="1" t="str">
        <f ca="1">IF(ISERROR(F890),"",IF(W904=0,"",_xlfn.TEXTJOIN("",FALSE," G+",W904," in ",A904)))</f>
        <v/>
      </c>
    </row>
    <row r="905" spans="1:24" ht="12" customHeight="1" x14ac:dyDescent="0.25">
      <c r="A905" s="7" t="str">
        <f ca="1">IF(ISERROR(F890),"",VLOOKUP(C890,INDIRECT($F$8),6+(O905-1)*3,0))</f>
        <v>AHP 005</v>
      </c>
      <c r="B905" s="38" t="str">
        <f ca="1">IF(ISERROR(F890),"",VLOOKUP(D890,INDIRECT($F$8),6+(O905-1)*3,0))</f>
        <v>Self Employment &amp; Entrepreneurship Development</v>
      </c>
      <c r="C905" s="38"/>
      <c r="D905" s="38"/>
      <c r="E905" s="38"/>
      <c r="F905" s="7">
        <f ca="1">IF(ISERROR(F890),"",VLOOKUP(E890,INDIRECT($F$8),6+(O905-1)*3,0))</f>
        <v>1</v>
      </c>
      <c r="G905" s="39" t="str">
        <f ca="1">IF(ISERROR(F890),"",_xlfn.TEXTJOIN("/",FALSE,P905,S905))</f>
        <v>20/25</v>
      </c>
      <c r="H905" s="39"/>
      <c r="I905" s="39" t="str">
        <f ca="1">IF(ISERROR(F890),"",_xlfn.TEXTJOIN("/",FALSE,Q905,T905))</f>
        <v>21/25</v>
      </c>
      <c r="J905" s="39"/>
      <c r="K905" s="39" t="str">
        <f ca="1">IF(ISERROR(F890),"",_xlfn.TEXTJOIN("/",FALSE,R905,U905))</f>
        <v>41/50</v>
      </c>
      <c r="L905" s="39"/>
      <c r="M905" s="7" t="str">
        <f ca="1">IF(ISERROR(F890),"",IF(ISTEXT(P905),IF(P905="A","Ab",IF(P905="D","Dt",IF(P905="UFM","UFM",IF(P905="NA","")))),IF(AND(ISBLANK(P905),ISBLANK(R905)),"",IF(P905&lt;0.3*S905,"F",IF(ISBLANK(R905),"",IF(ISTEXT(R905),R905,IF(R905&gt;=0.9*U905,"O",IF(R905&gt;=0.85*U905,"A+",IF(R905&gt;=0.8*U905,"A",IF(R905&gt;=0.7*U905,"B+",IF(R905&gt;=0.6*U905,"B",IF(R905&gt;=0.5*U905,"C",IF(R905&gt;=0.4*U905,"P",IF(R905&lt;0.4*U905,"F",R905))))))))))))))</f>
        <v>A</v>
      </c>
      <c r="N905" s="8">
        <f t="shared" ca="1" si="85"/>
        <v>8</v>
      </c>
      <c r="O905">
        <f t="shared" si="86"/>
        <v>11</v>
      </c>
      <c r="P905" s="1">
        <f ca="1">IF(ISERROR(F890),"",IF(ISTEXT(VLOOKUP(B890,INDIRECT($F$8),6+(O905-1)*3)),(VLOOKUP(B890,INDIRECT($F$8),6+(O905-1)*3)),SUM(VLOOKUP(B890,INDIRECT($F$8),6+(O905-1)*3),IF(W907,W905,0))))</f>
        <v>20</v>
      </c>
      <c r="Q905" s="1">
        <f ca="1">IF(ISERROR(F890),"",VLOOKUP(B890,INDIRECT($F$8),7+(O905-1)*3))</f>
        <v>21</v>
      </c>
      <c r="R905" s="1">
        <f ca="1">IF(ISERROR(F890),"",SUM(P905:Q905))</f>
        <v>41</v>
      </c>
      <c r="S905" s="1">
        <f ca="1">IF(ISERROR(F890),"",VLOOKUP(A890,INDIRECT($F$8),6+(O905-1)*3))</f>
        <v>25</v>
      </c>
      <c r="T905" s="1">
        <f ca="1">IF(ISERROR(F890),"",VLOOKUP(A890,INDIRECT($F$8),7+(O905-1)*3))</f>
        <v>25</v>
      </c>
      <c r="U905" s="1">
        <f ca="1">IF(ISERROR(F890),"",VLOOKUP(A890,INDIRECT($F$8),8+(O905-1)*3))</f>
        <v>50</v>
      </c>
      <c r="V905" s="1" t="str">
        <f ca="1">IF(ISERROR(F890),"",IF(N905=0,A905,""))</f>
        <v/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0</v>
      </c>
      <c r="X905" s="1" t="str">
        <f ca="1">IF(ISERROR(F890),"",IF(W905=0,"",_xlfn.TEXTJOIN("",FALSE," G+",W905," in ",A905)))</f>
        <v/>
      </c>
    </row>
    <row r="906" spans="1:24" ht="12" customHeight="1" x14ac:dyDescent="0.25">
      <c r="A906" s="7" t="str">
        <f ca="1">IF(ISERROR(F890),"",VLOOKUP(C890,INDIRECT($F$8),6+(O906-1)*3-Y906,0))</f>
        <v>GP 02</v>
      </c>
      <c r="B906" s="38" t="str">
        <f ca="1">IF(ISERROR(F890),"",VLOOKUP(D890,INDIRECT($F$8),6+(O906-1)*3-Z906,0))</f>
        <v>General Proficiency ($)</v>
      </c>
      <c r="C906" s="38"/>
      <c r="D906" s="38"/>
      <c r="E906" s="38"/>
      <c r="F906" s="7">
        <f ca="1">IF(ISERROR(F890),"",VLOOKUP(E890,INDIRECT($F$8),6+(O906-1)*3-AA906,0))</f>
        <v>0</v>
      </c>
      <c r="G906" s="39" t="str">
        <f ca="1">IF(ISERROR(F890),"","-")</f>
        <v>-</v>
      </c>
      <c r="H906" s="39"/>
      <c r="I906" s="39" t="str">
        <f ca="1">IF(ISERROR(F890),"",_xlfn.TEXTJOIN("/",FALSE,Q906,T906))</f>
        <v>45/50</v>
      </c>
      <c r="J906" s="39"/>
      <c r="K906" s="39" t="str">
        <f ca="1">IF(ISERROR(F890),"",_xlfn.TEXTJOIN("/",FALSE,R906,U906))</f>
        <v>45/50</v>
      </c>
      <c r="L906" s="39"/>
      <c r="M906" s="39" t="str">
        <f ca="1">IF(ISBLANK(R906),"",IF(ISTEXT(R906),R906,IF(R906&gt;=0.8*U906,"Excellent",IF(R906&gt;=0.6*U906,"Very Good",IF(R906&gt;=0.4*U906,"Good",IF(R906&gt;=0.2*U906,"Satisfactory","Average"))))))</f>
        <v>Excellent</v>
      </c>
      <c r="N906" s="39"/>
      <c r="O906">
        <f t="shared" si="86"/>
        <v>12</v>
      </c>
      <c r="P906" s="1">
        <f ca="1">IF(ISERROR(F890),"",IF(ISTEXT(VLOOKUP(B\28,INDIRECT($F$8),6+(O906-1)*3)),(VLOOKUP(B890,INDIRECT($F$8),6+(O906-1)*3)),SUM(VLOOKUP(B890,INDIRECT($F$8),6+(O906-1)*3),IF(W907,W906,0))))</f>
        <v>0</v>
      </c>
      <c r="Q906" s="1">
        <f ca="1">IF(ISERROR(F890),"",VLOOKUP(B890,INDIRECT($F$8),7+(O906-1)*3))</f>
        <v>45</v>
      </c>
      <c r="R906" s="1">
        <f ca="1">IF(ISERROR(F890),"",SUM(P906:Q906))</f>
        <v>45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5">
      <c r="A907" s="40" t="str">
        <f ca="1">IF(ISERROR(F890),"",A886)</f>
        <v>Total Credits/ Marks/ Total Grade Points</v>
      </c>
      <c r="B907" s="40"/>
      <c r="C907" s="40"/>
      <c r="D907" s="40"/>
      <c r="E907" s="40"/>
      <c r="F907" s="10">
        <f ca="1">IF(ISERROR(F890),"",SUM(F895:F905))</f>
        <v>23</v>
      </c>
      <c r="G907" s="41" t="str">
        <f ca="1">IF(ISERROR(F890),"",_xlfn.TEXTJOIN("/",TRUE,SUMIF(F895:F906,"&gt;0",P895:P906),SUMIF(F895:F906,"&gt;0",S895:S906)))</f>
        <v>402/575</v>
      </c>
      <c r="H907" s="41"/>
      <c r="I907" s="41" t="str">
        <f ca="1">IF(ISERROR(F890),"",_xlfn.TEXTJOIN("/",TRUE,SUMIF(F895:F906,"&gt;0",Q895:Q906),SUMIF(F895:F906,"&gt;0",T895:T906)))</f>
        <v>333/375</v>
      </c>
      <c r="J907" s="41"/>
      <c r="K907" s="41" t="str">
        <f ca="1">IF(ISERROR(F890),"",_xlfn.TEXTJOIN("/",TRUE,SUMIF(F895:F906,"&gt;0",R895:R906),SUMIF(F895:F906,"&gt;0",U895:U906)))</f>
        <v>735/950</v>
      </c>
      <c r="L907" s="41"/>
      <c r="M907" s="40" t="e">
        <f ca="1">IF(ISERROR(F890),"",SUMPRODUCT(N895:N905,F895:F905))</f>
        <v>#N/A</v>
      </c>
      <c r="N907" s="40"/>
      <c r="V907" s="1" t="e">
        <f ca="1">IF(ISERROR(F890),"",_xlfn.TEXTJOIN(", ",TRUE,V895:V906))</f>
        <v>#N/A</v>
      </c>
      <c r="W907" t="b">
        <f ca="1">IF(ISERROR(F890),"",IF(SUM(W895:W906)&lt;=W894,TRUE,FALSE))</f>
        <v>0</v>
      </c>
      <c r="X907" s="1" t="str">
        <f ca="1">IF(ISERROR(F890),"",_xlfn.TEXTJOIN(",",TRUE,X895:X906))</f>
        <v xml:space="preserve"> G+11 in AHT 001</v>
      </c>
    </row>
    <row r="908" spans="1:24" ht="12" customHeight="1" x14ac:dyDescent="0.25">
      <c r="A908" s="40" t="str">
        <f ca="1">IF(ISERROR(F890),"",A887)</f>
        <v>Result:</v>
      </c>
      <c r="B908" s="42" t="e" cm="1">
        <f t="array" aca="1" ref="B908" ca="1">IF(INDIRECT("N" &amp; ROW())&lt;20, "NOT PROMOTED TO SECOND YEAR", IF(TRIM(INDIRECT("V" &amp; ROW()-1))="","PASS","CARRY OVER")
)</f>
        <v>#N/A</v>
      </c>
      <c r="C908" s="42"/>
      <c r="D908" s="40" t="str">
        <f ca="1">IF(ISERROR(F890),"",D887)</f>
        <v>Remark:</v>
      </c>
      <c r="E908" s="42" t="e">
        <f ca="1">IF(ISERROR(F890),"",IF(V907="",IF(X907="","",X907),_xlfn.TEXTJOIN(" ",TRUE,"BACK IN",V907)))</f>
        <v>#N/A</v>
      </c>
      <c r="F908" s="42"/>
      <c r="G908" s="40" t="str">
        <f ca="1">IF(ISERROR(F890),"",G887)</f>
        <v>SGPA:</v>
      </c>
      <c r="H908" s="43" t="e">
        <f ca="1">IF(ISERROR(F890),"",M907/F907)</f>
        <v>#N/A</v>
      </c>
      <c r="I908" s="40" t="str">
        <f ca="1">IF(ISERROR(F890),"",I887)</f>
        <v>CGPA:</v>
      </c>
      <c r="J908" s="43" t="e">
        <f ca="1">IF(ISERROR(F890),"",VLOOKUP(B890,INDIRECT($F$8),12+(O906-1)*3,0))</f>
        <v>#N/A</v>
      </c>
      <c r="K908" s="42" t="str">
        <f ca="1">IF(ISERROR(F890),"",K887)</f>
        <v>Earned Credits:</v>
      </c>
      <c r="L908" s="40">
        <f ca="1">IF(ISERROR(F890),"",SUMIF(N895:N905,"&gt;0",F895:F905))</f>
        <v>19</v>
      </c>
      <c r="M908" s="42" t="str">
        <f ca="1">IF(ISERROR(F890),"",M887)</f>
        <v>Cuml. Earned Credits:</v>
      </c>
      <c r="N908" s="40">
        <f ca="1">IF(ISERROR(F890),"",VLOOKUP(B890,INDIRECT($F$8),10+(O906-1)*3,0))</f>
        <v>42</v>
      </c>
    </row>
    <row r="909" spans="1:24" ht="12" customHeight="1" x14ac:dyDescent="0.25">
      <c r="A909" s="40"/>
      <c r="B909" s="42"/>
      <c r="C909" s="42"/>
      <c r="D909" s="40"/>
      <c r="E909" s="42"/>
      <c r="F909" s="42"/>
      <c r="G909" s="40"/>
      <c r="H909" s="43"/>
      <c r="I909" s="40"/>
      <c r="J909" s="43"/>
      <c r="K909" s="42"/>
      <c r="L909" s="40"/>
      <c r="M909" s="42"/>
      <c r="N909" s="40"/>
    </row>
    <row r="910" spans="1:24" ht="12" customHeight="1" x14ac:dyDescent="0.25">
      <c r="A910" s="40"/>
      <c r="B910" s="42"/>
      <c r="C910" s="42"/>
      <c r="D910" s="40"/>
      <c r="E910" s="42"/>
      <c r="F910" s="42"/>
      <c r="G910" s="40"/>
      <c r="H910" s="43"/>
      <c r="I910" s="40"/>
      <c r="J910" s="43"/>
      <c r="K910" s="42"/>
      <c r="L910" s="40"/>
      <c r="M910" s="42"/>
      <c r="N910" s="40"/>
    </row>
    <row r="911" spans="1:24" ht="12" customHeight="1" x14ac:dyDescent="0.25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 t="str">
        <f ca="1">VLOOKUP(B911,INDIRECT($F$8),4,0)</f>
        <v>SAMRAT BISHT</v>
      </c>
    </row>
    <row r="912" spans="1:24" ht="12" customHeight="1" x14ac:dyDescent="0.25">
      <c r="A912" s="44" t="str">
        <f ca="1">IF(ISERROR(F911),"",A891)</f>
        <v>Name:</v>
      </c>
      <c r="B912" s="44" t="str">
        <f ca="1">IFERROR(VLOOKUP(B911,INDIRECT($F$8),4,0),"")</f>
        <v>SAMRAT BISHT</v>
      </c>
      <c r="C912" s="44"/>
      <c r="D912" s="44" t="str">
        <f ca="1">IF(ISERROR(F911),"",D891)</f>
        <v>Father's Name:</v>
      </c>
      <c r="E912" s="44" t="str">
        <f ca="1">IFERROR(VLOOKUP(B911,INDIRECT($F$8),5,0),"")</f>
        <v>VIMAL BISHT</v>
      </c>
      <c r="F912" s="44"/>
      <c r="G912" s="44" t="str">
        <f ca="1">IF(ISERROR(F911),"",G891)</f>
        <v>University Roll No:</v>
      </c>
      <c r="H912" s="44"/>
      <c r="I912" s="45">
        <f ca="1">IFERROR(VLOOKUP(B911,INDIRECT($F$8),2,0),"")</f>
        <v>250090101044</v>
      </c>
      <c r="J912" s="45"/>
      <c r="K912" s="44" t="str">
        <f ca="1">IF(ISERROR(F911),"",K891)</f>
        <v>University Enrol. No:</v>
      </c>
      <c r="L912" s="44"/>
      <c r="M912" s="45">
        <f ca="1">IFERROR(VLOOKUP(B911,INDIRECT($F$8),3,0),"")</f>
        <v>0</v>
      </c>
      <c r="N912" s="45"/>
    </row>
    <row r="913" spans="1:24" ht="12" customHeight="1" x14ac:dyDescent="0.25">
      <c r="A913" s="44"/>
      <c r="B913" s="44"/>
      <c r="C913" s="44"/>
      <c r="D913" s="44"/>
      <c r="E913" s="44"/>
      <c r="F913" s="44"/>
      <c r="G913" s="44"/>
      <c r="H913" s="44"/>
      <c r="I913" s="45"/>
      <c r="J913" s="45"/>
      <c r="K913" s="44"/>
      <c r="L913" s="44"/>
      <c r="M913" s="45"/>
      <c r="N913" s="45"/>
    </row>
    <row r="914" spans="1:24" ht="12" customHeight="1" x14ac:dyDescent="0.25">
      <c r="A914" s="42" t="str">
        <f ca="1">IF(ISERROR(F911),"",A893)</f>
        <v>Subject Code</v>
      </c>
      <c r="B914" s="42" t="str">
        <f ca="1">IF(ISERROR(F911),"",B893)</f>
        <v>Subject Name</v>
      </c>
      <c r="C914" s="42"/>
      <c r="D914" s="42"/>
      <c r="E914" s="42"/>
      <c r="F914" s="42" t="str">
        <f ca="1">IF(ISERROR(F911),"",F893)</f>
        <v>Credits</v>
      </c>
      <c r="G914" s="42" t="str">
        <f ca="1">IF(ISERROR(F911),"",G893)</f>
        <v>External Marks</v>
      </c>
      <c r="H914" s="42"/>
      <c r="I914" s="42" t="str">
        <f ca="1">IF(ISERROR(F911),"",I893)</f>
        <v>Sessional Marks</v>
      </c>
      <c r="J914" s="42"/>
      <c r="K914" s="42" t="str">
        <f ca="1">IF(ISERROR(F911),"",K893)</f>
        <v>Total Marks</v>
      </c>
      <c r="L914" s="42"/>
      <c r="M914" s="42" t="str">
        <f ca="1">IF(ISERROR(F911),"",M893)</f>
        <v>Grade</v>
      </c>
      <c r="N914" s="42" t="str">
        <f ca="1">IF(ISERROR(F911),"",N893)</f>
        <v>Grade Points</v>
      </c>
    </row>
    <row r="915" spans="1:24" ht="12" customHeight="1" x14ac:dyDescent="0.2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W915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10</v>
      </c>
    </row>
    <row r="916" spans="1:24" ht="12" customHeight="1" x14ac:dyDescent="0.25">
      <c r="A916" s="7" t="str">
        <f ca="1">IF(ISERROR(F911),"",VLOOKUP(C911,INDIRECT($F$8),6+(O916-1)*3,0))</f>
        <v>AHT 001</v>
      </c>
      <c r="B916" s="38" t="str">
        <f ca="1">IF(ISERROR(F911),"",VLOOKUP(D911,INDIRECT($F$8),6+(O916-1)*3,0))</f>
        <v>Engineering Physics</v>
      </c>
      <c r="C916" s="38"/>
      <c r="D916" s="38"/>
      <c r="E916" s="38"/>
      <c r="F916" s="7">
        <f ca="1">IF(ISERROR(F911),"",VLOOKUP(E911,INDIRECT($F$8),6+(O916-1)*3,0))</f>
        <v>4</v>
      </c>
      <c r="G916" s="39" t="str">
        <f ca="1">IF(ISERROR(F911),"",_xlfn.TEXTJOIN("/",FALSE,P916,S916))</f>
        <v>VIMAL BISHT/100</v>
      </c>
      <c r="H916" s="39"/>
      <c r="I916" s="39" t="str">
        <f ca="1">IF(ISERROR(F911),"",_xlfn.TEXTJOIN("/",FALSE,Q916,T916))</f>
        <v>38/50</v>
      </c>
      <c r="J916" s="39"/>
      <c r="K916" s="39" t="str">
        <f ca="1">IF(ISERROR(F911),"",_xlfn.TEXTJOIN("/",FALSE,R916,U916))</f>
        <v>38/150</v>
      </c>
      <c r="L916" s="39"/>
      <c r="M916" s="7" t="b">
        <f ca="1">IF(ISERROR(F911),"",IF(ISTEXT(P916),IF(P916="A","Ab",IF(P916="D","Dt",IF(P916="UFM","UFM",IF(P916="NA","")))),IF(AND(ISBLANK(P916),ISBLANK(R916)),"",IF(P916&lt;0.3*S916,"F",IF(ISBLANK(R916),"",IF(ISTEXT(R916),R916,IF(R916&gt;=0.9*U916,"O",IF(R916&gt;=0.85*U916,"A+",IF(R916&gt;=0.8*U916,"A",IF(R916&gt;=0.7*U916,"B+",IF(R916&gt;=0.6*U916,"B",IF(R916&gt;=0.5*U916,"C",IF(R916&gt;=0.4*U916,"P",IF(R916&lt;0.4*U916,"F",R916))))))))))))))</f>
        <v>0</v>
      </c>
      <c r="N916" s="8" t="e">
        <f t="shared" ref="N916:N926" ca="1" si="87">INDEX($Z$2:$Z$13,MATCH(M916,$Y$2:$Y$13,0))</f>
        <v>#N/A</v>
      </c>
      <c r="O916">
        <v>1</v>
      </c>
      <c r="P916" s="1" t="str">
        <f ca="1">IF(ISERROR(F911),"",IF(ISTEXT(VLOOKUP(B911,INDIRECT($F$8),6+(O916-1)*3)),(VLOOKUP(B911,INDIRECT($F$8),6+(O916-1)*3)),SUM(VLOOKUP(B911,INDIRECT($F$8),6+(O916-1)*3),IF(W928,W916,0))))</f>
        <v>VIMAL BISHT</v>
      </c>
      <c r="Q916" s="1">
        <f ca="1">IF(ISERROR(F911),"",VLOOKUP(B911,INDIRECT($F$8),7+(O916-1)*3))</f>
        <v>38</v>
      </c>
      <c r="R916" s="1">
        <f ca="1">IF(ISERROR(F911),"",SUM(P916:Q916))</f>
        <v>38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e">
        <f ca="1">IF(ISERROR(F911),"",IF(N916=0,A916,""))</f>
        <v>#N/A</v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11</v>
      </c>
      <c r="X916" s="1" t="str">
        <f ca="1">IF(ISERROR(F911),"",IF(W916=0,"",_xlfn.TEXTJOIN("",FALSE," G+",W916," in ",A916)))</f>
        <v xml:space="preserve"> G+11 in AHT 001</v>
      </c>
    </row>
    <row r="917" spans="1:24" ht="12" customHeight="1" x14ac:dyDescent="0.25">
      <c r="A917" s="7" t="str">
        <f ca="1">IF(ISERROR(F911),"",VLOOKUP(C911,INDIRECT($F$8),6+(O917-1)*3,0))</f>
        <v>AHT 005</v>
      </c>
      <c r="B917" s="38" t="str">
        <f ca="1">IF(ISERROR(F911),"",VLOOKUP(D911,INDIRECT($F$8),6+(O917-1)*3,0))</f>
        <v>Analytical Mathematics</v>
      </c>
      <c r="C917" s="38"/>
      <c r="D917" s="38"/>
      <c r="E917" s="38"/>
      <c r="F917" s="7">
        <f ca="1">IF(ISERROR(F911),"",VLOOKUP(E911,INDIRECT($F$8),6+(O917-1)*3,0))</f>
        <v>4</v>
      </c>
      <c r="G917" s="39" t="str">
        <f ca="1">IF(ISERROR(F911),"",_xlfn.TEXTJOIN("/",FALSE,P917,S917))</f>
        <v>67/100</v>
      </c>
      <c r="H917" s="39"/>
      <c r="I917" s="39" t="str">
        <f ca="1">IF(ISERROR(F911),"",_xlfn.TEXTJOIN("/",FALSE,Q917,T917))</f>
        <v>43/50</v>
      </c>
      <c r="J917" s="39"/>
      <c r="K917" s="39" t="str">
        <f ca="1">IF(ISERROR(F911),"",_xlfn.TEXTJOIN("/",FALSE,R917,U917))</f>
        <v>110/150</v>
      </c>
      <c r="L917" s="39"/>
      <c r="M917" s="7" t="str">
        <f ca="1">IF(ISERROR(F911),"",IF(ISTEXT(P917),IF(P917="A","Ab",IF(P917="D","Dt",IF(P917="UFM","UFM",IF(P917="NA","")))),IF(AND(ISBLANK(P917),ISBLANK(R917)),"",IF(P917&lt;0.3*S917,"F",IF(ISBLANK(R917),"",IF(ISTEXT(R917),R917,IF(R917&gt;=0.9*U917,"O",IF(R917&gt;=0.85*U917,"A+",IF(R917&gt;=0.8*U917,"A",IF(R917&gt;=0.7*U917,"B+",IF(R917&gt;=0.6*U917,"B",IF(R917&gt;=0.5*U917,"C",IF(R917&gt;=0.4*U917,"P",IF(R917&lt;0.4*U917,"F",R917))))))))))))))</f>
        <v>B+</v>
      </c>
      <c r="N917" s="8">
        <f t="shared" ca="1" si="87"/>
        <v>7</v>
      </c>
      <c r="O917">
        <f>O916+1</f>
        <v>2</v>
      </c>
      <c r="P917" s="1">
        <f ca="1">IF(ISERROR(F911),"",IF(ISTEXT(VLOOKUP(B911,INDIRECT($F$8),6+(O917-1)*3)),(VLOOKUP(B911,INDIRECT($F$8),6+(O917-1)*3)),SUM(VLOOKUP(B911,INDIRECT($F$8),6+(O917-1)*3),IF(W928,W917,0))))</f>
        <v>67</v>
      </c>
      <c r="Q917" s="1">
        <f ca="1">IF(ISERROR(F911),"",VLOOKUP(B911,INDIRECT($F$8),7+(O917-1)*3))</f>
        <v>43</v>
      </c>
      <c r="R917" s="1">
        <f ca="1">IF(ISERROR(F911),"",SUM(P917:Q917))</f>
        <v>110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str">
        <f ca="1">IF(ISERROR(F911),"",IF(N917=0,A917,""))</f>
        <v/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0</v>
      </c>
      <c r="X917" s="1" t="str">
        <f ca="1">IF(ISERROR(F911),"",IF(W917=0,"",_xlfn.TEXTJOIN("",FALSE," G+",W917," in ",A917)))</f>
        <v/>
      </c>
    </row>
    <row r="918" spans="1:24" ht="12" customHeight="1" x14ac:dyDescent="0.25">
      <c r="A918" s="7" t="str">
        <f ca="1">IF(ISERROR(F911),"",VLOOKUP(C911,INDIRECT($F$8),6+(O918-1)*3,0))</f>
        <v>EET 001</v>
      </c>
      <c r="B918" s="38" t="str">
        <f ca="1">IF(ISERROR(F911),"",VLOOKUP(D911,INDIRECT($F$8),6+(O918-1)*3,0))</f>
        <v>Basic Electrical Engineering</v>
      </c>
      <c r="C918" s="38"/>
      <c r="D918" s="38"/>
      <c r="E918" s="38"/>
      <c r="F918" s="7">
        <f ca="1">IF(ISERROR(F911),"",VLOOKUP(E911,INDIRECT($F$8),6+(O918-1)*3,0))</f>
        <v>4</v>
      </c>
      <c r="G918" s="39" t="str">
        <f ca="1">IF(ISERROR(F911),"",_xlfn.TEXTJOIN("/",FALSE,P918,S918))</f>
        <v>63/100</v>
      </c>
      <c r="H918" s="39"/>
      <c r="I918" s="39" t="str">
        <f ca="1">IF(ISERROR(F911),"",_xlfn.TEXTJOIN("/",FALSE,Q918,T918))</f>
        <v>45/50</v>
      </c>
      <c r="J918" s="39"/>
      <c r="K918" s="39" t="str">
        <f ca="1">IF(ISERROR(F911),"",_xlfn.TEXTJOIN("/",FALSE,R918,U918))</f>
        <v>108/150</v>
      </c>
      <c r="L918" s="39"/>
      <c r="M918" s="7" t="str">
        <f ca="1">IF(ISERROR(F911),"",IF(ISTEXT(P918),IF(P918="A","Ab",IF(P918="D","Dt",IF(P918="UFM","UFM",IF(P918="NA","")))),IF(AND(ISBLANK(P918),ISBLANK(R918)),"",IF(P918&lt;0.3*S918,"F",IF(ISBLANK(R918),"",IF(ISTEXT(R918),R918,IF(R918&gt;=0.9*U918,"O",IF(R918&gt;=0.85*U918,"A+",IF(R918&gt;=0.8*U918,"A",IF(R918&gt;=0.7*U918,"B+",IF(R918&gt;=0.6*U918,"B",IF(R918&gt;=0.5*U918,"C",IF(R918&gt;=0.4*U918,"P",IF(R918&lt;0.4*U918,"F",R918))))))))))))))</f>
        <v>B+</v>
      </c>
      <c r="N918" s="8">
        <f t="shared" ca="1" si="87"/>
        <v>7</v>
      </c>
      <c r="O918">
        <f>O917+1</f>
        <v>3</v>
      </c>
      <c r="P918" s="1">
        <f ca="1">IF(ISERROR(F911),"",IF(ISTEXT(VLOOKUP(B911,INDIRECT($F$8),6+(O918-1)*3)),(VLOOKUP(B911,INDIRECT($F$8),6+(O918-1)*3)),SUM(VLOOKUP(B911,INDIRECT($F$8),6+(O918-1)*3),IF(W928,W918,0))))</f>
        <v>63</v>
      </c>
      <c r="Q918" s="1">
        <f ca="1">IF(ISERROR(F911),"",VLOOKUP(B911,INDIRECT($F$8),7+(O918-1)*3))</f>
        <v>45</v>
      </c>
      <c r="R918" s="1">
        <f ca="1">IF(ISERROR(F911),"",SUM(P918:Q918))</f>
        <v>108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str">
        <f ca="1">IF(ISERROR(F911),"",IF(N918=0,A918,""))</f>
        <v/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0</v>
      </c>
      <c r="X918" s="1" t="str">
        <f ca="1">IF(ISERROR(F911),"",IF(W918=0,"",_xlfn.TEXTJOIN("",FALSE," G+",W918," in ",A918)))</f>
        <v/>
      </c>
    </row>
    <row r="919" spans="1:24" ht="12" customHeight="1" x14ac:dyDescent="0.25">
      <c r="A919" s="7" t="str">
        <f ca="1">IF(ISERROR(F911),"",VLOOKUP(C911,INDIRECT($F$8),6+(O919-1)*3,0))</f>
        <v>CST 001</v>
      </c>
      <c r="B919" s="38" t="str">
        <f ca="1">IF(ISERROR(F911),"",VLOOKUP(D911,INDIRECT($F$8),6+(O919-1)*3,0))</f>
        <v>Programming for Problem Solving</v>
      </c>
      <c r="C919" s="38"/>
      <c r="D919" s="38"/>
      <c r="E919" s="38"/>
      <c r="F919" s="7">
        <f ca="1">IF(ISERROR(F911),"",VLOOKUP(E911,INDIRECT($F$8),6+(O919-1)*3,0))</f>
        <v>4</v>
      </c>
      <c r="G919" s="39" t="str">
        <f ca="1">IF(ISERROR(F911),"",_xlfn.TEXTJOIN("/",FALSE,P919,S919))</f>
        <v>83/100</v>
      </c>
      <c r="H919" s="39"/>
      <c r="I919" s="39" t="str">
        <f ca="1">IF(ISERROR(F911),"",_xlfn.TEXTJOIN("/",FALSE,Q919,T919))</f>
        <v>45/50</v>
      </c>
      <c r="J919" s="39"/>
      <c r="K919" s="39" t="str">
        <f ca="1">IF(ISERROR(F911),"",_xlfn.TEXTJOIN("/",FALSE,R919,U919))</f>
        <v>128/150</v>
      </c>
      <c r="L919" s="39"/>
      <c r="M919" s="7" t="str">
        <f ca="1">IF(ISERROR(F911),"",IF(ISTEXT(P919),IF(P919="A","Ab",IF(P919="D","Dt",IF(P919="UFM","UFM",IF(P919="NA","")))),IF(AND(ISBLANK(P919),ISBLANK(R919)),"",IF(P919&lt;0.3*S919,"F",IF(ISBLANK(R919),"",IF(ISTEXT(R919),R919,IF(R919&gt;=0.9*U919,"O",IF(R919&gt;=0.85*U919,"A+",IF(R919&gt;=0.8*U919,"A",IF(R919&gt;=0.7*U919,"B+",IF(R919&gt;=0.6*U919,"B",IF(R919&gt;=0.5*U919,"C",IF(R919&gt;=0.4*U919,"P",IF(R919&lt;0.4*U919,"F",R919))))))))))))))</f>
        <v>A+</v>
      </c>
      <c r="N919" s="8">
        <f t="shared" ca="1" si="87"/>
        <v>9</v>
      </c>
      <c r="O919">
        <f>O918+1</f>
        <v>4</v>
      </c>
      <c r="P919" s="1">
        <f ca="1">IF(ISERROR(F911),"",IF(ISTEXT(VLOOKUP(B911,INDIRECT($F$8),6+(O919-1)*3)),(VLOOKUP(B911,INDIRECT($F$8),6+(O919-1)*3)),SUM(VLOOKUP(B911,INDIRECT($F$8),6+(O919-1)*3),IF(W928,W919,0))))</f>
        <v>83</v>
      </c>
      <c r="Q919" s="1">
        <f ca="1">IF(ISERROR(F911),"",VLOOKUP(B911,INDIRECT($F$8),7+(O919-1)*3))</f>
        <v>45</v>
      </c>
      <c r="R919" s="1">
        <f ca="1">IF(ISERROR(F911),"",SUM(P919:Q919))</f>
        <v>128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str">
        <f ca="1">IF(ISERROR(F911),"",IF(N919=0,A919,""))</f>
        <v/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0</v>
      </c>
      <c r="X919" s="1" t="str">
        <f ca="1">IF(ISERROR(F911),"",IF(W919=0,"",_xlfn.TEXTJOIN("",FALSE," G+",W919," in ",A919)))</f>
        <v/>
      </c>
    </row>
    <row r="920" spans="1:24" ht="12" customHeight="1" x14ac:dyDescent="0.25">
      <c r="A920" s="7" t="str">
        <f ca="1">IF(ISERROR(F911),"",VLOOKUP(C911,INDIRECT($F$8),6+(O920-1)*3,0))</f>
        <v>AHT 004</v>
      </c>
      <c r="B920" s="38" t="str">
        <f ca="1">IF(ISERROR(F911),"",VLOOKUP(D911,INDIRECT($F$8),6+(O920-1)*3,0))</f>
        <v>Environmental Studies ($)</v>
      </c>
      <c r="C920" s="38"/>
      <c r="D920" s="38"/>
      <c r="E920" s="38"/>
      <c r="F920" s="7">
        <f ca="1">IF(ISERROR(F911),"",VLOOKUP(E911,INDIRECT($F$8),6+(O920-1)*3,0))</f>
        <v>0</v>
      </c>
      <c r="G920" s="39" t="str">
        <f ca="1">IF(ISERROR(F911),"",_xlfn.TEXTJOIN("/",FALSE,P920,S920))</f>
        <v>31/50</v>
      </c>
      <c r="H920" s="39"/>
      <c r="I920" s="39" t="str">
        <f ca="1">IF(ISERROR(F911),"",_xlfn.TEXTJOIN("/",FALSE,Q920,T920))</f>
        <v>24/25</v>
      </c>
      <c r="J920" s="39"/>
      <c r="K920" s="39" t="str">
        <f ca="1">IF(ISERROR(F911),"",_xlfn.TEXTJOIN("/",FALSE,R920,U920))</f>
        <v>55/75</v>
      </c>
      <c r="L920" s="39"/>
      <c r="M920" s="7" t="str">
        <f ca="1">IF(ISERROR(F911),"",IF(ISTEXT(P920),IF(P920="A","Ab",IF(P920="D","Dt",IF(P920="UFM","UFM",IF(P920="NA","")))),IF(AND(ISBLANK(P920),ISBLANK(R920)),"",IF(P920&lt;0.3*S920,"F",IF(ISBLANK(R920),"",IF(ISTEXT(R920),R920,IF(R920&gt;=0.9*U920,"O",IF(R920&gt;=0.85*U920,"A+",IF(R920&gt;=0.8*U920,"A",IF(R920&gt;=0.7*U920,"B+",IF(R920&gt;=0.6*U920,"B",IF(R920&gt;=0.5*U920,"C",IF(R920&gt;=0.4*U920,"P",IF(R920&lt;0.4*U920,"F",R920))))))))))))))</f>
        <v>B+</v>
      </c>
      <c r="N920" s="8">
        <f t="shared" ca="1" si="87"/>
        <v>7</v>
      </c>
      <c r="O920">
        <f>O919+1</f>
        <v>5</v>
      </c>
      <c r="P920" s="1">
        <f ca="1">IF(ISERROR(F911),"",IF(ISTEXT(VLOOKUP(B911,INDIRECT($F$8),6+(O920-1)*3)),(VLOOKUP(B911,INDIRECT($F$8),6+(O920-1)*3)),SUM(VLOOKUP(B911,INDIRECT($F$8),6+(O920-1)*3),IF(W928,W920,0))))</f>
        <v>31</v>
      </c>
      <c r="Q920" s="1">
        <f ca="1">IF(ISERROR(F911),"",VLOOKUP(B911,INDIRECT($F$8),7+(O920-1)*3))</f>
        <v>24</v>
      </c>
      <c r="R920" s="1">
        <f ca="1">IF(ISERROR(F911),"",SUM(P920:Q920))</f>
        <v>55</v>
      </c>
      <c r="S920" s="1">
        <f ca="1">IF(ISERROR(F911),"",VLOOKUP(A911,INDIRECT($F$8),6+(O920-1)*3))</f>
        <v>50</v>
      </c>
      <c r="T920" s="1">
        <f ca="1">IF(ISERROR(F911),"",VLOOKUP(A911,INDIRECT($F$8),7+(O920-1)*3))</f>
        <v>25</v>
      </c>
      <c r="U920" s="1">
        <f ca="1">IF(ISERROR(F911),"",VLOOKUP(A911,INDIRECT($F$8),8+(O920-1)*3))</f>
        <v>75</v>
      </c>
      <c r="V920" s="1" t="str">
        <f ca="1">IF(ISERROR(F911),"",IF(N920=0,A920,""))</f>
        <v/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0</v>
      </c>
      <c r="X920" s="1" t="str">
        <f ca="1">IF(ISERROR(F911),"",IF(W920=0,"",_xlfn.TEXTJOIN("",FALSE," G+",W920," in ",A920)))</f>
        <v/>
      </c>
    </row>
    <row r="921" spans="1:24" ht="12" customHeight="1" x14ac:dyDescent="0.25">
      <c r="A921" s="7" t="str">
        <f ca="1">IF(ISERROR(F911),"",VLOOKUP(C911,INDIRECT($F$8),6+(O921-1)*3,0))</f>
        <v>AHP 001</v>
      </c>
      <c r="B921" s="38" t="str">
        <f ca="1">IF(ISERROR(F911),"",VLOOKUP(D911,INDIRECT($F$8),6+(O921-1)*3,0))</f>
        <v>Engineering Physics Lab</v>
      </c>
      <c r="C921" s="38"/>
      <c r="D921" s="38"/>
      <c r="E921" s="38"/>
      <c r="F921" s="7">
        <f ca="1">IF(ISERROR(F911),"",VLOOKUP(E911,INDIRECT($F$8),6+(O921-1)*3,0))</f>
        <v>1</v>
      </c>
      <c r="G921" s="39" t="str">
        <f ca="1">IF(ISERROR(F911),"",_xlfn.TEXTJOIN("/",FALSE,P921,S921))</f>
        <v>19/25</v>
      </c>
      <c r="H921" s="39"/>
      <c r="I921" s="39" t="str">
        <f ca="1">IF(ISERROR(F911),"",_xlfn.TEXTJOIN("/",FALSE,Q921,T921))</f>
        <v>22/25</v>
      </c>
      <c r="J921" s="39"/>
      <c r="K921" s="39" t="str">
        <f ca="1">IF(ISERROR(F911),"",_xlfn.TEXTJOIN("/",FALSE,R921,U921))</f>
        <v>41/50</v>
      </c>
      <c r="L921" s="39"/>
      <c r="M921" s="7" t="str">
        <f ca="1">IF(ISERROR(F911),"",IF(ISTEXT(P921),IF(P921="A","Ab",IF(P921="D","Dt",IF(P921="UFM","UFM",IF(P921="NA","")))),IF(AND(ISBLANK(P921),ISBLANK(R921)),"",IF(P921&lt;0.3*S921,"F",IF(ISBLANK(R921),"",IF(ISTEXT(R921),R921,IF(R921&gt;=0.9*U921,"O",IF(R921&gt;=0.85*U921,"A+",IF(R921&gt;=0.8*U921,"A",IF(R921&gt;=0.7*U921,"B+",IF(R921&gt;=0.6*U921,"B",IF(R921&gt;=0.5*U921,"C",IF(R921&gt;=0.4*U921,"P",IF(R921&lt;0.4*U921,"F",R921))))))))))))))</f>
        <v>A</v>
      </c>
      <c r="N921" s="8">
        <f t="shared" ca="1" si="87"/>
        <v>8</v>
      </c>
      <c r="O921">
        <f t="shared" ref="O921:O927" si="88">O920+1</f>
        <v>6</v>
      </c>
      <c r="P921" s="1">
        <f ca="1">IF(ISERROR(F911),"",IF(ISTEXT(VLOOKUP(B911,INDIRECT($F$8),6+(O921-1)*3)),(VLOOKUP(B911,INDIRECT($F$8),6+(O921-1)*3)),SUM(VLOOKUP(B911,INDIRECT($F$8),6+(O921-1)*3),IF(W928,W921,0))))</f>
        <v>19</v>
      </c>
      <c r="Q921" s="1">
        <f ca="1">IF(ISERROR(F911),"",VLOOKUP(B911,INDIRECT($F$8),7+(O921-1)*3))</f>
        <v>22</v>
      </c>
      <c r="R921" s="1">
        <f ca="1">IF(ISERROR(F911),"",SUM(P921:Q921))</f>
        <v>41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str">
        <f ca="1">IF(ISERROR(F911),"",IF(N921=0,A921,""))</f>
        <v/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0</v>
      </c>
      <c r="X921" s="1" t="str">
        <f ca="1">IF(ISERROR(F911),"",IF(W921=0,"",_xlfn.TEXTJOIN("",FALSE," G+",W921," in ",A921)))</f>
        <v/>
      </c>
    </row>
    <row r="922" spans="1:24" ht="12" customHeight="1" x14ac:dyDescent="0.25">
      <c r="A922" s="7" t="str">
        <f ca="1">IF(ISERROR(F911),"",VLOOKUP(C911,INDIRECT($F$8),6+(O922-1)*3,0))</f>
        <v>EEP 001</v>
      </c>
      <c r="B922" s="38" t="str">
        <f ca="1">IF(ISERROR(F911),"",VLOOKUP(D911,INDIRECT($F$8),6+(O922-1)*3,0))</f>
        <v>Basic Electrical Engineering Lab</v>
      </c>
      <c r="C922" s="38"/>
      <c r="D922" s="38"/>
      <c r="E922" s="38"/>
      <c r="F922" s="7">
        <f ca="1">IF(ISERROR(F911),"",VLOOKUP(E911,INDIRECT($F$8),6+(O922-1)*3,0))</f>
        <v>1</v>
      </c>
      <c r="G922" s="39" t="str">
        <f ca="1">IF(ISERROR(F911),"",_xlfn.TEXTJOIN("/",FALSE,P922,S922))</f>
        <v>22/25</v>
      </c>
      <c r="H922" s="39"/>
      <c r="I922" s="39" t="str">
        <f ca="1">IF(ISERROR(F911),"",_xlfn.TEXTJOIN("/",FALSE,Q922,T922))</f>
        <v>21/25</v>
      </c>
      <c r="J922" s="39"/>
      <c r="K922" s="39" t="str">
        <f ca="1">IF(ISERROR(F911),"",_xlfn.TEXTJOIN("/",FALSE,R922,U922))</f>
        <v>43/50</v>
      </c>
      <c r="L922" s="39"/>
      <c r="M922" s="7" t="str">
        <f ca="1">IF(ISERROR(F911),"",IF(ISTEXT(P922),IF(P922="A","Ab",IF(P922="D","Dt",IF(P922="UFM","UFM",IF(P922="NA","")))),IF(AND(ISBLANK(P922),ISBLANK(R922)),"",IF(P922&lt;0.3*S922,"F",IF(ISBLANK(R922),"",IF(ISTEXT(R922),R922,IF(R922&gt;=0.9*U922,"O",IF(R922&gt;=0.85*U922,"A+",IF(R922&gt;=0.8*U922,"A",IF(R922&gt;=0.7*U922,"B+",IF(R922&gt;=0.6*U922,"B",IF(R922&gt;=0.5*U922,"C",IF(R922&gt;=0.4*U922,"P",IF(R922&lt;0.4*U922,"F",R922))))))))))))))</f>
        <v>A+</v>
      </c>
      <c r="N922" s="8">
        <f t="shared" ca="1" si="87"/>
        <v>9</v>
      </c>
      <c r="O922">
        <f t="shared" si="88"/>
        <v>7</v>
      </c>
      <c r="P922" s="1">
        <f ca="1">IF(ISERROR(F911),"",IF(ISTEXT(VLOOKUP(B911,INDIRECT($F$8),6+(O922-1)*3)),(VLOOKUP(B911,INDIRECT($F$8),6+(O922-1)*3)),SUM(VLOOKUP(B911,INDIRECT($F$8),6+(O922-1)*3),IF(W928,W922,0))))</f>
        <v>22</v>
      </c>
      <c r="Q922" s="1">
        <f ca="1">IF(ISERROR(F911),"",VLOOKUP(B911,INDIRECT($F$8),7+(O922-1)*3))</f>
        <v>21</v>
      </c>
      <c r="R922" s="1">
        <f ca="1">IF(ISERROR(F911),"",SUM(P922:Q922))</f>
        <v>43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str">
        <f ca="1">IF(ISERROR(F911),"",IF(N922=0,A922,""))</f>
        <v/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0</v>
      </c>
      <c r="X922" s="1" t="str">
        <f ca="1">IF(ISERROR(F911),"",IF(W922=0,"",_xlfn.TEXTJOIN("",FALSE," G+",W922," in ",A922)))</f>
        <v/>
      </c>
    </row>
    <row r="923" spans="1:24" ht="12" customHeight="1" x14ac:dyDescent="0.25">
      <c r="A923" s="7" t="str">
        <f ca="1">IF(ISERROR(F911),"",VLOOKUP(C911,INDIRECT($F$8),6+(O923-1)*3,0))</f>
        <v>CSP 001</v>
      </c>
      <c r="B923" s="38" t="str">
        <f ca="1">IF(ISERROR(F911),"",VLOOKUP(D911,INDIRECT($F$8),6+(O923-1)*3-Z923,0))</f>
        <v>Programming for Problem Solving Lab</v>
      </c>
      <c r="C923" s="38"/>
      <c r="D923" s="38"/>
      <c r="E923" s="38"/>
      <c r="F923" s="7">
        <f ca="1">IF(ISERROR(F911),"",VLOOKUP(E911,INDIRECT($F$8),6+(O923-1)*3,0))</f>
        <v>1</v>
      </c>
      <c r="G923" s="39" t="str">
        <f ca="1">IF(ISERROR(F911),"",_xlfn.TEXTJOIN("/",FALSE,P923,S923))</f>
        <v>22/25</v>
      </c>
      <c r="H923" s="39"/>
      <c r="I923" s="39" t="str">
        <f ca="1">IF(ISERROR(F911),"",_xlfn.TEXTJOIN("/",FALSE,Q923,T923))</f>
        <v>22/25</v>
      </c>
      <c r="J923" s="39"/>
      <c r="K923" s="39" t="str">
        <f ca="1">IF(ISERROR(F911),"",_xlfn.TEXTJOIN("/",FALSE,R923,U923))</f>
        <v>44/50</v>
      </c>
      <c r="L923" s="39"/>
      <c r="M923" s="7" t="str">
        <f ca="1">IF(ISERROR(F911),"",IF(ISTEXT(P923),IF(P923="A","Ab",IF(P923="D","Dt",IF(P923="UFM","UFM",IF(P923="NA","")))),IF(AND(ISBLANK(P923),ISBLANK(R923)),"",IF(P923&lt;0.3*S923,"F",IF(ISBLANK(R923),"",IF(ISTEXT(R923),R923,IF(R923&gt;=0.9*U923,"O",IF(R923&gt;=0.85*U923,"A+",IF(R923&gt;=0.8*U923,"A",IF(R923&gt;=0.7*U923,"B+",IF(R923&gt;=0.6*U923,"B",IF(R923&gt;=0.5*U923,"C",IF(R923&gt;=0.4*U923,"P",IF(R923&lt;0.4*U923,"F",R923))))))))))))))</f>
        <v>A+</v>
      </c>
      <c r="N923" s="8">
        <f t="shared" ca="1" si="87"/>
        <v>9</v>
      </c>
      <c r="O923">
        <f t="shared" si="88"/>
        <v>8</v>
      </c>
      <c r="P923" s="1">
        <f ca="1">IF(ISERROR(F911),"",IF(ISTEXT(VLOOKUP(B911,INDIRECT($F$8),6+(O923-1)*3)),(VLOOKUP(B911,INDIRECT($F$8),6+(O923-1)*3)),SUM(VLOOKUP(B911,INDIRECT($F$8),6+(O923-1)*3),IF(W928,W923,0))))</f>
        <v>22</v>
      </c>
      <c r="Q923" s="1">
        <f ca="1">IF(ISERROR(F911),"",VLOOKUP(B911,INDIRECT($F$8),7+(O923-1)*3))</f>
        <v>22</v>
      </c>
      <c r="R923" s="1">
        <f ca="1">IF(ISERROR(F911),"",SUM(P923:Q923))</f>
        <v>44</v>
      </c>
      <c r="S923" s="1">
        <f ca="1">IF(ISERROR(F911),"",VLOOKUP(A911,INDIRECT($F$8),6+(O923-1)*3))</f>
        <v>25</v>
      </c>
      <c r="T923" s="1">
        <f ca="1">IF(ISERROR(F911),"",VLOOKUP(A911,INDIRECT($F$8),7+(O923-1)*3))</f>
        <v>25</v>
      </c>
      <c r="U923" s="1">
        <f ca="1">IF(ISERROR(F911),"",VLOOKUP(A911,INDIRECT($F$8),8+(O923-1)*3))</f>
        <v>50</v>
      </c>
      <c r="V923" s="1" t="str">
        <f ca="1">IF(ISERROR(F911),"",IF(N923=0,A923,""))</f>
        <v/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0</v>
      </c>
      <c r="X923" s="1" t="str">
        <f ca="1">IF(ISERROR(F911),"",IF(W923=0,"",_xlfn.TEXTJOIN("",FALSE," G+",W923," in ",A923)))</f>
        <v/>
      </c>
    </row>
    <row r="924" spans="1:24" ht="12" customHeight="1" x14ac:dyDescent="0.25">
      <c r="A924" s="7" t="str">
        <f ca="1">IF(ISERROR(F911),"",VLOOKUP(C911,INDIRECT($F$8),6+(O924-1)*3,0))</f>
        <v>MEP 002</v>
      </c>
      <c r="B924" s="38" t="str">
        <f ca="1">IF(ISERROR(F911),"",VLOOKUP(D911,INDIRECT($F$8),6+(O924-1)*3-Z924,0))</f>
        <v>Engineering Graphics &amp; Design Lab</v>
      </c>
      <c r="C924" s="38"/>
      <c r="D924" s="38"/>
      <c r="E924" s="38"/>
      <c r="F924" s="7">
        <f ca="1">IF(ISERROR(F911),"",VLOOKUP(E911,INDIRECT($F$8),6+(O924-1)*3,0))</f>
        <v>2</v>
      </c>
      <c r="G924" s="39" t="str">
        <f ca="1">IF(ISERROR(F911),"",_xlfn.TEXTJOIN("/",FALSE,P924,S924))</f>
        <v>40/50</v>
      </c>
      <c r="H924" s="39"/>
      <c r="I924" s="39" t="str">
        <f ca="1">IF(ISERROR(F911),"",_xlfn.TEXTJOIN("/",FALSE,Q924,T924))</f>
        <v>47/50</v>
      </c>
      <c r="J924" s="39"/>
      <c r="K924" s="39" t="str">
        <f ca="1">IF(ISERROR(F911),"",_xlfn.TEXTJOIN("/",FALSE,R924,U924))</f>
        <v>87/100</v>
      </c>
      <c r="L924" s="39"/>
      <c r="M924" s="7" t="str">
        <f ca="1">IF(ISERROR(F911),"",IF(ISTEXT(P924),IF(P924="A","Ab",IF(P924="D","Dt",IF(P924="UFM","UFM",IF(P924="NA","")))),IF(AND(ISBLANK(P924),ISBLANK(R924)),"",IF(P924&lt;0.3*S924,"F",IF(ISBLANK(R924),"",IF(ISTEXT(R924),R924,IF(R924&gt;=0.9*U924,"O",IF(R924&gt;=0.85*U924,"A+",IF(R924&gt;=0.8*U924,"A",IF(R924&gt;=0.7*U924,"B+",IF(R924&gt;=0.6*U924,"B",IF(R924&gt;=0.5*U924,"C",IF(R924&gt;=0.4*U924,"P",IF(R924&lt;0.4*U924,"F",R924))))))))))))))</f>
        <v>A+</v>
      </c>
      <c r="N924" s="8">
        <f t="shared" ca="1" si="87"/>
        <v>9</v>
      </c>
      <c r="O924">
        <f t="shared" si="88"/>
        <v>9</v>
      </c>
      <c r="P924" s="1">
        <f ca="1">IF(ISERROR(F911),"",IF(ISTEXT(VLOOKUP(B911,INDIRECT($F$8),6+(O924-1)*3)),(VLOOKUP(B911,INDIRECT($F$8),6+(O924-1)*3)),SUM(VLOOKUP(B911,INDIRECT($F$8),6+(O924-1)*3),IF(W928,W924,0))))</f>
        <v>40</v>
      </c>
      <c r="Q924" s="1">
        <f ca="1">IF(ISERROR(F911),"",VLOOKUP(B911,INDIRECT($F$8),7+(O924-1)*3))</f>
        <v>47</v>
      </c>
      <c r="R924" s="1">
        <f ca="1">IF(ISERROR(F911),"",SUM(P924:Q924))</f>
        <v>87</v>
      </c>
      <c r="S924" s="1">
        <f ca="1">IF(ISERROR(F911),"",VLOOKUP(A911,INDIRECT($F$8),6+(O924-1)*3))</f>
        <v>50</v>
      </c>
      <c r="T924" s="1">
        <f ca="1">IF(ISERROR(F911),"",VLOOKUP(A911,INDIRECT($F$8),7+(O924-1)*3))</f>
        <v>50</v>
      </c>
      <c r="U924" s="1">
        <f ca="1">IF(ISERROR(F911),"",VLOOKUP(A911,INDIRECT($F$8),8+(O924-1)*3))</f>
        <v>100</v>
      </c>
      <c r="V924" s="1" t="str">
        <f ca="1">IF(ISERROR(F911),"",IF(N924=0,A924,""))</f>
        <v/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0</v>
      </c>
      <c r="X924" s="1" t="str">
        <f ca="1">IF(ISERROR(F911),"",IF(W924=0,"",_xlfn.TEXTJOIN("",FALSE," G+",W924," in ",A924)))</f>
        <v/>
      </c>
    </row>
    <row r="925" spans="1:24" ht="12" customHeight="1" x14ac:dyDescent="0.25">
      <c r="A925" s="7" t="str">
        <f ca="1">IF(ISERROR(F911),"",VLOOKUP(C911,INDIRECT($F$8),6+(O925-1)*3,0))</f>
        <v>AHP 003</v>
      </c>
      <c r="B925" s="38" t="str">
        <f ca="1">IF(ISERROR(F911),"",VLOOKUP(D911,INDIRECT($F$8),6+(O925-1)*3,0))</f>
        <v>Introduction to Digital Marketing Lab</v>
      </c>
      <c r="C925" s="38"/>
      <c r="D925" s="38"/>
      <c r="E925" s="38"/>
      <c r="F925" s="7">
        <f ca="1">IF(ISERROR(F911),"",VLOOKUP(E911,INDIRECT($F$8),6+(O925-1)*3,0))</f>
        <v>1</v>
      </c>
      <c r="G925" s="39" t="str">
        <f ca="1">IF(ISERROR(F911),"",_xlfn.TEXTJOIN("/",FALSE,P925,S925))</f>
        <v>21/25</v>
      </c>
      <c r="H925" s="39"/>
      <c r="I925" s="39" t="str">
        <f ca="1">IF(ISERROR(F911),"",_xlfn.TEXTJOIN("/",FALSE,Q925,T925))</f>
        <v>21/25</v>
      </c>
      <c r="J925" s="39"/>
      <c r="K925" s="39" t="str">
        <f ca="1">IF(ISERROR(F911),"",_xlfn.TEXTJOIN("/",FALSE,R925,U925))</f>
        <v>42/50</v>
      </c>
      <c r="L925" s="39"/>
      <c r="M925" s="7" t="str">
        <f ca="1">IF(ISERROR(F911),"",IF(ISTEXT(P925),IF(P925="A","Ab",IF(P925="D","Dt",IF(P925="UFM","UFM",IF(P925="NA","")))),IF(AND(ISBLANK(P925),ISBLANK(R925)),"",IF(P925&lt;0.3*S925,"F",IF(ISBLANK(R925),"",IF(ISTEXT(R925),R925,IF(R925&gt;=0.9*U925,"O",IF(R925&gt;=0.85*U925,"A+",IF(R925&gt;=0.8*U925,"A",IF(R925&gt;=0.7*U925,"B+",IF(R925&gt;=0.6*U925,"B",IF(R925&gt;=0.5*U925,"C",IF(R925&gt;=0.4*U925,"P",IF(R925&lt;0.4*U925,"F",R925))))))))))))))</f>
        <v>A</v>
      </c>
      <c r="N925" s="8">
        <f t="shared" ca="1" si="87"/>
        <v>8</v>
      </c>
      <c r="O925">
        <f t="shared" si="88"/>
        <v>10</v>
      </c>
      <c r="P925" s="1">
        <f ca="1">IF(ISERROR(F911),"",IF(ISTEXT(VLOOKUP(B911,INDIRECT($F$8),6+(O925-1)*3)),(VLOOKUP(B911,INDIRECT($F$8),6+(O925-1)*3)),SUM(VLOOKUP(B911,INDIRECT($F$8),6+(O925-1)*3),IF(W928,W925,0))))</f>
        <v>21</v>
      </c>
      <c r="Q925" s="1">
        <f ca="1">IF(ISERROR(F911),"",VLOOKUP(B911,INDIRECT($F$8),7+(O925-1)*3))</f>
        <v>21</v>
      </c>
      <c r="R925" s="1">
        <f ca="1">IF(ISERROR(F911),"",SUM(P925:Q925))</f>
        <v>42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str">
        <f ca="1">IF(ISERROR(F911),"",IF(N925=0,A925,""))</f>
        <v/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0</v>
      </c>
      <c r="X925" s="1" t="str">
        <f ca="1">IF(ISERROR(F911),"",IF(W925=0,"",_xlfn.TEXTJOIN("",FALSE," G+",W925," in ",A925)))</f>
        <v/>
      </c>
    </row>
    <row r="926" spans="1:24" ht="12" customHeight="1" x14ac:dyDescent="0.25">
      <c r="A926" s="7" t="str">
        <f ca="1">IF(ISERROR(F911),"",VLOOKUP(C911,INDIRECT($F$8),6+(O926-1)*3,0))</f>
        <v>AHP 005</v>
      </c>
      <c r="B926" s="38" t="str">
        <f ca="1">IF(ISERROR(F911),"",VLOOKUP(D911,INDIRECT($F$8),6+(O926-1)*3,0))</f>
        <v>Self Employment &amp; Entrepreneurship Development</v>
      </c>
      <c r="C926" s="38"/>
      <c r="D926" s="38"/>
      <c r="E926" s="38"/>
      <c r="F926" s="7">
        <f ca="1">IF(ISERROR(F911),"",VLOOKUP(E911,INDIRECT($F$8),6+(O926-1)*3,0))</f>
        <v>1</v>
      </c>
      <c r="G926" s="39" t="str">
        <f ca="1">IF(ISERROR(F911),"",_xlfn.TEXTJOIN("/",FALSE,P926,S926))</f>
        <v>19/25</v>
      </c>
      <c r="H926" s="39"/>
      <c r="I926" s="39" t="str">
        <f ca="1">IF(ISERROR(F911),"",_xlfn.TEXTJOIN("/",FALSE,Q926,T926))</f>
        <v>24/25</v>
      </c>
      <c r="J926" s="39"/>
      <c r="K926" s="39" t="str">
        <f ca="1">IF(ISERROR(F911),"",_xlfn.TEXTJOIN("/",FALSE,R926,U926))</f>
        <v>43/50</v>
      </c>
      <c r="L926" s="39"/>
      <c r="M926" s="7" t="str">
        <f ca="1">IF(ISERROR(F911),"",IF(ISTEXT(P926),IF(P926="A","Ab",IF(P926="D","Dt",IF(P926="UFM","UFM",IF(P926="NA","")))),IF(AND(ISBLANK(P926),ISBLANK(R926)),"",IF(P926&lt;0.3*S926,"F",IF(ISBLANK(R926),"",IF(ISTEXT(R926),R926,IF(R926&gt;=0.9*U926,"O",IF(R926&gt;=0.85*U926,"A+",IF(R926&gt;=0.8*U926,"A",IF(R926&gt;=0.7*U926,"B+",IF(R926&gt;=0.6*U926,"B",IF(R926&gt;=0.5*U926,"C",IF(R926&gt;=0.4*U926,"P",IF(R926&lt;0.4*U926,"F",R926))))))))))))))</f>
        <v>A+</v>
      </c>
      <c r="N926" s="8">
        <f t="shared" ca="1" si="87"/>
        <v>9</v>
      </c>
      <c r="O926">
        <f t="shared" si="88"/>
        <v>11</v>
      </c>
      <c r="P926" s="1">
        <f ca="1">IF(ISERROR(F911),"",IF(ISTEXT(VLOOKUP(B911,INDIRECT($F$8),6+(O926-1)*3)),(VLOOKUP(B911,INDIRECT($F$8),6+(O926-1)*3)),SUM(VLOOKUP(B911,INDIRECT($F$8),6+(O926-1)*3),IF(W928,W926,0))))</f>
        <v>19</v>
      </c>
      <c r="Q926" s="1">
        <f ca="1">IF(ISERROR(F911),"",VLOOKUP(B911,INDIRECT($F$8),7+(O926-1)*3))</f>
        <v>24</v>
      </c>
      <c r="R926" s="1">
        <f ca="1">IF(ISERROR(F911),"",SUM(P926:Q926))</f>
        <v>43</v>
      </c>
      <c r="S926" s="1">
        <f ca="1">IF(ISERROR(F911),"",VLOOKUP(A911,INDIRECT($F$8),6+(O926-1)*3))</f>
        <v>25</v>
      </c>
      <c r="T926" s="1">
        <f ca="1">IF(ISERROR(F911),"",VLOOKUP(A911,INDIRECT($F$8),7+(O926-1)*3))</f>
        <v>25</v>
      </c>
      <c r="U926" s="1">
        <f ca="1">IF(ISERROR(F911),"",VLOOKUP(A911,INDIRECT($F$8),8+(O926-1)*3))</f>
        <v>50</v>
      </c>
      <c r="V926" s="1" t="str">
        <f ca="1">IF(ISERROR(F911),"",IF(N926=0,A926,""))</f>
        <v/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0</v>
      </c>
      <c r="X926" s="1" t="str">
        <f ca="1">IF(ISERROR(F911),"",IF(W926=0,"",_xlfn.TEXTJOIN("",FALSE," G+",W926," in ",A926)))</f>
        <v/>
      </c>
    </row>
    <row r="927" spans="1:24" ht="12" customHeight="1" x14ac:dyDescent="0.25">
      <c r="A927" s="7" t="str">
        <f ca="1">IF(ISERROR(F911),"",VLOOKUP(C911,INDIRECT($F$8),6+(O927-1)*3-Y927,0))</f>
        <v>GP 02</v>
      </c>
      <c r="B927" s="38" t="str">
        <f ca="1">IF(ISERROR(F911),"",VLOOKUP(D911,INDIRECT($F$8),6+(O927-1)*3-Z927,0))</f>
        <v>General Proficiency ($)</v>
      </c>
      <c r="C927" s="38"/>
      <c r="D927" s="38"/>
      <c r="E927" s="38"/>
      <c r="F927" s="7">
        <f ca="1">IF(ISERROR(F911),"",VLOOKUP(E911,INDIRECT($F$8),6+(O927-1)*3-AA927,0))</f>
        <v>0</v>
      </c>
      <c r="G927" s="39" t="str">
        <f ca="1">IF(ISERROR(F911),"","-")</f>
        <v>-</v>
      </c>
      <c r="H927" s="39"/>
      <c r="I927" s="39" t="str">
        <f ca="1">IF(ISERROR(F911),"",_xlfn.TEXTJOIN("/",FALSE,Q927,T927))</f>
        <v>45/50</v>
      </c>
      <c r="J927" s="39"/>
      <c r="K927" s="39" t="str">
        <f ca="1">IF(ISERROR(F911),"",_xlfn.TEXTJOIN("/",FALSE,R927,U927))</f>
        <v>45/50</v>
      </c>
      <c r="L927" s="39"/>
      <c r="M927" s="39" t="str">
        <f ca="1">IF(ISBLANK(R927),"",IF(ISTEXT(R927),R927,IF(R927&gt;=0.8*U927,"Excellent",IF(R927&gt;=0.6*U927,"Very Good",IF(R927&gt;=0.4*U927,"Good",IF(R927&gt;=0.2*U927,"Satisfactory","Average"))))))</f>
        <v>Excellent</v>
      </c>
      <c r="N927" s="39"/>
      <c r="O927">
        <f t="shared" si="88"/>
        <v>12</v>
      </c>
      <c r="P927" s="1">
        <f ca="1">IF(ISERROR(F911),"",IF(ISTEXT(VLOOKUP(B\28,INDIRECT($F$8),6+(O927-1)*3)),(VLOOKUP(B911,INDIRECT($F$8),6+(O927-1)*3)),SUM(VLOOKUP(B911,INDIRECT($F$8),6+(O927-1)*3),IF(W928,W927,0))))</f>
        <v>0</v>
      </c>
      <c r="Q927" s="1">
        <f ca="1">IF(ISERROR(F911),"",VLOOKUP(B911,INDIRECT($F$8),7+(O927-1)*3))</f>
        <v>45</v>
      </c>
      <c r="R927" s="1">
        <f ca="1">IF(ISERROR(F911),"",SUM(P927:Q927))</f>
        <v>45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5">
      <c r="A928" s="40" t="str">
        <f ca="1">IF(ISERROR(F911),"",A907)</f>
        <v>Total Credits/ Marks/ Total Grade Points</v>
      </c>
      <c r="B928" s="40"/>
      <c r="C928" s="40"/>
      <c r="D928" s="40"/>
      <c r="E928" s="40"/>
      <c r="F928" s="10">
        <f ca="1">IF(ISERROR(F911),"",SUM(F916:F926))</f>
        <v>23</v>
      </c>
      <c r="G928" s="41" t="str">
        <f ca="1">IF(ISERROR(F911),"",_xlfn.TEXTJOIN("/",TRUE,SUMIF(F916:F927,"&gt;0",P916:P927),SUMIF(F916:F927,"&gt;0",S916:S927)))</f>
        <v>356/575</v>
      </c>
      <c r="H928" s="41"/>
      <c r="I928" s="41" t="str">
        <f ca="1">IF(ISERROR(F911),"",_xlfn.TEXTJOIN("/",TRUE,SUMIF(F916:F927,"&gt;0",Q916:Q927),SUMIF(F916:F927,"&gt;0",T916:T927)))</f>
        <v>328/375</v>
      </c>
      <c r="J928" s="41"/>
      <c r="K928" s="41" t="str">
        <f ca="1">IF(ISERROR(F911),"",_xlfn.TEXTJOIN("/",TRUE,SUMIF(F916:F927,"&gt;0",R916:R927),SUMIF(F916:F927,"&gt;0",U916:U927)))</f>
        <v>684/950</v>
      </c>
      <c r="L928" s="41"/>
      <c r="M928" s="40" t="e">
        <f ca="1">IF(ISERROR(F911),"",SUMPRODUCT(N916:N926,F916:F926))</f>
        <v>#N/A</v>
      </c>
      <c r="N928" s="40"/>
      <c r="V928" s="1" t="e">
        <f ca="1">IF(ISERROR(F911),"",_xlfn.TEXTJOIN(", ",TRUE,V916:V927))</f>
        <v>#N/A</v>
      </c>
      <c r="W928" t="b">
        <f ca="1">IF(ISERROR(F911),"",IF(SUM(W916:W927)&lt;=W915,TRUE,FALSE))</f>
        <v>0</v>
      </c>
      <c r="X928" s="1" t="str">
        <f ca="1">IF(ISERROR(F911),"",_xlfn.TEXTJOIN(",",TRUE,X916:X927))</f>
        <v xml:space="preserve"> G+11 in AHT 001</v>
      </c>
    </row>
    <row r="929" spans="1:24" ht="12" customHeight="1" x14ac:dyDescent="0.25">
      <c r="A929" s="40" t="str">
        <f ca="1">IF(ISERROR(F911),"",A908)</f>
        <v>Result:</v>
      </c>
      <c r="B929" s="42" t="e" cm="1">
        <f t="array" aca="1" ref="B929" ca="1">IF(INDIRECT("N" &amp; ROW())&lt;20, "NOT PROMOTED TO SECOND YEAR", IF(TRIM(INDIRECT("V" &amp; ROW()-1))="","PASS","CARRY OVER")
)</f>
        <v>#N/A</v>
      </c>
      <c r="C929" s="42"/>
      <c r="D929" s="40" t="str">
        <f ca="1">IF(ISERROR(F911),"",D908)</f>
        <v>Remark:</v>
      </c>
      <c r="E929" s="42" t="e">
        <f ca="1">IF(ISERROR(F911),"",IF(V928="",IF(X928="","",X928),_xlfn.TEXTJOIN(" ",TRUE,"BACK IN",V928)))</f>
        <v>#N/A</v>
      </c>
      <c r="F929" s="42"/>
      <c r="G929" s="40" t="str">
        <f ca="1">IF(ISERROR(F911),"",G908)</f>
        <v>SGPA:</v>
      </c>
      <c r="H929" s="43" t="e">
        <f ca="1">IF(ISERROR(F911),"",M928/F928)</f>
        <v>#N/A</v>
      </c>
      <c r="I929" s="40" t="str">
        <f ca="1">IF(ISERROR(F911),"",I908)</f>
        <v>CGPA:</v>
      </c>
      <c r="J929" s="43" t="e">
        <f ca="1">IF(ISERROR(F911),"",VLOOKUP(B911,INDIRECT($F$8),12+(O927-1)*3,0))</f>
        <v>#N/A</v>
      </c>
      <c r="K929" s="42" t="str">
        <f ca="1">IF(ISERROR(F911),"",K908)</f>
        <v>Earned Credits:</v>
      </c>
      <c r="L929" s="40">
        <f ca="1">IF(ISERROR(F911),"",SUMIF(N916:N926,"&gt;0",F916:F926))</f>
        <v>19</v>
      </c>
      <c r="M929" s="42" t="str">
        <f ca="1">IF(ISERROR(F911),"",M908)</f>
        <v>Cuml. Earned Credits:</v>
      </c>
      <c r="N929" s="40">
        <f ca="1">IF(ISERROR(F911),"",VLOOKUP(B911,INDIRECT($F$8),10+(O927-1)*3,0))</f>
        <v>42</v>
      </c>
    </row>
    <row r="930" spans="1:24" ht="12" customHeight="1" x14ac:dyDescent="0.25">
      <c r="A930" s="40"/>
      <c r="B930" s="42"/>
      <c r="C930" s="42"/>
      <c r="D930" s="40"/>
      <c r="E930" s="42"/>
      <c r="F930" s="42"/>
      <c r="G930" s="40"/>
      <c r="H930" s="43"/>
      <c r="I930" s="40"/>
      <c r="J930" s="43"/>
      <c r="K930" s="42"/>
      <c r="L930" s="40"/>
      <c r="M930" s="42"/>
      <c r="N930" s="40"/>
    </row>
    <row r="931" spans="1:24" ht="12" customHeight="1" x14ac:dyDescent="0.25">
      <c r="A931" s="40"/>
      <c r="B931" s="42"/>
      <c r="C931" s="42"/>
      <c r="D931" s="40"/>
      <c r="E931" s="42"/>
      <c r="F931" s="42"/>
      <c r="G931" s="40"/>
      <c r="H931" s="43"/>
      <c r="I931" s="40"/>
      <c r="J931" s="43"/>
      <c r="K931" s="42"/>
      <c r="L931" s="40"/>
      <c r="M931" s="42"/>
      <c r="N931" s="40"/>
    </row>
    <row r="932" spans="1:24" ht="12" customHeight="1" x14ac:dyDescent="0.25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 t="str">
        <f ca="1">VLOOKUP(B932,INDIRECT($F$8),4,0)</f>
        <v>SANIA</v>
      </c>
    </row>
    <row r="933" spans="1:24" ht="12" customHeight="1" x14ac:dyDescent="0.25">
      <c r="A933" s="44" t="str">
        <f ca="1">IF(ISERROR(F932),"",A912)</f>
        <v>Name:</v>
      </c>
      <c r="B933" s="44" t="str">
        <f ca="1">IFERROR(VLOOKUP(B932,INDIRECT($F$8),4,0),"")</f>
        <v>SANIA</v>
      </c>
      <c r="C933" s="44"/>
      <c r="D933" s="44" t="str">
        <f ca="1">IF(ISERROR(F932),"",D912)</f>
        <v>Father's Name:</v>
      </c>
      <c r="E933" s="44" t="str">
        <f ca="1">IFERROR(VLOOKUP(B932,INDIRECT($F$8),5,0),"")</f>
        <v>SHANKER SINGH</v>
      </c>
      <c r="F933" s="44"/>
      <c r="G933" s="44" t="str">
        <f ca="1">IF(ISERROR(F932),"",G912)</f>
        <v>University Roll No:</v>
      </c>
      <c r="H933" s="44"/>
      <c r="I933" s="45">
        <f ca="1">IFERROR(VLOOKUP(B932,INDIRECT($F$8),2,0),"")</f>
        <v>250090101045</v>
      </c>
      <c r="J933" s="45"/>
      <c r="K933" s="44" t="str">
        <f ca="1">IF(ISERROR(F932),"",K912)</f>
        <v>University Enrol. No:</v>
      </c>
      <c r="L933" s="44"/>
      <c r="M933" s="45">
        <f ca="1">IFERROR(VLOOKUP(B932,INDIRECT($F$8),3,0),"")</f>
        <v>0</v>
      </c>
      <c r="N933" s="45"/>
    </row>
    <row r="934" spans="1:24" ht="12" customHeight="1" x14ac:dyDescent="0.25">
      <c r="A934" s="44"/>
      <c r="B934" s="44"/>
      <c r="C934" s="44"/>
      <c r="D934" s="44"/>
      <c r="E934" s="44"/>
      <c r="F934" s="44"/>
      <c r="G934" s="44"/>
      <c r="H934" s="44"/>
      <c r="I934" s="45"/>
      <c r="J934" s="45"/>
      <c r="K934" s="44"/>
      <c r="L934" s="44"/>
      <c r="M934" s="45"/>
      <c r="N934" s="45"/>
    </row>
    <row r="935" spans="1:24" ht="12" customHeight="1" x14ac:dyDescent="0.25">
      <c r="A935" s="42" t="str">
        <f ca="1">IF(ISERROR(F932),"",A914)</f>
        <v>Subject Code</v>
      </c>
      <c r="B935" s="42" t="str">
        <f ca="1">IF(ISERROR(F932),"",B914)</f>
        <v>Subject Name</v>
      </c>
      <c r="C935" s="42"/>
      <c r="D935" s="42"/>
      <c r="E935" s="42"/>
      <c r="F935" s="42" t="str">
        <f ca="1">IF(ISERROR(F932),"",F914)</f>
        <v>Credits</v>
      </c>
      <c r="G935" s="42" t="str">
        <f ca="1">IF(ISERROR(F932),"",G914)</f>
        <v>External Marks</v>
      </c>
      <c r="H935" s="42"/>
      <c r="I935" s="42" t="str">
        <f ca="1">IF(ISERROR(F932),"",I914)</f>
        <v>Sessional Marks</v>
      </c>
      <c r="J935" s="42"/>
      <c r="K935" s="42" t="str">
        <f ca="1">IF(ISERROR(F932),"",K914)</f>
        <v>Total Marks</v>
      </c>
      <c r="L935" s="42"/>
      <c r="M935" s="42" t="str">
        <f ca="1">IF(ISERROR(F932),"",M914)</f>
        <v>Grade</v>
      </c>
      <c r="N935" s="42" t="str">
        <f ca="1">IF(ISERROR(F932),"",N914)</f>
        <v>Grade Points</v>
      </c>
    </row>
    <row r="936" spans="1:24" ht="12" customHeight="1" x14ac:dyDescent="0.25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W936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10</v>
      </c>
    </row>
    <row r="937" spans="1:24" ht="12" customHeight="1" x14ac:dyDescent="0.25">
      <c r="A937" s="7" t="str">
        <f ca="1">IF(ISERROR(F932),"",VLOOKUP(C932,INDIRECT($F$8),6+(O937-1)*3,0))</f>
        <v>AHT 001</v>
      </c>
      <c r="B937" s="38" t="str">
        <f ca="1">IF(ISERROR(F932),"",VLOOKUP(D932,INDIRECT($F$8),6+(O937-1)*3,0))</f>
        <v>Engineering Physics</v>
      </c>
      <c r="C937" s="38"/>
      <c r="D937" s="38"/>
      <c r="E937" s="38"/>
      <c r="F937" s="7">
        <f ca="1">IF(ISERROR(F932),"",VLOOKUP(E932,INDIRECT($F$8),6+(O937-1)*3,0))</f>
        <v>4</v>
      </c>
      <c r="G937" s="39" t="str">
        <f ca="1">IF(ISERROR(F932),"",_xlfn.TEXTJOIN("/",FALSE,P937,S937))</f>
        <v>SHANKER SINGH/100</v>
      </c>
      <c r="H937" s="39"/>
      <c r="I937" s="39" t="str">
        <f ca="1">IF(ISERROR(F932),"",_xlfn.TEXTJOIN("/",FALSE,Q937,T937))</f>
        <v>38/50</v>
      </c>
      <c r="J937" s="39"/>
      <c r="K937" s="39" t="str">
        <f ca="1">IF(ISERROR(F932),"",_xlfn.TEXTJOIN("/",FALSE,R937,U937))</f>
        <v>38/150</v>
      </c>
      <c r="L937" s="39"/>
      <c r="M937" s="7" t="b">
        <f ca="1">IF(ISERROR(F932),"",IF(ISTEXT(P937),IF(P937="A","Ab",IF(P937="D","Dt",IF(P937="UFM","UFM",IF(P937="NA","")))),IF(AND(ISBLANK(P937),ISBLANK(R937)),"",IF(P937&lt;0.3*S937,"F",IF(ISBLANK(R937),"",IF(ISTEXT(R937),R937,IF(R937&gt;=0.9*U937,"O",IF(R937&gt;=0.85*U937,"A+",IF(R937&gt;=0.8*U937,"A",IF(R937&gt;=0.7*U937,"B+",IF(R937&gt;=0.6*U937,"B",IF(R937&gt;=0.5*U937,"C",IF(R937&gt;=0.4*U937,"P",IF(R937&lt;0.4*U937,"F",R937))))))))))))))</f>
        <v>0</v>
      </c>
      <c r="N937" s="8" t="e">
        <f t="shared" ref="N937:N947" ca="1" si="89">INDEX($Z$2:$Z$13,MATCH(M937,$Y$2:$Y$13,0))</f>
        <v>#N/A</v>
      </c>
      <c r="O937">
        <v>1</v>
      </c>
      <c r="P937" s="1" t="str">
        <f ca="1">IF(ISERROR(F932),"",IF(ISTEXT(VLOOKUP(B932,INDIRECT($F$8),6+(O937-1)*3)),(VLOOKUP(B932,INDIRECT($F$8),6+(O937-1)*3)),SUM(VLOOKUP(B932,INDIRECT($F$8),6+(O937-1)*3),IF(W949,W937,0))))</f>
        <v>SHANKER SINGH</v>
      </c>
      <c r="Q937" s="1">
        <f ca="1">IF(ISERROR(F932),"",VLOOKUP(B932,INDIRECT($F$8),7+(O937-1)*3))</f>
        <v>38</v>
      </c>
      <c r="R937" s="1">
        <f ca="1">IF(ISERROR(F932),"",SUM(P937:Q937))</f>
        <v>38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e">
        <f ca="1">IF(ISERROR(F932),"",IF(N937=0,A937,""))</f>
        <v>#N/A</v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11</v>
      </c>
      <c r="X937" s="1" t="str">
        <f ca="1">IF(ISERROR(F932),"",IF(W937=0,"",_xlfn.TEXTJOIN("",FALSE," G+",W937," in ",A937)))</f>
        <v xml:space="preserve"> G+11 in AHT 001</v>
      </c>
    </row>
    <row r="938" spans="1:24" ht="12" customHeight="1" x14ac:dyDescent="0.25">
      <c r="A938" s="7" t="str">
        <f ca="1">IF(ISERROR(F932),"",VLOOKUP(C932,INDIRECT($F$8),6+(O938-1)*3,0))</f>
        <v>AHT 005</v>
      </c>
      <c r="B938" s="38" t="str">
        <f ca="1">IF(ISERROR(F932),"",VLOOKUP(D932,INDIRECT($F$8),6+(O938-1)*3,0))</f>
        <v>Analytical Mathematics</v>
      </c>
      <c r="C938" s="38"/>
      <c r="D938" s="38"/>
      <c r="E938" s="38"/>
      <c r="F938" s="7">
        <f ca="1">IF(ISERROR(F932),"",VLOOKUP(E932,INDIRECT($F$8),6+(O938-1)*3,0))</f>
        <v>4</v>
      </c>
      <c r="G938" s="39" t="str">
        <f ca="1">IF(ISERROR(F932),"",_xlfn.TEXTJOIN("/",FALSE,P938,S938))</f>
        <v>40/100</v>
      </c>
      <c r="H938" s="39"/>
      <c r="I938" s="39" t="str">
        <f ca="1">IF(ISERROR(F932),"",_xlfn.TEXTJOIN("/",FALSE,Q938,T938))</f>
        <v>41/50</v>
      </c>
      <c r="J938" s="39"/>
      <c r="K938" s="39" t="str">
        <f ca="1">IF(ISERROR(F932),"",_xlfn.TEXTJOIN("/",FALSE,R938,U938))</f>
        <v>81/150</v>
      </c>
      <c r="L938" s="39"/>
      <c r="M938" s="7" t="str">
        <f ca="1">IF(ISERROR(F932),"",IF(ISTEXT(P938),IF(P938="A","Ab",IF(P938="D","Dt",IF(P938="UFM","UFM",IF(P938="NA","")))),IF(AND(ISBLANK(P938),ISBLANK(R938)),"",IF(P938&lt;0.3*S938,"F",IF(ISBLANK(R938),"",IF(ISTEXT(R938),R938,IF(R938&gt;=0.9*U938,"O",IF(R938&gt;=0.85*U938,"A+",IF(R938&gt;=0.8*U938,"A",IF(R938&gt;=0.7*U938,"B+",IF(R938&gt;=0.6*U938,"B",IF(R938&gt;=0.5*U938,"C",IF(R938&gt;=0.4*U938,"P",IF(R938&lt;0.4*U938,"F",R938))))))))))))))</f>
        <v>C</v>
      </c>
      <c r="N938" s="8">
        <f t="shared" ca="1" si="89"/>
        <v>5</v>
      </c>
      <c r="O938">
        <f>O937+1</f>
        <v>2</v>
      </c>
      <c r="P938" s="1">
        <f ca="1">IF(ISERROR(F932),"",IF(ISTEXT(VLOOKUP(B932,INDIRECT($F$8),6+(O938-1)*3)),(VLOOKUP(B932,INDIRECT($F$8),6+(O938-1)*3)),SUM(VLOOKUP(B932,INDIRECT($F$8),6+(O938-1)*3),IF(W949,W938,0))))</f>
        <v>40</v>
      </c>
      <c r="Q938" s="1">
        <f ca="1">IF(ISERROR(F932),"",VLOOKUP(B932,INDIRECT($F$8),7+(O938-1)*3))</f>
        <v>41</v>
      </c>
      <c r="R938" s="1">
        <f ca="1">IF(ISERROR(F932),"",SUM(P938:Q938))</f>
        <v>81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str">
        <f ca="1">IF(ISERROR(F932),"",IF(N938=0,A938,""))</f>
        <v/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0</v>
      </c>
      <c r="X938" s="1" t="str">
        <f ca="1">IF(ISERROR(F932),"",IF(W938=0,"",_xlfn.TEXTJOIN("",FALSE," G+",W938," in ",A938)))</f>
        <v/>
      </c>
    </row>
    <row r="939" spans="1:24" ht="12" customHeight="1" x14ac:dyDescent="0.25">
      <c r="A939" s="7" t="str">
        <f ca="1">IF(ISERROR(F932),"",VLOOKUP(C932,INDIRECT($F$8),6+(O939-1)*3,0))</f>
        <v>EET 001</v>
      </c>
      <c r="B939" s="38" t="str">
        <f ca="1">IF(ISERROR(F932),"",VLOOKUP(D932,INDIRECT($F$8),6+(O939-1)*3,0))</f>
        <v>Basic Electrical Engineering</v>
      </c>
      <c r="C939" s="38"/>
      <c r="D939" s="38"/>
      <c r="E939" s="38"/>
      <c r="F939" s="7">
        <f ca="1">IF(ISERROR(F932),"",VLOOKUP(E932,INDIRECT($F$8),6+(O939-1)*3,0))</f>
        <v>4</v>
      </c>
      <c r="G939" s="39" t="str">
        <f ca="1">IF(ISERROR(F932),"",_xlfn.TEXTJOIN("/",FALSE,P939,S939))</f>
        <v>67/100</v>
      </c>
      <c r="H939" s="39"/>
      <c r="I939" s="39" t="str">
        <f ca="1">IF(ISERROR(F932),"",_xlfn.TEXTJOIN("/",FALSE,Q939,T939))</f>
        <v>42/50</v>
      </c>
      <c r="J939" s="39"/>
      <c r="K939" s="39" t="str">
        <f ca="1">IF(ISERROR(F932),"",_xlfn.TEXTJOIN("/",FALSE,R939,U939))</f>
        <v>109/150</v>
      </c>
      <c r="L939" s="39"/>
      <c r="M939" s="7" t="str">
        <f ca="1">IF(ISERROR(F932),"",IF(ISTEXT(P939),IF(P939="A","Ab",IF(P939="D","Dt",IF(P939="UFM","UFM",IF(P939="NA","")))),IF(AND(ISBLANK(P939),ISBLANK(R939)),"",IF(P939&lt;0.3*S939,"F",IF(ISBLANK(R939),"",IF(ISTEXT(R939),R939,IF(R939&gt;=0.9*U939,"O",IF(R939&gt;=0.85*U939,"A+",IF(R939&gt;=0.8*U939,"A",IF(R939&gt;=0.7*U939,"B+",IF(R939&gt;=0.6*U939,"B",IF(R939&gt;=0.5*U939,"C",IF(R939&gt;=0.4*U939,"P",IF(R939&lt;0.4*U939,"F",R939))))))))))))))</f>
        <v>B+</v>
      </c>
      <c r="N939" s="8">
        <f t="shared" ca="1" si="89"/>
        <v>7</v>
      </c>
      <c r="O939">
        <f>O938+1</f>
        <v>3</v>
      </c>
      <c r="P939" s="1">
        <f ca="1">IF(ISERROR(F932),"",IF(ISTEXT(VLOOKUP(B932,INDIRECT($F$8),6+(O939-1)*3)),(VLOOKUP(B932,INDIRECT($F$8),6+(O939-1)*3)),SUM(VLOOKUP(B932,INDIRECT($F$8),6+(O939-1)*3),IF(W949,W939,0))))</f>
        <v>67</v>
      </c>
      <c r="Q939" s="1">
        <f ca="1">IF(ISERROR(F932),"",VLOOKUP(B932,INDIRECT($F$8),7+(O939-1)*3))</f>
        <v>42</v>
      </c>
      <c r="R939" s="1">
        <f ca="1">IF(ISERROR(F932),"",SUM(P939:Q939))</f>
        <v>109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str">
        <f ca="1">IF(ISERROR(F932),"",IF(N939=0,A939,""))</f>
        <v/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0</v>
      </c>
      <c r="X939" s="1" t="str">
        <f ca="1">IF(ISERROR(F932),"",IF(W939=0,"",_xlfn.TEXTJOIN("",FALSE," G+",W939," in ",A939)))</f>
        <v/>
      </c>
    </row>
    <row r="940" spans="1:24" ht="12" customHeight="1" x14ac:dyDescent="0.25">
      <c r="A940" s="7" t="str">
        <f ca="1">IF(ISERROR(F932),"",VLOOKUP(C932,INDIRECT($F$8),6+(O940-1)*3,0))</f>
        <v>CST 001</v>
      </c>
      <c r="B940" s="38" t="str">
        <f ca="1">IF(ISERROR(F932),"",VLOOKUP(D932,INDIRECT($F$8),6+(O940-1)*3,0))</f>
        <v>Programming for Problem Solving</v>
      </c>
      <c r="C940" s="38"/>
      <c r="D940" s="38"/>
      <c r="E940" s="38"/>
      <c r="F940" s="7">
        <f ca="1">IF(ISERROR(F932),"",VLOOKUP(E932,INDIRECT($F$8),6+(O940-1)*3,0))</f>
        <v>4</v>
      </c>
      <c r="G940" s="39" t="str">
        <f ca="1">IF(ISERROR(F932),"",_xlfn.TEXTJOIN("/",FALSE,P940,S940))</f>
        <v>61/100</v>
      </c>
      <c r="H940" s="39"/>
      <c r="I940" s="39" t="str">
        <f ca="1">IF(ISERROR(F932),"",_xlfn.TEXTJOIN("/",FALSE,Q940,T940))</f>
        <v>42/50</v>
      </c>
      <c r="J940" s="39"/>
      <c r="K940" s="39" t="str">
        <f ca="1">IF(ISERROR(F932),"",_xlfn.TEXTJOIN("/",FALSE,R940,U940))</f>
        <v>103/150</v>
      </c>
      <c r="L940" s="39"/>
      <c r="M940" s="7" t="str">
        <f ca="1">IF(ISERROR(F932),"",IF(ISTEXT(P940),IF(P940="A","Ab",IF(P940="D","Dt",IF(P940="UFM","UFM",IF(P940="NA","")))),IF(AND(ISBLANK(P940),ISBLANK(R940)),"",IF(P940&lt;0.3*S940,"F",IF(ISBLANK(R940),"",IF(ISTEXT(R940),R940,IF(R940&gt;=0.9*U940,"O",IF(R940&gt;=0.85*U940,"A+",IF(R940&gt;=0.8*U940,"A",IF(R940&gt;=0.7*U940,"B+",IF(R940&gt;=0.6*U940,"B",IF(R940&gt;=0.5*U940,"C",IF(R940&gt;=0.4*U940,"P",IF(R940&lt;0.4*U940,"F",R940))))))))))))))</f>
        <v>B</v>
      </c>
      <c r="N940" s="8">
        <f t="shared" ca="1" si="89"/>
        <v>6</v>
      </c>
      <c r="O940">
        <f>O939+1</f>
        <v>4</v>
      </c>
      <c r="P940" s="1">
        <f ca="1">IF(ISERROR(F932),"",IF(ISTEXT(VLOOKUP(B932,INDIRECT($F$8),6+(O940-1)*3)),(VLOOKUP(B932,INDIRECT($F$8),6+(O940-1)*3)),SUM(VLOOKUP(B932,INDIRECT($F$8),6+(O940-1)*3),IF(W949,W940,0))))</f>
        <v>61</v>
      </c>
      <c r="Q940" s="1">
        <f ca="1">IF(ISERROR(F932),"",VLOOKUP(B932,INDIRECT($F$8),7+(O940-1)*3))</f>
        <v>42</v>
      </c>
      <c r="R940" s="1">
        <f ca="1">IF(ISERROR(F932),"",SUM(P940:Q940))</f>
        <v>103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str">
        <f ca="1">IF(ISERROR(F932),"",IF(N940=0,A940,""))</f>
        <v/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0</v>
      </c>
      <c r="X940" s="1" t="str">
        <f ca="1">IF(ISERROR(F932),"",IF(W940=0,"",_xlfn.TEXTJOIN("",FALSE," G+",W940," in ",A940)))</f>
        <v/>
      </c>
    </row>
    <row r="941" spans="1:24" ht="12" customHeight="1" x14ac:dyDescent="0.25">
      <c r="A941" s="7" t="str">
        <f ca="1">IF(ISERROR(F932),"",VLOOKUP(C932,INDIRECT($F$8),6+(O941-1)*3,0))</f>
        <v>AHT 004</v>
      </c>
      <c r="B941" s="38" t="str">
        <f ca="1">IF(ISERROR(F932),"",VLOOKUP(D932,INDIRECT($F$8),6+(O941-1)*3,0))</f>
        <v>Environmental Studies ($)</v>
      </c>
      <c r="C941" s="38"/>
      <c r="D941" s="38"/>
      <c r="E941" s="38"/>
      <c r="F941" s="7">
        <f ca="1">IF(ISERROR(F932),"",VLOOKUP(E932,INDIRECT($F$8),6+(O941-1)*3,0))</f>
        <v>0</v>
      </c>
      <c r="G941" s="39" t="str">
        <f ca="1">IF(ISERROR(F932),"",_xlfn.TEXTJOIN("/",FALSE,P941,S941))</f>
        <v>30/50</v>
      </c>
      <c r="H941" s="39"/>
      <c r="I941" s="39" t="str">
        <f ca="1">IF(ISERROR(F932),"",_xlfn.TEXTJOIN("/",FALSE,Q941,T941))</f>
        <v>14/25</v>
      </c>
      <c r="J941" s="39"/>
      <c r="K941" s="39" t="str">
        <f ca="1">IF(ISERROR(F932),"",_xlfn.TEXTJOIN("/",FALSE,R941,U941))</f>
        <v>44/75</v>
      </c>
      <c r="L941" s="39"/>
      <c r="M941" s="7" t="str">
        <f ca="1">IF(ISERROR(F932),"",IF(ISTEXT(P941),IF(P941="A","Ab",IF(P941="D","Dt",IF(P941="UFM","UFM",IF(P941="NA","")))),IF(AND(ISBLANK(P941),ISBLANK(R941)),"",IF(P941&lt;0.3*S941,"F",IF(ISBLANK(R941),"",IF(ISTEXT(R941),R941,IF(R941&gt;=0.9*U941,"O",IF(R941&gt;=0.85*U941,"A+",IF(R941&gt;=0.8*U941,"A",IF(R941&gt;=0.7*U941,"B+",IF(R941&gt;=0.6*U941,"B",IF(R941&gt;=0.5*U941,"C",IF(R941&gt;=0.4*U941,"P",IF(R941&lt;0.4*U941,"F",R941))))))))))))))</f>
        <v>C</v>
      </c>
      <c r="N941" s="8">
        <f t="shared" ca="1" si="89"/>
        <v>5</v>
      </c>
      <c r="O941">
        <f>O940+1</f>
        <v>5</v>
      </c>
      <c r="P941" s="1">
        <f ca="1">IF(ISERROR(F932),"",IF(ISTEXT(VLOOKUP(B932,INDIRECT($F$8),6+(O941-1)*3)),(VLOOKUP(B932,INDIRECT($F$8),6+(O941-1)*3)),SUM(VLOOKUP(B932,INDIRECT($F$8),6+(O941-1)*3),IF(W949,W941,0))))</f>
        <v>30</v>
      </c>
      <c r="Q941" s="1">
        <f ca="1">IF(ISERROR(F932),"",VLOOKUP(B932,INDIRECT($F$8),7+(O941-1)*3))</f>
        <v>14</v>
      </c>
      <c r="R941" s="1">
        <f ca="1">IF(ISERROR(F932),"",SUM(P941:Q941))</f>
        <v>44</v>
      </c>
      <c r="S941" s="1">
        <f ca="1">IF(ISERROR(F932),"",VLOOKUP(A932,INDIRECT($F$8),6+(O941-1)*3))</f>
        <v>50</v>
      </c>
      <c r="T941" s="1">
        <f ca="1">IF(ISERROR(F932),"",VLOOKUP(A932,INDIRECT($F$8),7+(O941-1)*3))</f>
        <v>25</v>
      </c>
      <c r="U941" s="1">
        <f ca="1">IF(ISERROR(F932),"",VLOOKUP(A932,INDIRECT($F$8),8+(O941-1)*3))</f>
        <v>75</v>
      </c>
      <c r="V941" s="1" t="str">
        <f ca="1">IF(ISERROR(F932),"",IF(N941=0,A941,""))</f>
        <v/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0</v>
      </c>
      <c r="X941" s="1" t="str">
        <f ca="1">IF(ISERROR(F932),"",IF(W941=0,"",_xlfn.TEXTJOIN("",FALSE," G+",W941," in ",A941)))</f>
        <v/>
      </c>
    </row>
    <row r="942" spans="1:24" ht="12" customHeight="1" x14ac:dyDescent="0.25">
      <c r="A942" s="7" t="str">
        <f ca="1">IF(ISERROR(F932),"",VLOOKUP(C932,INDIRECT($F$8),6+(O942-1)*3,0))</f>
        <v>AHP 001</v>
      </c>
      <c r="B942" s="38" t="str">
        <f ca="1">IF(ISERROR(F932),"",VLOOKUP(D932,INDIRECT($F$8),6+(O942-1)*3,0))</f>
        <v>Engineering Physics Lab</v>
      </c>
      <c r="C942" s="38"/>
      <c r="D942" s="38"/>
      <c r="E942" s="38"/>
      <c r="F942" s="7">
        <f ca="1">IF(ISERROR(F932),"",VLOOKUP(E932,INDIRECT($F$8),6+(O942-1)*3,0))</f>
        <v>1</v>
      </c>
      <c r="G942" s="39" t="str">
        <f ca="1">IF(ISERROR(F932),"",_xlfn.TEXTJOIN("/",FALSE,P942,S942))</f>
        <v>20/25</v>
      </c>
      <c r="H942" s="39"/>
      <c r="I942" s="39" t="str">
        <f ca="1">IF(ISERROR(F932),"",_xlfn.TEXTJOIN("/",FALSE,Q942,T942))</f>
        <v>18/25</v>
      </c>
      <c r="J942" s="39"/>
      <c r="K942" s="39" t="str">
        <f ca="1">IF(ISERROR(F932),"",_xlfn.TEXTJOIN("/",FALSE,R942,U942))</f>
        <v>38/50</v>
      </c>
      <c r="L942" s="39"/>
      <c r="M942" s="7" t="str">
        <f ca="1">IF(ISERROR(F932),"",IF(ISTEXT(P942),IF(P942="A","Ab",IF(P942="D","Dt",IF(P942="UFM","UFM",IF(P942="NA","")))),IF(AND(ISBLANK(P942),ISBLANK(R942)),"",IF(P942&lt;0.3*S942,"F",IF(ISBLANK(R942),"",IF(ISTEXT(R942),R942,IF(R942&gt;=0.9*U942,"O",IF(R942&gt;=0.85*U942,"A+",IF(R942&gt;=0.8*U942,"A",IF(R942&gt;=0.7*U942,"B+",IF(R942&gt;=0.6*U942,"B",IF(R942&gt;=0.5*U942,"C",IF(R942&gt;=0.4*U942,"P",IF(R942&lt;0.4*U942,"F",R942))))))))))))))</f>
        <v>B+</v>
      </c>
      <c r="N942" s="8">
        <f t="shared" ca="1" si="89"/>
        <v>7</v>
      </c>
      <c r="O942">
        <f t="shared" ref="O942:O948" si="90">O941+1</f>
        <v>6</v>
      </c>
      <c r="P942" s="1">
        <f ca="1">IF(ISERROR(F932),"",IF(ISTEXT(VLOOKUP(B932,INDIRECT($F$8),6+(O942-1)*3)),(VLOOKUP(B932,INDIRECT($F$8),6+(O942-1)*3)),SUM(VLOOKUP(B932,INDIRECT($F$8),6+(O942-1)*3),IF(W949,W942,0))))</f>
        <v>20</v>
      </c>
      <c r="Q942" s="1">
        <f ca="1">IF(ISERROR(F932),"",VLOOKUP(B932,INDIRECT($F$8),7+(O942-1)*3))</f>
        <v>18</v>
      </c>
      <c r="R942" s="1">
        <f ca="1">IF(ISERROR(F932),"",SUM(P942:Q942))</f>
        <v>38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str">
        <f ca="1">IF(ISERROR(F932),"",IF(N942=0,A942,""))</f>
        <v/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0</v>
      </c>
      <c r="X942" s="1" t="str">
        <f ca="1">IF(ISERROR(F932),"",IF(W942=0,"",_xlfn.TEXTJOIN("",FALSE," G+",W942," in ",A942)))</f>
        <v/>
      </c>
    </row>
    <row r="943" spans="1:24" ht="12" customHeight="1" x14ac:dyDescent="0.25">
      <c r="A943" s="7" t="str">
        <f ca="1">IF(ISERROR(F932),"",VLOOKUP(C932,INDIRECT($F$8),6+(O943-1)*3,0))</f>
        <v>EEP 001</v>
      </c>
      <c r="B943" s="38" t="str">
        <f ca="1">IF(ISERROR(F932),"",VLOOKUP(D932,INDIRECT($F$8),6+(O943-1)*3,0))</f>
        <v>Basic Electrical Engineering Lab</v>
      </c>
      <c r="C943" s="38"/>
      <c r="D943" s="38"/>
      <c r="E943" s="38"/>
      <c r="F943" s="7">
        <f ca="1">IF(ISERROR(F932),"",VLOOKUP(E932,INDIRECT($F$8),6+(O943-1)*3,0))</f>
        <v>1</v>
      </c>
      <c r="G943" s="39" t="str">
        <f ca="1">IF(ISERROR(F932),"",_xlfn.TEXTJOIN("/",FALSE,P943,S943))</f>
        <v>19/25</v>
      </c>
      <c r="H943" s="39"/>
      <c r="I943" s="39" t="str">
        <f ca="1">IF(ISERROR(F932),"",_xlfn.TEXTJOIN("/",FALSE,Q943,T943))</f>
        <v>21/25</v>
      </c>
      <c r="J943" s="39"/>
      <c r="K943" s="39" t="str">
        <f ca="1">IF(ISERROR(F932),"",_xlfn.TEXTJOIN("/",FALSE,R943,U943))</f>
        <v>40/50</v>
      </c>
      <c r="L943" s="39"/>
      <c r="M943" s="7" t="str">
        <f ca="1">IF(ISERROR(F932),"",IF(ISTEXT(P943),IF(P943="A","Ab",IF(P943="D","Dt",IF(P943="UFM","UFM",IF(P943="NA","")))),IF(AND(ISBLANK(P943),ISBLANK(R943)),"",IF(P943&lt;0.3*S943,"F",IF(ISBLANK(R943),"",IF(ISTEXT(R943),R943,IF(R943&gt;=0.9*U943,"O",IF(R943&gt;=0.85*U943,"A+",IF(R943&gt;=0.8*U943,"A",IF(R943&gt;=0.7*U943,"B+",IF(R943&gt;=0.6*U943,"B",IF(R943&gt;=0.5*U943,"C",IF(R943&gt;=0.4*U943,"P",IF(R943&lt;0.4*U943,"F",R943))))))))))))))</f>
        <v>A</v>
      </c>
      <c r="N943" s="8">
        <f t="shared" ca="1" si="89"/>
        <v>8</v>
      </c>
      <c r="O943">
        <f t="shared" si="90"/>
        <v>7</v>
      </c>
      <c r="P943" s="1">
        <f ca="1">IF(ISERROR(F932),"",IF(ISTEXT(VLOOKUP(B932,INDIRECT($F$8),6+(O943-1)*3)),(VLOOKUP(B932,INDIRECT($F$8),6+(O943-1)*3)),SUM(VLOOKUP(B932,INDIRECT($F$8),6+(O943-1)*3),IF(W949,W943,0))))</f>
        <v>19</v>
      </c>
      <c r="Q943" s="1">
        <f ca="1">IF(ISERROR(F932),"",VLOOKUP(B932,INDIRECT($F$8),7+(O943-1)*3))</f>
        <v>21</v>
      </c>
      <c r="R943" s="1">
        <f ca="1">IF(ISERROR(F932),"",SUM(P943:Q943))</f>
        <v>40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str">
        <f ca="1">IF(ISERROR(F932),"",IF(N943=0,A943,""))</f>
        <v/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0</v>
      </c>
      <c r="X943" s="1" t="str">
        <f ca="1">IF(ISERROR(F932),"",IF(W943=0,"",_xlfn.TEXTJOIN("",FALSE," G+",W943," in ",A943)))</f>
        <v/>
      </c>
    </row>
    <row r="944" spans="1:24" ht="12" customHeight="1" x14ac:dyDescent="0.25">
      <c r="A944" s="7" t="str">
        <f ca="1">IF(ISERROR(F932),"",VLOOKUP(C932,INDIRECT($F$8),6+(O944-1)*3,0))</f>
        <v>CSP 001</v>
      </c>
      <c r="B944" s="38" t="str">
        <f ca="1">IF(ISERROR(F932),"",VLOOKUP(D932,INDIRECT($F$8),6+(O944-1)*3-Z944,0))</f>
        <v>Programming for Problem Solving Lab</v>
      </c>
      <c r="C944" s="38"/>
      <c r="D944" s="38"/>
      <c r="E944" s="38"/>
      <c r="F944" s="7">
        <f ca="1">IF(ISERROR(F932),"",VLOOKUP(E932,INDIRECT($F$8),6+(O944-1)*3,0))</f>
        <v>1</v>
      </c>
      <c r="G944" s="39" t="str">
        <f ca="1">IF(ISERROR(F932),"",_xlfn.TEXTJOIN("/",FALSE,P944,S944))</f>
        <v>23/25</v>
      </c>
      <c r="H944" s="39"/>
      <c r="I944" s="39" t="str">
        <f ca="1">IF(ISERROR(F932),"",_xlfn.TEXTJOIN("/",FALSE,Q944,T944))</f>
        <v>23/25</v>
      </c>
      <c r="J944" s="39"/>
      <c r="K944" s="39" t="str">
        <f ca="1">IF(ISERROR(F932),"",_xlfn.TEXTJOIN("/",FALSE,R944,U944))</f>
        <v>46/50</v>
      </c>
      <c r="L944" s="39"/>
      <c r="M944" s="7" t="str">
        <f ca="1">IF(ISERROR(F932),"",IF(ISTEXT(P944),IF(P944="A","Ab",IF(P944="D","Dt",IF(P944="UFM","UFM",IF(P944="NA","")))),IF(AND(ISBLANK(P944),ISBLANK(R944)),"",IF(P944&lt;0.3*S944,"F",IF(ISBLANK(R944),"",IF(ISTEXT(R944),R944,IF(R944&gt;=0.9*U944,"O",IF(R944&gt;=0.85*U944,"A+",IF(R944&gt;=0.8*U944,"A",IF(R944&gt;=0.7*U944,"B+",IF(R944&gt;=0.6*U944,"B",IF(R944&gt;=0.5*U944,"C",IF(R944&gt;=0.4*U944,"P",IF(R944&lt;0.4*U944,"F",R944))))))))))))))</f>
        <v>O</v>
      </c>
      <c r="N944" s="8">
        <f t="shared" ca="1" si="89"/>
        <v>10</v>
      </c>
      <c r="O944">
        <f t="shared" si="90"/>
        <v>8</v>
      </c>
      <c r="P944" s="1">
        <f ca="1">IF(ISERROR(F932),"",IF(ISTEXT(VLOOKUP(B932,INDIRECT($F$8),6+(O944-1)*3)),(VLOOKUP(B932,INDIRECT($F$8),6+(O944-1)*3)),SUM(VLOOKUP(B932,INDIRECT($F$8),6+(O944-1)*3),IF(W949,W944,0))))</f>
        <v>23</v>
      </c>
      <c r="Q944" s="1">
        <f ca="1">IF(ISERROR(F932),"",VLOOKUP(B932,INDIRECT($F$8),7+(O944-1)*3))</f>
        <v>23</v>
      </c>
      <c r="R944" s="1">
        <f ca="1">IF(ISERROR(F932),"",SUM(P944:Q944))</f>
        <v>46</v>
      </c>
      <c r="S944" s="1">
        <f ca="1">IF(ISERROR(F932),"",VLOOKUP(A932,INDIRECT($F$8),6+(O944-1)*3))</f>
        <v>25</v>
      </c>
      <c r="T944" s="1">
        <f ca="1">IF(ISERROR(F932),"",VLOOKUP(A932,INDIRECT($F$8),7+(O944-1)*3))</f>
        <v>25</v>
      </c>
      <c r="U944" s="1">
        <f ca="1">IF(ISERROR(F932),"",VLOOKUP(A932,INDIRECT($F$8),8+(O944-1)*3))</f>
        <v>50</v>
      </c>
      <c r="V944" s="1" t="str">
        <f ca="1">IF(ISERROR(F932),"",IF(N944=0,A944,""))</f>
        <v/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0</v>
      </c>
      <c r="X944" s="1" t="str">
        <f ca="1">IF(ISERROR(F932),"",IF(W944=0,"",_xlfn.TEXTJOIN("",FALSE," G+",W944," in ",A944)))</f>
        <v/>
      </c>
    </row>
    <row r="945" spans="1:24" ht="12" customHeight="1" x14ac:dyDescent="0.25">
      <c r="A945" s="7" t="str">
        <f ca="1">IF(ISERROR(F932),"",VLOOKUP(C932,INDIRECT($F$8),6+(O945-1)*3,0))</f>
        <v>MEP 002</v>
      </c>
      <c r="B945" s="38" t="str">
        <f ca="1">IF(ISERROR(F932),"",VLOOKUP(D932,INDIRECT($F$8),6+(O945-1)*3-Z945,0))</f>
        <v>Engineering Graphics &amp; Design Lab</v>
      </c>
      <c r="C945" s="38"/>
      <c r="D945" s="38"/>
      <c r="E945" s="38"/>
      <c r="F945" s="7">
        <f ca="1">IF(ISERROR(F932),"",VLOOKUP(E932,INDIRECT($F$8),6+(O945-1)*3,0))</f>
        <v>2</v>
      </c>
      <c r="G945" s="39" t="str">
        <f ca="1">IF(ISERROR(F932),"",_xlfn.TEXTJOIN("/",FALSE,P945,S945))</f>
        <v>43/50</v>
      </c>
      <c r="H945" s="39"/>
      <c r="I945" s="39" t="str">
        <f ca="1">IF(ISERROR(F932),"",_xlfn.TEXTJOIN("/",FALSE,Q945,T945))</f>
        <v>42/50</v>
      </c>
      <c r="J945" s="39"/>
      <c r="K945" s="39" t="str">
        <f ca="1">IF(ISERROR(F932),"",_xlfn.TEXTJOIN("/",FALSE,R945,U945))</f>
        <v>85/100</v>
      </c>
      <c r="L945" s="39"/>
      <c r="M945" s="7" t="str">
        <f ca="1">IF(ISERROR(F932),"",IF(ISTEXT(P945),IF(P945="A","Ab",IF(P945="D","Dt",IF(P945="UFM","UFM",IF(P945="NA","")))),IF(AND(ISBLANK(P945),ISBLANK(R945)),"",IF(P945&lt;0.3*S945,"F",IF(ISBLANK(R945),"",IF(ISTEXT(R945),R945,IF(R945&gt;=0.9*U945,"O",IF(R945&gt;=0.85*U945,"A+",IF(R945&gt;=0.8*U945,"A",IF(R945&gt;=0.7*U945,"B+",IF(R945&gt;=0.6*U945,"B",IF(R945&gt;=0.5*U945,"C",IF(R945&gt;=0.4*U945,"P",IF(R945&lt;0.4*U945,"F",R945))))))))))))))</f>
        <v>A+</v>
      </c>
      <c r="N945" s="8">
        <f t="shared" ca="1" si="89"/>
        <v>9</v>
      </c>
      <c r="O945">
        <f t="shared" si="90"/>
        <v>9</v>
      </c>
      <c r="P945" s="1">
        <f ca="1">IF(ISERROR(F932),"",IF(ISTEXT(VLOOKUP(B932,INDIRECT($F$8),6+(O945-1)*3)),(VLOOKUP(B932,INDIRECT($F$8),6+(O945-1)*3)),SUM(VLOOKUP(B932,INDIRECT($F$8),6+(O945-1)*3),IF(W949,W945,0))))</f>
        <v>43</v>
      </c>
      <c r="Q945" s="1">
        <f ca="1">IF(ISERROR(F932),"",VLOOKUP(B932,INDIRECT($F$8),7+(O945-1)*3))</f>
        <v>42</v>
      </c>
      <c r="R945" s="1">
        <f ca="1">IF(ISERROR(F932),"",SUM(P945:Q945))</f>
        <v>85</v>
      </c>
      <c r="S945" s="1">
        <f ca="1">IF(ISERROR(F932),"",VLOOKUP(A932,INDIRECT($F$8),6+(O945-1)*3))</f>
        <v>50</v>
      </c>
      <c r="T945" s="1">
        <f ca="1">IF(ISERROR(F932),"",VLOOKUP(A932,INDIRECT($F$8),7+(O945-1)*3))</f>
        <v>50</v>
      </c>
      <c r="U945" s="1">
        <f ca="1">IF(ISERROR(F932),"",VLOOKUP(A932,INDIRECT($F$8),8+(O945-1)*3))</f>
        <v>100</v>
      </c>
      <c r="V945" s="1" t="str">
        <f ca="1">IF(ISERROR(F932),"",IF(N945=0,A945,""))</f>
        <v/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0</v>
      </c>
      <c r="X945" s="1" t="str">
        <f ca="1">IF(ISERROR(F932),"",IF(W945=0,"",_xlfn.TEXTJOIN("",FALSE," G+",W945," in ",A945)))</f>
        <v/>
      </c>
    </row>
    <row r="946" spans="1:24" ht="12" customHeight="1" x14ac:dyDescent="0.25">
      <c r="A946" s="7" t="str">
        <f ca="1">IF(ISERROR(F932),"",VLOOKUP(C932,INDIRECT($F$8),6+(O946-1)*3,0))</f>
        <v>AHP 003</v>
      </c>
      <c r="B946" s="38" t="str">
        <f ca="1">IF(ISERROR(F932),"",VLOOKUP(D932,INDIRECT($F$8),6+(O946-1)*3,0))</f>
        <v>Introduction to Digital Marketing Lab</v>
      </c>
      <c r="C946" s="38"/>
      <c r="D946" s="38"/>
      <c r="E946" s="38"/>
      <c r="F946" s="7">
        <f ca="1">IF(ISERROR(F932),"",VLOOKUP(E932,INDIRECT($F$8),6+(O946-1)*3,0))</f>
        <v>1</v>
      </c>
      <c r="G946" s="39" t="str">
        <f ca="1">IF(ISERROR(F932),"",_xlfn.TEXTJOIN("/",FALSE,P946,S946))</f>
        <v>21/25</v>
      </c>
      <c r="H946" s="39"/>
      <c r="I946" s="39" t="str">
        <f ca="1">IF(ISERROR(F932),"",_xlfn.TEXTJOIN("/",FALSE,Q946,T946))</f>
        <v>20/25</v>
      </c>
      <c r="J946" s="39"/>
      <c r="K946" s="39" t="str">
        <f ca="1">IF(ISERROR(F932),"",_xlfn.TEXTJOIN("/",FALSE,R946,U946))</f>
        <v>41/50</v>
      </c>
      <c r="L946" s="39"/>
      <c r="M946" s="7" t="str">
        <f ca="1">IF(ISERROR(F932),"",IF(ISTEXT(P946),IF(P946="A","Ab",IF(P946="D","Dt",IF(P946="UFM","UFM",IF(P946="NA","")))),IF(AND(ISBLANK(P946),ISBLANK(R946)),"",IF(P946&lt;0.3*S946,"F",IF(ISBLANK(R946),"",IF(ISTEXT(R946),R946,IF(R946&gt;=0.9*U946,"O",IF(R946&gt;=0.85*U946,"A+",IF(R946&gt;=0.8*U946,"A",IF(R946&gt;=0.7*U946,"B+",IF(R946&gt;=0.6*U946,"B",IF(R946&gt;=0.5*U946,"C",IF(R946&gt;=0.4*U946,"P",IF(R946&lt;0.4*U946,"F",R946))))))))))))))</f>
        <v>A</v>
      </c>
      <c r="N946" s="8">
        <f t="shared" ca="1" si="89"/>
        <v>8</v>
      </c>
      <c r="O946">
        <f t="shared" si="90"/>
        <v>10</v>
      </c>
      <c r="P946" s="1">
        <f ca="1">IF(ISERROR(F932),"",IF(ISTEXT(VLOOKUP(B932,INDIRECT($F$8),6+(O946-1)*3)),(VLOOKUP(B932,INDIRECT($F$8),6+(O946-1)*3)),SUM(VLOOKUP(B932,INDIRECT($F$8),6+(O946-1)*3),IF(W949,W946,0))))</f>
        <v>21</v>
      </c>
      <c r="Q946" s="1">
        <f ca="1">IF(ISERROR(F932),"",VLOOKUP(B932,INDIRECT($F$8),7+(O946-1)*3))</f>
        <v>20</v>
      </c>
      <c r="R946" s="1">
        <f ca="1">IF(ISERROR(F932),"",SUM(P946:Q946))</f>
        <v>41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str">
        <f ca="1">IF(ISERROR(F932),"",IF(N946=0,A946,""))</f>
        <v/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0</v>
      </c>
      <c r="X946" s="1" t="str">
        <f ca="1">IF(ISERROR(F932),"",IF(W946=0,"",_xlfn.TEXTJOIN("",FALSE," G+",W946," in ",A946)))</f>
        <v/>
      </c>
    </row>
    <row r="947" spans="1:24" ht="12" customHeight="1" x14ac:dyDescent="0.25">
      <c r="A947" s="7" t="str">
        <f ca="1">IF(ISERROR(F932),"",VLOOKUP(C932,INDIRECT($F$8),6+(O947-1)*3,0))</f>
        <v>AHP 005</v>
      </c>
      <c r="B947" s="38" t="str">
        <f ca="1">IF(ISERROR(F932),"",VLOOKUP(D932,INDIRECT($F$8),6+(O947-1)*3,0))</f>
        <v>Self Employment &amp; Entrepreneurship Development</v>
      </c>
      <c r="C947" s="38"/>
      <c r="D947" s="38"/>
      <c r="E947" s="38"/>
      <c r="F947" s="7">
        <f ca="1">IF(ISERROR(F932),"",VLOOKUP(E932,INDIRECT($F$8),6+(O947-1)*3,0))</f>
        <v>1</v>
      </c>
      <c r="G947" s="39" t="str">
        <f ca="1">IF(ISERROR(F932),"",_xlfn.TEXTJOIN("/",FALSE,P947,S947))</f>
        <v>21/25</v>
      </c>
      <c r="H947" s="39"/>
      <c r="I947" s="39" t="str">
        <f ca="1">IF(ISERROR(F932),"",_xlfn.TEXTJOIN("/",FALSE,Q947,T947))</f>
        <v>16/25</v>
      </c>
      <c r="J947" s="39"/>
      <c r="K947" s="39" t="str">
        <f ca="1">IF(ISERROR(F932),"",_xlfn.TEXTJOIN("/",FALSE,R947,U947))</f>
        <v>37/50</v>
      </c>
      <c r="L947" s="39"/>
      <c r="M947" s="7" t="str">
        <f ca="1">IF(ISERROR(F932),"",IF(ISTEXT(P947),IF(P947="A","Ab",IF(P947="D","Dt",IF(P947="UFM","UFM",IF(P947="NA","")))),IF(AND(ISBLANK(P947),ISBLANK(R947)),"",IF(P947&lt;0.3*S947,"F",IF(ISBLANK(R947),"",IF(ISTEXT(R947),R947,IF(R947&gt;=0.9*U947,"O",IF(R947&gt;=0.85*U947,"A+",IF(R947&gt;=0.8*U947,"A",IF(R947&gt;=0.7*U947,"B+",IF(R947&gt;=0.6*U947,"B",IF(R947&gt;=0.5*U947,"C",IF(R947&gt;=0.4*U947,"P",IF(R947&lt;0.4*U947,"F",R947))))))))))))))</f>
        <v>B+</v>
      </c>
      <c r="N947" s="8">
        <f t="shared" ca="1" si="89"/>
        <v>7</v>
      </c>
      <c r="O947">
        <f t="shared" si="90"/>
        <v>11</v>
      </c>
      <c r="P947" s="1">
        <f ca="1">IF(ISERROR(F932),"",IF(ISTEXT(VLOOKUP(B932,INDIRECT($F$8),6+(O947-1)*3)),(VLOOKUP(B932,INDIRECT($F$8),6+(O947-1)*3)),SUM(VLOOKUP(B932,INDIRECT($F$8),6+(O947-1)*3),IF(W949,W947,0))))</f>
        <v>21</v>
      </c>
      <c r="Q947" s="1">
        <f ca="1">IF(ISERROR(F932),"",VLOOKUP(B932,INDIRECT($F$8),7+(O947-1)*3))</f>
        <v>16</v>
      </c>
      <c r="R947" s="1">
        <f ca="1">IF(ISERROR(F932),"",SUM(P947:Q947))</f>
        <v>37</v>
      </c>
      <c r="S947" s="1">
        <f ca="1">IF(ISERROR(F932),"",VLOOKUP(A932,INDIRECT($F$8),6+(O947-1)*3))</f>
        <v>25</v>
      </c>
      <c r="T947" s="1">
        <f ca="1">IF(ISERROR(F932),"",VLOOKUP(A932,INDIRECT($F$8),7+(O947-1)*3))</f>
        <v>25</v>
      </c>
      <c r="U947" s="1">
        <f ca="1">IF(ISERROR(F932),"",VLOOKUP(A932,INDIRECT($F$8),8+(O947-1)*3))</f>
        <v>50</v>
      </c>
      <c r="V947" s="1" t="str">
        <f ca="1">IF(ISERROR(F932),"",IF(N947=0,A947,""))</f>
        <v/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0</v>
      </c>
      <c r="X947" s="1" t="str">
        <f ca="1">IF(ISERROR(F932),"",IF(W947=0,"",_xlfn.TEXTJOIN("",FALSE," G+",W947," in ",A947)))</f>
        <v/>
      </c>
    </row>
    <row r="948" spans="1:24" ht="12" customHeight="1" x14ac:dyDescent="0.25">
      <c r="A948" s="7" t="str">
        <f ca="1">IF(ISERROR(F932),"",VLOOKUP(C932,INDIRECT($F$8),6+(O948-1)*3-Y948,0))</f>
        <v>GP 02</v>
      </c>
      <c r="B948" s="38" t="str">
        <f ca="1">IF(ISERROR(F932),"",VLOOKUP(D932,INDIRECT($F$8),6+(O948-1)*3-Z948,0))</f>
        <v>General Proficiency ($)</v>
      </c>
      <c r="C948" s="38"/>
      <c r="D948" s="38"/>
      <c r="E948" s="38"/>
      <c r="F948" s="7">
        <f ca="1">IF(ISERROR(F932),"",VLOOKUP(E932,INDIRECT($F$8),6+(O948-1)*3-AA948,0))</f>
        <v>0</v>
      </c>
      <c r="G948" s="39" t="str">
        <f ca="1">IF(ISERROR(F932),"","-")</f>
        <v>-</v>
      </c>
      <c r="H948" s="39"/>
      <c r="I948" s="39" t="str">
        <f ca="1">IF(ISERROR(F932),"",_xlfn.TEXTJOIN("/",FALSE,Q948,T948))</f>
        <v>46/50</v>
      </c>
      <c r="J948" s="39"/>
      <c r="K948" s="39" t="str">
        <f ca="1">IF(ISERROR(F932),"",_xlfn.TEXTJOIN("/",FALSE,R948,U948))</f>
        <v>46/50</v>
      </c>
      <c r="L948" s="39"/>
      <c r="M948" s="39" t="str">
        <f ca="1">IF(ISBLANK(R948),"",IF(ISTEXT(R948),R948,IF(R948&gt;=0.8*U948,"Excellent",IF(R948&gt;=0.6*U948,"Very Good",IF(R948&gt;=0.4*U948,"Good",IF(R948&gt;=0.2*U948,"Satisfactory","Average"))))))</f>
        <v>Excellent</v>
      </c>
      <c r="N948" s="39"/>
      <c r="O948">
        <f t="shared" si="90"/>
        <v>12</v>
      </c>
      <c r="P948" s="1">
        <f ca="1">IF(ISERROR(F932),"",IF(ISTEXT(VLOOKUP(B\28,INDIRECT($F$8),6+(O948-1)*3)),(VLOOKUP(B932,INDIRECT($F$8),6+(O948-1)*3)),SUM(VLOOKUP(B932,INDIRECT($F$8),6+(O948-1)*3),IF(W949,W948,0))))</f>
        <v>0</v>
      </c>
      <c r="Q948" s="1">
        <f ca="1">IF(ISERROR(F932),"",VLOOKUP(B932,INDIRECT($F$8),7+(O948-1)*3))</f>
        <v>46</v>
      </c>
      <c r="R948" s="1">
        <f ca="1">IF(ISERROR(F932),"",SUM(P948:Q948))</f>
        <v>46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5">
      <c r="A949" s="40" t="str">
        <f ca="1">IF(ISERROR(F932),"",A928)</f>
        <v>Total Credits/ Marks/ Total Grade Points</v>
      </c>
      <c r="B949" s="40"/>
      <c r="C949" s="40"/>
      <c r="D949" s="40"/>
      <c r="E949" s="40"/>
      <c r="F949" s="10">
        <f ca="1">IF(ISERROR(F932),"",SUM(F937:F947))</f>
        <v>23</v>
      </c>
      <c r="G949" s="41" t="str">
        <f ca="1">IF(ISERROR(F932),"",_xlfn.TEXTJOIN("/",TRUE,SUMIF(F937:F948,"&gt;0",P937:P948),SUMIF(F937:F948,"&gt;0",S937:S948)))</f>
        <v>315/575</v>
      </c>
      <c r="H949" s="41"/>
      <c r="I949" s="41" t="str">
        <f ca="1">IF(ISERROR(F932),"",_xlfn.TEXTJOIN("/",TRUE,SUMIF(F937:F948,"&gt;0",Q937:Q948),SUMIF(F937:F948,"&gt;0",T937:T948)))</f>
        <v>303/375</v>
      </c>
      <c r="J949" s="41"/>
      <c r="K949" s="41" t="str">
        <f ca="1">IF(ISERROR(F932),"",_xlfn.TEXTJOIN("/",TRUE,SUMIF(F937:F948,"&gt;0",R937:R948),SUMIF(F937:F948,"&gt;0",U937:U948)))</f>
        <v>618/950</v>
      </c>
      <c r="L949" s="41"/>
      <c r="M949" s="40" t="e">
        <f ca="1">IF(ISERROR(F932),"",SUMPRODUCT(N937:N947,F937:F947))</f>
        <v>#N/A</v>
      </c>
      <c r="N949" s="40"/>
      <c r="V949" s="1" t="e">
        <f ca="1">IF(ISERROR(F932),"",_xlfn.TEXTJOIN(", ",TRUE,V937:V948))</f>
        <v>#N/A</v>
      </c>
      <c r="W949" t="b">
        <f ca="1">IF(ISERROR(F932),"",IF(SUM(W937:W948)&lt;=W936,TRUE,FALSE))</f>
        <v>0</v>
      </c>
      <c r="X949" s="1" t="str">
        <f ca="1">IF(ISERROR(F932),"",_xlfn.TEXTJOIN(",",TRUE,X937:X948))</f>
        <v xml:space="preserve"> G+11 in AHT 001</v>
      </c>
    </row>
    <row r="950" spans="1:24" ht="12" customHeight="1" x14ac:dyDescent="0.25">
      <c r="A950" s="40" t="str">
        <f ca="1">IF(ISERROR(F932),"",A929)</f>
        <v>Result:</v>
      </c>
      <c r="B950" s="42" t="e" cm="1">
        <f t="array" aca="1" ref="B950" ca="1">IF(INDIRECT("N" &amp; ROW())&lt;20, "NOT PROMOTED TO SECOND YEAR", IF(TRIM(INDIRECT("V" &amp; ROW()-1))="","PASS","CARRY OVER")
)</f>
        <v>#N/A</v>
      </c>
      <c r="C950" s="42"/>
      <c r="D950" s="40" t="str">
        <f ca="1">IF(ISERROR(F932),"",D929)</f>
        <v>Remark:</v>
      </c>
      <c r="E950" s="42" t="e">
        <f ca="1">IF(ISERROR(F932),"",IF(V949="",IF(X949="","",X949),_xlfn.TEXTJOIN(" ",TRUE,"BACK IN",V949)))</f>
        <v>#N/A</v>
      </c>
      <c r="F950" s="42"/>
      <c r="G950" s="40" t="str">
        <f ca="1">IF(ISERROR(F932),"",G929)</f>
        <v>SGPA:</v>
      </c>
      <c r="H950" s="43" t="e">
        <f ca="1">IF(ISERROR(F932),"",M949/F949)</f>
        <v>#N/A</v>
      </c>
      <c r="I950" s="40" t="str">
        <f ca="1">IF(ISERROR(F932),"",I929)</f>
        <v>CGPA:</v>
      </c>
      <c r="J950" s="43" t="e">
        <f ca="1">IF(ISERROR(F932),"",VLOOKUP(B932,INDIRECT($F$8),12+(O948-1)*3,0))</f>
        <v>#N/A</v>
      </c>
      <c r="K950" s="42" t="str">
        <f ca="1">IF(ISERROR(F932),"",K929)</f>
        <v>Earned Credits:</v>
      </c>
      <c r="L950" s="40">
        <f ca="1">IF(ISERROR(F932),"",SUMIF(N937:N947,"&gt;0",F937:F947))</f>
        <v>19</v>
      </c>
      <c r="M950" s="42" t="str">
        <f ca="1">IF(ISERROR(F932),"",M929)</f>
        <v>Cuml. Earned Credits:</v>
      </c>
      <c r="N950" s="40">
        <f ca="1">IF(ISERROR(F932),"",VLOOKUP(B932,INDIRECT($F$8),10+(O948-1)*3,0))</f>
        <v>42</v>
      </c>
    </row>
    <row r="951" spans="1:24" ht="12" customHeight="1" x14ac:dyDescent="0.25">
      <c r="A951" s="40"/>
      <c r="B951" s="42"/>
      <c r="C951" s="42"/>
      <c r="D951" s="40"/>
      <c r="E951" s="42"/>
      <c r="F951" s="42"/>
      <c r="G951" s="40"/>
      <c r="H951" s="43"/>
      <c r="I951" s="40"/>
      <c r="J951" s="43"/>
      <c r="K951" s="42"/>
      <c r="L951" s="40"/>
      <c r="M951" s="42"/>
      <c r="N951" s="40"/>
    </row>
    <row r="952" spans="1:24" ht="12" customHeight="1" x14ac:dyDescent="0.25">
      <c r="A952" s="40"/>
      <c r="B952" s="42"/>
      <c r="C952" s="42"/>
      <c r="D952" s="40"/>
      <c r="E952" s="42"/>
      <c r="F952" s="42"/>
      <c r="G952" s="40"/>
      <c r="H952" s="43"/>
      <c r="I952" s="40"/>
      <c r="J952" s="43"/>
      <c r="K952" s="42"/>
      <c r="L952" s="40"/>
      <c r="M952" s="42"/>
      <c r="N952" s="40"/>
    </row>
    <row r="953" spans="1:24" ht="12" customHeight="1" x14ac:dyDescent="0.25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 t="str">
        <f ca="1">VLOOKUP(B953,INDIRECT($F$8),4,0)</f>
        <v>SANJANA BARTHWAL</v>
      </c>
    </row>
    <row r="954" spans="1:24" ht="12" customHeight="1" x14ac:dyDescent="0.25">
      <c r="A954" s="44" t="str">
        <f ca="1">IF(ISERROR(F953),"",A933)</f>
        <v>Name:</v>
      </c>
      <c r="B954" s="44" t="str">
        <f ca="1">IFERROR(VLOOKUP(B953,INDIRECT($F$8),4,0),"")</f>
        <v>SANJANA BARTHWAL</v>
      </c>
      <c r="C954" s="44"/>
      <c r="D954" s="44" t="str">
        <f ca="1">IF(ISERROR(F953),"",D933)</f>
        <v>Father's Name:</v>
      </c>
      <c r="E954" s="44" t="str">
        <f ca="1">IFERROR(VLOOKUP(B953,INDIRECT($F$8),5,0),"")</f>
        <v>SUDARSHAN PRASAD</v>
      </c>
      <c r="F954" s="44"/>
      <c r="G954" s="44" t="str">
        <f ca="1">IF(ISERROR(F953),"",G933)</f>
        <v>University Roll No:</v>
      </c>
      <c r="H954" s="44"/>
      <c r="I954" s="45">
        <f ca="1">IFERROR(VLOOKUP(B953,INDIRECT($F$8),2,0),"")</f>
        <v>250090101046</v>
      </c>
      <c r="J954" s="45"/>
      <c r="K954" s="44" t="str">
        <f ca="1">IF(ISERROR(F953),"",K933)</f>
        <v>University Enrol. No:</v>
      </c>
      <c r="L954" s="44"/>
      <c r="M954" s="45">
        <f ca="1">IFERROR(VLOOKUP(B953,INDIRECT($F$8),3,0),"")</f>
        <v>0</v>
      </c>
      <c r="N954" s="45"/>
    </row>
    <row r="955" spans="1:24" ht="12" customHeight="1" x14ac:dyDescent="0.25">
      <c r="A955" s="44"/>
      <c r="B955" s="44"/>
      <c r="C955" s="44"/>
      <c r="D955" s="44"/>
      <c r="E955" s="44"/>
      <c r="F955" s="44"/>
      <c r="G955" s="44"/>
      <c r="H955" s="44"/>
      <c r="I955" s="45"/>
      <c r="J955" s="45"/>
      <c r="K955" s="44"/>
      <c r="L955" s="44"/>
      <c r="M955" s="45"/>
      <c r="N955" s="45"/>
    </row>
    <row r="956" spans="1:24" ht="12" customHeight="1" x14ac:dyDescent="0.25">
      <c r="A956" s="42" t="str">
        <f ca="1">IF(ISERROR(F953),"",A935)</f>
        <v>Subject Code</v>
      </c>
      <c r="B956" s="42" t="str">
        <f ca="1">IF(ISERROR(F953),"",B935)</f>
        <v>Subject Name</v>
      </c>
      <c r="C956" s="42"/>
      <c r="D956" s="42"/>
      <c r="E956" s="42"/>
      <c r="F956" s="42" t="str">
        <f ca="1">IF(ISERROR(F953),"",F935)</f>
        <v>Credits</v>
      </c>
      <c r="G956" s="42" t="str">
        <f ca="1">IF(ISERROR(F953),"",G935)</f>
        <v>External Marks</v>
      </c>
      <c r="H956" s="42"/>
      <c r="I956" s="42" t="str">
        <f ca="1">IF(ISERROR(F953),"",I935)</f>
        <v>Sessional Marks</v>
      </c>
      <c r="J956" s="42"/>
      <c r="K956" s="42" t="str">
        <f ca="1">IF(ISERROR(F953),"",K935)</f>
        <v>Total Marks</v>
      </c>
      <c r="L956" s="42"/>
      <c r="M956" s="42" t="str">
        <f ca="1">IF(ISERROR(F953),"",M935)</f>
        <v>Grade</v>
      </c>
      <c r="N956" s="42" t="str">
        <f ca="1">IF(ISERROR(F953),"",N935)</f>
        <v>Grade Points</v>
      </c>
    </row>
    <row r="957" spans="1:24" ht="12" customHeight="1" x14ac:dyDescent="0.25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W957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5</v>
      </c>
    </row>
    <row r="958" spans="1:24" ht="12" customHeight="1" x14ac:dyDescent="0.25">
      <c r="A958" s="7" t="str">
        <f ca="1">IF(ISERROR(F953),"",VLOOKUP(C953,INDIRECT($F$8),6+(O958-1)*3,0))</f>
        <v>AHT 001</v>
      </c>
      <c r="B958" s="38" t="str">
        <f ca="1">IF(ISERROR(F953),"",VLOOKUP(D953,INDIRECT($F$8),6+(O958-1)*3,0))</f>
        <v>Engineering Physics</v>
      </c>
      <c r="C958" s="38"/>
      <c r="D958" s="38"/>
      <c r="E958" s="38"/>
      <c r="F958" s="7">
        <f ca="1">IF(ISERROR(F953),"",VLOOKUP(E953,INDIRECT($F$8),6+(O958-1)*3,0))</f>
        <v>4</v>
      </c>
      <c r="G958" s="39" t="str">
        <f ca="1">IF(ISERROR(F953),"",_xlfn.TEXTJOIN("/",FALSE,P958,S958))</f>
        <v>SUDARSHAN PRASAD/100</v>
      </c>
      <c r="H958" s="39"/>
      <c r="I958" s="39" t="str">
        <f ca="1">IF(ISERROR(F953),"",_xlfn.TEXTJOIN("/",FALSE,Q958,T958))</f>
        <v>29/50</v>
      </c>
      <c r="J958" s="39"/>
      <c r="K958" s="39" t="str">
        <f ca="1">IF(ISERROR(F953),"",_xlfn.TEXTJOIN("/",FALSE,R958,U958))</f>
        <v>29/150</v>
      </c>
      <c r="L958" s="39"/>
      <c r="M958" s="7" t="b">
        <f ca="1">IF(ISERROR(F953),"",IF(ISTEXT(P958),IF(P958="A","Ab",IF(P958="D","Dt",IF(P958="UFM","UFM",IF(P958="NA","")))),IF(AND(ISBLANK(P958),ISBLANK(R958)),"",IF(P958&lt;0.3*S958,"F",IF(ISBLANK(R958),"",IF(ISTEXT(R958),R958,IF(R958&gt;=0.9*U958,"O",IF(R958&gt;=0.85*U958,"A+",IF(R958&gt;=0.8*U958,"A",IF(R958&gt;=0.7*U958,"B+",IF(R958&gt;=0.6*U958,"B",IF(R958&gt;=0.5*U958,"C",IF(R958&gt;=0.4*U958,"P",IF(R958&lt;0.4*U958,"F",R958))))))))))))))</f>
        <v>0</v>
      </c>
      <c r="N958" s="8" t="e">
        <f t="shared" ref="N958:N968" ca="1" si="91">INDEX($Z$2:$Z$13,MATCH(M958,$Y$2:$Y$13,0))</f>
        <v>#N/A</v>
      </c>
      <c r="O958">
        <v>1</v>
      </c>
      <c r="P958" s="1" t="str">
        <f ca="1">IF(ISERROR(F953),"",IF(ISTEXT(VLOOKUP(B953,INDIRECT($F$8),6+(O958-1)*3)),(VLOOKUP(B953,INDIRECT($F$8),6+(O958-1)*3)),SUM(VLOOKUP(B953,INDIRECT($F$8),6+(O958-1)*3),IF(W970,W958,0))))</f>
        <v>SUDARSHAN PRASAD</v>
      </c>
      <c r="Q958" s="1">
        <f ca="1">IF(ISERROR(F953),"",VLOOKUP(B953,INDIRECT($F$8),7+(O958-1)*3))</f>
        <v>29</v>
      </c>
      <c r="R958" s="1">
        <f ca="1">IF(ISERROR(F953),"",SUM(P958:Q958))</f>
        <v>29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e">
        <f ca="1">IF(ISERROR(F953),"",IF(N958=0,A958,""))</f>
        <v>#N/A</v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11</v>
      </c>
      <c r="X958" s="1" t="str">
        <f ca="1">IF(ISERROR(F953),"",IF(W958=0,"",_xlfn.TEXTJOIN("",FALSE," G+",W958," in ",A958)))</f>
        <v xml:space="preserve"> G+11 in AHT 001</v>
      </c>
    </row>
    <row r="959" spans="1:24" ht="12" customHeight="1" x14ac:dyDescent="0.25">
      <c r="A959" s="7" t="str">
        <f ca="1">IF(ISERROR(F953),"",VLOOKUP(C953,INDIRECT($F$8),6+(O959-1)*3,0))</f>
        <v>AHT 005</v>
      </c>
      <c r="B959" s="38" t="str">
        <f ca="1">IF(ISERROR(F953),"",VLOOKUP(D953,INDIRECT($F$8),6+(O959-1)*3,0))</f>
        <v>Analytical Mathematics</v>
      </c>
      <c r="C959" s="38"/>
      <c r="D959" s="38"/>
      <c r="E959" s="38"/>
      <c r="F959" s="7">
        <f ca="1">IF(ISERROR(F953),"",VLOOKUP(E953,INDIRECT($F$8),6+(O959-1)*3,0))</f>
        <v>4</v>
      </c>
      <c r="G959" s="39" t="str">
        <f ca="1">IF(ISERROR(F953),"",_xlfn.TEXTJOIN("/",FALSE,P959,S959))</f>
        <v>48/100</v>
      </c>
      <c r="H959" s="39"/>
      <c r="I959" s="39" t="str">
        <f ca="1">IF(ISERROR(F953),"",_xlfn.TEXTJOIN("/",FALSE,Q959,T959))</f>
        <v>34/50</v>
      </c>
      <c r="J959" s="39"/>
      <c r="K959" s="39" t="str">
        <f ca="1">IF(ISERROR(F953),"",_xlfn.TEXTJOIN("/",FALSE,R959,U959))</f>
        <v>82/150</v>
      </c>
      <c r="L959" s="39"/>
      <c r="M959" s="7" t="str">
        <f ca="1">IF(ISERROR(F953),"",IF(ISTEXT(P959),IF(P959="A","Ab",IF(P959="D","Dt",IF(P959="UFM","UFM",IF(P959="NA","")))),IF(AND(ISBLANK(P959),ISBLANK(R959)),"",IF(P959&lt;0.3*S959,"F",IF(ISBLANK(R959),"",IF(ISTEXT(R959),R959,IF(R959&gt;=0.9*U959,"O",IF(R959&gt;=0.85*U959,"A+",IF(R959&gt;=0.8*U959,"A",IF(R959&gt;=0.7*U959,"B+",IF(R959&gt;=0.6*U959,"B",IF(R959&gt;=0.5*U959,"C",IF(R959&gt;=0.4*U959,"P",IF(R959&lt;0.4*U959,"F",R959))))))))))))))</f>
        <v>C</v>
      </c>
      <c r="N959" s="8">
        <f t="shared" ca="1" si="91"/>
        <v>5</v>
      </c>
      <c r="O959">
        <f>O958+1</f>
        <v>2</v>
      </c>
      <c r="P959" s="1">
        <f ca="1">IF(ISERROR(F953),"",IF(ISTEXT(VLOOKUP(B953,INDIRECT($F$8),6+(O959-1)*3)),(VLOOKUP(B953,INDIRECT($F$8),6+(O959-1)*3)),SUM(VLOOKUP(B953,INDIRECT($F$8),6+(O959-1)*3),IF(W970,W959,0))))</f>
        <v>48</v>
      </c>
      <c r="Q959" s="1">
        <f ca="1">IF(ISERROR(F953),"",VLOOKUP(B953,INDIRECT($F$8),7+(O959-1)*3))</f>
        <v>34</v>
      </c>
      <c r="R959" s="1">
        <f ca="1">IF(ISERROR(F953),"",SUM(P959:Q959))</f>
        <v>82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str">
        <f ca="1">IF(ISERROR(F953),"",IF(N959=0,A959,""))</f>
        <v/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0</v>
      </c>
      <c r="X959" s="1" t="str">
        <f ca="1">IF(ISERROR(F953),"",IF(W959=0,"",_xlfn.TEXTJOIN("",FALSE," G+",W959," in ",A959)))</f>
        <v/>
      </c>
    </row>
    <row r="960" spans="1:24" ht="12" customHeight="1" x14ac:dyDescent="0.25">
      <c r="A960" s="7" t="str">
        <f ca="1">IF(ISERROR(F953),"",VLOOKUP(C953,INDIRECT($F$8),6+(O960-1)*3,0))</f>
        <v>EET 001</v>
      </c>
      <c r="B960" s="38" t="str">
        <f ca="1">IF(ISERROR(F953),"",VLOOKUP(D953,INDIRECT($F$8),6+(O960-1)*3,0))</f>
        <v>Basic Electrical Engineering</v>
      </c>
      <c r="C960" s="38"/>
      <c r="D960" s="38"/>
      <c r="E960" s="38"/>
      <c r="F960" s="7">
        <f ca="1">IF(ISERROR(F953),"",VLOOKUP(E953,INDIRECT($F$8),6+(O960-1)*3,0))</f>
        <v>4</v>
      </c>
      <c r="G960" s="39" t="str">
        <f ca="1">IF(ISERROR(F953),"",_xlfn.TEXTJOIN("/",FALSE,P960,S960))</f>
        <v>54/100</v>
      </c>
      <c r="H960" s="39"/>
      <c r="I960" s="39" t="str">
        <f ca="1">IF(ISERROR(F953),"",_xlfn.TEXTJOIN("/",FALSE,Q960,T960))</f>
        <v>46/50</v>
      </c>
      <c r="J960" s="39"/>
      <c r="K960" s="39" t="str">
        <f ca="1">IF(ISERROR(F953),"",_xlfn.TEXTJOIN("/",FALSE,R960,U960))</f>
        <v>100/150</v>
      </c>
      <c r="L960" s="39"/>
      <c r="M960" s="7" t="str">
        <f ca="1">IF(ISERROR(F953),"",IF(ISTEXT(P960),IF(P960="A","Ab",IF(P960="D","Dt",IF(P960="UFM","UFM",IF(P960="NA","")))),IF(AND(ISBLANK(P960),ISBLANK(R960)),"",IF(P960&lt;0.3*S960,"F",IF(ISBLANK(R960),"",IF(ISTEXT(R960),R960,IF(R960&gt;=0.9*U960,"O",IF(R960&gt;=0.85*U960,"A+",IF(R960&gt;=0.8*U960,"A",IF(R960&gt;=0.7*U960,"B+",IF(R960&gt;=0.6*U960,"B",IF(R960&gt;=0.5*U960,"C",IF(R960&gt;=0.4*U960,"P",IF(R960&lt;0.4*U960,"F",R960))))))))))))))</f>
        <v>B</v>
      </c>
      <c r="N960" s="8">
        <f t="shared" ca="1" si="91"/>
        <v>6</v>
      </c>
      <c r="O960">
        <f>O959+1</f>
        <v>3</v>
      </c>
      <c r="P960" s="1">
        <f ca="1">IF(ISERROR(F953),"",IF(ISTEXT(VLOOKUP(B953,INDIRECT($F$8),6+(O960-1)*3)),(VLOOKUP(B953,INDIRECT($F$8),6+(O960-1)*3)),SUM(VLOOKUP(B953,INDIRECT($F$8),6+(O960-1)*3),IF(W970,W960,0))))</f>
        <v>54</v>
      </c>
      <c r="Q960" s="1">
        <f ca="1">IF(ISERROR(F953),"",VLOOKUP(B953,INDIRECT($F$8),7+(O960-1)*3))</f>
        <v>46</v>
      </c>
      <c r="R960" s="1">
        <f ca="1">IF(ISERROR(F953),"",SUM(P960:Q960))</f>
        <v>100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str">
        <f ca="1">IF(ISERROR(F953),"",IF(N960=0,A960,""))</f>
        <v/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0</v>
      </c>
      <c r="X960" s="1" t="str">
        <f ca="1">IF(ISERROR(F953),"",IF(W960=0,"",_xlfn.TEXTJOIN("",FALSE," G+",W960," in ",A960)))</f>
        <v/>
      </c>
    </row>
    <row r="961" spans="1:24" ht="12" customHeight="1" x14ac:dyDescent="0.25">
      <c r="A961" s="7" t="str">
        <f ca="1">IF(ISERROR(F953),"",VLOOKUP(C953,INDIRECT($F$8),6+(O961-1)*3,0))</f>
        <v>CST 001</v>
      </c>
      <c r="B961" s="38" t="str">
        <f ca="1">IF(ISERROR(F953),"",VLOOKUP(D953,INDIRECT($F$8),6+(O961-1)*3,0))</f>
        <v>Programming for Problem Solving</v>
      </c>
      <c r="C961" s="38"/>
      <c r="D961" s="38"/>
      <c r="E961" s="38"/>
      <c r="F961" s="7">
        <f ca="1">IF(ISERROR(F953),"",VLOOKUP(E953,INDIRECT($F$8),6+(O961-1)*3,0))</f>
        <v>4</v>
      </c>
      <c r="G961" s="39" t="str">
        <f ca="1">IF(ISERROR(F953),"",_xlfn.TEXTJOIN("/",FALSE,P961,S961))</f>
        <v>59/100</v>
      </c>
      <c r="H961" s="39"/>
      <c r="I961" s="39" t="str">
        <f ca="1">IF(ISERROR(F953),"",_xlfn.TEXTJOIN("/",FALSE,Q961,T961))</f>
        <v>45/50</v>
      </c>
      <c r="J961" s="39"/>
      <c r="K961" s="39" t="str">
        <f ca="1">IF(ISERROR(F953),"",_xlfn.TEXTJOIN("/",FALSE,R961,U961))</f>
        <v>104/150</v>
      </c>
      <c r="L961" s="39"/>
      <c r="M961" s="7" t="str">
        <f ca="1">IF(ISERROR(F953),"",IF(ISTEXT(P961),IF(P961="A","Ab",IF(P961="D","Dt",IF(P961="UFM","UFM",IF(P961="NA","")))),IF(AND(ISBLANK(P961),ISBLANK(R961)),"",IF(P961&lt;0.3*S961,"F",IF(ISBLANK(R961),"",IF(ISTEXT(R961),R961,IF(R961&gt;=0.9*U961,"O",IF(R961&gt;=0.85*U961,"A+",IF(R961&gt;=0.8*U961,"A",IF(R961&gt;=0.7*U961,"B+",IF(R961&gt;=0.6*U961,"B",IF(R961&gt;=0.5*U961,"C",IF(R961&gt;=0.4*U961,"P",IF(R961&lt;0.4*U961,"F",R961))))))))))))))</f>
        <v>B</v>
      </c>
      <c r="N961" s="8">
        <f t="shared" ca="1" si="91"/>
        <v>6</v>
      </c>
      <c r="O961">
        <f>O960+1</f>
        <v>4</v>
      </c>
      <c r="P961" s="1">
        <f ca="1">IF(ISERROR(F953),"",IF(ISTEXT(VLOOKUP(B953,INDIRECT($F$8),6+(O961-1)*3)),(VLOOKUP(B953,INDIRECT($F$8),6+(O961-1)*3)),SUM(VLOOKUP(B953,INDIRECT($F$8),6+(O961-1)*3),IF(W970,W961,0))))</f>
        <v>59</v>
      </c>
      <c r="Q961" s="1">
        <f ca="1">IF(ISERROR(F953),"",VLOOKUP(B953,INDIRECT($F$8),7+(O961-1)*3))</f>
        <v>45</v>
      </c>
      <c r="R961" s="1">
        <f ca="1">IF(ISERROR(F953),"",SUM(P961:Q961))</f>
        <v>104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str">
        <f ca="1">IF(ISERROR(F953),"",IF(N961=0,A961,""))</f>
        <v/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0</v>
      </c>
      <c r="X961" s="1" t="str">
        <f ca="1">IF(ISERROR(F953),"",IF(W961=0,"",_xlfn.TEXTJOIN("",FALSE," G+",W961," in ",A961)))</f>
        <v/>
      </c>
    </row>
    <row r="962" spans="1:24" ht="12" customHeight="1" x14ac:dyDescent="0.25">
      <c r="A962" s="7" t="str">
        <f ca="1">IF(ISERROR(F953),"",VLOOKUP(C953,INDIRECT($F$8),6+(O962-1)*3,0))</f>
        <v>AHT 004</v>
      </c>
      <c r="B962" s="38" t="str">
        <f ca="1">IF(ISERROR(F953),"",VLOOKUP(D953,INDIRECT($F$8),6+(O962-1)*3,0))</f>
        <v>Environmental Studies ($)</v>
      </c>
      <c r="C962" s="38"/>
      <c r="D962" s="38"/>
      <c r="E962" s="38"/>
      <c r="F962" s="7">
        <f ca="1">IF(ISERROR(F953),"",VLOOKUP(E953,INDIRECT($F$8),6+(O962-1)*3,0))</f>
        <v>0</v>
      </c>
      <c r="G962" s="39" t="str">
        <f ca="1">IF(ISERROR(F953),"",_xlfn.TEXTJOIN("/",FALSE,P962,S962))</f>
        <v>25/50</v>
      </c>
      <c r="H962" s="39"/>
      <c r="I962" s="39" t="str">
        <f ca="1">IF(ISERROR(F953),"",_xlfn.TEXTJOIN("/",FALSE,Q962,T962))</f>
        <v>19/25</v>
      </c>
      <c r="J962" s="39"/>
      <c r="K962" s="39" t="str">
        <f ca="1">IF(ISERROR(F953),"",_xlfn.TEXTJOIN("/",FALSE,R962,U962))</f>
        <v>44/75</v>
      </c>
      <c r="L962" s="39"/>
      <c r="M962" s="7" t="str">
        <f ca="1">IF(ISERROR(F953),"",IF(ISTEXT(P962),IF(P962="A","Ab",IF(P962="D","Dt",IF(P962="UFM","UFM",IF(P962="NA","")))),IF(AND(ISBLANK(P962),ISBLANK(R962)),"",IF(P962&lt;0.3*S962,"F",IF(ISBLANK(R962),"",IF(ISTEXT(R962),R962,IF(R962&gt;=0.9*U962,"O",IF(R962&gt;=0.85*U962,"A+",IF(R962&gt;=0.8*U962,"A",IF(R962&gt;=0.7*U962,"B+",IF(R962&gt;=0.6*U962,"B",IF(R962&gt;=0.5*U962,"C",IF(R962&gt;=0.4*U962,"P",IF(R962&lt;0.4*U962,"F",R962))))))))))))))</f>
        <v>C</v>
      </c>
      <c r="N962" s="8">
        <f t="shared" ca="1" si="91"/>
        <v>5</v>
      </c>
      <c r="O962">
        <f>O961+1</f>
        <v>5</v>
      </c>
      <c r="P962" s="1">
        <f ca="1">IF(ISERROR(F953),"",IF(ISTEXT(VLOOKUP(B953,INDIRECT($F$8),6+(O962-1)*3)),(VLOOKUP(B953,INDIRECT($F$8),6+(O962-1)*3)),SUM(VLOOKUP(B953,INDIRECT($F$8),6+(O962-1)*3),IF(W970,W962,0))))</f>
        <v>25</v>
      </c>
      <c r="Q962" s="1">
        <f ca="1">IF(ISERROR(F953),"",VLOOKUP(B953,INDIRECT($F$8),7+(O962-1)*3))</f>
        <v>19</v>
      </c>
      <c r="R962" s="1">
        <f ca="1">IF(ISERROR(F953),"",SUM(P962:Q962))</f>
        <v>44</v>
      </c>
      <c r="S962" s="1">
        <f ca="1">IF(ISERROR(F953),"",VLOOKUP(A953,INDIRECT($F$8),6+(O962-1)*3))</f>
        <v>50</v>
      </c>
      <c r="T962" s="1">
        <f ca="1">IF(ISERROR(F953),"",VLOOKUP(A953,INDIRECT($F$8),7+(O962-1)*3))</f>
        <v>25</v>
      </c>
      <c r="U962" s="1">
        <f ca="1">IF(ISERROR(F953),"",VLOOKUP(A953,INDIRECT($F$8),8+(O962-1)*3))</f>
        <v>75</v>
      </c>
      <c r="V962" s="1" t="str">
        <f ca="1">IF(ISERROR(F953),"",IF(N962=0,A962,""))</f>
        <v/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0</v>
      </c>
      <c r="X962" s="1" t="str">
        <f ca="1">IF(ISERROR(F953),"",IF(W962=0,"",_xlfn.TEXTJOIN("",FALSE," G+",W962," in ",A962)))</f>
        <v/>
      </c>
    </row>
    <row r="963" spans="1:24" ht="12" customHeight="1" x14ac:dyDescent="0.25">
      <c r="A963" s="7" t="str">
        <f ca="1">IF(ISERROR(F953),"",VLOOKUP(C953,INDIRECT($F$8),6+(O963-1)*3,0))</f>
        <v>AHP 001</v>
      </c>
      <c r="B963" s="38" t="str">
        <f ca="1">IF(ISERROR(F953),"",VLOOKUP(D953,INDIRECT($F$8),6+(O963-1)*3,0))</f>
        <v>Engineering Physics Lab</v>
      </c>
      <c r="C963" s="38"/>
      <c r="D963" s="38"/>
      <c r="E963" s="38"/>
      <c r="F963" s="7">
        <f ca="1">IF(ISERROR(F953),"",VLOOKUP(E953,INDIRECT($F$8),6+(O963-1)*3,0))</f>
        <v>1</v>
      </c>
      <c r="G963" s="39" t="str">
        <f ca="1">IF(ISERROR(F953),"",_xlfn.TEXTJOIN("/",FALSE,P963,S963))</f>
        <v>19/25</v>
      </c>
      <c r="H963" s="39"/>
      <c r="I963" s="39" t="str">
        <f ca="1">IF(ISERROR(F953),"",_xlfn.TEXTJOIN("/",FALSE,Q963,T963))</f>
        <v>21/25</v>
      </c>
      <c r="J963" s="39"/>
      <c r="K963" s="39" t="str">
        <f ca="1">IF(ISERROR(F953),"",_xlfn.TEXTJOIN("/",FALSE,R963,U963))</f>
        <v>40/50</v>
      </c>
      <c r="L963" s="39"/>
      <c r="M963" s="7" t="str">
        <f ca="1">IF(ISERROR(F953),"",IF(ISTEXT(P963),IF(P963="A","Ab",IF(P963="D","Dt",IF(P963="UFM","UFM",IF(P963="NA","")))),IF(AND(ISBLANK(P963),ISBLANK(R963)),"",IF(P963&lt;0.3*S963,"F",IF(ISBLANK(R963),"",IF(ISTEXT(R963),R963,IF(R963&gt;=0.9*U963,"O",IF(R963&gt;=0.85*U963,"A+",IF(R963&gt;=0.8*U963,"A",IF(R963&gt;=0.7*U963,"B+",IF(R963&gt;=0.6*U963,"B",IF(R963&gt;=0.5*U963,"C",IF(R963&gt;=0.4*U963,"P",IF(R963&lt;0.4*U963,"F",R963))))))))))))))</f>
        <v>A</v>
      </c>
      <c r="N963" s="8">
        <f t="shared" ca="1" si="91"/>
        <v>8</v>
      </c>
      <c r="O963">
        <f t="shared" ref="O963:O969" si="92">O962+1</f>
        <v>6</v>
      </c>
      <c r="P963" s="1">
        <f ca="1">IF(ISERROR(F953),"",IF(ISTEXT(VLOOKUP(B953,INDIRECT($F$8),6+(O963-1)*3)),(VLOOKUP(B953,INDIRECT($F$8),6+(O963-1)*3)),SUM(VLOOKUP(B953,INDIRECT($F$8),6+(O963-1)*3),IF(W970,W963,0))))</f>
        <v>19</v>
      </c>
      <c r="Q963" s="1">
        <f ca="1">IF(ISERROR(F953),"",VLOOKUP(B953,INDIRECT($F$8),7+(O963-1)*3))</f>
        <v>21</v>
      </c>
      <c r="R963" s="1">
        <f ca="1">IF(ISERROR(F953),"",SUM(P963:Q963))</f>
        <v>40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str">
        <f ca="1">IF(ISERROR(F953),"",IF(N963=0,A963,""))</f>
        <v/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0</v>
      </c>
      <c r="X963" s="1" t="str">
        <f ca="1">IF(ISERROR(F953),"",IF(W963=0,"",_xlfn.TEXTJOIN("",FALSE," G+",W963," in ",A963)))</f>
        <v/>
      </c>
    </row>
    <row r="964" spans="1:24" ht="12" customHeight="1" x14ac:dyDescent="0.25">
      <c r="A964" s="7" t="str">
        <f ca="1">IF(ISERROR(F953),"",VLOOKUP(C953,INDIRECT($F$8),6+(O964-1)*3,0))</f>
        <v>EEP 001</v>
      </c>
      <c r="B964" s="38" t="str">
        <f ca="1">IF(ISERROR(F953),"",VLOOKUP(D953,INDIRECT($F$8),6+(O964-1)*3,0))</f>
        <v>Basic Electrical Engineering Lab</v>
      </c>
      <c r="C964" s="38"/>
      <c r="D964" s="38"/>
      <c r="E964" s="38"/>
      <c r="F964" s="7">
        <f ca="1">IF(ISERROR(F953),"",VLOOKUP(E953,INDIRECT($F$8),6+(O964-1)*3,0))</f>
        <v>1</v>
      </c>
      <c r="G964" s="39" t="str">
        <f ca="1">IF(ISERROR(F953),"",_xlfn.TEXTJOIN("/",FALSE,P964,S964))</f>
        <v>18/25</v>
      </c>
      <c r="H964" s="39"/>
      <c r="I964" s="39" t="str">
        <f ca="1">IF(ISERROR(F953),"",_xlfn.TEXTJOIN("/",FALSE,Q964,T964))</f>
        <v>21/25</v>
      </c>
      <c r="J964" s="39"/>
      <c r="K964" s="39" t="str">
        <f ca="1">IF(ISERROR(F953),"",_xlfn.TEXTJOIN("/",FALSE,R964,U964))</f>
        <v>39/50</v>
      </c>
      <c r="L964" s="39"/>
      <c r="M964" s="7" t="str">
        <f ca="1">IF(ISERROR(F953),"",IF(ISTEXT(P964),IF(P964="A","Ab",IF(P964="D","Dt",IF(P964="UFM","UFM",IF(P964="NA","")))),IF(AND(ISBLANK(P964),ISBLANK(R964)),"",IF(P964&lt;0.3*S964,"F",IF(ISBLANK(R964),"",IF(ISTEXT(R964),R964,IF(R964&gt;=0.9*U964,"O",IF(R964&gt;=0.85*U964,"A+",IF(R964&gt;=0.8*U964,"A",IF(R964&gt;=0.7*U964,"B+",IF(R964&gt;=0.6*U964,"B",IF(R964&gt;=0.5*U964,"C",IF(R964&gt;=0.4*U964,"P",IF(R964&lt;0.4*U964,"F",R964))))))))))))))</f>
        <v>B+</v>
      </c>
      <c r="N964" s="8">
        <f t="shared" ca="1" si="91"/>
        <v>7</v>
      </c>
      <c r="O964">
        <f t="shared" si="92"/>
        <v>7</v>
      </c>
      <c r="P964" s="1">
        <f ca="1">IF(ISERROR(F953),"",IF(ISTEXT(VLOOKUP(B953,INDIRECT($F$8),6+(O964-1)*3)),(VLOOKUP(B953,INDIRECT($F$8),6+(O964-1)*3)),SUM(VLOOKUP(B953,INDIRECT($F$8),6+(O964-1)*3),IF(W970,W964,0))))</f>
        <v>18</v>
      </c>
      <c r="Q964" s="1">
        <f ca="1">IF(ISERROR(F953),"",VLOOKUP(B953,INDIRECT($F$8),7+(O964-1)*3))</f>
        <v>21</v>
      </c>
      <c r="R964" s="1">
        <f ca="1">IF(ISERROR(F953),"",SUM(P964:Q964))</f>
        <v>39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str">
        <f ca="1">IF(ISERROR(F953),"",IF(N964=0,A964,""))</f>
        <v/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0</v>
      </c>
      <c r="X964" s="1" t="str">
        <f ca="1">IF(ISERROR(F953),"",IF(W964=0,"",_xlfn.TEXTJOIN("",FALSE," G+",W964," in ",A964)))</f>
        <v/>
      </c>
    </row>
    <row r="965" spans="1:24" ht="12" customHeight="1" x14ac:dyDescent="0.25">
      <c r="A965" s="7" t="str">
        <f ca="1">IF(ISERROR(F953),"",VLOOKUP(C953,INDIRECT($F$8),6+(O965-1)*3,0))</f>
        <v>CSP 001</v>
      </c>
      <c r="B965" s="38" t="str">
        <f ca="1">IF(ISERROR(F953),"",VLOOKUP(D953,INDIRECT($F$8),6+(O965-1)*3-Z965,0))</f>
        <v>Programming for Problem Solving Lab</v>
      </c>
      <c r="C965" s="38"/>
      <c r="D965" s="38"/>
      <c r="E965" s="38"/>
      <c r="F965" s="7">
        <f ca="1">IF(ISERROR(F953),"",VLOOKUP(E953,INDIRECT($F$8),6+(O965-1)*3,0))</f>
        <v>1</v>
      </c>
      <c r="G965" s="39" t="str">
        <f ca="1">IF(ISERROR(F953),"",_xlfn.TEXTJOIN("/",FALSE,P965,S965))</f>
        <v>22/25</v>
      </c>
      <c r="H965" s="39"/>
      <c r="I965" s="39" t="str">
        <f ca="1">IF(ISERROR(F953),"",_xlfn.TEXTJOIN("/",FALSE,Q965,T965))</f>
        <v>22/25</v>
      </c>
      <c r="J965" s="39"/>
      <c r="K965" s="39" t="str">
        <f ca="1">IF(ISERROR(F953),"",_xlfn.TEXTJOIN("/",FALSE,R965,U965))</f>
        <v>44/50</v>
      </c>
      <c r="L965" s="39"/>
      <c r="M965" s="7" t="str">
        <f ca="1">IF(ISERROR(F953),"",IF(ISTEXT(P965),IF(P965="A","Ab",IF(P965="D","Dt",IF(P965="UFM","UFM",IF(P965="NA","")))),IF(AND(ISBLANK(P965),ISBLANK(R965)),"",IF(P965&lt;0.3*S965,"F",IF(ISBLANK(R965),"",IF(ISTEXT(R965),R965,IF(R965&gt;=0.9*U965,"O",IF(R965&gt;=0.85*U965,"A+",IF(R965&gt;=0.8*U965,"A",IF(R965&gt;=0.7*U965,"B+",IF(R965&gt;=0.6*U965,"B",IF(R965&gt;=0.5*U965,"C",IF(R965&gt;=0.4*U965,"P",IF(R965&lt;0.4*U965,"F",R965))))))))))))))</f>
        <v>A+</v>
      </c>
      <c r="N965" s="8">
        <f t="shared" ca="1" si="91"/>
        <v>9</v>
      </c>
      <c r="O965">
        <f t="shared" si="92"/>
        <v>8</v>
      </c>
      <c r="P965" s="1">
        <f ca="1">IF(ISERROR(F953),"",IF(ISTEXT(VLOOKUP(B953,INDIRECT($F$8),6+(O965-1)*3)),(VLOOKUP(B953,INDIRECT($F$8),6+(O965-1)*3)),SUM(VLOOKUP(B953,INDIRECT($F$8),6+(O965-1)*3),IF(W970,W965,0))))</f>
        <v>22</v>
      </c>
      <c r="Q965" s="1">
        <f ca="1">IF(ISERROR(F953),"",VLOOKUP(B953,INDIRECT($F$8),7+(O965-1)*3))</f>
        <v>22</v>
      </c>
      <c r="R965" s="1">
        <f ca="1">IF(ISERROR(F953),"",SUM(P965:Q965))</f>
        <v>44</v>
      </c>
      <c r="S965" s="1">
        <f ca="1">IF(ISERROR(F953),"",VLOOKUP(A953,INDIRECT($F$8),6+(O965-1)*3))</f>
        <v>25</v>
      </c>
      <c r="T965" s="1">
        <f ca="1">IF(ISERROR(F953),"",VLOOKUP(A953,INDIRECT($F$8),7+(O965-1)*3))</f>
        <v>25</v>
      </c>
      <c r="U965" s="1">
        <f ca="1">IF(ISERROR(F953),"",VLOOKUP(A953,INDIRECT($F$8),8+(O965-1)*3))</f>
        <v>50</v>
      </c>
      <c r="V965" s="1" t="str">
        <f ca="1">IF(ISERROR(F953),"",IF(N965=0,A965,""))</f>
        <v/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0</v>
      </c>
      <c r="X965" s="1" t="str">
        <f ca="1">IF(ISERROR(F953),"",IF(W965=0,"",_xlfn.TEXTJOIN("",FALSE," G+",W965," in ",A965)))</f>
        <v/>
      </c>
    </row>
    <row r="966" spans="1:24" ht="12" customHeight="1" x14ac:dyDescent="0.25">
      <c r="A966" s="7" t="str">
        <f ca="1">IF(ISERROR(F953),"",VLOOKUP(C953,INDIRECT($F$8),6+(O966-1)*3,0))</f>
        <v>MEP 002</v>
      </c>
      <c r="B966" s="38" t="str">
        <f ca="1">IF(ISERROR(F953),"",VLOOKUP(D953,INDIRECT($F$8),6+(O966-1)*3-Z966,0))</f>
        <v>Engineering Graphics &amp; Design Lab</v>
      </c>
      <c r="C966" s="38"/>
      <c r="D966" s="38"/>
      <c r="E966" s="38"/>
      <c r="F966" s="7">
        <f ca="1">IF(ISERROR(F953),"",VLOOKUP(E953,INDIRECT($F$8),6+(O966-1)*3,0))</f>
        <v>2</v>
      </c>
      <c r="G966" s="39" t="str">
        <f ca="1">IF(ISERROR(F953),"",_xlfn.TEXTJOIN("/",FALSE,P966,S966))</f>
        <v>40/50</v>
      </c>
      <c r="H966" s="39"/>
      <c r="I966" s="39" t="str">
        <f ca="1">IF(ISERROR(F953),"",_xlfn.TEXTJOIN("/",FALSE,Q966,T966))</f>
        <v>34/50</v>
      </c>
      <c r="J966" s="39"/>
      <c r="K966" s="39" t="str">
        <f ca="1">IF(ISERROR(F953),"",_xlfn.TEXTJOIN("/",FALSE,R966,U966))</f>
        <v>74/100</v>
      </c>
      <c r="L966" s="39"/>
      <c r="M966" s="7" t="str">
        <f ca="1">IF(ISERROR(F953),"",IF(ISTEXT(P966),IF(P966="A","Ab",IF(P966="D","Dt",IF(P966="UFM","UFM",IF(P966="NA","")))),IF(AND(ISBLANK(P966),ISBLANK(R966)),"",IF(P966&lt;0.3*S966,"F",IF(ISBLANK(R966),"",IF(ISTEXT(R966),R966,IF(R966&gt;=0.9*U966,"O",IF(R966&gt;=0.85*U966,"A+",IF(R966&gt;=0.8*U966,"A",IF(R966&gt;=0.7*U966,"B+",IF(R966&gt;=0.6*U966,"B",IF(R966&gt;=0.5*U966,"C",IF(R966&gt;=0.4*U966,"P",IF(R966&lt;0.4*U966,"F",R966))))))))))))))</f>
        <v>B+</v>
      </c>
      <c r="N966" s="8">
        <f t="shared" ca="1" si="91"/>
        <v>7</v>
      </c>
      <c r="O966">
        <f t="shared" si="92"/>
        <v>9</v>
      </c>
      <c r="P966" s="1">
        <f ca="1">IF(ISERROR(F953),"",IF(ISTEXT(VLOOKUP(B953,INDIRECT($F$8),6+(O966-1)*3)),(VLOOKUP(B953,INDIRECT($F$8),6+(O966-1)*3)),SUM(VLOOKUP(B953,INDIRECT($F$8),6+(O966-1)*3),IF(W970,W966,0))))</f>
        <v>40</v>
      </c>
      <c r="Q966" s="1">
        <f ca="1">IF(ISERROR(F953),"",VLOOKUP(B953,INDIRECT($F$8),7+(O966-1)*3))</f>
        <v>34</v>
      </c>
      <c r="R966" s="1">
        <f ca="1">IF(ISERROR(F953),"",SUM(P966:Q966))</f>
        <v>74</v>
      </c>
      <c r="S966" s="1">
        <f ca="1">IF(ISERROR(F953),"",VLOOKUP(A953,INDIRECT($F$8),6+(O966-1)*3))</f>
        <v>50</v>
      </c>
      <c r="T966" s="1">
        <f ca="1">IF(ISERROR(F953),"",VLOOKUP(A953,INDIRECT($F$8),7+(O966-1)*3))</f>
        <v>50</v>
      </c>
      <c r="U966" s="1">
        <f ca="1">IF(ISERROR(F953),"",VLOOKUP(A953,INDIRECT($F$8),8+(O966-1)*3))</f>
        <v>100</v>
      </c>
      <c r="V966" s="1" t="str">
        <f ca="1">IF(ISERROR(F953),"",IF(N966=0,A966,""))</f>
        <v/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0</v>
      </c>
      <c r="X966" s="1" t="str">
        <f ca="1">IF(ISERROR(F953),"",IF(W966=0,"",_xlfn.TEXTJOIN("",FALSE," G+",W966," in ",A966)))</f>
        <v/>
      </c>
    </row>
    <row r="967" spans="1:24" ht="12" customHeight="1" x14ac:dyDescent="0.25">
      <c r="A967" s="7" t="str">
        <f ca="1">IF(ISERROR(F953),"",VLOOKUP(C953,INDIRECT($F$8),6+(O967-1)*3,0))</f>
        <v>AHP 003</v>
      </c>
      <c r="B967" s="38" t="str">
        <f ca="1">IF(ISERROR(F953),"",VLOOKUP(D953,INDIRECT($F$8),6+(O967-1)*3,0))</f>
        <v>Introduction to Digital Marketing Lab</v>
      </c>
      <c r="C967" s="38"/>
      <c r="D967" s="38"/>
      <c r="E967" s="38"/>
      <c r="F967" s="7">
        <f ca="1">IF(ISERROR(F953),"",VLOOKUP(E953,INDIRECT($F$8),6+(O967-1)*3,0))</f>
        <v>1</v>
      </c>
      <c r="G967" s="39" t="str">
        <f ca="1">IF(ISERROR(F953),"",_xlfn.TEXTJOIN("/",FALSE,P967,S967))</f>
        <v>22/25</v>
      </c>
      <c r="H967" s="39"/>
      <c r="I967" s="39" t="str">
        <f ca="1">IF(ISERROR(F953),"",_xlfn.TEXTJOIN("/",FALSE,Q967,T967))</f>
        <v>20/25</v>
      </c>
      <c r="J967" s="39"/>
      <c r="K967" s="39" t="str">
        <f ca="1">IF(ISERROR(F953),"",_xlfn.TEXTJOIN("/",FALSE,R967,U967))</f>
        <v>42/50</v>
      </c>
      <c r="L967" s="39"/>
      <c r="M967" s="7" t="str">
        <f ca="1">IF(ISERROR(F953),"",IF(ISTEXT(P967),IF(P967="A","Ab",IF(P967="D","Dt",IF(P967="UFM","UFM",IF(P967="NA","")))),IF(AND(ISBLANK(P967),ISBLANK(R967)),"",IF(P967&lt;0.3*S967,"F",IF(ISBLANK(R967),"",IF(ISTEXT(R967),R967,IF(R967&gt;=0.9*U967,"O",IF(R967&gt;=0.85*U967,"A+",IF(R967&gt;=0.8*U967,"A",IF(R967&gt;=0.7*U967,"B+",IF(R967&gt;=0.6*U967,"B",IF(R967&gt;=0.5*U967,"C",IF(R967&gt;=0.4*U967,"P",IF(R967&lt;0.4*U967,"F",R967))))))))))))))</f>
        <v>A</v>
      </c>
      <c r="N967" s="8">
        <f t="shared" ca="1" si="91"/>
        <v>8</v>
      </c>
      <c r="O967">
        <f t="shared" si="92"/>
        <v>10</v>
      </c>
      <c r="P967" s="1">
        <f ca="1">IF(ISERROR(F953),"",IF(ISTEXT(VLOOKUP(B953,INDIRECT($F$8),6+(O967-1)*3)),(VLOOKUP(B953,INDIRECT($F$8),6+(O967-1)*3)),SUM(VLOOKUP(B953,INDIRECT($F$8),6+(O967-1)*3),IF(W970,W967,0))))</f>
        <v>22</v>
      </c>
      <c r="Q967" s="1">
        <f ca="1">IF(ISERROR(F953),"",VLOOKUP(B953,INDIRECT($F$8),7+(O967-1)*3))</f>
        <v>20</v>
      </c>
      <c r="R967" s="1">
        <f ca="1">IF(ISERROR(F953),"",SUM(P967:Q967))</f>
        <v>42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str">
        <f ca="1">IF(ISERROR(F953),"",IF(N967=0,A967,""))</f>
        <v/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0</v>
      </c>
      <c r="X967" s="1" t="str">
        <f ca="1">IF(ISERROR(F953),"",IF(W967=0,"",_xlfn.TEXTJOIN("",FALSE," G+",W967," in ",A967)))</f>
        <v/>
      </c>
    </row>
    <row r="968" spans="1:24" ht="12" customHeight="1" x14ac:dyDescent="0.25">
      <c r="A968" s="7" t="str">
        <f ca="1">IF(ISERROR(F953),"",VLOOKUP(C953,INDIRECT($F$8),6+(O968-1)*3,0))</f>
        <v>AHP 005</v>
      </c>
      <c r="B968" s="38" t="str">
        <f ca="1">IF(ISERROR(F953),"",VLOOKUP(D953,INDIRECT($F$8),6+(O968-1)*3,0))</f>
        <v>Self Employment &amp; Entrepreneurship Development</v>
      </c>
      <c r="C968" s="38"/>
      <c r="D968" s="38"/>
      <c r="E968" s="38"/>
      <c r="F968" s="7">
        <f ca="1">IF(ISERROR(F953),"",VLOOKUP(E953,INDIRECT($F$8),6+(O968-1)*3,0))</f>
        <v>1</v>
      </c>
      <c r="G968" s="39" t="str">
        <f ca="1">IF(ISERROR(F953),"",_xlfn.TEXTJOIN("/",FALSE,P968,S968))</f>
        <v>19/25</v>
      </c>
      <c r="H968" s="39"/>
      <c r="I968" s="39" t="str">
        <f ca="1">IF(ISERROR(F953),"",_xlfn.TEXTJOIN("/",FALSE,Q968,T968))</f>
        <v>17/25</v>
      </c>
      <c r="J968" s="39"/>
      <c r="K968" s="39" t="str">
        <f ca="1">IF(ISERROR(F953),"",_xlfn.TEXTJOIN("/",FALSE,R968,U968))</f>
        <v>36/50</v>
      </c>
      <c r="L968" s="39"/>
      <c r="M968" s="7" t="str">
        <f ca="1">IF(ISERROR(F953),"",IF(ISTEXT(P968),IF(P968="A","Ab",IF(P968="D","Dt",IF(P968="UFM","UFM",IF(P968="NA","")))),IF(AND(ISBLANK(P968),ISBLANK(R968)),"",IF(P968&lt;0.3*S968,"F",IF(ISBLANK(R968),"",IF(ISTEXT(R968),R968,IF(R968&gt;=0.9*U968,"O",IF(R968&gt;=0.85*U968,"A+",IF(R968&gt;=0.8*U968,"A",IF(R968&gt;=0.7*U968,"B+",IF(R968&gt;=0.6*U968,"B",IF(R968&gt;=0.5*U968,"C",IF(R968&gt;=0.4*U968,"P",IF(R968&lt;0.4*U968,"F",R968))))))))))))))</f>
        <v>B+</v>
      </c>
      <c r="N968" s="8">
        <f t="shared" ca="1" si="91"/>
        <v>7</v>
      </c>
      <c r="O968">
        <f t="shared" si="92"/>
        <v>11</v>
      </c>
      <c r="P968" s="1">
        <f ca="1">IF(ISERROR(F953),"",IF(ISTEXT(VLOOKUP(B953,INDIRECT($F$8),6+(O968-1)*3)),(VLOOKUP(B953,INDIRECT($F$8),6+(O968-1)*3)),SUM(VLOOKUP(B953,INDIRECT($F$8),6+(O968-1)*3),IF(W970,W968,0))))</f>
        <v>19</v>
      </c>
      <c r="Q968" s="1">
        <f ca="1">IF(ISERROR(F953),"",VLOOKUP(B953,INDIRECT($F$8),7+(O968-1)*3))</f>
        <v>17</v>
      </c>
      <c r="R968" s="1">
        <f ca="1">IF(ISERROR(F953),"",SUM(P968:Q968))</f>
        <v>36</v>
      </c>
      <c r="S968" s="1">
        <f ca="1">IF(ISERROR(F953),"",VLOOKUP(A953,INDIRECT($F$8),6+(O968-1)*3))</f>
        <v>25</v>
      </c>
      <c r="T968" s="1">
        <f ca="1">IF(ISERROR(F953),"",VLOOKUP(A953,INDIRECT($F$8),7+(O968-1)*3))</f>
        <v>25</v>
      </c>
      <c r="U968" s="1">
        <f ca="1">IF(ISERROR(F953),"",VLOOKUP(A953,INDIRECT($F$8),8+(O968-1)*3))</f>
        <v>50</v>
      </c>
      <c r="V968" s="1" t="str">
        <f ca="1">IF(ISERROR(F953),"",IF(N968=0,A968,""))</f>
        <v/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0</v>
      </c>
      <c r="X968" s="1" t="str">
        <f ca="1">IF(ISERROR(F953),"",IF(W968=0,"",_xlfn.TEXTJOIN("",FALSE," G+",W968," in ",A968)))</f>
        <v/>
      </c>
    </row>
    <row r="969" spans="1:24" ht="12" customHeight="1" x14ac:dyDescent="0.25">
      <c r="A969" s="7" t="str">
        <f ca="1">IF(ISERROR(F953),"",VLOOKUP(C953,INDIRECT($F$8),6+(O969-1)*3-Y969,0))</f>
        <v>GP 02</v>
      </c>
      <c r="B969" s="38" t="str">
        <f ca="1">IF(ISERROR(F953),"",VLOOKUP(D953,INDIRECT($F$8),6+(O969-1)*3-Z969,0))</f>
        <v>General Proficiency ($)</v>
      </c>
      <c r="C969" s="38"/>
      <c r="D969" s="38"/>
      <c r="E969" s="38"/>
      <c r="F969" s="7">
        <f ca="1">IF(ISERROR(F953),"",VLOOKUP(E953,INDIRECT($F$8),6+(O969-1)*3-AA969,0))</f>
        <v>0</v>
      </c>
      <c r="G969" s="39" t="str">
        <f ca="1">IF(ISERROR(F953),"","-")</f>
        <v>-</v>
      </c>
      <c r="H969" s="39"/>
      <c r="I969" s="39" t="str">
        <f ca="1">IF(ISERROR(F953),"",_xlfn.TEXTJOIN("/",FALSE,Q969,T969))</f>
        <v>45/50</v>
      </c>
      <c r="J969" s="39"/>
      <c r="K969" s="39" t="str">
        <f ca="1">IF(ISERROR(F953),"",_xlfn.TEXTJOIN("/",FALSE,R969,U969))</f>
        <v>45/50</v>
      </c>
      <c r="L969" s="39"/>
      <c r="M969" s="39" t="str">
        <f ca="1">IF(ISBLANK(R969),"",IF(ISTEXT(R969),R969,IF(R969&gt;=0.8*U969,"Excellent",IF(R969&gt;=0.6*U969,"Very Good",IF(R969&gt;=0.4*U969,"Good",IF(R969&gt;=0.2*U969,"Satisfactory","Average"))))))</f>
        <v>Excellent</v>
      </c>
      <c r="N969" s="39"/>
      <c r="O969">
        <f t="shared" si="92"/>
        <v>12</v>
      </c>
      <c r="P969" s="1">
        <f ca="1">IF(ISERROR(F953),"",IF(ISTEXT(VLOOKUP(B\28,INDIRECT($F$8),6+(O969-1)*3)),(VLOOKUP(B953,INDIRECT($F$8),6+(O969-1)*3)),SUM(VLOOKUP(B953,INDIRECT($F$8),6+(O969-1)*3),IF(W970,W969,0))))</f>
        <v>0</v>
      </c>
      <c r="Q969" s="1">
        <f ca="1">IF(ISERROR(F953),"",VLOOKUP(B953,INDIRECT($F$8),7+(O969-1)*3))</f>
        <v>45</v>
      </c>
      <c r="R969" s="1">
        <f ca="1">IF(ISERROR(F953),"",SUM(P969:Q969))</f>
        <v>45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5">
      <c r="A970" s="40" t="str">
        <f ca="1">IF(ISERROR(F953),"",A949)</f>
        <v>Total Credits/ Marks/ Total Grade Points</v>
      </c>
      <c r="B970" s="40"/>
      <c r="C970" s="40"/>
      <c r="D970" s="40"/>
      <c r="E970" s="40"/>
      <c r="F970" s="10">
        <f ca="1">IF(ISERROR(F953),"",SUM(F958:F968))</f>
        <v>23</v>
      </c>
      <c r="G970" s="41" t="str">
        <f ca="1">IF(ISERROR(F953),"",_xlfn.TEXTJOIN("/",TRUE,SUMIF(F958:F969,"&gt;0",P958:P969),SUMIF(F958:F969,"&gt;0",S958:S969)))</f>
        <v>301/575</v>
      </c>
      <c r="H970" s="41"/>
      <c r="I970" s="41" t="str">
        <f ca="1">IF(ISERROR(F953),"",_xlfn.TEXTJOIN("/",TRUE,SUMIF(F958:F969,"&gt;0",Q958:Q969),SUMIF(F958:F969,"&gt;0",T958:T969)))</f>
        <v>289/375</v>
      </c>
      <c r="J970" s="41"/>
      <c r="K970" s="41" t="str">
        <f ca="1">IF(ISERROR(F953),"",_xlfn.TEXTJOIN("/",TRUE,SUMIF(F958:F969,"&gt;0",R958:R969),SUMIF(F958:F969,"&gt;0",U958:U969)))</f>
        <v>590/950</v>
      </c>
      <c r="L970" s="41"/>
      <c r="M970" s="40" t="e">
        <f ca="1">IF(ISERROR(F953),"",SUMPRODUCT(N958:N968,F958:F968))</f>
        <v>#N/A</v>
      </c>
      <c r="N970" s="40"/>
      <c r="V970" s="1" t="e">
        <f ca="1">IF(ISERROR(F953),"",_xlfn.TEXTJOIN(", ",TRUE,V958:V969))</f>
        <v>#N/A</v>
      </c>
      <c r="W970" t="b">
        <f ca="1">IF(ISERROR(F953),"",IF(SUM(W958:W969)&lt;=W957,TRUE,FALSE))</f>
        <v>0</v>
      </c>
      <c r="X970" s="1" t="str">
        <f ca="1">IF(ISERROR(F953),"",_xlfn.TEXTJOIN(",",TRUE,X958:X969))</f>
        <v xml:space="preserve"> G+11 in AHT 001</v>
      </c>
    </row>
    <row r="971" spans="1:24" ht="12" customHeight="1" x14ac:dyDescent="0.25">
      <c r="A971" s="40" t="str">
        <f ca="1">IF(ISERROR(F953),"",A950)</f>
        <v>Result:</v>
      </c>
      <c r="B971" s="42" t="e" cm="1">
        <f t="array" aca="1" ref="B971" ca="1">IF(INDIRECT("N" &amp; ROW())&lt;20, "NOT PROMOTED TO SECOND YEAR", IF(TRIM(INDIRECT("V" &amp; ROW()-1))="","PASS","CARRY OVER")
)</f>
        <v>#N/A</v>
      </c>
      <c r="C971" s="42"/>
      <c r="D971" s="40" t="str">
        <f ca="1">IF(ISERROR(F953),"",D950)</f>
        <v>Remark:</v>
      </c>
      <c r="E971" s="42" t="e">
        <f ca="1">IF(ISERROR(F953),"",IF(V970="",IF(X970="","",X970),_xlfn.TEXTJOIN(" ",TRUE,"BACK IN",V970)))</f>
        <v>#N/A</v>
      </c>
      <c r="F971" s="42"/>
      <c r="G971" s="40" t="str">
        <f ca="1">IF(ISERROR(F953),"",G950)</f>
        <v>SGPA:</v>
      </c>
      <c r="H971" s="43" t="e">
        <f ca="1">IF(ISERROR(F953),"",M970/F970)</f>
        <v>#N/A</v>
      </c>
      <c r="I971" s="40" t="str">
        <f ca="1">IF(ISERROR(F953),"",I950)</f>
        <v>CGPA:</v>
      </c>
      <c r="J971" s="43" t="e">
        <f ca="1">IF(ISERROR(F953),"",VLOOKUP(B953,INDIRECT($F$8),12+(O969-1)*3,0))</f>
        <v>#N/A</v>
      </c>
      <c r="K971" s="42" t="str">
        <f ca="1">IF(ISERROR(F953),"",K950)</f>
        <v>Earned Credits:</v>
      </c>
      <c r="L971" s="40">
        <f ca="1">IF(ISERROR(F953),"",SUMIF(N958:N968,"&gt;0",F958:F968))</f>
        <v>19</v>
      </c>
      <c r="M971" s="42" t="str">
        <f ca="1">IF(ISERROR(F953),"",M950)</f>
        <v>Cuml. Earned Credits:</v>
      </c>
      <c r="N971" s="40">
        <f ca="1">IF(ISERROR(F953),"",VLOOKUP(B953,INDIRECT($F$8),10+(O969-1)*3,0))</f>
        <v>42</v>
      </c>
    </row>
    <row r="972" spans="1:24" ht="12" customHeight="1" x14ac:dyDescent="0.25">
      <c r="A972" s="40"/>
      <c r="B972" s="42"/>
      <c r="C972" s="42"/>
      <c r="D972" s="40"/>
      <c r="E972" s="42"/>
      <c r="F972" s="42"/>
      <c r="G972" s="40"/>
      <c r="H972" s="43"/>
      <c r="I972" s="40"/>
      <c r="J972" s="43"/>
      <c r="K972" s="42"/>
      <c r="L972" s="40"/>
      <c r="M972" s="42"/>
      <c r="N972" s="40"/>
    </row>
    <row r="973" spans="1:24" ht="12" customHeight="1" x14ac:dyDescent="0.25">
      <c r="A973" s="40"/>
      <c r="B973" s="42"/>
      <c r="C973" s="42"/>
      <c r="D973" s="40"/>
      <c r="E973" s="42"/>
      <c r="F973" s="42"/>
      <c r="G973" s="40"/>
      <c r="H973" s="43"/>
      <c r="I973" s="40"/>
      <c r="J973" s="43"/>
      <c r="K973" s="42"/>
      <c r="L973" s="40"/>
      <c r="M973" s="42"/>
      <c r="N973" s="40"/>
    </row>
    <row r="974" spans="1:24" ht="12" customHeight="1" x14ac:dyDescent="0.25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 t="str">
        <f ca="1">VLOOKUP(B974,INDIRECT($F$8),4,0)</f>
        <v>SATYAM KUMAR</v>
      </c>
    </row>
    <row r="975" spans="1:24" ht="12" customHeight="1" x14ac:dyDescent="0.25">
      <c r="A975" s="44" t="str">
        <f ca="1">IF(ISERROR(F974),"",A954)</f>
        <v>Name:</v>
      </c>
      <c r="B975" s="44" t="str">
        <f ca="1">IFERROR(VLOOKUP(B974,INDIRECT($F$8),4,0),"")</f>
        <v>SATYAM KUMAR</v>
      </c>
      <c r="C975" s="44"/>
      <c r="D975" s="44" t="str">
        <f ca="1">IF(ISERROR(F974),"",D954)</f>
        <v>Father's Name:</v>
      </c>
      <c r="E975" s="44" t="str">
        <f ca="1">IFERROR(VLOOKUP(B974,INDIRECT($F$8),5,0),"")</f>
        <v>RAMESH CHANDRA</v>
      </c>
      <c r="F975" s="44"/>
      <c r="G975" s="44" t="str">
        <f ca="1">IF(ISERROR(F974),"",G954)</f>
        <v>University Roll No:</v>
      </c>
      <c r="H975" s="44"/>
      <c r="I975" s="45">
        <f ca="1">IFERROR(VLOOKUP(B974,INDIRECT($F$8),2,0),"")</f>
        <v>250090101047</v>
      </c>
      <c r="J975" s="45"/>
      <c r="K975" s="44" t="str">
        <f ca="1">IF(ISERROR(F974),"",K954)</f>
        <v>University Enrol. No:</v>
      </c>
      <c r="L975" s="44"/>
      <c r="M975" s="45">
        <f ca="1">IFERROR(VLOOKUP(B974,INDIRECT($F$8),3,0),"")</f>
        <v>0</v>
      </c>
      <c r="N975" s="45"/>
    </row>
    <row r="976" spans="1:24" ht="12" customHeight="1" x14ac:dyDescent="0.25">
      <c r="A976" s="44"/>
      <c r="B976" s="44"/>
      <c r="C976" s="44"/>
      <c r="D976" s="44"/>
      <c r="E976" s="44"/>
      <c r="F976" s="44"/>
      <c r="G976" s="44"/>
      <c r="H976" s="44"/>
      <c r="I976" s="45"/>
      <c r="J976" s="45"/>
      <c r="K976" s="44"/>
      <c r="L976" s="44"/>
      <c r="M976" s="45"/>
      <c r="N976" s="45"/>
    </row>
    <row r="977" spans="1:24" ht="12" customHeight="1" x14ac:dyDescent="0.25">
      <c r="A977" s="42" t="str">
        <f ca="1">IF(ISERROR(F974),"",A956)</f>
        <v>Subject Code</v>
      </c>
      <c r="B977" s="42" t="str">
        <f ca="1">IF(ISERROR(F974),"",B956)</f>
        <v>Subject Name</v>
      </c>
      <c r="C977" s="42"/>
      <c r="D977" s="42"/>
      <c r="E977" s="42"/>
      <c r="F977" s="42" t="str">
        <f ca="1">IF(ISERROR(F974),"",F956)</f>
        <v>Credits</v>
      </c>
      <c r="G977" s="42" t="str">
        <f ca="1">IF(ISERROR(F974),"",G956)</f>
        <v>External Marks</v>
      </c>
      <c r="H977" s="42"/>
      <c r="I977" s="42" t="str">
        <f ca="1">IF(ISERROR(F974),"",I956)</f>
        <v>Sessional Marks</v>
      </c>
      <c r="J977" s="42"/>
      <c r="K977" s="42" t="str">
        <f ca="1">IF(ISERROR(F974),"",K956)</f>
        <v>Total Marks</v>
      </c>
      <c r="L977" s="42"/>
      <c r="M977" s="42" t="str">
        <f ca="1">IF(ISERROR(F974),"",M956)</f>
        <v>Grade</v>
      </c>
      <c r="N977" s="42" t="str">
        <f ca="1">IF(ISERROR(F974),"",N956)</f>
        <v>Grade Points</v>
      </c>
    </row>
    <row r="978" spans="1:24" ht="12" customHeight="1" x14ac:dyDescent="0.25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W978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10</v>
      </c>
    </row>
    <row r="979" spans="1:24" ht="12" customHeight="1" x14ac:dyDescent="0.25">
      <c r="A979" s="7" t="str">
        <f ca="1">IF(ISERROR(F974),"",VLOOKUP(C974,INDIRECT($F$8),6+(O979-1)*3,0))</f>
        <v>AHT 001</v>
      </c>
      <c r="B979" s="38" t="str">
        <f ca="1">IF(ISERROR(F974),"",VLOOKUP(D974,INDIRECT($F$8),6+(O979-1)*3,0))</f>
        <v>Engineering Physics</v>
      </c>
      <c r="C979" s="38"/>
      <c r="D979" s="38"/>
      <c r="E979" s="38"/>
      <c r="F979" s="7">
        <f ca="1">IF(ISERROR(F974),"",VLOOKUP(E974,INDIRECT($F$8),6+(O979-1)*3,0))</f>
        <v>4</v>
      </c>
      <c r="G979" s="39" t="str">
        <f ca="1">IF(ISERROR(F974),"",_xlfn.TEXTJOIN("/",FALSE,P979,S979))</f>
        <v>RAMESH CHANDRA/100</v>
      </c>
      <c r="H979" s="39"/>
      <c r="I979" s="39" t="str">
        <f ca="1">IF(ISERROR(F974),"",_xlfn.TEXTJOIN("/",FALSE,Q979,T979))</f>
        <v>41/50</v>
      </c>
      <c r="J979" s="39"/>
      <c r="K979" s="39" t="str">
        <f ca="1">IF(ISERROR(F974),"",_xlfn.TEXTJOIN("/",FALSE,R979,U979))</f>
        <v>41/150</v>
      </c>
      <c r="L979" s="39"/>
      <c r="M979" s="7" t="b">
        <f ca="1">IF(ISERROR(F974),"",IF(ISTEXT(P979),IF(P979="A","Ab",IF(P979="D","Dt",IF(P979="UFM","UFM",IF(P979="NA","")))),IF(AND(ISBLANK(P979),ISBLANK(R979)),"",IF(P979&lt;0.3*S979,"F",IF(ISBLANK(R979),"",IF(ISTEXT(R979),R979,IF(R979&gt;=0.9*U979,"O",IF(R979&gt;=0.85*U979,"A+",IF(R979&gt;=0.8*U979,"A",IF(R979&gt;=0.7*U979,"B+",IF(R979&gt;=0.6*U979,"B",IF(R979&gt;=0.5*U979,"C",IF(R979&gt;=0.4*U979,"P",IF(R979&lt;0.4*U979,"F",R979))))))))))))))</f>
        <v>0</v>
      </c>
      <c r="N979" s="8" t="e">
        <f t="shared" ref="N979:N989" ca="1" si="93">INDEX($Z$2:$Z$13,MATCH(M979,$Y$2:$Y$13,0))</f>
        <v>#N/A</v>
      </c>
      <c r="O979">
        <v>1</v>
      </c>
      <c r="P979" s="1" t="str">
        <f ca="1">IF(ISERROR(F974),"",IF(ISTEXT(VLOOKUP(B974,INDIRECT($F$8),6+(O979-1)*3)),(VLOOKUP(B974,INDIRECT($F$8),6+(O979-1)*3)),SUM(VLOOKUP(B974,INDIRECT($F$8),6+(O979-1)*3),IF(W991,W979,0))))</f>
        <v>RAMESH CHANDRA</v>
      </c>
      <c r="Q979" s="1">
        <f ca="1">IF(ISERROR(F974),"",VLOOKUP(B974,INDIRECT($F$8),7+(O979-1)*3))</f>
        <v>41</v>
      </c>
      <c r="R979" s="1">
        <f ca="1">IF(ISERROR(F974),"",SUM(P979:Q979))</f>
        <v>41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e">
        <f ca="1">IF(ISERROR(F974),"",IF(N979=0,A979,""))</f>
        <v>#N/A</v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11</v>
      </c>
      <c r="X979" s="1" t="str">
        <f ca="1">IF(ISERROR(F974),"",IF(W979=0,"",_xlfn.TEXTJOIN("",FALSE," G+",W979," in ",A979)))</f>
        <v xml:space="preserve"> G+11 in AHT 001</v>
      </c>
    </row>
    <row r="980" spans="1:24" ht="12" customHeight="1" x14ac:dyDescent="0.25">
      <c r="A980" s="7" t="str">
        <f ca="1">IF(ISERROR(F974),"",VLOOKUP(C974,INDIRECT($F$8),6+(O980-1)*3,0))</f>
        <v>AHT 005</v>
      </c>
      <c r="B980" s="38" t="str">
        <f ca="1">IF(ISERROR(F974),"",VLOOKUP(D974,INDIRECT($F$8),6+(O980-1)*3,0))</f>
        <v>Analytical Mathematics</v>
      </c>
      <c r="C980" s="38"/>
      <c r="D980" s="38"/>
      <c r="E980" s="38"/>
      <c r="F980" s="7">
        <f ca="1">IF(ISERROR(F974),"",VLOOKUP(E974,INDIRECT($F$8),6+(O980-1)*3,0))</f>
        <v>4</v>
      </c>
      <c r="G980" s="39" t="str">
        <f ca="1">IF(ISERROR(F974),"",_xlfn.TEXTJOIN("/",FALSE,P980,S980))</f>
        <v>65/100</v>
      </c>
      <c r="H980" s="39"/>
      <c r="I980" s="39" t="str">
        <f ca="1">IF(ISERROR(F974),"",_xlfn.TEXTJOIN("/",FALSE,Q980,T980))</f>
        <v>40/50</v>
      </c>
      <c r="J980" s="39"/>
      <c r="K980" s="39" t="str">
        <f ca="1">IF(ISERROR(F974),"",_xlfn.TEXTJOIN("/",FALSE,R980,U980))</f>
        <v>105/150</v>
      </c>
      <c r="L980" s="39"/>
      <c r="M980" s="7" t="str">
        <f ca="1">IF(ISERROR(F974),"",IF(ISTEXT(P980),IF(P980="A","Ab",IF(P980="D","Dt",IF(P980="UFM","UFM",IF(P980="NA","")))),IF(AND(ISBLANK(P980),ISBLANK(R980)),"",IF(P980&lt;0.3*S980,"F",IF(ISBLANK(R980),"",IF(ISTEXT(R980),R980,IF(R980&gt;=0.9*U980,"O",IF(R980&gt;=0.85*U980,"A+",IF(R980&gt;=0.8*U980,"A",IF(R980&gt;=0.7*U980,"B+",IF(R980&gt;=0.6*U980,"B",IF(R980&gt;=0.5*U980,"C",IF(R980&gt;=0.4*U980,"P",IF(R980&lt;0.4*U980,"F",R980))))))))))))))</f>
        <v>B+</v>
      </c>
      <c r="N980" s="8">
        <f t="shared" ca="1" si="93"/>
        <v>7</v>
      </c>
      <c r="O980">
        <f>O979+1</f>
        <v>2</v>
      </c>
      <c r="P980" s="1">
        <f ca="1">IF(ISERROR(F974),"",IF(ISTEXT(VLOOKUP(B974,INDIRECT($F$8),6+(O980-1)*3)),(VLOOKUP(B974,INDIRECT($F$8),6+(O980-1)*3)),SUM(VLOOKUP(B974,INDIRECT($F$8),6+(O980-1)*3),IF(W991,W980,0))))</f>
        <v>65</v>
      </c>
      <c r="Q980" s="1">
        <f ca="1">IF(ISERROR(F974),"",VLOOKUP(B974,INDIRECT($F$8),7+(O980-1)*3))</f>
        <v>40</v>
      </c>
      <c r="R980" s="1">
        <f ca="1">IF(ISERROR(F974),"",SUM(P980:Q980))</f>
        <v>105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str">
        <f ca="1">IF(ISERROR(F974),"",IF(N980=0,A980,""))</f>
        <v/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0</v>
      </c>
      <c r="X980" s="1" t="str">
        <f ca="1">IF(ISERROR(F974),"",IF(W980=0,"",_xlfn.TEXTJOIN("",FALSE," G+",W980," in ",A980)))</f>
        <v/>
      </c>
    </row>
    <row r="981" spans="1:24" ht="12" customHeight="1" x14ac:dyDescent="0.25">
      <c r="A981" s="7" t="str">
        <f ca="1">IF(ISERROR(F974),"",VLOOKUP(C974,INDIRECT($F$8),6+(O981-1)*3,0))</f>
        <v>EET 001</v>
      </c>
      <c r="B981" s="38" t="str">
        <f ca="1">IF(ISERROR(F974),"",VLOOKUP(D974,INDIRECT($F$8),6+(O981-1)*3,0))</f>
        <v>Basic Electrical Engineering</v>
      </c>
      <c r="C981" s="38"/>
      <c r="D981" s="38"/>
      <c r="E981" s="38"/>
      <c r="F981" s="7">
        <f ca="1">IF(ISERROR(F974),"",VLOOKUP(E974,INDIRECT($F$8),6+(O981-1)*3,0))</f>
        <v>4</v>
      </c>
      <c r="G981" s="39" t="str">
        <f ca="1">IF(ISERROR(F974),"",_xlfn.TEXTJOIN("/",FALSE,P981,S981))</f>
        <v>80/100</v>
      </c>
      <c r="H981" s="39"/>
      <c r="I981" s="39" t="str">
        <f ca="1">IF(ISERROR(F974),"",_xlfn.TEXTJOIN("/",FALSE,Q981,T981))</f>
        <v>44/50</v>
      </c>
      <c r="J981" s="39"/>
      <c r="K981" s="39" t="str">
        <f ca="1">IF(ISERROR(F974),"",_xlfn.TEXTJOIN("/",FALSE,R981,U981))</f>
        <v>124/150</v>
      </c>
      <c r="L981" s="39"/>
      <c r="M981" s="7" t="str">
        <f ca="1">IF(ISERROR(F974),"",IF(ISTEXT(P981),IF(P981="A","Ab",IF(P981="D","Dt",IF(P981="UFM","UFM",IF(P981="NA","")))),IF(AND(ISBLANK(P981),ISBLANK(R981)),"",IF(P981&lt;0.3*S981,"F",IF(ISBLANK(R981),"",IF(ISTEXT(R981),R981,IF(R981&gt;=0.9*U981,"O",IF(R981&gt;=0.85*U981,"A+",IF(R981&gt;=0.8*U981,"A",IF(R981&gt;=0.7*U981,"B+",IF(R981&gt;=0.6*U981,"B",IF(R981&gt;=0.5*U981,"C",IF(R981&gt;=0.4*U981,"P",IF(R981&lt;0.4*U981,"F",R981))))))))))))))</f>
        <v>A</v>
      </c>
      <c r="N981" s="8">
        <f t="shared" ca="1" si="93"/>
        <v>8</v>
      </c>
      <c r="O981">
        <f>O980+1</f>
        <v>3</v>
      </c>
      <c r="P981" s="1">
        <f ca="1">IF(ISERROR(F974),"",IF(ISTEXT(VLOOKUP(B974,INDIRECT($F$8),6+(O981-1)*3)),(VLOOKUP(B974,INDIRECT($F$8),6+(O981-1)*3)),SUM(VLOOKUP(B974,INDIRECT($F$8),6+(O981-1)*3),IF(W991,W981,0))))</f>
        <v>80</v>
      </c>
      <c r="Q981" s="1">
        <f ca="1">IF(ISERROR(F974),"",VLOOKUP(B974,INDIRECT($F$8),7+(O981-1)*3))</f>
        <v>44</v>
      </c>
      <c r="R981" s="1">
        <f ca="1">IF(ISERROR(F974),"",SUM(P981:Q981))</f>
        <v>124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str">
        <f ca="1">IF(ISERROR(F974),"",IF(N981=0,A981,""))</f>
        <v/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0</v>
      </c>
      <c r="X981" s="1" t="str">
        <f ca="1">IF(ISERROR(F974),"",IF(W981=0,"",_xlfn.TEXTJOIN("",FALSE," G+",W981," in ",A981)))</f>
        <v/>
      </c>
    </row>
    <row r="982" spans="1:24" ht="12" customHeight="1" x14ac:dyDescent="0.25">
      <c r="A982" s="7" t="str">
        <f ca="1">IF(ISERROR(F974),"",VLOOKUP(C974,INDIRECT($F$8),6+(O982-1)*3,0))</f>
        <v>CST 001</v>
      </c>
      <c r="B982" s="38" t="str">
        <f ca="1">IF(ISERROR(F974),"",VLOOKUP(D974,INDIRECT($F$8),6+(O982-1)*3,0))</f>
        <v>Programming for Problem Solving</v>
      </c>
      <c r="C982" s="38"/>
      <c r="D982" s="38"/>
      <c r="E982" s="38"/>
      <c r="F982" s="7">
        <f ca="1">IF(ISERROR(F974),"",VLOOKUP(E974,INDIRECT($F$8),6+(O982-1)*3,0))</f>
        <v>4</v>
      </c>
      <c r="G982" s="39" t="str">
        <f ca="1">IF(ISERROR(F974),"",_xlfn.TEXTJOIN("/",FALSE,P982,S982))</f>
        <v>88/100</v>
      </c>
      <c r="H982" s="39"/>
      <c r="I982" s="39" t="str">
        <f ca="1">IF(ISERROR(F974),"",_xlfn.TEXTJOIN("/",FALSE,Q982,T982))</f>
        <v>48/50</v>
      </c>
      <c r="J982" s="39"/>
      <c r="K982" s="39" t="str">
        <f ca="1">IF(ISERROR(F974),"",_xlfn.TEXTJOIN("/",FALSE,R982,U982))</f>
        <v>136/150</v>
      </c>
      <c r="L982" s="39"/>
      <c r="M982" s="7" t="str">
        <f ca="1">IF(ISERROR(F974),"",IF(ISTEXT(P982),IF(P982="A","Ab",IF(P982="D","Dt",IF(P982="UFM","UFM",IF(P982="NA","")))),IF(AND(ISBLANK(P982),ISBLANK(R982)),"",IF(P982&lt;0.3*S982,"F",IF(ISBLANK(R982),"",IF(ISTEXT(R982),R982,IF(R982&gt;=0.9*U982,"O",IF(R982&gt;=0.85*U982,"A+",IF(R982&gt;=0.8*U982,"A",IF(R982&gt;=0.7*U982,"B+",IF(R982&gt;=0.6*U982,"B",IF(R982&gt;=0.5*U982,"C",IF(R982&gt;=0.4*U982,"P",IF(R982&lt;0.4*U982,"F",R982))))))))))))))</f>
        <v>O</v>
      </c>
      <c r="N982" s="8">
        <f t="shared" ca="1" si="93"/>
        <v>10</v>
      </c>
      <c r="O982">
        <f>O981+1</f>
        <v>4</v>
      </c>
      <c r="P982" s="1">
        <f ca="1">IF(ISERROR(F974),"",IF(ISTEXT(VLOOKUP(B974,INDIRECT($F$8),6+(O982-1)*3)),(VLOOKUP(B974,INDIRECT($F$8),6+(O982-1)*3)),SUM(VLOOKUP(B974,INDIRECT($F$8),6+(O982-1)*3),IF(W991,W982,0))))</f>
        <v>88</v>
      </c>
      <c r="Q982" s="1">
        <f ca="1">IF(ISERROR(F974),"",VLOOKUP(B974,INDIRECT($F$8),7+(O982-1)*3))</f>
        <v>48</v>
      </c>
      <c r="R982" s="1">
        <f ca="1">IF(ISERROR(F974),"",SUM(P982:Q982))</f>
        <v>136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str">
        <f ca="1">IF(ISERROR(F974),"",IF(N982=0,A982,""))</f>
        <v/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0</v>
      </c>
      <c r="X982" s="1" t="str">
        <f ca="1">IF(ISERROR(F974),"",IF(W982=0,"",_xlfn.TEXTJOIN("",FALSE," G+",W982," in ",A982)))</f>
        <v/>
      </c>
    </row>
    <row r="983" spans="1:24" ht="12" customHeight="1" x14ac:dyDescent="0.25">
      <c r="A983" s="7" t="str">
        <f ca="1">IF(ISERROR(F974),"",VLOOKUP(C974,INDIRECT($F$8),6+(O983-1)*3,0))</f>
        <v>AHT 004</v>
      </c>
      <c r="B983" s="38" t="str">
        <f ca="1">IF(ISERROR(F974),"",VLOOKUP(D974,INDIRECT($F$8),6+(O983-1)*3,0))</f>
        <v>Environmental Studies ($)</v>
      </c>
      <c r="C983" s="38"/>
      <c r="D983" s="38"/>
      <c r="E983" s="38"/>
      <c r="F983" s="7">
        <f ca="1">IF(ISERROR(F974),"",VLOOKUP(E974,INDIRECT($F$8),6+(O983-1)*3,0))</f>
        <v>0</v>
      </c>
      <c r="G983" s="39" t="str">
        <f ca="1">IF(ISERROR(F974),"",_xlfn.TEXTJOIN("/",FALSE,P983,S983))</f>
        <v>40/50</v>
      </c>
      <c r="H983" s="39"/>
      <c r="I983" s="39" t="str">
        <f ca="1">IF(ISERROR(F974),"",_xlfn.TEXTJOIN("/",FALSE,Q983,T983))</f>
        <v>23/25</v>
      </c>
      <c r="J983" s="39"/>
      <c r="K983" s="39" t="str">
        <f ca="1">IF(ISERROR(F974),"",_xlfn.TEXTJOIN("/",FALSE,R983,U983))</f>
        <v>63/75</v>
      </c>
      <c r="L983" s="39"/>
      <c r="M983" s="7" t="str">
        <f ca="1">IF(ISERROR(F974),"",IF(ISTEXT(P983),IF(P983="A","Ab",IF(P983="D","Dt",IF(P983="UFM","UFM",IF(P983="NA","")))),IF(AND(ISBLANK(P983),ISBLANK(R983)),"",IF(P983&lt;0.3*S983,"F",IF(ISBLANK(R983),"",IF(ISTEXT(R983),R983,IF(R983&gt;=0.9*U983,"O",IF(R983&gt;=0.85*U983,"A+",IF(R983&gt;=0.8*U983,"A",IF(R983&gt;=0.7*U983,"B+",IF(R983&gt;=0.6*U983,"B",IF(R983&gt;=0.5*U983,"C",IF(R983&gt;=0.4*U983,"P",IF(R983&lt;0.4*U983,"F",R983))))))))))))))</f>
        <v>A</v>
      </c>
      <c r="N983" s="8">
        <f t="shared" ca="1" si="93"/>
        <v>8</v>
      </c>
      <c r="O983">
        <f>O982+1</f>
        <v>5</v>
      </c>
      <c r="P983" s="1">
        <f ca="1">IF(ISERROR(F974),"",IF(ISTEXT(VLOOKUP(B974,INDIRECT($F$8),6+(O983-1)*3)),(VLOOKUP(B974,INDIRECT($F$8),6+(O983-1)*3)),SUM(VLOOKUP(B974,INDIRECT($F$8),6+(O983-1)*3),IF(W991,W983,0))))</f>
        <v>40</v>
      </c>
      <c r="Q983" s="1">
        <f ca="1">IF(ISERROR(F974),"",VLOOKUP(B974,INDIRECT($F$8),7+(O983-1)*3))</f>
        <v>23</v>
      </c>
      <c r="R983" s="1">
        <f ca="1">IF(ISERROR(F974),"",SUM(P983:Q983))</f>
        <v>63</v>
      </c>
      <c r="S983" s="1">
        <f ca="1">IF(ISERROR(F974),"",VLOOKUP(A974,INDIRECT($F$8),6+(O983-1)*3))</f>
        <v>50</v>
      </c>
      <c r="T983" s="1">
        <f ca="1">IF(ISERROR(F974),"",VLOOKUP(A974,INDIRECT($F$8),7+(O983-1)*3))</f>
        <v>25</v>
      </c>
      <c r="U983" s="1">
        <f ca="1">IF(ISERROR(F974),"",VLOOKUP(A974,INDIRECT($F$8),8+(O983-1)*3))</f>
        <v>75</v>
      </c>
      <c r="V983" s="1" t="str">
        <f ca="1">IF(ISERROR(F974),"",IF(N983=0,A983,""))</f>
        <v/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0</v>
      </c>
      <c r="X983" s="1" t="str">
        <f ca="1">IF(ISERROR(F974),"",IF(W983=0,"",_xlfn.TEXTJOIN("",FALSE," G+",W983," in ",A983)))</f>
        <v/>
      </c>
    </row>
    <row r="984" spans="1:24" ht="12" customHeight="1" x14ac:dyDescent="0.25">
      <c r="A984" s="7" t="str">
        <f ca="1">IF(ISERROR(F974),"",VLOOKUP(C974,INDIRECT($F$8),6+(O984-1)*3,0))</f>
        <v>AHP 001</v>
      </c>
      <c r="B984" s="38" t="str">
        <f ca="1">IF(ISERROR(F974),"",VLOOKUP(D974,INDIRECT($F$8),6+(O984-1)*3,0))</f>
        <v>Engineering Physics Lab</v>
      </c>
      <c r="C984" s="38"/>
      <c r="D984" s="38"/>
      <c r="E984" s="38"/>
      <c r="F984" s="7">
        <f ca="1">IF(ISERROR(F974),"",VLOOKUP(E974,INDIRECT($F$8),6+(O984-1)*3,0))</f>
        <v>1</v>
      </c>
      <c r="G984" s="39" t="str">
        <f ca="1">IF(ISERROR(F974),"",_xlfn.TEXTJOIN("/",FALSE,P984,S984))</f>
        <v>21/25</v>
      </c>
      <c r="H984" s="39"/>
      <c r="I984" s="39" t="str">
        <f ca="1">IF(ISERROR(F974),"",_xlfn.TEXTJOIN("/",FALSE,Q984,T984))</f>
        <v>22/25</v>
      </c>
      <c r="J984" s="39"/>
      <c r="K984" s="39" t="str">
        <f ca="1">IF(ISERROR(F974),"",_xlfn.TEXTJOIN("/",FALSE,R984,U984))</f>
        <v>43/50</v>
      </c>
      <c r="L984" s="39"/>
      <c r="M984" s="7" t="str">
        <f ca="1">IF(ISERROR(F974),"",IF(ISTEXT(P984),IF(P984="A","Ab",IF(P984="D","Dt",IF(P984="UFM","UFM",IF(P984="NA","")))),IF(AND(ISBLANK(P984),ISBLANK(R984)),"",IF(P984&lt;0.3*S984,"F",IF(ISBLANK(R984),"",IF(ISTEXT(R984),R984,IF(R984&gt;=0.9*U984,"O",IF(R984&gt;=0.85*U984,"A+",IF(R984&gt;=0.8*U984,"A",IF(R984&gt;=0.7*U984,"B+",IF(R984&gt;=0.6*U984,"B",IF(R984&gt;=0.5*U984,"C",IF(R984&gt;=0.4*U984,"P",IF(R984&lt;0.4*U984,"F",R984))))))))))))))</f>
        <v>A+</v>
      </c>
      <c r="N984" s="8">
        <f t="shared" ca="1" si="93"/>
        <v>9</v>
      </c>
      <c r="O984">
        <f t="shared" ref="O984:O990" si="94">O983+1</f>
        <v>6</v>
      </c>
      <c r="P984" s="1">
        <f ca="1">IF(ISERROR(F974),"",IF(ISTEXT(VLOOKUP(B974,INDIRECT($F$8),6+(O984-1)*3)),(VLOOKUP(B974,INDIRECT($F$8),6+(O984-1)*3)),SUM(VLOOKUP(B974,INDIRECT($F$8),6+(O984-1)*3),IF(W991,W984,0))))</f>
        <v>21</v>
      </c>
      <c r="Q984" s="1">
        <f ca="1">IF(ISERROR(F974),"",VLOOKUP(B974,INDIRECT($F$8),7+(O984-1)*3))</f>
        <v>22</v>
      </c>
      <c r="R984" s="1">
        <f ca="1">IF(ISERROR(F974),"",SUM(P984:Q984))</f>
        <v>43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str">
        <f ca="1">IF(ISERROR(F974),"",IF(N984=0,A984,""))</f>
        <v/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0</v>
      </c>
      <c r="X984" s="1" t="str">
        <f ca="1">IF(ISERROR(F974),"",IF(W984=0,"",_xlfn.TEXTJOIN("",FALSE," G+",W984," in ",A984)))</f>
        <v/>
      </c>
    </row>
    <row r="985" spans="1:24" ht="12" customHeight="1" x14ac:dyDescent="0.25">
      <c r="A985" s="7" t="str">
        <f ca="1">IF(ISERROR(F974),"",VLOOKUP(C974,INDIRECT($F$8),6+(O985-1)*3,0))</f>
        <v>EEP 001</v>
      </c>
      <c r="B985" s="38" t="str">
        <f ca="1">IF(ISERROR(F974),"",VLOOKUP(D974,INDIRECT($F$8),6+(O985-1)*3,0))</f>
        <v>Basic Electrical Engineering Lab</v>
      </c>
      <c r="C985" s="38"/>
      <c r="D985" s="38"/>
      <c r="E985" s="38"/>
      <c r="F985" s="7">
        <f ca="1">IF(ISERROR(F974),"",VLOOKUP(E974,INDIRECT($F$8),6+(O985-1)*3,0))</f>
        <v>1</v>
      </c>
      <c r="G985" s="39" t="str">
        <f ca="1">IF(ISERROR(F974),"",_xlfn.TEXTJOIN("/",FALSE,P985,S985))</f>
        <v>19/25</v>
      </c>
      <c r="H985" s="39"/>
      <c r="I985" s="39" t="str">
        <f ca="1">IF(ISERROR(F974),"",_xlfn.TEXTJOIN("/",FALSE,Q985,T985))</f>
        <v>20/25</v>
      </c>
      <c r="J985" s="39"/>
      <c r="K985" s="39" t="str">
        <f ca="1">IF(ISERROR(F974),"",_xlfn.TEXTJOIN("/",FALSE,R985,U985))</f>
        <v>39/50</v>
      </c>
      <c r="L985" s="39"/>
      <c r="M985" s="7" t="str">
        <f ca="1">IF(ISERROR(F974),"",IF(ISTEXT(P985),IF(P985="A","Ab",IF(P985="D","Dt",IF(P985="UFM","UFM",IF(P985="NA","")))),IF(AND(ISBLANK(P985),ISBLANK(R985)),"",IF(P985&lt;0.3*S985,"F",IF(ISBLANK(R985),"",IF(ISTEXT(R985),R985,IF(R985&gt;=0.9*U985,"O",IF(R985&gt;=0.85*U985,"A+",IF(R985&gt;=0.8*U985,"A",IF(R985&gt;=0.7*U985,"B+",IF(R985&gt;=0.6*U985,"B",IF(R985&gt;=0.5*U985,"C",IF(R985&gt;=0.4*U985,"P",IF(R985&lt;0.4*U985,"F",R985))))))))))))))</f>
        <v>B+</v>
      </c>
      <c r="N985" s="8">
        <f t="shared" ca="1" si="93"/>
        <v>7</v>
      </c>
      <c r="O985">
        <f t="shared" si="94"/>
        <v>7</v>
      </c>
      <c r="P985" s="1">
        <f ca="1">IF(ISERROR(F974),"",IF(ISTEXT(VLOOKUP(B974,INDIRECT($F$8),6+(O985-1)*3)),(VLOOKUP(B974,INDIRECT($F$8),6+(O985-1)*3)),SUM(VLOOKUP(B974,INDIRECT($F$8),6+(O985-1)*3),IF(W991,W985,0))))</f>
        <v>19</v>
      </c>
      <c r="Q985" s="1">
        <f ca="1">IF(ISERROR(F974),"",VLOOKUP(B974,INDIRECT($F$8),7+(O985-1)*3))</f>
        <v>20</v>
      </c>
      <c r="R985" s="1">
        <f ca="1">IF(ISERROR(F974),"",SUM(P985:Q985))</f>
        <v>39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str">
        <f ca="1">IF(ISERROR(F974),"",IF(N985=0,A985,""))</f>
        <v/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0</v>
      </c>
      <c r="X985" s="1" t="str">
        <f ca="1">IF(ISERROR(F974),"",IF(W985=0,"",_xlfn.TEXTJOIN("",FALSE," G+",W985," in ",A985)))</f>
        <v/>
      </c>
    </row>
    <row r="986" spans="1:24" ht="12" customHeight="1" x14ac:dyDescent="0.25">
      <c r="A986" s="7" t="str">
        <f ca="1">IF(ISERROR(F974),"",VLOOKUP(C974,INDIRECT($F$8),6+(O986-1)*3,0))</f>
        <v>CSP 001</v>
      </c>
      <c r="B986" s="38" t="str">
        <f ca="1">IF(ISERROR(F974),"",VLOOKUP(D974,INDIRECT($F$8),6+(O986-1)*3-Z986,0))</f>
        <v>Programming for Problem Solving Lab</v>
      </c>
      <c r="C986" s="38"/>
      <c r="D986" s="38"/>
      <c r="E986" s="38"/>
      <c r="F986" s="7">
        <f ca="1">IF(ISERROR(F974),"",VLOOKUP(E974,INDIRECT($F$8),6+(O986-1)*3,0))</f>
        <v>1</v>
      </c>
      <c r="G986" s="39" t="str">
        <f ca="1">IF(ISERROR(F974),"",_xlfn.TEXTJOIN("/",FALSE,P986,S986))</f>
        <v>23/25</v>
      </c>
      <c r="H986" s="39"/>
      <c r="I986" s="39" t="str">
        <f ca="1">IF(ISERROR(F974),"",_xlfn.TEXTJOIN("/",FALSE,Q986,T986))</f>
        <v>23/25</v>
      </c>
      <c r="J986" s="39"/>
      <c r="K986" s="39" t="str">
        <f ca="1">IF(ISERROR(F974),"",_xlfn.TEXTJOIN("/",FALSE,R986,U986))</f>
        <v>46/50</v>
      </c>
      <c r="L986" s="39"/>
      <c r="M986" s="7" t="str">
        <f ca="1">IF(ISERROR(F974),"",IF(ISTEXT(P986),IF(P986="A","Ab",IF(P986="D","Dt",IF(P986="UFM","UFM",IF(P986="NA","")))),IF(AND(ISBLANK(P986),ISBLANK(R986)),"",IF(P986&lt;0.3*S986,"F",IF(ISBLANK(R986),"",IF(ISTEXT(R986),R986,IF(R986&gt;=0.9*U986,"O",IF(R986&gt;=0.85*U986,"A+",IF(R986&gt;=0.8*U986,"A",IF(R986&gt;=0.7*U986,"B+",IF(R986&gt;=0.6*U986,"B",IF(R986&gt;=0.5*U986,"C",IF(R986&gt;=0.4*U986,"P",IF(R986&lt;0.4*U986,"F",R986))))))))))))))</f>
        <v>O</v>
      </c>
      <c r="N986" s="8">
        <f t="shared" ca="1" si="93"/>
        <v>10</v>
      </c>
      <c r="O986">
        <f t="shared" si="94"/>
        <v>8</v>
      </c>
      <c r="P986" s="1">
        <f ca="1">IF(ISERROR(F974),"",IF(ISTEXT(VLOOKUP(B974,INDIRECT($F$8),6+(O986-1)*3)),(VLOOKUP(B974,INDIRECT($F$8),6+(O986-1)*3)),SUM(VLOOKUP(B974,INDIRECT($F$8),6+(O986-1)*3),IF(W991,W986,0))))</f>
        <v>23</v>
      </c>
      <c r="Q986" s="1">
        <f ca="1">IF(ISERROR(F974),"",VLOOKUP(B974,INDIRECT($F$8),7+(O986-1)*3))</f>
        <v>23</v>
      </c>
      <c r="R986" s="1">
        <f ca="1">IF(ISERROR(F974),"",SUM(P986:Q986))</f>
        <v>46</v>
      </c>
      <c r="S986" s="1">
        <f ca="1">IF(ISERROR(F974),"",VLOOKUP(A974,INDIRECT($F$8),6+(O986-1)*3))</f>
        <v>25</v>
      </c>
      <c r="T986" s="1">
        <f ca="1">IF(ISERROR(F974),"",VLOOKUP(A974,INDIRECT($F$8),7+(O986-1)*3))</f>
        <v>25</v>
      </c>
      <c r="U986" s="1">
        <f ca="1">IF(ISERROR(F974),"",VLOOKUP(A974,INDIRECT($F$8),8+(O986-1)*3))</f>
        <v>50</v>
      </c>
      <c r="V986" s="1" t="str">
        <f ca="1">IF(ISERROR(F974),"",IF(N986=0,A986,""))</f>
        <v/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0</v>
      </c>
      <c r="X986" s="1" t="str">
        <f ca="1">IF(ISERROR(F974),"",IF(W986=0,"",_xlfn.TEXTJOIN("",FALSE," G+",W986," in ",A986)))</f>
        <v/>
      </c>
    </row>
    <row r="987" spans="1:24" ht="12" customHeight="1" x14ac:dyDescent="0.25">
      <c r="A987" s="7" t="str">
        <f ca="1">IF(ISERROR(F974),"",VLOOKUP(C974,INDIRECT($F$8),6+(O987-1)*3,0))</f>
        <v>MEP 002</v>
      </c>
      <c r="B987" s="38" t="str">
        <f ca="1">IF(ISERROR(F974),"",VLOOKUP(D974,INDIRECT($F$8),6+(O987-1)*3-Z987,0))</f>
        <v>Engineering Graphics &amp; Design Lab</v>
      </c>
      <c r="C987" s="38"/>
      <c r="D987" s="38"/>
      <c r="E987" s="38"/>
      <c r="F987" s="7">
        <f ca="1">IF(ISERROR(F974),"",VLOOKUP(E974,INDIRECT($F$8),6+(O987-1)*3,0))</f>
        <v>2</v>
      </c>
      <c r="G987" s="39" t="str">
        <f ca="1">IF(ISERROR(F974),"",_xlfn.TEXTJOIN("/",FALSE,P987,S987))</f>
        <v>42/50</v>
      </c>
      <c r="H987" s="39"/>
      <c r="I987" s="39" t="str">
        <f ca="1">IF(ISERROR(F974),"",_xlfn.TEXTJOIN("/",FALSE,Q987,T987))</f>
        <v>44/50</v>
      </c>
      <c r="J987" s="39"/>
      <c r="K987" s="39" t="str">
        <f ca="1">IF(ISERROR(F974),"",_xlfn.TEXTJOIN("/",FALSE,R987,U987))</f>
        <v>86/100</v>
      </c>
      <c r="L987" s="39"/>
      <c r="M987" s="7" t="str">
        <f ca="1">IF(ISERROR(F974),"",IF(ISTEXT(P987),IF(P987="A","Ab",IF(P987="D","Dt",IF(P987="UFM","UFM",IF(P987="NA","")))),IF(AND(ISBLANK(P987),ISBLANK(R987)),"",IF(P987&lt;0.3*S987,"F",IF(ISBLANK(R987),"",IF(ISTEXT(R987),R987,IF(R987&gt;=0.9*U987,"O",IF(R987&gt;=0.85*U987,"A+",IF(R987&gt;=0.8*U987,"A",IF(R987&gt;=0.7*U987,"B+",IF(R987&gt;=0.6*U987,"B",IF(R987&gt;=0.5*U987,"C",IF(R987&gt;=0.4*U987,"P",IF(R987&lt;0.4*U987,"F",R987))))))))))))))</f>
        <v>A+</v>
      </c>
      <c r="N987" s="8">
        <f t="shared" ca="1" si="93"/>
        <v>9</v>
      </c>
      <c r="O987">
        <f t="shared" si="94"/>
        <v>9</v>
      </c>
      <c r="P987" s="1">
        <f ca="1">IF(ISERROR(F974),"",IF(ISTEXT(VLOOKUP(B974,INDIRECT($F$8),6+(O987-1)*3)),(VLOOKUP(B974,INDIRECT($F$8),6+(O987-1)*3)),SUM(VLOOKUP(B974,INDIRECT($F$8),6+(O987-1)*3),IF(W991,W987,0))))</f>
        <v>42</v>
      </c>
      <c r="Q987" s="1">
        <f ca="1">IF(ISERROR(F974),"",VLOOKUP(B974,INDIRECT($F$8),7+(O987-1)*3))</f>
        <v>44</v>
      </c>
      <c r="R987" s="1">
        <f ca="1">IF(ISERROR(F974),"",SUM(P987:Q987))</f>
        <v>86</v>
      </c>
      <c r="S987" s="1">
        <f ca="1">IF(ISERROR(F974),"",VLOOKUP(A974,INDIRECT($F$8),6+(O987-1)*3))</f>
        <v>50</v>
      </c>
      <c r="T987" s="1">
        <f ca="1">IF(ISERROR(F974),"",VLOOKUP(A974,INDIRECT($F$8),7+(O987-1)*3))</f>
        <v>50</v>
      </c>
      <c r="U987" s="1">
        <f ca="1">IF(ISERROR(F974),"",VLOOKUP(A974,INDIRECT($F$8),8+(O987-1)*3))</f>
        <v>100</v>
      </c>
      <c r="V987" s="1" t="str">
        <f ca="1">IF(ISERROR(F974),"",IF(N987=0,A987,""))</f>
        <v/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0</v>
      </c>
      <c r="X987" s="1" t="str">
        <f ca="1">IF(ISERROR(F974),"",IF(W987=0,"",_xlfn.TEXTJOIN("",FALSE," G+",W987," in ",A987)))</f>
        <v/>
      </c>
    </row>
    <row r="988" spans="1:24" ht="12" customHeight="1" x14ac:dyDescent="0.25">
      <c r="A988" s="7" t="str">
        <f ca="1">IF(ISERROR(F974),"",VLOOKUP(C974,INDIRECT($F$8),6+(O988-1)*3,0))</f>
        <v>AHP 003</v>
      </c>
      <c r="B988" s="38" t="str">
        <f ca="1">IF(ISERROR(F974),"",VLOOKUP(D974,INDIRECT($F$8),6+(O988-1)*3,0))</f>
        <v>Introduction to Digital Marketing Lab</v>
      </c>
      <c r="C988" s="38"/>
      <c r="D988" s="38"/>
      <c r="E988" s="38"/>
      <c r="F988" s="7">
        <f ca="1">IF(ISERROR(F974),"",VLOOKUP(E974,INDIRECT($F$8),6+(O988-1)*3,0))</f>
        <v>1</v>
      </c>
      <c r="G988" s="39" t="str">
        <f ca="1">IF(ISERROR(F974),"",_xlfn.TEXTJOIN("/",FALSE,P988,S988))</f>
        <v>21/25</v>
      </c>
      <c r="H988" s="39"/>
      <c r="I988" s="39" t="str">
        <f ca="1">IF(ISERROR(F974),"",_xlfn.TEXTJOIN("/",FALSE,Q988,T988))</f>
        <v>21/25</v>
      </c>
      <c r="J988" s="39"/>
      <c r="K988" s="39" t="str">
        <f ca="1">IF(ISERROR(F974),"",_xlfn.TEXTJOIN("/",FALSE,R988,U988))</f>
        <v>42/50</v>
      </c>
      <c r="L988" s="39"/>
      <c r="M988" s="7" t="str">
        <f ca="1">IF(ISERROR(F974),"",IF(ISTEXT(P988),IF(P988="A","Ab",IF(P988="D","Dt",IF(P988="UFM","UFM",IF(P988="NA","")))),IF(AND(ISBLANK(P988),ISBLANK(R988)),"",IF(P988&lt;0.3*S988,"F",IF(ISBLANK(R988),"",IF(ISTEXT(R988),R988,IF(R988&gt;=0.9*U988,"O",IF(R988&gt;=0.85*U988,"A+",IF(R988&gt;=0.8*U988,"A",IF(R988&gt;=0.7*U988,"B+",IF(R988&gt;=0.6*U988,"B",IF(R988&gt;=0.5*U988,"C",IF(R988&gt;=0.4*U988,"P",IF(R988&lt;0.4*U988,"F",R988))))))))))))))</f>
        <v>A</v>
      </c>
      <c r="N988" s="8">
        <f t="shared" ca="1" si="93"/>
        <v>8</v>
      </c>
      <c r="O988">
        <f t="shared" si="94"/>
        <v>10</v>
      </c>
      <c r="P988" s="1">
        <f ca="1">IF(ISERROR(F974),"",IF(ISTEXT(VLOOKUP(B974,INDIRECT($F$8),6+(O988-1)*3)),(VLOOKUP(B974,INDIRECT($F$8),6+(O988-1)*3)),SUM(VLOOKUP(B974,INDIRECT($F$8),6+(O988-1)*3),IF(W991,W988,0))))</f>
        <v>21</v>
      </c>
      <c r="Q988" s="1">
        <f ca="1">IF(ISERROR(F974),"",VLOOKUP(B974,INDIRECT($F$8),7+(O988-1)*3))</f>
        <v>21</v>
      </c>
      <c r="R988" s="1">
        <f ca="1">IF(ISERROR(F974),"",SUM(P988:Q988))</f>
        <v>42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str">
        <f ca="1">IF(ISERROR(F974),"",IF(N988=0,A988,""))</f>
        <v/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0</v>
      </c>
      <c r="X988" s="1" t="str">
        <f ca="1">IF(ISERROR(F974),"",IF(W988=0,"",_xlfn.TEXTJOIN("",FALSE," G+",W988," in ",A988)))</f>
        <v/>
      </c>
    </row>
    <row r="989" spans="1:24" ht="12" customHeight="1" x14ac:dyDescent="0.25">
      <c r="A989" s="7" t="str">
        <f ca="1">IF(ISERROR(F974),"",VLOOKUP(C974,INDIRECT($F$8),6+(O989-1)*3,0))</f>
        <v>AHP 005</v>
      </c>
      <c r="B989" s="38" t="str">
        <f ca="1">IF(ISERROR(F974),"",VLOOKUP(D974,INDIRECT($F$8),6+(O989-1)*3,0))</f>
        <v>Self Employment &amp; Entrepreneurship Development</v>
      </c>
      <c r="C989" s="38"/>
      <c r="D989" s="38"/>
      <c r="E989" s="38"/>
      <c r="F989" s="7">
        <f ca="1">IF(ISERROR(F974),"",VLOOKUP(E974,INDIRECT($F$8),6+(O989-1)*3,0))</f>
        <v>1</v>
      </c>
      <c r="G989" s="39" t="str">
        <f ca="1">IF(ISERROR(F974),"",_xlfn.TEXTJOIN("/",FALSE,P989,S989))</f>
        <v>19/25</v>
      </c>
      <c r="H989" s="39"/>
      <c r="I989" s="39" t="str">
        <f ca="1">IF(ISERROR(F974),"",_xlfn.TEXTJOIN("/",FALSE,Q989,T989))</f>
        <v>23/25</v>
      </c>
      <c r="J989" s="39"/>
      <c r="K989" s="39" t="str">
        <f ca="1">IF(ISERROR(F974),"",_xlfn.TEXTJOIN("/",FALSE,R989,U989))</f>
        <v>42/50</v>
      </c>
      <c r="L989" s="39"/>
      <c r="M989" s="7" t="str">
        <f ca="1">IF(ISERROR(F974),"",IF(ISTEXT(P989),IF(P989="A","Ab",IF(P989="D","Dt",IF(P989="UFM","UFM",IF(P989="NA","")))),IF(AND(ISBLANK(P989),ISBLANK(R989)),"",IF(P989&lt;0.3*S989,"F",IF(ISBLANK(R989),"",IF(ISTEXT(R989),R989,IF(R989&gt;=0.9*U989,"O",IF(R989&gt;=0.85*U989,"A+",IF(R989&gt;=0.8*U989,"A",IF(R989&gt;=0.7*U989,"B+",IF(R989&gt;=0.6*U989,"B",IF(R989&gt;=0.5*U989,"C",IF(R989&gt;=0.4*U989,"P",IF(R989&lt;0.4*U989,"F",R989))))))))))))))</f>
        <v>A</v>
      </c>
      <c r="N989" s="8">
        <f t="shared" ca="1" si="93"/>
        <v>8</v>
      </c>
      <c r="O989">
        <f t="shared" si="94"/>
        <v>11</v>
      </c>
      <c r="P989" s="1">
        <f ca="1">IF(ISERROR(F974),"",IF(ISTEXT(VLOOKUP(B974,INDIRECT($F$8),6+(O989-1)*3)),(VLOOKUP(B974,INDIRECT($F$8),6+(O989-1)*3)),SUM(VLOOKUP(B974,INDIRECT($F$8),6+(O989-1)*3),IF(W991,W989,0))))</f>
        <v>19</v>
      </c>
      <c r="Q989" s="1">
        <f ca="1">IF(ISERROR(F974),"",VLOOKUP(B974,INDIRECT($F$8),7+(O989-1)*3))</f>
        <v>23</v>
      </c>
      <c r="R989" s="1">
        <f ca="1">IF(ISERROR(F974),"",SUM(P989:Q989))</f>
        <v>42</v>
      </c>
      <c r="S989" s="1">
        <f ca="1">IF(ISERROR(F974),"",VLOOKUP(A974,INDIRECT($F$8),6+(O989-1)*3))</f>
        <v>25</v>
      </c>
      <c r="T989" s="1">
        <f ca="1">IF(ISERROR(F974),"",VLOOKUP(A974,INDIRECT($F$8),7+(O989-1)*3))</f>
        <v>25</v>
      </c>
      <c r="U989" s="1">
        <f ca="1">IF(ISERROR(F974),"",VLOOKUP(A974,INDIRECT($F$8),8+(O989-1)*3))</f>
        <v>50</v>
      </c>
      <c r="V989" s="1" t="str">
        <f ca="1">IF(ISERROR(F974),"",IF(N989=0,A989,""))</f>
        <v/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0</v>
      </c>
      <c r="X989" s="1" t="str">
        <f ca="1">IF(ISERROR(F974),"",IF(W989=0,"",_xlfn.TEXTJOIN("",FALSE," G+",W989," in ",A989)))</f>
        <v/>
      </c>
    </row>
    <row r="990" spans="1:24" ht="12" customHeight="1" x14ac:dyDescent="0.25">
      <c r="A990" s="7" t="str">
        <f ca="1">IF(ISERROR(F974),"",VLOOKUP(C974,INDIRECT($F$8),6+(O990-1)*3-Y990,0))</f>
        <v>GP 02</v>
      </c>
      <c r="B990" s="38" t="str">
        <f ca="1">IF(ISERROR(F974),"",VLOOKUP(D974,INDIRECT($F$8),6+(O990-1)*3-Z990,0))</f>
        <v>General Proficiency ($)</v>
      </c>
      <c r="C990" s="38"/>
      <c r="D990" s="38"/>
      <c r="E990" s="38"/>
      <c r="F990" s="7">
        <f ca="1">IF(ISERROR(F974),"",VLOOKUP(E974,INDIRECT($F$8),6+(O990-1)*3-AA990,0))</f>
        <v>0</v>
      </c>
      <c r="G990" s="39" t="str">
        <f ca="1">IF(ISERROR(F974),"","-")</f>
        <v>-</v>
      </c>
      <c r="H990" s="39"/>
      <c r="I990" s="39" t="str">
        <f ca="1">IF(ISERROR(F974),"",_xlfn.TEXTJOIN("/",FALSE,Q990,T990))</f>
        <v>45/50</v>
      </c>
      <c r="J990" s="39"/>
      <c r="K990" s="39" t="str">
        <f ca="1">IF(ISERROR(F974),"",_xlfn.TEXTJOIN("/",FALSE,R990,U990))</f>
        <v>45/50</v>
      </c>
      <c r="L990" s="39"/>
      <c r="M990" s="39" t="str">
        <f ca="1">IF(ISBLANK(R990),"",IF(ISTEXT(R990),R990,IF(R990&gt;=0.8*U990,"Excellent",IF(R990&gt;=0.6*U990,"Very Good",IF(R990&gt;=0.4*U990,"Good",IF(R990&gt;=0.2*U990,"Satisfactory","Average"))))))</f>
        <v>Excellent</v>
      </c>
      <c r="N990" s="39"/>
      <c r="O990">
        <f t="shared" si="94"/>
        <v>12</v>
      </c>
      <c r="P990" s="1">
        <f ca="1">IF(ISERROR(F974),"",IF(ISTEXT(VLOOKUP(B\28,INDIRECT($F$8),6+(O990-1)*3)),(VLOOKUP(B974,INDIRECT($F$8),6+(O990-1)*3)),SUM(VLOOKUP(B974,INDIRECT($F$8),6+(O990-1)*3),IF(W991,W990,0))))</f>
        <v>0</v>
      </c>
      <c r="Q990" s="1">
        <f ca="1">IF(ISERROR(F974),"",VLOOKUP(B974,INDIRECT($F$8),7+(O990-1)*3))</f>
        <v>45</v>
      </c>
      <c r="R990" s="1">
        <f ca="1">IF(ISERROR(F974),"",SUM(P990:Q990))</f>
        <v>45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5">
      <c r="A991" s="40" t="str">
        <f ca="1">IF(ISERROR(F974),"",A970)</f>
        <v>Total Credits/ Marks/ Total Grade Points</v>
      </c>
      <c r="B991" s="40"/>
      <c r="C991" s="40"/>
      <c r="D991" s="40"/>
      <c r="E991" s="40"/>
      <c r="F991" s="10">
        <f ca="1">IF(ISERROR(F974),"",SUM(F979:F989))</f>
        <v>23</v>
      </c>
      <c r="G991" s="41" t="str">
        <f ca="1">IF(ISERROR(F974),"",_xlfn.TEXTJOIN("/",TRUE,SUMIF(F979:F990,"&gt;0",P979:P990),SUMIF(F979:F990,"&gt;0",S979:S990)))</f>
        <v>378/575</v>
      </c>
      <c r="H991" s="41"/>
      <c r="I991" s="41" t="str">
        <f ca="1">IF(ISERROR(F974),"",_xlfn.TEXTJOIN("/",TRUE,SUMIF(F979:F990,"&gt;0",Q979:Q990),SUMIF(F979:F990,"&gt;0",T979:T990)))</f>
        <v>326/375</v>
      </c>
      <c r="J991" s="41"/>
      <c r="K991" s="41" t="str">
        <f ca="1">IF(ISERROR(F974),"",_xlfn.TEXTJOIN("/",TRUE,SUMIF(F979:F990,"&gt;0",R979:R990),SUMIF(F979:F990,"&gt;0",U979:U990)))</f>
        <v>704/950</v>
      </c>
      <c r="L991" s="41"/>
      <c r="M991" s="40" t="e">
        <f ca="1">IF(ISERROR(F974),"",SUMPRODUCT(N979:N989,F979:F989))</f>
        <v>#N/A</v>
      </c>
      <c r="N991" s="40"/>
      <c r="V991" s="1" t="e">
        <f ca="1">IF(ISERROR(F974),"",_xlfn.TEXTJOIN(", ",TRUE,V979:V990))</f>
        <v>#N/A</v>
      </c>
      <c r="W991" t="b">
        <f ca="1">IF(ISERROR(F974),"",IF(SUM(W979:W990)&lt;=W978,TRUE,FALSE))</f>
        <v>0</v>
      </c>
      <c r="X991" s="1" t="str">
        <f ca="1">IF(ISERROR(F974),"",_xlfn.TEXTJOIN(",",TRUE,X979:X990))</f>
        <v xml:space="preserve"> G+11 in AHT 001</v>
      </c>
    </row>
    <row r="992" spans="1:24" ht="12" customHeight="1" x14ac:dyDescent="0.25">
      <c r="A992" s="40" t="str">
        <f ca="1">IF(ISERROR(F974),"",A971)</f>
        <v>Result:</v>
      </c>
      <c r="B992" s="42" t="e" cm="1">
        <f t="array" aca="1" ref="B992" ca="1">IF(INDIRECT("N" &amp; ROW())&lt;20, "NOT PROMOTED TO SECOND YEAR", IF(TRIM(INDIRECT("V" &amp; ROW()-1))="","PASS","CARRY OVER")
)</f>
        <v>#N/A</v>
      </c>
      <c r="C992" s="42"/>
      <c r="D992" s="40" t="str">
        <f ca="1">IF(ISERROR(F974),"",D971)</f>
        <v>Remark:</v>
      </c>
      <c r="E992" s="42" t="e">
        <f ca="1">IF(ISERROR(F974),"",IF(V991="",IF(X991="","",X991),_xlfn.TEXTJOIN(" ",TRUE,"BACK IN",V991)))</f>
        <v>#N/A</v>
      </c>
      <c r="F992" s="42"/>
      <c r="G992" s="40" t="str">
        <f ca="1">IF(ISERROR(F974),"",G971)</f>
        <v>SGPA:</v>
      </c>
      <c r="H992" s="43" t="e">
        <f ca="1">IF(ISERROR(F974),"",M991/F991)</f>
        <v>#N/A</v>
      </c>
      <c r="I992" s="40" t="str">
        <f ca="1">IF(ISERROR(F974),"",I971)</f>
        <v>CGPA:</v>
      </c>
      <c r="J992" s="43" t="e">
        <f ca="1">IF(ISERROR(F974),"",VLOOKUP(B974,INDIRECT($F$8),12+(O990-1)*3,0))</f>
        <v>#N/A</v>
      </c>
      <c r="K992" s="42" t="str">
        <f ca="1">IF(ISERROR(F974),"",K971)</f>
        <v>Earned Credits:</v>
      </c>
      <c r="L992" s="40">
        <f ca="1">IF(ISERROR(F974),"",SUMIF(N979:N989,"&gt;0",F979:F989))</f>
        <v>19</v>
      </c>
      <c r="M992" s="42" t="str">
        <f ca="1">IF(ISERROR(F974),"",M971)</f>
        <v>Cuml. Earned Credits:</v>
      </c>
      <c r="N992" s="40">
        <f ca="1">IF(ISERROR(F974),"",VLOOKUP(B974,INDIRECT($F$8),10+(O990-1)*3,0))</f>
        <v>42</v>
      </c>
    </row>
    <row r="993" spans="1:24" ht="12" customHeight="1" x14ac:dyDescent="0.25">
      <c r="A993" s="40"/>
      <c r="B993" s="42"/>
      <c r="C993" s="42"/>
      <c r="D993" s="40"/>
      <c r="E993" s="42"/>
      <c r="F993" s="42"/>
      <c r="G993" s="40"/>
      <c r="H993" s="43"/>
      <c r="I993" s="40"/>
      <c r="J993" s="43"/>
      <c r="K993" s="42"/>
      <c r="L993" s="40"/>
      <c r="M993" s="42"/>
      <c r="N993" s="40"/>
    </row>
    <row r="994" spans="1:24" ht="12" customHeight="1" x14ac:dyDescent="0.25">
      <c r="A994" s="40"/>
      <c r="B994" s="42"/>
      <c r="C994" s="42"/>
      <c r="D994" s="40"/>
      <c r="E994" s="42"/>
      <c r="F994" s="42"/>
      <c r="G994" s="40"/>
      <c r="H994" s="43"/>
      <c r="I994" s="40"/>
      <c r="J994" s="43"/>
      <c r="K994" s="42"/>
      <c r="L994" s="40"/>
      <c r="M994" s="42"/>
      <c r="N994" s="40"/>
    </row>
    <row r="995" spans="1:24" ht="12" customHeight="1" x14ac:dyDescent="0.25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 t="str">
        <f ca="1">VLOOKUP(B995,INDIRECT($F$8),4,0)</f>
        <v>SAURABH BISHT</v>
      </c>
    </row>
    <row r="996" spans="1:24" ht="12" customHeight="1" x14ac:dyDescent="0.25">
      <c r="A996" s="44" t="str">
        <f ca="1">IF(ISERROR(F995),"",A975)</f>
        <v>Name:</v>
      </c>
      <c r="B996" s="44" t="str">
        <f ca="1">IFERROR(VLOOKUP(B995,INDIRECT($F$8),4,0),"")</f>
        <v>SAURABH BISHT</v>
      </c>
      <c r="C996" s="44"/>
      <c r="D996" s="44" t="str">
        <f ca="1">IF(ISERROR(F995),"",D975)</f>
        <v>Father's Name:</v>
      </c>
      <c r="E996" s="44" t="str">
        <f ca="1">IFERROR(VLOOKUP(B995,INDIRECT($F$8),5,0),"")</f>
        <v>HAYAT SINGH</v>
      </c>
      <c r="F996" s="44"/>
      <c r="G996" s="44" t="str">
        <f ca="1">IF(ISERROR(F995),"",G975)</f>
        <v>University Roll No:</v>
      </c>
      <c r="H996" s="44"/>
      <c r="I996" s="45">
        <f ca="1">IFERROR(VLOOKUP(B995,INDIRECT($F$8),2,0),"")</f>
        <v>250090101048</v>
      </c>
      <c r="J996" s="45"/>
      <c r="K996" s="44" t="str">
        <f ca="1">IF(ISERROR(F995),"",K975)</f>
        <v>University Enrol. No:</v>
      </c>
      <c r="L996" s="44"/>
      <c r="M996" s="45">
        <f ca="1">IFERROR(VLOOKUP(B995,INDIRECT($F$8),3,0),"")</f>
        <v>0</v>
      </c>
      <c r="N996" s="45"/>
    </row>
    <row r="997" spans="1:24" ht="12" customHeight="1" x14ac:dyDescent="0.25">
      <c r="A997" s="44"/>
      <c r="B997" s="44"/>
      <c r="C997" s="44"/>
      <c r="D997" s="44"/>
      <c r="E997" s="44"/>
      <c r="F997" s="44"/>
      <c r="G997" s="44"/>
      <c r="H997" s="44"/>
      <c r="I997" s="45"/>
      <c r="J997" s="45"/>
      <c r="K997" s="44"/>
      <c r="L997" s="44"/>
      <c r="M997" s="45"/>
      <c r="N997" s="45"/>
    </row>
    <row r="998" spans="1:24" ht="12" customHeight="1" x14ac:dyDescent="0.25">
      <c r="A998" s="42" t="str">
        <f ca="1">IF(ISERROR(F995),"",A977)</f>
        <v>Subject Code</v>
      </c>
      <c r="B998" s="42" t="str">
        <f ca="1">IF(ISERROR(F995),"",B977)</f>
        <v>Subject Name</v>
      </c>
      <c r="C998" s="42"/>
      <c r="D998" s="42"/>
      <c r="E998" s="42"/>
      <c r="F998" s="42" t="str">
        <f ca="1">IF(ISERROR(F995),"",F977)</f>
        <v>Credits</v>
      </c>
      <c r="G998" s="42" t="str">
        <f ca="1">IF(ISERROR(F995),"",G977)</f>
        <v>External Marks</v>
      </c>
      <c r="H998" s="42"/>
      <c r="I998" s="42" t="str">
        <f ca="1">IF(ISERROR(F995),"",I977)</f>
        <v>Sessional Marks</v>
      </c>
      <c r="J998" s="42"/>
      <c r="K998" s="42" t="str">
        <f ca="1">IF(ISERROR(F995),"",K977)</f>
        <v>Total Marks</v>
      </c>
      <c r="L998" s="42"/>
      <c r="M998" s="42" t="str">
        <f ca="1">IF(ISERROR(F995),"",M977)</f>
        <v>Grade</v>
      </c>
      <c r="N998" s="42" t="str">
        <f ca="1">IF(ISERROR(F995),"",N977)</f>
        <v>Grade Points</v>
      </c>
    </row>
    <row r="999" spans="1:24" ht="12" customHeight="1" x14ac:dyDescent="0.25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W999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9</v>
      </c>
    </row>
    <row r="1000" spans="1:24" ht="12" customHeight="1" x14ac:dyDescent="0.25">
      <c r="A1000" s="7" t="str">
        <f ca="1">IF(ISERROR(F995),"",VLOOKUP(C995,INDIRECT($F$8),6+(O1000-1)*3,0))</f>
        <v>AHT 001</v>
      </c>
      <c r="B1000" s="38" t="str">
        <f ca="1">IF(ISERROR(F995),"",VLOOKUP(D995,INDIRECT($F$8),6+(O1000-1)*3,0))</f>
        <v>Engineering Physics</v>
      </c>
      <c r="C1000" s="38"/>
      <c r="D1000" s="38"/>
      <c r="E1000" s="38"/>
      <c r="F1000" s="7">
        <f ca="1">IF(ISERROR(F995),"",VLOOKUP(E995,INDIRECT($F$8),6+(O1000-1)*3,0))</f>
        <v>4</v>
      </c>
      <c r="G1000" s="39" t="str">
        <f ca="1">IF(ISERROR(F995),"",_xlfn.TEXTJOIN("/",FALSE,P1000,S1000))</f>
        <v>HAYAT SINGH/100</v>
      </c>
      <c r="H1000" s="39"/>
      <c r="I1000" s="39" t="str">
        <f ca="1">IF(ISERROR(F995),"",_xlfn.TEXTJOIN("/",FALSE,Q1000,T1000))</f>
        <v>41/50</v>
      </c>
      <c r="J1000" s="39"/>
      <c r="K1000" s="39" t="str">
        <f ca="1">IF(ISERROR(F995),"",_xlfn.TEXTJOIN("/",FALSE,R1000,U1000))</f>
        <v>41/150</v>
      </c>
      <c r="L1000" s="39"/>
      <c r="M1000" s="7" t="b">
        <f ca="1">IF(ISERROR(F995),"",IF(ISTEXT(P1000),IF(P1000="A","Ab",IF(P1000="D","Dt",IF(P1000="UFM","UFM",IF(P1000="NA","")))),IF(AND(ISBLANK(P1000),ISBLANK(R1000)),"",IF(P1000&lt;0.3*S1000,"F",IF(ISBLANK(R1000),"",IF(ISTEXT(R1000),R1000,IF(R1000&gt;=0.9*U1000,"O",IF(R1000&gt;=0.85*U1000,"A+",IF(R1000&gt;=0.8*U1000,"A",IF(R1000&gt;=0.7*U1000,"B+",IF(R1000&gt;=0.6*U1000,"B",IF(R1000&gt;=0.5*U1000,"C",IF(R1000&gt;=0.4*U1000,"P",IF(R1000&lt;0.4*U1000,"F",R1000))))))))))))))</f>
        <v>0</v>
      </c>
      <c r="N1000" s="8" t="e">
        <f t="shared" ref="N1000:N1010" ca="1" si="95">INDEX($Z$2:$Z$13,MATCH(M1000,$Y$2:$Y$13,0))</f>
        <v>#N/A</v>
      </c>
      <c r="O1000">
        <v>1</v>
      </c>
      <c r="P1000" s="1" t="str">
        <f ca="1">IF(ISERROR(F995),"",IF(ISTEXT(VLOOKUP(B995,INDIRECT($F$8),6+(O1000-1)*3)),(VLOOKUP(B995,INDIRECT($F$8),6+(O1000-1)*3)),SUM(VLOOKUP(B995,INDIRECT($F$8),6+(O1000-1)*3),IF(W1012,W1000,0))))</f>
        <v>HAYAT SINGH</v>
      </c>
      <c r="Q1000" s="1">
        <f ca="1">IF(ISERROR(F995),"",VLOOKUP(B995,INDIRECT($F$8),7+(O1000-1)*3))</f>
        <v>41</v>
      </c>
      <c r="R1000" s="1">
        <f ca="1">IF(ISERROR(F995),"",SUM(P1000:Q1000))</f>
        <v>41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e">
        <f ca="1">IF(ISERROR(F995),"",IF(N1000=0,A1000,""))</f>
        <v>#N/A</v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11</v>
      </c>
      <c r="X1000" s="1" t="str">
        <f ca="1">IF(ISERROR(F995),"",IF(W1000=0,"",_xlfn.TEXTJOIN("",FALSE," G+",W1000," in ",A1000)))</f>
        <v xml:space="preserve"> G+11 in AHT 001</v>
      </c>
    </row>
    <row r="1001" spans="1:24" ht="12" customHeight="1" x14ac:dyDescent="0.25">
      <c r="A1001" s="7" t="str">
        <f ca="1">IF(ISERROR(F995),"",VLOOKUP(C995,INDIRECT($F$8),6+(O1001-1)*3,0))</f>
        <v>AHT 005</v>
      </c>
      <c r="B1001" s="38" t="str">
        <f ca="1">IF(ISERROR(F995),"",VLOOKUP(D995,INDIRECT($F$8),6+(O1001-1)*3,0))</f>
        <v>Analytical Mathematics</v>
      </c>
      <c r="C1001" s="38"/>
      <c r="D1001" s="38"/>
      <c r="E1001" s="38"/>
      <c r="F1001" s="7">
        <f ca="1">IF(ISERROR(F995),"",VLOOKUP(E995,INDIRECT($F$8),6+(O1001-1)*3,0))</f>
        <v>4</v>
      </c>
      <c r="G1001" s="39" t="str">
        <f ca="1">IF(ISERROR(F995),"",_xlfn.TEXTJOIN("/",FALSE,P1001,S1001))</f>
        <v>61/100</v>
      </c>
      <c r="H1001" s="39"/>
      <c r="I1001" s="39" t="str">
        <f ca="1">IF(ISERROR(F995),"",_xlfn.TEXTJOIN("/",FALSE,Q1001,T1001))</f>
        <v>42/50</v>
      </c>
      <c r="J1001" s="39"/>
      <c r="K1001" s="39" t="str">
        <f ca="1">IF(ISERROR(F995),"",_xlfn.TEXTJOIN("/",FALSE,R1001,U1001))</f>
        <v>103/150</v>
      </c>
      <c r="L1001" s="39"/>
      <c r="M1001" s="7" t="str">
        <f ca="1">IF(ISERROR(F995),"",IF(ISTEXT(P1001),IF(P1001="A","Ab",IF(P1001="D","Dt",IF(P1001="UFM","UFM",IF(P1001="NA","")))),IF(AND(ISBLANK(P1001),ISBLANK(R1001)),"",IF(P1001&lt;0.3*S1001,"F",IF(ISBLANK(R1001),"",IF(ISTEXT(R1001),R1001,IF(R1001&gt;=0.9*U1001,"O",IF(R1001&gt;=0.85*U1001,"A+",IF(R1001&gt;=0.8*U1001,"A",IF(R1001&gt;=0.7*U1001,"B+",IF(R1001&gt;=0.6*U1001,"B",IF(R1001&gt;=0.5*U1001,"C",IF(R1001&gt;=0.4*U1001,"P",IF(R1001&lt;0.4*U1001,"F",R1001))))))))))))))</f>
        <v>B</v>
      </c>
      <c r="N1001" s="8">
        <f t="shared" ca="1" si="95"/>
        <v>6</v>
      </c>
      <c r="O1001">
        <f>O1000+1</f>
        <v>2</v>
      </c>
      <c r="P1001" s="1">
        <f ca="1">IF(ISERROR(F995),"",IF(ISTEXT(VLOOKUP(B995,INDIRECT($F$8),6+(O1001-1)*3)),(VLOOKUP(B995,INDIRECT($F$8),6+(O1001-1)*3)),SUM(VLOOKUP(B995,INDIRECT($F$8),6+(O1001-1)*3),IF(W1012,W1001,0))))</f>
        <v>61</v>
      </c>
      <c r="Q1001" s="1">
        <f ca="1">IF(ISERROR(F995),"",VLOOKUP(B995,INDIRECT($F$8),7+(O1001-1)*3))</f>
        <v>42</v>
      </c>
      <c r="R1001" s="1">
        <f ca="1">IF(ISERROR(F995),"",SUM(P1001:Q1001))</f>
        <v>103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str">
        <f ca="1">IF(ISERROR(F995),"",IF(N1001=0,A1001,""))</f>
        <v/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0</v>
      </c>
      <c r="X1001" s="1" t="str">
        <f ca="1">IF(ISERROR(F995),"",IF(W1001=0,"",_xlfn.TEXTJOIN("",FALSE," G+",W1001," in ",A1001)))</f>
        <v/>
      </c>
    </row>
    <row r="1002" spans="1:24" ht="12" customHeight="1" x14ac:dyDescent="0.25">
      <c r="A1002" s="7" t="str">
        <f ca="1">IF(ISERROR(F995),"",VLOOKUP(C995,INDIRECT($F$8),6+(O1002-1)*3,0))</f>
        <v>EET 001</v>
      </c>
      <c r="B1002" s="38" t="str">
        <f ca="1">IF(ISERROR(F995),"",VLOOKUP(D995,INDIRECT($F$8),6+(O1002-1)*3,0))</f>
        <v>Basic Electrical Engineering</v>
      </c>
      <c r="C1002" s="38"/>
      <c r="D1002" s="38"/>
      <c r="E1002" s="38"/>
      <c r="F1002" s="7">
        <f ca="1">IF(ISERROR(F995),"",VLOOKUP(E995,INDIRECT($F$8),6+(O1002-1)*3,0))</f>
        <v>4</v>
      </c>
      <c r="G1002" s="39" t="str">
        <f ca="1">IF(ISERROR(F995),"",_xlfn.TEXTJOIN("/",FALSE,P1002,S1002))</f>
        <v>71/100</v>
      </c>
      <c r="H1002" s="39"/>
      <c r="I1002" s="39" t="str">
        <f ca="1">IF(ISERROR(F995),"",_xlfn.TEXTJOIN("/",FALSE,Q1002,T1002))</f>
        <v>44/50</v>
      </c>
      <c r="J1002" s="39"/>
      <c r="K1002" s="39" t="str">
        <f ca="1">IF(ISERROR(F995),"",_xlfn.TEXTJOIN("/",FALSE,R1002,U1002))</f>
        <v>115/150</v>
      </c>
      <c r="L1002" s="39"/>
      <c r="M1002" s="7" t="str">
        <f ca="1">IF(ISERROR(F995),"",IF(ISTEXT(P1002),IF(P1002="A","Ab",IF(P1002="D","Dt",IF(P1002="UFM","UFM",IF(P1002="NA","")))),IF(AND(ISBLANK(P1002),ISBLANK(R1002)),"",IF(P1002&lt;0.3*S1002,"F",IF(ISBLANK(R1002),"",IF(ISTEXT(R1002),R1002,IF(R1002&gt;=0.9*U1002,"O",IF(R1002&gt;=0.85*U1002,"A+",IF(R1002&gt;=0.8*U1002,"A",IF(R1002&gt;=0.7*U1002,"B+",IF(R1002&gt;=0.6*U1002,"B",IF(R1002&gt;=0.5*U1002,"C",IF(R1002&gt;=0.4*U1002,"P",IF(R1002&lt;0.4*U1002,"F",R1002))))))))))))))</f>
        <v>B+</v>
      </c>
      <c r="N1002" s="8">
        <f t="shared" ca="1" si="95"/>
        <v>7</v>
      </c>
      <c r="O1002">
        <f>O1001+1</f>
        <v>3</v>
      </c>
      <c r="P1002" s="1">
        <f ca="1">IF(ISERROR(F995),"",IF(ISTEXT(VLOOKUP(B995,INDIRECT($F$8),6+(O1002-1)*3)),(VLOOKUP(B995,INDIRECT($F$8),6+(O1002-1)*3)),SUM(VLOOKUP(B995,INDIRECT($F$8),6+(O1002-1)*3),IF(W1012,W1002,0))))</f>
        <v>71</v>
      </c>
      <c r="Q1002" s="1">
        <f ca="1">IF(ISERROR(F995),"",VLOOKUP(B995,INDIRECT($F$8),7+(O1002-1)*3))</f>
        <v>44</v>
      </c>
      <c r="R1002" s="1">
        <f ca="1">IF(ISERROR(F995),"",SUM(P1002:Q1002))</f>
        <v>115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str">
        <f ca="1">IF(ISERROR(F995),"",IF(N1002=0,A1002,""))</f>
        <v/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0</v>
      </c>
      <c r="X1002" s="1" t="str">
        <f ca="1">IF(ISERROR(F995),"",IF(W1002=0,"",_xlfn.TEXTJOIN("",FALSE," G+",W1002," in ",A1002)))</f>
        <v/>
      </c>
    </row>
    <row r="1003" spans="1:24" ht="12" customHeight="1" x14ac:dyDescent="0.25">
      <c r="A1003" s="7" t="str">
        <f ca="1">IF(ISERROR(F995),"",VLOOKUP(C995,INDIRECT($F$8),6+(O1003-1)*3,0))</f>
        <v>CST 001</v>
      </c>
      <c r="B1003" s="38" t="str">
        <f ca="1">IF(ISERROR(F995),"",VLOOKUP(D995,INDIRECT($F$8),6+(O1003-1)*3,0))</f>
        <v>Programming for Problem Solving</v>
      </c>
      <c r="C1003" s="38"/>
      <c r="D1003" s="38"/>
      <c r="E1003" s="38"/>
      <c r="F1003" s="7">
        <f ca="1">IF(ISERROR(F995),"",VLOOKUP(E995,INDIRECT($F$8),6+(O1003-1)*3,0))</f>
        <v>4</v>
      </c>
      <c r="G1003" s="39" t="str">
        <f ca="1">IF(ISERROR(F995),"",_xlfn.TEXTJOIN("/",FALSE,P1003,S1003))</f>
        <v>72/100</v>
      </c>
      <c r="H1003" s="39"/>
      <c r="I1003" s="39" t="str">
        <f ca="1">IF(ISERROR(F995),"",_xlfn.TEXTJOIN("/",FALSE,Q1003,T1003))</f>
        <v>41/50</v>
      </c>
      <c r="J1003" s="39"/>
      <c r="K1003" s="39" t="str">
        <f ca="1">IF(ISERROR(F995),"",_xlfn.TEXTJOIN("/",FALSE,R1003,U1003))</f>
        <v>113/150</v>
      </c>
      <c r="L1003" s="39"/>
      <c r="M1003" s="7" t="str">
        <f ca="1">IF(ISERROR(F995),"",IF(ISTEXT(P1003),IF(P1003="A","Ab",IF(P1003="D","Dt",IF(P1003="UFM","UFM",IF(P1003="NA","")))),IF(AND(ISBLANK(P1003),ISBLANK(R1003)),"",IF(P1003&lt;0.3*S1003,"F",IF(ISBLANK(R1003),"",IF(ISTEXT(R1003),R1003,IF(R1003&gt;=0.9*U1003,"O",IF(R1003&gt;=0.85*U1003,"A+",IF(R1003&gt;=0.8*U1003,"A",IF(R1003&gt;=0.7*U1003,"B+",IF(R1003&gt;=0.6*U1003,"B",IF(R1003&gt;=0.5*U1003,"C",IF(R1003&gt;=0.4*U1003,"P",IF(R1003&lt;0.4*U1003,"F",R1003))))))))))))))</f>
        <v>B+</v>
      </c>
      <c r="N1003" s="8">
        <f t="shared" ca="1" si="95"/>
        <v>7</v>
      </c>
      <c r="O1003">
        <f>O1002+1</f>
        <v>4</v>
      </c>
      <c r="P1003" s="1">
        <f ca="1">IF(ISERROR(F995),"",IF(ISTEXT(VLOOKUP(B995,INDIRECT($F$8),6+(O1003-1)*3)),(VLOOKUP(B995,INDIRECT($F$8),6+(O1003-1)*3)),SUM(VLOOKUP(B995,INDIRECT($F$8),6+(O1003-1)*3),IF(W1012,W1003,0))))</f>
        <v>72</v>
      </c>
      <c r="Q1003" s="1">
        <f ca="1">IF(ISERROR(F995),"",VLOOKUP(B995,INDIRECT($F$8),7+(O1003-1)*3))</f>
        <v>41</v>
      </c>
      <c r="R1003" s="1">
        <f ca="1">IF(ISERROR(F995),"",SUM(P1003:Q1003))</f>
        <v>113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str">
        <f ca="1">IF(ISERROR(F995),"",IF(N1003=0,A1003,""))</f>
        <v/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0</v>
      </c>
      <c r="X1003" s="1" t="str">
        <f ca="1">IF(ISERROR(F995),"",IF(W1003=0,"",_xlfn.TEXTJOIN("",FALSE," G+",W1003," in ",A1003)))</f>
        <v/>
      </c>
    </row>
    <row r="1004" spans="1:24" ht="12" customHeight="1" x14ac:dyDescent="0.25">
      <c r="A1004" s="7" t="str">
        <f ca="1">IF(ISERROR(F995),"",VLOOKUP(C995,INDIRECT($F$8),6+(O1004-1)*3,0))</f>
        <v>AHT 004</v>
      </c>
      <c r="B1004" s="38" t="str">
        <f ca="1">IF(ISERROR(F995),"",VLOOKUP(D995,INDIRECT($F$8),6+(O1004-1)*3,0))</f>
        <v>Environmental Studies ($)</v>
      </c>
      <c r="C1004" s="38"/>
      <c r="D1004" s="38"/>
      <c r="E1004" s="38"/>
      <c r="F1004" s="7">
        <f ca="1">IF(ISERROR(F995),"",VLOOKUP(E995,INDIRECT($F$8),6+(O1004-1)*3,0))</f>
        <v>0</v>
      </c>
      <c r="G1004" s="39" t="str">
        <f ca="1">IF(ISERROR(F995),"",_xlfn.TEXTJOIN("/",FALSE,P1004,S1004))</f>
        <v>22/50</v>
      </c>
      <c r="H1004" s="39"/>
      <c r="I1004" s="39" t="str">
        <f ca="1">IF(ISERROR(F995),"",_xlfn.TEXTJOIN("/",FALSE,Q1004,T1004))</f>
        <v>19/25</v>
      </c>
      <c r="J1004" s="39"/>
      <c r="K1004" s="39" t="str">
        <f ca="1">IF(ISERROR(F995),"",_xlfn.TEXTJOIN("/",FALSE,R1004,U1004))</f>
        <v>41/75</v>
      </c>
      <c r="L1004" s="39"/>
      <c r="M1004" s="7" t="str">
        <f ca="1">IF(ISERROR(F995),"",IF(ISTEXT(P1004),IF(P1004="A","Ab",IF(P1004="D","Dt",IF(P1004="UFM","UFM",IF(P1004="NA","")))),IF(AND(ISBLANK(P1004),ISBLANK(R1004)),"",IF(P1004&lt;0.3*S1004,"F",IF(ISBLANK(R1004),"",IF(ISTEXT(R1004),R1004,IF(R1004&gt;=0.9*U1004,"O",IF(R1004&gt;=0.85*U1004,"A+",IF(R1004&gt;=0.8*U1004,"A",IF(R1004&gt;=0.7*U1004,"B+",IF(R1004&gt;=0.6*U1004,"B",IF(R1004&gt;=0.5*U1004,"C",IF(R1004&gt;=0.4*U1004,"P",IF(R1004&lt;0.4*U1004,"F",R1004))))))))))))))</f>
        <v>C</v>
      </c>
      <c r="N1004" s="8">
        <f t="shared" ca="1" si="95"/>
        <v>5</v>
      </c>
      <c r="O1004">
        <f>O1003+1</f>
        <v>5</v>
      </c>
      <c r="P1004" s="1">
        <f ca="1">IF(ISERROR(F995),"",IF(ISTEXT(VLOOKUP(B995,INDIRECT($F$8),6+(O1004-1)*3)),(VLOOKUP(B995,INDIRECT($F$8),6+(O1004-1)*3)),SUM(VLOOKUP(B995,INDIRECT($F$8),6+(O1004-1)*3),IF(W1012,W1004,0))))</f>
        <v>22</v>
      </c>
      <c r="Q1004" s="1">
        <f ca="1">IF(ISERROR(F995),"",VLOOKUP(B995,INDIRECT($F$8),7+(O1004-1)*3))</f>
        <v>19</v>
      </c>
      <c r="R1004" s="1">
        <f ca="1">IF(ISERROR(F995),"",SUM(P1004:Q1004))</f>
        <v>41</v>
      </c>
      <c r="S1004" s="1">
        <f ca="1">IF(ISERROR(F995),"",VLOOKUP(A995,INDIRECT($F$8),6+(O1004-1)*3))</f>
        <v>50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75</v>
      </c>
      <c r="V1004" s="1" t="str">
        <f ca="1">IF(ISERROR(F995),"",IF(N1004=0,A1004,""))</f>
        <v/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0</v>
      </c>
      <c r="X1004" s="1" t="str">
        <f ca="1">IF(ISERROR(F995),"",IF(W1004=0,"",_xlfn.TEXTJOIN("",FALSE," G+",W1004," in ",A1004)))</f>
        <v/>
      </c>
    </row>
    <row r="1005" spans="1:24" ht="12" customHeight="1" x14ac:dyDescent="0.25">
      <c r="A1005" s="7" t="str">
        <f ca="1">IF(ISERROR(F995),"",VLOOKUP(C995,INDIRECT($F$8),6+(O1005-1)*3,0))</f>
        <v>AHP 001</v>
      </c>
      <c r="B1005" s="38" t="str">
        <f ca="1">IF(ISERROR(F995),"",VLOOKUP(D995,INDIRECT($F$8),6+(O1005-1)*3,0))</f>
        <v>Engineering Physics Lab</v>
      </c>
      <c r="C1005" s="38"/>
      <c r="D1005" s="38"/>
      <c r="E1005" s="38"/>
      <c r="F1005" s="7">
        <f ca="1">IF(ISERROR(F995),"",VLOOKUP(E995,INDIRECT($F$8),6+(O1005-1)*3,0))</f>
        <v>1</v>
      </c>
      <c r="G1005" s="39" t="str">
        <f ca="1">IF(ISERROR(F995),"",_xlfn.TEXTJOIN("/",FALSE,P1005,S1005))</f>
        <v>23/25</v>
      </c>
      <c r="H1005" s="39"/>
      <c r="I1005" s="39" t="str">
        <f ca="1">IF(ISERROR(F995),"",_xlfn.TEXTJOIN("/",FALSE,Q1005,T1005))</f>
        <v>22/25</v>
      </c>
      <c r="J1005" s="39"/>
      <c r="K1005" s="39" t="str">
        <f ca="1">IF(ISERROR(F995),"",_xlfn.TEXTJOIN("/",FALSE,R1005,U1005))</f>
        <v>45/50</v>
      </c>
      <c r="L1005" s="39"/>
      <c r="M1005" s="7" t="str">
        <f ca="1">IF(ISERROR(F995),"",IF(ISTEXT(P1005),IF(P1005="A","Ab",IF(P1005="D","Dt",IF(P1005="UFM","UFM",IF(P1005="NA","")))),IF(AND(ISBLANK(P1005),ISBLANK(R1005)),"",IF(P1005&lt;0.3*S1005,"F",IF(ISBLANK(R1005),"",IF(ISTEXT(R1005),R1005,IF(R1005&gt;=0.9*U1005,"O",IF(R1005&gt;=0.85*U1005,"A+",IF(R1005&gt;=0.8*U1005,"A",IF(R1005&gt;=0.7*U1005,"B+",IF(R1005&gt;=0.6*U1005,"B",IF(R1005&gt;=0.5*U1005,"C",IF(R1005&gt;=0.4*U1005,"P",IF(R1005&lt;0.4*U1005,"F",R1005))))))))))))))</f>
        <v>O</v>
      </c>
      <c r="N1005" s="8">
        <f t="shared" ca="1" si="95"/>
        <v>10</v>
      </c>
      <c r="O1005">
        <f t="shared" ref="O1005:O1011" si="96">O1004+1</f>
        <v>6</v>
      </c>
      <c r="P1005" s="1">
        <f ca="1">IF(ISERROR(F995),"",IF(ISTEXT(VLOOKUP(B995,INDIRECT($F$8),6+(O1005-1)*3)),(VLOOKUP(B995,INDIRECT($F$8),6+(O1005-1)*3)),SUM(VLOOKUP(B995,INDIRECT($F$8),6+(O1005-1)*3),IF(W1012,W1005,0))))</f>
        <v>23</v>
      </c>
      <c r="Q1005" s="1">
        <f ca="1">IF(ISERROR(F995),"",VLOOKUP(B995,INDIRECT($F$8),7+(O1005-1)*3))</f>
        <v>22</v>
      </c>
      <c r="R1005" s="1">
        <f ca="1">IF(ISERROR(F995),"",SUM(P1005:Q1005))</f>
        <v>45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str">
        <f ca="1">IF(ISERROR(F995),"",IF(N1005=0,A1005,""))</f>
        <v/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0</v>
      </c>
      <c r="X1005" s="1" t="str">
        <f ca="1">IF(ISERROR(F995),"",IF(W1005=0,"",_xlfn.TEXTJOIN("",FALSE," G+",W1005," in ",A1005)))</f>
        <v/>
      </c>
    </row>
    <row r="1006" spans="1:24" ht="12" customHeight="1" x14ac:dyDescent="0.25">
      <c r="A1006" s="7" t="str">
        <f ca="1">IF(ISERROR(F995),"",VLOOKUP(C995,INDIRECT($F$8),6+(O1006-1)*3,0))</f>
        <v>EEP 001</v>
      </c>
      <c r="B1006" s="38" t="str">
        <f ca="1">IF(ISERROR(F995),"",VLOOKUP(D995,INDIRECT($F$8),6+(O1006-1)*3,0))</f>
        <v>Basic Electrical Engineering Lab</v>
      </c>
      <c r="C1006" s="38"/>
      <c r="D1006" s="38"/>
      <c r="E1006" s="38"/>
      <c r="F1006" s="7">
        <f ca="1">IF(ISERROR(F995),"",VLOOKUP(E995,INDIRECT($F$8),6+(O1006-1)*3,0))</f>
        <v>1</v>
      </c>
      <c r="G1006" s="39" t="str">
        <f ca="1">IF(ISERROR(F995),"",_xlfn.TEXTJOIN("/",FALSE,P1006,S1006))</f>
        <v>21/25</v>
      </c>
      <c r="H1006" s="39"/>
      <c r="I1006" s="39" t="str">
        <f ca="1">IF(ISERROR(F995),"",_xlfn.TEXTJOIN("/",FALSE,Q1006,T1006))</f>
        <v>25/25</v>
      </c>
      <c r="J1006" s="39"/>
      <c r="K1006" s="39" t="str">
        <f ca="1">IF(ISERROR(F995),"",_xlfn.TEXTJOIN("/",FALSE,R1006,U1006))</f>
        <v>46/50</v>
      </c>
      <c r="L1006" s="39"/>
      <c r="M1006" s="7" t="str">
        <f ca="1">IF(ISERROR(F995),"",IF(ISTEXT(P1006),IF(P1006="A","Ab",IF(P1006="D","Dt",IF(P1006="UFM","UFM",IF(P1006="NA","")))),IF(AND(ISBLANK(P1006),ISBLANK(R1006)),"",IF(P1006&lt;0.3*S1006,"F",IF(ISBLANK(R1006),"",IF(ISTEXT(R1006),R1006,IF(R1006&gt;=0.9*U1006,"O",IF(R1006&gt;=0.85*U1006,"A+",IF(R1006&gt;=0.8*U1006,"A",IF(R1006&gt;=0.7*U1006,"B+",IF(R1006&gt;=0.6*U1006,"B",IF(R1006&gt;=0.5*U1006,"C",IF(R1006&gt;=0.4*U1006,"P",IF(R1006&lt;0.4*U1006,"F",R1006))))))))))))))</f>
        <v>O</v>
      </c>
      <c r="N1006" s="8">
        <f t="shared" ca="1" si="95"/>
        <v>10</v>
      </c>
      <c r="O1006">
        <f t="shared" si="96"/>
        <v>7</v>
      </c>
      <c r="P1006" s="1">
        <f ca="1">IF(ISERROR(F995),"",IF(ISTEXT(VLOOKUP(B995,INDIRECT($F$8),6+(O1006-1)*3)),(VLOOKUP(B995,INDIRECT($F$8),6+(O1006-1)*3)),SUM(VLOOKUP(B995,INDIRECT($F$8),6+(O1006-1)*3),IF(W1012,W1006,0))))</f>
        <v>21</v>
      </c>
      <c r="Q1006" s="1">
        <f ca="1">IF(ISERROR(F995),"",VLOOKUP(B995,INDIRECT($F$8),7+(O1006-1)*3))</f>
        <v>25</v>
      </c>
      <c r="R1006" s="1">
        <f ca="1">IF(ISERROR(F995),"",SUM(P1006:Q1006))</f>
        <v>46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str">
        <f ca="1">IF(ISERROR(F995),"",IF(N1006=0,A1006,""))</f>
        <v/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0</v>
      </c>
      <c r="X1006" s="1" t="str">
        <f ca="1">IF(ISERROR(F995),"",IF(W1006=0,"",_xlfn.TEXTJOIN("",FALSE," G+",W1006," in ",A1006)))</f>
        <v/>
      </c>
    </row>
    <row r="1007" spans="1:24" ht="12" customHeight="1" x14ac:dyDescent="0.25">
      <c r="A1007" s="7" t="str">
        <f ca="1">IF(ISERROR(F995),"",VLOOKUP(C995,INDIRECT($F$8),6+(O1007-1)*3,0))</f>
        <v>CSP 001</v>
      </c>
      <c r="B1007" s="38" t="str">
        <f ca="1">IF(ISERROR(F995),"",VLOOKUP(D995,INDIRECT($F$8),6+(O1007-1)*3-Z1007,0))</f>
        <v>Programming for Problem Solving Lab</v>
      </c>
      <c r="C1007" s="38"/>
      <c r="D1007" s="38"/>
      <c r="E1007" s="38"/>
      <c r="F1007" s="7">
        <f ca="1">IF(ISERROR(F995),"",VLOOKUP(E995,INDIRECT($F$8),6+(O1007-1)*3,0))</f>
        <v>1</v>
      </c>
      <c r="G1007" s="39" t="str">
        <f ca="1">IF(ISERROR(F995),"",_xlfn.TEXTJOIN("/",FALSE,P1007,S1007))</f>
        <v>22/25</v>
      </c>
      <c r="H1007" s="39"/>
      <c r="I1007" s="39" t="str">
        <f ca="1">IF(ISERROR(F995),"",_xlfn.TEXTJOIN("/",FALSE,Q1007,T1007))</f>
        <v>22/25</v>
      </c>
      <c r="J1007" s="39"/>
      <c r="K1007" s="39" t="str">
        <f ca="1">IF(ISERROR(F995),"",_xlfn.TEXTJOIN("/",FALSE,R1007,U1007))</f>
        <v>44/50</v>
      </c>
      <c r="L1007" s="39"/>
      <c r="M1007" s="7" t="str">
        <f ca="1">IF(ISERROR(F995),"",IF(ISTEXT(P1007),IF(P1007="A","Ab",IF(P1007="D","Dt",IF(P1007="UFM","UFM",IF(P1007="NA","")))),IF(AND(ISBLANK(P1007),ISBLANK(R1007)),"",IF(P1007&lt;0.3*S1007,"F",IF(ISBLANK(R1007),"",IF(ISTEXT(R1007),R1007,IF(R1007&gt;=0.9*U1007,"O",IF(R1007&gt;=0.85*U1007,"A+",IF(R1007&gt;=0.8*U1007,"A",IF(R1007&gt;=0.7*U1007,"B+",IF(R1007&gt;=0.6*U1007,"B",IF(R1007&gt;=0.5*U1007,"C",IF(R1007&gt;=0.4*U1007,"P",IF(R1007&lt;0.4*U1007,"F",R1007))))))))))))))</f>
        <v>A+</v>
      </c>
      <c r="N1007" s="8">
        <f t="shared" ca="1" si="95"/>
        <v>9</v>
      </c>
      <c r="O1007">
        <f t="shared" si="96"/>
        <v>8</v>
      </c>
      <c r="P1007" s="1">
        <f ca="1">IF(ISERROR(F995),"",IF(ISTEXT(VLOOKUP(B995,INDIRECT($F$8),6+(O1007-1)*3)),(VLOOKUP(B995,INDIRECT($F$8),6+(O1007-1)*3)),SUM(VLOOKUP(B995,INDIRECT($F$8),6+(O1007-1)*3),IF(W1012,W1007,0))))</f>
        <v>22</v>
      </c>
      <c r="Q1007" s="1">
        <f ca="1">IF(ISERROR(F995),"",VLOOKUP(B995,INDIRECT($F$8),7+(O1007-1)*3))</f>
        <v>22</v>
      </c>
      <c r="R1007" s="1">
        <f ca="1">IF(ISERROR(F995),"",SUM(P1007:Q1007))</f>
        <v>44</v>
      </c>
      <c r="S1007" s="1">
        <f ca="1">IF(ISERROR(F995),"",VLOOKUP(A995,INDIRECT($F$8),6+(O1007-1)*3))</f>
        <v>25</v>
      </c>
      <c r="T1007" s="1">
        <f ca="1">IF(ISERROR(F995),"",VLOOKUP(A995,INDIRECT($F$8),7+(O1007-1)*3))</f>
        <v>25</v>
      </c>
      <c r="U1007" s="1">
        <f ca="1">IF(ISERROR(F995),"",VLOOKUP(A995,INDIRECT($F$8),8+(O1007-1)*3))</f>
        <v>50</v>
      </c>
      <c r="V1007" s="1" t="str">
        <f ca="1">IF(ISERROR(F995),"",IF(N1007=0,A1007,""))</f>
        <v/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0</v>
      </c>
      <c r="X1007" s="1" t="str">
        <f ca="1">IF(ISERROR(F995),"",IF(W1007=0,"",_xlfn.TEXTJOIN("",FALSE," G+",W1007," in ",A1007)))</f>
        <v/>
      </c>
    </row>
    <row r="1008" spans="1:24" ht="12" customHeight="1" x14ac:dyDescent="0.25">
      <c r="A1008" s="7" t="str">
        <f ca="1">IF(ISERROR(F995),"",VLOOKUP(C995,INDIRECT($F$8),6+(O1008-1)*3,0))</f>
        <v>MEP 002</v>
      </c>
      <c r="B1008" s="38" t="str">
        <f ca="1">IF(ISERROR(F995),"",VLOOKUP(D995,INDIRECT($F$8),6+(O1008-1)*3-Z1008,0))</f>
        <v>Engineering Graphics &amp; Design Lab</v>
      </c>
      <c r="C1008" s="38"/>
      <c r="D1008" s="38"/>
      <c r="E1008" s="38"/>
      <c r="F1008" s="7">
        <f ca="1">IF(ISERROR(F995),"",VLOOKUP(E995,INDIRECT($F$8),6+(O1008-1)*3,0))</f>
        <v>2</v>
      </c>
      <c r="G1008" s="39" t="str">
        <f ca="1">IF(ISERROR(F995),"",_xlfn.TEXTJOIN("/",FALSE,P1008,S1008))</f>
        <v>40/50</v>
      </c>
      <c r="H1008" s="39"/>
      <c r="I1008" s="39" t="str">
        <f ca="1">IF(ISERROR(F995),"",_xlfn.TEXTJOIN("/",FALSE,Q1008,T1008))</f>
        <v>43/50</v>
      </c>
      <c r="J1008" s="39"/>
      <c r="K1008" s="39" t="str">
        <f ca="1">IF(ISERROR(F995),"",_xlfn.TEXTJOIN("/",FALSE,R1008,U1008))</f>
        <v>83/100</v>
      </c>
      <c r="L1008" s="39"/>
      <c r="M1008" s="7" t="str">
        <f ca="1">IF(ISERROR(F995),"",IF(ISTEXT(P1008),IF(P1008="A","Ab",IF(P1008="D","Dt",IF(P1008="UFM","UFM",IF(P1008="NA","")))),IF(AND(ISBLANK(P1008),ISBLANK(R1008)),"",IF(P1008&lt;0.3*S1008,"F",IF(ISBLANK(R1008),"",IF(ISTEXT(R1008),R1008,IF(R1008&gt;=0.9*U1008,"O",IF(R1008&gt;=0.85*U1008,"A+",IF(R1008&gt;=0.8*U1008,"A",IF(R1008&gt;=0.7*U1008,"B+",IF(R1008&gt;=0.6*U1008,"B",IF(R1008&gt;=0.5*U1008,"C",IF(R1008&gt;=0.4*U1008,"P",IF(R1008&lt;0.4*U1008,"F",R1008))))))))))))))</f>
        <v>A</v>
      </c>
      <c r="N1008" s="8">
        <f t="shared" ca="1" si="95"/>
        <v>8</v>
      </c>
      <c r="O1008">
        <f t="shared" si="96"/>
        <v>9</v>
      </c>
      <c r="P1008" s="1">
        <f ca="1">IF(ISERROR(F995),"",IF(ISTEXT(VLOOKUP(B995,INDIRECT($F$8),6+(O1008-1)*3)),(VLOOKUP(B995,INDIRECT($F$8),6+(O1008-1)*3)),SUM(VLOOKUP(B995,INDIRECT($F$8),6+(O1008-1)*3),IF(W1012,W1008,0))))</f>
        <v>40</v>
      </c>
      <c r="Q1008" s="1">
        <f ca="1">IF(ISERROR(F995),"",VLOOKUP(B995,INDIRECT($F$8),7+(O1008-1)*3))</f>
        <v>43</v>
      </c>
      <c r="R1008" s="1">
        <f ca="1">IF(ISERROR(F995),"",SUM(P1008:Q1008))</f>
        <v>83</v>
      </c>
      <c r="S1008" s="1">
        <f ca="1">IF(ISERROR(F995),"",VLOOKUP(A995,INDIRECT($F$8),6+(O1008-1)*3))</f>
        <v>50</v>
      </c>
      <c r="T1008" s="1">
        <f ca="1">IF(ISERROR(F995),"",VLOOKUP(A995,INDIRECT($F$8),7+(O1008-1)*3))</f>
        <v>50</v>
      </c>
      <c r="U1008" s="1">
        <f ca="1">IF(ISERROR(F995),"",VLOOKUP(A995,INDIRECT($F$8),8+(O1008-1)*3))</f>
        <v>100</v>
      </c>
      <c r="V1008" s="1" t="str">
        <f ca="1">IF(ISERROR(F995),"",IF(N1008=0,A1008,""))</f>
        <v/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0</v>
      </c>
      <c r="X1008" s="1" t="str">
        <f ca="1">IF(ISERROR(F995),"",IF(W1008=0,"",_xlfn.TEXTJOIN("",FALSE," G+",W1008," in ",A1008)))</f>
        <v/>
      </c>
    </row>
    <row r="1009" spans="1:24" ht="12" customHeight="1" x14ac:dyDescent="0.25">
      <c r="A1009" s="7" t="str">
        <f ca="1">IF(ISERROR(F995),"",VLOOKUP(C995,INDIRECT($F$8),6+(O1009-1)*3,0))</f>
        <v>AHP 003</v>
      </c>
      <c r="B1009" s="38" t="str">
        <f ca="1">IF(ISERROR(F995),"",VLOOKUP(D995,INDIRECT($F$8),6+(O1009-1)*3,0))</f>
        <v>Introduction to Digital Marketing Lab</v>
      </c>
      <c r="C1009" s="38"/>
      <c r="D1009" s="38"/>
      <c r="E1009" s="38"/>
      <c r="F1009" s="7">
        <f ca="1">IF(ISERROR(F995),"",VLOOKUP(E995,INDIRECT($F$8),6+(O1009-1)*3,0))</f>
        <v>1</v>
      </c>
      <c r="G1009" s="39" t="str">
        <f ca="1">IF(ISERROR(F995),"",_xlfn.TEXTJOIN("/",FALSE,P1009,S1009))</f>
        <v>22/25</v>
      </c>
      <c r="H1009" s="39"/>
      <c r="I1009" s="39" t="str">
        <f ca="1">IF(ISERROR(F995),"",_xlfn.TEXTJOIN("/",FALSE,Q1009,T1009))</f>
        <v>20/25</v>
      </c>
      <c r="J1009" s="39"/>
      <c r="K1009" s="39" t="str">
        <f ca="1">IF(ISERROR(F995),"",_xlfn.TEXTJOIN("/",FALSE,R1009,U1009))</f>
        <v>42/50</v>
      </c>
      <c r="L1009" s="39"/>
      <c r="M1009" s="7" t="str">
        <f ca="1">IF(ISERROR(F995),"",IF(ISTEXT(P1009),IF(P1009="A","Ab",IF(P1009="D","Dt",IF(P1009="UFM","UFM",IF(P1009="NA","")))),IF(AND(ISBLANK(P1009),ISBLANK(R1009)),"",IF(P1009&lt;0.3*S1009,"F",IF(ISBLANK(R1009),"",IF(ISTEXT(R1009),R1009,IF(R1009&gt;=0.9*U1009,"O",IF(R1009&gt;=0.85*U1009,"A+",IF(R1009&gt;=0.8*U1009,"A",IF(R1009&gt;=0.7*U1009,"B+",IF(R1009&gt;=0.6*U1009,"B",IF(R1009&gt;=0.5*U1009,"C",IF(R1009&gt;=0.4*U1009,"P",IF(R1009&lt;0.4*U1009,"F",R1009))))))))))))))</f>
        <v>A</v>
      </c>
      <c r="N1009" s="8">
        <f t="shared" ca="1" si="95"/>
        <v>8</v>
      </c>
      <c r="O1009">
        <f t="shared" si="96"/>
        <v>10</v>
      </c>
      <c r="P1009" s="1">
        <f ca="1">IF(ISERROR(F995),"",IF(ISTEXT(VLOOKUP(B995,INDIRECT($F$8),6+(O1009-1)*3)),(VLOOKUP(B995,INDIRECT($F$8),6+(O1009-1)*3)),SUM(VLOOKUP(B995,INDIRECT($F$8),6+(O1009-1)*3),IF(W1012,W1009,0))))</f>
        <v>22</v>
      </c>
      <c r="Q1009" s="1">
        <f ca="1">IF(ISERROR(F995),"",VLOOKUP(B995,INDIRECT($F$8),7+(O1009-1)*3))</f>
        <v>20</v>
      </c>
      <c r="R1009" s="1">
        <f ca="1">IF(ISERROR(F995),"",SUM(P1009:Q1009))</f>
        <v>42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str">
        <f ca="1">IF(ISERROR(F995),"",IF(N1009=0,A1009,""))</f>
        <v/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0</v>
      </c>
      <c r="X1009" s="1" t="str">
        <f ca="1">IF(ISERROR(F995),"",IF(W1009=0,"",_xlfn.TEXTJOIN("",FALSE," G+",W1009," in ",A1009)))</f>
        <v/>
      </c>
    </row>
    <row r="1010" spans="1:24" ht="12" customHeight="1" x14ac:dyDescent="0.25">
      <c r="A1010" s="7" t="str">
        <f ca="1">IF(ISERROR(F995),"",VLOOKUP(C995,INDIRECT($F$8),6+(O1010-1)*3,0))</f>
        <v>AHP 005</v>
      </c>
      <c r="B1010" s="38" t="str">
        <f ca="1">IF(ISERROR(F995),"",VLOOKUP(D995,INDIRECT($F$8),6+(O1010-1)*3,0))</f>
        <v>Self Employment &amp; Entrepreneurship Development</v>
      </c>
      <c r="C1010" s="38"/>
      <c r="D1010" s="38"/>
      <c r="E1010" s="38"/>
      <c r="F1010" s="7">
        <f ca="1">IF(ISERROR(F995),"",VLOOKUP(E995,INDIRECT($F$8),6+(O1010-1)*3,0))</f>
        <v>1</v>
      </c>
      <c r="G1010" s="39" t="str">
        <f ca="1">IF(ISERROR(F995),"",_xlfn.TEXTJOIN("/",FALSE,P1010,S1010))</f>
        <v>22/25</v>
      </c>
      <c r="H1010" s="39"/>
      <c r="I1010" s="39" t="str">
        <f ca="1">IF(ISERROR(F995),"",_xlfn.TEXTJOIN("/",FALSE,Q1010,T1010))</f>
        <v>22/25</v>
      </c>
      <c r="J1010" s="39"/>
      <c r="K1010" s="39" t="str">
        <f ca="1">IF(ISERROR(F995),"",_xlfn.TEXTJOIN("/",FALSE,R1010,U1010))</f>
        <v>44/50</v>
      </c>
      <c r="L1010" s="39"/>
      <c r="M1010" s="7" t="str">
        <f ca="1">IF(ISERROR(F995),"",IF(ISTEXT(P1010),IF(P1010="A","Ab",IF(P1010="D","Dt",IF(P1010="UFM","UFM",IF(P1010="NA","")))),IF(AND(ISBLANK(P1010),ISBLANK(R1010)),"",IF(P1010&lt;0.3*S1010,"F",IF(ISBLANK(R1010),"",IF(ISTEXT(R1010),R1010,IF(R1010&gt;=0.9*U1010,"O",IF(R1010&gt;=0.85*U1010,"A+",IF(R1010&gt;=0.8*U1010,"A",IF(R1010&gt;=0.7*U1010,"B+",IF(R1010&gt;=0.6*U1010,"B",IF(R1010&gt;=0.5*U1010,"C",IF(R1010&gt;=0.4*U1010,"P",IF(R1010&lt;0.4*U1010,"F",R1010))))))))))))))</f>
        <v>A+</v>
      </c>
      <c r="N1010" s="8">
        <f t="shared" ca="1" si="95"/>
        <v>9</v>
      </c>
      <c r="O1010">
        <f t="shared" si="96"/>
        <v>11</v>
      </c>
      <c r="P1010" s="1">
        <f ca="1">IF(ISERROR(F995),"",IF(ISTEXT(VLOOKUP(B995,INDIRECT($F$8),6+(O1010-1)*3)),(VLOOKUP(B995,INDIRECT($F$8),6+(O1010-1)*3)),SUM(VLOOKUP(B995,INDIRECT($F$8),6+(O1010-1)*3),IF(W1012,W1010,0))))</f>
        <v>22</v>
      </c>
      <c r="Q1010" s="1">
        <f ca="1">IF(ISERROR(F995),"",VLOOKUP(B995,INDIRECT($F$8),7+(O1010-1)*3))</f>
        <v>22</v>
      </c>
      <c r="R1010" s="1">
        <f ca="1">IF(ISERROR(F995),"",SUM(P1010:Q1010))</f>
        <v>44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25</v>
      </c>
      <c r="U1010" s="1">
        <f ca="1">IF(ISERROR(F995),"",VLOOKUP(A995,INDIRECT($F$8),8+(O1010-1)*3))</f>
        <v>50</v>
      </c>
      <c r="V1010" s="1" t="str">
        <f ca="1">IF(ISERROR(F995),"",IF(N1010=0,A1010,""))</f>
        <v/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0</v>
      </c>
      <c r="X1010" s="1" t="str">
        <f ca="1">IF(ISERROR(F995),"",IF(W1010=0,"",_xlfn.TEXTJOIN("",FALSE," G+",W1010," in ",A1010)))</f>
        <v/>
      </c>
    </row>
    <row r="1011" spans="1:24" ht="12" customHeight="1" x14ac:dyDescent="0.25">
      <c r="A1011" s="7" t="str">
        <f ca="1">IF(ISERROR(F995),"",VLOOKUP(C995,INDIRECT($F$8),6+(O1011-1)*3-Y1011,0))</f>
        <v>GP 02</v>
      </c>
      <c r="B1011" s="38" t="str">
        <f ca="1">IF(ISERROR(F995),"",VLOOKUP(D995,INDIRECT($F$8),6+(O1011-1)*3-Z1011,0))</f>
        <v>General Proficiency ($)</v>
      </c>
      <c r="C1011" s="38"/>
      <c r="D1011" s="38"/>
      <c r="E1011" s="38"/>
      <c r="F1011" s="7">
        <f ca="1">IF(ISERROR(F995),"",VLOOKUP(E995,INDIRECT($F$8),6+(O1011-1)*3-AA1011,0))</f>
        <v>0</v>
      </c>
      <c r="G1011" s="39" t="str">
        <f ca="1">IF(ISERROR(F995),"","-")</f>
        <v>-</v>
      </c>
      <c r="H1011" s="39"/>
      <c r="I1011" s="39" t="str">
        <f ca="1">IF(ISERROR(F995),"",_xlfn.TEXTJOIN("/",FALSE,Q1011,T1011))</f>
        <v>45/50</v>
      </c>
      <c r="J1011" s="39"/>
      <c r="K1011" s="39" t="str">
        <f ca="1">IF(ISERROR(F995),"",_xlfn.TEXTJOIN("/",FALSE,R1011,U1011))</f>
        <v>45/50</v>
      </c>
      <c r="L1011" s="39"/>
      <c r="M1011" s="39" t="str">
        <f ca="1">IF(ISBLANK(R1011),"",IF(ISTEXT(R1011),R1011,IF(R1011&gt;=0.8*U1011,"Excellent",IF(R1011&gt;=0.6*U1011,"Very Good",IF(R1011&gt;=0.4*U1011,"Good",IF(R1011&gt;=0.2*U1011,"Satisfactory","Average"))))))</f>
        <v>Excellent</v>
      </c>
      <c r="N1011" s="39"/>
      <c r="O1011">
        <f t="shared" si="96"/>
        <v>12</v>
      </c>
      <c r="P1011" s="1">
        <f ca="1">IF(ISERROR(F995),"",IF(ISTEXT(VLOOKUP(B\28,INDIRECT($F$8),6+(O1011-1)*3)),(VLOOKUP(B995,INDIRECT($F$8),6+(O1011-1)*3)),SUM(VLOOKUP(B995,INDIRECT($F$8),6+(O1011-1)*3),IF(W1012,W1011,0))))</f>
        <v>0</v>
      </c>
      <c r="Q1011" s="1">
        <f ca="1">IF(ISERROR(F995),"",VLOOKUP(B995,INDIRECT($F$8),7+(O1011-1)*3))</f>
        <v>45</v>
      </c>
      <c r="R1011" s="1">
        <f ca="1">IF(ISERROR(F995),"",SUM(P1011:Q1011))</f>
        <v>45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5">
      <c r="A1012" s="40" t="str">
        <f ca="1">IF(ISERROR(F995),"",A991)</f>
        <v>Total Credits/ Marks/ Total Grade Points</v>
      </c>
      <c r="B1012" s="40"/>
      <c r="C1012" s="40"/>
      <c r="D1012" s="40"/>
      <c r="E1012" s="40"/>
      <c r="F1012" s="10">
        <f ca="1">IF(ISERROR(F995),"",SUM(F1000:F1010))</f>
        <v>23</v>
      </c>
      <c r="G1012" s="41" t="str">
        <f ca="1">IF(ISERROR(F995),"",_xlfn.TEXTJOIN("/",TRUE,SUMIF(F1000:F1011,"&gt;0",P1000:P1011),SUMIF(F1000:F1011,"&gt;0",S1000:S1011)))</f>
        <v>354/575</v>
      </c>
      <c r="H1012" s="41"/>
      <c r="I1012" s="41" t="str">
        <f ca="1">IF(ISERROR(F995),"",_xlfn.TEXTJOIN("/",TRUE,SUMIF(F1000:F1011,"&gt;0",Q1000:Q1011),SUMIF(F1000:F1011,"&gt;0",T1000:T1011)))</f>
        <v>322/375</v>
      </c>
      <c r="J1012" s="41"/>
      <c r="K1012" s="41" t="str">
        <f ca="1">IF(ISERROR(F995),"",_xlfn.TEXTJOIN("/",TRUE,SUMIF(F1000:F1011,"&gt;0",R1000:R1011),SUMIF(F1000:F1011,"&gt;0",U1000:U1011)))</f>
        <v>676/950</v>
      </c>
      <c r="L1012" s="41"/>
      <c r="M1012" s="40" t="e">
        <f ca="1">IF(ISERROR(F995),"",SUMPRODUCT(N1000:N1010,F1000:F1010))</f>
        <v>#N/A</v>
      </c>
      <c r="N1012" s="40"/>
      <c r="V1012" s="1" t="e">
        <f ca="1">IF(ISERROR(F995),"",_xlfn.TEXTJOIN(", ",TRUE,V1000:V1011))</f>
        <v>#N/A</v>
      </c>
      <c r="W1012" t="b">
        <f ca="1">IF(ISERROR(F995),"",IF(SUM(W1000:W1011)&lt;=W999,TRUE,FALSE))</f>
        <v>0</v>
      </c>
      <c r="X1012" s="1" t="str">
        <f ca="1">IF(ISERROR(F995),"",_xlfn.TEXTJOIN(",",TRUE,X1000:X1011))</f>
        <v xml:space="preserve"> G+11 in AHT 001</v>
      </c>
    </row>
    <row r="1013" spans="1:24" ht="12" customHeight="1" x14ac:dyDescent="0.25">
      <c r="A1013" s="40" t="str">
        <f ca="1">IF(ISERROR(F995),"",A992)</f>
        <v>Result:</v>
      </c>
      <c r="B1013" s="42" t="e" cm="1">
        <f t="array" aca="1" ref="B1013" ca="1">IF(INDIRECT("N" &amp; ROW())&lt;20, "NOT PROMOTED TO SECOND YEAR", IF(TRIM(INDIRECT("V" &amp; ROW()-1))="","PASS","CARRY OVER")
)</f>
        <v>#N/A</v>
      </c>
      <c r="C1013" s="42"/>
      <c r="D1013" s="40" t="str">
        <f ca="1">IF(ISERROR(F995),"",D992)</f>
        <v>Remark:</v>
      </c>
      <c r="E1013" s="42" t="e">
        <f ca="1">IF(ISERROR(F995),"",IF(V1012="",IF(X1012="","",X1012),_xlfn.TEXTJOIN(" ",TRUE,"BACK IN",V1012)))</f>
        <v>#N/A</v>
      </c>
      <c r="F1013" s="42"/>
      <c r="G1013" s="40" t="str">
        <f ca="1">IF(ISERROR(F995),"",G992)</f>
        <v>SGPA:</v>
      </c>
      <c r="H1013" s="43" t="e">
        <f ca="1">IF(ISERROR(F995),"",M1012/F1012)</f>
        <v>#N/A</v>
      </c>
      <c r="I1013" s="40" t="str">
        <f ca="1">IF(ISERROR(F995),"",I992)</f>
        <v>CGPA:</v>
      </c>
      <c r="J1013" s="43" t="e">
        <f ca="1">IF(ISERROR(F995),"",VLOOKUP(B995,INDIRECT($F$8),12+(O1011-1)*3,0))</f>
        <v>#N/A</v>
      </c>
      <c r="K1013" s="42" t="str">
        <f ca="1">IF(ISERROR(F995),"",K992)</f>
        <v>Earned Credits:</v>
      </c>
      <c r="L1013" s="40">
        <f ca="1">IF(ISERROR(F995),"",SUMIF(N1000:N1010,"&gt;0",F1000:F1010))</f>
        <v>19</v>
      </c>
      <c r="M1013" s="42" t="str">
        <f ca="1">IF(ISERROR(F995),"",M992)</f>
        <v>Cuml. Earned Credits:</v>
      </c>
      <c r="N1013" s="40">
        <f ca="1">IF(ISERROR(F995),"",VLOOKUP(B995,INDIRECT($F$8),10+(O1011-1)*3,0))</f>
        <v>42</v>
      </c>
    </row>
    <row r="1014" spans="1:24" ht="12" customHeight="1" x14ac:dyDescent="0.25">
      <c r="A1014" s="40"/>
      <c r="B1014" s="42"/>
      <c r="C1014" s="42"/>
      <c r="D1014" s="40"/>
      <c r="E1014" s="42"/>
      <c r="F1014" s="42"/>
      <c r="G1014" s="40"/>
      <c r="H1014" s="43"/>
      <c r="I1014" s="40"/>
      <c r="J1014" s="43"/>
      <c r="K1014" s="42"/>
      <c r="L1014" s="40"/>
      <c r="M1014" s="42"/>
      <c r="N1014" s="40"/>
    </row>
    <row r="1015" spans="1:24" ht="12" customHeight="1" x14ac:dyDescent="0.25">
      <c r="A1015" s="40"/>
      <c r="B1015" s="42"/>
      <c r="C1015" s="42"/>
      <c r="D1015" s="40"/>
      <c r="E1015" s="42"/>
      <c r="F1015" s="42"/>
      <c r="G1015" s="40"/>
      <c r="H1015" s="43"/>
      <c r="I1015" s="40"/>
      <c r="J1015" s="43"/>
      <c r="K1015" s="42"/>
      <c r="L1015" s="40"/>
      <c r="M1015" s="42"/>
      <c r="N1015" s="40"/>
    </row>
    <row r="1016" spans="1:24" ht="12" customHeight="1" x14ac:dyDescent="0.25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 t="str">
        <f ca="1">VLOOKUP(B1016,INDIRECT($F$8),4,0)</f>
        <v>SHIVRAJ SINGH</v>
      </c>
    </row>
    <row r="1017" spans="1:24" ht="12" customHeight="1" x14ac:dyDescent="0.25">
      <c r="A1017" s="44" t="str">
        <f ca="1">IF(ISERROR(F1016),"",A996)</f>
        <v>Name:</v>
      </c>
      <c r="B1017" s="44" t="str">
        <f ca="1">IFERROR(VLOOKUP(B1016,INDIRECT($F$8),4,0),"")</f>
        <v>SHIVRAJ SINGH</v>
      </c>
      <c r="C1017" s="44"/>
      <c r="D1017" s="44" t="str">
        <f ca="1">IF(ISERROR(F1016),"",D996)</f>
        <v>Father's Name:</v>
      </c>
      <c r="E1017" s="44" t="str">
        <f ca="1">IFERROR(VLOOKUP(B1016,INDIRECT($F$8),5,0),"")</f>
        <v>MOHAN SINGH</v>
      </c>
      <c r="F1017" s="44"/>
      <c r="G1017" s="44" t="str">
        <f ca="1">IF(ISERROR(F1016),"",G996)</f>
        <v>University Roll No:</v>
      </c>
      <c r="H1017" s="44"/>
      <c r="I1017" s="45">
        <f ca="1">IFERROR(VLOOKUP(B1016,INDIRECT($F$8),2,0),"")</f>
        <v>250090101049</v>
      </c>
      <c r="J1017" s="45"/>
      <c r="K1017" s="44" t="str">
        <f ca="1">IF(ISERROR(F1016),"",K996)</f>
        <v>University Enrol. No:</v>
      </c>
      <c r="L1017" s="44"/>
      <c r="M1017" s="45">
        <f ca="1">IFERROR(VLOOKUP(B1016,INDIRECT($F$8),3,0),"")</f>
        <v>0</v>
      </c>
      <c r="N1017" s="45"/>
    </row>
    <row r="1018" spans="1:24" ht="12" customHeight="1" x14ac:dyDescent="0.25">
      <c r="A1018" s="44"/>
      <c r="B1018" s="44"/>
      <c r="C1018" s="44"/>
      <c r="D1018" s="44"/>
      <c r="E1018" s="44"/>
      <c r="F1018" s="44"/>
      <c r="G1018" s="44"/>
      <c r="H1018" s="44"/>
      <c r="I1018" s="45"/>
      <c r="J1018" s="45"/>
      <c r="K1018" s="44"/>
      <c r="L1018" s="44"/>
      <c r="M1018" s="45"/>
      <c r="N1018" s="45"/>
    </row>
    <row r="1019" spans="1:24" ht="12" customHeight="1" x14ac:dyDescent="0.25">
      <c r="A1019" s="42" t="str">
        <f ca="1">IF(ISERROR(F1016),"",A998)</f>
        <v>Subject Code</v>
      </c>
      <c r="B1019" s="42" t="str">
        <f ca="1">IF(ISERROR(F1016),"",B998)</f>
        <v>Subject Name</v>
      </c>
      <c r="C1019" s="42"/>
      <c r="D1019" s="42"/>
      <c r="E1019" s="42"/>
      <c r="F1019" s="42" t="str">
        <f ca="1">IF(ISERROR(F1016),"",F998)</f>
        <v>Credits</v>
      </c>
      <c r="G1019" s="42" t="str">
        <f ca="1">IF(ISERROR(F1016),"",G998)</f>
        <v>External Marks</v>
      </c>
      <c r="H1019" s="42"/>
      <c r="I1019" s="42" t="str">
        <f ca="1">IF(ISERROR(F1016),"",I998)</f>
        <v>Sessional Marks</v>
      </c>
      <c r="J1019" s="42"/>
      <c r="K1019" s="42" t="str">
        <f ca="1">IF(ISERROR(F1016),"",K998)</f>
        <v>Total Marks</v>
      </c>
      <c r="L1019" s="42"/>
      <c r="M1019" s="42" t="str">
        <f ca="1">IF(ISERROR(F1016),"",M998)</f>
        <v>Grade</v>
      </c>
      <c r="N1019" s="42" t="str">
        <f ca="1">IF(ISERROR(F1016),"",N998)</f>
        <v>Grade Points</v>
      </c>
    </row>
    <row r="1020" spans="1:24" ht="12" customHeight="1" x14ac:dyDescent="0.25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W1020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10</v>
      </c>
    </row>
    <row r="1021" spans="1:24" ht="12" customHeight="1" x14ac:dyDescent="0.25">
      <c r="A1021" s="7" t="str">
        <f ca="1">IF(ISERROR(F1016),"",VLOOKUP(C1016,INDIRECT($F$8),6+(O1021-1)*3,0))</f>
        <v>AHT 001</v>
      </c>
      <c r="B1021" s="38" t="str">
        <f ca="1">IF(ISERROR(F1016),"",VLOOKUP(D1016,INDIRECT($F$8),6+(O1021-1)*3,0))</f>
        <v>Engineering Physics</v>
      </c>
      <c r="C1021" s="38"/>
      <c r="D1021" s="38"/>
      <c r="E1021" s="38"/>
      <c r="F1021" s="7">
        <f ca="1">IF(ISERROR(F1016),"",VLOOKUP(E1016,INDIRECT($F$8),6+(O1021-1)*3,0))</f>
        <v>4</v>
      </c>
      <c r="G1021" s="39" t="str">
        <f ca="1">IF(ISERROR(F1016),"",_xlfn.TEXTJOIN("/",FALSE,P1021,S1021))</f>
        <v>MOHAN SINGH/100</v>
      </c>
      <c r="H1021" s="39"/>
      <c r="I1021" s="39" t="str">
        <f ca="1">IF(ISERROR(F1016),"",_xlfn.TEXTJOIN("/",FALSE,Q1021,T1021))</f>
        <v>43/50</v>
      </c>
      <c r="J1021" s="39"/>
      <c r="K1021" s="39" t="str">
        <f ca="1">IF(ISERROR(F1016),"",_xlfn.TEXTJOIN("/",FALSE,R1021,U1021))</f>
        <v>43/150</v>
      </c>
      <c r="L1021" s="39"/>
      <c r="M1021" s="7" t="b">
        <f ca="1">IF(ISERROR(F1016),"",IF(ISTEXT(P1021),IF(P1021="A","Ab",IF(P1021="D","Dt",IF(P1021="UFM","UFM",IF(P1021="NA","")))),IF(AND(ISBLANK(P1021),ISBLANK(R1021)),"",IF(P1021&lt;0.3*S1021,"F",IF(ISBLANK(R1021),"",IF(ISTEXT(R1021),R1021,IF(R1021&gt;=0.9*U1021,"O",IF(R1021&gt;=0.85*U1021,"A+",IF(R1021&gt;=0.8*U1021,"A",IF(R1021&gt;=0.7*U1021,"B+",IF(R1021&gt;=0.6*U1021,"B",IF(R1021&gt;=0.5*U1021,"C",IF(R1021&gt;=0.4*U1021,"P",IF(R1021&lt;0.4*U1021,"F",R1021))))))))))))))</f>
        <v>0</v>
      </c>
      <c r="N1021" s="8" t="e">
        <f t="shared" ref="N1021:N1031" ca="1" si="97">INDEX($Z$2:$Z$13,MATCH(M1021,$Y$2:$Y$13,0))</f>
        <v>#N/A</v>
      </c>
      <c r="O1021">
        <v>1</v>
      </c>
      <c r="P1021" s="1" t="str">
        <f ca="1">IF(ISERROR(F1016),"",IF(ISTEXT(VLOOKUP(B1016,INDIRECT($F$8),6+(O1021-1)*3)),(VLOOKUP(B1016,INDIRECT($F$8),6+(O1021-1)*3)),SUM(VLOOKUP(B1016,INDIRECT($F$8),6+(O1021-1)*3),IF(W1033,W1021,0))))</f>
        <v>MOHAN SINGH</v>
      </c>
      <c r="Q1021" s="1">
        <f ca="1">IF(ISERROR(F1016),"",VLOOKUP(B1016,INDIRECT($F$8),7+(O1021-1)*3))</f>
        <v>43</v>
      </c>
      <c r="R1021" s="1">
        <f ca="1">IF(ISERROR(F1016),"",SUM(P1021:Q1021))</f>
        <v>43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e">
        <f ca="1">IF(ISERROR(F1016),"",IF(N1021=0,A1021,""))</f>
        <v>#N/A</v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11</v>
      </c>
      <c r="X1021" s="1" t="str">
        <f ca="1">IF(ISERROR(F1016),"",IF(W1021=0,"",_xlfn.TEXTJOIN("",FALSE," G+",W1021," in ",A1021)))</f>
        <v xml:space="preserve"> G+11 in AHT 001</v>
      </c>
    </row>
    <row r="1022" spans="1:24" ht="12" customHeight="1" x14ac:dyDescent="0.25">
      <c r="A1022" s="7" t="str">
        <f ca="1">IF(ISERROR(F1016),"",VLOOKUP(C1016,INDIRECT($F$8),6+(O1022-1)*3,0))</f>
        <v>AHT 005</v>
      </c>
      <c r="B1022" s="38" t="str">
        <f ca="1">IF(ISERROR(F1016),"",VLOOKUP(D1016,INDIRECT($F$8),6+(O1022-1)*3,0))</f>
        <v>Analytical Mathematics</v>
      </c>
      <c r="C1022" s="38"/>
      <c r="D1022" s="38"/>
      <c r="E1022" s="38"/>
      <c r="F1022" s="7">
        <f ca="1">IF(ISERROR(F1016),"",VLOOKUP(E1016,INDIRECT($F$8),6+(O1022-1)*3,0))</f>
        <v>4</v>
      </c>
      <c r="G1022" s="39" t="str">
        <f ca="1">IF(ISERROR(F1016),"",_xlfn.TEXTJOIN("/",FALSE,P1022,S1022))</f>
        <v>65/100</v>
      </c>
      <c r="H1022" s="39"/>
      <c r="I1022" s="39" t="str">
        <f ca="1">IF(ISERROR(F1016),"",_xlfn.TEXTJOIN("/",FALSE,Q1022,T1022))</f>
        <v>39/50</v>
      </c>
      <c r="J1022" s="39"/>
      <c r="K1022" s="39" t="str">
        <f ca="1">IF(ISERROR(F1016),"",_xlfn.TEXTJOIN("/",FALSE,R1022,U1022))</f>
        <v>104/150</v>
      </c>
      <c r="L1022" s="39"/>
      <c r="M1022" s="7" t="str">
        <f ca="1">IF(ISERROR(F1016),"",IF(ISTEXT(P1022),IF(P1022="A","Ab",IF(P1022="D","Dt",IF(P1022="UFM","UFM",IF(P1022="NA","")))),IF(AND(ISBLANK(P1022),ISBLANK(R1022)),"",IF(P1022&lt;0.3*S1022,"F",IF(ISBLANK(R1022),"",IF(ISTEXT(R1022),R1022,IF(R1022&gt;=0.9*U1022,"O",IF(R1022&gt;=0.85*U1022,"A+",IF(R1022&gt;=0.8*U1022,"A",IF(R1022&gt;=0.7*U1022,"B+",IF(R1022&gt;=0.6*U1022,"B",IF(R1022&gt;=0.5*U1022,"C",IF(R1022&gt;=0.4*U1022,"P",IF(R1022&lt;0.4*U1022,"F",R1022))))))))))))))</f>
        <v>B</v>
      </c>
      <c r="N1022" s="8">
        <f t="shared" ca="1" si="97"/>
        <v>6</v>
      </c>
      <c r="O1022">
        <f>O1021+1</f>
        <v>2</v>
      </c>
      <c r="P1022" s="1">
        <f ca="1">IF(ISERROR(F1016),"",IF(ISTEXT(VLOOKUP(B1016,INDIRECT($F$8),6+(O1022-1)*3)),(VLOOKUP(B1016,INDIRECT($F$8),6+(O1022-1)*3)),SUM(VLOOKUP(B1016,INDIRECT($F$8),6+(O1022-1)*3),IF(W1033,W1022,0))))</f>
        <v>65</v>
      </c>
      <c r="Q1022" s="1">
        <f ca="1">IF(ISERROR(F1016),"",VLOOKUP(B1016,INDIRECT($F$8),7+(O1022-1)*3))</f>
        <v>39</v>
      </c>
      <c r="R1022" s="1">
        <f ca="1">IF(ISERROR(F1016),"",SUM(P1022:Q1022))</f>
        <v>104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str">
        <f ca="1">IF(ISERROR(F1016),"",IF(N1022=0,A1022,""))</f>
        <v/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0</v>
      </c>
      <c r="X1022" s="1" t="str">
        <f ca="1">IF(ISERROR(F1016),"",IF(W1022=0,"",_xlfn.TEXTJOIN("",FALSE," G+",W1022," in ",A1022)))</f>
        <v/>
      </c>
    </row>
    <row r="1023" spans="1:24" ht="12" customHeight="1" x14ac:dyDescent="0.25">
      <c r="A1023" s="7" t="str">
        <f ca="1">IF(ISERROR(F1016),"",VLOOKUP(C1016,INDIRECT($F$8),6+(O1023-1)*3,0))</f>
        <v>EET 001</v>
      </c>
      <c r="B1023" s="38" t="str">
        <f ca="1">IF(ISERROR(F1016),"",VLOOKUP(D1016,INDIRECT($F$8),6+(O1023-1)*3,0))</f>
        <v>Basic Electrical Engineering</v>
      </c>
      <c r="C1023" s="38"/>
      <c r="D1023" s="38"/>
      <c r="E1023" s="38"/>
      <c r="F1023" s="7">
        <f ca="1">IF(ISERROR(F1016),"",VLOOKUP(E1016,INDIRECT($F$8),6+(O1023-1)*3,0))</f>
        <v>4</v>
      </c>
      <c r="G1023" s="39" t="str">
        <f ca="1">IF(ISERROR(F1016),"",_xlfn.TEXTJOIN("/",FALSE,P1023,S1023))</f>
        <v>72/100</v>
      </c>
      <c r="H1023" s="39"/>
      <c r="I1023" s="39" t="str">
        <f ca="1">IF(ISERROR(F1016),"",_xlfn.TEXTJOIN("/",FALSE,Q1023,T1023))</f>
        <v>46/50</v>
      </c>
      <c r="J1023" s="39"/>
      <c r="K1023" s="39" t="str">
        <f ca="1">IF(ISERROR(F1016),"",_xlfn.TEXTJOIN("/",FALSE,R1023,U1023))</f>
        <v>118/150</v>
      </c>
      <c r="L1023" s="39"/>
      <c r="M1023" s="7" t="str">
        <f ca="1">IF(ISERROR(F1016),"",IF(ISTEXT(P1023),IF(P1023="A","Ab",IF(P1023="D","Dt",IF(P1023="UFM","UFM",IF(P1023="NA","")))),IF(AND(ISBLANK(P1023),ISBLANK(R1023)),"",IF(P1023&lt;0.3*S1023,"F",IF(ISBLANK(R1023),"",IF(ISTEXT(R1023),R1023,IF(R1023&gt;=0.9*U1023,"O",IF(R1023&gt;=0.85*U1023,"A+",IF(R1023&gt;=0.8*U1023,"A",IF(R1023&gt;=0.7*U1023,"B+",IF(R1023&gt;=0.6*U1023,"B",IF(R1023&gt;=0.5*U1023,"C",IF(R1023&gt;=0.4*U1023,"P",IF(R1023&lt;0.4*U1023,"F",R1023))))))))))))))</f>
        <v>B+</v>
      </c>
      <c r="N1023" s="8">
        <f t="shared" ca="1" si="97"/>
        <v>7</v>
      </c>
      <c r="O1023">
        <f>O1022+1</f>
        <v>3</v>
      </c>
      <c r="P1023" s="1">
        <f ca="1">IF(ISERROR(F1016),"",IF(ISTEXT(VLOOKUP(B1016,INDIRECT($F$8),6+(O1023-1)*3)),(VLOOKUP(B1016,INDIRECT($F$8),6+(O1023-1)*3)),SUM(VLOOKUP(B1016,INDIRECT($F$8),6+(O1023-1)*3),IF(W1033,W1023,0))))</f>
        <v>72</v>
      </c>
      <c r="Q1023" s="1">
        <f ca="1">IF(ISERROR(F1016),"",VLOOKUP(B1016,INDIRECT($F$8),7+(O1023-1)*3))</f>
        <v>46</v>
      </c>
      <c r="R1023" s="1">
        <f ca="1">IF(ISERROR(F1016),"",SUM(P1023:Q1023))</f>
        <v>118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str">
        <f ca="1">IF(ISERROR(F1016),"",IF(N1023=0,A1023,""))</f>
        <v/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0</v>
      </c>
      <c r="X1023" s="1" t="str">
        <f ca="1">IF(ISERROR(F1016),"",IF(W1023=0,"",_xlfn.TEXTJOIN("",FALSE," G+",W1023," in ",A1023)))</f>
        <v/>
      </c>
    </row>
    <row r="1024" spans="1:24" ht="12" customHeight="1" x14ac:dyDescent="0.25">
      <c r="A1024" s="7" t="str">
        <f ca="1">IF(ISERROR(F1016),"",VLOOKUP(C1016,INDIRECT($F$8),6+(O1024-1)*3,0))</f>
        <v>CST 001</v>
      </c>
      <c r="B1024" s="38" t="str">
        <f ca="1">IF(ISERROR(F1016),"",VLOOKUP(D1016,INDIRECT($F$8),6+(O1024-1)*3,0))</f>
        <v>Programming for Problem Solving</v>
      </c>
      <c r="C1024" s="38"/>
      <c r="D1024" s="38"/>
      <c r="E1024" s="38"/>
      <c r="F1024" s="7">
        <f ca="1">IF(ISERROR(F1016),"",VLOOKUP(E1016,INDIRECT($F$8),6+(O1024-1)*3,0))</f>
        <v>4</v>
      </c>
      <c r="G1024" s="39" t="str">
        <f ca="1">IF(ISERROR(F1016),"",_xlfn.TEXTJOIN("/",FALSE,P1024,S1024))</f>
        <v>75/100</v>
      </c>
      <c r="H1024" s="39"/>
      <c r="I1024" s="39" t="str">
        <f ca="1">IF(ISERROR(F1016),"",_xlfn.TEXTJOIN("/",FALSE,Q1024,T1024))</f>
        <v>38/50</v>
      </c>
      <c r="J1024" s="39"/>
      <c r="K1024" s="39" t="str">
        <f ca="1">IF(ISERROR(F1016),"",_xlfn.TEXTJOIN("/",FALSE,R1024,U1024))</f>
        <v>113/150</v>
      </c>
      <c r="L1024" s="39"/>
      <c r="M1024" s="7" t="str">
        <f ca="1">IF(ISERROR(F1016),"",IF(ISTEXT(P1024),IF(P1024="A","Ab",IF(P1024="D","Dt",IF(P1024="UFM","UFM",IF(P1024="NA","")))),IF(AND(ISBLANK(P1024),ISBLANK(R1024)),"",IF(P1024&lt;0.3*S1024,"F",IF(ISBLANK(R1024),"",IF(ISTEXT(R1024),R1024,IF(R1024&gt;=0.9*U1024,"O",IF(R1024&gt;=0.85*U1024,"A+",IF(R1024&gt;=0.8*U1024,"A",IF(R1024&gt;=0.7*U1024,"B+",IF(R1024&gt;=0.6*U1024,"B",IF(R1024&gt;=0.5*U1024,"C",IF(R1024&gt;=0.4*U1024,"P",IF(R1024&lt;0.4*U1024,"F",R1024))))))))))))))</f>
        <v>B+</v>
      </c>
      <c r="N1024" s="8">
        <f t="shared" ca="1" si="97"/>
        <v>7</v>
      </c>
      <c r="O1024">
        <f>O1023+1</f>
        <v>4</v>
      </c>
      <c r="P1024" s="1">
        <f ca="1">IF(ISERROR(F1016),"",IF(ISTEXT(VLOOKUP(B1016,INDIRECT($F$8),6+(O1024-1)*3)),(VLOOKUP(B1016,INDIRECT($F$8),6+(O1024-1)*3)),SUM(VLOOKUP(B1016,INDIRECT($F$8),6+(O1024-1)*3),IF(W1033,W1024,0))))</f>
        <v>75</v>
      </c>
      <c r="Q1024" s="1">
        <f ca="1">IF(ISERROR(F1016),"",VLOOKUP(B1016,INDIRECT($F$8),7+(O1024-1)*3))</f>
        <v>38</v>
      </c>
      <c r="R1024" s="1">
        <f ca="1">IF(ISERROR(F1016),"",SUM(P1024:Q1024))</f>
        <v>113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str">
        <f ca="1">IF(ISERROR(F1016),"",IF(N1024=0,A1024,""))</f>
        <v/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0</v>
      </c>
      <c r="X1024" s="1" t="str">
        <f ca="1">IF(ISERROR(F1016),"",IF(W1024=0,"",_xlfn.TEXTJOIN("",FALSE," G+",W1024," in ",A1024)))</f>
        <v/>
      </c>
    </row>
    <row r="1025" spans="1:24" ht="12" customHeight="1" x14ac:dyDescent="0.25">
      <c r="A1025" s="7" t="str">
        <f ca="1">IF(ISERROR(F1016),"",VLOOKUP(C1016,INDIRECT($F$8),6+(O1025-1)*3,0))</f>
        <v>AHT 004</v>
      </c>
      <c r="B1025" s="38" t="str">
        <f ca="1">IF(ISERROR(F1016),"",VLOOKUP(D1016,INDIRECT($F$8),6+(O1025-1)*3,0))</f>
        <v>Environmental Studies ($)</v>
      </c>
      <c r="C1025" s="38"/>
      <c r="D1025" s="38"/>
      <c r="E1025" s="38"/>
      <c r="F1025" s="7">
        <f ca="1">IF(ISERROR(F1016),"",VLOOKUP(E1016,INDIRECT($F$8),6+(O1025-1)*3,0))</f>
        <v>0</v>
      </c>
      <c r="G1025" s="39" t="str">
        <f ca="1">IF(ISERROR(F1016),"",_xlfn.TEXTJOIN("/",FALSE,P1025,S1025))</f>
        <v>36/50</v>
      </c>
      <c r="H1025" s="39"/>
      <c r="I1025" s="39" t="str">
        <f ca="1">IF(ISERROR(F1016),"",_xlfn.TEXTJOIN("/",FALSE,Q1025,T1025))</f>
        <v>23/25</v>
      </c>
      <c r="J1025" s="39"/>
      <c r="K1025" s="39" t="str">
        <f ca="1">IF(ISERROR(F1016),"",_xlfn.TEXTJOIN("/",FALSE,R1025,U1025))</f>
        <v>59/75</v>
      </c>
      <c r="L1025" s="39"/>
      <c r="M1025" s="7" t="str">
        <f ca="1">IF(ISERROR(F1016),"",IF(ISTEXT(P1025),IF(P1025="A","Ab",IF(P1025="D","Dt",IF(P1025="UFM","UFM",IF(P1025="NA","")))),IF(AND(ISBLANK(P1025),ISBLANK(R1025)),"",IF(P1025&lt;0.3*S1025,"F",IF(ISBLANK(R1025),"",IF(ISTEXT(R1025),R1025,IF(R1025&gt;=0.9*U1025,"O",IF(R1025&gt;=0.85*U1025,"A+",IF(R1025&gt;=0.8*U1025,"A",IF(R1025&gt;=0.7*U1025,"B+",IF(R1025&gt;=0.6*U1025,"B",IF(R1025&gt;=0.5*U1025,"C",IF(R1025&gt;=0.4*U1025,"P",IF(R1025&lt;0.4*U1025,"F",R1025))))))))))))))</f>
        <v>B+</v>
      </c>
      <c r="N1025" s="8">
        <f t="shared" ca="1" si="97"/>
        <v>7</v>
      </c>
      <c r="O1025">
        <f>O1024+1</f>
        <v>5</v>
      </c>
      <c r="P1025" s="1">
        <f ca="1">IF(ISERROR(F1016),"",IF(ISTEXT(VLOOKUP(B1016,INDIRECT($F$8),6+(O1025-1)*3)),(VLOOKUP(B1016,INDIRECT($F$8),6+(O1025-1)*3)),SUM(VLOOKUP(B1016,INDIRECT($F$8),6+(O1025-1)*3),IF(W1033,W1025,0))))</f>
        <v>36</v>
      </c>
      <c r="Q1025" s="1">
        <f ca="1">IF(ISERROR(F1016),"",VLOOKUP(B1016,INDIRECT($F$8),7+(O1025-1)*3))</f>
        <v>23</v>
      </c>
      <c r="R1025" s="1">
        <f ca="1">IF(ISERROR(F1016),"",SUM(P1025:Q1025))</f>
        <v>59</v>
      </c>
      <c r="S1025" s="1">
        <f ca="1">IF(ISERROR(F1016),"",VLOOKUP(A1016,INDIRECT($F$8),6+(O1025-1)*3))</f>
        <v>50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75</v>
      </c>
      <c r="V1025" s="1" t="str">
        <f ca="1">IF(ISERROR(F1016),"",IF(N1025=0,A1025,""))</f>
        <v/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0</v>
      </c>
      <c r="X1025" s="1" t="str">
        <f ca="1">IF(ISERROR(F1016),"",IF(W1025=0,"",_xlfn.TEXTJOIN("",FALSE," G+",W1025," in ",A1025)))</f>
        <v/>
      </c>
    </row>
    <row r="1026" spans="1:24" ht="12" customHeight="1" x14ac:dyDescent="0.25">
      <c r="A1026" s="7" t="str">
        <f ca="1">IF(ISERROR(F1016),"",VLOOKUP(C1016,INDIRECT($F$8),6+(O1026-1)*3,0))</f>
        <v>AHP 001</v>
      </c>
      <c r="B1026" s="38" t="str">
        <f ca="1">IF(ISERROR(F1016),"",VLOOKUP(D1016,INDIRECT($F$8),6+(O1026-1)*3,0))</f>
        <v>Engineering Physics Lab</v>
      </c>
      <c r="C1026" s="38"/>
      <c r="D1026" s="38"/>
      <c r="E1026" s="38"/>
      <c r="F1026" s="7">
        <f ca="1">IF(ISERROR(F1016),"",VLOOKUP(E1016,INDIRECT($F$8),6+(O1026-1)*3,0))</f>
        <v>1</v>
      </c>
      <c r="G1026" s="39" t="str">
        <f ca="1">IF(ISERROR(F1016),"",_xlfn.TEXTJOIN("/",FALSE,P1026,S1026))</f>
        <v>19/25</v>
      </c>
      <c r="H1026" s="39"/>
      <c r="I1026" s="39" t="str">
        <f ca="1">IF(ISERROR(F1016),"",_xlfn.TEXTJOIN("/",FALSE,Q1026,T1026))</f>
        <v>22/25</v>
      </c>
      <c r="J1026" s="39"/>
      <c r="K1026" s="39" t="str">
        <f ca="1">IF(ISERROR(F1016),"",_xlfn.TEXTJOIN("/",FALSE,R1026,U1026))</f>
        <v>41/50</v>
      </c>
      <c r="L1026" s="39"/>
      <c r="M1026" s="7" t="str">
        <f ca="1">IF(ISERROR(F1016),"",IF(ISTEXT(P1026),IF(P1026="A","Ab",IF(P1026="D","Dt",IF(P1026="UFM","UFM",IF(P1026="NA","")))),IF(AND(ISBLANK(P1026),ISBLANK(R1026)),"",IF(P1026&lt;0.3*S1026,"F",IF(ISBLANK(R1026),"",IF(ISTEXT(R1026),R1026,IF(R1026&gt;=0.9*U1026,"O",IF(R1026&gt;=0.85*U1026,"A+",IF(R1026&gt;=0.8*U1026,"A",IF(R1026&gt;=0.7*U1026,"B+",IF(R1026&gt;=0.6*U1026,"B",IF(R1026&gt;=0.5*U1026,"C",IF(R1026&gt;=0.4*U1026,"P",IF(R1026&lt;0.4*U1026,"F",R1026))))))))))))))</f>
        <v>A</v>
      </c>
      <c r="N1026" s="8">
        <f t="shared" ca="1" si="97"/>
        <v>8</v>
      </c>
      <c r="O1026">
        <f t="shared" ref="O1026:O1032" si="98">O1025+1</f>
        <v>6</v>
      </c>
      <c r="P1026" s="1">
        <f ca="1">IF(ISERROR(F1016),"",IF(ISTEXT(VLOOKUP(B1016,INDIRECT($F$8),6+(O1026-1)*3)),(VLOOKUP(B1016,INDIRECT($F$8),6+(O1026-1)*3)),SUM(VLOOKUP(B1016,INDIRECT($F$8),6+(O1026-1)*3),IF(W1033,W1026,0))))</f>
        <v>19</v>
      </c>
      <c r="Q1026" s="1">
        <f ca="1">IF(ISERROR(F1016),"",VLOOKUP(B1016,INDIRECT($F$8),7+(O1026-1)*3))</f>
        <v>22</v>
      </c>
      <c r="R1026" s="1">
        <f ca="1">IF(ISERROR(F1016),"",SUM(P1026:Q1026))</f>
        <v>41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str">
        <f ca="1">IF(ISERROR(F1016),"",IF(N1026=0,A1026,""))</f>
        <v/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0</v>
      </c>
      <c r="X1026" s="1" t="str">
        <f ca="1">IF(ISERROR(F1016),"",IF(W1026=0,"",_xlfn.TEXTJOIN("",FALSE," G+",W1026," in ",A1026)))</f>
        <v/>
      </c>
    </row>
    <row r="1027" spans="1:24" ht="12" customHeight="1" x14ac:dyDescent="0.25">
      <c r="A1027" s="7" t="str">
        <f ca="1">IF(ISERROR(F1016),"",VLOOKUP(C1016,INDIRECT($F$8),6+(O1027-1)*3,0))</f>
        <v>EEP 001</v>
      </c>
      <c r="B1027" s="38" t="str">
        <f ca="1">IF(ISERROR(F1016),"",VLOOKUP(D1016,INDIRECT($F$8),6+(O1027-1)*3,0))</f>
        <v>Basic Electrical Engineering Lab</v>
      </c>
      <c r="C1027" s="38"/>
      <c r="D1027" s="38"/>
      <c r="E1027" s="38"/>
      <c r="F1027" s="7">
        <f ca="1">IF(ISERROR(F1016),"",VLOOKUP(E1016,INDIRECT($F$8),6+(O1027-1)*3,0))</f>
        <v>1</v>
      </c>
      <c r="G1027" s="39" t="str">
        <f ca="1">IF(ISERROR(F1016),"",_xlfn.TEXTJOIN("/",FALSE,P1027,S1027))</f>
        <v>24/25</v>
      </c>
      <c r="H1027" s="39"/>
      <c r="I1027" s="39" t="str">
        <f ca="1">IF(ISERROR(F1016),"",_xlfn.TEXTJOIN("/",FALSE,Q1027,T1027))</f>
        <v>24/25</v>
      </c>
      <c r="J1027" s="39"/>
      <c r="K1027" s="39" t="str">
        <f ca="1">IF(ISERROR(F1016),"",_xlfn.TEXTJOIN("/",FALSE,R1027,U1027))</f>
        <v>48/50</v>
      </c>
      <c r="L1027" s="39"/>
      <c r="M1027" s="7" t="str">
        <f ca="1">IF(ISERROR(F1016),"",IF(ISTEXT(P1027),IF(P1027="A","Ab",IF(P1027="D","Dt",IF(P1027="UFM","UFM",IF(P1027="NA","")))),IF(AND(ISBLANK(P1027),ISBLANK(R1027)),"",IF(P1027&lt;0.3*S1027,"F",IF(ISBLANK(R1027),"",IF(ISTEXT(R1027),R1027,IF(R1027&gt;=0.9*U1027,"O",IF(R1027&gt;=0.85*U1027,"A+",IF(R1027&gt;=0.8*U1027,"A",IF(R1027&gt;=0.7*U1027,"B+",IF(R1027&gt;=0.6*U1027,"B",IF(R1027&gt;=0.5*U1027,"C",IF(R1027&gt;=0.4*U1027,"P",IF(R1027&lt;0.4*U1027,"F",R1027))))))))))))))</f>
        <v>O</v>
      </c>
      <c r="N1027" s="8">
        <f t="shared" ca="1" si="97"/>
        <v>10</v>
      </c>
      <c r="O1027">
        <f t="shared" si="98"/>
        <v>7</v>
      </c>
      <c r="P1027" s="1">
        <f ca="1">IF(ISERROR(F1016),"",IF(ISTEXT(VLOOKUP(B1016,INDIRECT($F$8),6+(O1027-1)*3)),(VLOOKUP(B1016,INDIRECT($F$8),6+(O1027-1)*3)),SUM(VLOOKUP(B1016,INDIRECT($F$8),6+(O1027-1)*3),IF(W1033,W1027,0))))</f>
        <v>24</v>
      </c>
      <c r="Q1027" s="1">
        <f ca="1">IF(ISERROR(F1016),"",VLOOKUP(B1016,INDIRECT($F$8),7+(O1027-1)*3))</f>
        <v>24</v>
      </c>
      <c r="R1027" s="1">
        <f ca="1">IF(ISERROR(F1016),"",SUM(P1027:Q1027))</f>
        <v>48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str">
        <f ca="1">IF(ISERROR(F1016),"",IF(N1027=0,A1027,""))</f>
        <v/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0</v>
      </c>
      <c r="X1027" s="1" t="str">
        <f ca="1">IF(ISERROR(F1016),"",IF(W1027=0,"",_xlfn.TEXTJOIN("",FALSE," G+",W1027," in ",A1027)))</f>
        <v/>
      </c>
    </row>
    <row r="1028" spans="1:24" ht="12" customHeight="1" x14ac:dyDescent="0.25">
      <c r="A1028" s="7" t="str">
        <f ca="1">IF(ISERROR(F1016),"",VLOOKUP(C1016,INDIRECT($F$8),6+(O1028-1)*3,0))</f>
        <v>CSP 001</v>
      </c>
      <c r="B1028" s="38" t="str">
        <f ca="1">IF(ISERROR(F1016),"",VLOOKUP(D1016,INDIRECT($F$8),6+(O1028-1)*3-Z1028,0))</f>
        <v>Programming for Problem Solving Lab</v>
      </c>
      <c r="C1028" s="38"/>
      <c r="D1028" s="38"/>
      <c r="E1028" s="38"/>
      <c r="F1028" s="7">
        <f ca="1">IF(ISERROR(F1016),"",VLOOKUP(E1016,INDIRECT($F$8),6+(O1028-1)*3,0))</f>
        <v>1</v>
      </c>
      <c r="G1028" s="39" t="str">
        <f ca="1">IF(ISERROR(F1016),"",_xlfn.TEXTJOIN("/",FALSE,P1028,S1028))</f>
        <v>19/25</v>
      </c>
      <c r="H1028" s="39"/>
      <c r="I1028" s="39" t="str">
        <f ca="1">IF(ISERROR(F1016),"",_xlfn.TEXTJOIN("/",FALSE,Q1028,T1028))</f>
        <v>20/25</v>
      </c>
      <c r="J1028" s="39"/>
      <c r="K1028" s="39" t="str">
        <f ca="1">IF(ISERROR(F1016),"",_xlfn.TEXTJOIN("/",FALSE,R1028,U1028))</f>
        <v>39/50</v>
      </c>
      <c r="L1028" s="39"/>
      <c r="M1028" s="7" t="str">
        <f ca="1">IF(ISERROR(F1016),"",IF(ISTEXT(P1028),IF(P1028="A","Ab",IF(P1028="D","Dt",IF(P1028="UFM","UFM",IF(P1028="NA","")))),IF(AND(ISBLANK(P1028),ISBLANK(R1028)),"",IF(P1028&lt;0.3*S1028,"F",IF(ISBLANK(R1028),"",IF(ISTEXT(R1028),R1028,IF(R1028&gt;=0.9*U1028,"O",IF(R1028&gt;=0.85*U1028,"A+",IF(R1028&gt;=0.8*U1028,"A",IF(R1028&gt;=0.7*U1028,"B+",IF(R1028&gt;=0.6*U1028,"B",IF(R1028&gt;=0.5*U1028,"C",IF(R1028&gt;=0.4*U1028,"P",IF(R1028&lt;0.4*U1028,"F",R1028))))))))))))))</f>
        <v>B+</v>
      </c>
      <c r="N1028" s="8">
        <f t="shared" ca="1" si="97"/>
        <v>7</v>
      </c>
      <c r="O1028">
        <f t="shared" si="98"/>
        <v>8</v>
      </c>
      <c r="P1028" s="1">
        <f ca="1">IF(ISERROR(F1016),"",IF(ISTEXT(VLOOKUP(B1016,INDIRECT($F$8),6+(O1028-1)*3)),(VLOOKUP(B1016,INDIRECT($F$8),6+(O1028-1)*3)),SUM(VLOOKUP(B1016,INDIRECT($F$8),6+(O1028-1)*3),IF(W1033,W1028,0))))</f>
        <v>19</v>
      </c>
      <c r="Q1028" s="1">
        <f ca="1">IF(ISERROR(F1016),"",VLOOKUP(B1016,INDIRECT($F$8),7+(O1028-1)*3))</f>
        <v>20</v>
      </c>
      <c r="R1028" s="1">
        <f ca="1">IF(ISERROR(F1016),"",SUM(P1028:Q1028))</f>
        <v>39</v>
      </c>
      <c r="S1028" s="1">
        <f ca="1">IF(ISERROR(F1016),"",VLOOKUP(A1016,INDIRECT($F$8),6+(O1028-1)*3))</f>
        <v>25</v>
      </c>
      <c r="T1028" s="1">
        <f ca="1">IF(ISERROR(F1016),"",VLOOKUP(A1016,INDIRECT($F$8),7+(O1028-1)*3))</f>
        <v>25</v>
      </c>
      <c r="U1028" s="1">
        <f ca="1">IF(ISERROR(F1016),"",VLOOKUP(A1016,INDIRECT($F$8),8+(O1028-1)*3))</f>
        <v>50</v>
      </c>
      <c r="V1028" s="1" t="str">
        <f ca="1">IF(ISERROR(F1016),"",IF(N1028=0,A1028,""))</f>
        <v/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0</v>
      </c>
      <c r="X1028" s="1" t="str">
        <f ca="1">IF(ISERROR(F1016),"",IF(W1028=0,"",_xlfn.TEXTJOIN("",FALSE," G+",W1028," in ",A1028)))</f>
        <v/>
      </c>
    </row>
    <row r="1029" spans="1:24" ht="12" customHeight="1" x14ac:dyDescent="0.25">
      <c r="A1029" s="7" t="str">
        <f ca="1">IF(ISERROR(F1016),"",VLOOKUP(C1016,INDIRECT($F$8),6+(O1029-1)*3,0))</f>
        <v>MEP 002</v>
      </c>
      <c r="B1029" s="38" t="str">
        <f ca="1">IF(ISERROR(F1016),"",VLOOKUP(D1016,INDIRECT($F$8),6+(O1029-1)*3-Z1029,0))</f>
        <v>Engineering Graphics &amp; Design Lab</v>
      </c>
      <c r="C1029" s="38"/>
      <c r="D1029" s="38"/>
      <c r="E1029" s="38"/>
      <c r="F1029" s="7">
        <f ca="1">IF(ISERROR(F1016),"",VLOOKUP(E1016,INDIRECT($F$8),6+(O1029-1)*3,0))</f>
        <v>2</v>
      </c>
      <c r="G1029" s="39" t="str">
        <f ca="1">IF(ISERROR(F1016),"",_xlfn.TEXTJOIN("/",FALSE,P1029,S1029))</f>
        <v>42/50</v>
      </c>
      <c r="H1029" s="39"/>
      <c r="I1029" s="39" t="str">
        <f ca="1">IF(ISERROR(F1016),"",_xlfn.TEXTJOIN("/",FALSE,Q1029,T1029))</f>
        <v>50/50</v>
      </c>
      <c r="J1029" s="39"/>
      <c r="K1029" s="39" t="str">
        <f ca="1">IF(ISERROR(F1016),"",_xlfn.TEXTJOIN("/",FALSE,R1029,U1029))</f>
        <v>92/100</v>
      </c>
      <c r="L1029" s="39"/>
      <c r="M1029" s="7" t="str">
        <f ca="1">IF(ISERROR(F1016),"",IF(ISTEXT(P1029),IF(P1029="A","Ab",IF(P1029="D","Dt",IF(P1029="UFM","UFM",IF(P1029="NA","")))),IF(AND(ISBLANK(P1029),ISBLANK(R1029)),"",IF(P1029&lt;0.3*S1029,"F",IF(ISBLANK(R1029),"",IF(ISTEXT(R1029),R1029,IF(R1029&gt;=0.9*U1029,"O",IF(R1029&gt;=0.85*U1029,"A+",IF(R1029&gt;=0.8*U1029,"A",IF(R1029&gt;=0.7*U1029,"B+",IF(R1029&gt;=0.6*U1029,"B",IF(R1029&gt;=0.5*U1029,"C",IF(R1029&gt;=0.4*U1029,"P",IF(R1029&lt;0.4*U1029,"F",R1029))))))))))))))</f>
        <v>O</v>
      </c>
      <c r="N1029" s="8">
        <f t="shared" ca="1" si="97"/>
        <v>10</v>
      </c>
      <c r="O1029">
        <f t="shared" si="98"/>
        <v>9</v>
      </c>
      <c r="P1029" s="1">
        <f ca="1">IF(ISERROR(F1016),"",IF(ISTEXT(VLOOKUP(B1016,INDIRECT($F$8),6+(O1029-1)*3)),(VLOOKUP(B1016,INDIRECT($F$8),6+(O1029-1)*3)),SUM(VLOOKUP(B1016,INDIRECT($F$8),6+(O1029-1)*3),IF(W1033,W1029,0))))</f>
        <v>42</v>
      </c>
      <c r="Q1029" s="1">
        <f ca="1">IF(ISERROR(F1016),"",VLOOKUP(B1016,INDIRECT($F$8),7+(O1029-1)*3))</f>
        <v>50</v>
      </c>
      <c r="R1029" s="1">
        <f ca="1">IF(ISERROR(F1016),"",SUM(P1029:Q1029))</f>
        <v>92</v>
      </c>
      <c r="S1029" s="1">
        <f ca="1">IF(ISERROR(F1016),"",VLOOKUP(A1016,INDIRECT($F$8),6+(O1029-1)*3))</f>
        <v>50</v>
      </c>
      <c r="T1029" s="1">
        <f ca="1">IF(ISERROR(F1016),"",VLOOKUP(A1016,INDIRECT($F$8),7+(O1029-1)*3))</f>
        <v>50</v>
      </c>
      <c r="U1029" s="1">
        <f ca="1">IF(ISERROR(F1016),"",VLOOKUP(A1016,INDIRECT($F$8),8+(O1029-1)*3))</f>
        <v>100</v>
      </c>
      <c r="V1029" s="1" t="str">
        <f ca="1">IF(ISERROR(F1016),"",IF(N1029=0,A1029,""))</f>
        <v/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0</v>
      </c>
      <c r="X1029" s="1" t="str">
        <f ca="1">IF(ISERROR(F1016),"",IF(W1029=0,"",_xlfn.TEXTJOIN("",FALSE," G+",W1029," in ",A1029)))</f>
        <v/>
      </c>
    </row>
    <row r="1030" spans="1:24" ht="12" customHeight="1" x14ac:dyDescent="0.25">
      <c r="A1030" s="7" t="str">
        <f ca="1">IF(ISERROR(F1016),"",VLOOKUP(C1016,INDIRECT($F$8),6+(O1030-1)*3,0))</f>
        <v>AHP 003</v>
      </c>
      <c r="B1030" s="38" t="str">
        <f ca="1">IF(ISERROR(F1016),"",VLOOKUP(D1016,INDIRECT($F$8),6+(O1030-1)*3,0))</f>
        <v>Introduction to Digital Marketing Lab</v>
      </c>
      <c r="C1030" s="38"/>
      <c r="D1030" s="38"/>
      <c r="E1030" s="38"/>
      <c r="F1030" s="7">
        <f ca="1">IF(ISERROR(F1016),"",VLOOKUP(E1016,INDIRECT($F$8),6+(O1030-1)*3,0))</f>
        <v>1</v>
      </c>
      <c r="G1030" s="39" t="str">
        <f ca="1">IF(ISERROR(F1016),"",_xlfn.TEXTJOIN("/",FALSE,P1030,S1030))</f>
        <v>21/25</v>
      </c>
      <c r="H1030" s="39"/>
      <c r="I1030" s="39" t="str">
        <f ca="1">IF(ISERROR(F1016),"",_xlfn.TEXTJOIN("/",FALSE,Q1030,T1030))</f>
        <v>20/25</v>
      </c>
      <c r="J1030" s="39"/>
      <c r="K1030" s="39" t="str">
        <f ca="1">IF(ISERROR(F1016),"",_xlfn.TEXTJOIN("/",FALSE,R1030,U1030))</f>
        <v>41/50</v>
      </c>
      <c r="L1030" s="39"/>
      <c r="M1030" s="7" t="str">
        <f ca="1">IF(ISERROR(F1016),"",IF(ISTEXT(P1030),IF(P1030="A","Ab",IF(P1030="D","Dt",IF(P1030="UFM","UFM",IF(P1030="NA","")))),IF(AND(ISBLANK(P1030),ISBLANK(R1030)),"",IF(P1030&lt;0.3*S1030,"F",IF(ISBLANK(R1030),"",IF(ISTEXT(R1030),R1030,IF(R1030&gt;=0.9*U1030,"O",IF(R1030&gt;=0.85*U1030,"A+",IF(R1030&gt;=0.8*U1030,"A",IF(R1030&gt;=0.7*U1030,"B+",IF(R1030&gt;=0.6*U1030,"B",IF(R1030&gt;=0.5*U1030,"C",IF(R1030&gt;=0.4*U1030,"P",IF(R1030&lt;0.4*U1030,"F",R1030))))))))))))))</f>
        <v>A</v>
      </c>
      <c r="N1030" s="8">
        <f t="shared" ca="1" si="97"/>
        <v>8</v>
      </c>
      <c r="O1030">
        <f t="shared" si="98"/>
        <v>10</v>
      </c>
      <c r="P1030" s="1">
        <f ca="1">IF(ISERROR(F1016),"",IF(ISTEXT(VLOOKUP(B1016,INDIRECT($F$8),6+(O1030-1)*3)),(VLOOKUP(B1016,INDIRECT($F$8),6+(O1030-1)*3)),SUM(VLOOKUP(B1016,INDIRECT($F$8),6+(O1030-1)*3),IF(W1033,W1030,0))))</f>
        <v>21</v>
      </c>
      <c r="Q1030" s="1">
        <f ca="1">IF(ISERROR(F1016),"",VLOOKUP(B1016,INDIRECT($F$8),7+(O1030-1)*3))</f>
        <v>20</v>
      </c>
      <c r="R1030" s="1">
        <f ca="1">IF(ISERROR(F1016),"",SUM(P1030:Q1030))</f>
        <v>41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str">
        <f ca="1">IF(ISERROR(F1016),"",IF(N1030=0,A1030,""))</f>
        <v/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0</v>
      </c>
      <c r="X1030" s="1" t="str">
        <f ca="1">IF(ISERROR(F1016),"",IF(W1030=0,"",_xlfn.TEXTJOIN("",FALSE," G+",W1030," in ",A1030)))</f>
        <v/>
      </c>
    </row>
    <row r="1031" spans="1:24" ht="12" customHeight="1" x14ac:dyDescent="0.25">
      <c r="A1031" s="7" t="str">
        <f ca="1">IF(ISERROR(F1016),"",VLOOKUP(C1016,INDIRECT($F$8),6+(O1031-1)*3,0))</f>
        <v>AHP 005</v>
      </c>
      <c r="B1031" s="38" t="str">
        <f ca="1">IF(ISERROR(F1016),"",VLOOKUP(D1016,INDIRECT($F$8),6+(O1031-1)*3,0))</f>
        <v>Self Employment &amp; Entrepreneurship Development</v>
      </c>
      <c r="C1031" s="38"/>
      <c r="D1031" s="38"/>
      <c r="E1031" s="38"/>
      <c r="F1031" s="7">
        <f ca="1">IF(ISERROR(F1016),"",VLOOKUP(E1016,INDIRECT($F$8),6+(O1031-1)*3,0))</f>
        <v>1</v>
      </c>
      <c r="G1031" s="39" t="str">
        <f ca="1">IF(ISERROR(F1016),"",_xlfn.TEXTJOIN("/",FALSE,P1031,S1031))</f>
        <v>19/25</v>
      </c>
      <c r="H1031" s="39"/>
      <c r="I1031" s="39" t="str">
        <f ca="1">IF(ISERROR(F1016),"",_xlfn.TEXTJOIN("/",FALSE,Q1031,T1031))</f>
        <v>22/25</v>
      </c>
      <c r="J1031" s="39"/>
      <c r="K1031" s="39" t="str">
        <f ca="1">IF(ISERROR(F1016),"",_xlfn.TEXTJOIN("/",FALSE,R1031,U1031))</f>
        <v>41/50</v>
      </c>
      <c r="L1031" s="39"/>
      <c r="M1031" s="7" t="str">
        <f ca="1">IF(ISERROR(F1016),"",IF(ISTEXT(P1031),IF(P1031="A","Ab",IF(P1031="D","Dt",IF(P1031="UFM","UFM",IF(P1031="NA","")))),IF(AND(ISBLANK(P1031),ISBLANK(R1031)),"",IF(P1031&lt;0.3*S1031,"F",IF(ISBLANK(R1031),"",IF(ISTEXT(R1031),R1031,IF(R1031&gt;=0.9*U1031,"O",IF(R1031&gt;=0.85*U1031,"A+",IF(R1031&gt;=0.8*U1031,"A",IF(R1031&gt;=0.7*U1031,"B+",IF(R1031&gt;=0.6*U1031,"B",IF(R1031&gt;=0.5*U1031,"C",IF(R1031&gt;=0.4*U1031,"P",IF(R1031&lt;0.4*U1031,"F",R1031))))))))))))))</f>
        <v>A</v>
      </c>
      <c r="N1031" s="8">
        <f t="shared" ca="1" si="97"/>
        <v>8</v>
      </c>
      <c r="O1031">
        <f t="shared" si="98"/>
        <v>11</v>
      </c>
      <c r="P1031" s="1">
        <f ca="1">IF(ISERROR(F1016),"",IF(ISTEXT(VLOOKUP(B1016,INDIRECT($F$8),6+(O1031-1)*3)),(VLOOKUP(B1016,INDIRECT($F$8),6+(O1031-1)*3)),SUM(VLOOKUP(B1016,INDIRECT($F$8),6+(O1031-1)*3),IF(W1033,W1031,0))))</f>
        <v>19</v>
      </c>
      <c r="Q1031" s="1">
        <f ca="1">IF(ISERROR(F1016),"",VLOOKUP(B1016,INDIRECT($F$8),7+(O1031-1)*3))</f>
        <v>22</v>
      </c>
      <c r="R1031" s="1">
        <f ca="1">IF(ISERROR(F1016),"",SUM(P1031:Q1031))</f>
        <v>41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25</v>
      </c>
      <c r="U1031" s="1">
        <f ca="1">IF(ISERROR(F1016),"",VLOOKUP(A1016,INDIRECT($F$8),8+(O1031-1)*3))</f>
        <v>50</v>
      </c>
      <c r="V1031" s="1" t="str">
        <f ca="1">IF(ISERROR(F1016),"",IF(N1031=0,A1031,""))</f>
        <v/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0</v>
      </c>
      <c r="X1031" s="1" t="str">
        <f ca="1">IF(ISERROR(F1016),"",IF(W1031=0,"",_xlfn.TEXTJOIN("",FALSE," G+",W1031," in ",A1031)))</f>
        <v/>
      </c>
    </row>
    <row r="1032" spans="1:24" ht="12" customHeight="1" x14ac:dyDescent="0.25">
      <c r="A1032" s="7" t="str">
        <f ca="1">IF(ISERROR(F1016),"",VLOOKUP(C1016,INDIRECT($F$8),6+(O1032-1)*3-Y1032,0))</f>
        <v>GP 02</v>
      </c>
      <c r="B1032" s="38" t="str">
        <f ca="1">IF(ISERROR(F1016),"",VLOOKUP(D1016,INDIRECT($F$8),6+(O1032-1)*3-Z1032,0))</f>
        <v>General Proficiency ($)</v>
      </c>
      <c r="C1032" s="38"/>
      <c r="D1032" s="38"/>
      <c r="E1032" s="38"/>
      <c r="F1032" s="7">
        <f ca="1">IF(ISERROR(F1016),"",VLOOKUP(E1016,INDIRECT($F$8),6+(O1032-1)*3-AA1032,0))</f>
        <v>0</v>
      </c>
      <c r="G1032" s="39" t="str">
        <f ca="1">IF(ISERROR(F1016),"","-")</f>
        <v>-</v>
      </c>
      <c r="H1032" s="39"/>
      <c r="I1032" s="39" t="str">
        <f ca="1">IF(ISERROR(F1016),"",_xlfn.TEXTJOIN("/",FALSE,Q1032,T1032))</f>
        <v>45/50</v>
      </c>
      <c r="J1032" s="39"/>
      <c r="K1032" s="39" t="str">
        <f ca="1">IF(ISERROR(F1016),"",_xlfn.TEXTJOIN("/",FALSE,R1032,U1032))</f>
        <v>45/50</v>
      </c>
      <c r="L1032" s="39"/>
      <c r="M1032" s="39" t="str">
        <f ca="1">IF(ISBLANK(R1032),"",IF(ISTEXT(R1032),R1032,IF(R1032&gt;=0.8*U1032,"Excellent",IF(R1032&gt;=0.6*U1032,"Very Good",IF(R1032&gt;=0.4*U1032,"Good",IF(R1032&gt;=0.2*U1032,"Satisfactory","Average"))))))</f>
        <v>Excellent</v>
      </c>
      <c r="N1032" s="39"/>
      <c r="O1032">
        <f t="shared" si="98"/>
        <v>12</v>
      </c>
      <c r="P1032" s="1">
        <f ca="1">IF(ISERROR(F1016),"",IF(ISTEXT(VLOOKUP(B\28,INDIRECT($F$8),6+(O1032-1)*3)),(VLOOKUP(B1016,INDIRECT($F$8),6+(O1032-1)*3)),SUM(VLOOKUP(B1016,INDIRECT($F$8),6+(O1032-1)*3),IF(W1033,W1032,0))))</f>
        <v>0</v>
      </c>
      <c r="Q1032" s="1">
        <f ca="1">IF(ISERROR(F1016),"",VLOOKUP(B1016,INDIRECT($F$8),7+(O1032-1)*3))</f>
        <v>45</v>
      </c>
      <c r="R1032" s="1">
        <f ca="1">IF(ISERROR(F1016),"",SUM(P1032:Q1032))</f>
        <v>45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5">
      <c r="A1033" s="40" t="str">
        <f ca="1">IF(ISERROR(F1016),"",A1012)</f>
        <v>Total Credits/ Marks/ Total Grade Points</v>
      </c>
      <c r="B1033" s="40"/>
      <c r="C1033" s="40"/>
      <c r="D1033" s="40"/>
      <c r="E1033" s="40"/>
      <c r="F1033" s="10">
        <f ca="1">IF(ISERROR(F1016),"",SUM(F1021:F1031))</f>
        <v>23</v>
      </c>
      <c r="G1033" s="41" t="str">
        <f ca="1">IF(ISERROR(F1016),"",_xlfn.TEXTJOIN("/",TRUE,SUMIF(F1021:F1032,"&gt;0",P1021:P1032),SUMIF(F1021:F1032,"&gt;0",S1021:S1032)))</f>
        <v>356/575</v>
      </c>
      <c r="H1033" s="41"/>
      <c r="I1033" s="41" t="str">
        <f ca="1">IF(ISERROR(F1016),"",_xlfn.TEXTJOIN("/",TRUE,SUMIF(F1021:F1032,"&gt;0",Q1021:Q1032),SUMIF(F1021:F1032,"&gt;0",T1021:T1032)))</f>
        <v>324/375</v>
      </c>
      <c r="J1033" s="41"/>
      <c r="K1033" s="41" t="str">
        <f ca="1">IF(ISERROR(F1016),"",_xlfn.TEXTJOIN("/",TRUE,SUMIF(F1021:F1032,"&gt;0",R1021:R1032),SUMIF(F1021:F1032,"&gt;0",U1021:U1032)))</f>
        <v>680/950</v>
      </c>
      <c r="L1033" s="41"/>
      <c r="M1033" s="40" t="e">
        <f ca="1">IF(ISERROR(F1016),"",SUMPRODUCT(N1021:N1031,F1021:F1031))</f>
        <v>#N/A</v>
      </c>
      <c r="N1033" s="40"/>
      <c r="V1033" s="1" t="e">
        <f ca="1">IF(ISERROR(F1016),"",_xlfn.TEXTJOIN(", ",TRUE,V1021:V1032))</f>
        <v>#N/A</v>
      </c>
      <c r="W1033" t="b">
        <f ca="1">IF(ISERROR(F1016),"",IF(SUM(W1021:W1032)&lt;=W1020,TRUE,FALSE))</f>
        <v>0</v>
      </c>
      <c r="X1033" s="1" t="str">
        <f ca="1">IF(ISERROR(F1016),"",_xlfn.TEXTJOIN(",",TRUE,X1021:X1032))</f>
        <v xml:space="preserve"> G+11 in AHT 001</v>
      </c>
    </row>
    <row r="1034" spans="1:24" ht="12" customHeight="1" x14ac:dyDescent="0.25">
      <c r="A1034" s="40" t="str">
        <f ca="1">IF(ISERROR(F1016),"",A1013)</f>
        <v>Result:</v>
      </c>
      <c r="B1034" s="42" t="e" cm="1">
        <f t="array" aca="1" ref="B1034" ca="1">IF(INDIRECT("N" &amp; ROW())&lt;20, "NOT PROMOTED TO SECOND YEAR", IF(TRIM(INDIRECT("V" &amp; ROW()-1))="","PASS","CARRY OVER")
)</f>
        <v>#N/A</v>
      </c>
      <c r="C1034" s="42"/>
      <c r="D1034" s="40" t="str">
        <f ca="1">IF(ISERROR(F1016),"",D1013)</f>
        <v>Remark:</v>
      </c>
      <c r="E1034" s="42" t="e">
        <f ca="1">IF(ISERROR(F1016),"",IF(V1033="",IF(X1033="","",X1033),_xlfn.TEXTJOIN(" ",TRUE,"BACK IN",V1033)))</f>
        <v>#N/A</v>
      </c>
      <c r="F1034" s="42"/>
      <c r="G1034" s="40" t="str">
        <f ca="1">IF(ISERROR(F1016),"",G1013)</f>
        <v>SGPA:</v>
      </c>
      <c r="H1034" s="43" t="e">
        <f ca="1">IF(ISERROR(F1016),"",M1033/F1033)</f>
        <v>#N/A</v>
      </c>
      <c r="I1034" s="40" t="str">
        <f ca="1">IF(ISERROR(F1016),"",I1013)</f>
        <v>CGPA:</v>
      </c>
      <c r="J1034" s="43" t="e">
        <f ca="1">IF(ISERROR(F1016),"",VLOOKUP(B1016,INDIRECT($F$8),12+(O1032-1)*3,0))</f>
        <v>#N/A</v>
      </c>
      <c r="K1034" s="42" t="str">
        <f ca="1">IF(ISERROR(F1016),"",K1013)</f>
        <v>Earned Credits:</v>
      </c>
      <c r="L1034" s="40">
        <f ca="1">IF(ISERROR(F1016),"",SUMIF(N1021:N1031,"&gt;0",F1021:F1031))</f>
        <v>19</v>
      </c>
      <c r="M1034" s="42" t="str">
        <f ca="1">IF(ISERROR(F1016),"",M1013)</f>
        <v>Cuml. Earned Credits:</v>
      </c>
      <c r="N1034" s="40">
        <f ca="1">IF(ISERROR(F1016),"",VLOOKUP(B1016,INDIRECT($F$8),10+(O1032-1)*3,0))</f>
        <v>42</v>
      </c>
    </row>
    <row r="1035" spans="1:24" ht="12" customHeight="1" x14ac:dyDescent="0.25">
      <c r="A1035" s="40"/>
      <c r="B1035" s="42"/>
      <c r="C1035" s="42"/>
      <c r="D1035" s="40"/>
      <c r="E1035" s="42"/>
      <c r="F1035" s="42"/>
      <c r="G1035" s="40"/>
      <c r="H1035" s="43"/>
      <c r="I1035" s="40"/>
      <c r="J1035" s="43"/>
      <c r="K1035" s="42"/>
      <c r="L1035" s="40"/>
      <c r="M1035" s="42"/>
      <c r="N1035" s="40"/>
    </row>
    <row r="1036" spans="1:24" ht="12" customHeight="1" x14ac:dyDescent="0.25">
      <c r="A1036" s="40"/>
      <c r="B1036" s="42"/>
      <c r="C1036" s="42"/>
      <c r="D1036" s="40"/>
      <c r="E1036" s="42"/>
      <c r="F1036" s="42"/>
      <c r="G1036" s="40"/>
      <c r="H1036" s="43"/>
      <c r="I1036" s="40"/>
      <c r="J1036" s="43"/>
      <c r="K1036" s="42"/>
      <c r="L1036" s="40"/>
      <c r="M1036" s="42"/>
      <c r="N1036" s="40"/>
    </row>
    <row r="1037" spans="1:24" ht="12" customHeight="1" x14ac:dyDescent="0.25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 t="str">
        <f ca="1">VLOOKUP(B1037,INDIRECT($F$8),4,0)</f>
        <v>SHUBHAM BUDAKOTI</v>
      </c>
    </row>
    <row r="1038" spans="1:24" ht="12" customHeight="1" x14ac:dyDescent="0.25">
      <c r="A1038" s="44" t="str">
        <f ca="1">IF(ISERROR(F1037),"",A1017)</f>
        <v>Name:</v>
      </c>
      <c r="B1038" s="44" t="str">
        <f ca="1">IFERROR(VLOOKUP(B1037,INDIRECT($F$8),4,0),"")</f>
        <v>SHUBHAM BUDAKOTI</v>
      </c>
      <c r="C1038" s="44"/>
      <c r="D1038" s="44" t="str">
        <f ca="1">IF(ISERROR(F1037),"",D1017)</f>
        <v>Father's Name:</v>
      </c>
      <c r="E1038" s="44" t="str">
        <f ca="1">IFERROR(VLOOKUP(B1037,INDIRECT($F$8),5,0),"")</f>
        <v>DINESH CHANDRA BUDAKOTI</v>
      </c>
      <c r="F1038" s="44"/>
      <c r="G1038" s="44" t="str">
        <f ca="1">IF(ISERROR(F1037),"",G1017)</f>
        <v>University Roll No:</v>
      </c>
      <c r="H1038" s="44"/>
      <c r="I1038" s="45">
        <f ca="1">IFERROR(VLOOKUP(B1037,INDIRECT($F$8),2,0),"")</f>
        <v>250090101050</v>
      </c>
      <c r="J1038" s="45"/>
      <c r="K1038" s="44" t="str">
        <f ca="1">IF(ISERROR(F1037),"",K1017)</f>
        <v>University Enrol. No:</v>
      </c>
      <c r="L1038" s="44"/>
      <c r="M1038" s="45">
        <f ca="1">IFERROR(VLOOKUP(B1037,INDIRECT($F$8),3,0),"")</f>
        <v>0</v>
      </c>
      <c r="N1038" s="45"/>
    </row>
    <row r="1039" spans="1:24" ht="12" customHeight="1" x14ac:dyDescent="0.25">
      <c r="A1039" s="44"/>
      <c r="B1039" s="44"/>
      <c r="C1039" s="44"/>
      <c r="D1039" s="44"/>
      <c r="E1039" s="44"/>
      <c r="F1039" s="44"/>
      <c r="G1039" s="44"/>
      <c r="H1039" s="44"/>
      <c r="I1039" s="45"/>
      <c r="J1039" s="45"/>
      <c r="K1039" s="44"/>
      <c r="L1039" s="44"/>
      <c r="M1039" s="45"/>
      <c r="N1039" s="45"/>
    </row>
    <row r="1040" spans="1:24" ht="12" customHeight="1" x14ac:dyDescent="0.25">
      <c r="A1040" s="42" t="str">
        <f ca="1">IF(ISERROR(F1037),"",A1019)</f>
        <v>Subject Code</v>
      </c>
      <c r="B1040" s="42" t="str">
        <f ca="1">IF(ISERROR(F1037),"",B1019)</f>
        <v>Subject Name</v>
      </c>
      <c r="C1040" s="42"/>
      <c r="D1040" s="42"/>
      <c r="E1040" s="42"/>
      <c r="F1040" s="42" t="str">
        <f ca="1">IF(ISERROR(F1037),"",F1019)</f>
        <v>Credits</v>
      </c>
      <c r="G1040" s="42" t="str">
        <f ca="1">IF(ISERROR(F1037),"",G1019)</f>
        <v>External Marks</v>
      </c>
      <c r="H1040" s="42"/>
      <c r="I1040" s="42" t="str">
        <f ca="1">IF(ISERROR(F1037),"",I1019)</f>
        <v>Sessional Marks</v>
      </c>
      <c r="J1040" s="42"/>
      <c r="K1040" s="42" t="str">
        <f ca="1">IF(ISERROR(F1037),"",K1019)</f>
        <v>Total Marks</v>
      </c>
      <c r="L1040" s="42"/>
      <c r="M1040" s="42" t="str">
        <f ca="1">IF(ISERROR(F1037),"",M1019)</f>
        <v>Grade</v>
      </c>
      <c r="N1040" s="42" t="str">
        <f ca="1">IF(ISERROR(F1037),"",N1019)</f>
        <v>Grade Points</v>
      </c>
    </row>
    <row r="1041" spans="1:24" ht="12" customHeight="1" x14ac:dyDescent="0.25">
      <c r="A1041" s="42"/>
      <c r="B1041" s="42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W1041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10</v>
      </c>
    </row>
    <row r="1042" spans="1:24" ht="12" customHeight="1" x14ac:dyDescent="0.25">
      <c r="A1042" s="7" t="str">
        <f ca="1">IF(ISERROR(F1037),"",VLOOKUP(C1037,INDIRECT($F$8),6+(O1042-1)*3,0))</f>
        <v>AHT 001</v>
      </c>
      <c r="B1042" s="38" t="str">
        <f ca="1">IF(ISERROR(F1037),"",VLOOKUP(D1037,INDIRECT($F$8),6+(O1042-1)*3,0))</f>
        <v>Engineering Physics</v>
      </c>
      <c r="C1042" s="38"/>
      <c r="D1042" s="38"/>
      <c r="E1042" s="38"/>
      <c r="F1042" s="7">
        <f ca="1">IF(ISERROR(F1037),"",VLOOKUP(E1037,INDIRECT($F$8),6+(O1042-1)*3,0))</f>
        <v>4</v>
      </c>
      <c r="G1042" s="39" t="str">
        <f ca="1">IF(ISERROR(F1037),"",_xlfn.TEXTJOIN("/",FALSE,P1042,S1042))</f>
        <v>DINESH CHANDRA BUDAKOTI/100</v>
      </c>
      <c r="H1042" s="39"/>
      <c r="I1042" s="39" t="str">
        <f ca="1">IF(ISERROR(F1037),"",_xlfn.TEXTJOIN("/",FALSE,Q1042,T1042))</f>
        <v>42/50</v>
      </c>
      <c r="J1042" s="39"/>
      <c r="K1042" s="39" t="str">
        <f ca="1">IF(ISERROR(F1037),"",_xlfn.TEXTJOIN("/",FALSE,R1042,U1042))</f>
        <v>42/150</v>
      </c>
      <c r="L1042" s="39"/>
      <c r="M1042" s="7" t="b">
        <f ca="1">IF(ISERROR(F1037),"",IF(ISTEXT(P1042),IF(P1042="A","Ab",IF(P1042="D","Dt",IF(P1042="UFM","UFM",IF(P1042="NA","")))),IF(AND(ISBLANK(P1042),ISBLANK(R1042)),"",IF(P1042&lt;0.3*S1042,"F",IF(ISBLANK(R1042),"",IF(ISTEXT(R1042),R1042,IF(R1042&gt;=0.9*U1042,"O",IF(R1042&gt;=0.85*U1042,"A+",IF(R1042&gt;=0.8*U1042,"A",IF(R1042&gt;=0.7*U1042,"B+",IF(R1042&gt;=0.6*U1042,"B",IF(R1042&gt;=0.5*U1042,"C",IF(R1042&gt;=0.4*U1042,"P",IF(R1042&lt;0.4*U1042,"F",R1042))))))))))))))</f>
        <v>0</v>
      </c>
      <c r="N1042" s="8" t="e">
        <f t="shared" ref="N1042:N1052" ca="1" si="99">INDEX($Z$2:$Z$13,MATCH(M1042,$Y$2:$Y$13,0))</f>
        <v>#N/A</v>
      </c>
      <c r="O1042">
        <v>1</v>
      </c>
      <c r="P1042" s="1" t="str">
        <f ca="1">IF(ISERROR(F1037),"",IF(ISTEXT(VLOOKUP(B1037,INDIRECT($F$8),6+(O1042-1)*3)),(VLOOKUP(B1037,INDIRECT($F$8),6+(O1042-1)*3)),SUM(VLOOKUP(B1037,INDIRECT($F$8),6+(O1042-1)*3),IF(W1054,W1042,0))))</f>
        <v>DINESH CHANDRA BUDAKOTI</v>
      </c>
      <c r="Q1042" s="1">
        <f ca="1">IF(ISERROR(F1037),"",VLOOKUP(B1037,INDIRECT($F$8),7+(O1042-1)*3))</f>
        <v>42</v>
      </c>
      <c r="R1042" s="1">
        <f ca="1">IF(ISERROR(F1037),"",SUM(P1042:Q1042))</f>
        <v>42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e">
        <f ca="1">IF(ISERROR(F1037),"",IF(N1042=0,A1042,""))</f>
        <v>#N/A</v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11</v>
      </c>
      <c r="X1042" s="1" t="str">
        <f ca="1">IF(ISERROR(F1037),"",IF(W1042=0,"",_xlfn.TEXTJOIN("",FALSE," G+",W1042," in ",A1042)))</f>
        <v xml:space="preserve"> G+11 in AHT 001</v>
      </c>
    </row>
    <row r="1043" spans="1:24" ht="12" customHeight="1" x14ac:dyDescent="0.25">
      <c r="A1043" s="7" t="str">
        <f ca="1">IF(ISERROR(F1037),"",VLOOKUP(C1037,INDIRECT($F$8),6+(O1043-1)*3,0))</f>
        <v>AHT 005</v>
      </c>
      <c r="B1043" s="38" t="str">
        <f ca="1">IF(ISERROR(F1037),"",VLOOKUP(D1037,INDIRECT($F$8),6+(O1043-1)*3,0))</f>
        <v>Analytical Mathematics</v>
      </c>
      <c r="C1043" s="38"/>
      <c r="D1043" s="38"/>
      <c r="E1043" s="38"/>
      <c r="F1043" s="7">
        <f ca="1">IF(ISERROR(F1037),"",VLOOKUP(E1037,INDIRECT($F$8),6+(O1043-1)*3,0))</f>
        <v>4</v>
      </c>
      <c r="G1043" s="39" t="str">
        <f ca="1">IF(ISERROR(F1037),"",_xlfn.TEXTJOIN("/",FALSE,P1043,S1043))</f>
        <v>72/100</v>
      </c>
      <c r="H1043" s="39"/>
      <c r="I1043" s="39" t="str">
        <f ca="1">IF(ISERROR(F1037),"",_xlfn.TEXTJOIN("/",FALSE,Q1043,T1043))</f>
        <v>44/50</v>
      </c>
      <c r="J1043" s="39"/>
      <c r="K1043" s="39" t="str">
        <f ca="1">IF(ISERROR(F1037),"",_xlfn.TEXTJOIN("/",FALSE,R1043,U1043))</f>
        <v>116/150</v>
      </c>
      <c r="L1043" s="39"/>
      <c r="M1043" s="7" t="str">
        <f ca="1">IF(ISERROR(F1037),"",IF(ISTEXT(P1043),IF(P1043="A","Ab",IF(P1043="D","Dt",IF(P1043="UFM","UFM",IF(P1043="NA","")))),IF(AND(ISBLANK(P1043),ISBLANK(R1043)),"",IF(P1043&lt;0.3*S1043,"F",IF(ISBLANK(R1043),"",IF(ISTEXT(R1043),R1043,IF(R1043&gt;=0.9*U1043,"O",IF(R1043&gt;=0.85*U1043,"A+",IF(R1043&gt;=0.8*U1043,"A",IF(R1043&gt;=0.7*U1043,"B+",IF(R1043&gt;=0.6*U1043,"B",IF(R1043&gt;=0.5*U1043,"C",IF(R1043&gt;=0.4*U1043,"P",IF(R1043&lt;0.4*U1043,"F",R1043))))))))))))))</f>
        <v>B+</v>
      </c>
      <c r="N1043" s="8">
        <f t="shared" ca="1" si="99"/>
        <v>7</v>
      </c>
      <c r="O1043">
        <f>O1042+1</f>
        <v>2</v>
      </c>
      <c r="P1043" s="1">
        <f ca="1">IF(ISERROR(F1037),"",IF(ISTEXT(VLOOKUP(B1037,INDIRECT($F$8),6+(O1043-1)*3)),(VLOOKUP(B1037,INDIRECT($F$8),6+(O1043-1)*3)),SUM(VLOOKUP(B1037,INDIRECT($F$8),6+(O1043-1)*3),IF(W1054,W1043,0))))</f>
        <v>72</v>
      </c>
      <c r="Q1043" s="1">
        <f ca="1">IF(ISERROR(F1037),"",VLOOKUP(B1037,INDIRECT($F$8),7+(O1043-1)*3))</f>
        <v>44</v>
      </c>
      <c r="R1043" s="1">
        <f ca="1">IF(ISERROR(F1037),"",SUM(P1043:Q1043))</f>
        <v>116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str">
        <f ca="1">IF(ISERROR(F1037),"",IF(N1043=0,A1043,""))</f>
        <v/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0</v>
      </c>
      <c r="X1043" s="1" t="str">
        <f ca="1">IF(ISERROR(F1037),"",IF(W1043=0,"",_xlfn.TEXTJOIN("",FALSE," G+",W1043," in ",A1043)))</f>
        <v/>
      </c>
    </row>
    <row r="1044" spans="1:24" ht="12" customHeight="1" x14ac:dyDescent="0.25">
      <c r="A1044" s="7" t="str">
        <f ca="1">IF(ISERROR(F1037),"",VLOOKUP(C1037,INDIRECT($F$8),6+(O1044-1)*3,0))</f>
        <v>EET 001</v>
      </c>
      <c r="B1044" s="38" t="str">
        <f ca="1">IF(ISERROR(F1037),"",VLOOKUP(D1037,INDIRECT($F$8),6+(O1044-1)*3,0))</f>
        <v>Basic Electrical Engineering</v>
      </c>
      <c r="C1044" s="38"/>
      <c r="D1044" s="38"/>
      <c r="E1044" s="38"/>
      <c r="F1044" s="7">
        <f ca="1">IF(ISERROR(F1037),"",VLOOKUP(E1037,INDIRECT($F$8),6+(O1044-1)*3,0))</f>
        <v>4</v>
      </c>
      <c r="G1044" s="39" t="str">
        <f ca="1">IF(ISERROR(F1037),"",_xlfn.TEXTJOIN("/",FALSE,P1044,S1044))</f>
        <v>80/100</v>
      </c>
      <c r="H1044" s="39"/>
      <c r="I1044" s="39" t="str">
        <f ca="1">IF(ISERROR(F1037),"",_xlfn.TEXTJOIN("/",FALSE,Q1044,T1044))</f>
        <v>46/50</v>
      </c>
      <c r="J1044" s="39"/>
      <c r="K1044" s="39" t="str">
        <f ca="1">IF(ISERROR(F1037),"",_xlfn.TEXTJOIN("/",FALSE,R1044,U1044))</f>
        <v>126/150</v>
      </c>
      <c r="L1044" s="39"/>
      <c r="M1044" s="7" t="str">
        <f ca="1">IF(ISERROR(F1037),"",IF(ISTEXT(P1044),IF(P1044="A","Ab",IF(P1044="D","Dt",IF(P1044="UFM","UFM",IF(P1044="NA","")))),IF(AND(ISBLANK(P1044),ISBLANK(R1044)),"",IF(P1044&lt;0.3*S1044,"F",IF(ISBLANK(R1044),"",IF(ISTEXT(R1044),R1044,IF(R1044&gt;=0.9*U1044,"O",IF(R1044&gt;=0.85*U1044,"A+",IF(R1044&gt;=0.8*U1044,"A",IF(R1044&gt;=0.7*U1044,"B+",IF(R1044&gt;=0.6*U1044,"B",IF(R1044&gt;=0.5*U1044,"C",IF(R1044&gt;=0.4*U1044,"P",IF(R1044&lt;0.4*U1044,"F",R1044))))))))))))))</f>
        <v>A</v>
      </c>
      <c r="N1044" s="8">
        <f t="shared" ca="1" si="99"/>
        <v>8</v>
      </c>
      <c r="O1044">
        <f>O1043+1</f>
        <v>3</v>
      </c>
      <c r="P1044" s="1">
        <f ca="1">IF(ISERROR(F1037),"",IF(ISTEXT(VLOOKUP(B1037,INDIRECT($F$8),6+(O1044-1)*3)),(VLOOKUP(B1037,INDIRECT($F$8),6+(O1044-1)*3)),SUM(VLOOKUP(B1037,INDIRECT($F$8),6+(O1044-1)*3),IF(W1054,W1044,0))))</f>
        <v>80</v>
      </c>
      <c r="Q1044" s="1">
        <f ca="1">IF(ISERROR(F1037),"",VLOOKUP(B1037,INDIRECT($F$8),7+(O1044-1)*3))</f>
        <v>46</v>
      </c>
      <c r="R1044" s="1">
        <f ca="1">IF(ISERROR(F1037),"",SUM(P1044:Q1044))</f>
        <v>126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str">
        <f ca="1">IF(ISERROR(F1037),"",IF(N1044=0,A1044,""))</f>
        <v/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0</v>
      </c>
      <c r="X1044" s="1" t="str">
        <f ca="1">IF(ISERROR(F1037),"",IF(W1044=0,"",_xlfn.TEXTJOIN("",FALSE," G+",W1044," in ",A1044)))</f>
        <v/>
      </c>
    </row>
    <row r="1045" spans="1:24" ht="12" customHeight="1" x14ac:dyDescent="0.25">
      <c r="A1045" s="7" t="str">
        <f ca="1">IF(ISERROR(F1037),"",VLOOKUP(C1037,INDIRECT($F$8),6+(O1045-1)*3,0))</f>
        <v>CST 001</v>
      </c>
      <c r="B1045" s="38" t="str">
        <f ca="1">IF(ISERROR(F1037),"",VLOOKUP(D1037,INDIRECT($F$8),6+(O1045-1)*3,0))</f>
        <v>Programming for Problem Solving</v>
      </c>
      <c r="C1045" s="38"/>
      <c r="D1045" s="38"/>
      <c r="E1045" s="38"/>
      <c r="F1045" s="7">
        <f ca="1">IF(ISERROR(F1037),"",VLOOKUP(E1037,INDIRECT($F$8),6+(O1045-1)*3,0))</f>
        <v>4</v>
      </c>
      <c r="G1045" s="39" t="str">
        <f ca="1">IF(ISERROR(F1037),"",_xlfn.TEXTJOIN("/",FALSE,P1045,S1045))</f>
        <v>90/100</v>
      </c>
      <c r="H1045" s="39"/>
      <c r="I1045" s="39" t="str">
        <f ca="1">IF(ISERROR(F1037),"",_xlfn.TEXTJOIN("/",FALSE,Q1045,T1045))</f>
        <v>46/50</v>
      </c>
      <c r="J1045" s="39"/>
      <c r="K1045" s="39" t="str">
        <f ca="1">IF(ISERROR(F1037),"",_xlfn.TEXTJOIN("/",FALSE,R1045,U1045))</f>
        <v>136/150</v>
      </c>
      <c r="L1045" s="39"/>
      <c r="M1045" s="7" t="str">
        <f ca="1">IF(ISERROR(F1037),"",IF(ISTEXT(P1045),IF(P1045="A","Ab",IF(P1045="D","Dt",IF(P1045="UFM","UFM",IF(P1045="NA","")))),IF(AND(ISBLANK(P1045),ISBLANK(R1045)),"",IF(P1045&lt;0.3*S1045,"F",IF(ISBLANK(R1045),"",IF(ISTEXT(R1045),R1045,IF(R1045&gt;=0.9*U1045,"O",IF(R1045&gt;=0.85*U1045,"A+",IF(R1045&gt;=0.8*U1045,"A",IF(R1045&gt;=0.7*U1045,"B+",IF(R1045&gt;=0.6*U1045,"B",IF(R1045&gt;=0.5*U1045,"C",IF(R1045&gt;=0.4*U1045,"P",IF(R1045&lt;0.4*U1045,"F",R1045))))))))))))))</f>
        <v>O</v>
      </c>
      <c r="N1045" s="8">
        <f t="shared" ca="1" si="99"/>
        <v>10</v>
      </c>
      <c r="O1045">
        <f>O1044+1</f>
        <v>4</v>
      </c>
      <c r="P1045" s="1">
        <f ca="1">IF(ISERROR(F1037),"",IF(ISTEXT(VLOOKUP(B1037,INDIRECT($F$8),6+(O1045-1)*3)),(VLOOKUP(B1037,INDIRECT($F$8),6+(O1045-1)*3)),SUM(VLOOKUP(B1037,INDIRECT($F$8),6+(O1045-1)*3),IF(W1054,W1045,0))))</f>
        <v>90</v>
      </c>
      <c r="Q1045" s="1">
        <f ca="1">IF(ISERROR(F1037),"",VLOOKUP(B1037,INDIRECT($F$8),7+(O1045-1)*3))</f>
        <v>46</v>
      </c>
      <c r="R1045" s="1">
        <f ca="1">IF(ISERROR(F1037),"",SUM(P1045:Q1045))</f>
        <v>136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str">
        <f ca="1">IF(ISERROR(F1037),"",IF(N1045=0,A1045,""))</f>
        <v/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0</v>
      </c>
      <c r="X1045" s="1" t="str">
        <f ca="1">IF(ISERROR(F1037),"",IF(W1045=0,"",_xlfn.TEXTJOIN("",FALSE," G+",W1045," in ",A1045)))</f>
        <v/>
      </c>
    </row>
    <row r="1046" spans="1:24" ht="12" customHeight="1" x14ac:dyDescent="0.25">
      <c r="A1046" s="7" t="str">
        <f ca="1">IF(ISERROR(F1037),"",VLOOKUP(C1037,INDIRECT($F$8),6+(O1046-1)*3,0))</f>
        <v>AHT 004</v>
      </c>
      <c r="B1046" s="38" t="str">
        <f ca="1">IF(ISERROR(F1037),"",VLOOKUP(D1037,INDIRECT($F$8),6+(O1046-1)*3,0))</f>
        <v>Environmental Studies ($)</v>
      </c>
      <c r="C1046" s="38"/>
      <c r="D1046" s="38"/>
      <c r="E1046" s="38"/>
      <c r="F1046" s="7">
        <f ca="1">IF(ISERROR(F1037),"",VLOOKUP(E1037,INDIRECT($F$8),6+(O1046-1)*3,0))</f>
        <v>0</v>
      </c>
      <c r="G1046" s="39" t="str">
        <f ca="1">IF(ISERROR(F1037),"",_xlfn.TEXTJOIN("/",FALSE,P1046,S1046))</f>
        <v>47/50</v>
      </c>
      <c r="H1046" s="39"/>
      <c r="I1046" s="39" t="str">
        <f ca="1">IF(ISERROR(F1037),"",_xlfn.TEXTJOIN("/",FALSE,Q1046,T1046))</f>
        <v>22/25</v>
      </c>
      <c r="J1046" s="39"/>
      <c r="K1046" s="39" t="str">
        <f ca="1">IF(ISERROR(F1037),"",_xlfn.TEXTJOIN("/",FALSE,R1046,U1046))</f>
        <v>69/75</v>
      </c>
      <c r="L1046" s="39"/>
      <c r="M1046" s="7" t="str">
        <f ca="1">IF(ISERROR(F1037),"",IF(ISTEXT(P1046),IF(P1046="A","Ab",IF(P1046="D","Dt",IF(P1046="UFM","UFM",IF(P1046="NA","")))),IF(AND(ISBLANK(P1046),ISBLANK(R1046)),"",IF(P1046&lt;0.3*S1046,"F",IF(ISBLANK(R1046),"",IF(ISTEXT(R1046),R1046,IF(R1046&gt;=0.9*U1046,"O",IF(R1046&gt;=0.85*U1046,"A+",IF(R1046&gt;=0.8*U1046,"A",IF(R1046&gt;=0.7*U1046,"B+",IF(R1046&gt;=0.6*U1046,"B",IF(R1046&gt;=0.5*U1046,"C",IF(R1046&gt;=0.4*U1046,"P",IF(R1046&lt;0.4*U1046,"F",R1046))))))))))))))</f>
        <v>O</v>
      </c>
      <c r="N1046" s="8">
        <f t="shared" ca="1" si="99"/>
        <v>10</v>
      </c>
      <c r="O1046">
        <f>O1045+1</f>
        <v>5</v>
      </c>
      <c r="P1046" s="1">
        <f ca="1">IF(ISERROR(F1037),"",IF(ISTEXT(VLOOKUP(B1037,INDIRECT($F$8),6+(O1046-1)*3)),(VLOOKUP(B1037,INDIRECT($F$8),6+(O1046-1)*3)),SUM(VLOOKUP(B1037,INDIRECT($F$8),6+(O1046-1)*3),IF(W1054,W1046,0))))</f>
        <v>47</v>
      </c>
      <c r="Q1046" s="1">
        <f ca="1">IF(ISERROR(F1037),"",VLOOKUP(B1037,INDIRECT($F$8),7+(O1046-1)*3))</f>
        <v>22</v>
      </c>
      <c r="R1046" s="1">
        <f ca="1">IF(ISERROR(F1037),"",SUM(P1046:Q1046))</f>
        <v>69</v>
      </c>
      <c r="S1046" s="1">
        <f ca="1">IF(ISERROR(F1037),"",VLOOKUP(A1037,INDIRECT($F$8),6+(O1046-1)*3))</f>
        <v>50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75</v>
      </c>
      <c r="V1046" s="1" t="str">
        <f ca="1">IF(ISERROR(F1037),"",IF(N1046=0,A1046,""))</f>
        <v/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0</v>
      </c>
      <c r="X1046" s="1" t="str">
        <f ca="1">IF(ISERROR(F1037),"",IF(W1046=0,"",_xlfn.TEXTJOIN("",FALSE," G+",W1046," in ",A1046)))</f>
        <v/>
      </c>
    </row>
    <row r="1047" spans="1:24" ht="12" customHeight="1" x14ac:dyDescent="0.25">
      <c r="A1047" s="7" t="str">
        <f ca="1">IF(ISERROR(F1037),"",VLOOKUP(C1037,INDIRECT($F$8),6+(O1047-1)*3,0))</f>
        <v>AHP 001</v>
      </c>
      <c r="B1047" s="38" t="str">
        <f ca="1">IF(ISERROR(F1037),"",VLOOKUP(D1037,INDIRECT($F$8),6+(O1047-1)*3,0))</f>
        <v>Engineering Physics Lab</v>
      </c>
      <c r="C1047" s="38"/>
      <c r="D1047" s="38"/>
      <c r="E1047" s="38"/>
      <c r="F1047" s="7">
        <f ca="1">IF(ISERROR(F1037),"",VLOOKUP(E1037,INDIRECT($F$8),6+(O1047-1)*3,0))</f>
        <v>1</v>
      </c>
      <c r="G1047" s="39" t="str">
        <f ca="1">IF(ISERROR(F1037),"",_xlfn.TEXTJOIN("/",FALSE,P1047,S1047))</f>
        <v>16/25</v>
      </c>
      <c r="H1047" s="39"/>
      <c r="I1047" s="39" t="str">
        <f ca="1">IF(ISERROR(F1037),"",_xlfn.TEXTJOIN("/",FALSE,Q1047,T1047))</f>
        <v>19/25</v>
      </c>
      <c r="J1047" s="39"/>
      <c r="K1047" s="39" t="str">
        <f ca="1">IF(ISERROR(F1037),"",_xlfn.TEXTJOIN("/",FALSE,R1047,U1047))</f>
        <v>35/50</v>
      </c>
      <c r="L1047" s="39"/>
      <c r="M1047" s="7" t="str">
        <f ca="1">IF(ISERROR(F1037),"",IF(ISTEXT(P1047),IF(P1047="A","Ab",IF(P1047="D","Dt",IF(P1047="UFM","UFM",IF(P1047="NA","")))),IF(AND(ISBLANK(P1047),ISBLANK(R1047)),"",IF(P1047&lt;0.3*S1047,"F",IF(ISBLANK(R1047),"",IF(ISTEXT(R1047),R1047,IF(R1047&gt;=0.9*U1047,"O",IF(R1047&gt;=0.85*U1047,"A+",IF(R1047&gt;=0.8*U1047,"A",IF(R1047&gt;=0.7*U1047,"B+",IF(R1047&gt;=0.6*U1047,"B",IF(R1047&gt;=0.5*U1047,"C",IF(R1047&gt;=0.4*U1047,"P",IF(R1047&lt;0.4*U1047,"F",R1047))))))))))))))</f>
        <v>B+</v>
      </c>
      <c r="N1047" s="8">
        <f t="shared" ca="1" si="99"/>
        <v>7</v>
      </c>
      <c r="O1047">
        <f t="shared" ref="O1047:O1053" si="100">O1046+1</f>
        <v>6</v>
      </c>
      <c r="P1047" s="1">
        <f ca="1">IF(ISERROR(F1037),"",IF(ISTEXT(VLOOKUP(B1037,INDIRECT($F$8),6+(O1047-1)*3)),(VLOOKUP(B1037,INDIRECT($F$8),6+(O1047-1)*3)),SUM(VLOOKUP(B1037,INDIRECT($F$8),6+(O1047-1)*3),IF(W1054,W1047,0))))</f>
        <v>16</v>
      </c>
      <c r="Q1047" s="1">
        <f ca="1">IF(ISERROR(F1037),"",VLOOKUP(B1037,INDIRECT($F$8),7+(O1047-1)*3))</f>
        <v>19</v>
      </c>
      <c r="R1047" s="1">
        <f ca="1">IF(ISERROR(F1037),"",SUM(P1047:Q1047))</f>
        <v>35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str">
        <f ca="1">IF(ISERROR(F1037),"",IF(N1047=0,A1047,""))</f>
        <v/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0</v>
      </c>
      <c r="X1047" s="1" t="str">
        <f ca="1">IF(ISERROR(F1037),"",IF(W1047=0,"",_xlfn.TEXTJOIN("",FALSE," G+",W1047," in ",A1047)))</f>
        <v/>
      </c>
    </row>
    <row r="1048" spans="1:24" ht="12" customHeight="1" x14ac:dyDescent="0.25">
      <c r="A1048" s="7" t="str">
        <f ca="1">IF(ISERROR(F1037),"",VLOOKUP(C1037,INDIRECT($F$8),6+(O1048-1)*3,0))</f>
        <v>EEP 001</v>
      </c>
      <c r="B1048" s="38" t="str">
        <f ca="1">IF(ISERROR(F1037),"",VLOOKUP(D1037,INDIRECT($F$8),6+(O1048-1)*3,0))</f>
        <v>Basic Electrical Engineering Lab</v>
      </c>
      <c r="C1048" s="38"/>
      <c r="D1048" s="38"/>
      <c r="E1048" s="38"/>
      <c r="F1048" s="7">
        <f ca="1">IF(ISERROR(F1037),"",VLOOKUP(E1037,INDIRECT($F$8),6+(O1048-1)*3,0))</f>
        <v>1</v>
      </c>
      <c r="G1048" s="39" t="str">
        <f ca="1">IF(ISERROR(F1037),"",_xlfn.TEXTJOIN("/",FALSE,P1048,S1048))</f>
        <v>20/25</v>
      </c>
      <c r="H1048" s="39"/>
      <c r="I1048" s="39" t="str">
        <f ca="1">IF(ISERROR(F1037),"",_xlfn.TEXTJOIN("/",FALSE,Q1048,T1048))</f>
        <v>24/25</v>
      </c>
      <c r="J1048" s="39"/>
      <c r="K1048" s="39" t="str">
        <f ca="1">IF(ISERROR(F1037),"",_xlfn.TEXTJOIN("/",FALSE,R1048,U1048))</f>
        <v>44/50</v>
      </c>
      <c r="L1048" s="39"/>
      <c r="M1048" s="7" t="str">
        <f ca="1">IF(ISERROR(F1037),"",IF(ISTEXT(P1048),IF(P1048="A","Ab",IF(P1048="D","Dt",IF(P1048="UFM","UFM",IF(P1048="NA","")))),IF(AND(ISBLANK(P1048),ISBLANK(R1048)),"",IF(P1048&lt;0.3*S1048,"F",IF(ISBLANK(R1048),"",IF(ISTEXT(R1048),R1048,IF(R1048&gt;=0.9*U1048,"O",IF(R1048&gt;=0.85*U1048,"A+",IF(R1048&gt;=0.8*U1048,"A",IF(R1048&gt;=0.7*U1048,"B+",IF(R1048&gt;=0.6*U1048,"B",IF(R1048&gt;=0.5*U1048,"C",IF(R1048&gt;=0.4*U1048,"P",IF(R1048&lt;0.4*U1048,"F",R1048))))))))))))))</f>
        <v>A+</v>
      </c>
      <c r="N1048" s="8">
        <f t="shared" ca="1" si="99"/>
        <v>9</v>
      </c>
      <c r="O1048">
        <f t="shared" si="100"/>
        <v>7</v>
      </c>
      <c r="P1048" s="1">
        <f ca="1">IF(ISERROR(F1037),"",IF(ISTEXT(VLOOKUP(B1037,INDIRECT($F$8),6+(O1048-1)*3)),(VLOOKUP(B1037,INDIRECT($F$8),6+(O1048-1)*3)),SUM(VLOOKUP(B1037,INDIRECT($F$8),6+(O1048-1)*3),IF(W1054,W1048,0))))</f>
        <v>20</v>
      </c>
      <c r="Q1048" s="1">
        <f ca="1">IF(ISERROR(F1037),"",VLOOKUP(B1037,INDIRECT($F$8),7+(O1048-1)*3))</f>
        <v>24</v>
      </c>
      <c r="R1048" s="1">
        <f ca="1">IF(ISERROR(F1037),"",SUM(P1048:Q1048))</f>
        <v>44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str">
        <f ca="1">IF(ISERROR(F1037),"",IF(N1048=0,A1048,""))</f>
        <v/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0</v>
      </c>
      <c r="X1048" s="1" t="str">
        <f ca="1">IF(ISERROR(F1037),"",IF(W1048=0,"",_xlfn.TEXTJOIN("",FALSE," G+",W1048," in ",A1048)))</f>
        <v/>
      </c>
    </row>
    <row r="1049" spans="1:24" ht="12" customHeight="1" x14ac:dyDescent="0.25">
      <c r="A1049" s="7" t="str">
        <f ca="1">IF(ISERROR(F1037),"",VLOOKUP(C1037,INDIRECT($F$8),6+(O1049-1)*3,0))</f>
        <v>CSP 001</v>
      </c>
      <c r="B1049" s="38" t="str">
        <f ca="1">IF(ISERROR(F1037),"",VLOOKUP(D1037,INDIRECT($F$8),6+(O1049-1)*3-Z1049,0))</f>
        <v>Programming for Problem Solving Lab</v>
      </c>
      <c r="C1049" s="38"/>
      <c r="D1049" s="38"/>
      <c r="E1049" s="38"/>
      <c r="F1049" s="7">
        <f ca="1">IF(ISERROR(F1037),"",VLOOKUP(E1037,INDIRECT($F$8),6+(O1049-1)*3,0))</f>
        <v>1</v>
      </c>
      <c r="G1049" s="39" t="str">
        <f ca="1">IF(ISERROR(F1037),"",_xlfn.TEXTJOIN("/",FALSE,P1049,S1049))</f>
        <v>23/25</v>
      </c>
      <c r="H1049" s="39"/>
      <c r="I1049" s="39" t="str">
        <f ca="1">IF(ISERROR(F1037),"",_xlfn.TEXTJOIN("/",FALSE,Q1049,T1049))</f>
        <v>23/25</v>
      </c>
      <c r="J1049" s="39"/>
      <c r="K1049" s="39" t="str">
        <f ca="1">IF(ISERROR(F1037),"",_xlfn.TEXTJOIN("/",FALSE,R1049,U1049))</f>
        <v>46/50</v>
      </c>
      <c r="L1049" s="39"/>
      <c r="M1049" s="7" t="str">
        <f ca="1">IF(ISERROR(F1037),"",IF(ISTEXT(P1049),IF(P1049="A","Ab",IF(P1049="D","Dt",IF(P1049="UFM","UFM",IF(P1049="NA","")))),IF(AND(ISBLANK(P1049),ISBLANK(R1049)),"",IF(P1049&lt;0.3*S1049,"F",IF(ISBLANK(R1049),"",IF(ISTEXT(R1049),R1049,IF(R1049&gt;=0.9*U1049,"O",IF(R1049&gt;=0.85*U1049,"A+",IF(R1049&gt;=0.8*U1049,"A",IF(R1049&gt;=0.7*U1049,"B+",IF(R1049&gt;=0.6*U1049,"B",IF(R1049&gt;=0.5*U1049,"C",IF(R1049&gt;=0.4*U1049,"P",IF(R1049&lt;0.4*U1049,"F",R1049))))))))))))))</f>
        <v>O</v>
      </c>
      <c r="N1049" s="8">
        <f t="shared" ca="1" si="99"/>
        <v>10</v>
      </c>
      <c r="O1049">
        <f t="shared" si="100"/>
        <v>8</v>
      </c>
      <c r="P1049" s="1">
        <f ca="1">IF(ISERROR(F1037),"",IF(ISTEXT(VLOOKUP(B1037,INDIRECT($F$8),6+(O1049-1)*3)),(VLOOKUP(B1037,INDIRECT($F$8),6+(O1049-1)*3)),SUM(VLOOKUP(B1037,INDIRECT($F$8),6+(O1049-1)*3),IF(W1054,W1049,0))))</f>
        <v>23</v>
      </c>
      <c r="Q1049" s="1">
        <f ca="1">IF(ISERROR(F1037),"",VLOOKUP(B1037,INDIRECT($F$8),7+(O1049-1)*3))</f>
        <v>23</v>
      </c>
      <c r="R1049" s="1">
        <f ca="1">IF(ISERROR(F1037),"",SUM(P1049:Q1049))</f>
        <v>46</v>
      </c>
      <c r="S1049" s="1">
        <f ca="1">IF(ISERROR(F1037),"",VLOOKUP(A1037,INDIRECT($F$8),6+(O1049-1)*3))</f>
        <v>25</v>
      </c>
      <c r="T1049" s="1">
        <f ca="1">IF(ISERROR(F1037),"",VLOOKUP(A1037,INDIRECT($F$8),7+(O1049-1)*3))</f>
        <v>25</v>
      </c>
      <c r="U1049" s="1">
        <f ca="1">IF(ISERROR(F1037),"",VLOOKUP(A1037,INDIRECT($F$8),8+(O1049-1)*3))</f>
        <v>50</v>
      </c>
      <c r="V1049" s="1" t="str">
        <f ca="1">IF(ISERROR(F1037),"",IF(N1049=0,A1049,""))</f>
        <v/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0</v>
      </c>
      <c r="X1049" s="1" t="str">
        <f ca="1">IF(ISERROR(F1037),"",IF(W1049=0,"",_xlfn.TEXTJOIN("",FALSE," G+",W1049," in ",A1049)))</f>
        <v/>
      </c>
    </row>
    <row r="1050" spans="1:24" ht="12" customHeight="1" x14ac:dyDescent="0.25">
      <c r="A1050" s="7" t="str">
        <f ca="1">IF(ISERROR(F1037),"",VLOOKUP(C1037,INDIRECT($F$8),6+(O1050-1)*3,0))</f>
        <v>MEP 002</v>
      </c>
      <c r="B1050" s="38" t="str">
        <f ca="1">IF(ISERROR(F1037),"",VLOOKUP(D1037,INDIRECT($F$8),6+(O1050-1)*3-Z1050,0))</f>
        <v>Engineering Graphics &amp; Design Lab</v>
      </c>
      <c r="C1050" s="38"/>
      <c r="D1050" s="38"/>
      <c r="E1050" s="38"/>
      <c r="F1050" s="7">
        <f ca="1">IF(ISERROR(F1037),"",VLOOKUP(E1037,INDIRECT($F$8),6+(O1050-1)*3,0))</f>
        <v>2</v>
      </c>
      <c r="G1050" s="39" t="str">
        <f ca="1">IF(ISERROR(F1037),"",_xlfn.TEXTJOIN("/",FALSE,P1050,S1050))</f>
        <v>40/50</v>
      </c>
      <c r="H1050" s="39"/>
      <c r="I1050" s="39" t="str">
        <f ca="1">IF(ISERROR(F1037),"",_xlfn.TEXTJOIN("/",FALSE,Q1050,T1050))</f>
        <v>50/50</v>
      </c>
      <c r="J1050" s="39"/>
      <c r="K1050" s="39" t="str">
        <f ca="1">IF(ISERROR(F1037),"",_xlfn.TEXTJOIN("/",FALSE,R1050,U1050))</f>
        <v>90/100</v>
      </c>
      <c r="L1050" s="39"/>
      <c r="M1050" s="7" t="str">
        <f ca="1">IF(ISERROR(F1037),"",IF(ISTEXT(P1050),IF(P1050="A","Ab",IF(P1050="D","Dt",IF(P1050="UFM","UFM",IF(P1050="NA","")))),IF(AND(ISBLANK(P1050),ISBLANK(R1050)),"",IF(P1050&lt;0.3*S1050,"F",IF(ISBLANK(R1050),"",IF(ISTEXT(R1050),R1050,IF(R1050&gt;=0.9*U1050,"O",IF(R1050&gt;=0.85*U1050,"A+",IF(R1050&gt;=0.8*U1050,"A",IF(R1050&gt;=0.7*U1050,"B+",IF(R1050&gt;=0.6*U1050,"B",IF(R1050&gt;=0.5*U1050,"C",IF(R1050&gt;=0.4*U1050,"P",IF(R1050&lt;0.4*U1050,"F",R1050))))))))))))))</f>
        <v>O</v>
      </c>
      <c r="N1050" s="8">
        <f t="shared" ca="1" si="99"/>
        <v>10</v>
      </c>
      <c r="O1050">
        <f t="shared" si="100"/>
        <v>9</v>
      </c>
      <c r="P1050" s="1">
        <f ca="1">IF(ISERROR(F1037),"",IF(ISTEXT(VLOOKUP(B1037,INDIRECT($F$8),6+(O1050-1)*3)),(VLOOKUP(B1037,INDIRECT($F$8),6+(O1050-1)*3)),SUM(VLOOKUP(B1037,INDIRECT($F$8),6+(O1050-1)*3),IF(W1054,W1050,0))))</f>
        <v>40</v>
      </c>
      <c r="Q1050" s="1">
        <f ca="1">IF(ISERROR(F1037),"",VLOOKUP(B1037,INDIRECT($F$8),7+(O1050-1)*3))</f>
        <v>50</v>
      </c>
      <c r="R1050" s="1">
        <f ca="1">IF(ISERROR(F1037),"",SUM(P1050:Q1050))</f>
        <v>90</v>
      </c>
      <c r="S1050" s="1">
        <f ca="1">IF(ISERROR(F1037),"",VLOOKUP(A1037,INDIRECT($F$8),6+(O1050-1)*3))</f>
        <v>50</v>
      </c>
      <c r="T1050" s="1">
        <f ca="1">IF(ISERROR(F1037),"",VLOOKUP(A1037,INDIRECT($F$8),7+(O1050-1)*3))</f>
        <v>50</v>
      </c>
      <c r="U1050" s="1">
        <f ca="1">IF(ISERROR(F1037),"",VLOOKUP(A1037,INDIRECT($F$8),8+(O1050-1)*3))</f>
        <v>100</v>
      </c>
      <c r="V1050" s="1" t="str">
        <f ca="1">IF(ISERROR(F1037),"",IF(N1050=0,A1050,""))</f>
        <v/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0</v>
      </c>
      <c r="X1050" s="1" t="str">
        <f ca="1">IF(ISERROR(F1037),"",IF(W1050=0,"",_xlfn.TEXTJOIN("",FALSE," G+",W1050," in ",A1050)))</f>
        <v/>
      </c>
    </row>
    <row r="1051" spans="1:24" ht="12" customHeight="1" x14ac:dyDescent="0.25">
      <c r="A1051" s="7" t="str">
        <f ca="1">IF(ISERROR(F1037),"",VLOOKUP(C1037,INDIRECT($F$8),6+(O1051-1)*3,0))</f>
        <v>AHP 003</v>
      </c>
      <c r="B1051" s="38" t="str">
        <f ca="1">IF(ISERROR(F1037),"",VLOOKUP(D1037,INDIRECT($F$8),6+(O1051-1)*3,0))</f>
        <v>Introduction to Digital Marketing Lab</v>
      </c>
      <c r="C1051" s="38"/>
      <c r="D1051" s="38"/>
      <c r="E1051" s="38"/>
      <c r="F1051" s="7">
        <f ca="1">IF(ISERROR(F1037),"",VLOOKUP(E1037,INDIRECT($F$8),6+(O1051-1)*3,0))</f>
        <v>1</v>
      </c>
      <c r="G1051" s="39" t="str">
        <f ca="1">IF(ISERROR(F1037),"",_xlfn.TEXTJOIN("/",FALSE,P1051,S1051))</f>
        <v>21/25</v>
      </c>
      <c r="H1051" s="39"/>
      <c r="I1051" s="39" t="str">
        <f ca="1">IF(ISERROR(F1037),"",_xlfn.TEXTJOIN("/",FALSE,Q1051,T1051))</f>
        <v>22/25</v>
      </c>
      <c r="J1051" s="39"/>
      <c r="K1051" s="39" t="str">
        <f ca="1">IF(ISERROR(F1037),"",_xlfn.TEXTJOIN("/",FALSE,R1051,U1051))</f>
        <v>43/50</v>
      </c>
      <c r="L1051" s="39"/>
      <c r="M1051" s="7" t="str">
        <f ca="1">IF(ISERROR(F1037),"",IF(ISTEXT(P1051),IF(P1051="A","Ab",IF(P1051="D","Dt",IF(P1051="UFM","UFM",IF(P1051="NA","")))),IF(AND(ISBLANK(P1051),ISBLANK(R1051)),"",IF(P1051&lt;0.3*S1051,"F",IF(ISBLANK(R1051),"",IF(ISTEXT(R1051),R1051,IF(R1051&gt;=0.9*U1051,"O",IF(R1051&gt;=0.85*U1051,"A+",IF(R1051&gt;=0.8*U1051,"A",IF(R1051&gt;=0.7*U1051,"B+",IF(R1051&gt;=0.6*U1051,"B",IF(R1051&gt;=0.5*U1051,"C",IF(R1051&gt;=0.4*U1051,"P",IF(R1051&lt;0.4*U1051,"F",R1051))))))))))))))</f>
        <v>A+</v>
      </c>
      <c r="N1051" s="8">
        <f t="shared" ca="1" si="99"/>
        <v>9</v>
      </c>
      <c r="O1051">
        <f t="shared" si="100"/>
        <v>10</v>
      </c>
      <c r="P1051" s="1">
        <f ca="1">IF(ISERROR(F1037),"",IF(ISTEXT(VLOOKUP(B1037,INDIRECT($F$8),6+(O1051-1)*3)),(VLOOKUP(B1037,INDIRECT($F$8),6+(O1051-1)*3)),SUM(VLOOKUP(B1037,INDIRECT($F$8),6+(O1051-1)*3),IF(W1054,W1051,0))))</f>
        <v>21</v>
      </c>
      <c r="Q1051" s="1">
        <f ca="1">IF(ISERROR(F1037),"",VLOOKUP(B1037,INDIRECT($F$8),7+(O1051-1)*3))</f>
        <v>22</v>
      </c>
      <c r="R1051" s="1">
        <f ca="1">IF(ISERROR(F1037),"",SUM(P1051:Q1051))</f>
        <v>43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str">
        <f ca="1">IF(ISERROR(F1037),"",IF(N1051=0,A1051,""))</f>
        <v/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0</v>
      </c>
      <c r="X1051" s="1" t="str">
        <f ca="1">IF(ISERROR(F1037),"",IF(W1051=0,"",_xlfn.TEXTJOIN("",FALSE," G+",W1051," in ",A1051)))</f>
        <v/>
      </c>
    </row>
    <row r="1052" spans="1:24" ht="12" customHeight="1" x14ac:dyDescent="0.25">
      <c r="A1052" s="7" t="str">
        <f ca="1">IF(ISERROR(F1037),"",VLOOKUP(C1037,INDIRECT($F$8),6+(O1052-1)*3,0))</f>
        <v>AHP 005</v>
      </c>
      <c r="B1052" s="38" t="str">
        <f ca="1">IF(ISERROR(F1037),"",VLOOKUP(D1037,INDIRECT($F$8),6+(O1052-1)*3,0))</f>
        <v>Self Employment &amp; Entrepreneurship Development</v>
      </c>
      <c r="C1052" s="38"/>
      <c r="D1052" s="38"/>
      <c r="E1052" s="38"/>
      <c r="F1052" s="7">
        <f ca="1">IF(ISERROR(F1037),"",VLOOKUP(E1037,INDIRECT($F$8),6+(O1052-1)*3,0))</f>
        <v>1</v>
      </c>
      <c r="G1052" s="39" t="str">
        <f ca="1">IF(ISERROR(F1037),"",_xlfn.TEXTJOIN("/",FALSE,P1052,S1052))</f>
        <v>19/25</v>
      </c>
      <c r="H1052" s="39"/>
      <c r="I1052" s="39" t="str">
        <f ca="1">IF(ISERROR(F1037),"",_xlfn.TEXTJOIN("/",FALSE,Q1052,T1052))</f>
        <v>19/25</v>
      </c>
      <c r="J1052" s="39"/>
      <c r="K1052" s="39" t="str">
        <f ca="1">IF(ISERROR(F1037),"",_xlfn.TEXTJOIN("/",FALSE,R1052,U1052))</f>
        <v>38/50</v>
      </c>
      <c r="L1052" s="39"/>
      <c r="M1052" s="7" t="str">
        <f ca="1">IF(ISERROR(F1037),"",IF(ISTEXT(P1052),IF(P1052="A","Ab",IF(P1052="D","Dt",IF(P1052="UFM","UFM",IF(P1052="NA","")))),IF(AND(ISBLANK(P1052),ISBLANK(R1052)),"",IF(P1052&lt;0.3*S1052,"F",IF(ISBLANK(R1052),"",IF(ISTEXT(R1052),R1052,IF(R1052&gt;=0.9*U1052,"O",IF(R1052&gt;=0.85*U1052,"A+",IF(R1052&gt;=0.8*U1052,"A",IF(R1052&gt;=0.7*U1052,"B+",IF(R1052&gt;=0.6*U1052,"B",IF(R1052&gt;=0.5*U1052,"C",IF(R1052&gt;=0.4*U1052,"P",IF(R1052&lt;0.4*U1052,"F",R1052))))))))))))))</f>
        <v>B+</v>
      </c>
      <c r="N1052" s="8">
        <f t="shared" ca="1" si="99"/>
        <v>7</v>
      </c>
      <c r="O1052">
        <f t="shared" si="100"/>
        <v>11</v>
      </c>
      <c r="P1052" s="1">
        <f ca="1">IF(ISERROR(F1037),"",IF(ISTEXT(VLOOKUP(B1037,INDIRECT($F$8),6+(O1052-1)*3)),(VLOOKUP(B1037,INDIRECT($F$8),6+(O1052-1)*3)),SUM(VLOOKUP(B1037,INDIRECT($F$8),6+(O1052-1)*3),IF(W1054,W1052,0))))</f>
        <v>19</v>
      </c>
      <c r="Q1052" s="1">
        <f ca="1">IF(ISERROR(F1037),"",VLOOKUP(B1037,INDIRECT($F$8),7+(O1052-1)*3))</f>
        <v>19</v>
      </c>
      <c r="R1052" s="1">
        <f ca="1">IF(ISERROR(F1037),"",SUM(P1052:Q1052))</f>
        <v>38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25</v>
      </c>
      <c r="U1052" s="1">
        <f ca="1">IF(ISERROR(F1037),"",VLOOKUP(A1037,INDIRECT($F$8),8+(O1052-1)*3))</f>
        <v>50</v>
      </c>
      <c r="V1052" s="1" t="str">
        <f ca="1">IF(ISERROR(F1037),"",IF(N1052=0,A1052,""))</f>
        <v/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0</v>
      </c>
      <c r="X1052" s="1" t="str">
        <f ca="1">IF(ISERROR(F1037),"",IF(W1052=0,"",_xlfn.TEXTJOIN("",FALSE," G+",W1052," in ",A1052)))</f>
        <v/>
      </c>
    </row>
    <row r="1053" spans="1:24" ht="12" customHeight="1" x14ac:dyDescent="0.25">
      <c r="A1053" s="7" t="str">
        <f ca="1">IF(ISERROR(F1037),"",VLOOKUP(C1037,INDIRECT($F$8),6+(O1053-1)*3-Y1053,0))</f>
        <v>GP 02</v>
      </c>
      <c r="B1053" s="38" t="str">
        <f ca="1">IF(ISERROR(F1037),"",VLOOKUP(D1037,INDIRECT($F$8),6+(O1053-1)*3-Z1053,0))</f>
        <v>General Proficiency ($)</v>
      </c>
      <c r="C1053" s="38"/>
      <c r="D1053" s="38"/>
      <c r="E1053" s="38"/>
      <c r="F1053" s="7">
        <f ca="1">IF(ISERROR(F1037),"",VLOOKUP(E1037,INDIRECT($F$8),6+(O1053-1)*3-AA1053,0))</f>
        <v>0</v>
      </c>
      <c r="G1053" s="39" t="str">
        <f ca="1">IF(ISERROR(F1037),"","-")</f>
        <v>-</v>
      </c>
      <c r="H1053" s="39"/>
      <c r="I1053" s="39" t="str">
        <f ca="1">IF(ISERROR(F1037),"",_xlfn.TEXTJOIN("/",FALSE,Q1053,T1053))</f>
        <v>45/50</v>
      </c>
      <c r="J1053" s="39"/>
      <c r="K1053" s="39" t="str">
        <f ca="1">IF(ISERROR(F1037),"",_xlfn.TEXTJOIN("/",FALSE,R1053,U1053))</f>
        <v>45/50</v>
      </c>
      <c r="L1053" s="39"/>
      <c r="M1053" s="39" t="str">
        <f ca="1">IF(ISBLANK(R1053),"",IF(ISTEXT(R1053),R1053,IF(R1053&gt;=0.8*U1053,"Excellent",IF(R1053&gt;=0.6*U1053,"Very Good",IF(R1053&gt;=0.4*U1053,"Good",IF(R1053&gt;=0.2*U1053,"Satisfactory","Average"))))))</f>
        <v>Excellent</v>
      </c>
      <c r="N1053" s="39"/>
      <c r="O1053">
        <f t="shared" si="100"/>
        <v>12</v>
      </c>
      <c r="P1053" s="1">
        <f ca="1">IF(ISERROR(F1037),"",IF(ISTEXT(VLOOKUP(B\28,INDIRECT($F$8),6+(O1053-1)*3)),(VLOOKUP(B1037,INDIRECT($F$8),6+(O1053-1)*3)),SUM(VLOOKUP(B1037,INDIRECT($F$8),6+(O1053-1)*3),IF(W1054,W1053,0))))</f>
        <v>0</v>
      </c>
      <c r="Q1053" s="1">
        <f ca="1">IF(ISERROR(F1037),"",VLOOKUP(B1037,INDIRECT($F$8),7+(O1053-1)*3))</f>
        <v>45</v>
      </c>
      <c r="R1053" s="1">
        <f ca="1">IF(ISERROR(F1037),"",SUM(P1053:Q1053))</f>
        <v>45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5">
      <c r="A1054" s="40" t="str">
        <f ca="1">IF(ISERROR(F1037),"",A1033)</f>
        <v>Total Credits/ Marks/ Total Grade Points</v>
      </c>
      <c r="B1054" s="40"/>
      <c r="C1054" s="40"/>
      <c r="D1054" s="40"/>
      <c r="E1054" s="40"/>
      <c r="F1054" s="10">
        <f ca="1">IF(ISERROR(F1037),"",SUM(F1042:F1052))</f>
        <v>23</v>
      </c>
      <c r="G1054" s="41" t="str">
        <f ca="1">IF(ISERROR(F1037),"",_xlfn.TEXTJOIN("/",TRUE,SUMIF(F1042:F1053,"&gt;0",P1042:P1053),SUMIF(F1042:F1053,"&gt;0",S1042:S1053)))</f>
        <v>381/575</v>
      </c>
      <c r="H1054" s="41"/>
      <c r="I1054" s="41" t="str">
        <f ca="1">IF(ISERROR(F1037),"",_xlfn.TEXTJOIN("/",TRUE,SUMIF(F1042:F1053,"&gt;0",Q1042:Q1053),SUMIF(F1042:F1053,"&gt;0",T1042:T1053)))</f>
        <v>335/375</v>
      </c>
      <c r="J1054" s="41"/>
      <c r="K1054" s="41" t="str">
        <f ca="1">IF(ISERROR(F1037),"",_xlfn.TEXTJOIN("/",TRUE,SUMIF(F1042:F1053,"&gt;0",R1042:R1053),SUMIF(F1042:F1053,"&gt;0",U1042:U1053)))</f>
        <v>716/950</v>
      </c>
      <c r="L1054" s="41"/>
      <c r="M1054" s="40" t="e">
        <f ca="1">IF(ISERROR(F1037),"",SUMPRODUCT(N1042:N1052,F1042:F1052))</f>
        <v>#N/A</v>
      </c>
      <c r="N1054" s="40"/>
      <c r="V1054" s="1" t="e">
        <f ca="1">IF(ISERROR(F1037),"",_xlfn.TEXTJOIN(", ",TRUE,V1042:V1053))</f>
        <v>#N/A</v>
      </c>
      <c r="W1054" t="b">
        <f ca="1">IF(ISERROR(F1037),"",IF(SUM(W1042:W1053)&lt;=W1041,TRUE,FALSE))</f>
        <v>0</v>
      </c>
      <c r="X1054" s="1" t="str">
        <f ca="1">IF(ISERROR(F1037),"",_xlfn.TEXTJOIN(",",TRUE,X1042:X1053))</f>
        <v xml:space="preserve"> G+11 in AHT 001</v>
      </c>
    </row>
    <row r="1055" spans="1:24" ht="12" customHeight="1" x14ac:dyDescent="0.25">
      <c r="A1055" s="40" t="str">
        <f ca="1">IF(ISERROR(F1037),"",A1034)</f>
        <v>Result:</v>
      </c>
      <c r="B1055" s="42" t="e" cm="1">
        <f t="array" aca="1" ref="B1055" ca="1">IF(INDIRECT("N" &amp; ROW())&lt;20, "NOT PROMOTED TO SECOND YEAR", IF(TRIM(INDIRECT("V" &amp; ROW()-1))="","PASS","CARRY OVER")
)</f>
        <v>#N/A</v>
      </c>
      <c r="C1055" s="42"/>
      <c r="D1055" s="40" t="str">
        <f ca="1">IF(ISERROR(F1037),"",D1034)</f>
        <v>Remark:</v>
      </c>
      <c r="E1055" s="42" t="e">
        <f ca="1">IF(ISERROR(F1037),"",IF(V1054="",IF(X1054="","",X1054),_xlfn.TEXTJOIN(" ",TRUE,"BACK IN",V1054)))</f>
        <v>#N/A</v>
      </c>
      <c r="F1055" s="42"/>
      <c r="G1055" s="40" t="str">
        <f ca="1">IF(ISERROR(F1037),"",G1034)</f>
        <v>SGPA:</v>
      </c>
      <c r="H1055" s="43" t="e">
        <f ca="1">IF(ISERROR(F1037),"",M1054/F1054)</f>
        <v>#N/A</v>
      </c>
      <c r="I1055" s="40" t="str">
        <f ca="1">IF(ISERROR(F1037),"",I1034)</f>
        <v>CGPA:</v>
      </c>
      <c r="J1055" s="43" t="e">
        <f ca="1">IF(ISERROR(F1037),"",VLOOKUP(B1037,INDIRECT($F$8),12+(O1053-1)*3,0))</f>
        <v>#N/A</v>
      </c>
      <c r="K1055" s="42" t="str">
        <f ca="1">IF(ISERROR(F1037),"",K1034)</f>
        <v>Earned Credits:</v>
      </c>
      <c r="L1055" s="40">
        <f ca="1">IF(ISERROR(F1037),"",SUMIF(N1042:N1052,"&gt;0",F1042:F1052))</f>
        <v>19</v>
      </c>
      <c r="M1055" s="42" t="str">
        <f ca="1">IF(ISERROR(F1037),"",M1034)</f>
        <v>Cuml. Earned Credits:</v>
      </c>
      <c r="N1055" s="40">
        <f ca="1">IF(ISERROR(F1037),"",VLOOKUP(B1037,INDIRECT($F$8),10+(O1053-1)*3,0))</f>
        <v>42</v>
      </c>
    </row>
    <row r="1056" spans="1:24" ht="12" customHeight="1" x14ac:dyDescent="0.25">
      <c r="A1056" s="40"/>
      <c r="B1056" s="42"/>
      <c r="C1056" s="42"/>
      <c r="D1056" s="40"/>
      <c r="E1056" s="42"/>
      <c r="F1056" s="42"/>
      <c r="G1056" s="40"/>
      <c r="H1056" s="43"/>
      <c r="I1056" s="40"/>
      <c r="J1056" s="43"/>
      <c r="K1056" s="42"/>
      <c r="L1056" s="40"/>
      <c r="M1056" s="42"/>
      <c r="N1056" s="40"/>
    </row>
    <row r="1057" spans="1:24" ht="12" customHeight="1" x14ac:dyDescent="0.25">
      <c r="A1057" s="40"/>
      <c r="B1057" s="42"/>
      <c r="C1057" s="42"/>
      <c r="D1057" s="40"/>
      <c r="E1057" s="42"/>
      <c r="F1057" s="42"/>
      <c r="G1057" s="40"/>
      <c r="H1057" s="43"/>
      <c r="I1057" s="40"/>
      <c r="J1057" s="43"/>
      <c r="K1057" s="42"/>
      <c r="L1057" s="40"/>
      <c r="M1057" s="42"/>
      <c r="N1057" s="40"/>
    </row>
    <row r="1058" spans="1:24" ht="12" customHeight="1" x14ac:dyDescent="0.25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 t="str">
        <f ca="1">VLOOKUP(B1058,INDIRECT($F$8),4,0)</f>
        <v>SUMIT KUMAR</v>
      </c>
    </row>
    <row r="1059" spans="1:24" ht="12" customHeight="1" x14ac:dyDescent="0.25">
      <c r="A1059" s="44" t="str">
        <f ca="1">IF(ISERROR(F1058),"",A1038)</f>
        <v>Name:</v>
      </c>
      <c r="B1059" s="44" t="str">
        <f ca="1">IFERROR(VLOOKUP(B1058,INDIRECT($F$8),4,0),"")</f>
        <v>SUMIT KUMAR</v>
      </c>
      <c r="C1059" s="44"/>
      <c r="D1059" s="44" t="str">
        <f ca="1">IF(ISERROR(F1058),"",D1038)</f>
        <v>Father's Name:</v>
      </c>
      <c r="E1059" s="44" t="str">
        <f ca="1">IFERROR(VLOOKUP(B1058,INDIRECT($F$8),5,0),"")</f>
        <v>MR PREMPAL</v>
      </c>
      <c r="F1059" s="44"/>
      <c r="G1059" s="44" t="str">
        <f ca="1">IF(ISERROR(F1058),"",G1038)</f>
        <v>University Roll No:</v>
      </c>
      <c r="H1059" s="44"/>
      <c r="I1059" s="45">
        <f ca="1">IFERROR(VLOOKUP(B1058,INDIRECT($F$8),2,0),"")</f>
        <v>250090101051</v>
      </c>
      <c r="J1059" s="45"/>
      <c r="K1059" s="44" t="str">
        <f ca="1">IF(ISERROR(F1058),"",K1038)</f>
        <v>University Enrol. No:</v>
      </c>
      <c r="L1059" s="44"/>
      <c r="M1059" s="45">
        <f ca="1">IFERROR(VLOOKUP(B1058,INDIRECT($F$8),3,0),"")</f>
        <v>0</v>
      </c>
      <c r="N1059" s="45"/>
    </row>
    <row r="1060" spans="1:24" ht="12" customHeight="1" x14ac:dyDescent="0.25">
      <c r="A1060" s="44"/>
      <c r="B1060" s="44"/>
      <c r="C1060" s="44"/>
      <c r="D1060" s="44"/>
      <c r="E1060" s="44"/>
      <c r="F1060" s="44"/>
      <c r="G1060" s="44"/>
      <c r="H1060" s="44"/>
      <c r="I1060" s="45"/>
      <c r="J1060" s="45"/>
      <c r="K1060" s="44"/>
      <c r="L1060" s="44"/>
      <c r="M1060" s="45"/>
      <c r="N1060" s="45"/>
    </row>
    <row r="1061" spans="1:24" ht="12" customHeight="1" x14ac:dyDescent="0.25">
      <c r="A1061" s="42" t="str">
        <f ca="1">IF(ISERROR(F1058),"",A1040)</f>
        <v>Subject Code</v>
      </c>
      <c r="B1061" s="42" t="str">
        <f ca="1">IF(ISERROR(F1058),"",B1040)</f>
        <v>Subject Name</v>
      </c>
      <c r="C1061" s="42"/>
      <c r="D1061" s="42"/>
      <c r="E1061" s="42"/>
      <c r="F1061" s="42" t="str">
        <f ca="1">IF(ISERROR(F1058),"",F1040)</f>
        <v>Credits</v>
      </c>
      <c r="G1061" s="42" t="str">
        <f ca="1">IF(ISERROR(F1058),"",G1040)</f>
        <v>External Marks</v>
      </c>
      <c r="H1061" s="42"/>
      <c r="I1061" s="42" t="str">
        <f ca="1">IF(ISERROR(F1058),"",I1040)</f>
        <v>Sessional Marks</v>
      </c>
      <c r="J1061" s="42"/>
      <c r="K1061" s="42" t="str">
        <f ca="1">IF(ISERROR(F1058),"",K1040)</f>
        <v>Total Marks</v>
      </c>
      <c r="L1061" s="42"/>
      <c r="M1061" s="42" t="str">
        <f ca="1">IF(ISERROR(F1058),"",M1040)</f>
        <v>Grade</v>
      </c>
      <c r="N1061" s="42" t="str">
        <f ca="1">IF(ISERROR(F1058),"",N1040)</f>
        <v>Grade Points</v>
      </c>
    </row>
    <row r="1062" spans="1:24" ht="12" customHeight="1" x14ac:dyDescent="0.25">
      <c r="A1062" s="42"/>
      <c r="B1062" s="42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W1062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10</v>
      </c>
    </row>
    <row r="1063" spans="1:24" ht="12" customHeight="1" x14ac:dyDescent="0.25">
      <c r="A1063" s="7" t="str">
        <f ca="1">IF(ISERROR(F1058),"",VLOOKUP(C1058,INDIRECT($F$8),6+(O1063-1)*3,0))</f>
        <v>AHT 001</v>
      </c>
      <c r="B1063" s="38" t="str">
        <f ca="1">IF(ISERROR(F1058),"",VLOOKUP(D1058,INDIRECT($F$8),6+(O1063-1)*3,0))</f>
        <v>Engineering Physics</v>
      </c>
      <c r="C1063" s="38"/>
      <c r="D1063" s="38"/>
      <c r="E1063" s="38"/>
      <c r="F1063" s="7">
        <f ca="1">IF(ISERROR(F1058),"",VLOOKUP(E1058,INDIRECT($F$8),6+(O1063-1)*3,0))</f>
        <v>4</v>
      </c>
      <c r="G1063" s="39" t="str">
        <f ca="1">IF(ISERROR(F1058),"",_xlfn.TEXTJOIN("/",FALSE,P1063,S1063))</f>
        <v>MR PREMPAL/100</v>
      </c>
      <c r="H1063" s="39"/>
      <c r="I1063" s="39" t="str">
        <f ca="1">IF(ISERROR(F1058),"",_xlfn.TEXTJOIN("/",FALSE,Q1063,T1063))</f>
        <v>44/50</v>
      </c>
      <c r="J1063" s="39"/>
      <c r="K1063" s="39" t="str">
        <f ca="1">IF(ISERROR(F1058),"",_xlfn.TEXTJOIN("/",FALSE,R1063,U1063))</f>
        <v>44/150</v>
      </c>
      <c r="L1063" s="39"/>
      <c r="M1063" s="7" t="b">
        <f ca="1">IF(ISERROR(F1058),"",IF(ISTEXT(P1063),IF(P1063="A","Ab",IF(P1063="D","Dt",IF(P1063="UFM","UFM",IF(P1063="NA","")))),IF(AND(ISBLANK(P1063),ISBLANK(R1063)),"",IF(P1063&lt;0.3*S1063,"F",IF(ISBLANK(R1063),"",IF(ISTEXT(R1063),R1063,IF(R1063&gt;=0.9*U1063,"O",IF(R1063&gt;=0.85*U1063,"A+",IF(R1063&gt;=0.8*U1063,"A",IF(R1063&gt;=0.7*U1063,"B+",IF(R1063&gt;=0.6*U1063,"B",IF(R1063&gt;=0.5*U1063,"C",IF(R1063&gt;=0.4*U1063,"P",IF(R1063&lt;0.4*U1063,"F",R1063))))))))))))))</f>
        <v>0</v>
      </c>
      <c r="N1063" s="8" t="e">
        <f t="shared" ref="N1063:N1073" ca="1" si="101">INDEX($Z$2:$Z$13,MATCH(M1063,$Y$2:$Y$13,0))</f>
        <v>#N/A</v>
      </c>
      <c r="O1063">
        <v>1</v>
      </c>
      <c r="P1063" s="1" t="str">
        <f ca="1">IF(ISERROR(F1058),"",IF(ISTEXT(VLOOKUP(B1058,INDIRECT($F$8),6+(O1063-1)*3)),(VLOOKUP(B1058,INDIRECT($F$8),6+(O1063-1)*3)),SUM(VLOOKUP(B1058,INDIRECT($F$8),6+(O1063-1)*3),IF(W1075,W1063,0))))</f>
        <v>MR PREMPAL</v>
      </c>
      <c r="Q1063" s="1">
        <f ca="1">IF(ISERROR(F1058),"",VLOOKUP(B1058,INDIRECT($F$8),7+(O1063-1)*3))</f>
        <v>44</v>
      </c>
      <c r="R1063" s="1">
        <f ca="1">IF(ISERROR(F1058),"",SUM(P1063:Q1063))</f>
        <v>44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e">
        <f ca="1">IF(ISERROR(F1058),"",IF(N1063=0,A1063,""))</f>
        <v>#N/A</v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11</v>
      </c>
      <c r="X1063" s="1" t="str">
        <f ca="1">IF(ISERROR(F1058),"",IF(W1063=0,"",_xlfn.TEXTJOIN("",FALSE," G+",W1063," in ",A1063)))</f>
        <v xml:space="preserve"> G+11 in AHT 001</v>
      </c>
    </row>
    <row r="1064" spans="1:24" ht="12" customHeight="1" x14ac:dyDescent="0.25">
      <c r="A1064" s="7" t="str">
        <f ca="1">IF(ISERROR(F1058),"",VLOOKUP(C1058,INDIRECT($F$8),6+(O1064-1)*3,0))</f>
        <v>AHT 005</v>
      </c>
      <c r="B1064" s="38" t="str">
        <f ca="1">IF(ISERROR(F1058),"",VLOOKUP(D1058,INDIRECT($F$8),6+(O1064-1)*3,0))</f>
        <v>Analytical Mathematics</v>
      </c>
      <c r="C1064" s="38"/>
      <c r="D1064" s="38"/>
      <c r="E1064" s="38"/>
      <c r="F1064" s="7">
        <f ca="1">IF(ISERROR(F1058),"",VLOOKUP(E1058,INDIRECT($F$8),6+(O1064-1)*3,0))</f>
        <v>4</v>
      </c>
      <c r="G1064" s="39" t="str">
        <f ca="1">IF(ISERROR(F1058),"",_xlfn.TEXTJOIN("/",FALSE,P1064,S1064))</f>
        <v>72/100</v>
      </c>
      <c r="H1064" s="39"/>
      <c r="I1064" s="39" t="str">
        <f ca="1">IF(ISERROR(F1058),"",_xlfn.TEXTJOIN("/",FALSE,Q1064,T1064))</f>
        <v>37/50</v>
      </c>
      <c r="J1064" s="39"/>
      <c r="K1064" s="39" t="str">
        <f ca="1">IF(ISERROR(F1058),"",_xlfn.TEXTJOIN("/",FALSE,R1064,U1064))</f>
        <v>109/150</v>
      </c>
      <c r="L1064" s="39"/>
      <c r="M1064" s="7" t="str">
        <f ca="1">IF(ISERROR(F1058),"",IF(ISTEXT(P1064),IF(P1064="A","Ab",IF(P1064="D","Dt",IF(P1064="UFM","UFM",IF(P1064="NA","")))),IF(AND(ISBLANK(P1064),ISBLANK(R1064)),"",IF(P1064&lt;0.3*S1064,"F",IF(ISBLANK(R1064),"",IF(ISTEXT(R1064),R1064,IF(R1064&gt;=0.9*U1064,"O",IF(R1064&gt;=0.85*U1064,"A+",IF(R1064&gt;=0.8*U1064,"A",IF(R1064&gt;=0.7*U1064,"B+",IF(R1064&gt;=0.6*U1064,"B",IF(R1064&gt;=0.5*U1064,"C",IF(R1064&gt;=0.4*U1064,"P",IF(R1064&lt;0.4*U1064,"F",R1064))))))))))))))</f>
        <v>B+</v>
      </c>
      <c r="N1064" s="8">
        <f t="shared" ca="1" si="101"/>
        <v>7</v>
      </c>
      <c r="O1064">
        <f>O1063+1</f>
        <v>2</v>
      </c>
      <c r="P1064" s="1">
        <f ca="1">IF(ISERROR(F1058),"",IF(ISTEXT(VLOOKUP(B1058,INDIRECT($F$8),6+(O1064-1)*3)),(VLOOKUP(B1058,INDIRECT($F$8),6+(O1064-1)*3)),SUM(VLOOKUP(B1058,INDIRECT($F$8),6+(O1064-1)*3),IF(W1075,W1064,0))))</f>
        <v>72</v>
      </c>
      <c r="Q1064" s="1">
        <f ca="1">IF(ISERROR(F1058),"",VLOOKUP(B1058,INDIRECT($F$8),7+(O1064-1)*3))</f>
        <v>37</v>
      </c>
      <c r="R1064" s="1">
        <f ca="1">IF(ISERROR(F1058),"",SUM(P1064:Q1064))</f>
        <v>109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str">
        <f ca="1">IF(ISERROR(F1058),"",IF(N1064=0,A1064,""))</f>
        <v/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0</v>
      </c>
      <c r="X1064" s="1" t="str">
        <f ca="1">IF(ISERROR(F1058),"",IF(W1064=0,"",_xlfn.TEXTJOIN("",FALSE," G+",W1064," in ",A1064)))</f>
        <v/>
      </c>
    </row>
    <row r="1065" spans="1:24" ht="12" customHeight="1" x14ac:dyDescent="0.25">
      <c r="A1065" s="7" t="str">
        <f ca="1">IF(ISERROR(F1058),"",VLOOKUP(C1058,INDIRECT($F$8),6+(O1065-1)*3,0))</f>
        <v>EET 001</v>
      </c>
      <c r="B1065" s="38" t="str">
        <f ca="1">IF(ISERROR(F1058),"",VLOOKUP(D1058,INDIRECT($F$8),6+(O1065-1)*3,0))</f>
        <v>Basic Electrical Engineering</v>
      </c>
      <c r="C1065" s="38"/>
      <c r="D1065" s="38"/>
      <c r="E1065" s="38"/>
      <c r="F1065" s="7">
        <f ca="1">IF(ISERROR(F1058),"",VLOOKUP(E1058,INDIRECT($F$8),6+(O1065-1)*3,0))</f>
        <v>4</v>
      </c>
      <c r="G1065" s="39" t="str">
        <f ca="1">IF(ISERROR(F1058),"",_xlfn.TEXTJOIN("/",FALSE,P1065,S1065))</f>
        <v>66/100</v>
      </c>
      <c r="H1065" s="39"/>
      <c r="I1065" s="39" t="str">
        <f ca="1">IF(ISERROR(F1058),"",_xlfn.TEXTJOIN("/",FALSE,Q1065,T1065))</f>
        <v>46/50</v>
      </c>
      <c r="J1065" s="39"/>
      <c r="K1065" s="39" t="str">
        <f ca="1">IF(ISERROR(F1058),"",_xlfn.TEXTJOIN("/",FALSE,R1065,U1065))</f>
        <v>112/150</v>
      </c>
      <c r="L1065" s="39"/>
      <c r="M1065" s="7" t="str">
        <f ca="1">IF(ISERROR(F1058),"",IF(ISTEXT(P1065),IF(P1065="A","Ab",IF(P1065="D","Dt",IF(P1065="UFM","UFM",IF(P1065="NA","")))),IF(AND(ISBLANK(P1065),ISBLANK(R1065)),"",IF(P1065&lt;0.3*S1065,"F",IF(ISBLANK(R1065),"",IF(ISTEXT(R1065),R1065,IF(R1065&gt;=0.9*U1065,"O",IF(R1065&gt;=0.85*U1065,"A+",IF(R1065&gt;=0.8*U1065,"A",IF(R1065&gt;=0.7*U1065,"B+",IF(R1065&gt;=0.6*U1065,"B",IF(R1065&gt;=0.5*U1065,"C",IF(R1065&gt;=0.4*U1065,"P",IF(R1065&lt;0.4*U1065,"F",R1065))))))))))))))</f>
        <v>B+</v>
      </c>
      <c r="N1065" s="8">
        <f t="shared" ca="1" si="101"/>
        <v>7</v>
      </c>
      <c r="O1065">
        <f>O1064+1</f>
        <v>3</v>
      </c>
      <c r="P1065" s="1">
        <f ca="1">IF(ISERROR(F1058),"",IF(ISTEXT(VLOOKUP(B1058,INDIRECT($F$8),6+(O1065-1)*3)),(VLOOKUP(B1058,INDIRECT($F$8),6+(O1065-1)*3)),SUM(VLOOKUP(B1058,INDIRECT($F$8),6+(O1065-1)*3),IF(W1075,W1065,0))))</f>
        <v>66</v>
      </c>
      <c r="Q1065" s="1">
        <f ca="1">IF(ISERROR(F1058),"",VLOOKUP(B1058,INDIRECT($F$8),7+(O1065-1)*3))</f>
        <v>46</v>
      </c>
      <c r="R1065" s="1">
        <f ca="1">IF(ISERROR(F1058),"",SUM(P1065:Q1065))</f>
        <v>112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str">
        <f ca="1">IF(ISERROR(F1058),"",IF(N1065=0,A1065,""))</f>
        <v/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0</v>
      </c>
      <c r="X1065" s="1" t="str">
        <f ca="1">IF(ISERROR(F1058),"",IF(W1065=0,"",_xlfn.TEXTJOIN("",FALSE," G+",W1065," in ",A1065)))</f>
        <v/>
      </c>
    </row>
    <row r="1066" spans="1:24" ht="12" customHeight="1" x14ac:dyDescent="0.25">
      <c r="A1066" s="7" t="str">
        <f ca="1">IF(ISERROR(F1058),"",VLOOKUP(C1058,INDIRECT($F$8),6+(O1066-1)*3,0))</f>
        <v>CST 001</v>
      </c>
      <c r="B1066" s="38" t="str">
        <f ca="1">IF(ISERROR(F1058),"",VLOOKUP(D1058,INDIRECT($F$8),6+(O1066-1)*3,0))</f>
        <v>Programming for Problem Solving</v>
      </c>
      <c r="C1066" s="38"/>
      <c r="D1066" s="38"/>
      <c r="E1066" s="38"/>
      <c r="F1066" s="7">
        <f ca="1">IF(ISERROR(F1058),"",VLOOKUP(E1058,INDIRECT($F$8),6+(O1066-1)*3,0))</f>
        <v>4</v>
      </c>
      <c r="G1066" s="39" t="str">
        <f ca="1">IF(ISERROR(F1058),"",_xlfn.TEXTJOIN("/",FALSE,P1066,S1066))</f>
        <v>72/100</v>
      </c>
      <c r="H1066" s="39"/>
      <c r="I1066" s="39" t="str">
        <f ca="1">IF(ISERROR(F1058),"",_xlfn.TEXTJOIN("/",FALSE,Q1066,T1066))</f>
        <v>40/50</v>
      </c>
      <c r="J1066" s="39"/>
      <c r="K1066" s="39" t="str">
        <f ca="1">IF(ISERROR(F1058),"",_xlfn.TEXTJOIN("/",FALSE,R1066,U1066))</f>
        <v>112/150</v>
      </c>
      <c r="L1066" s="39"/>
      <c r="M1066" s="7" t="str">
        <f ca="1">IF(ISERROR(F1058),"",IF(ISTEXT(P1066),IF(P1066="A","Ab",IF(P1066="D","Dt",IF(P1066="UFM","UFM",IF(P1066="NA","")))),IF(AND(ISBLANK(P1066),ISBLANK(R1066)),"",IF(P1066&lt;0.3*S1066,"F",IF(ISBLANK(R1066),"",IF(ISTEXT(R1066),R1066,IF(R1066&gt;=0.9*U1066,"O",IF(R1066&gt;=0.85*U1066,"A+",IF(R1066&gt;=0.8*U1066,"A",IF(R1066&gt;=0.7*U1066,"B+",IF(R1066&gt;=0.6*U1066,"B",IF(R1066&gt;=0.5*U1066,"C",IF(R1066&gt;=0.4*U1066,"P",IF(R1066&lt;0.4*U1066,"F",R1066))))))))))))))</f>
        <v>B+</v>
      </c>
      <c r="N1066" s="8">
        <f t="shared" ca="1" si="101"/>
        <v>7</v>
      </c>
      <c r="O1066">
        <f>O1065+1</f>
        <v>4</v>
      </c>
      <c r="P1066" s="1">
        <f ca="1">IF(ISERROR(F1058),"",IF(ISTEXT(VLOOKUP(B1058,INDIRECT($F$8),6+(O1066-1)*3)),(VLOOKUP(B1058,INDIRECT($F$8),6+(O1066-1)*3)),SUM(VLOOKUP(B1058,INDIRECT($F$8),6+(O1066-1)*3),IF(W1075,W1066,0))))</f>
        <v>72</v>
      </c>
      <c r="Q1066" s="1">
        <f ca="1">IF(ISERROR(F1058),"",VLOOKUP(B1058,INDIRECT($F$8),7+(O1066-1)*3))</f>
        <v>40</v>
      </c>
      <c r="R1066" s="1">
        <f ca="1">IF(ISERROR(F1058),"",SUM(P1066:Q1066))</f>
        <v>112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str">
        <f ca="1">IF(ISERROR(F1058),"",IF(N1066=0,A1066,""))</f>
        <v/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0</v>
      </c>
      <c r="X1066" s="1" t="str">
        <f ca="1">IF(ISERROR(F1058),"",IF(W1066=0,"",_xlfn.TEXTJOIN("",FALSE," G+",W1066," in ",A1066)))</f>
        <v/>
      </c>
    </row>
    <row r="1067" spans="1:24" ht="12" customHeight="1" x14ac:dyDescent="0.25">
      <c r="A1067" s="7" t="str">
        <f ca="1">IF(ISERROR(F1058),"",VLOOKUP(C1058,INDIRECT($F$8),6+(O1067-1)*3,0))</f>
        <v>AHT 004</v>
      </c>
      <c r="B1067" s="38" t="str">
        <f ca="1">IF(ISERROR(F1058),"",VLOOKUP(D1058,INDIRECT($F$8),6+(O1067-1)*3,0))</f>
        <v>Environmental Studies ($)</v>
      </c>
      <c r="C1067" s="38"/>
      <c r="D1067" s="38"/>
      <c r="E1067" s="38"/>
      <c r="F1067" s="7">
        <f ca="1">IF(ISERROR(F1058),"",VLOOKUP(E1058,INDIRECT($F$8),6+(O1067-1)*3,0))</f>
        <v>0</v>
      </c>
      <c r="G1067" s="39" t="str">
        <f ca="1">IF(ISERROR(F1058),"",_xlfn.TEXTJOIN("/",FALSE,P1067,S1067))</f>
        <v>42/50</v>
      </c>
      <c r="H1067" s="39"/>
      <c r="I1067" s="39" t="str">
        <f ca="1">IF(ISERROR(F1058),"",_xlfn.TEXTJOIN("/",FALSE,Q1067,T1067))</f>
        <v>23/25</v>
      </c>
      <c r="J1067" s="39"/>
      <c r="K1067" s="39" t="str">
        <f ca="1">IF(ISERROR(F1058),"",_xlfn.TEXTJOIN("/",FALSE,R1067,U1067))</f>
        <v>65/75</v>
      </c>
      <c r="L1067" s="39"/>
      <c r="M1067" s="7" t="str">
        <f ca="1">IF(ISERROR(F1058),"",IF(ISTEXT(P1067),IF(P1067="A","Ab",IF(P1067="D","Dt",IF(P1067="UFM","UFM",IF(P1067="NA","")))),IF(AND(ISBLANK(P1067),ISBLANK(R1067)),"",IF(P1067&lt;0.3*S1067,"F",IF(ISBLANK(R1067),"",IF(ISTEXT(R1067),R1067,IF(R1067&gt;=0.9*U1067,"O",IF(R1067&gt;=0.85*U1067,"A+",IF(R1067&gt;=0.8*U1067,"A",IF(R1067&gt;=0.7*U1067,"B+",IF(R1067&gt;=0.6*U1067,"B",IF(R1067&gt;=0.5*U1067,"C",IF(R1067&gt;=0.4*U1067,"P",IF(R1067&lt;0.4*U1067,"F",R1067))))))))))))))</f>
        <v>A+</v>
      </c>
      <c r="N1067" s="8">
        <f t="shared" ca="1" si="101"/>
        <v>9</v>
      </c>
      <c r="O1067">
        <f>O1066+1</f>
        <v>5</v>
      </c>
      <c r="P1067" s="1">
        <f ca="1">IF(ISERROR(F1058),"",IF(ISTEXT(VLOOKUP(B1058,INDIRECT($F$8),6+(O1067-1)*3)),(VLOOKUP(B1058,INDIRECT($F$8),6+(O1067-1)*3)),SUM(VLOOKUP(B1058,INDIRECT($F$8),6+(O1067-1)*3),IF(W1075,W1067,0))))</f>
        <v>42</v>
      </c>
      <c r="Q1067" s="1">
        <f ca="1">IF(ISERROR(F1058),"",VLOOKUP(B1058,INDIRECT($F$8),7+(O1067-1)*3))</f>
        <v>23</v>
      </c>
      <c r="R1067" s="1">
        <f ca="1">IF(ISERROR(F1058),"",SUM(P1067:Q1067))</f>
        <v>65</v>
      </c>
      <c r="S1067" s="1">
        <f ca="1">IF(ISERROR(F1058),"",VLOOKUP(A1058,INDIRECT($F$8),6+(O1067-1)*3))</f>
        <v>50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75</v>
      </c>
      <c r="V1067" s="1" t="str">
        <f ca="1">IF(ISERROR(F1058),"",IF(N1067=0,A1067,""))</f>
        <v/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0</v>
      </c>
      <c r="X1067" s="1" t="str">
        <f ca="1">IF(ISERROR(F1058),"",IF(W1067=0,"",_xlfn.TEXTJOIN("",FALSE," G+",W1067," in ",A1067)))</f>
        <v/>
      </c>
    </row>
    <row r="1068" spans="1:24" ht="12" customHeight="1" x14ac:dyDescent="0.25">
      <c r="A1068" s="7" t="str">
        <f ca="1">IF(ISERROR(F1058),"",VLOOKUP(C1058,INDIRECT($F$8),6+(O1068-1)*3,0))</f>
        <v>AHP 001</v>
      </c>
      <c r="B1068" s="38" t="str">
        <f ca="1">IF(ISERROR(F1058),"",VLOOKUP(D1058,INDIRECT($F$8),6+(O1068-1)*3,0))</f>
        <v>Engineering Physics Lab</v>
      </c>
      <c r="C1068" s="38"/>
      <c r="D1068" s="38"/>
      <c r="E1068" s="38"/>
      <c r="F1068" s="7">
        <f ca="1">IF(ISERROR(F1058),"",VLOOKUP(E1058,INDIRECT($F$8),6+(O1068-1)*3,0))</f>
        <v>1</v>
      </c>
      <c r="G1068" s="39" t="str">
        <f ca="1">IF(ISERROR(F1058),"",_xlfn.TEXTJOIN("/",FALSE,P1068,S1068))</f>
        <v>20/25</v>
      </c>
      <c r="H1068" s="39"/>
      <c r="I1068" s="39" t="str">
        <f ca="1">IF(ISERROR(F1058),"",_xlfn.TEXTJOIN("/",FALSE,Q1068,T1068))</f>
        <v>22/25</v>
      </c>
      <c r="J1068" s="39"/>
      <c r="K1068" s="39" t="str">
        <f ca="1">IF(ISERROR(F1058),"",_xlfn.TEXTJOIN("/",FALSE,R1068,U1068))</f>
        <v>42/50</v>
      </c>
      <c r="L1068" s="39"/>
      <c r="M1068" s="7" t="str">
        <f ca="1">IF(ISERROR(F1058),"",IF(ISTEXT(P1068),IF(P1068="A","Ab",IF(P1068="D","Dt",IF(P1068="UFM","UFM",IF(P1068="NA","")))),IF(AND(ISBLANK(P1068),ISBLANK(R1068)),"",IF(P1068&lt;0.3*S1068,"F",IF(ISBLANK(R1068),"",IF(ISTEXT(R1068),R1068,IF(R1068&gt;=0.9*U1068,"O",IF(R1068&gt;=0.85*U1068,"A+",IF(R1068&gt;=0.8*U1068,"A",IF(R1068&gt;=0.7*U1068,"B+",IF(R1068&gt;=0.6*U1068,"B",IF(R1068&gt;=0.5*U1068,"C",IF(R1068&gt;=0.4*U1068,"P",IF(R1068&lt;0.4*U1068,"F",R1068))))))))))))))</f>
        <v>A</v>
      </c>
      <c r="N1068" s="8">
        <f t="shared" ca="1" si="101"/>
        <v>8</v>
      </c>
      <c r="O1068">
        <f t="shared" ref="O1068:O1074" si="102">O1067+1</f>
        <v>6</v>
      </c>
      <c r="P1068" s="1">
        <f ca="1">IF(ISERROR(F1058),"",IF(ISTEXT(VLOOKUP(B1058,INDIRECT($F$8),6+(O1068-1)*3)),(VLOOKUP(B1058,INDIRECT($F$8),6+(O1068-1)*3)),SUM(VLOOKUP(B1058,INDIRECT($F$8),6+(O1068-1)*3),IF(W1075,W1068,0))))</f>
        <v>20</v>
      </c>
      <c r="Q1068" s="1">
        <f ca="1">IF(ISERROR(F1058),"",VLOOKUP(B1058,INDIRECT($F$8),7+(O1068-1)*3))</f>
        <v>22</v>
      </c>
      <c r="R1068" s="1">
        <f ca="1">IF(ISERROR(F1058),"",SUM(P1068:Q1068))</f>
        <v>42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str">
        <f ca="1">IF(ISERROR(F1058),"",IF(N1068=0,A1068,""))</f>
        <v/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0</v>
      </c>
      <c r="X1068" s="1" t="str">
        <f ca="1">IF(ISERROR(F1058),"",IF(W1068=0,"",_xlfn.TEXTJOIN("",FALSE," G+",W1068," in ",A1068)))</f>
        <v/>
      </c>
    </row>
    <row r="1069" spans="1:24" ht="12" customHeight="1" x14ac:dyDescent="0.25">
      <c r="A1069" s="7" t="str">
        <f ca="1">IF(ISERROR(F1058),"",VLOOKUP(C1058,INDIRECT($F$8),6+(O1069-1)*3,0))</f>
        <v>EEP 001</v>
      </c>
      <c r="B1069" s="38" t="str">
        <f ca="1">IF(ISERROR(F1058),"",VLOOKUP(D1058,INDIRECT($F$8),6+(O1069-1)*3,0))</f>
        <v>Basic Electrical Engineering Lab</v>
      </c>
      <c r="C1069" s="38"/>
      <c r="D1069" s="38"/>
      <c r="E1069" s="38"/>
      <c r="F1069" s="7">
        <f ca="1">IF(ISERROR(F1058),"",VLOOKUP(E1058,INDIRECT($F$8),6+(O1069-1)*3,0))</f>
        <v>1</v>
      </c>
      <c r="G1069" s="39" t="str">
        <f ca="1">IF(ISERROR(F1058),"",_xlfn.TEXTJOIN("/",FALSE,P1069,S1069))</f>
        <v>19/25</v>
      </c>
      <c r="H1069" s="39"/>
      <c r="I1069" s="39" t="str">
        <f ca="1">IF(ISERROR(F1058),"",_xlfn.TEXTJOIN("/",FALSE,Q1069,T1069))</f>
        <v>24/25</v>
      </c>
      <c r="J1069" s="39"/>
      <c r="K1069" s="39" t="str">
        <f ca="1">IF(ISERROR(F1058),"",_xlfn.TEXTJOIN("/",FALSE,R1069,U1069))</f>
        <v>43/50</v>
      </c>
      <c r="L1069" s="39"/>
      <c r="M1069" s="7" t="str">
        <f ca="1">IF(ISERROR(F1058),"",IF(ISTEXT(P1069),IF(P1069="A","Ab",IF(P1069="D","Dt",IF(P1069="UFM","UFM",IF(P1069="NA","")))),IF(AND(ISBLANK(P1069),ISBLANK(R1069)),"",IF(P1069&lt;0.3*S1069,"F",IF(ISBLANK(R1069),"",IF(ISTEXT(R1069),R1069,IF(R1069&gt;=0.9*U1069,"O",IF(R1069&gt;=0.85*U1069,"A+",IF(R1069&gt;=0.8*U1069,"A",IF(R1069&gt;=0.7*U1069,"B+",IF(R1069&gt;=0.6*U1069,"B",IF(R1069&gt;=0.5*U1069,"C",IF(R1069&gt;=0.4*U1069,"P",IF(R1069&lt;0.4*U1069,"F",R1069))))))))))))))</f>
        <v>A+</v>
      </c>
      <c r="N1069" s="8">
        <f t="shared" ca="1" si="101"/>
        <v>9</v>
      </c>
      <c r="O1069">
        <f t="shared" si="102"/>
        <v>7</v>
      </c>
      <c r="P1069" s="1">
        <f ca="1">IF(ISERROR(F1058),"",IF(ISTEXT(VLOOKUP(B1058,INDIRECT($F$8),6+(O1069-1)*3)),(VLOOKUP(B1058,INDIRECT($F$8),6+(O1069-1)*3)),SUM(VLOOKUP(B1058,INDIRECT($F$8),6+(O1069-1)*3),IF(W1075,W1069,0))))</f>
        <v>19</v>
      </c>
      <c r="Q1069" s="1">
        <f ca="1">IF(ISERROR(F1058),"",VLOOKUP(B1058,INDIRECT($F$8),7+(O1069-1)*3))</f>
        <v>24</v>
      </c>
      <c r="R1069" s="1">
        <f ca="1">IF(ISERROR(F1058),"",SUM(P1069:Q1069))</f>
        <v>43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str">
        <f ca="1">IF(ISERROR(F1058),"",IF(N1069=0,A1069,""))</f>
        <v/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0</v>
      </c>
      <c r="X1069" s="1" t="str">
        <f ca="1">IF(ISERROR(F1058),"",IF(W1069=0,"",_xlfn.TEXTJOIN("",FALSE," G+",W1069," in ",A1069)))</f>
        <v/>
      </c>
    </row>
    <row r="1070" spans="1:24" ht="12" customHeight="1" x14ac:dyDescent="0.25">
      <c r="A1070" s="7" t="str">
        <f ca="1">IF(ISERROR(F1058),"",VLOOKUP(C1058,INDIRECT($F$8),6+(O1070-1)*3,0))</f>
        <v>CSP 001</v>
      </c>
      <c r="B1070" s="38" t="str">
        <f ca="1">IF(ISERROR(F1058),"",VLOOKUP(D1058,INDIRECT($F$8),6+(O1070-1)*3-Z1070,0))</f>
        <v>Programming for Problem Solving Lab</v>
      </c>
      <c r="C1070" s="38"/>
      <c r="D1070" s="38"/>
      <c r="E1070" s="38"/>
      <c r="F1070" s="7">
        <f ca="1">IF(ISERROR(F1058),"",VLOOKUP(E1058,INDIRECT($F$8),6+(O1070-1)*3,0))</f>
        <v>1</v>
      </c>
      <c r="G1070" s="39" t="str">
        <f ca="1">IF(ISERROR(F1058),"",_xlfn.TEXTJOIN("/",FALSE,P1070,S1070))</f>
        <v>24/25</v>
      </c>
      <c r="H1070" s="39"/>
      <c r="I1070" s="39" t="str">
        <f ca="1">IF(ISERROR(F1058),"",_xlfn.TEXTJOIN("/",FALSE,Q1070,T1070))</f>
        <v>23/25</v>
      </c>
      <c r="J1070" s="39"/>
      <c r="K1070" s="39" t="str">
        <f ca="1">IF(ISERROR(F1058),"",_xlfn.TEXTJOIN("/",FALSE,R1070,U1070))</f>
        <v>47/50</v>
      </c>
      <c r="L1070" s="39"/>
      <c r="M1070" s="7" t="str">
        <f ca="1">IF(ISERROR(F1058),"",IF(ISTEXT(P1070),IF(P1070="A","Ab",IF(P1070="D","Dt",IF(P1070="UFM","UFM",IF(P1070="NA","")))),IF(AND(ISBLANK(P1070),ISBLANK(R1070)),"",IF(P1070&lt;0.3*S1070,"F",IF(ISBLANK(R1070),"",IF(ISTEXT(R1070),R1070,IF(R1070&gt;=0.9*U1070,"O",IF(R1070&gt;=0.85*U1070,"A+",IF(R1070&gt;=0.8*U1070,"A",IF(R1070&gt;=0.7*U1070,"B+",IF(R1070&gt;=0.6*U1070,"B",IF(R1070&gt;=0.5*U1070,"C",IF(R1070&gt;=0.4*U1070,"P",IF(R1070&lt;0.4*U1070,"F",R1070))))))))))))))</f>
        <v>O</v>
      </c>
      <c r="N1070" s="8">
        <f t="shared" ca="1" si="101"/>
        <v>10</v>
      </c>
      <c r="O1070">
        <f t="shared" si="102"/>
        <v>8</v>
      </c>
      <c r="P1070" s="1">
        <f ca="1">IF(ISERROR(F1058),"",IF(ISTEXT(VLOOKUP(B1058,INDIRECT($F$8),6+(O1070-1)*3)),(VLOOKUP(B1058,INDIRECT($F$8),6+(O1070-1)*3)),SUM(VLOOKUP(B1058,INDIRECT($F$8),6+(O1070-1)*3),IF(W1075,W1070,0))))</f>
        <v>24</v>
      </c>
      <c r="Q1070" s="1">
        <f ca="1">IF(ISERROR(F1058),"",VLOOKUP(B1058,INDIRECT($F$8),7+(O1070-1)*3))</f>
        <v>23</v>
      </c>
      <c r="R1070" s="1">
        <f ca="1">IF(ISERROR(F1058),"",SUM(P1070:Q1070))</f>
        <v>47</v>
      </c>
      <c r="S1070" s="1">
        <f ca="1">IF(ISERROR(F1058),"",VLOOKUP(A1058,INDIRECT($F$8),6+(O1070-1)*3))</f>
        <v>25</v>
      </c>
      <c r="T1070" s="1">
        <f ca="1">IF(ISERROR(F1058),"",VLOOKUP(A1058,INDIRECT($F$8),7+(O1070-1)*3))</f>
        <v>25</v>
      </c>
      <c r="U1070" s="1">
        <f ca="1">IF(ISERROR(F1058),"",VLOOKUP(A1058,INDIRECT($F$8),8+(O1070-1)*3))</f>
        <v>50</v>
      </c>
      <c r="V1070" s="1" t="str">
        <f ca="1">IF(ISERROR(F1058),"",IF(N1070=0,A1070,""))</f>
        <v/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0</v>
      </c>
      <c r="X1070" s="1" t="str">
        <f ca="1">IF(ISERROR(F1058),"",IF(W1070=0,"",_xlfn.TEXTJOIN("",FALSE," G+",W1070," in ",A1070)))</f>
        <v/>
      </c>
    </row>
    <row r="1071" spans="1:24" ht="12" customHeight="1" x14ac:dyDescent="0.25">
      <c r="A1071" s="7" t="str">
        <f ca="1">IF(ISERROR(F1058),"",VLOOKUP(C1058,INDIRECT($F$8),6+(O1071-1)*3,0))</f>
        <v>MEP 002</v>
      </c>
      <c r="B1071" s="38" t="str">
        <f ca="1">IF(ISERROR(F1058),"",VLOOKUP(D1058,INDIRECT($F$8),6+(O1071-1)*3-Z1071,0))</f>
        <v>Engineering Graphics &amp; Design Lab</v>
      </c>
      <c r="C1071" s="38"/>
      <c r="D1071" s="38"/>
      <c r="E1071" s="38"/>
      <c r="F1071" s="7">
        <f ca="1">IF(ISERROR(F1058),"",VLOOKUP(E1058,INDIRECT($F$8),6+(O1071-1)*3,0))</f>
        <v>2</v>
      </c>
      <c r="G1071" s="39" t="str">
        <f ca="1">IF(ISERROR(F1058),"",_xlfn.TEXTJOIN("/",FALSE,P1071,S1071))</f>
        <v>39/50</v>
      </c>
      <c r="H1071" s="39"/>
      <c r="I1071" s="39" t="str">
        <f ca="1">IF(ISERROR(F1058),"",_xlfn.TEXTJOIN("/",FALSE,Q1071,T1071))</f>
        <v>45/50</v>
      </c>
      <c r="J1071" s="39"/>
      <c r="K1071" s="39" t="str">
        <f ca="1">IF(ISERROR(F1058),"",_xlfn.TEXTJOIN("/",FALSE,R1071,U1071))</f>
        <v>84/100</v>
      </c>
      <c r="L1071" s="39"/>
      <c r="M1071" s="7" t="str">
        <f ca="1">IF(ISERROR(F1058),"",IF(ISTEXT(P1071),IF(P1071="A","Ab",IF(P1071="D","Dt",IF(P1071="UFM","UFM",IF(P1071="NA","")))),IF(AND(ISBLANK(P1071),ISBLANK(R1071)),"",IF(P1071&lt;0.3*S1071,"F",IF(ISBLANK(R1071),"",IF(ISTEXT(R1071),R1071,IF(R1071&gt;=0.9*U1071,"O",IF(R1071&gt;=0.85*U1071,"A+",IF(R1071&gt;=0.8*U1071,"A",IF(R1071&gt;=0.7*U1071,"B+",IF(R1071&gt;=0.6*U1071,"B",IF(R1071&gt;=0.5*U1071,"C",IF(R1071&gt;=0.4*U1071,"P",IF(R1071&lt;0.4*U1071,"F",R1071))))))))))))))</f>
        <v>A</v>
      </c>
      <c r="N1071" s="8">
        <f t="shared" ca="1" si="101"/>
        <v>8</v>
      </c>
      <c r="O1071">
        <f t="shared" si="102"/>
        <v>9</v>
      </c>
      <c r="P1071" s="1">
        <f ca="1">IF(ISERROR(F1058),"",IF(ISTEXT(VLOOKUP(B1058,INDIRECT($F$8),6+(O1071-1)*3)),(VLOOKUP(B1058,INDIRECT($F$8),6+(O1071-1)*3)),SUM(VLOOKUP(B1058,INDIRECT($F$8),6+(O1071-1)*3),IF(W1075,W1071,0))))</f>
        <v>39</v>
      </c>
      <c r="Q1071" s="1">
        <f ca="1">IF(ISERROR(F1058),"",VLOOKUP(B1058,INDIRECT($F$8),7+(O1071-1)*3))</f>
        <v>45</v>
      </c>
      <c r="R1071" s="1">
        <f ca="1">IF(ISERROR(F1058),"",SUM(P1071:Q1071))</f>
        <v>84</v>
      </c>
      <c r="S1071" s="1">
        <f ca="1">IF(ISERROR(F1058),"",VLOOKUP(A1058,INDIRECT($F$8),6+(O1071-1)*3))</f>
        <v>50</v>
      </c>
      <c r="T1071" s="1">
        <f ca="1">IF(ISERROR(F1058),"",VLOOKUP(A1058,INDIRECT($F$8),7+(O1071-1)*3))</f>
        <v>50</v>
      </c>
      <c r="U1071" s="1">
        <f ca="1">IF(ISERROR(F1058),"",VLOOKUP(A1058,INDIRECT($F$8),8+(O1071-1)*3))</f>
        <v>100</v>
      </c>
      <c r="V1071" s="1" t="str">
        <f ca="1">IF(ISERROR(F1058),"",IF(N1071=0,A1071,""))</f>
        <v/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0</v>
      </c>
      <c r="X1071" s="1" t="str">
        <f ca="1">IF(ISERROR(F1058),"",IF(W1071=0,"",_xlfn.TEXTJOIN("",FALSE," G+",W1071," in ",A1071)))</f>
        <v/>
      </c>
    </row>
    <row r="1072" spans="1:24" ht="12" customHeight="1" x14ac:dyDescent="0.25">
      <c r="A1072" s="7" t="str">
        <f ca="1">IF(ISERROR(F1058),"",VLOOKUP(C1058,INDIRECT($F$8),6+(O1072-1)*3,0))</f>
        <v>AHP 003</v>
      </c>
      <c r="B1072" s="38" t="str">
        <f ca="1">IF(ISERROR(F1058),"",VLOOKUP(D1058,INDIRECT($F$8),6+(O1072-1)*3,0))</f>
        <v>Introduction to Digital Marketing Lab</v>
      </c>
      <c r="C1072" s="38"/>
      <c r="D1072" s="38"/>
      <c r="E1072" s="38"/>
      <c r="F1072" s="7">
        <f ca="1">IF(ISERROR(F1058),"",VLOOKUP(E1058,INDIRECT($F$8),6+(O1072-1)*3,0))</f>
        <v>1</v>
      </c>
      <c r="G1072" s="39" t="str">
        <f ca="1">IF(ISERROR(F1058),"",_xlfn.TEXTJOIN("/",FALSE,P1072,S1072))</f>
        <v>22/25</v>
      </c>
      <c r="H1072" s="39"/>
      <c r="I1072" s="39" t="str">
        <f ca="1">IF(ISERROR(F1058),"",_xlfn.TEXTJOIN("/",FALSE,Q1072,T1072))</f>
        <v>21/25</v>
      </c>
      <c r="J1072" s="39"/>
      <c r="K1072" s="39" t="str">
        <f ca="1">IF(ISERROR(F1058),"",_xlfn.TEXTJOIN("/",FALSE,R1072,U1072))</f>
        <v>43/50</v>
      </c>
      <c r="L1072" s="39"/>
      <c r="M1072" s="7" t="str">
        <f ca="1">IF(ISERROR(F1058),"",IF(ISTEXT(P1072),IF(P1072="A","Ab",IF(P1072="D","Dt",IF(P1072="UFM","UFM",IF(P1072="NA","")))),IF(AND(ISBLANK(P1072),ISBLANK(R1072)),"",IF(P1072&lt;0.3*S1072,"F",IF(ISBLANK(R1072),"",IF(ISTEXT(R1072),R1072,IF(R1072&gt;=0.9*U1072,"O",IF(R1072&gt;=0.85*U1072,"A+",IF(R1072&gt;=0.8*U1072,"A",IF(R1072&gt;=0.7*U1072,"B+",IF(R1072&gt;=0.6*U1072,"B",IF(R1072&gt;=0.5*U1072,"C",IF(R1072&gt;=0.4*U1072,"P",IF(R1072&lt;0.4*U1072,"F",R1072))))))))))))))</f>
        <v>A+</v>
      </c>
      <c r="N1072" s="8">
        <f t="shared" ca="1" si="101"/>
        <v>9</v>
      </c>
      <c r="O1072">
        <f t="shared" si="102"/>
        <v>10</v>
      </c>
      <c r="P1072" s="1">
        <f ca="1">IF(ISERROR(F1058),"",IF(ISTEXT(VLOOKUP(B1058,INDIRECT($F$8),6+(O1072-1)*3)),(VLOOKUP(B1058,INDIRECT($F$8),6+(O1072-1)*3)),SUM(VLOOKUP(B1058,INDIRECT($F$8),6+(O1072-1)*3),IF(W1075,W1072,0))))</f>
        <v>22</v>
      </c>
      <c r="Q1072" s="1">
        <f ca="1">IF(ISERROR(F1058),"",VLOOKUP(B1058,INDIRECT($F$8),7+(O1072-1)*3))</f>
        <v>21</v>
      </c>
      <c r="R1072" s="1">
        <f ca="1">IF(ISERROR(F1058),"",SUM(P1072:Q1072))</f>
        <v>43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str">
        <f ca="1">IF(ISERROR(F1058),"",IF(N1072=0,A1072,""))</f>
        <v/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0</v>
      </c>
      <c r="X1072" s="1" t="str">
        <f ca="1">IF(ISERROR(F1058),"",IF(W1072=0,"",_xlfn.TEXTJOIN("",FALSE," G+",W1072," in ",A1072)))</f>
        <v/>
      </c>
    </row>
    <row r="1073" spans="1:24" ht="12" customHeight="1" x14ac:dyDescent="0.25">
      <c r="A1073" s="7" t="str">
        <f ca="1">IF(ISERROR(F1058),"",VLOOKUP(C1058,INDIRECT($F$8),6+(O1073-1)*3,0))</f>
        <v>AHP 005</v>
      </c>
      <c r="B1073" s="38" t="str">
        <f ca="1">IF(ISERROR(F1058),"",VLOOKUP(D1058,INDIRECT($F$8),6+(O1073-1)*3,0))</f>
        <v>Self Employment &amp; Entrepreneurship Development</v>
      </c>
      <c r="C1073" s="38"/>
      <c r="D1073" s="38"/>
      <c r="E1073" s="38"/>
      <c r="F1073" s="7">
        <f ca="1">IF(ISERROR(F1058),"",VLOOKUP(E1058,INDIRECT($F$8),6+(O1073-1)*3,0))</f>
        <v>1</v>
      </c>
      <c r="G1073" s="39" t="str">
        <f ca="1">IF(ISERROR(F1058),"",_xlfn.TEXTJOIN("/",FALSE,P1073,S1073))</f>
        <v>21/25</v>
      </c>
      <c r="H1073" s="39"/>
      <c r="I1073" s="39" t="str">
        <f ca="1">IF(ISERROR(F1058),"",_xlfn.TEXTJOIN("/",FALSE,Q1073,T1073))</f>
        <v>21/25</v>
      </c>
      <c r="J1073" s="39"/>
      <c r="K1073" s="39" t="str">
        <f ca="1">IF(ISERROR(F1058),"",_xlfn.TEXTJOIN("/",FALSE,R1073,U1073))</f>
        <v>42/50</v>
      </c>
      <c r="L1073" s="39"/>
      <c r="M1073" s="7" t="str">
        <f ca="1">IF(ISERROR(F1058),"",IF(ISTEXT(P1073),IF(P1073="A","Ab",IF(P1073="D","Dt",IF(P1073="UFM","UFM",IF(P1073="NA","")))),IF(AND(ISBLANK(P1073),ISBLANK(R1073)),"",IF(P1073&lt;0.3*S1073,"F",IF(ISBLANK(R1073),"",IF(ISTEXT(R1073),R1073,IF(R1073&gt;=0.9*U1073,"O",IF(R1073&gt;=0.85*U1073,"A+",IF(R1073&gt;=0.8*U1073,"A",IF(R1073&gt;=0.7*U1073,"B+",IF(R1073&gt;=0.6*U1073,"B",IF(R1073&gt;=0.5*U1073,"C",IF(R1073&gt;=0.4*U1073,"P",IF(R1073&lt;0.4*U1073,"F",R1073))))))))))))))</f>
        <v>A</v>
      </c>
      <c r="N1073" s="8">
        <f t="shared" ca="1" si="101"/>
        <v>8</v>
      </c>
      <c r="O1073">
        <f t="shared" si="102"/>
        <v>11</v>
      </c>
      <c r="P1073" s="1">
        <f ca="1">IF(ISERROR(F1058),"",IF(ISTEXT(VLOOKUP(B1058,INDIRECT($F$8),6+(O1073-1)*3)),(VLOOKUP(B1058,INDIRECT($F$8),6+(O1073-1)*3)),SUM(VLOOKUP(B1058,INDIRECT($F$8),6+(O1073-1)*3),IF(W1075,W1073,0))))</f>
        <v>21</v>
      </c>
      <c r="Q1073" s="1">
        <f ca="1">IF(ISERROR(F1058),"",VLOOKUP(B1058,INDIRECT($F$8),7+(O1073-1)*3))</f>
        <v>21</v>
      </c>
      <c r="R1073" s="1">
        <f ca="1">IF(ISERROR(F1058),"",SUM(P1073:Q1073))</f>
        <v>42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25</v>
      </c>
      <c r="U1073" s="1">
        <f ca="1">IF(ISERROR(F1058),"",VLOOKUP(A1058,INDIRECT($F$8),8+(O1073-1)*3))</f>
        <v>50</v>
      </c>
      <c r="V1073" s="1" t="str">
        <f ca="1">IF(ISERROR(F1058),"",IF(N1073=0,A1073,""))</f>
        <v/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0</v>
      </c>
      <c r="X1073" s="1" t="str">
        <f ca="1">IF(ISERROR(F1058),"",IF(W1073=0,"",_xlfn.TEXTJOIN("",FALSE," G+",W1073," in ",A1073)))</f>
        <v/>
      </c>
    </row>
    <row r="1074" spans="1:24" ht="12" customHeight="1" x14ac:dyDescent="0.25">
      <c r="A1074" s="7" t="str">
        <f ca="1">IF(ISERROR(F1058),"",VLOOKUP(C1058,INDIRECT($F$8),6+(O1074-1)*3-Y1074,0))</f>
        <v>GP 02</v>
      </c>
      <c r="B1074" s="38" t="str">
        <f ca="1">IF(ISERROR(F1058),"",VLOOKUP(D1058,INDIRECT($F$8),6+(O1074-1)*3-Z1074,0))</f>
        <v>General Proficiency ($)</v>
      </c>
      <c r="C1074" s="38"/>
      <c r="D1074" s="38"/>
      <c r="E1074" s="38"/>
      <c r="F1074" s="7">
        <f ca="1">IF(ISERROR(F1058),"",VLOOKUP(E1058,INDIRECT($F$8),6+(O1074-1)*3-AA1074,0))</f>
        <v>0</v>
      </c>
      <c r="G1074" s="39" t="str">
        <f ca="1">IF(ISERROR(F1058),"","-")</f>
        <v>-</v>
      </c>
      <c r="H1074" s="39"/>
      <c r="I1074" s="39" t="str">
        <f ca="1">IF(ISERROR(F1058),"",_xlfn.TEXTJOIN("/",FALSE,Q1074,T1074))</f>
        <v>46/50</v>
      </c>
      <c r="J1074" s="39"/>
      <c r="K1074" s="39" t="str">
        <f ca="1">IF(ISERROR(F1058),"",_xlfn.TEXTJOIN("/",FALSE,R1074,U1074))</f>
        <v>46/50</v>
      </c>
      <c r="L1074" s="39"/>
      <c r="M1074" s="39" t="str">
        <f ca="1">IF(ISBLANK(R1074),"",IF(ISTEXT(R1074),R1074,IF(R1074&gt;=0.8*U1074,"Excellent",IF(R1074&gt;=0.6*U1074,"Very Good",IF(R1074&gt;=0.4*U1074,"Good",IF(R1074&gt;=0.2*U1074,"Satisfactory","Average"))))))</f>
        <v>Excellent</v>
      </c>
      <c r="N1074" s="39"/>
      <c r="O1074">
        <f t="shared" si="102"/>
        <v>12</v>
      </c>
      <c r="P1074" s="1">
        <f ca="1">IF(ISERROR(F1058),"",IF(ISTEXT(VLOOKUP(B\28,INDIRECT($F$8),6+(O1074-1)*3)),(VLOOKUP(B1058,INDIRECT($F$8),6+(O1074-1)*3)),SUM(VLOOKUP(B1058,INDIRECT($F$8),6+(O1074-1)*3),IF(W1075,W1074,0))))</f>
        <v>0</v>
      </c>
      <c r="Q1074" s="1">
        <f ca="1">IF(ISERROR(F1058),"",VLOOKUP(B1058,INDIRECT($F$8),7+(O1074-1)*3))</f>
        <v>46</v>
      </c>
      <c r="R1074" s="1">
        <f ca="1">IF(ISERROR(F1058),"",SUM(P1074:Q1074))</f>
        <v>46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5">
      <c r="A1075" s="40" t="str">
        <f ca="1">IF(ISERROR(F1058),"",A1054)</f>
        <v>Total Credits/ Marks/ Total Grade Points</v>
      </c>
      <c r="B1075" s="40"/>
      <c r="C1075" s="40"/>
      <c r="D1075" s="40"/>
      <c r="E1075" s="40"/>
      <c r="F1075" s="10">
        <f ca="1">IF(ISERROR(F1058),"",SUM(F1063:F1073))</f>
        <v>23</v>
      </c>
      <c r="G1075" s="41" t="str">
        <f ca="1">IF(ISERROR(F1058),"",_xlfn.TEXTJOIN("/",TRUE,SUMIF(F1063:F1074,"&gt;0",P1063:P1074),SUMIF(F1063:F1074,"&gt;0",S1063:S1074)))</f>
        <v>355/575</v>
      </c>
      <c r="H1075" s="41"/>
      <c r="I1075" s="41" t="str">
        <f ca="1">IF(ISERROR(F1058),"",_xlfn.TEXTJOIN("/",TRUE,SUMIF(F1063:F1074,"&gt;0",Q1063:Q1074),SUMIF(F1063:F1074,"&gt;0",T1063:T1074)))</f>
        <v>323/375</v>
      </c>
      <c r="J1075" s="41"/>
      <c r="K1075" s="41" t="str">
        <f ca="1">IF(ISERROR(F1058),"",_xlfn.TEXTJOIN("/",TRUE,SUMIF(F1063:F1074,"&gt;0",R1063:R1074),SUMIF(F1063:F1074,"&gt;0",U1063:U1074)))</f>
        <v>678/950</v>
      </c>
      <c r="L1075" s="41"/>
      <c r="M1075" s="40" t="e">
        <f ca="1">IF(ISERROR(F1058),"",SUMPRODUCT(N1063:N1073,F1063:F1073))</f>
        <v>#N/A</v>
      </c>
      <c r="N1075" s="40"/>
      <c r="V1075" s="1" t="e">
        <f ca="1">IF(ISERROR(F1058),"",_xlfn.TEXTJOIN(", ",TRUE,V1063:V1074))</f>
        <v>#N/A</v>
      </c>
      <c r="W1075" t="b">
        <f ca="1">IF(ISERROR(F1058),"",IF(SUM(W1063:W1074)&lt;=W1062,TRUE,FALSE))</f>
        <v>0</v>
      </c>
      <c r="X1075" s="1" t="str">
        <f ca="1">IF(ISERROR(F1058),"",_xlfn.TEXTJOIN(",",TRUE,X1063:X1074))</f>
        <v xml:space="preserve"> G+11 in AHT 001</v>
      </c>
    </row>
    <row r="1076" spans="1:24" ht="12" customHeight="1" x14ac:dyDescent="0.25">
      <c r="A1076" s="40" t="str">
        <f ca="1">IF(ISERROR(F1058),"",A1055)</f>
        <v>Result:</v>
      </c>
      <c r="B1076" s="42" t="e" cm="1">
        <f t="array" aca="1" ref="B1076" ca="1">IF(INDIRECT("N" &amp; ROW())&lt;20, "NOT PROMOTED TO SECOND YEAR", IF(TRIM(INDIRECT("V" &amp; ROW()-1))="","PASS","CARRY OVER")
)</f>
        <v>#N/A</v>
      </c>
      <c r="C1076" s="42"/>
      <c r="D1076" s="40" t="str">
        <f ca="1">IF(ISERROR(F1058),"",D1055)</f>
        <v>Remark:</v>
      </c>
      <c r="E1076" s="42" t="e">
        <f ca="1">IF(ISERROR(F1058),"",IF(V1075="",IF(X1075="","",X1075),_xlfn.TEXTJOIN(" ",TRUE,"BACK IN",V1075)))</f>
        <v>#N/A</v>
      </c>
      <c r="F1076" s="42"/>
      <c r="G1076" s="40" t="str">
        <f ca="1">IF(ISERROR(F1058),"",G1055)</f>
        <v>SGPA:</v>
      </c>
      <c r="H1076" s="43" t="e">
        <f ca="1">IF(ISERROR(F1058),"",M1075/F1075)</f>
        <v>#N/A</v>
      </c>
      <c r="I1076" s="40" t="str">
        <f ca="1">IF(ISERROR(F1058),"",I1055)</f>
        <v>CGPA:</v>
      </c>
      <c r="J1076" s="43" t="e">
        <f ca="1">IF(ISERROR(F1058),"",VLOOKUP(B1058,INDIRECT($F$8),12+(O1074-1)*3,0))</f>
        <v>#N/A</v>
      </c>
      <c r="K1076" s="42" t="str">
        <f ca="1">IF(ISERROR(F1058),"",K1055)</f>
        <v>Earned Credits:</v>
      </c>
      <c r="L1076" s="40">
        <f ca="1">IF(ISERROR(F1058),"",SUMIF(N1063:N1073,"&gt;0",F1063:F1073))</f>
        <v>19</v>
      </c>
      <c r="M1076" s="42" t="str">
        <f ca="1">IF(ISERROR(F1058),"",M1055)</f>
        <v>Cuml. Earned Credits:</v>
      </c>
      <c r="N1076" s="40">
        <f ca="1">IF(ISERROR(F1058),"",VLOOKUP(B1058,INDIRECT($F$8),10+(O1074-1)*3,0))</f>
        <v>42</v>
      </c>
    </row>
    <row r="1077" spans="1:24" ht="12" customHeight="1" x14ac:dyDescent="0.25">
      <c r="A1077" s="40"/>
      <c r="B1077" s="42"/>
      <c r="C1077" s="42"/>
      <c r="D1077" s="40"/>
      <c r="E1077" s="42"/>
      <c r="F1077" s="42"/>
      <c r="G1077" s="40"/>
      <c r="H1077" s="43"/>
      <c r="I1077" s="40"/>
      <c r="J1077" s="43"/>
      <c r="K1077" s="42"/>
      <c r="L1077" s="40"/>
      <c r="M1077" s="42"/>
      <c r="N1077" s="40"/>
    </row>
    <row r="1078" spans="1:24" ht="12" customHeight="1" x14ac:dyDescent="0.25">
      <c r="A1078" s="40"/>
      <c r="B1078" s="42"/>
      <c r="C1078" s="42"/>
      <c r="D1078" s="40"/>
      <c r="E1078" s="42"/>
      <c r="F1078" s="42"/>
      <c r="G1078" s="40"/>
      <c r="H1078" s="43"/>
      <c r="I1078" s="40"/>
      <c r="J1078" s="43"/>
      <c r="K1078" s="42"/>
      <c r="L1078" s="40"/>
      <c r="M1078" s="42"/>
      <c r="N1078" s="40"/>
    </row>
    <row r="1079" spans="1:24" ht="12" customHeight="1" x14ac:dyDescent="0.25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 t="str">
        <f ca="1">VLOOKUP(B1079,INDIRECT($F$8),4,0)</f>
        <v>SUMIT SINGH</v>
      </c>
    </row>
    <row r="1080" spans="1:24" ht="12" customHeight="1" x14ac:dyDescent="0.25">
      <c r="A1080" s="44" t="str">
        <f ca="1">IF(ISERROR(F1079),"",A1059)</f>
        <v>Name:</v>
      </c>
      <c r="B1080" s="44" t="str">
        <f ca="1">IFERROR(VLOOKUP(B1079,INDIRECT($F$8),4,0),"")</f>
        <v>SUMIT SINGH</v>
      </c>
      <c r="C1080" s="44"/>
      <c r="D1080" s="44" t="str">
        <f ca="1">IF(ISERROR(F1079),"",D1059)</f>
        <v>Father's Name:</v>
      </c>
      <c r="E1080" s="44" t="str">
        <f ca="1">IFERROR(VLOOKUP(B1079,INDIRECT($F$8),5,0),"")</f>
        <v>RAGHUVEER SINGH</v>
      </c>
      <c r="F1080" s="44"/>
      <c r="G1080" s="44" t="str">
        <f ca="1">IF(ISERROR(F1079),"",G1059)</f>
        <v>University Roll No:</v>
      </c>
      <c r="H1080" s="44"/>
      <c r="I1080" s="45">
        <f ca="1">IFERROR(VLOOKUP(B1079,INDIRECT($F$8),2,0),"")</f>
        <v>250090101052</v>
      </c>
      <c r="J1080" s="45"/>
      <c r="K1080" s="44" t="str">
        <f ca="1">IF(ISERROR(F1079),"",K1059)</f>
        <v>University Enrol. No:</v>
      </c>
      <c r="L1080" s="44"/>
      <c r="M1080" s="45">
        <f ca="1">IFERROR(VLOOKUP(B1079,INDIRECT($F$8),3,0),"")</f>
        <v>0</v>
      </c>
      <c r="N1080" s="45"/>
    </row>
    <row r="1081" spans="1:24" ht="12" customHeight="1" x14ac:dyDescent="0.25">
      <c r="A1081" s="44"/>
      <c r="B1081" s="44"/>
      <c r="C1081" s="44"/>
      <c r="D1081" s="44"/>
      <c r="E1081" s="44"/>
      <c r="F1081" s="44"/>
      <c r="G1081" s="44"/>
      <c r="H1081" s="44"/>
      <c r="I1081" s="45"/>
      <c r="J1081" s="45"/>
      <c r="K1081" s="44"/>
      <c r="L1081" s="44"/>
      <c r="M1081" s="45"/>
      <c r="N1081" s="45"/>
    </row>
    <row r="1082" spans="1:24" ht="12" customHeight="1" x14ac:dyDescent="0.25">
      <c r="A1082" s="42" t="str">
        <f ca="1">IF(ISERROR(F1079),"",A1061)</f>
        <v>Subject Code</v>
      </c>
      <c r="B1082" s="42" t="str">
        <f ca="1">IF(ISERROR(F1079),"",B1061)</f>
        <v>Subject Name</v>
      </c>
      <c r="C1082" s="42"/>
      <c r="D1082" s="42"/>
      <c r="E1082" s="42"/>
      <c r="F1082" s="42" t="str">
        <f ca="1">IF(ISERROR(F1079),"",F1061)</f>
        <v>Credits</v>
      </c>
      <c r="G1082" s="42" t="str">
        <f ca="1">IF(ISERROR(F1079),"",G1061)</f>
        <v>External Marks</v>
      </c>
      <c r="H1082" s="42"/>
      <c r="I1082" s="42" t="str">
        <f ca="1">IF(ISERROR(F1079),"",I1061)</f>
        <v>Sessional Marks</v>
      </c>
      <c r="J1082" s="42"/>
      <c r="K1082" s="42" t="str">
        <f ca="1">IF(ISERROR(F1079),"",K1061)</f>
        <v>Total Marks</v>
      </c>
      <c r="L1082" s="42"/>
      <c r="M1082" s="42" t="str">
        <f ca="1">IF(ISERROR(F1079),"",M1061)</f>
        <v>Grade</v>
      </c>
      <c r="N1082" s="42" t="str">
        <f ca="1">IF(ISERROR(F1079),"",N1061)</f>
        <v>Grade Points</v>
      </c>
    </row>
    <row r="1083" spans="1:24" ht="12" customHeight="1" x14ac:dyDescent="0.25">
      <c r="A1083" s="42"/>
      <c r="B1083" s="42"/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  <c r="W1083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10</v>
      </c>
    </row>
    <row r="1084" spans="1:24" ht="12" customHeight="1" x14ac:dyDescent="0.25">
      <c r="A1084" s="7" t="str">
        <f ca="1">IF(ISERROR(F1079),"",VLOOKUP(C1079,INDIRECT($F$8),6+(O1084-1)*3,0))</f>
        <v>AHT 001</v>
      </c>
      <c r="B1084" s="38" t="str">
        <f ca="1">IF(ISERROR(F1079),"",VLOOKUP(D1079,INDIRECT($F$8),6+(O1084-1)*3,0))</f>
        <v>Engineering Physics</v>
      </c>
      <c r="C1084" s="38"/>
      <c r="D1084" s="38"/>
      <c r="E1084" s="38"/>
      <c r="F1084" s="7">
        <f ca="1">IF(ISERROR(F1079),"",VLOOKUP(E1079,INDIRECT($F$8),6+(O1084-1)*3,0))</f>
        <v>4</v>
      </c>
      <c r="G1084" s="39" t="str">
        <f ca="1">IF(ISERROR(F1079),"",_xlfn.TEXTJOIN("/",FALSE,P1084,S1084))</f>
        <v>RAGHUVEER SINGH/100</v>
      </c>
      <c r="H1084" s="39"/>
      <c r="I1084" s="39" t="str">
        <f ca="1">IF(ISERROR(F1079),"",_xlfn.TEXTJOIN("/",FALSE,Q1084,T1084))</f>
        <v>35/50</v>
      </c>
      <c r="J1084" s="39"/>
      <c r="K1084" s="39" t="str">
        <f ca="1">IF(ISERROR(F1079),"",_xlfn.TEXTJOIN("/",FALSE,R1084,U1084))</f>
        <v>35/150</v>
      </c>
      <c r="L1084" s="39"/>
      <c r="M1084" s="7" t="b">
        <f ca="1">IF(ISERROR(F1079),"",IF(ISTEXT(P1084),IF(P1084="A","Ab",IF(P1084="D","Dt",IF(P1084="UFM","UFM",IF(P1084="NA","")))),IF(AND(ISBLANK(P1084),ISBLANK(R1084)),"",IF(P1084&lt;0.3*S1084,"F",IF(ISBLANK(R1084),"",IF(ISTEXT(R1084),R1084,IF(R1084&gt;=0.9*U1084,"O",IF(R1084&gt;=0.85*U1084,"A+",IF(R1084&gt;=0.8*U1084,"A",IF(R1084&gt;=0.7*U1084,"B+",IF(R1084&gt;=0.6*U1084,"B",IF(R1084&gt;=0.5*U1084,"C",IF(R1084&gt;=0.4*U1084,"P",IF(R1084&lt;0.4*U1084,"F",R1084))))))))))))))</f>
        <v>0</v>
      </c>
      <c r="N1084" s="8" t="e">
        <f t="shared" ref="N1084:N1094" ca="1" si="103">INDEX($Z$2:$Z$13,MATCH(M1084,$Y$2:$Y$13,0))</f>
        <v>#N/A</v>
      </c>
      <c r="O1084">
        <v>1</v>
      </c>
      <c r="P1084" s="1" t="str">
        <f ca="1">IF(ISERROR(F1079),"",IF(ISTEXT(VLOOKUP(B1079,INDIRECT($F$8),6+(O1084-1)*3)),(VLOOKUP(B1079,INDIRECT($F$8),6+(O1084-1)*3)),SUM(VLOOKUP(B1079,INDIRECT($F$8),6+(O1084-1)*3),IF(W1096,W1084,0))))</f>
        <v>RAGHUVEER SINGH</v>
      </c>
      <c r="Q1084" s="1">
        <f ca="1">IF(ISERROR(F1079),"",VLOOKUP(B1079,INDIRECT($F$8),7+(O1084-1)*3))</f>
        <v>35</v>
      </c>
      <c r="R1084" s="1">
        <f ca="1">IF(ISERROR(F1079),"",SUM(P1084:Q1084))</f>
        <v>35</v>
      </c>
      <c r="S1084" s="1">
        <f ca="1">IF(ISERROR(F1079),"",VLOOKUP(A1079,INDIRECT($F$8),6+(O1084-1)*3))</f>
        <v>100</v>
      </c>
      <c r="T1084" s="1">
        <f ca="1">IF(ISERROR(F1079),"",VLOOKUP(A1079,INDIRECT($F$8),7+(O1084-1)*3))</f>
        <v>50</v>
      </c>
      <c r="U1084" s="1">
        <f ca="1">IF(ISERROR(F1079),"",VLOOKUP(A1079,INDIRECT($F$8),8+(O1084-1)*3))</f>
        <v>150</v>
      </c>
      <c r="V1084" s="1" t="e">
        <f ca="1">IF(ISERROR(F1079),"",IF(N1084=0,A1084,""))</f>
        <v>#N/A</v>
      </c>
      <c r="W1084" s="1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>11</v>
      </c>
      <c r="X1084" s="1" t="str">
        <f ca="1">IF(ISERROR(F1079),"",IF(W1084=0,"",_xlfn.TEXTJOIN("",FALSE," G+",W1084," in ",A1084)))</f>
        <v xml:space="preserve"> G+11 in AHT 001</v>
      </c>
    </row>
    <row r="1085" spans="1:24" ht="12" customHeight="1" x14ac:dyDescent="0.25">
      <c r="A1085" s="7" t="str">
        <f ca="1">IF(ISERROR(F1079),"",VLOOKUP(C1079,INDIRECT($F$8),6+(O1085-1)*3,0))</f>
        <v>AHT 005</v>
      </c>
      <c r="B1085" s="38" t="str">
        <f ca="1">IF(ISERROR(F1079),"",VLOOKUP(D1079,INDIRECT($F$8),6+(O1085-1)*3,0))</f>
        <v>Analytical Mathematics</v>
      </c>
      <c r="C1085" s="38"/>
      <c r="D1085" s="38"/>
      <c r="E1085" s="38"/>
      <c r="F1085" s="7">
        <f ca="1">IF(ISERROR(F1079),"",VLOOKUP(E1079,INDIRECT($F$8),6+(O1085-1)*3,0))</f>
        <v>4</v>
      </c>
      <c r="G1085" s="39" t="str">
        <f ca="1">IF(ISERROR(F1079),"",_xlfn.TEXTJOIN("/",FALSE,P1085,S1085))</f>
        <v>38/100</v>
      </c>
      <c r="H1085" s="39"/>
      <c r="I1085" s="39" t="str">
        <f ca="1">IF(ISERROR(F1079),"",_xlfn.TEXTJOIN("/",FALSE,Q1085,T1085))</f>
        <v>33/50</v>
      </c>
      <c r="J1085" s="39"/>
      <c r="K1085" s="39" t="str">
        <f ca="1">IF(ISERROR(F1079),"",_xlfn.TEXTJOIN("/",FALSE,R1085,U1085))</f>
        <v>71/150</v>
      </c>
      <c r="L1085" s="39"/>
      <c r="M1085" s="7" t="str">
        <f ca="1">IF(ISERROR(F1079),"",IF(ISTEXT(P1085),IF(P1085="A","Ab",IF(P1085="D","Dt",IF(P1085="UFM","UFM",IF(P1085="NA","")))),IF(AND(ISBLANK(P1085),ISBLANK(R1085)),"",IF(P1085&lt;0.3*S1085,"F",IF(ISBLANK(R1085),"",IF(ISTEXT(R1085),R1085,IF(R1085&gt;=0.9*U1085,"O",IF(R1085&gt;=0.85*U1085,"A+",IF(R1085&gt;=0.8*U1085,"A",IF(R1085&gt;=0.7*U1085,"B+",IF(R1085&gt;=0.6*U1085,"B",IF(R1085&gt;=0.5*U1085,"C",IF(R1085&gt;=0.4*U1085,"P",IF(R1085&lt;0.4*U1085,"F",R1085))))))))))))))</f>
        <v>P</v>
      </c>
      <c r="N1085" s="8">
        <f t="shared" ca="1" si="103"/>
        <v>4</v>
      </c>
      <c r="O1085">
        <f>O1084+1</f>
        <v>2</v>
      </c>
      <c r="P1085" s="1">
        <f ca="1">IF(ISERROR(F1079),"",IF(ISTEXT(VLOOKUP(B1079,INDIRECT($F$8),6+(O1085-1)*3)),(VLOOKUP(B1079,INDIRECT($F$8),6+(O1085-1)*3)),SUM(VLOOKUP(B1079,INDIRECT($F$8),6+(O1085-1)*3),IF(W1096,W1085,0))))</f>
        <v>38</v>
      </c>
      <c r="Q1085" s="1">
        <f ca="1">IF(ISERROR(F1079),"",VLOOKUP(B1079,INDIRECT($F$8),7+(O1085-1)*3))</f>
        <v>33</v>
      </c>
      <c r="R1085" s="1">
        <f ca="1">IF(ISERROR(F1079),"",SUM(P1085:Q1085))</f>
        <v>71</v>
      </c>
      <c r="S1085" s="1">
        <f ca="1">IF(ISERROR(F1079),"",VLOOKUP(A1079,INDIRECT($F$8),6+(O1085-1)*3))</f>
        <v>100</v>
      </c>
      <c r="T1085" s="1">
        <f ca="1">IF(ISERROR(F1079),"",VLOOKUP(A1079,INDIRECT($F$8),7+(O1085-1)*3))</f>
        <v>50</v>
      </c>
      <c r="U1085" s="1">
        <f ca="1">IF(ISERROR(F1079),"",VLOOKUP(A1079,INDIRECT($F$8),8+(O1085-1)*3))</f>
        <v>150</v>
      </c>
      <c r="V1085" s="1" t="str">
        <f ca="1">IF(ISERROR(F1079),"",IF(N1085=0,A1085,""))</f>
        <v/>
      </c>
      <c r="W1085" s="1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>0</v>
      </c>
      <c r="X1085" s="1" t="str">
        <f ca="1">IF(ISERROR(F1079),"",IF(W1085=0,"",_xlfn.TEXTJOIN("",FALSE," G+",W1085," in ",A1085)))</f>
        <v/>
      </c>
    </row>
    <row r="1086" spans="1:24" ht="12" customHeight="1" x14ac:dyDescent="0.25">
      <c r="A1086" s="7" t="str">
        <f ca="1">IF(ISERROR(F1079),"",VLOOKUP(C1079,INDIRECT($F$8),6+(O1086-1)*3,0))</f>
        <v>EET 001</v>
      </c>
      <c r="B1086" s="38" t="str">
        <f ca="1">IF(ISERROR(F1079),"",VLOOKUP(D1079,INDIRECT($F$8),6+(O1086-1)*3,0))</f>
        <v>Basic Electrical Engineering</v>
      </c>
      <c r="C1086" s="38"/>
      <c r="D1086" s="38"/>
      <c r="E1086" s="38"/>
      <c r="F1086" s="7">
        <f ca="1">IF(ISERROR(F1079),"",VLOOKUP(E1079,INDIRECT($F$8),6+(O1086-1)*3,0))</f>
        <v>4</v>
      </c>
      <c r="G1086" s="39" t="str">
        <f ca="1">IF(ISERROR(F1079),"",_xlfn.TEXTJOIN("/",FALSE,P1086,S1086))</f>
        <v>58/100</v>
      </c>
      <c r="H1086" s="39"/>
      <c r="I1086" s="39" t="str">
        <f ca="1">IF(ISERROR(F1079),"",_xlfn.TEXTJOIN("/",FALSE,Q1086,T1086))</f>
        <v>43/50</v>
      </c>
      <c r="J1086" s="39"/>
      <c r="K1086" s="39" t="str">
        <f ca="1">IF(ISERROR(F1079),"",_xlfn.TEXTJOIN("/",FALSE,R1086,U1086))</f>
        <v>101/150</v>
      </c>
      <c r="L1086" s="39"/>
      <c r="M1086" s="7" t="str">
        <f ca="1">IF(ISERROR(F1079),"",IF(ISTEXT(P1086),IF(P1086="A","Ab",IF(P1086="D","Dt",IF(P1086="UFM","UFM",IF(P1086="NA","")))),IF(AND(ISBLANK(P1086),ISBLANK(R1086)),"",IF(P1086&lt;0.3*S1086,"F",IF(ISBLANK(R1086),"",IF(ISTEXT(R1086),R1086,IF(R1086&gt;=0.9*U1086,"O",IF(R1086&gt;=0.85*U1086,"A+",IF(R1086&gt;=0.8*U1086,"A",IF(R1086&gt;=0.7*U1086,"B+",IF(R1086&gt;=0.6*U1086,"B",IF(R1086&gt;=0.5*U1086,"C",IF(R1086&gt;=0.4*U1086,"P",IF(R1086&lt;0.4*U1086,"F",R1086))))))))))))))</f>
        <v>B</v>
      </c>
      <c r="N1086" s="8">
        <f t="shared" ca="1" si="103"/>
        <v>6</v>
      </c>
      <c r="O1086">
        <f>O1085+1</f>
        <v>3</v>
      </c>
      <c r="P1086" s="1">
        <f ca="1">IF(ISERROR(F1079),"",IF(ISTEXT(VLOOKUP(B1079,INDIRECT($F$8),6+(O1086-1)*3)),(VLOOKUP(B1079,INDIRECT($F$8),6+(O1086-1)*3)),SUM(VLOOKUP(B1079,INDIRECT($F$8),6+(O1086-1)*3),IF(W1096,W1086,0))))</f>
        <v>58</v>
      </c>
      <c r="Q1086" s="1">
        <f ca="1">IF(ISERROR(F1079),"",VLOOKUP(B1079,INDIRECT($F$8),7+(O1086-1)*3))</f>
        <v>43</v>
      </c>
      <c r="R1086" s="1">
        <f ca="1">IF(ISERROR(F1079),"",SUM(P1086:Q1086))</f>
        <v>101</v>
      </c>
      <c r="S1086" s="1">
        <f ca="1">IF(ISERROR(F1079),"",VLOOKUP(A1079,INDIRECT($F$8),6+(O1086-1)*3))</f>
        <v>100</v>
      </c>
      <c r="T1086" s="1">
        <f ca="1">IF(ISERROR(F1079),"",VLOOKUP(A1079,INDIRECT($F$8),7+(O1086-1)*3))</f>
        <v>50</v>
      </c>
      <c r="U1086" s="1">
        <f ca="1">IF(ISERROR(F1079),"",VLOOKUP(A1079,INDIRECT($F$8),8+(O1086-1)*3))</f>
        <v>150</v>
      </c>
      <c r="V1086" s="1" t="str">
        <f ca="1">IF(ISERROR(F1079),"",IF(N1086=0,A1086,""))</f>
        <v/>
      </c>
      <c r="W1086" s="1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>0</v>
      </c>
      <c r="X1086" s="1" t="str">
        <f ca="1">IF(ISERROR(F1079),"",IF(W1086=0,"",_xlfn.TEXTJOIN("",FALSE," G+",W1086," in ",A1086)))</f>
        <v/>
      </c>
    </row>
    <row r="1087" spans="1:24" ht="12" customHeight="1" x14ac:dyDescent="0.25">
      <c r="A1087" s="7" t="str">
        <f ca="1">IF(ISERROR(F1079),"",VLOOKUP(C1079,INDIRECT($F$8),6+(O1087-1)*3,0))</f>
        <v>CST 001</v>
      </c>
      <c r="B1087" s="38" t="str">
        <f ca="1">IF(ISERROR(F1079),"",VLOOKUP(D1079,INDIRECT($F$8),6+(O1087-1)*3,0))</f>
        <v>Programming for Problem Solving</v>
      </c>
      <c r="C1087" s="38"/>
      <c r="D1087" s="38"/>
      <c r="E1087" s="38"/>
      <c r="F1087" s="7">
        <f ca="1">IF(ISERROR(F1079),"",VLOOKUP(E1079,INDIRECT($F$8),6+(O1087-1)*3,0))</f>
        <v>4</v>
      </c>
      <c r="G1087" s="39" t="str">
        <f ca="1">IF(ISERROR(F1079),"",_xlfn.TEXTJOIN("/",FALSE,P1087,S1087))</f>
        <v>50/100</v>
      </c>
      <c r="H1087" s="39"/>
      <c r="I1087" s="39" t="str">
        <f ca="1">IF(ISERROR(F1079),"",_xlfn.TEXTJOIN("/",FALSE,Q1087,T1087))</f>
        <v>40/50</v>
      </c>
      <c r="J1087" s="39"/>
      <c r="K1087" s="39" t="str">
        <f ca="1">IF(ISERROR(F1079),"",_xlfn.TEXTJOIN("/",FALSE,R1087,U1087))</f>
        <v>90/150</v>
      </c>
      <c r="L1087" s="39"/>
      <c r="M1087" s="7" t="str">
        <f ca="1">IF(ISERROR(F1079),"",IF(ISTEXT(P1087),IF(P1087="A","Ab",IF(P1087="D","Dt",IF(P1087="UFM","UFM",IF(P1087="NA","")))),IF(AND(ISBLANK(P1087),ISBLANK(R1087)),"",IF(P1087&lt;0.3*S1087,"F",IF(ISBLANK(R1087),"",IF(ISTEXT(R1087),R1087,IF(R1087&gt;=0.9*U1087,"O",IF(R1087&gt;=0.85*U1087,"A+",IF(R1087&gt;=0.8*U1087,"A",IF(R1087&gt;=0.7*U1087,"B+",IF(R1087&gt;=0.6*U1087,"B",IF(R1087&gt;=0.5*U1087,"C",IF(R1087&gt;=0.4*U1087,"P",IF(R1087&lt;0.4*U1087,"F",R1087))))))))))))))</f>
        <v>B</v>
      </c>
      <c r="N1087" s="8">
        <f t="shared" ca="1" si="103"/>
        <v>6</v>
      </c>
      <c r="O1087">
        <f>O1086+1</f>
        <v>4</v>
      </c>
      <c r="P1087" s="1">
        <f ca="1">IF(ISERROR(F1079),"",IF(ISTEXT(VLOOKUP(B1079,INDIRECT($F$8),6+(O1087-1)*3)),(VLOOKUP(B1079,INDIRECT($F$8),6+(O1087-1)*3)),SUM(VLOOKUP(B1079,INDIRECT($F$8),6+(O1087-1)*3),IF(W1096,W1087,0))))</f>
        <v>50</v>
      </c>
      <c r="Q1087" s="1">
        <f ca="1">IF(ISERROR(F1079),"",VLOOKUP(B1079,INDIRECT($F$8),7+(O1087-1)*3))</f>
        <v>40</v>
      </c>
      <c r="R1087" s="1">
        <f ca="1">IF(ISERROR(F1079),"",SUM(P1087:Q1087))</f>
        <v>90</v>
      </c>
      <c r="S1087" s="1">
        <f ca="1">IF(ISERROR(F1079),"",VLOOKUP(A1079,INDIRECT($F$8),6+(O1087-1)*3))</f>
        <v>100</v>
      </c>
      <c r="T1087" s="1">
        <f ca="1">IF(ISERROR(F1079),"",VLOOKUP(A1079,INDIRECT($F$8),7+(O1087-1)*3))</f>
        <v>50</v>
      </c>
      <c r="U1087" s="1">
        <f ca="1">IF(ISERROR(F1079),"",VLOOKUP(A1079,INDIRECT($F$8),8+(O1087-1)*3))</f>
        <v>150</v>
      </c>
      <c r="V1087" s="1" t="str">
        <f ca="1">IF(ISERROR(F1079),"",IF(N1087=0,A1087,""))</f>
        <v/>
      </c>
      <c r="W1087" s="1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>0</v>
      </c>
      <c r="X1087" s="1" t="str">
        <f ca="1">IF(ISERROR(F1079),"",IF(W1087=0,"",_xlfn.TEXTJOIN("",FALSE," G+",W1087," in ",A1087)))</f>
        <v/>
      </c>
    </row>
    <row r="1088" spans="1:24" ht="12" customHeight="1" x14ac:dyDescent="0.25">
      <c r="A1088" s="7" t="str">
        <f ca="1">IF(ISERROR(F1079),"",VLOOKUP(C1079,INDIRECT($F$8),6+(O1088-1)*3,0))</f>
        <v>AHT 004</v>
      </c>
      <c r="B1088" s="38" t="str">
        <f ca="1">IF(ISERROR(F1079),"",VLOOKUP(D1079,INDIRECT($F$8),6+(O1088-1)*3,0))</f>
        <v>Environmental Studies ($)</v>
      </c>
      <c r="C1088" s="38"/>
      <c r="D1088" s="38"/>
      <c r="E1088" s="38"/>
      <c r="F1088" s="7">
        <f ca="1">IF(ISERROR(F1079),"",VLOOKUP(E1079,INDIRECT($F$8),6+(O1088-1)*3,0))</f>
        <v>0</v>
      </c>
      <c r="G1088" s="39" t="str">
        <f ca="1">IF(ISERROR(F1079),"",_xlfn.TEXTJOIN("/",FALSE,P1088,S1088))</f>
        <v>32/50</v>
      </c>
      <c r="H1088" s="39"/>
      <c r="I1088" s="39" t="str">
        <f ca="1">IF(ISERROR(F1079),"",_xlfn.TEXTJOIN("/",FALSE,Q1088,T1088))</f>
        <v>17/25</v>
      </c>
      <c r="J1088" s="39"/>
      <c r="K1088" s="39" t="str">
        <f ca="1">IF(ISERROR(F1079),"",_xlfn.TEXTJOIN("/",FALSE,R1088,U1088))</f>
        <v>49/75</v>
      </c>
      <c r="L1088" s="39"/>
      <c r="M1088" s="7" t="str">
        <f ca="1">IF(ISERROR(F1079),"",IF(ISTEXT(P1088),IF(P1088="A","Ab",IF(P1088="D","Dt",IF(P1088="UFM","UFM",IF(P1088="NA","")))),IF(AND(ISBLANK(P1088),ISBLANK(R1088)),"",IF(P1088&lt;0.3*S1088,"F",IF(ISBLANK(R1088),"",IF(ISTEXT(R1088),R1088,IF(R1088&gt;=0.9*U1088,"O",IF(R1088&gt;=0.85*U1088,"A+",IF(R1088&gt;=0.8*U1088,"A",IF(R1088&gt;=0.7*U1088,"B+",IF(R1088&gt;=0.6*U1088,"B",IF(R1088&gt;=0.5*U1088,"C",IF(R1088&gt;=0.4*U1088,"P",IF(R1088&lt;0.4*U1088,"F",R1088))))))))))))))</f>
        <v>B</v>
      </c>
      <c r="N1088" s="8">
        <f t="shared" ca="1" si="103"/>
        <v>6</v>
      </c>
      <c r="O1088">
        <f>O1087+1</f>
        <v>5</v>
      </c>
      <c r="P1088" s="1">
        <f ca="1">IF(ISERROR(F1079),"",IF(ISTEXT(VLOOKUP(B1079,INDIRECT($F$8),6+(O1088-1)*3)),(VLOOKUP(B1079,INDIRECT($F$8),6+(O1088-1)*3)),SUM(VLOOKUP(B1079,INDIRECT($F$8),6+(O1088-1)*3),IF(W1096,W1088,0))))</f>
        <v>32</v>
      </c>
      <c r="Q1088" s="1">
        <f ca="1">IF(ISERROR(F1079),"",VLOOKUP(B1079,INDIRECT($F$8),7+(O1088-1)*3))</f>
        <v>17</v>
      </c>
      <c r="R1088" s="1">
        <f ca="1">IF(ISERROR(F1079),"",SUM(P1088:Q1088))</f>
        <v>49</v>
      </c>
      <c r="S1088" s="1">
        <f ca="1">IF(ISERROR(F1079),"",VLOOKUP(A1079,INDIRECT($F$8),6+(O1088-1)*3))</f>
        <v>50</v>
      </c>
      <c r="T1088" s="1">
        <f ca="1">IF(ISERROR(F1079),"",VLOOKUP(A1079,INDIRECT($F$8),7+(O1088-1)*3))</f>
        <v>25</v>
      </c>
      <c r="U1088" s="1">
        <f ca="1">IF(ISERROR(F1079),"",VLOOKUP(A1079,INDIRECT($F$8),8+(O1088-1)*3))</f>
        <v>75</v>
      </c>
      <c r="V1088" s="1" t="str">
        <f ca="1">IF(ISERROR(F1079),"",IF(N1088=0,A1088,""))</f>
        <v/>
      </c>
      <c r="W1088" s="1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>0</v>
      </c>
      <c r="X1088" s="1" t="str">
        <f ca="1">IF(ISERROR(F1079),"",IF(W1088=0,"",_xlfn.TEXTJOIN("",FALSE," G+",W1088," in ",A1088)))</f>
        <v/>
      </c>
    </row>
    <row r="1089" spans="1:24" ht="12" customHeight="1" x14ac:dyDescent="0.25">
      <c r="A1089" s="7" t="str">
        <f ca="1">IF(ISERROR(F1079),"",VLOOKUP(C1079,INDIRECT($F$8),6+(O1089-1)*3,0))</f>
        <v>AHP 001</v>
      </c>
      <c r="B1089" s="38" t="str">
        <f ca="1">IF(ISERROR(F1079),"",VLOOKUP(D1079,INDIRECT($F$8),6+(O1089-1)*3,0))</f>
        <v>Engineering Physics Lab</v>
      </c>
      <c r="C1089" s="38"/>
      <c r="D1089" s="38"/>
      <c r="E1089" s="38"/>
      <c r="F1089" s="7">
        <f ca="1">IF(ISERROR(F1079),"",VLOOKUP(E1079,INDIRECT($F$8),6+(O1089-1)*3,0))</f>
        <v>1</v>
      </c>
      <c r="G1089" s="39" t="str">
        <f ca="1">IF(ISERROR(F1079),"",_xlfn.TEXTJOIN("/",FALSE,P1089,S1089))</f>
        <v>18/25</v>
      </c>
      <c r="H1089" s="39"/>
      <c r="I1089" s="39" t="str">
        <f ca="1">IF(ISERROR(F1079),"",_xlfn.TEXTJOIN("/",FALSE,Q1089,T1089))</f>
        <v>23/25</v>
      </c>
      <c r="J1089" s="39"/>
      <c r="K1089" s="39" t="str">
        <f ca="1">IF(ISERROR(F1079),"",_xlfn.TEXTJOIN("/",FALSE,R1089,U1089))</f>
        <v>41/50</v>
      </c>
      <c r="L1089" s="39"/>
      <c r="M1089" s="7" t="str">
        <f ca="1">IF(ISERROR(F1079),"",IF(ISTEXT(P1089),IF(P1089="A","Ab",IF(P1089="D","Dt",IF(P1089="UFM","UFM",IF(P1089="NA","")))),IF(AND(ISBLANK(P1089),ISBLANK(R1089)),"",IF(P1089&lt;0.3*S1089,"F",IF(ISBLANK(R1089),"",IF(ISTEXT(R1089),R1089,IF(R1089&gt;=0.9*U1089,"O",IF(R1089&gt;=0.85*U1089,"A+",IF(R1089&gt;=0.8*U1089,"A",IF(R1089&gt;=0.7*U1089,"B+",IF(R1089&gt;=0.6*U1089,"B",IF(R1089&gt;=0.5*U1089,"C",IF(R1089&gt;=0.4*U1089,"P",IF(R1089&lt;0.4*U1089,"F",R1089))))))))))))))</f>
        <v>A</v>
      </c>
      <c r="N1089" s="8">
        <f t="shared" ca="1" si="103"/>
        <v>8</v>
      </c>
      <c r="O1089">
        <f t="shared" ref="O1089:O1095" si="104">O1088+1</f>
        <v>6</v>
      </c>
      <c r="P1089" s="1">
        <f ca="1">IF(ISERROR(F1079),"",IF(ISTEXT(VLOOKUP(B1079,INDIRECT($F$8),6+(O1089-1)*3)),(VLOOKUP(B1079,INDIRECT($F$8),6+(O1089-1)*3)),SUM(VLOOKUP(B1079,INDIRECT($F$8),6+(O1089-1)*3),IF(W1096,W1089,0))))</f>
        <v>18</v>
      </c>
      <c r="Q1089" s="1">
        <f ca="1">IF(ISERROR(F1079),"",VLOOKUP(B1079,INDIRECT($F$8),7+(O1089-1)*3))</f>
        <v>23</v>
      </c>
      <c r="R1089" s="1">
        <f ca="1">IF(ISERROR(F1079),"",SUM(P1089:Q1089))</f>
        <v>41</v>
      </c>
      <c r="S1089" s="1">
        <f ca="1">IF(ISERROR(F1079),"",VLOOKUP(A1079,INDIRECT($F$8),6+(O1089-1)*3))</f>
        <v>25</v>
      </c>
      <c r="T1089" s="1">
        <f ca="1">IF(ISERROR(F1079),"",VLOOKUP(A1079,INDIRECT($F$8),7+(O1089-1)*3))</f>
        <v>25</v>
      </c>
      <c r="U1089" s="1">
        <f ca="1">IF(ISERROR(F1079),"",VLOOKUP(A1079,INDIRECT($F$8),8+(O1089-1)*3))</f>
        <v>50</v>
      </c>
      <c r="V1089" s="1" t="str">
        <f ca="1">IF(ISERROR(F1079),"",IF(N1089=0,A1089,""))</f>
        <v/>
      </c>
      <c r="W1089" s="1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>0</v>
      </c>
      <c r="X1089" s="1" t="str">
        <f ca="1">IF(ISERROR(F1079),"",IF(W1089=0,"",_xlfn.TEXTJOIN("",FALSE," G+",W1089," in ",A1089)))</f>
        <v/>
      </c>
    </row>
    <row r="1090" spans="1:24" ht="12" customHeight="1" x14ac:dyDescent="0.25">
      <c r="A1090" s="7" t="str">
        <f ca="1">IF(ISERROR(F1079),"",VLOOKUP(C1079,INDIRECT($F$8),6+(O1090-1)*3,0))</f>
        <v>EEP 001</v>
      </c>
      <c r="B1090" s="38" t="str">
        <f ca="1">IF(ISERROR(F1079),"",VLOOKUP(D1079,INDIRECT($F$8),6+(O1090-1)*3,0))</f>
        <v>Basic Electrical Engineering Lab</v>
      </c>
      <c r="C1090" s="38"/>
      <c r="D1090" s="38"/>
      <c r="E1090" s="38"/>
      <c r="F1090" s="7">
        <f ca="1">IF(ISERROR(F1079),"",VLOOKUP(E1079,INDIRECT($F$8),6+(O1090-1)*3,0))</f>
        <v>1</v>
      </c>
      <c r="G1090" s="39" t="str">
        <f ca="1">IF(ISERROR(F1079),"",_xlfn.TEXTJOIN("/",FALSE,P1090,S1090))</f>
        <v>20/25</v>
      </c>
      <c r="H1090" s="39"/>
      <c r="I1090" s="39" t="str">
        <f ca="1">IF(ISERROR(F1079),"",_xlfn.TEXTJOIN("/",FALSE,Q1090,T1090))</f>
        <v>25/25</v>
      </c>
      <c r="J1090" s="39"/>
      <c r="K1090" s="39" t="str">
        <f ca="1">IF(ISERROR(F1079),"",_xlfn.TEXTJOIN("/",FALSE,R1090,U1090))</f>
        <v>45/50</v>
      </c>
      <c r="L1090" s="39"/>
      <c r="M1090" s="7" t="str">
        <f ca="1">IF(ISERROR(F1079),"",IF(ISTEXT(P1090),IF(P1090="A","Ab",IF(P1090="D","Dt",IF(P1090="UFM","UFM",IF(P1090="NA","")))),IF(AND(ISBLANK(P1090),ISBLANK(R1090)),"",IF(P1090&lt;0.3*S1090,"F",IF(ISBLANK(R1090),"",IF(ISTEXT(R1090),R1090,IF(R1090&gt;=0.9*U1090,"O",IF(R1090&gt;=0.85*U1090,"A+",IF(R1090&gt;=0.8*U1090,"A",IF(R1090&gt;=0.7*U1090,"B+",IF(R1090&gt;=0.6*U1090,"B",IF(R1090&gt;=0.5*U1090,"C",IF(R1090&gt;=0.4*U1090,"P",IF(R1090&lt;0.4*U1090,"F",R1090))))))))))))))</f>
        <v>O</v>
      </c>
      <c r="N1090" s="8">
        <f t="shared" ca="1" si="103"/>
        <v>10</v>
      </c>
      <c r="O1090">
        <f t="shared" si="104"/>
        <v>7</v>
      </c>
      <c r="P1090" s="1">
        <f ca="1">IF(ISERROR(F1079),"",IF(ISTEXT(VLOOKUP(B1079,INDIRECT($F$8),6+(O1090-1)*3)),(VLOOKUP(B1079,INDIRECT($F$8),6+(O1090-1)*3)),SUM(VLOOKUP(B1079,INDIRECT($F$8),6+(O1090-1)*3),IF(W1096,W1090,0))))</f>
        <v>20</v>
      </c>
      <c r="Q1090" s="1">
        <f ca="1">IF(ISERROR(F1079),"",VLOOKUP(B1079,INDIRECT($F$8),7+(O1090-1)*3))</f>
        <v>25</v>
      </c>
      <c r="R1090" s="1">
        <f ca="1">IF(ISERROR(F1079),"",SUM(P1090:Q1090))</f>
        <v>45</v>
      </c>
      <c r="S1090" s="1">
        <f ca="1">IF(ISERROR(F1079),"",VLOOKUP(A1079,INDIRECT($F$8),6+(O1090-1)*3))</f>
        <v>25</v>
      </c>
      <c r="T1090" s="1">
        <f ca="1">IF(ISERROR(F1079),"",VLOOKUP(A1079,INDIRECT($F$8),7+(O1090-1)*3))</f>
        <v>25</v>
      </c>
      <c r="U1090" s="1">
        <f ca="1">IF(ISERROR(F1079),"",VLOOKUP(A1079,INDIRECT($F$8),8+(O1090-1)*3))</f>
        <v>50</v>
      </c>
      <c r="V1090" s="1" t="str">
        <f ca="1">IF(ISERROR(F1079),"",IF(N1090=0,A1090,""))</f>
        <v/>
      </c>
      <c r="W1090" s="1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>0</v>
      </c>
      <c r="X1090" s="1" t="str">
        <f ca="1">IF(ISERROR(F1079),"",IF(W1090=0,"",_xlfn.TEXTJOIN("",FALSE," G+",W1090," in ",A1090)))</f>
        <v/>
      </c>
    </row>
    <row r="1091" spans="1:24" ht="12" customHeight="1" x14ac:dyDescent="0.25">
      <c r="A1091" s="7" t="str">
        <f ca="1">IF(ISERROR(F1079),"",VLOOKUP(C1079,INDIRECT($F$8),6+(O1091-1)*3,0))</f>
        <v>CSP 001</v>
      </c>
      <c r="B1091" s="38" t="str">
        <f ca="1">IF(ISERROR(F1079),"",VLOOKUP(D1079,INDIRECT($F$8),6+(O1091-1)*3-Z1091,0))</f>
        <v>Programming for Problem Solving Lab</v>
      </c>
      <c r="C1091" s="38"/>
      <c r="D1091" s="38"/>
      <c r="E1091" s="38"/>
      <c r="F1091" s="7">
        <f ca="1">IF(ISERROR(F1079),"",VLOOKUP(E1079,INDIRECT($F$8),6+(O1091-1)*3,0))</f>
        <v>1</v>
      </c>
      <c r="G1091" s="39" t="str">
        <f ca="1">IF(ISERROR(F1079),"",_xlfn.TEXTJOIN("/",FALSE,P1091,S1091))</f>
        <v>21/25</v>
      </c>
      <c r="H1091" s="39"/>
      <c r="I1091" s="39" t="str">
        <f ca="1">IF(ISERROR(F1079),"",_xlfn.TEXTJOIN("/",FALSE,Q1091,T1091))</f>
        <v>21/25</v>
      </c>
      <c r="J1091" s="39"/>
      <c r="K1091" s="39" t="str">
        <f ca="1">IF(ISERROR(F1079),"",_xlfn.TEXTJOIN("/",FALSE,R1091,U1091))</f>
        <v>42/50</v>
      </c>
      <c r="L1091" s="39"/>
      <c r="M1091" s="7" t="str">
        <f ca="1">IF(ISERROR(F1079),"",IF(ISTEXT(P1091),IF(P1091="A","Ab",IF(P1091="D","Dt",IF(P1091="UFM","UFM",IF(P1091="NA","")))),IF(AND(ISBLANK(P1091),ISBLANK(R1091)),"",IF(P1091&lt;0.3*S1091,"F",IF(ISBLANK(R1091),"",IF(ISTEXT(R1091),R1091,IF(R1091&gt;=0.9*U1091,"O",IF(R1091&gt;=0.85*U1091,"A+",IF(R1091&gt;=0.8*U1091,"A",IF(R1091&gt;=0.7*U1091,"B+",IF(R1091&gt;=0.6*U1091,"B",IF(R1091&gt;=0.5*U1091,"C",IF(R1091&gt;=0.4*U1091,"P",IF(R1091&lt;0.4*U1091,"F",R1091))))))))))))))</f>
        <v>A</v>
      </c>
      <c r="N1091" s="8">
        <f t="shared" ca="1" si="103"/>
        <v>8</v>
      </c>
      <c r="O1091">
        <f t="shared" si="104"/>
        <v>8</v>
      </c>
      <c r="P1091" s="1">
        <f ca="1">IF(ISERROR(F1079),"",IF(ISTEXT(VLOOKUP(B1079,INDIRECT($F$8),6+(O1091-1)*3)),(VLOOKUP(B1079,INDIRECT($F$8),6+(O1091-1)*3)),SUM(VLOOKUP(B1079,INDIRECT($F$8),6+(O1091-1)*3),IF(W1096,W1091,0))))</f>
        <v>21</v>
      </c>
      <c r="Q1091" s="1">
        <f ca="1">IF(ISERROR(F1079),"",VLOOKUP(B1079,INDIRECT($F$8),7+(O1091-1)*3))</f>
        <v>21</v>
      </c>
      <c r="R1091" s="1">
        <f ca="1">IF(ISERROR(F1079),"",SUM(P1091:Q1091))</f>
        <v>42</v>
      </c>
      <c r="S1091" s="1">
        <f ca="1">IF(ISERROR(F1079),"",VLOOKUP(A1079,INDIRECT($F$8),6+(O1091-1)*3))</f>
        <v>25</v>
      </c>
      <c r="T1091" s="1">
        <f ca="1">IF(ISERROR(F1079),"",VLOOKUP(A1079,INDIRECT($F$8),7+(O1091-1)*3))</f>
        <v>25</v>
      </c>
      <c r="U1091" s="1">
        <f ca="1">IF(ISERROR(F1079),"",VLOOKUP(A1079,INDIRECT($F$8),8+(O1091-1)*3))</f>
        <v>50</v>
      </c>
      <c r="V1091" s="1" t="str">
        <f ca="1">IF(ISERROR(F1079),"",IF(N1091=0,A1091,""))</f>
        <v/>
      </c>
      <c r="W1091" s="1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>0</v>
      </c>
      <c r="X1091" s="1" t="str">
        <f ca="1">IF(ISERROR(F1079),"",IF(W1091=0,"",_xlfn.TEXTJOIN("",FALSE," G+",W1091," in ",A1091)))</f>
        <v/>
      </c>
    </row>
    <row r="1092" spans="1:24" ht="12" customHeight="1" x14ac:dyDescent="0.25">
      <c r="A1092" s="7" t="str">
        <f ca="1">IF(ISERROR(F1079),"",VLOOKUP(C1079,INDIRECT($F$8),6+(O1092-1)*3,0))</f>
        <v>MEP 002</v>
      </c>
      <c r="B1092" s="38" t="str">
        <f ca="1">IF(ISERROR(F1079),"",VLOOKUP(D1079,INDIRECT($F$8),6+(O1092-1)*3-Z1092,0))</f>
        <v>Engineering Graphics &amp; Design Lab</v>
      </c>
      <c r="C1092" s="38"/>
      <c r="D1092" s="38"/>
      <c r="E1092" s="38"/>
      <c r="F1092" s="7">
        <f ca="1">IF(ISERROR(F1079),"",VLOOKUP(E1079,INDIRECT($F$8),6+(O1092-1)*3,0))</f>
        <v>2</v>
      </c>
      <c r="G1092" s="39" t="str">
        <f ca="1">IF(ISERROR(F1079),"",_xlfn.TEXTJOIN("/",FALSE,P1092,S1092))</f>
        <v>38/50</v>
      </c>
      <c r="H1092" s="39"/>
      <c r="I1092" s="39" t="str">
        <f ca="1">IF(ISERROR(F1079),"",_xlfn.TEXTJOIN("/",FALSE,Q1092,T1092))</f>
        <v>45/50</v>
      </c>
      <c r="J1092" s="39"/>
      <c r="K1092" s="39" t="str">
        <f ca="1">IF(ISERROR(F1079),"",_xlfn.TEXTJOIN("/",FALSE,R1092,U1092))</f>
        <v>83/100</v>
      </c>
      <c r="L1092" s="39"/>
      <c r="M1092" s="7" t="str">
        <f ca="1">IF(ISERROR(F1079),"",IF(ISTEXT(P1092),IF(P1092="A","Ab",IF(P1092="D","Dt",IF(P1092="UFM","UFM",IF(P1092="NA","")))),IF(AND(ISBLANK(P1092),ISBLANK(R1092)),"",IF(P1092&lt;0.3*S1092,"F",IF(ISBLANK(R1092),"",IF(ISTEXT(R1092),R1092,IF(R1092&gt;=0.9*U1092,"O",IF(R1092&gt;=0.85*U1092,"A+",IF(R1092&gt;=0.8*U1092,"A",IF(R1092&gt;=0.7*U1092,"B+",IF(R1092&gt;=0.6*U1092,"B",IF(R1092&gt;=0.5*U1092,"C",IF(R1092&gt;=0.4*U1092,"P",IF(R1092&lt;0.4*U1092,"F",R1092))))))))))))))</f>
        <v>A</v>
      </c>
      <c r="N1092" s="8">
        <f t="shared" ca="1" si="103"/>
        <v>8</v>
      </c>
      <c r="O1092">
        <f t="shared" si="104"/>
        <v>9</v>
      </c>
      <c r="P1092" s="1">
        <f ca="1">IF(ISERROR(F1079),"",IF(ISTEXT(VLOOKUP(B1079,INDIRECT($F$8),6+(O1092-1)*3)),(VLOOKUP(B1079,INDIRECT($F$8),6+(O1092-1)*3)),SUM(VLOOKUP(B1079,INDIRECT($F$8),6+(O1092-1)*3),IF(W1096,W1092,0))))</f>
        <v>38</v>
      </c>
      <c r="Q1092" s="1">
        <f ca="1">IF(ISERROR(F1079),"",VLOOKUP(B1079,INDIRECT($F$8),7+(O1092-1)*3))</f>
        <v>45</v>
      </c>
      <c r="R1092" s="1">
        <f ca="1">IF(ISERROR(F1079),"",SUM(P1092:Q1092))</f>
        <v>83</v>
      </c>
      <c r="S1092" s="1">
        <f ca="1">IF(ISERROR(F1079),"",VLOOKUP(A1079,INDIRECT($F$8),6+(O1092-1)*3))</f>
        <v>50</v>
      </c>
      <c r="T1092" s="1">
        <f ca="1">IF(ISERROR(F1079),"",VLOOKUP(A1079,INDIRECT($F$8),7+(O1092-1)*3))</f>
        <v>50</v>
      </c>
      <c r="U1092" s="1">
        <f ca="1">IF(ISERROR(F1079),"",VLOOKUP(A1079,INDIRECT($F$8),8+(O1092-1)*3))</f>
        <v>100</v>
      </c>
      <c r="V1092" s="1" t="str">
        <f ca="1">IF(ISERROR(F1079),"",IF(N1092=0,A1092,""))</f>
        <v/>
      </c>
      <c r="W1092" s="1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>0</v>
      </c>
      <c r="X1092" s="1" t="str">
        <f ca="1">IF(ISERROR(F1079),"",IF(W1092=0,"",_xlfn.TEXTJOIN("",FALSE," G+",W1092," in ",A1092)))</f>
        <v/>
      </c>
    </row>
    <row r="1093" spans="1:24" ht="12" customHeight="1" x14ac:dyDescent="0.25">
      <c r="A1093" s="7" t="str">
        <f ca="1">IF(ISERROR(F1079),"",VLOOKUP(C1079,INDIRECT($F$8),6+(O1093-1)*3,0))</f>
        <v>AHP 003</v>
      </c>
      <c r="B1093" s="38" t="str">
        <f ca="1">IF(ISERROR(F1079),"",VLOOKUP(D1079,INDIRECT($F$8),6+(O1093-1)*3,0))</f>
        <v>Introduction to Digital Marketing Lab</v>
      </c>
      <c r="C1093" s="38"/>
      <c r="D1093" s="38"/>
      <c r="E1093" s="38"/>
      <c r="F1093" s="7">
        <f ca="1">IF(ISERROR(F1079),"",VLOOKUP(E1079,INDIRECT($F$8),6+(O1093-1)*3,0))</f>
        <v>1</v>
      </c>
      <c r="G1093" s="39" t="str">
        <f ca="1">IF(ISERROR(F1079),"",_xlfn.TEXTJOIN("/",FALSE,P1093,S1093))</f>
        <v>20/25</v>
      </c>
      <c r="H1093" s="39"/>
      <c r="I1093" s="39" t="str">
        <f ca="1">IF(ISERROR(F1079),"",_xlfn.TEXTJOIN("/",FALSE,Q1093,T1093))</f>
        <v>20/25</v>
      </c>
      <c r="J1093" s="39"/>
      <c r="K1093" s="39" t="str">
        <f ca="1">IF(ISERROR(F1079),"",_xlfn.TEXTJOIN("/",FALSE,R1093,U1093))</f>
        <v>40/50</v>
      </c>
      <c r="L1093" s="39"/>
      <c r="M1093" s="7" t="str">
        <f ca="1">IF(ISERROR(F1079),"",IF(ISTEXT(P1093),IF(P1093="A","Ab",IF(P1093="D","Dt",IF(P1093="UFM","UFM",IF(P1093="NA","")))),IF(AND(ISBLANK(P1093),ISBLANK(R1093)),"",IF(P1093&lt;0.3*S1093,"F",IF(ISBLANK(R1093),"",IF(ISTEXT(R1093),R1093,IF(R1093&gt;=0.9*U1093,"O",IF(R1093&gt;=0.85*U1093,"A+",IF(R1093&gt;=0.8*U1093,"A",IF(R1093&gt;=0.7*U1093,"B+",IF(R1093&gt;=0.6*U1093,"B",IF(R1093&gt;=0.5*U1093,"C",IF(R1093&gt;=0.4*U1093,"P",IF(R1093&lt;0.4*U1093,"F",R1093))))))))))))))</f>
        <v>A</v>
      </c>
      <c r="N1093" s="8">
        <f t="shared" ca="1" si="103"/>
        <v>8</v>
      </c>
      <c r="O1093">
        <f t="shared" si="104"/>
        <v>10</v>
      </c>
      <c r="P1093" s="1">
        <f ca="1">IF(ISERROR(F1079),"",IF(ISTEXT(VLOOKUP(B1079,INDIRECT($F$8),6+(O1093-1)*3)),(VLOOKUP(B1079,INDIRECT($F$8),6+(O1093-1)*3)),SUM(VLOOKUP(B1079,INDIRECT($F$8),6+(O1093-1)*3),IF(W1096,W1093,0))))</f>
        <v>20</v>
      </c>
      <c r="Q1093" s="1">
        <f ca="1">IF(ISERROR(F1079),"",VLOOKUP(B1079,INDIRECT($F$8),7+(O1093-1)*3))</f>
        <v>20</v>
      </c>
      <c r="R1093" s="1">
        <f ca="1">IF(ISERROR(F1079),"",SUM(P1093:Q1093))</f>
        <v>40</v>
      </c>
      <c r="S1093" s="1">
        <f ca="1">IF(ISERROR(F1079),"",VLOOKUP(A1079,INDIRECT($F$8),6+(O1093-1)*3))</f>
        <v>25</v>
      </c>
      <c r="T1093" s="1">
        <f ca="1">IF(ISERROR(F1079),"",VLOOKUP(A1079,INDIRECT($F$8),7+(O1093-1)*3))</f>
        <v>25</v>
      </c>
      <c r="U1093" s="1">
        <f ca="1">IF(ISERROR(F1079),"",VLOOKUP(A1079,INDIRECT($F$8),8+(O1093-1)*3))</f>
        <v>50</v>
      </c>
      <c r="V1093" s="1" t="str">
        <f ca="1">IF(ISERROR(F1079),"",IF(N1093=0,A1093,""))</f>
        <v/>
      </c>
      <c r="W1093" s="1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>0</v>
      </c>
      <c r="X1093" s="1" t="str">
        <f ca="1">IF(ISERROR(F1079),"",IF(W1093=0,"",_xlfn.TEXTJOIN("",FALSE," G+",W1093," in ",A1093)))</f>
        <v/>
      </c>
    </row>
    <row r="1094" spans="1:24" ht="12" customHeight="1" x14ac:dyDescent="0.25">
      <c r="A1094" s="7" t="str">
        <f ca="1">IF(ISERROR(F1079),"",VLOOKUP(C1079,INDIRECT($F$8),6+(O1094-1)*3,0))</f>
        <v>AHP 005</v>
      </c>
      <c r="B1094" s="38" t="str">
        <f ca="1">IF(ISERROR(F1079),"",VLOOKUP(D1079,INDIRECT($F$8),6+(O1094-1)*3,0))</f>
        <v>Self Employment &amp; Entrepreneurship Development</v>
      </c>
      <c r="C1094" s="38"/>
      <c r="D1094" s="38"/>
      <c r="E1094" s="38"/>
      <c r="F1094" s="7">
        <f ca="1">IF(ISERROR(F1079),"",VLOOKUP(E1079,INDIRECT($F$8),6+(O1094-1)*3,0))</f>
        <v>1</v>
      </c>
      <c r="G1094" s="39" t="str">
        <f ca="1">IF(ISERROR(F1079),"",_xlfn.TEXTJOIN("/",FALSE,P1094,S1094))</f>
        <v>21/25</v>
      </c>
      <c r="H1094" s="39"/>
      <c r="I1094" s="39" t="str">
        <f ca="1">IF(ISERROR(F1079),"",_xlfn.TEXTJOIN("/",FALSE,Q1094,T1094))</f>
        <v>22/25</v>
      </c>
      <c r="J1094" s="39"/>
      <c r="K1094" s="39" t="str">
        <f ca="1">IF(ISERROR(F1079),"",_xlfn.TEXTJOIN("/",FALSE,R1094,U1094))</f>
        <v>43/50</v>
      </c>
      <c r="L1094" s="39"/>
      <c r="M1094" s="7" t="str">
        <f ca="1">IF(ISERROR(F1079),"",IF(ISTEXT(P1094),IF(P1094="A","Ab",IF(P1094="D","Dt",IF(P1094="UFM","UFM",IF(P1094="NA","")))),IF(AND(ISBLANK(P1094),ISBLANK(R1094)),"",IF(P1094&lt;0.3*S1094,"F",IF(ISBLANK(R1094),"",IF(ISTEXT(R1094),R1094,IF(R1094&gt;=0.9*U1094,"O",IF(R1094&gt;=0.85*U1094,"A+",IF(R1094&gt;=0.8*U1094,"A",IF(R1094&gt;=0.7*U1094,"B+",IF(R1094&gt;=0.6*U1094,"B",IF(R1094&gt;=0.5*U1094,"C",IF(R1094&gt;=0.4*U1094,"P",IF(R1094&lt;0.4*U1094,"F",R1094))))))))))))))</f>
        <v>A+</v>
      </c>
      <c r="N1094" s="8">
        <f t="shared" ca="1" si="103"/>
        <v>9</v>
      </c>
      <c r="O1094">
        <f t="shared" si="104"/>
        <v>11</v>
      </c>
      <c r="P1094" s="1">
        <f ca="1">IF(ISERROR(F1079),"",IF(ISTEXT(VLOOKUP(B1079,INDIRECT($F$8),6+(O1094-1)*3)),(VLOOKUP(B1079,INDIRECT($F$8),6+(O1094-1)*3)),SUM(VLOOKUP(B1079,INDIRECT($F$8),6+(O1094-1)*3),IF(W1096,W1094,0))))</f>
        <v>21</v>
      </c>
      <c r="Q1094" s="1">
        <f ca="1">IF(ISERROR(F1079),"",VLOOKUP(B1079,INDIRECT($F$8),7+(O1094-1)*3))</f>
        <v>22</v>
      </c>
      <c r="R1094" s="1">
        <f ca="1">IF(ISERROR(F1079),"",SUM(P1094:Q1094))</f>
        <v>43</v>
      </c>
      <c r="S1094" s="1">
        <f ca="1">IF(ISERROR(F1079),"",VLOOKUP(A1079,INDIRECT($F$8),6+(O1094-1)*3))</f>
        <v>25</v>
      </c>
      <c r="T1094" s="1">
        <f ca="1">IF(ISERROR(F1079),"",VLOOKUP(A1079,INDIRECT($F$8),7+(O1094-1)*3))</f>
        <v>25</v>
      </c>
      <c r="U1094" s="1">
        <f ca="1">IF(ISERROR(F1079),"",VLOOKUP(A1079,INDIRECT($F$8),8+(O1094-1)*3))</f>
        <v>50</v>
      </c>
      <c r="V1094" s="1" t="str">
        <f ca="1">IF(ISERROR(F1079),"",IF(N1094=0,A1094,""))</f>
        <v/>
      </c>
      <c r="W1094" s="1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>0</v>
      </c>
      <c r="X1094" s="1" t="str">
        <f ca="1">IF(ISERROR(F1079),"",IF(W1094=0,"",_xlfn.TEXTJOIN("",FALSE," G+",W1094," in ",A1094)))</f>
        <v/>
      </c>
    </row>
    <row r="1095" spans="1:24" ht="12" customHeight="1" x14ac:dyDescent="0.25">
      <c r="A1095" s="7" t="str">
        <f ca="1">IF(ISERROR(F1079),"",VLOOKUP(C1079,INDIRECT($F$8),6+(O1095-1)*3-Y1095,0))</f>
        <v>GP 02</v>
      </c>
      <c r="B1095" s="38" t="str">
        <f ca="1">IF(ISERROR(F1079),"",VLOOKUP(D1079,INDIRECT($F$8),6+(O1095-1)*3-Z1095,0))</f>
        <v>General Proficiency ($)</v>
      </c>
      <c r="C1095" s="38"/>
      <c r="D1095" s="38"/>
      <c r="E1095" s="38"/>
      <c r="F1095" s="7">
        <f ca="1">IF(ISERROR(F1079),"",VLOOKUP(E1079,INDIRECT($F$8),6+(O1095-1)*3-AA1095,0))</f>
        <v>0</v>
      </c>
      <c r="G1095" s="39" t="str">
        <f ca="1">IF(ISERROR(F1079),"","-")</f>
        <v>-</v>
      </c>
      <c r="H1095" s="39"/>
      <c r="I1095" s="39" t="str">
        <f ca="1">IF(ISERROR(F1079),"",_xlfn.TEXTJOIN("/",FALSE,Q1095,T1095))</f>
        <v>45/50</v>
      </c>
      <c r="J1095" s="39"/>
      <c r="K1095" s="39" t="str">
        <f ca="1">IF(ISERROR(F1079),"",_xlfn.TEXTJOIN("/",FALSE,R1095,U1095))</f>
        <v>45/50</v>
      </c>
      <c r="L1095" s="39"/>
      <c r="M1095" s="39" t="str">
        <f ca="1">IF(ISBLANK(R1095),"",IF(ISTEXT(R1095),R1095,IF(R1095&gt;=0.8*U1095,"Excellent",IF(R1095&gt;=0.6*U1095,"Very Good",IF(R1095&gt;=0.4*U1095,"Good",IF(R1095&gt;=0.2*U1095,"Satisfactory","Average"))))))</f>
        <v>Excellent</v>
      </c>
      <c r="N1095" s="39"/>
      <c r="O1095">
        <f t="shared" si="104"/>
        <v>12</v>
      </c>
      <c r="P1095" s="1">
        <f ca="1">IF(ISERROR(F1079),"",IF(ISTEXT(VLOOKUP(B\28,INDIRECT($F$8),6+(O1095-1)*3)),(VLOOKUP(B1079,INDIRECT($F$8),6+(O1095-1)*3)),SUM(VLOOKUP(B1079,INDIRECT($F$8),6+(O1095-1)*3),IF(W1096,W1095,0))))</f>
        <v>0</v>
      </c>
      <c r="Q1095" s="1">
        <f ca="1">IF(ISERROR(F1079),"",VLOOKUP(B1079,INDIRECT($F$8),7+(O1095-1)*3))</f>
        <v>45</v>
      </c>
      <c r="R1095" s="1">
        <f ca="1">IF(ISERROR(F1079),"",SUM(P1095:Q1095))</f>
        <v>45</v>
      </c>
      <c r="S1095" s="1">
        <f ca="1">IF(ISERROR(F1079),"",VLOOKUP(A1079,INDIRECT($F$8),6+(O1095-1)*3))</f>
        <v>0</v>
      </c>
      <c r="T1095" s="1">
        <f ca="1">IF(ISERROR(F1079),"",VLOOKUP(A1079,INDIRECT($F$8),7+(O1095-1)*3))</f>
        <v>50</v>
      </c>
      <c r="U1095" s="1">
        <f ca="1">IF(ISERROR(F1079),"",VLOOKUP(A1079,INDIRECT($F$8),8+(O1095-1)*3))</f>
        <v>50</v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5">
      <c r="A1096" s="40" t="str">
        <f ca="1">IF(ISERROR(F1079),"",A1075)</f>
        <v>Total Credits/ Marks/ Total Grade Points</v>
      </c>
      <c r="B1096" s="40"/>
      <c r="C1096" s="40"/>
      <c r="D1096" s="40"/>
      <c r="E1096" s="40"/>
      <c r="F1096" s="10">
        <f ca="1">IF(ISERROR(F1079),"",SUM(F1084:F1094))</f>
        <v>23</v>
      </c>
      <c r="G1096" s="41" t="str">
        <f ca="1">IF(ISERROR(F1079),"",_xlfn.TEXTJOIN("/",TRUE,SUMIF(F1084:F1095,"&gt;0",P1084:P1095),SUMIF(F1084:F1095,"&gt;0",S1084:S1095)))</f>
        <v>284/575</v>
      </c>
      <c r="H1096" s="41"/>
      <c r="I1096" s="41" t="str">
        <f ca="1">IF(ISERROR(F1079),"",_xlfn.TEXTJOIN("/",TRUE,SUMIF(F1084:F1095,"&gt;0",Q1084:Q1095),SUMIF(F1084:F1095,"&gt;0",T1084:T1095)))</f>
        <v>307/375</v>
      </c>
      <c r="J1096" s="41"/>
      <c r="K1096" s="41" t="str">
        <f ca="1">IF(ISERROR(F1079),"",_xlfn.TEXTJOIN("/",TRUE,SUMIF(F1084:F1095,"&gt;0",R1084:R1095),SUMIF(F1084:F1095,"&gt;0",U1084:U1095)))</f>
        <v>591/950</v>
      </c>
      <c r="L1096" s="41"/>
      <c r="M1096" s="40" t="e">
        <f ca="1">IF(ISERROR(F1079),"",SUMPRODUCT(N1084:N1094,F1084:F1094))</f>
        <v>#N/A</v>
      </c>
      <c r="N1096" s="40"/>
      <c r="V1096" s="1" t="e">
        <f ca="1">IF(ISERROR(F1079),"",_xlfn.TEXTJOIN(", ",TRUE,V1084:V1095))</f>
        <v>#N/A</v>
      </c>
      <c r="W1096" t="b">
        <f ca="1">IF(ISERROR(F1079),"",IF(SUM(W1084:W1095)&lt;=W1083,TRUE,FALSE))</f>
        <v>0</v>
      </c>
      <c r="X1096" s="1" t="str">
        <f ca="1">IF(ISERROR(F1079),"",_xlfn.TEXTJOIN(",",TRUE,X1084:X1095))</f>
        <v xml:space="preserve"> G+11 in AHT 001</v>
      </c>
    </row>
    <row r="1097" spans="1:24" ht="12" customHeight="1" x14ac:dyDescent="0.25">
      <c r="A1097" s="40" t="str">
        <f ca="1">IF(ISERROR(F1079),"",A1076)</f>
        <v>Result:</v>
      </c>
      <c r="B1097" s="42" t="e" cm="1">
        <f t="array" aca="1" ref="B1097" ca="1">IF(INDIRECT("N" &amp; ROW())&lt;20, "NOT PROMOTED TO SECOND YEAR", IF(TRIM(INDIRECT("V" &amp; ROW()-1))="","PASS","CARRY OVER")
)</f>
        <v>#N/A</v>
      </c>
      <c r="C1097" s="42"/>
      <c r="D1097" s="40" t="str">
        <f ca="1">IF(ISERROR(F1079),"",D1076)</f>
        <v>Remark:</v>
      </c>
      <c r="E1097" s="42" t="e">
        <f ca="1">IF(ISERROR(F1079),"",IF(V1096="",IF(X1096="","",X1096),_xlfn.TEXTJOIN(" ",TRUE,"BACK IN",V1096)))</f>
        <v>#N/A</v>
      </c>
      <c r="F1097" s="42"/>
      <c r="G1097" s="40" t="str">
        <f ca="1">IF(ISERROR(F1079),"",G1076)</f>
        <v>SGPA:</v>
      </c>
      <c r="H1097" s="43" t="e">
        <f ca="1">IF(ISERROR(F1079),"",M1096/F1096)</f>
        <v>#N/A</v>
      </c>
      <c r="I1097" s="40" t="str">
        <f ca="1">IF(ISERROR(F1079),"",I1076)</f>
        <v>CGPA:</v>
      </c>
      <c r="J1097" s="43" t="e">
        <f ca="1">IF(ISERROR(F1079),"",VLOOKUP(B1079,INDIRECT($F$8),12+(O1095-1)*3,0))</f>
        <v>#N/A</v>
      </c>
      <c r="K1097" s="42" t="str">
        <f ca="1">IF(ISERROR(F1079),"",K1076)</f>
        <v>Earned Credits:</v>
      </c>
      <c r="L1097" s="40">
        <f ca="1">IF(ISERROR(F1079),"",SUMIF(N1084:N1094,"&gt;0",F1084:F1094))</f>
        <v>19</v>
      </c>
      <c r="M1097" s="42" t="str">
        <f ca="1">IF(ISERROR(F1079),"",M1076)</f>
        <v>Cuml. Earned Credits:</v>
      </c>
      <c r="N1097" s="40">
        <f ca="1">IF(ISERROR(F1079),"",VLOOKUP(B1079,INDIRECT($F$8),10+(O1095-1)*3,0))</f>
        <v>42</v>
      </c>
    </row>
    <row r="1098" spans="1:24" ht="12" customHeight="1" x14ac:dyDescent="0.25">
      <c r="A1098" s="40"/>
      <c r="B1098" s="42"/>
      <c r="C1098" s="42"/>
      <c r="D1098" s="40"/>
      <c r="E1098" s="42"/>
      <c r="F1098" s="42"/>
      <c r="G1098" s="40"/>
      <c r="H1098" s="43"/>
      <c r="I1098" s="40"/>
      <c r="J1098" s="43"/>
      <c r="K1098" s="42"/>
      <c r="L1098" s="40"/>
      <c r="M1098" s="42"/>
      <c r="N1098" s="40"/>
    </row>
    <row r="1099" spans="1:24" ht="12" customHeight="1" x14ac:dyDescent="0.25">
      <c r="A1099" s="40"/>
      <c r="B1099" s="42"/>
      <c r="C1099" s="42"/>
      <c r="D1099" s="40"/>
      <c r="E1099" s="42"/>
      <c r="F1099" s="42"/>
      <c r="G1099" s="40"/>
      <c r="H1099" s="43"/>
      <c r="I1099" s="40"/>
      <c r="J1099" s="43"/>
      <c r="K1099" s="42"/>
      <c r="L1099" s="40"/>
      <c r="M1099" s="42"/>
      <c r="N1099" s="40"/>
    </row>
    <row r="1100" spans="1:24" ht="12" customHeight="1" x14ac:dyDescent="0.25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 t="str">
        <f ca="1">VLOOKUP(B1100,INDIRECT($F$8),4,0)</f>
        <v>SURBHI NAITHANI</v>
      </c>
    </row>
    <row r="1101" spans="1:24" ht="12" customHeight="1" x14ac:dyDescent="0.25">
      <c r="A1101" s="44" t="str">
        <f ca="1">IF(ISERROR(F1100),"",A1080)</f>
        <v>Name:</v>
      </c>
      <c r="B1101" s="44" t="str">
        <f ca="1">IFERROR(VLOOKUP(B1100,INDIRECT($F$8),4,0),"")</f>
        <v>SURBHI NAITHANI</v>
      </c>
      <c r="C1101" s="44"/>
      <c r="D1101" s="44" t="str">
        <f ca="1">IF(ISERROR(F1100),"",D1080)</f>
        <v>Father's Name:</v>
      </c>
      <c r="E1101" s="44" t="str">
        <f ca="1">IFERROR(VLOOKUP(B1100,INDIRECT($F$8),5,0),"")</f>
        <v>RAJEEV KANT NAITHANI</v>
      </c>
      <c r="F1101" s="44"/>
      <c r="G1101" s="44" t="str">
        <f ca="1">IF(ISERROR(F1100),"",G1080)</f>
        <v>University Roll No:</v>
      </c>
      <c r="H1101" s="44"/>
      <c r="I1101" s="45">
        <f ca="1">IFERROR(VLOOKUP(B1100,INDIRECT($F$8),2,0),"")</f>
        <v>250090101053</v>
      </c>
      <c r="J1101" s="45"/>
      <c r="K1101" s="44" t="str">
        <f ca="1">IF(ISERROR(F1100),"",K1080)</f>
        <v>University Enrol. No:</v>
      </c>
      <c r="L1101" s="44"/>
      <c r="M1101" s="45">
        <f ca="1">IFERROR(VLOOKUP(B1100,INDIRECT($F$8),3,0),"")</f>
        <v>0</v>
      </c>
      <c r="N1101" s="45"/>
    </row>
    <row r="1102" spans="1:24" ht="12" customHeight="1" x14ac:dyDescent="0.25">
      <c r="A1102" s="44"/>
      <c r="B1102" s="44"/>
      <c r="C1102" s="44"/>
      <c r="D1102" s="44"/>
      <c r="E1102" s="44"/>
      <c r="F1102" s="44"/>
      <c r="G1102" s="44"/>
      <c r="H1102" s="44"/>
      <c r="I1102" s="45"/>
      <c r="J1102" s="45"/>
      <c r="K1102" s="44"/>
      <c r="L1102" s="44"/>
      <c r="M1102" s="45"/>
      <c r="N1102" s="45"/>
    </row>
    <row r="1103" spans="1:24" ht="12" customHeight="1" x14ac:dyDescent="0.25">
      <c r="A1103" s="42" t="str">
        <f ca="1">IF(ISERROR(F1100),"",A1082)</f>
        <v>Subject Code</v>
      </c>
      <c r="B1103" s="42" t="str">
        <f ca="1">IF(ISERROR(F1100),"",B1082)</f>
        <v>Subject Name</v>
      </c>
      <c r="C1103" s="42"/>
      <c r="D1103" s="42"/>
      <c r="E1103" s="42"/>
      <c r="F1103" s="42" t="str">
        <f ca="1">IF(ISERROR(F1100),"",F1082)</f>
        <v>Credits</v>
      </c>
      <c r="G1103" s="42" t="str">
        <f ca="1">IF(ISERROR(F1100),"",G1082)</f>
        <v>External Marks</v>
      </c>
      <c r="H1103" s="42"/>
      <c r="I1103" s="42" t="str">
        <f ca="1">IF(ISERROR(F1100),"",I1082)</f>
        <v>Sessional Marks</v>
      </c>
      <c r="J1103" s="42"/>
      <c r="K1103" s="42" t="str">
        <f ca="1">IF(ISERROR(F1100),"",K1082)</f>
        <v>Total Marks</v>
      </c>
      <c r="L1103" s="42"/>
      <c r="M1103" s="42" t="str">
        <f ca="1">IF(ISERROR(F1100),"",M1082)</f>
        <v>Grade</v>
      </c>
      <c r="N1103" s="42" t="str">
        <f ca="1">IF(ISERROR(F1100),"",N1082)</f>
        <v>Grade Points</v>
      </c>
    </row>
    <row r="1104" spans="1:24" ht="12" customHeight="1" x14ac:dyDescent="0.25">
      <c r="A1104" s="42"/>
      <c r="B1104" s="42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W1104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10</v>
      </c>
    </row>
    <row r="1105" spans="1:24" ht="12" customHeight="1" x14ac:dyDescent="0.25">
      <c r="A1105" s="7" t="str">
        <f ca="1">IF(ISERROR(F1100),"",VLOOKUP(C1100,INDIRECT($F$8),6+(O1105-1)*3,0))</f>
        <v>AHT 001</v>
      </c>
      <c r="B1105" s="38" t="str">
        <f ca="1">IF(ISERROR(F1100),"",VLOOKUP(D1100,INDIRECT($F$8),6+(O1105-1)*3,0))</f>
        <v>Engineering Physics</v>
      </c>
      <c r="C1105" s="38"/>
      <c r="D1105" s="38"/>
      <c r="E1105" s="38"/>
      <c r="F1105" s="7">
        <f ca="1">IF(ISERROR(F1100),"",VLOOKUP(E1100,INDIRECT($F$8),6+(O1105-1)*3,0))</f>
        <v>4</v>
      </c>
      <c r="G1105" s="39" t="str">
        <f ca="1">IF(ISERROR(F1100),"",_xlfn.TEXTJOIN("/",FALSE,P1105,S1105))</f>
        <v>RAJEEV KANT NAITHANI/100</v>
      </c>
      <c r="H1105" s="39"/>
      <c r="I1105" s="39" t="str">
        <f ca="1">IF(ISERROR(F1100),"",_xlfn.TEXTJOIN("/",FALSE,Q1105,T1105))</f>
        <v>41/50</v>
      </c>
      <c r="J1105" s="39"/>
      <c r="K1105" s="39" t="str">
        <f ca="1">IF(ISERROR(F1100),"",_xlfn.TEXTJOIN("/",FALSE,R1105,U1105))</f>
        <v>41/150</v>
      </c>
      <c r="L1105" s="39"/>
      <c r="M1105" s="7" t="b">
        <f ca="1">IF(ISERROR(F1100),"",IF(ISTEXT(P1105),IF(P1105="A","Ab",IF(P1105="D","Dt",IF(P1105="UFM","UFM",IF(P1105="NA","")))),IF(AND(ISBLANK(P1105),ISBLANK(R1105)),"",IF(P1105&lt;0.3*S1105,"F",IF(ISBLANK(R1105),"",IF(ISTEXT(R1105),R1105,IF(R1105&gt;=0.9*U1105,"O",IF(R1105&gt;=0.85*U1105,"A+",IF(R1105&gt;=0.8*U1105,"A",IF(R1105&gt;=0.7*U1105,"B+",IF(R1105&gt;=0.6*U1105,"B",IF(R1105&gt;=0.5*U1105,"C",IF(R1105&gt;=0.4*U1105,"P",IF(R1105&lt;0.4*U1105,"F",R1105))))))))))))))</f>
        <v>0</v>
      </c>
      <c r="N1105" s="8" t="e">
        <f t="shared" ref="N1105:N1115" ca="1" si="105">INDEX($Z$2:$Z$13,MATCH(M1105,$Y$2:$Y$13,0))</f>
        <v>#N/A</v>
      </c>
      <c r="O1105">
        <v>1</v>
      </c>
      <c r="P1105" s="1" t="str">
        <f ca="1">IF(ISERROR(F1100),"",IF(ISTEXT(VLOOKUP(B1100,INDIRECT($F$8),6+(O1105-1)*3)),(VLOOKUP(B1100,INDIRECT($F$8),6+(O1105-1)*3)),SUM(VLOOKUP(B1100,INDIRECT($F$8),6+(O1105-1)*3),IF(W1117,W1105,0))))</f>
        <v>RAJEEV KANT NAITHANI</v>
      </c>
      <c r="Q1105" s="1">
        <f ca="1">IF(ISERROR(F1100),"",VLOOKUP(B1100,INDIRECT($F$8),7+(O1105-1)*3))</f>
        <v>41</v>
      </c>
      <c r="R1105" s="1">
        <f ca="1">IF(ISERROR(F1100),"",SUM(P1105:Q1105))</f>
        <v>41</v>
      </c>
      <c r="S1105" s="1">
        <f ca="1">IF(ISERROR(F1100),"",VLOOKUP(A1100,INDIRECT($F$8),6+(O1105-1)*3))</f>
        <v>100</v>
      </c>
      <c r="T1105" s="1">
        <f ca="1">IF(ISERROR(F1100),"",VLOOKUP(A1100,INDIRECT($F$8),7+(O1105-1)*3))</f>
        <v>50</v>
      </c>
      <c r="U1105" s="1">
        <f ca="1">IF(ISERROR(F1100),"",VLOOKUP(A1100,INDIRECT($F$8),8+(O1105-1)*3))</f>
        <v>150</v>
      </c>
      <c r="V1105" s="1" t="e">
        <f ca="1">IF(ISERROR(F1100),"",IF(N1105=0,A1105,""))</f>
        <v>#N/A</v>
      </c>
      <c r="W1105" s="1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>11</v>
      </c>
      <c r="X1105" s="1" t="str">
        <f ca="1">IF(ISERROR(F1100),"",IF(W1105=0,"",_xlfn.TEXTJOIN("",FALSE," G+",W1105," in ",A1105)))</f>
        <v xml:space="preserve"> G+11 in AHT 001</v>
      </c>
    </row>
    <row r="1106" spans="1:24" ht="12" customHeight="1" x14ac:dyDescent="0.25">
      <c r="A1106" s="7" t="str">
        <f ca="1">IF(ISERROR(F1100),"",VLOOKUP(C1100,INDIRECT($F$8),6+(O1106-1)*3,0))</f>
        <v>AHT 005</v>
      </c>
      <c r="B1106" s="38" t="str">
        <f ca="1">IF(ISERROR(F1100),"",VLOOKUP(D1100,INDIRECT($F$8),6+(O1106-1)*3,0))</f>
        <v>Analytical Mathematics</v>
      </c>
      <c r="C1106" s="38"/>
      <c r="D1106" s="38"/>
      <c r="E1106" s="38"/>
      <c r="F1106" s="7">
        <f ca="1">IF(ISERROR(F1100),"",VLOOKUP(E1100,INDIRECT($F$8),6+(O1106-1)*3,0))</f>
        <v>4</v>
      </c>
      <c r="G1106" s="39" t="str">
        <f ca="1">IF(ISERROR(F1100),"",_xlfn.TEXTJOIN("/",FALSE,P1106,S1106))</f>
        <v>82/100</v>
      </c>
      <c r="H1106" s="39"/>
      <c r="I1106" s="39" t="str">
        <f ca="1">IF(ISERROR(F1100),"",_xlfn.TEXTJOIN("/",FALSE,Q1106,T1106))</f>
        <v>46/50</v>
      </c>
      <c r="J1106" s="39"/>
      <c r="K1106" s="39" t="str">
        <f ca="1">IF(ISERROR(F1100),"",_xlfn.TEXTJOIN("/",FALSE,R1106,U1106))</f>
        <v>128/150</v>
      </c>
      <c r="L1106" s="39"/>
      <c r="M1106" s="7" t="str">
        <f ca="1">IF(ISERROR(F1100),"",IF(ISTEXT(P1106),IF(P1106="A","Ab",IF(P1106="D","Dt",IF(P1106="UFM","UFM",IF(P1106="NA","")))),IF(AND(ISBLANK(P1106),ISBLANK(R1106)),"",IF(P1106&lt;0.3*S1106,"F",IF(ISBLANK(R1106),"",IF(ISTEXT(R1106),R1106,IF(R1106&gt;=0.9*U1106,"O",IF(R1106&gt;=0.85*U1106,"A+",IF(R1106&gt;=0.8*U1106,"A",IF(R1106&gt;=0.7*U1106,"B+",IF(R1106&gt;=0.6*U1106,"B",IF(R1106&gt;=0.5*U1106,"C",IF(R1106&gt;=0.4*U1106,"P",IF(R1106&lt;0.4*U1106,"F",R1106))))))))))))))</f>
        <v>A+</v>
      </c>
      <c r="N1106" s="8">
        <f t="shared" ca="1" si="105"/>
        <v>9</v>
      </c>
      <c r="O1106">
        <f>O1105+1</f>
        <v>2</v>
      </c>
      <c r="P1106" s="1">
        <f ca="1">IF(ISERROR(F1100),"",IF(ISTEXT(VLOOKUP(B1100,INDIRECT($F$8),6+(O1106-1)*3)),(VLOOKUP(B1100,INDIRECT($F$8),6+(O1106-1)*3)),SUM(VLOOKUP(B1100,INDIRECT($F$8),6+(O1106-1)*3),IF(W1117,W1106,0))))</f>
        <v>82</v>
      </c>
      <c r="Q1106" s="1">
        <f ca="1">IF(ISERROR(F1100),"",VLOOKUP(B1100,INDIRECT($F$8),7+(O1106-1)*3))</f>
        <v>46</v>
      </c>
      <c r="R1106" s="1">
        <f ca="1">IF(ISERROR(F1100),"",SUM(P1106:Q1106))</f>
        <v>128</v>
      </c>
      <c r="S1106" s="1">
        <f ca="1">IF(ISERROR(F1100),"",VLOOKUP(A1100,INDIRECT($F$8),6+(O1106-1)*3))</f>
        <v>100</v>
      </c>
      <c r="T1106" s="1">
        <f ca="1">IF(ISERROR(F1100),"",VLOOKUP(A1100,INDIRECT($F$8),7+(O1106-1)*3))</f>
        <v>50</v>
      </c>
      <c r="U1106" s="1">
        <f ca="1">IF(ISERROR(F1100),"",VLOOKUP(A1100,INDIRECT($F$8),8+(O1106-1)*3))</f>
        <v>150</v>
      </c>
      <c r="V1106" s="1" t="str">
        <f ca="1">IF(ISERROR(F1100),"",IF(N1106=0,A1106,""))</f>
        <v/>
      </c>
      <c r="W1106" s="1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>0</v>
      </c>
      <c r="X1106" s="1" t="str">
        <f ca="1">IF(ISERROR(F1100),"",IF(W1106=0,"",_xlfn.TEXTJOIN("",FALSE," G+",W1106," in ",A1106)))</f>
        <v/>
      </c>
    </row>
    <row r="1107" spans="1:24" ht="12" customHeight="1" x14ac:dyDescent="0.25">
      <c r="A1107" s="7" t="str">
        <f ca="1">IF(ISERROR(F1100),"",VLOOKUP(C1100,INDIRECT($F$8),6+(O1107-1)*3,0))</f>
        <v>EET 001</v>
      </c>
      <c r="B1107" s="38" t="str">
        <f ca="1">IF(ISERROR(F1100),"",VLOOKUP(D1100,INDIRECT($F$8),6+(O1107-1)*3,0))</f>
        <v>Basic Electrical Engineering</v>
      </c>
      <c r="C1107" s="38"/>
      <c r="D1107" s="38"/>
      <c r="E1107" s="38"/>
      <c r="F1107" s="7">
        <f ca="1">IF(ISERROR(F1100),"",VLOOKUP(E1100,INDIRECT($F$8),6+(O1107-1)*3,0))</f>
        <v>4</v>
      </c>
      <c r="G1107" s="39" t="str">
        <f ca="1">IF(ISERROR(F1100),"",_xlfn.TEXTJOIN("/",FALSE,P1107,S1107))</f>
        <v>68/100</v>
      </c>
      <c r="H1107" s="39"/>
      <c r="I1107" s="39" t="str">
        <f ca="1">IF(ISERROR(F1100),"",_xlfn.TEXTJOIN("/",FALSE,Q1107,T1107))</f>
        <v>48/50</v>
      </c>
      <c r="J1107" s="39"/>
      <c r="K1107" s="39" t="str">
        <f ca="1">IF(ISERROR(F1100),"",_xlfn.TEXTJOIN("/",FALSE,R1107,U1107))</f>
        <v>116/150</v>
      </c>
      <c r="L1107" s="39"/>
      <c r="M1107" s="7" t="str">
        <f ca="1">IF(ISERROR(F1100),"",IF(ISTEXT(P1107),IF(P1107="A","Ab",IF(P1107="D","Dt",IF(P1107="UFM","UFM",IF(P1107="NA","")))),IF(AND(ISBLANK(P1107),ISBLANK(R1107)),"",IF(P1107&lt;0.3*S1107,"F",IF(ISBLANK(R1107),"",IF(ISTEXT(R1107),R1107,IF(R1107&gt;=0.9*U1107,"O",IF(R1107&gt;=0.85*U1107,"A+",IF(R1107&gt;=0.8*U1107,"A",IF(R1107&gt;=0.7*U1107,"B+",IF(R1107&gt;=0.6*U1107,"B",IF(R1107&gt;=0.5*U1107,"C",IF(R1107&gt;=0.4*U1107,"P",IF(R1107&lt;0.4*U1107,"F",R1107))))))))))))))</f>
        <v>B+</v>
      </c>
      <c r="N1107" s="8">
        <f t="shared" ca="1" si="105"/>
        <v>7</v>
      </c>
      <c r="O1107">
        <f>O1106+1</f>
        <v>3</v>
      </c>
      <c r="P1107" s="1">
        <f ca="1">IF(ISERROR(F1100),"",IF(ISTEXT(VLOOKUP(B1100,INDIRECT($F$8),6+(O1107-1)*3)),(VLOOKUP(B1100,INDIRECT($F$8),6+(O1107-1)*3)),SUM(VLOOKUP(B1100,INDIRECT($F$8),6+(O1107-1)*3),IF(W1117,W1107,0))))</f>
        <v>68</v>
      </c>
      <c r="Q1107" s="1">
        <f ca="1">IF(ISERROR(F1100),"",VLOOKUP(B1100,INDIRECT($F$8),7+(O1107-1)*3))</f>
        <v>48</v>
      </c>
      <c r="R1107" s="1">
        <f ca="1">IF(ISERROR(F1100),"",SUM(P1107:Q1107))</f>
        <v>116</v>
      </c>
      <c r="S1107" s="1">
        <f ca="1">IF(ISERROR(F1100),"",VLOOKUP(A1100,INDIRECT($F$8),6+(O1107-1)*3))</f>
        <v>100</v>
      </c>
      <c r="T1107" s="1">
        <f ca="1">IF(ISERROR(F1100),"",VLOOKUP(A1100,INDIRECT($F$8),7+(O1107-1)*3))</f>
        <v>50</v>
      </c>
      <c r="U1107" s="1">
        <f ca="1">IF(ISERROR(F1100),"",VLOOKUP(A1100,INDIRECT($F$8),8+(O1107-1)*3))</f>
        <v>150</v>
      </c>
      <c r="V1107" s="1" t="str">
        <f ca="1">IF(ISERROR(F1100),"",IF(N1107=0,A1107,""))</f>
        <v/>
      </c>
      <c r="W1107" s="1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>0</v>
      </c>
      <c r="X1107" s="1" t="str">
        <f ca="1">IF(ISERROR(F1100),"",IF(W1107=0,"",_xlfn.TEXTJOIN("",FALSE," G+",W1107," in ",A1107)))</f>
        <v/>
      </c>
    </row>
    <row r="1108" spans="1:24" ht="12" customHeight="1" x14ac:dyDescent="0.25">
      <c r="A1108" s="7" t="str">
        <f ca="1">IF(ISERROR(F1100),"",VLOOKUP(C1100,INDIRECT($F$8),6+(O1108-1)*3,0))</f>
        <v>CST 001</v>
      </c>
      <c r="B1108" s="38" t="str">
        <f ca="1">IF(ISERROR(F1100),"",VLOOKUP(D1100,INDIRECT($F$8),6+(O1108-1)*3,0))</f>
        <v>Programming for Problem Solving</v>
      </c>
      <c r="C1108" s="38"/>
      <c r="D1108" s="38"/>
      <c r="E1108" s="38"/>
      <c r="F1108" s="7">
        <f ca="1">IF(ISERROR(F1100),"",VLOOKUP(E1100,INDIRECT($F$8),6+(O1108-1)*3,0))</f>
        <v>4</v>
      </c>
      <c r="G1108" s="39" t="str">
        <f ca="1">IF(ISERROR(F1100),"",_xlfn.TEXTJOIN("/",FALSE,P1108,S1108))</f>
        <v>69/100</v>
      </c>
      <c r="H1108" s="39"/>
      <c r="I1108" s="39" t="str">
        <f ca="1">IF(ISERROR(F1100),"",_xlfn.TEXTJOIN("/",FALSE,Q1108,T1108))</f>
        <v>45/50</v>
      </c>
      <c r="J1108" s="39"/>
      <c r="K1108" s="39" t="str">
        <f ca="1">IF(ISERROR(F1100),"",_xlfn.TEXTJOIN("/",FALSE,R1108,U1108))</f>
        <v>114/150</v>
      </c>
      <c r="L1108" s="39"/>
      <c r="M1108" s="7" t="str">
        <f ca="1">IF(ISERROR(F1100),"",IF(ISTEXT(P1108),IF(P1108="A","Ab",IF(P1108="D","Dt",IF(P1108="UFM","UFM",IF(P1108="NA","")))),IF(AND(ISBLANK(P1108),ISBLANK(R1108)),"",IF(P1108&lt;0.3*S1108,"F",IF(ISBLANK(R1108),"",IF(ISTEXT(R1108),R1108,IF(R1108&gt;=0.9*U1108,"O",IF(R1108&gt;=0.85*U1108,"A+",IF(R1108&gt;=0.8*U1108,"A",IF(R1108&gt;=0.7*U1108,"B+",IF(R1108&gt;=0.6*U1108,"B",IF(R1108&gt;=0.5*U1108,"C",IF(R1108&gt;=0.4*U1108,"P",IF(R1108&lt;0.4*U1108,"F",R1108))))))))))))))</f>
        <v>B+</v>
      </c>
      <c r="N1108" s="8">
        <f t="shared" ca="1" si="105"/>
        <v>7</v>
      </c>
      <c r="O1108">
        <f>O1107+1</f>
        <v>4</v>
      </c>
      <c r="P1108" s="1">
        <f ca="1">IF(ISERROR(F1100),"",IF(ISTEXT(VLOOKUP(B1100,INDIRECT($F$8),6+(O1108-1)*3)),(VLOOKUP(B1100,INDIRECT($F$8),6+(O1108-1)*3)),SUM(VLOOKUP(B1100,INDIRECT($F$8),6+(O1108-1)*3),IF(W1117,W1108,0))))</f>
        <v>69</v>
      </c>
      <c r="Q1108" s="1">
        <f ca="1">IF(ISERROR(F1100),"",VLOOKUP(B1100,INDIRECT($F$8),7+(O1108-1)*3))</f>
        <v>45</v>
      </c>
      <c r="R1108" s="1">
        <f ca="1">IF(ISERROR(F1100),"",SUM(P1108:Q1108))</f>
        <v>114</v>
      </c>
      <c r="S1108" s="1">
        <f ca="1">IF(ISERROR(F1100),"",VLOOKUP(A1100,INDIRECT($F$8),6+(O1108-1)*3))</f>
        <v>100</v>
      </c>
      <c r="T1108" s="1">
        <f ca="1">IF(ISERROR(F1100),"",VLOOKUP(A1100,INDIRECT($F$8),7+(O1108-1)*3))</f>
        <v>50</v>
      </c>
      <c r="U1108" s="1">
        <f ca="1">IF(ISERROR(F1100),"",VLOOKUP(A1100,INDIRECT($F$8),8+(O1108-1)*3))</f>
        <v>150</v>
      </c>
      <c r="V1108" s="1" t="str">
        <f ca="1">IF(ISERROR(F1100),"",IF(N1108=0,A1108,""))</f>
        <v/>
      </c>
      <c r="W1108" s="1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>0</v>
      </c>
      <c r="X1108" s="1" t="str">
        <f ca="1">IF(ISERROR(F1100),"",IF(W1108=0,"",_xlfn.TEXTJOIN("",FALSE," G+",W1108," in ",A1108)))</f>
        <v/>
      </c>
    </row>
    <row r="1109" spans="1:24" ht="12" customHeight="1" x14ac:dyDescent="0.25">
      <c r="A1109" s="7" t="str">
        <f ca="1">IF(ISERROR(F1100),"",VLOOKUP(C1100,INDIRECT($F$8),6+(O1109-1)*3,0))</f>
        <v>AHT 004</v>
      </c>
      <c r="B1109" s="38" t="str">
        <f ca="1">IF(ISERROR(F1100),"",VLOOKUP(D1100,INDIRECT($F$8),6+(O1109-1)*3,0))</f>
        <v>Environmental Studies ($)</v>
      </c>
      <c r="C1109" s="38"/>
      <c r="D1109" s="38"/>
      <c r="E1109" s="38"/>
      <c r="F1109" s="7">
        <f ca="1">IF(ISERROR(F1100),"",VLOOKUP(E1100,INDIRECT($F$8),6+(O1109-1)*3,0))</f>
        <v>0</v>
      </c>
      <c r="G1109" s="39" t="str">
        <f ca="1">IF(ISERROR(F1100),"",_xlfn.TEXTJOIN("/",FALSE,P1109,S1109))</f>
        <v>32/50</v>
      </c>
      <c r="H1109" s="39"/>
      <c r="I1109" s="39" t="str">
        <f ca="1">IF(ISERROR(F1100),"",_xlfn.TEXTJOIN("/",FALSE,Q1109,T1109))</f>
        <v>24/25</v>
      </c>
      <c r="J1109" s="39"/>
      <c r="K1109" s="39" t="str">
        <f ca="1">IF(ISERROR(F1100),"",_xlfn.TEXTJOIN("/",FALSE,R1109,U1109))</f>
        <v>56/75</v>
      </c>
      <c r="L1109" s="39"/>
      <c r="M1109" s="7" t="str">
        <f ca="1">IF(ISERROR(F1100),"",IF(ISTEXT(P1109),IF(P1109="A","Ab",IF(P1109="D","Dt",IF(P1109="UFM","UFM",IF(P1109="NA","")))),IF(AND(ISBLANK(P1109),ISBLANK(R1109)),"",IF(P1109&lt;0.3*S1109,"F",IF(ISBLANK(R1109),"",IF(ISTEXT(R1109),R1109,IF(R1109&gt;=0.9*U1109,"O",IF(R1109&gt;=0.85*U1109,"A+",IF(R1109&gt;=0.8*U1109,"A",IF(R1109&gt;=0.7*U1109,"B+",IF(R1109&gt;=0.6*U1109,"B",IF(R1109&gt;=0.5*U1109,"C",IF(R1109&gt;=0.4*U1109,"P",IF(R1109&lt;0.4*U1109,"F",R1109))))))))))))))</f>
        <v>B+</v>
      </c>
      <c r="N1109" s="8">
        <f t="shared" ca="1" si="105"/>
        <v>7</v>
      </c>
      <c r="O1109">
        <f>O1108+1</f>
        <v>5</v>
      </c>
      <c r="P1109" s="1">
        <f ca="1">IF(ISERROR(F1100),"",IF(ISTEXT(VLOOKUP(B1100,INDIRECT($F$8),6+(O1109-1)*3)),(VLOOKUP(B1100,INDIRECT($F$8),6+(O1109-1)*3)),SUM(VLOOKUP(B1100,INDIRECT($F$8),6+(O1109-1)*3),IF(W1117,W1109,0))))</f>
        <v>32</v>
      </c>
      <c r="Q1109" s="1">
        <f ca="1">IF(ISERROR(F1100),"",VLOOKUP(B1100,INDIRECT($F$8),7+(O1109-1)*3))</f>
        <v>24</v>
      </c>
      <c r="R1109" s="1">
        <f ca="1">IF(ISERROR(F1100),"",SUM(P1109:Q1109))</f>
        <v>56</v>
      </c>
      <c r="S1109" s="1">
        <f ca="1">IF(ISERROR(F1100),"",VLOOKUP(A1100,INDIRECT($F$8),6+(O1109-1)*3))</f>
        <v>50</v>
      </c>
      <c r="T1109" s="1">
        <f ca="1">IF(ISERROR(F1100),"",VLOOKUP(A1100,INDIRECT($F$8),7+(O1109-1)*3))</f>
        <v>25</v>
      </c>
      <c r="U1109" s="1">
        <f ca="1">IF(ISERROR(F1100),"",VLOOKUP(A1100,INDIRECT($F$8),8+(O1109-1)*3))</f>
        <v>75</v>
      </c>
      <c r="V1109" s="1" t="str">
        <f ca="1">IF(ISERROR(F1100),"",IF(N1109=0,A1109,""))</f>
        <v/>
      </c>
      <c r="W1109" s="1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>0</v>
      </c>
      <c r="X1109" s="1" t="str">
        <f ca="1">IF(ISERROR(F1100),"",IF(W1109=0,"",_xlfn.TEXTJOIN("",FALSE," G+",W1109," in ",A1109)))</f>
        <v/>
      </c>
    </row>
    <row r="1110" spans="1:24" ht="12" customHeight="1" x14ac:dyDescent="0.25">
      <c r="A1110" s="7" t="str">
        <f ca="1">IF(ISERROR(F1100),"",VLOOKUP(C1100,INDIRECT($F$8),6+(O1110-1)*3,0))</f>
        <v>AHP 001</v>
      </c>
      <c r="B1110" s="38" t="str">
        <f ca="1">IF(ISERROR(F1100),"",VLOOKUP(D1100,INDIRECT($F$8),6+(O1110-1)*3,0))</f>
        <v>Engineering Physics Lab</v>
      </c>
      <c r="C1110" s="38"/>
      <c r="D1110" s="38"/>
      <c r="E1110" s="38"/>
      <c r="F1110" s="7">
        <f ca="1">IF(ISERROR(F1100),"",VLOOKUP(E1100,INDIRECT($F$8),6+(O1110-1)*3,0))</f>
        <v>1</v>
      </c>
      <c r="G1110" s="39" t="str">
        <f ca="1">IF(ISERROR(F1100),"",_xlfn.TEXTJOIN("/",FALSE,P1110,S1110))</f>
        <v>21/25</v>
      </c>
      <c r="H1110" s="39"/>
      <c r="I1110" s="39" t="str">
        <f ca="1">IF(ISERROR(F1100),"",_xlfn.TEXTJOIN("/",FALSE,Q1110,T1110))</f>
        <v>23/25</v>
      </c>
      <c r="J1110" s="39"/>
      <c r="K1110" s="39" t="str">
        <f ca="1">IF(ISERROR(F1100),"",_xlfn.TEXTJOIN("/",FALSE,R1110,U1110))</f>
        <v>44/50</v>
      </c>
      <c r="L1110" s="39"/>
      <c r="M1110" s="7" t="str">
        <f ca="1">IF(ISERROR(F1100),"",IF(ISTEXT(P1110),IF(P1110="A","Ab",IF(P1110="D","Dt",IF(P1110="UFM","UFM",IF(P1110="NA","")))),IF(AND(ISBLANK(P1110),ISBLANK(R1110)),"",IF(P1110&lt;0.3*S1110,"F",IF(ISBLANK(R1110),"",IF(ISTEXT(R1110),R1110,IF(R1110&gt;=0.9*U1110,"O",IF(R1110&gt;=0.85*U1110,"A+",IF(R1110&gt;=0.8*U1110,"A",IF(R1110&gt;=0.7*U1110,"B+",IF(R1110&gt;=0.6*U1110,"B",IF(R1110&gt;=0.5*U1110,"C",IF(R1110&gt;=0.4*U1110,"P",IF(R1110&lt;0.4*U1110,"F",R1110))))))))))))))</f>
        <v>A+</v>
      </c>
      <c r="N1110" s="8">
        <f t="shared" ca="1" si="105"/>
        <v>9</v>
      </c>
      <c r="O1110">
        <f t="shared" ref="O1110:O1116" si="106">O1109+1</f>
        <v>6</v>
      </c>
      <c r="P1110" s="1">
        <f ca="1">IF(ISERROR(F1100),"",IF(ISTEXT(VLOOKUP(B1100,INDIRECT($F$8),6+(O1110-1)*3)),(VLOOKUP(B1100,INDIRECT($F$8),6+(O1110-1)*3)),SUM(VLOOKUP(B1100,INDIRECT($F$8),6+(O1110-1)*3),IF(W1117,W1110,0))))</f>
        <v>21</v>
      </c>
      <c r="Q1110" s="1">
        <f ca="1">IF(ISERROR(F1100),"",VLOOKUP(B1100,INDIRECT($F$8),7+(O1110-1)*3))</f>
        <v>23</v>
      </c>
      <c r="R1110" s="1">
        <f ca="1">IF(ISERROR(F1100),"",SUM(P1110:Q1110))</f>
        <v>44</v>
      </c>
      <c r="S1110" s="1">
        <f ca="1">IF(ISERROR(F1100),"",VLOOKUP(A1100,INDIRECT($F$8),6+(O1110-1)*3))</f>
        <v>25</v>
      </c>
      <c r="T1110" s="1">
        <f ca="1">IF(ISERROR(F1100),"",VLOOKUP(A1100,INDIRECT($F$8),7+(O1110-1)*3))</f>
        <v>25</v>
      </c>
      <c r="U1110" s="1">
        <f ca="1">IF(ISERROR(F1100),"",VLOOKUP(A1100,INDIRECT($F$8),8+(O1110-1)*3))</f>
        <v>50</v>
      </c>
      <c r="V1110" s="1" t="str">
        <f ca="1">IF(ISERROR(F1100),"",IF(N1110=0,A1110,""))</f>
        <v/>
      </c>
      <c r="W1110" s="1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>0</v>
      </c>
      <c r="X1110" s="1" t="str">
        <f ca="1">IF(ISERROR(F1100),"",IF(W1110=0,"",_xlfn.TEXTJOIN("",FALSE," G+",W1110," in ",A1110)))</f>
        <v/>
      </c>
    </row>
    <row r="1111" spans="1:24" ht="12" customHeight="1" x14ac:dyDescent="0.25">
      <c r="A1111" s="7" t="str">
        <f ca="1">IF(ISERROR(F1100),"",VLOOKUP(C1100,INDIRECT($F$8),6+(O1111-1)*3,0))</f>
        <v>EEP 001</v>
      </c>
      <c r="B1111" s="38" t="str">
        <f ca="1">IF(ISERROR(F1100),"",VLOOKUP(D1100,INDIRECT($F$8),6+(O1111-1)*3,0))</f>
        <v>Basic Electrical Engineering Lab</v>
      </c>
      <c r="C1111" s="38"/>
      <c r="D1111" s="38"/>
      <c r="E1111" s="38"/>
      <c r="F1111" s="7">
        <f ca="1">IF(ISERROR(F1100),"",VLOOKUP(E1100,INDIRECT($F$8),6+(O1111-1)*3,0))</f>
        <v>1</v>
      </c>
      <c r="G1111" s="39" t="str">
        <f ca="1">IF(ISERROR(F1100),"",_xlfn.TEXTJOIN("/",FALSE,P1111,S1111))</f>
        <v>24/25</v>
      </c>
      <c r="H1111" s="39"/>
      <c r="I1111" s="39" t="str">
        <f ca="1">IF(ISERROR(F1100),"",_xlfn.TEXTJOIN("/",FALSE,Q1111,T1111))</f>
        <v>23/25</v>
      </c>
      <c r="J1111" s="39"/>
      <c r="K1111" s="39" t="str">
        <f ca="1">IF(ISERROR(F1100),"",_xlfn.TEXTJOIN("/",FALSE,R1111,U1111))</f>
        <v>47/50</v>
      </c>
      <c r="L1111" s="39"/>
      <c r="M1111" s="7" t="str">
        <f ca="1">IF(ISERROR(F1100),"",IF(ISTEXT(P1111),IF(P1111="A","Ab",IF(P1111="D","Dt",IF(P1111="UFM","UFM",IF(P1111="NA","")))),IF(AND(ISBLANK(P1111),ISBLANK(R1111)),"",IF(P1111&lt;0.3*S1111,"F",IF(ISBLANK(R1111),"",IF(ISTEXT(R1111),R1111,IF(R1111&gt;=0.9*U1111,"O",IF(R1111&gt;=0.85*U1111,"A+",IF(R1111&gt;=0.8*U1111,"A",IF(R1111&gt;=0.7*U1111,"B+",IF(R1111&gt;=0.6*U1111,"B",IF(R1111&gt;=0.5*U1111,"C",IF(R1111&gt;=0.4*U1111,"P",IF(R1111&lt;0.4*U1111,"F",R1111))))))))))))))</f>
        <v>O</v>
      </c>
      <c r="N1111" s="8">
        <f t="shared" ca="1" si="105"/>
        <v>10</v>
      </c>
      <c r="O1111">
        <f t="shared" si="106"/>
        <v>7</v>
      </c>
      <c r="P1111" s="1">
        <f ca="1">IF(ISERROR(F1100),"",IF(ISTEXT(VLOOKUP(B1100,INDIRECT($F$8),6+(O1111-1)*3)),(VLOOKUP(B1100,INDIRECT($F$8),6+(O1111-1)*3)),SUM(VLOOKUP(B1100,INDIRECT($F$8),6+(O1111-1)*3),IF(W1117,W1111,0))))</f>
        <v>24</v>
      </c>
      <c r="Q1111" s="1">
        <f ca="1">IF(ISERROR(F1100),"",VLOOKUP(B1100,INDIRECT($F$8),7+(O1111-1)*3))</f>
        <v>23</v>
      </c>
      <c r="R1111" s="1">
        <f ca="1">IF(ISERROR(F1100),"",SUM(P1111:Q1111))</f>
        <v>47</v>
      </c>
      <c r="S1111" s="1">
        <f ca="1">IF(ISERROR(F1100),"",VLOOKUP(A1100,INDIRECT($F$8),6+(O1111-1)*3))</f>
        <v>25</v>
      </c>
      <c r="T1111" s="1">
        <f ca="1">IF(ISERROR(F1100),"",VLOOKUP(A1100,INDIRECT($F$8),7+(O1111-1)*3))</f>
        <v>25</v>
      </c>
      <c r="U1111" s="1">
        <f ca="1">IF(ISERROR(F1100),"",VLOOKUP(A1100,INDIRECT($F$8),8+(O1111-1)*3))</f>
        <v>50</v>
      </c>
      <c r="V1111" s="1" t="str">
        <f ca="1">IF(ISERROR(F1100),"",IF(N1111=0,A1111,""))</f>
        <v/>
      </c>
      <c r="W1111" s="1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>0</v>
      </c>
      <c r="X1111" s="1" t="str">
        <f ca="1">IF(ISERROR(F1100),"",IF(W1111=0,"",_xlfn.TEXTJOIN("",FALSE," G+",W1111," in ",A1111)))</f>
        <v/>
      </c>
    </row>
    <row r="1112" spans="1:24" ht="12" customHeight="1" x14ac:dyDescent="0.25">
      <c r="A1112" s="7" t="str">
        <f ca="1">IF(ISERROR(F1100),"",VLOOKUP(C1100,INDIRECT($F$8),6+(O1112-1)*3,0))</f>
        <v>CSP 001</v>
      </c>
      <c r="B1112" s="38" t="str">
        <f ca="1">IF(ISERROR(F1100),"",VLOOKUP(D1100,INDIRECT($F$8),6+(O1112-1)*3-Z1112,0))</f>
        <v>Programming for Problem Solving Lab</v>
      </c>
      <c r="C1112" s="38"/>
      <c r="D1112" s="38"/>
      <c r="E1112" s="38"/>
      <c r="F1112" s="7">
        <f ca="1">IF(ISERROR(F1100),"",VLOOKUP(E1100,INDIRECT($F$8),6+(O1112-1)*3,0))</f>
        <v>1</v>
      </c>
      <c r="G1112" s="39" t="str">
        <f ca="1">IF(ISERROR(F1100),"",_xlfn.TEXTJOIN("/",FALSE,P1112,S1112))</f>
        <v>23/25</v>
      </c>
      <c r="H1112" s="39"/>
      <c r="I1112" s="39" t="str">
        <f ca="1">IF(ISERROR(F1100),"",_xlfn.TEXTJOIN("/",FALSE,Q1112,T1112))</f>
        <v>23/25</v>
      </c>
      <c r="J1112" s="39"/>
      <c r="K1112" s="39" t="str">
        <f ca="1">IF(ISERROR(F1100),"",_xlfn.TEXTJOIN("/",FALSE,R1112,U1112))</f>
        <v>46/50</v>
      </c>
      <c r="L1112" s="39"/>
      <c r="M1112" s="7" t="str">
        <f ca="1">IF(ISERROR(F1100),"",IF(ISTEXT(P1112),IF(P1112="A","Ab",IF(P1112="D","Dt",IF(P1112="UFM","UFM",IF(P1112="NA","")))),IF(AND(ISBLANK(P1112),ISBLANK(R1112)),"",IF(P1112&lt;0.3*S1112,"F",IF(ISBLANK(R1112),"",IF(ISTEXT(R1112),R1112,IF(R1112&gt;=0.9*U1112,"O",IF(R1112&gt;=0.85*U1112,"A+",IF(R1112&gt;=0.8*U1112,"A",IF(R1112&gt;=0.7*U1112,"B+",IF(R1112&gt;=0.6*U1112,"B",IF(R1112&gt;=0.5*U1112,"C",IF(R1112&gt;=0.4*U1112,"P",IF(R1112&lt;0.4*U1112,"F",R1112))))))))))))))</f>
        <v>O</v>
      </c>
      <c r="N1112" s="8">
        <f t="shared" ca="1" si="105"/>
        <v>10</v>
      </c>
      <c r="O1112">
        <f t="shared" si="106"/>
        <v>8</v>
      </c>
      <c r="P1112" s="1">
        <f ca="1">IF(ISERROR(F1100),"",IF(ISTEXT(VLOOKUP(B1100,INDIRECT($F$8),6+(O1112-1)*3)),(VLOOKUP(B1100,INDIRECT($F$8),6+(O1112-1)*3)),SUM(VLOOKUP(B1100,INDIRECT($F$8),6+(O1112-1)*3),IF(W1117,W1112,0))))</f>
        <v>23</v>
      </c>
      <c r="Q1112" s="1">
        <f ca="1">IF(ISERROR(F1100),"",VLOOKUP(B1100,INDIRECT($F$8),7+(O1112-1)*3))</f>
        <v>23</v>
      </c>
      <c r="R1112" s="1">
        <f ca="1">IF(ISERROR(F1100),"",SUM(P1112:Q1112))</f>
        <v>46</v>
      </c>
      <c r="S1112" s="1">
        <f ca="1">IF(ISERROR(F1100),"",VLOOKUP(A1100,INDIRECT($F$8),6+(O1112-1)*3))</f>
        <v>25</v>
      </c>
      <c r="T1112" s="1">
        <f ca="1">IF(ISERROR(F1100),"",VLOOKUP(A1100,INDIRECT($F$8),7+(O1112-1)*3))</f>
        <v>25</v>
      </c>
      <c r="U1112" s="1">
        <f ca="1">IF(ISERROR(F1100),"",VLOOKUP(A1100,INDIRECT($F$8),8+(O1112-1)*3))</f>
        <v>50</v>
      </c>
      <c r="V1112" s="1" t="str">
        <f ca="1">IF(ISERROR(F1100),"",IF(N1112=0,A1112,""))</f>
        <v/>
      </c>
      <c r="W1112" s="1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>0</v>
      </c>
      <c r="X1112" s="1" t="str">
        <f ca="1">IF(ISERROR(F1100),"",IF(W1112=0,"",_xlfn.TEXTJOIN("",FALSE," G+",W1112," in ",A1112)))</f>
        <v/>
      </c>
    </row>
    <row r="1113" spans="1:24" ht="12" customHeight="1" x14ac:dyDescent="0.25">
      <c r="A1113" s="7" t="str">
        <f ca="1">IF(ISERROR(F1100),"",VLOOKUP(C1100,INDIRECT($F$8),6+(O1113-1)*3,0))</f>
        <v>MEP 002</v>
      </c>
      <c r="B1113" s="38" t="str">
        <f ca="1">IF(ISERROR(F1100),"",VLOOKUP(D1100,INDIRECT($F$8),6+(O1113-1)*3-Z1113,0))</f>
        <v>Engineering Graphics &amp; Design Lab</v>
      </c>
      <c r="C1113" s="38"/>
      <c r="D1113" s="38"/>
      <c r="E1113" s="38"/>
      <c r="F1113" s="7">
        <f ca="1">IF(ISERROR(F1100),"",VLOOKUP(E1100,INDIRECT($F$8),6+(O1113-1)*3,0))</f>
        <v>2</v>
      </c>
      <c r="G1113" s="39" t="str">
        <f ca="1">IF(ISERROR(F1100),"",_xlfn.TEXTJOIN("/",FALSE,P1113,S1113))</f>
        <v>40/50</v>
      </c>
      <c r="H1113" s="39"/>
      <c r="I1113" s="39" t="str">
        <f ca="1">IF(ISERROR(F1100),"",_xlfn.TEXTJOIN("/",FALSE,Q1113,T1113))</f>
        <v>50/50</v>
      </c>
      <c r="J1113" s="39"/>
      <c r="K1113" s="39" t="str">
        <f ca="1">IF(ISERROR(F1100),"",_xlfn.TEXTJOIN("/",FALSE,R1113,U1113))</f>
        <v>90/100</v>
      </c>
      <c r="L1113" s="39"/>
      <c r="M1113" s="7" t="str">
        <f ca="1">IF(ISERROR(F1100),"",IF(ISTEXT(P1113),IF(P1113="A","Ab",IF(P1113="D","Dt",IF(P1113="UFM","UFM",IF(P1113="NA","")))),IF(AND(ISBLANK(P1113),ISBLANK(R1113)),"",IF(P1113&lt;0.3*S1113,"F",IF(ISBLANK(R1113),"",IF(ISTEXT(R1113),R1113,IF(R1113&gt;=0.9*U1113,"O",IF(R1113&gt;=0.85*U1113,"A+",IF(R1113&gt;=0.8*U1113,"A",IF(R1113&gt;=0.7*U1113,"B+",IF(R1113&gt;=0.6*U1113,"B",IF(R1113&gt;=0.5*U1113,"C",IF(R1113&gt;=0.4*U1113,"P",IF(R1113&lt;0.4*U1113,"F",R1113))))))))))))))</f>
        <v>O</v>
      </c>
      <c r="N1113" s="8">
        <f t="shared" ca="1" si="105"/>
        <v>10</v>
      </c>
      <c r="O1113">
        <f t="shared" si="106"/>
        <v>9</v>
      </c>
      <c r="P1113" s="1">
        <f ca="1">IF(ISERROR(F1100),"",IF(ISTEXT(VLOOKUP(B1100,INDIRECT($F$8),6+(O1113-1)*3)),(VLOOKUP(B1100,INDIRECT($F$8),6+(O1113-1)*3)),SUM(VLOOKUP(B1100,INDIRECT($F$8),6+(O1113-1)*3),IF(W1117,W1113,0))))</f>
        <v>40</v>
      </c>
      <c r="Q1113" s="1">
        <f ca="1">IF(ISERROR(F1100),"",VLOOKUP(B1100,INDIRECT($F$8),7+(O1113-1)*3))</f>
        <v>50</v>
      </c>
      <c r="R1113" s="1">
        <f ca="1">IF(ISERROR(F1100),"",SUM(P1113:Q1113))</f>
        <v>90</v>
      </c>
      <c r="S1113" s="1">
        <f ca="1">IF(ISERROR(F1100),"",VLOOKUP(A1100,INDIRECT($F$8),6+(O1113-1)*3))</f>
        <v>50</v>
      </c>
      <c r="T1113" s="1">
        <f ca="1">IF(ISERROR(F1100),"",VLOOKUP(A1100,INDIRECT($F$8),7+(O1113-1)*3))</f>
        <v>50</v>
      </c>
      <c r="U1113" s="1">
        <f ca="1">IF(ISERROR(F1100),"",VLOOKUP(A1100,INDIRECT($F$8),8+(O1113-1)*3))</f>
        <v>100</v>
      </c>
      <c r="V1113" s="1" t="str">
        <f ca="1">IF(ISERROR(F1100),"",IF(N1113=0,A1113,""))</f>
        <v/>
      </c>
      <c r="W1113" s="1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>0</v>
      </c>
      <c r="X1113" s="1" t="str">
        <f ca="1">IF(ISERROR(F1100),"",IF(W1113=0,"",_xlfn.TEXTJOIN("",FALSE," G+",W1113," in ",A1113)))</f>
        <v/>
      </c>
    </row>
    <row r="1114" spans="1:24" ht="12" customHeight="1" x14ac:dyDescent="0.25">
      <c r="A1114" s="7" t="str">
        <f ca="1">IF(ISERROR(F1100),"",VLOOKUP(C1100,INDIRECT($F$8),6+(O1114-1)*3,0))</f>
        <v>AHP 003</v>
      </c>
      <c r="B1114" s="38" t="str">
        <f ca="1">IF(ISERROR(F1100),"",VLOOKUP(D1100,INDIRECT($F$8),6+(O1114-1)*3,0))</f>
        <v>Introduction to Digital Marketing Lab</v>
      </c>
      <c r="C1114" s="38"/>
      <c r="D1114" s="38"/>
      <c r="E1114" s="38"/>
      <c r="F1114" s="7">
        <f ca="1">IF(ISERROR(F1100),"",VLOOKUP(E1100,INDIRECT($F$8),6+(O1114-1)*3,0))</f>
        <v>1</v>
      </c>
      <c r="G1114" s="39" t="str">
        <f ca="1">IF(ISERROR(F1100),"",_xlfn.TEXTJOIN("/",FALSE,P1114,S1114))</f>
        <v>21/25</v>
      </c>
      <c r="H1114" s="39"/>
      <c r="I1114" s="39" t="str">
        <f ca="1">IF(ISERROR(F1100),"",_xlfn.TEXTJOIN("/",FALSE,Q1114,T1114))</f>
        <v>22/25</v>
      </c>
      <c r="J1114" s="39"/>
      <c r="K1114" s="39" t="str">
        <f ca="1">IF(ISERROR(F1100),"",_xlfn.TEXTJOIN("/",FALSE,R1114,U1114))</f>
        <v>43/50</v>
      </c>
      <c r="L1114" s="39"/>
      <c r="M1114" s="7" t="str">
        <f ca="1">IF(ISERROR(F1100),"",IF(ISTEXT(P1114),IF(P1114="A","Ab",IF(P1114="D","Dt",IF(P1114="UFM","UFM",IF(P1114="NA","")))),IF(AND(ISBLANK(P1114),ISBLANK(R1114)),"",IF(P1114&lt;0.3*S1114,"F",IF(ISBLANK(R1114),"",IF(ISTEXT(R1114),R1114,IF(R1114&gt;=0.9*U1114,"O",IF(R1114&gt;=0.85*U1114,"A+",IF(R1114&gt;=0.8*U1114,"A",IF(R1114&gt;=0.7*U1114,"B+",IF(R1114&gt;=0.6*U1114,"B",IF(R1114&gt;=0.5*U1114,"C",IF(R1114&gt;=0.4*U1114,"P",IF(R1114&lt;0.4*U1114,"F",R1114))))))))))))))</f>
        <v>A+</v>
      </c>
      <c r="N1114" s="8">
        <f t="shared" ca="1" si="105"/>
        <v>9</v>
      </c>
      <c r="O1114">
        <f t="shared" si="106"/>
        <v>10</v>
      </c>
      <c r="P1114" s="1">
        <f ca="1">IF(ISERROR(F1100),"",IF(ISTEXT(VLOOKUP(B1100,INDIRECT($F$8),6+(O1114-1)*3)),(VLOOKUP(B1100,INDIRECT($F$8),6+(O1114-1)*3)),SUM(VLOOKUP(B1100,INDIRECT($F$8),6+(O1114-1)*3),IF(W1117,W1114,0))))</f>
        <v>21</v>
      </c>
      <c r="Q1114" s="1">
        <f ca="1">IF(ISERROR(F1100),"",VLOOKUP(B1100,INDIRECT($F$8),7+(O1114-1)*3))</f>
        <v>22</v>
      </c>
      <c r="R1114" s="1">
        <f ca="1">IF(ISERROR(F1100),"",SUM(P1114:Q1114))</f>
        <v>43</v>
      </c>
      <c r="S1114" s="1">
        <f ca="1">IF(ISERROR(F1100),"",VLOOKUP(A1100,INDIRECT($F$8),6+(O1114-1)*3))</f>
        <v>25</v>
      </c>
      <c r="T1114" s="1">
        <f ca="1">IF(ISERROR(F1100),"",VLOOKUP(A1100,INDIRECT($F$8),7+(O1114-1)*3))</f>
        <v>25</v>
      </c>
      <c r="U1114" s="1">
        <f ca="1">IF(ISERROR(F1100),"",VLOOKUP(A1100,INDIRECT($F$8),8+(O1114-1)*3))</f>
        <v>50</v>
      </c>
      <c r="V1114" s="1" t="str">
        <f ca="1">IF(ISERROR(F1100),"",IF(N1114=0,A1114,""))</f>
        <v/>
      </c>
      <c r="W1114" s="1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>0</v>
      </c>
      <c r="X1114" s="1" t="str">
        <f ca="1">IF(ISERROR(F1100),"",IF(W1114=0,"",_xlfn.TEXTJOIN("",FALSE," G+",W1114," in ",A1114)))</f>
        <v/>
      </c>
    </row>
    <row r="1115" spans="1:24" ht="12" customHeight="1" x14ac:dyDescent="0.25">
      <c r="A1115" s="7" t="str">
        <f ca="1">IF(ISERROR(F1100),"",VLOOKUP(C1100,INDIRECT($F$8),6+(O1115-1)*3,0))</f>
        <v>AHP 005</v>
      </c>
      <c r="B1115" s="38" t="str">
        <f ca="1">IF(ISERROR(F1100),"",VLOOKUP(D1100,INDIRECT($F$8),6+(O1115-1)*3,0))</f>
        <v>Self Employment &amp; Entrepreneurship Development</v>
      </c>
      <c r="C1115" s="38"/>
      <c r="D1115" s="38"/>
      <c r="E1115" s="38"/>
      <c r="F1115" s="7">
        <f ca="1">IF(ISERROR(F1100),"",VLOOKUP(E1100,INDIRECT($F$8),6+(O1115-1)*3,0))</f>
        <v>1</v>
      </c>
      <c r="G1115" s="39" t="str">
        <f ca="1">IF(ISERROR(F1100),"",_xlfn.TEXTJOIN("/",FALSE,P1115,S1115))</f>
        <v>20/25</v>
      </c>
      <c r="H1115" s="39"/>
      <c r="I1115" s="39" t="str">
        <f ca="1">IF(ISERROR(F1100),"",_xlfn.TEXTJOIN("/",FALSE,Q1115,T1115))</f>
        <v>24/25</v>
      </c>
      <c r="J1115" s="39"/>
      <c r="K1115" s="39" t="str">
        <f ca="1">IF(ISERROR(F1100),"",_xlfn.TEXTJOIN("/",FALSE,R1115,U1115))</f>
        <v>44/50</v>
      </c>
      <c r="L1115" s="39"/>
      <c r="M1115" s="7" t="str">
        <f ca="1">IF(ISERROR(F1100),"",IF(ISTEXT(P1115),IF(P1115="A","Ab",IF(P1115="D","Dt",IF(P1115="UFM","UFM",IF(P1115="NA","")))),IF(AND(ISBLANK(P1115),ISBLANK(R1115)),"",IF(P1115&lt;0.3*S1115,"F",IF(ISBLANK(R1115),"",IF(ISTEXT(R1115),R1115,IF(R1115&gt;=0.9*U1115,"O",IF(R1115&gt;=0.85*U1115,"A+",IF(R1115&gt;=0.8*U1115,"A",IF(R1115&gt;=0.7*U1115,"B+",IF(R1115&gt;=0.6*U1115,"B",IF(R1115&gt;=0.5*U1115,"C",IF(R1115&gt;=0.4*U1115,"P",IF(R1115&lt;0.4*U1115,"F",R1115))))))))))))))</f>
        <v>A+</v>
      </c>
      <c r="N1115" s="8">
        <f t="shared" ca="1" si="105"/>
        <v>9</v>
      </c>
      <c r="O1115">
        <f t="shared" si="106"/>
        <v>11</v>
      </c>
      <c r="P1115" s="1">
        <f ca="1">IF(ISERROR(F1100),"",IF(ISTEXT(VLOOKUP(B1100,INDIRECT($F$8),6+(O1115-1)*3)),(VLOOKUP(B1100,INDIRECT($F$8),6+(O1115-1)*3)),SUM(VLOOKUP(B1100,INDIRECT($F$8),6+(O1115-1)*3),IF(W1117,W1115,0))))</f>
        <v>20</v>
      </c>
      <c r="Q1115" s="1">
        <f ca="1">IF(ISERROR(F1100),"",VLOOKUP(B1100,INDIRECT($F$8),7+(O1115-1)*3))</f>
        <v>24</v>
      </c>
      <c r="R1115" s="1">
        <f ca="1">IF(ISERROR(F1100),"",SUM(P1115:Q1115))</f>
        <v>44</v>
      </c>
      <c r="S1115" s="1">
        <f ca="1">IF(ISERROR(F1100),"",VLOOKUP(A1100,INDIRECT($F$8),6+(O1115-1)*3))</f>
        <v>25</v>
      </c>
      <c r="T1115" s="1">
        <f ca="1">IF(ISERROR(F1100),"",VLOOKUP(A1100,INDIRECT($F$8),7+(O1115-1)*3))</f>
        <v>25</v>
      </c>
      <c r="U1115" s="1">
        <f ca="1">IF(ISERROR(F1100),"",VLOOKUP(A1100,INDIRECT($F$8),8+(O1115-1)*3))</f>
        <v>50</v>
      </c>
      <c r="V1115" s="1" t="str">
        <f ca="1">IF(ISERROR(F1100),"",IF(N1115=0,A1115,""))</f>
        <v/>
      </c>
      <c r="W1115" s="1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>0</v>
      </c>
      <c r="X1115" s="1" t="str">
        <f ca="1">IF(ISERROR(F1100),"",IF(W1115=0,"",_xlfn.TEXTJOIN("",FALSE," G+",W1115," in ",A1115)))</f>
        <v/>
      </c>
    </row>
    <row r="1116" spans="1:24" ht="12" customHeight="1" x14ac:dyDescent="0.25">
      <c r="A1116" s="7" t="str">
        <f ca="1">IF(ISERROR(F1100),"",VLOOKUP(C1100,INDIRECT($F$8),6+(O1116-1)*3-Y1116,0))</f>
        <v>GP 02</v>
      </c>
      <c r="B1116" s="38" t="str">
        <f ca="1">IF(ISERROR(F1100),"",VLOOKUP(D1100,INDIRECT($F$8),6+(O1116-1)*3-Z1116,0))</f>
        <v>General Proficiency ($)</v>
      </c>
      <c r="C1116" s="38"/>
      <c r="D1116" s="38"/>
      <c r="E1116" s="38"/>
      <c r="F1116" s="7">
        <f ca="1">IF(ISERROR(F1100),"",VLOOKUP(E1100,INDIRECT($F$8),6+(O1116-1)*3-AA1116,0))</f>
        <v>0</v>
      </c>
      <c r="G1116" s="39" t="str">
        <f ca="1">IF(ISERROR(F1100),"","-")</f>
        <v>-</v>
      </c>
      <c r="H1116" s="39"/>
      <c r="I1116" s="39" t="str">
        <f ca="1">IF(ISERROR(F1100),"",_xlfn.TEXTJOIN("/",FALSE,Q1116,T1116))</f>
        <v>45/50</v>
      </c>
      <c r="J1116" s="39"/>
      <c r="K1116" s="39" t="str">
        <f ca="1">IF(ISERROR(F1100),"",_xlfn.TEXTJOIN("/",FALSE,R1116,U1116))</f>
        <v>45/50</v>
      </c>
      <c r="L1116" s="39"/>
      <c r="M1116" s="39" t="str">
        <f ca="1">IF(ISBLANK(R1116),"",IF(ISTEXT(R1116),R1116,IF(R1116&gt;=0.8*U1116,"Excellent",IF(R1116&gt;=0.6*U1116,"Very Good",IF(R1116&gt;=0.4*U1116,"Good",IF(R1116&gt;=0.2*U1116,"Satisfactory","Average"))))))</f>
        <v>Excellent</v>
      </c>
      <c r="N1116" s="39"/>
      <c r="O1116">
        <f t="shared" si="106"/>
        <v>12</v>
      </c>
      <c r="P1116" s="1">
        <f ca="1">IF(ISERROR(F1100),"",IF(ISTEXT(VLOOKUP(B\28,INDIRECT($F$8),6+(O1116-1)*3)),(VLOOKUP(B1100,INDIRECT($F$8),6+(O1116-1)*3)),SUM(VLOOKUP(B1100,INDIRECT($F$8),6+(O1116-1)*3),IF(W1117,W1116,0))))</f>
        <v>0</v>
      </c>
      <c r="Q1116" s="1">
        <f ca="1">IF(ISERROR(F1100),"",VLOOKUP(B1100,INDIRECT($F$8),7+(O1116-1)*3))</f>
        <v>45</v>
      </c>
      <c r="R1116" s="1">
        <f ca="1">IF(ISERROR(F1100),"",SUM(P1116:Q1116))</f>
        <v>45</v>
      </c>
      <c r="S1116" s="1">
        <f ca="1">IF(ISERROR(F1100),"",VLOOKUP(A1100,INDIRECT($F$8),6+(O1116-1)*3))</f>
        <v>0</v>
      </c>
      <c r="T1116" s="1">
        <f ca="1">IF(ISERROR(F1100),"",VLOOKUP(A1100,INDIRECT($F$8),7+(O1116-1)*3))</f>
        <v>50</v>
      </c>
      <c r="U1116" s="1">
        <f ca="1">IF(ISERROR(F1100),"",VLOOKUP(A1100,INDIRECT($F$8),8+(O1116-1)*3))</f>
        <v>50</v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5">
      <c r="A1117" s="40" t="str">
        <f ca="1">IF(ISERROR(F1100),"",A1096)</f>
        <v>Total Credits/ Marks/ Total Grade Points</v>
      </c>
      <c r="B1117" s="40"/>
      <c r="C1117" s="40"/>
      <c r="D1117" s="40"/>
      <c r="E1117" s="40"/>
      <c r="F1117" s="10">
        <f ca="1">IF(ISERROR(F1100),"",SUM(F1105:F1115))</f>
        <v>23</v>
      </c>
      <c r="G1117" s="41" t="str">
        <f ca="1">IF(ISERROR(F1100),"",_xlfn.TEXTJOIN("/",TRUE,SUMIF(F1105:F1116,"&gt;0",P1105:P1116),SUMIF(F1105:F1116,"&gt;0",S1105:S1116)))</f>
        <v>368/575</v>
      </c>
      <c r="H1117" s="41"/>
      <c r="I1117" s="41" t="str">
        <f ca="1">IF(ISERROR(F1100),"",_xlfn.TEXTJOIN("/",TRUE,SUMIF(F1105:F1116,"&gt;0",Q1105:Q1116),SUMIF(F1105:F1116,"&gt;0",T1105:T1116)))</f>
        <v>345/375</v>
      </c>
      <c r="J1117" s="41"/>
      <c r="K1117" s="41" t="str">
        <f ca="1">IF(ISERROR(F1100),"",_xlfn.TEXTJOIN("/",TRUE,SUMIF(F1105:F1116,"&gt;0",R1105:R1116),SUMIF(F1105:F1116,"&gt;0",U1105:U1116)))</f>
        <v>713/950</v>
      </c>
      <c r="L1117" s="41"/>
      <c r="M1117" s="40" t="e">
        <f ca="1">IF(ISERROR(F1100),"",SUMPRODUCT(N1105:N1115,F1105:F1115))</f>
        <v>#N/A</v>
      </c>
      <c r="N1117" s="40"/>
      <c r="V1117" s="1" t="e">
        <f ca="1">IF(ISERROR(F1100),"",_xlfn.TEXTJOIN(", ",TRUE,V1105:V1116))</f>
        <v>#N/A</v>
      </c>
      <c r="W1117" t="b">
        <f ca="1">IF(ISERROR(F1100),"",IF(SUM(W1105:W1116)&lt;=W1104,TRUE,FALSE))</f>
        <v>0</v>
      </c>
      <c r="X1117" s="1" t="str">
        <f ca="1">IF(ISERROR(F1100),"",_xlfn.TEXTJOIN(",",TRUE,X1105:X1116))</f>
        <v xml:space="preserve"> G+11 in AHT 001</v>
      </c>
    </row>
    <row r="1118" spans="1:24" ht="12" customHeight="1" x14ac:dyDescent="0.25">
      <c r="A1118" s="40" t="str">
        <f ca="1">IF(ISERROR(F1100),"",A1097)</f>
        <v>Result:</v>
      </c>
      <c r="B1118" s="42" t="e" cm="1">
        <f t="array" aca="1" ref="B1118" ca="1">IF(INDIRECT("N" &amp; ROW())&lt;20, "NOT PROMOTED TO SECOND YEAR", IF(TRIM(INDIRECT("V" &amp; ROW()-1))="","PASS","CARRY OVER")
)</f>
        <v>#N/A</v>
      </c>
      <c r="C1118" s="42"/>
      <c r="D1118" s="40" t="str">
        <f ca="1">IF(ISERROR(F1100),"",D1097)</f>
        <v>Remark:</v>
      </c>
      <c r="E1118" s="42" t="e">
        <f ca="1">IF(ISERROR(F1100),"",IF(V1117="",IF(X1117="","",X1117),_xlfn.TEXTJOIN(" ",TRUE,"BACK IN",V1117)))</f>
        <v>#N/A</v>
      </c>
      <c r="F1118" s="42"/>
      <c r="G1118" s="40" t="str">
        <f ca="1">IF(ISERROR(F1100),"",G1097)</f>
        <v>SGPA:</v>
      </c>
      <c r="H1118" s="43" t="e">
        <f ca="1">IF(ISERROR(F1100),"",M1117/F1117)</f>
        <v>#N/A</v>
      </c>
      <c r="I1118" s="40" t="str">
        <f ca="1">IF(ISERROR(F1100),"",I1097)</f>
        <v>CGPA:</v>
      </c>
      <c r="J1118" s="43" t="e">
        <f ca="1">IF(ISERROR(F1100),"",VLOOKUP(B1100,INDIRECT($F$8),12+(O1116-1)*3,0))</f>
        <v>#N/A</v>
      </c>
      <c r="K1118" s="42" t="str">
        <f ca="1">IF(ISERROR(F1100),"",K1097)</f>
        <v>Earned Credits:</v>
      </c>
      <c r="L1118" s="40">
        <f ca="1">IF(ISERROR(F1100),"",SUMIF(N1105:N1115,"&gt;0",F1105:F1115))</f>
        <v>19</v>
      </c>
      <c r="M1118" s="42" t="str">
        <f ca="1">IF(ISERROR(F1100),"",M1097)</f>
        <v>Cuml. Earned Credits:</v>
      </c>
      <c r="N1118" s="40">
        <f ca="1">IF(ISERROR(F1100),"",VLOOKUP(B1100,INDIRECT($F$8),10+(O1116-1)*3,0))</f>
        <v>42</v>
      </c>
    </row>
    <row r="1119" spans="1:24" ht="12" customHeight="1" x14ac:dyDescent="0.25">
      <c r="A1119" s="40"/>
      <c r="B1119" s="42"/>
      <c r="C1119" s="42"/>
      <c r="D1119" s="40"/>
      <c r="E1119" s="42"/>
      <c r="F1119" s="42"/>
      <c r="G1119" s="40"/>
      <c r="H1119" s="43"/>
      <c r="I1119" s="40"/>
      <c r="J1119" s="43"/>
      <c r="K1119" s="42"/>
      <c r="L1119" s="40"/>
      <c r="M1119" s="42"/>
      <c r="N1119" s="40"/>
    </row>
    <row r="1120" spans="1:24" ht="12" customHeight="1" x14ac:dyDescent="0.25">
      <c r="A1120" s="40"/>
      <c r="B1120" s="42"/>
      <c r="C1120" s="42"/>
      <c r="D1120" s="40"/>
      <c r="E1120" s="42"/>
      <c r="F1120" s="42"/>
      <c r="G1120" s="40"/>
      <c r="H1120" s="43"/>
      <c r="I1120" s="40"/>
      <c r="J1120" s="43"/>
      <c r="K1120" s="42"/>
      <c r="L1120" s="40"/>
      <c r="M1120" s="42"/>
      <c r="N1120" s="40"/>
    </row>
    <row r="1121" spans="1:24" ht="12" customHeight="1" x14ac:dyDescent="0.25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 t="str">
        <f ca="1">VLOOKUP(B1121,INDIRECT($F$8),4,0)</f>
        <v>TANUJ CHAUHAN</v>
      </c>
    </row>
    <row r="1122" spans="1:24" ht="12" customHeight="1" x14ac:dyDescent="0.25">
      <c r="A1122" s="44" t="str">
        <f ca="1">IF(ISERROR(F1121),"",A1101)</f>
        <v>Name:</v>
      </c>
      <c r="B1122" s="44" t="str">
        <f ca="1">IFERROR(VLOOKUP(B1121,INDIRECT($F$8),4,0),"")</f>
        <v>TANUJ CHAUHAN</v>
      </c>
      <c r="C1122" s="44"/>
      <c r="D1122" s="44" t="str">
        <f ca="1">IF(ISERROR(F1121),"",D1101)</f>
        <v>Father's Name:</v>
      </c>
      <c r="E1122" s="44" t="str">
        <f ca="1">IFERROR(VLOOKUP(B1121,INDIRECT($F$8),5,0),"")</f>
        <v>TOLA RAM CHAUHAN</v>
      </c>
      <c r="F1122" s="44"/>
      <c r="G1122" s="44" t="str">
        <f ca="1">IF(ISERROR(F1121),"",G1101)</f>
        <v>University Roll No:</v>
      </c>
      <c r="H1122" s="44"/>
      <c r="I1122" s="45">
        <f ca="1">IFERROR(VLOOKUP(B1121,INDIRECT($F$8),2,0),"")</f>
        <v>250090101054</v>
      </c>
      <c r="J1122" s="45"/>
      <c r="K1122" s="44" t="str">
        <f ca="1">IF(ISERROR(F1121),"",K1101)</f>
        <v>University Enrol. No:</v>
      </c>
      <c r="L1122" s="44"/>
      <c r="M1122" s="45">
        <f ca="1">IFERROR(VLOOKUP(B1121,INDIRECT($F$8),3,0),"")</f>
        <v>0</v>
      </c>
      <c r="N1122" s="45"/>
    </row>
    <row r="1123" spans="1:24" ht="12" customHeight="1" x14ac:dyDescent="0.25">
      <c r="A1123" s="44"/>
      <c r="B1123" s="44"/>
      <c r="C1123" s="44"/>
      <c r="D1123" s="44"/>
      <c r="E1123" s="44"/>
      <c r="F1123" s="44"/>
      <c r="G1123" s="44"/>
      <c r="H1123" s="44"/>
      <c r="I1123" s="45"/>
      <c r="J1123" s="45"/>
      <c r="K1123" s="44"/>
      <c r="L1123" s="44"/>
      <c r="M1123" s="45"/>
      <c r="N1123" s="45"/>
    </row>
    <row r="1124" spans="1:24" ht="12" customHeight="1" x14ac:dyDescent="0.25">
      <c r="A1124" s="42" t="str">
        <f ca="1">IF(ISERROR(F1121),"",A1103)</f>
        <v>Subject Code</v>
      </c>
      <c r="B1124" s="42" t="str">
        <f ca="1">IF(ISERROR(F1121),"",B1103)</f>
        <v>Subject Name</v>
      </c>
      <c r="C1124" s="42"/>
      <c r="D1124" s="42"/>
      <c r="E1124" s="42"/>
      <c r="F1124" s="42" t="str">
        <f ca="1">IF(ISERROR(F1121),"",F1103)</f>
        <v>Credits</v>
      </c>
      <c r="G1124" s="42" t="str">
        <f ca="1">IF(ISERROR(F1121),"",G1103)</f>
        <v>External Marks</v>
      </c>
      <c r="H1124" s="42"/>
      <c r="I1124" s="42" t="str">
        <f ca="1">IF(ISERROR(F1121),"",I1103)</f>
        <v>Sessional Marks</v>
      </c>
      <c r="J1124" s="42"/>
      <c r="K1124" s="42" t="str">
        <f ca="1">IF(ISERROR(F1121),"",K1103)</f>
        <v>Total Marks</v>
      </c>
      <c r="L1124" s="42"/>
      <c r="M1124" s="42" t="str">
        <f ca="1">IF(ISERROR(F1121),"",M1103)</f>
        <v>Grade</v>
      </c>
      <c r="N1124" s="42" t="str">
        <f ca="1">IF(ISERROR(F1121),"",N1103)</f>
        <v>Grade Points</v>
      </c>
    </row>
    <row r="1125" spans="1:24" ht="12" customHeight="1" x14ac:dyDescent="0.25">
      <c r="A1125" s="42"/>
      <c r="B1125" s="42"/>
      <c r="C1125" s="42"/>
      <c r="D1125" s="42"/>
      <c r="E1125" s="42"/>
      <c r="F1125" s="42"/>
      <c r="G1125" s="42"/>
      <c r="H1125" s="42"/>
      <c r="I1125" s="42"/>
      <c r="J1125" s="42"/>
      <c r="K1125" s="42"/>
      <c r="L1125" s="42"/>
      <c r="M1125" s="42"/>
      <c r="N1125" s="42"/>
      <c r="W1125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10</v>
      </c>
    </row>
    <row r="1126" spans="1:24" ht="12" customHeight="1" x14ac:dyDescent="0.25">
      <c r="A1126" s="7" t="str">
        <f ca="1">IF(ISERROR(F1121),"",VLOOKUP(C1121,INDIRECT($F$8),6+(O1126-1)*3,0))</f>
        <v>AHT 001</v>
      </c>
      <c r="B1126" s="38" t="str">
        <f ca="1">IF(ISERROR(F1121),"",VLOOKUP(D1121,INDIRECT($F$8),6+(O1126-1)*3,0))</f>
        <v>Engineering Physics</v>
      </c>
      <c r="C1126" s="38"/>
      <c r="D1126" s="38"/>
      <c r="E1126" s="38"/>
      <c r="F1126" s="7">
        <f ca="1">IF(ISERROR(F1121),"",VLOOKUP(E1121,INDIRECT($F$8),6+(O1126-1)*3,0))</f>
        <v>4</v>
      </c>
      <c r="G1126" s="39" t="str">
        <f ca="1">IF(ISERROR(F1121),"",_xlfn.TEXTJOIN("/",FALSE,P1126,S1126))</f>
        <v>TOLA RAM CHAUHAN/100</v>
      </c>
      <c r="H1126" s="39"/>
      <c r="I1126" s="39" t="str">
        <f ca="1">IF(ISERROR(F1121),"",_xlfn.TEXTJOIN("/",FALSE,Q1126,T1126))</f>
        <v>41/50</v>
      </c>
      <c r="J1126" s="39"/>
      <c r="K1126" s="39" t="str">
        <f ca="1">IF(ISERROR(F1121),"",_xlfn.TEXTJOIN("/",FALSE,R1126,U1126))</f>
        <v>41/150</v>
      </c>
      <c r="L1126" s="39"/>
      <c r="M1126" s="7" t="b">
        <f ca="1">IF(ISERROR(F1121),"",IF(ISTEXT(P1126),IF(P1126="A","Ab",IF(P1126="D","Dt",IF(P1126="UFM","UFM",IF(P1126="NA","")))),IF(AND(ISBLANK(P1126),ISBLANK(R1126)),"",IF(P1126&lt;0.3*S1126,"F",IF(ISBLANK(R1126),"",IF(ISTEXT(R1126),R1126,IF(R1126&gt;=0.9*U1126,"O",IF(R1126&gt;=0.85*U1126,"A+",IF(R1126&gt;=0.8*U1126,"A",IF(R1126&gt;=0.7*U1126,"B+",IF(R1126&gt;=0.6*U1126,"B",IF(R1126&gt;=0.5*U1126,"C",IF(R1126&gt;=0.4*U1126,"P",IF(R1126&lt;0.4*U1126,"F",R1126))))))))))))))</f>
        <v>0</v>
      </c>
      <c r="N1126" s="8" t="e">
        <f t="shared" ref="N1126:N1136" ca="1" si="107">INDEX($Z$2:$Z$13,MATCH(M1126,$Y$2:$Y$13,0))</f>
        <v>#N/A</v>
      </c>
      <c r="O1126">
        <v>1</v>
      </c>
      <c r="P1126" s="1" t="str">
        <f ca="1">IF(ISERROR(F1121),"",IF(ISTEXT(VLOOKUP(B1121,INDIRECT($F$8),6+(O1126-1)*3)),(VLOOKUP(B1121,INDIRECT($F$8),6+(O1126-1)*3)),SUM(VLOOKUP(B1121,INDIRECT($F$8),6+(O1126-1)*3),IF(W1138,W1126,0))))</f>
        <v>TOLA RAM CHAUHAN</v>
      </c>
      <c r="Q1126" s="1">
        <f ca="1">IF(ISERROR(F1121),"",VLOOKUP(B1121,INDIRECT($F$8),7+(O1126-1)*3))</f>
        <v>41</v>
      </c>
      <c r="R1126" s="1">
        <f ca="1">IF(ISERROR(F1121),"",SUM(P1126:Q1126))</f>
        <v>41</v>
      </c>
      <c r="S1126" s="1">
        <f ca="1">IF(ISERROR(F1121),"",VLOOKUP(A1121,INDIRECT($F$8),6+(O1126-1)*3))</f>
        <v>100</v>
      </c>
      <c r="T1126" s="1">
        <f ca="1">IF(ISERROR(F1121),"",VLOOKUP(A1121,INDIRECT($F$8),7+(O1126-1)*3))</f>
        <v>50</v>
      </c>
      <c r="U1126" s="1">
        <f ca="1">IF(ISERROR(F1121),"",VLOOKUP(A1121,INDIRECT($F$8),8+(O1126-1)*3))</f>
        <v>150</v>
      </c>
      <c r="V1126" s="1" t="e">
        <f ca="1">IF(ISERROR(F1121),"",IF(N1126=0,A1126,""))</f>
        <v>#N/A</v>
      </c>
      <c r="W1126" s="1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>11</v>
      </c>
      <c r="X1126" s="1" t="str">
        <f ca="1">IF(ISERROR(F1121),"",IF(W1126=0,"",_xlfn.TEXTJOIN("",FALSE," G+",W1126," in ",A1126)))</f>
        <v xml:space="preserve"> G+11 in AHT 001</v>
      </c>
    </row>
    <row r="1127" spans="1:24" ht="12" customHeight="1" x14ac:dyDescent="0.25">
      <c r="A1127" s="7" t="str">
        <f ca="1">IF(ISERROR(F1121),"",VLOOKUP(C1121,INDIRECT($F$8),6+(O1127-1)*3,0))</f>
        <v>AHT 005</v>
      </c>
      <c r="B1127" s="38" t="str">
        <f ca="1">IF(ISERROR(F1121),"",VLOOKUP(D1121,INDIRECT($F$8),6+(O1127-1)*3,0))</f>
        <v>Analytical Mathematics</v>
      </c>
      <c r="C1127" s="38"/>
      <c r="D1127" s="38"/>
      <c r="E1127" s="38"/>
      <c r="F1127" s="7">
        <f ca="1">IF(ISERROR(F1121),"",VLOOKUP(E1121,INDIRECT($F$8),6+(O1127-1)*3,0))</f>
        <v>4</v>
      </c>
      <c r="G1127" s="39" t="str">
        <f ca="1">IF(ISERROR(F1121),"",_xlfn.TEXTJOIN("/",FALSE,P1127,S1127))</f>
        <v>71/100</v>
      </c>
      <c r="H1127" s="39"/>
      <c r="I1127" s="39" t="str">
        <f ca="1">IF(ISERROR(F1121),"",_xlfn.TEXTJOIN("/",FALSE,Q1127,T1127))</f>
        <v>45/50</v>
      </c>
      <c r="J1127" s="39"/>
      <c r="K1127" s="39" t="str">
        <f ca="1">IF(ISERROR(F1121),"",_xlfn.TEXTJOIN("/",FALSE,R1127,U1127))</f>
        <v>116/150</v>
      </c>
      <c r="L1127" s="39"/>
      <c r="M1127" s="7" t="str">
        <f ca="1">IF(ISERROR(F1121),"",IF(ISTEXT(P1127),IF(P1127="A","Ab",IF(P1127="D","Dt",IF(P1127="UFM","UFM",IF(P1127="NA","")))),IF(AND(ISBLANK(P1127),ISBLANK(R1127)),"",IF(P1127&lt;0.3*S1127,"F",IF(ISBLANK(R1127),"",IF(ISTEXT(R1127),R1127,IF(R1127&gt;=0.9*U1127,"O",IF(R1127&gt;=0.85*U1127,"A+",IF(R1127&gt;=0.8*U1127,"A",IF(R1127&gt;=0.7*U1127,"B+",IF(R1127&gt;=0.6*U1127,"B",IF(R1127&gt;=0.5*U1127,"C",IF(R1127&gt;=0.4*U1127,"P",IF(R1127&lt;0.4*U1127,"F",R1127))))))))))))))</f>
        <v>B+</v>
      </c>
      <c r="N1127" s="8">
        <f t="shared" ca="1" si="107"/>
        <v>7</v>
      </c>
      <c r="O1127">
        <f>O1126+1</f>
        <v>2</v>
      </c>
      <c r="P1127" s="1">
        <f ca="1">IF(ISERROR(F1121),"",IF(ISTEXT(VLOOKUP(B1121,INDIRECT($F$8),6+(O1127-1)*3)),(VLOOKUP(B1121,INDIRECT($F$8),6+(O1127-1)*3)),SUM(VLOOKUP(B1121,INDIRECT($F$8),6+(O1127-1)*3),IF(W1138,W1127,0))))</f>
        <v>71</v>
      </c>
      <c r="Q1127" s="1">
        <f ca="1">IF(ISERROR(F1121),"",VLOOKUP(B1121,INDIRECT($F$8),7+(O1127-1)*3))</f>
        <v>45</v>
      </c>
      <c r="R1127" s="1">
        <f ca="1">IF(ISERROR(F1121),"",SUM(P1127:Q1127))</f>
        <v>116</v>
      </c>
      <c r="S1127" s="1">
        <f ca="1">IF(ISERROR(F1121),"",VLOOKUP(A1121,INDIRECT($F$8),6+(O1127-1)*3))</f>
        <v>100</v>
      </c>
      <c r="T1127" s="1">
        <f ca="1">IF(ISERROR(F1121),"",VLOOKUP(A1121,INDIRECT($F$8),7+(O1127-1)*3))</f>
        <v>50</v>
      </c>
      <c r="U1127" s="1">
        <f ca="1">IF(ISERROR(F1121),"",VLOOKUP(A1121,INDIRECT($F$8),8+(O1127-1)*3))</f>
        <v>150</v>
      </c>
      <c r="V1127" s="1" t="str">
        <f ca="1">IF(ISERROR(F1121),"",IF(N1127=0,A1127,""))</f>
        <v/>
      </c>
      <c r="W1127" s="1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>0</v>
      </c>
      <c r="X1127" s="1" t="str">
        <f ca="1">IF(ISERROR(F1121),"",IF(W1127=0,"",_xlfn.TEXTJOIN("",FALSE," G+",W1127," in ",A1127)))</f>
        <v/>
      </c>
    </row>
    <row r="1128" spans="1:24" ht="12" customHeight="1" x14ac:dyDescent="0.25">
      <c r="A1128" s="7" t="str">
        <f ca="1">IF(ISERROR(F1121),"",VLOOKUP(C1121,INDIRECT($F$8),6+(O1128-1)*3,0))</f>
        <v>EET 001</v>
      </c>
      <c r="B1128" s="38" t="str">
        <f ca="1">IF(ISERROR(F1121),"",VLOOKUP(D1121,INDIRECT($F$8),6+(O1128-1)*3,0))</f>
        <v>Basic Electrical Engineering</v>
      </c>
      <c r="C1128" s="38"/>
      <c r="D1128" s="38"/>
      <c r="E1128" s="38"/>
      <c r="F1128" s="7">
        <f ca="1">IF(ISERROR(F1121),"",VLOOKUP(E1121,INDIRECT($F$8),6+(O1128-1)*3,0))</f>
        <v>4</v>
      </c>
      <c r="G1128" s="39" t="str">
        <f ca="1">IF(ISERROR(F1121),"",_xlfn.TEXTJOIN("/",FALSE,P1128,S1128))</f>
        <v>82/100</v>
      </c>
      <c r="H1128" s="39"/>
      <c r="I1128" s="39" t="str">
        <f ca="1">IF(ISERROR(F1121),"",_xlfn.TEXTJOIN("/",FALSE,Q1128,T1128))</f>
        <v>46/50</v>
      </c>
      <c r="J1128" s="39"/>
      <c r="K1128" s="39" t="str">
        <f ca="1">IF(ISERROR(F1121),"",_xlfn.TEXTJOIN("/",FALSE,R1128,U1128))</f>
        <v>128/150</v>
      </c>
      <c r="L1128" s="39"/>
      <c r="M1128" s="7" t="str">
        <f ca="1">IF(ISERROR(F1121),"",IF(ISTEXT(P1128),IF(P1128="A","Ab",IF(P1128="D","Dt",IF(P1128="UFM","UFM",IF(P1128="NA","")))),IF(AND(ISBLANK(P1128),ISBLANK(R1128)),"",IF(P1128&lt;0.3*S1128,"F",IF(ISBLANK(R1128),"",IF(ISTEXT(R1128),R1128,IF(R1128&gt;=0.9*U1128,"O",IF(R1128&gt;=0.85*U1128,"A+",IF(R1128&gt;=0.8*U1128,"A",IF(R1128&gt;=0.7*U1128,"B+",IF(R1128&gt;=0.6*U1128,"B",IF(R1128&gt;=0.5*U1128,"C",IF(R1128&gt;=0.4*U1128,"P",IF(R1128&lt;0.4*U1128,"F",R1128))))))))))))))</f>
        <v>A+</v>
      </c>
      <c r="N1128" s="8">
        <f t="shared" ca="1" si="107"/>
        <v>9</v>
      </c>
      <c r="O1128">
        <f>O1127+1</f>
        <v>3</v>
      </c>
      <c r="P1128" s="1">
        <f ca="1">IF(ISERROR(F1121),"",IF(ISTEXT(VLOOKUP(B1121,INDIRECT($F$8),6+(O1128-1)*3)),(VLOOKUP(B1121,INDIRECT($F$8),6+(O1128-1)*3)),SUM(VLOOKUP(B1121,INDIRECT($F$8),6+(O1128-1)*3),IF(W1138,W1128,0))))</f>
        <v>82</v>
      </c>
      <c r="Q1128" s="1">
        <f ca="1">IF(ISERROR(F1121),"",VLOOKUP(B1121,INDIRECT($F$8),7+(O1128-1)*3))</f>
        <v>46</v>
      </c>
      <c r="R1128" s="1">
        <f ca="1">IF(ISERROR(F1121),"",SUM(P1128:Q1128))</f>
        <v>128</v>
      </c>
      <c r="S1128" s="1">
        <f ca="1">IF(ISERROR(F1121),"",VLOOKUP(A1121,INDIRECT($F$8),6+(O1128-1)*3))</f>
        <v>100</v>
      </c>
      <c r="T1128" s="1">
        <f ca="1">IF(ISERROR(F1121),"",VLOOKUP(A1121,INDIRECT($F$8),7+(O1128-1)*3))</f>
        <v>50</v>
      </c>
      <c r="U1128" s="1">
        <f ca="1">IF(ISERROR(F1121),"",VLOOKUP(A1121,INDIRECT($F$8),8+(O1128-1)*3))</f>
        <v>150</v>
      </c>
      <c r="V1128" s="1" t="str">
        <f ca="1">IF(ISERROR(F1121),"",IF(N1128=0,A1128,""))</f>
        <v/>
      </c>
      <c r="W1128" s="1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>0</v>
      </c>
      <c r="X1128" s="1" t="str">
        <f ca="1">IF(ISERROR(F1121),"",IF(W1128=0,"",_xlfn.TEXTJOIN("",FALSE," G+",W1128," in ",A1128)))</f>
        <v/>
      </c>
    </row>
    <row r="1129" spans="1:24" ht="12" customHeight="1" x14ac:dyDescent="0.25">
      <c r="A1129" s="7" t="str">
        <f ca="1">IF(ISERROR(F1121),"",VLOOKUP(C1121,INDIRECT($F$8),6+(O1129-1)*3,0))</f>
        <v>CST 001</v>
      </c>
      <c r="B1129" s="38" t="str">
        <f ca="1">IF(ISERROR(F1121),"",VLOOKUP(D1121,INDIRECT($F$8),6+(O1129-1)*3,0))</f>
        <v>Programming for Problem Solving</v>
      </c>
      <c r="C1129" s="38"/>
      <c r="D1129" s="38"/>
      <c r="E1129" s="38"/>
      <c r="F1129" s="7">
        <f ca="1">IF(ISERROR(F1121),"",VLOOKUP(E1121,INDIRECT($F$8),6+(O1129-1)*3,0))</f>
        <v>4</v>
      </c>
      <c r="G1129" s="39" t="str">
        <f ca="1">IF(ISERROR(F1121),"",_xlfn.TEXTJOIN("/",FALSE,P1129,S1129))</f>
        <v>86/100</v>
      </c>
      <c r="H1129" s="39"/>
      <c r="I1129" s="39" t="str">
        <f ca="1">IF(ISERROR(F1121),"",_xlfn.TEXTJOIN("/",FALSE,Q1129,T1129))</f>
        <v>49/50</v>
      </c>
      <c r="J1129" s="39"/>
      <c r="K1129" s="39" t="str">
        <f ca="1">IF(ISERROR(F1121),"",_xlfn.TEXTJOIN("/",FALSE,R1129,U1129))</f>
        <v>135/150</v>
      </c>
      <c r="L1129" s="39"/>
      <c r="M1129" s="7" t="str">
        <f ca="1">IF(ISERROR(F1121),"",IF(ISTEXT(P1129),IF(P1129="A","Ab",IF(P1129="D","Dt",IF(P1129="UFM","UFM",IF(P1129="NA","")))),IF(AND(ISBLANK(P1129),ISBLANK(R1129)),"",IF(P1129&lt;0.3*S1129,"F",IF(ISBLANK(R1129),"",IF(ISTEXT(R1129),R1129,IF(R1129&gt;=0.9*U1129,"O",IF(R1129&gt;=0.85*U1129,"A+",IF(R1129&gt;=0.8*U1129,"A",IF(R1129&gt;=0.7*U1129,"B+",IF(R1129&gt;=0.6*U1129,"B",IF(R1129&gt;=0.5*U1129,"C",IF(R1129&gt;=0.4*U1129,"P",IF(R1129&lt;0.4*U1129,"F",R1129))))))))))))))</f>
        <v>O</v>
      </c>
      <c r="N1129" s="8">
        <f t="shared" ca="1" si="107"/>
        <v>10</v>
      </c>
      <c r="O1129">
        <f>O1128+1</f>
        <v>4</v>
      </c>
      <c r="P1129" s="1">
        <f ca="1">IF(ISERROR(F1121),"",IF(ISTEXT(VLOOKUP(B1121,INDIRECT($F$8),6+(O1129-1)*3)),(VLOOKUP(B1121,INDIRECT($F$8),6+(O1129-1)*3)),SUM(VLOOKUP(B1121,INDIRECT($F$8),6+(O1129-1)*3),IF(W1138,W1129,0))))</f>
        <v>86</v>
      </c>
      <c r="Q1129" s="1">
        <f ca="1">IF(ISERROR(F1121),"",VLOOKUP(B1121,INDIRECT($F$8),7+(O1129-1)*3))</f>
        <v>49</v>
      </c>
      <c r="R1129" s="1">
        <f ca="1">IF(ISERROR(F1121),"",SUM(P1129:Q1129))</f>
        <v>135</v>
      </c>
      <c r="S1129" s="1">
        <f ca="1">IF(ISERROR(F1121),"",VLOOKUP(A1121,INDIRECT($F$8),6+(O1129-1)*3))</f>
        <v>100</v>
      </c>
      <c r="T1129" s="1">
        <f ca="1">IF(ISERROR(F1121),"",VLOOKUP(A1121,INDIRECT($F$8),7+(O1129-1)*3))</f>
        <v>50</v>
      </c>
      <c r="U1129" s="1">
        <f ca="1">IF(ISERROR(F1121),"",VLOOKUP(A1121,INDIRECT($F$8),8+(O1129-1)*3))</f>
        <v>150</v>
      </c>
      <c r="V1129" s="1" t="str">
        <f ca="1">IF(ISERROR(F1121),"",IF(N1129=0,A1129,""))</f>
        <v/>
      </c>
      <c r="W1129" s="1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>0</v>
      </c>
      <c r="X1129" s="1" t="str">
        <f ca="1">IF(ISERROR(F1121),"",IF(W1129=0,"",_xlfn.TEXTJOIN("",FALSE," G+",W1129," in ",A1129)))</f>
        <v/>
      </c>
    </row>
    <row r="1130" spans="1:24" ht="12" customHeight="1" x14ac:dyDescent="0.25">
      <c r="A1130" s="7" t="str">
        <f ca="1">IF(ISERROR(F1121),"",VLOOKUP(C1121,INDIRECT($F$8),6+(O1130-1)*3,0))</f>
        <v>AHT 004</v>
      </c>
      <c r="B1130" s="38" t="str">
        <f ca="1">IF(ISERROR(F1121),"",VLOOKUP(D1121,INDIRECT($F$8),6+(O1130-1)*3,0))</f>
        <v>Environmental Studies ($)</v>
      </c>
      <c r="C1130" s="38"/>
      <c r="D1130" s="38"/>
      <c r="E1130" s="38"/>
      <c r="F1130" s="7">
        <f ca="1">IF(ISERROR(F1121),"",VLOOKUP(E1121,INDIRECT($F$8),6+(O1130-1)*3,0))</f>
        <v>0</v>
      </c>
      <c r="G1130" s="39" t="str">
        <f ca="1">IF(ISERROR(F1121),"",_xlfn.TEXTJOIN("/",FALSE,P1130,S1130))</f>
        <v>41/50</v>
      </c>
      <c r="H1130" s="39"/>
      <c r="I1130" s="39" t="str">
        <f ca="1">IF(ISERROR(F1121),"",_xlfn.TEXTJOIN("/",FALSE,Q1130,T1130))</f>
        <v>23/25</v>
      </c>
      <c r="J1130" s="39"/>
      <c r="K1130" s="39" t="str">
        <f ca="1">IF(ISERROR(F1121),"",_xlfn.TEXTJOIN("/",FALSE,R1130,U1130))</f>
        <v>64/75</v>
      </c>
      <c r="L1130" s="39"/>
      <c r="M1130" s="7" t="str">
        <f ca="1">IF(ISERROR(F1121),"",IF(ISTEXT(P1130),IF(P1130="A","Ab",IF(P1130="D","Dt",IF(P1130="UFM","UFM",IF(P1130="NA","")))),IF(AND(ISBLANK(P1130),ISBLANK(R1130)),"",IF(P1130&lt;0.3*S1130,"F",IF(ISBLANK(R1130),"",IF(ISTEXT(R1130),R1130,IF(R1130&gt;=0.9*U1130,"O",IF(R1130&gt;=0.85*U1130,"A+",IF(R1130&gt;=0.8*U1130,"A",IF(R1130&gt;=0.7*U1130,"B+",IF(R1130&gt;=0.6*U1130,"B",IF(R1130&gt;=0.5*U1130,"C",IF(R1130&gt;=0.4*U1130,"P",IF(R1130&lt;0.4*U1130,"F",R1130))))))))))))))</f>
        <v>A+</v>
      </c>
      <c r="N1130" s="8">
        <f t="shared" ca="1" si="107"/>
        <v>9</v>
      </c>
      <c r="O1130">
        <f>O1129+1</f>
        <v>5</v>
      </c>
      <c r="P1130" s="1">
        <f ca="1">IF(ISERROR(F1121),"",IF(ISTEXT(VLOOKUP(B1121,INDIRECT($F$8),6+(O1130-1)*3)),(VLOOKUP(B1121,INDIRECT($F$8),6+(O1130-1)*3)),SUM(VLOOKUP(B1121,INDIRECT($F$8),6+(O1130-1)*3),IF(W1138,W1130,0))))</f>
        <v>41</v>
      </c>
      <c r="Q1130" s="1">
        <f ca="1">IF(ISERROR(F1121),"",VLOOKUP(B1121,INDIRECT($F$8),7+(O1130-1)*3))</f>
        <v>23</v>
      </c>
      <c r="R1130" s="1">
        <f ca="1">IF(ISERROR(F1121),"",SUM(P1130:Q1130))</f>
        <v>64</v>
      </c>
      <c r="S1130" s="1">
        <f ca="1">IF(ISERROR(F1121),"",VLOOKUP(A1121,INDIRECT($F$8),6+(O1130-1)*3))</f>
        <v>50</v>
      </c>
      <c r="T1130" s="1">
        <f ca="1">IF(ISERROR(F1121),"",VLOOKUP(A1121,INDIRECT($F$8),7+(O1130-1)*3))</f>
        <v>25</v>
      </c>
      <c r="U1130" s="1">
        <f ca="1">IF(ISERROR(F1121),"",VLOOKUP(A1121,INDIRECT($F$8),8+(O1130-1)*3))</f>
        <v>75</v>
      </c>
      <c r="V1130" s="1" t="str">
        <f ca="1">IF(ISERROR(F1121),"",IF(N1130=0,A1130,""))</f>
        <v/>
      </c>
      <c r="W1130" s="1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>0</v>
      </c>
      <c r="X1130" s="1" t="str">
        <f ca="1">IF(ISERROR(F1121),"",IF(W1130=0,"",_xlfn.TEXTJOIN("",FALSE," G+",W1130," in ",A1130)))</f>
        <v/>
      </c>
    </row>
    <row r="1131" spans="1:24" ht="12" customHeight="1" x14ac:dyDescent="0.25">
      <c r="A1131" s="7" t="str">
        <f ca="1">IF(ISERROR(F1121),"",VLOOKUP(C1121,INDIRECT($F$8),6+(O1131-1)*3,0))</f>
        <v>AHP 001</v>
      </c>
      <c r="B1131" s="38" t="str">
        <f ca="1">IF(ISERROR(F1121),"",VLOOKUP(D1121,INDIRECT($F$8),6+(O1131-1)*3,0))</f>
        <v>Engineering Physics Lab</v>
      </c>
      <c r="C1131" s="38"/>
      <c r="D1131" s="38"/>
      <c r="E1131" s="38"/>
      <c r="F1131" s="7">
        <f ca="1">IF(ISERROR(F1121),"",VLOOKUP(E1121,INDIRECT($F$8),6+(O1131-1)*3,0))</f>
        <v>1</v>
      </c>
      <c r="G1131" s="39" t="str">
        <f ca="1">IF(ISERROR(F1121),"",_xlfn.TEXTJOIN("/",FALSE,P1131,S1131))</f>
        <v>21/25</v>
      </c>
      <c r="H1131" s="39"/>
      <c r="I1131" s="39" t="str">
        <f ca="1">IF(ISERROR(F1121),"",_xlfn.TEXTJOIN("/",FALSE,Q1131,T1131))</f>
        <v>22/25</v>
      </c>
      <c r="J1131" s="39"/>
      <c r="K1131" s="39" t="str">
        <f ca="1">IF(ISERROR(F1121),"",_xlfn.TEXTJOIN("/",FALSE,R1131,U1131))</f>
        <v>43/50</v>
      </c>
      <c r="L1131" s="39"/>
      <c r="M1131" s="7" t="str">
        <f ca="1">IF(ISERROR(F1121),"",IF(ISTEXT(P1131),IF(P1131="A","Ab",IF(P1131="D","Dt",IF(P1131="UFM","UFM",IF(P1131="NA","")))),IF(AND(ISBLANK(P1131),ISBLANK(R1131)),"",IF(P1131&lt;0.3*S1131,"F",IF(ISBLANK(R1131),"",IF(ISTEXT(R1131),R1131,IF(R1131&gt;=0.9*U1131,"O",IF(R1131&gt;=0.85*U1131,"A+",IF(R1131&gt;=0.8*U1131,"A",IF(R1131&gt;=0.7*U1131,"B+",IF(R1131&gt;=0.6*U1131,"B",IF(R1131&gt;=0.5*U1131,"C",IF(R1131&gt;=0.4*U1131,"P",IF(R1131&lt;0.4*U1131,"F",R1131))))))))))))))</f>
        <v>A+</v>
      </c>
      <c r="N1131" s="8">
        <f t="shared" ca="1" si="107"/>
        <v>9</v>
      </c>
      <c r="O1131">
        <f t="shared" ref="O1131:O1137" si="108">O1130+1</f>
        <v>6</v>
      </c>
      <c r="P1131" s="1">
        <f ca="1">IF(ISERROR(F1121),"",IF(ISTEXT(VLOOKUP(B1121,INDIRECT($F$8),6+(O1131-1)*3)),(VLOOKUP(B1121,INDIRECT($F$8),6+(O1131-1)*3)),SUM(VLOOKUP(B1121,INDIRECT($F$8),6+(O1131-1)*3),IF(W1138,W1131,0))))</f>
        <v>21</v>
      </c>
      <c r="Q1131" s="1">
        <f ca="1">IF(ISERROR(F1121),"",VLOOKUP(B1121,INDIRECT($F$8),7+(O1131-1)*3))</f>
        <v>22</v>
      </c>
      <c r="R1131" s="1">
        <f ca="1">IF(ISERROR(F1121),"",SUM(P1131:Q1131))</f>
        <v>43</v>
      </c>
      <c r="S1131" s="1">
        <f ca="1">IF(ISERROR(F1121),"",VLOOKUP(A1121,INDIRECT($F$8),6+(O1131-1)*3))</f>
        <v>25</v>
      </c>
      <c r="T1131" s="1">
        <f ca="1">IF(ISERROR(F1121),"",VLOOKUP(A1121,INDIRECT($F$8),7+(O1131-1)*3))</f>
        <v>25</v>
      </c>
      <c r="U1131" s="1">
        <f ca="1">IF(ISERROR(F1121),"",VLOOKUP(A1121,INDIRECT($F$8),8+(O1131-1)*3))</f>
        <v>50</v>
      </c>
      <c r="V1131" s="1" t="str">
        <f ca="1">IF(ISERROR(F1121),"",IF(N1131=0,A1131,""))</f>
        <v/>
      </c>
      <c r="W1131" s="1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>0</v>
      </c>
      <c r="X1131" s="1" t="str">
        <f ca="1">IF(ISERROR(F1121),"",IF(W1131=0,"",_xlfn.TEXTJOIN("",FALSE," G+",W1131," in ",A1131)))</f>
        <v/>
      </c>
    </row>
    <row r="1132" spans="1:24" ht="12" customHeight="1" x14ac:dyDescent="0.25">
      <c r="A1132" s="7" t="str">
        <f ca="1">IF(ISERROR(F1121),"",VLOOKUP(C1121,INDIRECT($F$8),6+(O1132-1)*3,0))</f>
        <v>EEP 001</v>
      </c>
      <c r="B1132" s="38" t="str">
        <f ca="1">IF(ISERROR(F1121),"",VLOOKUP(D1121,INDIRECT($F$8),6+(O1132-1)*3,0))</f>
        <v>Basic Electrical Engineering Lab</v>
      </c>
      <c r="C1132" s="38"/>
      <c r="D1132" s="38"/>
      <c r="E1132" s="38"/>
      <c r="F1132" s="7">
        <f ca="1">IF(ISERROR(F1121),"",VLOOKUP(E1121,INDIRECT($F$8),6+(O1132-1)*3,0))</f>
        <v>1</v>
      </c>
      <c r="G1132" s="39" t="str">
        <f ca="1">IF(ISERROR(F1121),"",_xlfn.TEXTJOIN("/",FALSE,P1132,S1132))</f>
        <v>24/25</v>
      </c>
      <c r="H1132" s="39"/>
      <c r="I1132" s="39" t="str">
        <f ca="1">IF(ISERROR(F1121),"",_xlfn.TEXTJOIN("/",FALSE,Q1132,T1132))</f>
        <v>20/25</v>
      </c>
      <c r="J1132" s="39"/>
      <c r="K1132" s="39" t="str">
        <f ca="1">IF(ISERROR(F1121),"",_xlfn.TEXTJOIN("/",FALSE,R1132,U1132))</f>
        <v>44/50</v>
      </c>
      <c r="L1132" s="39"/>
      <c r="M1132" s="7" t="str">
        <f ca="1">IF(ISERROR(F1121),"",IF(ISTEXT(P1132),IF(P1132="A","Ab",IF(P1132="D","Dt",IF(P1132="UFM","UFM",IF(P1132="NA","")))),IF(AND(ISBLANK(P1132),ISBLANK(R1132)),"",IF(P1132&lt;0.3*S1132,"F",IF(ISBLANK(R1132),"",IF(ISTEXT(R1132),R1132,IF(R1132&gt;=0.9*U1132,"O",IF(R1132&gt;=0.85*U1132,"A+",IF(R1132&gt;=0.8*U1132,"A",IF(R1132&gt;=0.7*U1132,"B+",IF(R1132&gt;=0.6*U1132,"B",IF(R1132&gt;=0.5*U1132,"C",IF(R1132&gt;=0.4*U1132,"P",IF(R1132&lt;0.4*U1132,"F",R1132))))))))))))))</f>
        <v>A+</v>
      </c>
      <c r="N1132" s="8">
        <f t="shared" ca="1" si="107"/>
        <v>9</v>
      </c>
      <c r="O1132">
        <f t="shared" si="108"/>
        <v>7</v>
      </c>
      <c r="P1132" s="1">
        <f ca="1">IF(ISERROR(F1121),"",IF(ISTEXT(VLOOKUP(B1121,INDIRECT($F$8),6+(O1132-1)*3)),(VLOOKUP(B1121,INDIRECT($F$8),6+(O1132-1)*3)),SUM(VLOOKUP(B1121,INDIRECT($F$8),6+(O1132-1)*3),IF(W1138,W1132,0))))</f>
        <v>24</v>
      </c>
      <c r="Q1132" s="1">
        <f ca="1">IF(ISERROR(F1121),"",VLOOKUP(B1121,INDIRECT($F$8),7+(O1132-1)*3))</f>
        <v>20</v>
      </c>
      <c r="R1132" s="1">
        <f ca="1">IF(ISERROR(F1121),"",SUM(P1132:Q1132))</f>
        <v>44</v>
      </c>
      <c r="S1132" s="1">
        <f ca="1">IF(ISERROR(F1121),"",VLOOKUP(A1121,INDIRECT($F$8),6+(O1132-1)*3))</f>
        <v>25</v>
      </c>
      <c r="T1132" s="1">
        <f ca="1">IF(ISERROR(F1121),"",VLOOKUP(A1121,INDIRECT($F$8),7+(O1132-1)*3))</f>
        <v>25</v>
      </c>
      <c r="U1132" s="1">
        <f ca="1">IF(ISERROR(F1121),"",VLOOKUP(A1121,INDIRECT($F$8),8+(O1132-1)*3))</f>
        <v>50</v>
      </c>
      <c r="V1132" s="1" t="str">
        <f ca="1">IF(ISERROR(F1121),"",IF(N1132=0,A1132,""))</f>
        <v/>
      </c>
      <c r="W1132" s="1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>0</v>
      </c>
      <c r="X1132" s="1" t="str">
        <f ca="1">IF(ISERROR(F1121),"",IF(W1132=0,"",_xlfn.TEXTJOIN("",FALSE," G+",W1132," in ",A1132)))</f>
        <v/>
      </c>
    </row>
    <row r="1133" spans="1:24" ht="12" customHeight="1" x14ac:dyDescent="0.25">
      <c r="A1133" s="7" t="str">
        <f ca="1">IF(ISERROR(F1121),"",VLOOKUP(C1121,INDIRECT($F$8),6+(O1133-1)*3,0))</f>
        <v>CSP 001</v>
      </c>
      <c r="B1133" s="38" t="str">
        <f ca="1">IF(ISERROR(F1121),"",VLOOKUP(D1121,INDIRECT($F$8),6+(O1133-1)*3-Z1133,0))</f>
        <v>Programming for Problem Solving Lab</v>
      </c>
      <c r="C1133" s="38"/>
      <c r="D1133" s="38"/>
      <c r="E1133" s="38"/>
      <c r="F1133" s="7">
        <f ca="1">IF(ISERROR(F1121),"",VLOOKUP(E1121,INDIRECT($F$8),6+(O1133-1)*3,0))</f>
        <v>1</v>
      </c>
      <c r="G1133" s="39" t="str">
        <f ca="1">IF(ISERROR(F1121),"",_xlfn.TEXTJOIN("/",FALSE,P1133,S1133))</f>
        <v>23/25</v>
      </c>
      <c r="H1133" s="39"/>
      <c r="I1133" s="39" t="str">
        <f ca="1">IF(ISERROR(F1121),"",_xlfn.TEXTJOIN("/",FALSE,Q1133,T1133))</f>
        <v>24/25</v>
      </c>
      <c r="J1133" s="39"/>
      <c r="K1133" s="39" t="str">
        <f ca="1">IF(ISERROR(F1121),"",_xlfn.TEXTJOIN("/",FALSE,R1133,U1133))</f>
        <v>47/50</v>
      </c>
      <c r="L1133" s="39"/>
      <c r="M1133" s="7" t="str">
        <f ca="1">IF(ISERROR(F1121),"",IF(ISTEXT(P1133),IF(P1133="A","Ab",IF(P1133="D","Dt",IF(P1133="UFM","UFM",IF(P1133="NA","")))),IF(AND(ISBLANK(P1133),ISBLANK(R1133)),"",IF(P1133&lt;0.3*S1133,"F",IF(ISBLANK(R1133),"",IF(ISTEXT(R1133),R1133,IF(R1133&gt;=0.9*U1133,"O",IF(R1133&gt;=0.85*U1133,"A+",IF(R1133&gt;=0.8*U1133,"A",IF(R1133&gt;=0.7*U1133,"B+",IF(R1133&gt;=0.6*U1133,"B",IF(R1133&gt;=0.5*U1133,"C",IF(R1133&gt;=0.4*U1133,"P",IF(R1133&lt;0.4*U1133,"F",R1133))))))))))))))</f>
        <v>O</v>
      </c>
      <c r="N1133" s="8">
        <f t="shared" ca="1" si="107"/>
        <v>10</v>
      </c>
      <c r="O1133">
        <f t="shared" si="108"/>
        <v>8</v>
      </c>
      <c r="P1133" s="1">
        <f ca="1">IF(ISERROR(F1121),"",IF(ISTEXT(VLOOKUP(B1121,INDIRECT($F$8),6+(O1133-1)*3)),(VLOOKUP(B1121,INDIRECT($F$8),6+(O1133-1)*3)),SUM(VLOOKUP(B1121,INDIRECT($F$8),6+(O1133-1)*3),IF(W1138,W1133,0))))</f>
        <v>23</v>
      </c>
      <c r="Q1133" s="1">
        <f ca="1">IF(ISERROR(F1121),"",VLOOKUP(B1121,INDIRECT($F$8),7+(O1133-1)*3))</f>
        <v>24</v>
      </c>
      <c r="R1133" s="1">
        <f ca="1">IF(ISERROR(F1121),"",SUM(P1133:Q1133))</f>
        <v>47</v>
      </c>
      <c r="S1133" s="1">
        <f ca="1">IF(ISERROR(F1121),"",VLOOKUP(A1121,INDIRECT($F$8),6+(O1133-1)*3))</f>
        <v>25</v>
      </c>
      <c r="T1133" s="1">
        <f ca="1">IF(ISERROR(F1121),"",VLOOKUP(A1121,INDIRECT($F$8),7+(O1133-1)*3))</f>
        <v>25</v>
      </c>
      <c r="U1133" s="1">
        <f ca="1">IF(ISERROR(F1121),"",VLOOKUP(A1121,INDIRECT($F$8),8+(O1133-1)*3))</f>
        <v>50</v>
      </c>
      <c r="V1133" s="1" t="str">
        <f ca="1">IF(ISERROR(F1121),"",IF(N1133=0,A1133,""))</f>
        <v/>
      </c>
      <c r="W1133" s="1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>0</v>
      </c>
      <c r="X1133" s="1" t="str">
        <f ca="1">IF(ISERROR(F1121),"",IF(W1133=0,"",_xlfn.TEXTJOIN("",FALSE," G+",W1133," in ",A1133)))</f>
        <v/>
      </c>
    </row>
    <row r="1134" spans="1:24" ht="12" customHeight="1" x14ac:dyDescent="0.25">
      <c r="A1134" s="7" t="str">
        <f ca="1">IF(ISERROR(F1121),"",VLOOKUP(C1121,INDIRECT($F$8),6+(O1134-1)*3,0))</f>
        <v>MEP 002</v>
      </c>
      <c r="B1134" s="38" t="str">
        <f ca="1">IF(ISERROR(F1121),"",VLOOKUP(D1121,INDIRECT($F$8),6+(O1134-1)*3-Z1134,0))</f>
        <v>Engineering Graphics &amp; Design Lab</v>
      </c>
      <c r="C1134" s="38"/>
      <c r="D1134" s="38"/>
      <c r="E1134" s="38"/>
      <c r="F1134" s="7">
        <f ca="1">IF(ISERROR(F1121),"",VLOOKUP(E1121,INDIRECT($F$8),6+(O1134-1)*3,0))</f>
        <v>2</v>
      </c>
      <c r="G1134" s="39" t="str">
        <f ca="1">IF(ISERROR(F1121),"",_xlfn.TEXTJOIN("/",FALSE,P1134,S1134))</f>
        <v>40/50</v>
      </c>
      <c r="H1134" s="39"/>
      <c r="I1134" s="39" t="str">
        <f ca="1">IF(ISERROR(F1121),"",_xlfn.TEXTJOIN("/",FALSE,Q1134,T1134))</f>
        <v>44/50</v>
      </c>
      <c r="J1134" s="39"/>
      <c r="K1134" s="39" t="str">
        <f ca="1">IF(ISERROR(F1121),"",_xlfn.TEXTJOIN("/",FALSE,R1134,U1134))</f>
        <v>84/100</v>
      </c>
      <c r="L1134" s="39"/>
      <c r="M1134" s="7" t="str">
        <f ca="1">IF(ISERROR(F1121),"",IF(ISTEXT(P1134),IF(P1134="A","Ab",IF(P1134="D","Dt",IF(P1134="UFM","UFM",IF(P1134="NA","")))),IF(AND(ISBLANK(P1134),ISBLANK(R1134)),"",IF(P1134&lt;0.3*S1134,"F",IF(ISBLANK(R1134),"",IF(ISTEXT(R1134),R1134,IF(R1134&gt;=0.9*U1134,"O",IF(R1134&gt;=0.85*U1134,"A+",IF(R1134&gt;=0.8*U1134,"A",IF(R1134&gt;=0.7*U1134,"B+",IF(R1134&gt;=0.6*U1134,"B",IF(R1134&gt;=0.5*U1134,"C",IF(R1134&gt;=0.4*U1134,"P",IF(R1134&lt;0.4*U1134,"F",R1134))))))))))))))</f>
        <v>A</v>
      </c>
      <c r="N1134" s="8">
        <f t="shared" ca="1" si="107"/>
        <v>8</v>
      </c>
      <c r="O1134">
        <f t="shared" si="108"/>
        <v>9</v>
      </c>
      <c r="P1134" s="1">
        <f ca="1">IF(ISERROR(F1121),"",IF(ISTEXT(VLOOKUP(B1121,INDIRECT($F$8),6+(O1134-1)*3)),(VLOOKUP(B1121,INDIRECT($F$8),6+(O1134-1)*3)),SUM(VLOOKUP(B1121,INDIRECT($F$8),6+(O1134-1)*3),IF(W1138,W1134,0))))</f>
        <v>40</v>
      </c>
      <c r="Q1134" s="1">
        <f ca="1">IF(ISERROR(F1121),"",VLOOKUP(B1121,INDIRECT($F$8),7+(O1134-1)*3))</f>
        <v>44</v>
      </c>
      <c r="R1134" s="1">
        <f ca="1">IF(ISERROR(F1121),"",SUM(P1134:Q1134))</f>
        <v>84</v>
      </c>
      <c r="S1134" s="1">
        <f ca="1">IF(ISERROR(F1121),"",VLOOKUP(A1121,INDIRECT($F$8),6+(O1134-1)*3))</f>
        <v>50</v>
      </c>
      <c r="T1134" s="1">
        <f ca="1">IF(ISERROR(F1121),"",VLOOKUP(A1121,INDIRECT($F$8),7+(O1134-1)*3))</f>
        <v>50</v>
      </c>
      <c r="U1134" s="1">
        <f ca="1">IF(ISERROR(F1121),"",VLOOKUP(A1121,INDIRECT($F$8),8+(O1134-1)*3))</f>
        <v>100</v>
      </c>
      <c r="V1134" s="1" t="str">
        <f ca="1">IF(ISERROR(F1121),"",IF(N1134=0,A1134,""))</f>
        <v/>
      </c>
      <c r="W1134" s="1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>0</v>
      </c>
      <c r="X1134" s="1" t="str">
        <f ca="1">IF(ISERROR(F1121),"",IF(W1134=0,"",_xlfn.TEXTJOIN("",FALSE," G+",W1134," in ",A1134)))</f>
        <v/>
      </c>
    </row>
    <row r="1135" spans="1:24" ht="12" customHeight="1" x14ac:dyDescent="0.25">
      <c r="A1135" s="7" t="str">
        <f ca="1">IF(ISERROR(F1121),"",VLOOKUP(C1121,INDIRECT($F$8),6+(O1135-1)*3,0))</f>
        <v>AHP 003</v>
      </c>
      <c r="B1135" s="38" t="str">
        <f ca="1">IF(ISERROR(F1121),"",VLOOKUP(D1121,INDIRECT($F$8),6+(O1135-1)*3,0))</f>
        <v>Introduction to Digital Marketing Lab</v>
      </c>
      <c r="C1135" s="38"/>
      <c r="D1135" s="38"/>
      <c r="E1135" s="38"/>
      <c r="F1135" s="7">
        <f ca="1">IF(ISERROR(F1121),"",VLOOKUP(E1121,INDIRECT($F$8),6+(O1135-1)*3,0))</f>
        <v>1</v>
      </c>
      <c r="G1135" s="39" t="str">
        <f ca="1">IF(ISERROR(F1121),"",_xlfn.TEXTJOIN("/",FALSE,P1135,S1135))</f>
        <v>22/25</v>
      </c>
      <c r="H1135" s="39"/>
      <c r="I1135" s="39" t="str">
        <f ca="1">IF(ISERROR(F1121),"",_xlfn.TEXTJOIN("/",FALSE,Q1135,T1135))</f>
        <v>21/25</v>
      </c>
      <c r="J1135" s="39"/>
      <c r="K1135" s="39" t="str">
        <f ca="1">IF(ISERROR(F1121),"",_xlfn.TEXTJOIN("/",FALSE,R1135,U1135))</f>
        <v>43/50</v>
      </c>
      <c r="L1135" s="39"/>
      <c r="M1135" s="7" t="str">
        <f ca="1">IF(ISERROR(F1121),"",IF(ISTEXT(P1135),IF(P1135="A","Ab",IF(P1135="D","Dt",IF(P1135="UFM","UFM",IF(P1135="NA","")))),IF(AND(ISBLANK(P1135),ISBLANK(R1135)),"",IF(P1135&lt;0.3*S1135,"F",IF(ISBLANK(R1135),"",IF(ISTEXT(R1135),R1135,IF(R1135&gt;=0.9*U1135,"O",IF(R1135&gt;=0.85*U1135,"A+",IF(R1135&gt;=0.8*U1135,"A",IF(R1135&gt;=0.7*U1135,"B+",IF(R1135&gt;=0.6*U1135,"B",IF(R1135&gt;=0.5*U1135,"C",IF(R1135&gt;=0.4*U1135,"P",IF(R1135&lt;0.4*U1135,"F",R1135))))))))))))))</f>
        <v>A+</v>
      </c>
      <c r="N1135" s="8">
        <f t="shared" ca="1" si="107"/>
        <v>9</v>
      </c>
      <c r="O1135">
        <f t="shared" si="108"/>
        <v>10</v>
      </c>
      <c r="P1135" s="1">
        <f ca="1">IF(ISERROR(F1121),"",IF(ISTEXT(VLOOKUP(B1121,INDIRECT($F$8),6+(O1135-1)*3)),(VLOOKUP(B1121,INDIRECT($F$8),6+(O1135-1)*3)),SUM(VLOOKUP(B1121,INDIRECT($F$8),6+(O1135-1)*3),IF(W1138,W1135,0))))</f>
        <v>22</v>
      </c>
      <c r="Q1135" s="1">
        <f ca="1">IF(ISERROR(F1121),"",VLOOKUP(B1121,INDIRECT($F$8),7+(O1135-1)*3))</f>
        <v>21</v>
      </c>
      <c r="R1135" s="1">
        <f ca="1">IF(ISERROR(F1121),"",SUM(P1135:Q1135))</f>
        <v>43</v>
      </c>
      <c r="S1135" s="1">
        <f ca="1">IF(ISERROR(F1121),"",VLOOKUP(A1121,INDIRECT($F$8),6+(O1135-1)*3))</f>
        <v>25</v>
      </c>
      <c r="T1135" s="1">
        <f ca="1">IF(ISERROR(F1121),"",VLOOKUP(A1121,INDIRECT($F$8),7+(O1135-1)*3))</f>
        <v>25</v>
      </c>
      <c r="U1135" s="1">
        <f ca="1">IF(ISERROR(F1121),"",VLOOKUP(A1121,INDIRECT($F$8),8+(O1135-1)*3))</f>
        <v>50</v>
      </c>
      <c r="V1135" s="1" t="str">
        <f ca="1">IF(ISERROR(F1121),"",IF(N1135=0,A1135,""))</f>
        <v/>
      </c>
      <c r="W1135" s="1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>0</v>
      </c>
      <c r="X1135" s="1" t="str">
        <f ca="1">IF(ISERROR(F1121),"",IF(W1135=0,"",_xlfn.TEXTJOIN("",FALSE," G+",W1135," in ",A1135)))</f>
        <v/>
      </c>
    </row>
    <row r="1136" spans="1:24" ht="12" customHeight="1" x14ac:dyDescent="0.25">
      <c r="A1136" s="7" t="str">
        <f ca="1">IF(ISERROR(F1121),"",VLOOKUP(C1121,INDIRECT($F$8),6+(O1136-1)*3,0))</f>
        <v>AHP 005</v>
      </c>
      <c r="B1136" s="38" t="str">
        <f ca="1">IF(ISERROR(F1121),"",VLOOKUP(D1121,INDIRECT($F$8),6+(O1136-1)*3,0))</f>
        <v>Self Employment &amp; Entrepreneurship Development</v>
      </c>
      <c r="C1136" s="38"/>
      <c r="D1136" s="38"/>
      <c r="E1136" s="38"/>
      <c r="F1136" s="7">
        <f ca="1">IF(ISERROR(F1121),"",VLOOKUP(E1121,INDIRECT($F$8),6+(O1136-1)*3,0))</f>
        <v>1</v>
      </c>
      <c r="G1136" s="39" t="str">
        <f ca="1">IF(ISERROR(F1121),"",_xlfn.TEXTJOIN("/",FALSE,P1136,S1136))</f>
        <v>21/25</v>
      </c>
      <c r="H1136" s="39"/>
      <c r="I1136" s="39" t="str">
        <f ca="1">IF(ISERROR(F1121),"",_xlfn.TEXTJOIN("/",FALSE,Q1136,T1136))</f>
        <v>22/25</v>
      </c>
      <c r="J1136" s="39"/>
      <c r="K1136" s="39" t="str">
        <f ca="1">IF(ISERROR(F1121),"",_xlfn.TEXTJOIN("/",FALSE,R1136,U1136))</f>
        <v>43/50</v>
      </c>
      <c r="L1136" s="39"/>
      <c r="M1136" s="7" t="str">
        <f ca="1">IF(ISERROR(F1121),"",IF(ISTEXT(P1136),IF(P1136="A","Ab",IF(P1136="D","Dt",IF(P1136="UFM","UFM",IF(P1136="NA","")))),IF(AND(ISBLANK(P1136),ISBLANK(R1136)),"",IF(P1136&lt;0.3*S1136,"F",IF(ISBLANK(R1136),"",IF(ISTEXT(R1136),R1136,IF(R1136&gt;=0.9*U1136,"O",IF(R1136&gt;=0.85*U1136,"A+",IF(R1136&gt;=0.8*U1136,"A",IF(R1136&gt;=0.7*U1136,"B+",IF(R1136&gt;=0.6*U1136,"B",IF(R1136&gt;=0.5*U1136,"C",IF(R1136&gt;=0.4*U1136,"P",IF(R1136&lt;0.4*U1136,"F",R1136))))))))))))))</f>
        <v>A+</v>
      </c>
      <c r="N1136" s="8">
        <f t="shared" ca="1" si="107"/>
        <v>9</v>
      </c>
      <c r="O1136">
        <f t="shared" si="108"/>
        <v>11</v>
      </c>
      <c r="P1136" s="1">
        <f ca="1">IF(ISERROR(F1121),"",IF(ISTEXT(VLOOKUP(B1121,INDIRECT($F$8),6+(O1136-1)*3)),(VLOOKUP(B1121,INDIRECT($F$8),6+(O1136-1)*3)),SUM(VLOOKUP(B1121,INDIRECT($F$8),6+(O1136-1)*3),IF(W1138,W1136,0))))</f>
        <v>21</v>
      </c>
      <c r="Q1136" s="1">
        <f ca="1">IF(ISERROR(F1121),"",VLOOKUP(B1121,INDIRECT($F$8),7+(O1136-1)*3))</f>
        <v>22</v>
      </c>
      <c r="R1136" s="1">
        <f ca="1">IF(ISERROR(F1121),"",SUM(P1136:Q1136))</f>
        <v>43</v>
      </c>
      <c r="S1136" s="1">
        <f ca="1">IF(ISERROR(F1121),"",VLOOKUP(A1121,INDIRECT($F$8),6+(O1136-1)*3))</f>
        <v>25</v>
      </c>
      <c r="T1136" s="1">
        <f ca="1">IF(ISERROR(F1121),"",VLOOKUP(A1121,INDIRECT($F$8),7+(O1136-1)*3))</f>
        <v>25</v>
      </c>
      <c r="U1136" s="1">
        <f ca="1">IF(ISERROR(F1121),"",VLOOKUP(A1121,INDIRECT($F$8),8+(O1136-1)*3))</f>
        <v>50</v>
      </c>
      <c r="V1136" s="1" t="str">
        <f ca="1">IF(ISERROR(F1121),"",IF(N1136=0,A1136,""))</f>
        <v/>
      </c>
      <c r="W1136" s="1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>0</v>
      </c>
      <c r="X1136" s="1" t="str">
        <f ca="1">IF(ISERROR(F1121),"",IF(W1136=0,"",_xlfn.TEXTJOIN("",FALSE," G+",W1136," in ",A1136)))</f>
        <v/>
      </c>
    </row>
    <row r="1137" spans="1:24" ht="12" customHeight="1" x14ac:dyDescent="0.25">
      <c r="A1137" s="7" t="str">
        <f ca="1">IF(ISERROR(F1121),"",VLOOKUP(C1121,INDIRECT($F$8),6+(O1137-1)*3-Y1137,0))</f>
        <v>GP 02</v>
      </c>
      <c r="B1137" s="38" t="str">
        <f ca="1">IF(ISERROR(F1121),"",VLOOKUP(D1121,INDIRECT($F$8),6+(O1137-1)*3-Z1137,0))</f>
        <v>General Proficiency ($)</v>
      </c>
      <c r="C1137" s="38"/>
      <c r="D1137" s="38"/>
      <c r="E1137" s="38"/>
      <c r="F1137" s="7">
        <f ca="1">IF(ISERROR(F1121),"",VLOOKUP(E1121,INDIRECT($F$8),6+(O1137-1)*3-AA1137,0))</f>
        <v>0</v>
      </c>
      <c r="G1137" s="39" t="str">
        <f ca="1">IF(ISERROR(F1121),"","-")</f>
        <v>-</v>
      </c>
      <c r="H1137" s="39"/>
      <c r="I1137" s="39" t="str">
        <f ca="1">IF(ISERROR(F1121),"",_xlfn.TEXTJOIN("/",FALSE,Q1137,T1137))</f>
        <v>45/50</v>
      </c>
      <c r="J1137" s="39"/>
      <c r="K1137" s="39" t="str">
        <f ca="1">IF(ISERROR(F1121),"",_xlfn.TEXTJOIN("/",FALSE,R1137,U1137))</f>
        <v>45/50</v>
      </c>
      <c r="L1137" s="39"/>
      <c r="M1137" s="39" t="str">
        <f ca="1">IF(ISBLANK(R1137),"",IF(ISTEXT(R1137),R1137,IF(R1137&gt;=0.8*U1137,"Excellent",IF(R1137&gt;=0.6*U1137,"Very Good",IF(R1137&gt;=0.4*U1137,"Good",IF(R1137&gt;=0.2*U1137,"Satisfactory","Average"))))))</f>
        <v>Excellent</v>
      </c>
      <c r="N1137" s="39"/>
      <c r="O1137">
        <f t="shared" si="108"/>
        <v>12</v>
      </c>
      <c r="P1137" s="1">
        <f ca="1">IF(ISERROR(F1121),"",IF(ISTEXT(VLOOKUP(B\28,INDIRECT($F$8),6+(O1137-1)*3)),(VLOOKUP(B1121,INDIRECT($F$8),6+(O1137-1)*3)),SUM(VLOOKUP(B1121,INDIRECT($F$8),6+(O1137-1)*3),IF(W1138,W1137,0))))</f>
        <v>0</v>
      </c>
      <c r="Q1137" s="1">
        <f ca="1">IF(ISERROR(F1121),"",VLOOKUP(B1121,INDIRECT($F$8),7+(O1137-1)*3))</f>
        <v>45</v>
      </c>
      <c r="R1137" s="1">
        <f ca="1">IF(ISERROR(F1121),"",SUM(P1137:Q1137))</f>
        <v>45</v>
      </c>
      <c r="S1137" s="1">
        <f ca="1">IF(ISERROR(F1121),"",VLOOKUP(A1121,INDIRECT($F$8),6+(O1137-1)*3))</f>
        <v>0</v>
      </c>
      <c r="T1137" s="1">
        <f ca="1">IF(ISERROR(F1121),"",VLOOKUP(A1121,INDIRECT($F$8),7+(O1137-1)*3))</f>
        <v>50</v>
      </c>
      <c r="U1137" s="1">
        <f ca="1">IF(ISERROR(F1121),"",VLOOKUP(A1121,INDIRECT($F$8),8+(O1137-1)*3))</f>
        <v>50</v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5">
      <c r="A1138" s="40" t="str">
        <f ca="1">IF(ISERROR(F1121),"",A1117)</f>
        <v>Total Credits/ Marks/ Total Grade Points</v>
      </c>
      <c r="B1138" s="40"/>
      <c r="C1138" s="40"/>
      <c r="D1138" s="40"/>
      <c r="E1138" s="40"/>
      <c r="F1138" s="10">
        <f ca="1">IF(ISERROR(F1121),"",SUM(F1126:F1136))</f>
        <v>23</v>
      </c>
      <c r="G1138" s="41" t="str">
        <f ca="1">IF(ISERROR(F1121),"",_xlfn.TEXTJOIN("/",TRUE,SUMIF(F1126:F1137,"&gt;0",P1126:P1137),SUMIF(F1126:F1137,"&gt;0",S1126:S1137)))</f>
        <v>390/575</v>
      </c>
      <c r="H1138" s="41"/>
      <c r="I1138" s="41" t="str">
        <f ca="1">IF(ISERROR(F1121),"",_xlfn.TEXTJOIN("/",TRUE,SUMIF(F1126:F1137,"&gt;0",Q1126:Q1137),SUMIF(F1126:F1137,"&gt;0",T1126:T1137)))</f>
        <v>334/375</v>
      </c>
      <c r="J1138" s="41"/>
      <c r="K1138" s="41" t="str">
        <f ca="1">IF(ISERROR(F1121),"",_xlfn.TEXTJOIN("/",TRUE,SUMIF(F1126:F1137,"&gt;0",R1126:R1137),SUMIF(F1126:F1137,"&gt;0",U1126:U1137)))</f>
        <v>724/950</v>
      </c>
      <c r="L1138" s="41"/>
      <c r="M1138" s="40" t="e">
        <f ca="1">IF(ISERROR(F1121),"",SUMPRODUCT(N1126:N1136,F1126:F1136))</f>
        <v>#N/A</v>
      </c>
      <c r="N1138" s="40"/>
      <c r="V1138" s="1" t="e">
        <f ca="1">IF(ISERROR(F1121),"",_xlfn.TEXTJOIN(", ",TRUE,V1126:V1137))</f>
        <v>#N/A</v>
      </c>
      <c r="W1138" t="b">
        <f ca="1">IF(ISERROR(F1121),"",IF(SUM(W1126:W1137)&lt;=W1125,TRUE,FALSE))</f>
        <v>0</v>
      </c>
      <c r="X1138" s="1" t="str">
        <f ca="1">IF(ISERROR(F1121),"",_xlfn.TEXTJOIN(",",TRUE,X1126:X1137))</f>
        <v xml:space="preserve"> G+11 in AHT 001</v>
      </c>
    </row>
    <row r="1139" spans="1:24" ht="12" customHeight="1" x14ac:dyDescent="0.25">
      <c r="A1139" s="40" t="str">
        <f ca="1">IF(ISERROR(F1121),"",A1118)</f>
        <v>Result:</v>
      </c>
      <c r="B1139" s="42" t="e" cm="1">
        <f t="array" aca="1" ref="B1139" ca="1">IF(INDIRECT("N" &amp; ROW())&lt;20, "NOT PROMOTED TO SECOND YEAR", IF(TRIM(INDIRECT("V" &amp; ROW()-1))="","PASS","CARRY OVER")
)</f>
        <v>#N/A</v>
      </c>
      <c r="C1139" s="42"/>
      <c r="D1139" s="40" t="str">
        <f ca="1">IF(ISERROR(F1121),"",D1118)</f>
        <v>Remark:</v>
      </c>
      <c r="E1139" s="42" t="e">
        <f ca="1">IF(ISERROR(F1121),"",IF(V1138="",IF(X1138="","",X1138),_xlfn.TEXTJOIN(" ",TRUE,"BACK IN",V1138)))</f>
        <v>#N/A</v>
      </c>
      <c r="F1139" s="42"/>
      <c r="G1139" s="40" t="str">
        <f ca="1">IF(ISERROR(F1121),"",G1118)</f>
        <v>SGPA:</v>
      </c>
      <c r="H1139" s="43" t="e">
        <f ca="1">IF(ISERROR(F1121),"",M1138/F1138)</f>
        <v>#N/A</v>
      </c>
      <c r="I1139" s="40" t="str">
        <f ca="1">IF(ISERROR(F1121),"",I1118)</f>
        <v>CGPA:</v>
      </c>
      <c r="J1139" s="43" t="e">
        <f ca="1">IF(ISERROR(F1121),"",VLOOKUP(B1121,INDIRECT($F$8),12+(O1137-1)*3,0))</f>
        <v>#N/A</v>
      </c>
      <c r="K1139" s="42" t="str">
        <f ca="1">IF(ISERROR(F1121),"",K1118)</f>
        <v>Earned Credits:</v>
      </c>
      <c r="L1139" s="40">
        <f ca="1">IF(ISERROR(F1121),"",SUMIF(N1126:N1136,"&gt;0",F1126:F1136))</f>
        <v>19</v>
      </c>
      <c r="M1139" s="42" t="str">
        <f ca="1">IF(ISERROR(F1121),"",M1118)</f>
        <v>Cuml. Earned Credits:</v>
      </c>
      <c r="N1139" s="40">
        <f ca="1">IF(ISERROR(F1121),"",VLOOKUP(B1121,INDIRECT($F$8),10+(O1137-1)*3,0))</f>
        <v>42</v>
      </c>
    </row>
    <row r="1140" spans="1:24" ht="12" customHeight="1" x14ac:dyDescent="0.25">
      <c r="A1140" s="40"/>
      <c r="B1140" s="42"/>
      <c r="C1140" s="42"/>
      <c r="D1140" s="40"/>
      <c r="E1140" s="42"/>
      <c r="F1140" s="42"/>
      <c r="G1140" s="40"/>
      <c r="H1140" s="43"/>
      <c r="I1140" s="40"/>
      <c r="J1140" s="43"/>
      <c r="K1140" s="42"/>
      <c r="L1140" s="40"/>
      <c r="M1140" s="42"/>
      <c r="N1140" s="40"/>
    </row>
    <row r="1141" spans="1:24" ht="12" customHeight="1" x14ac:dyDescent="0.25">
      <c r="A1141" s="40"/>
      <c r="B1141" s="42"/>
      <c r="C1141" s="42"/>
      <c r="D1141" s="40"/>
      <c r="E1141" s="42"/>
      <c r="F1141" s="42"/>
      <c r="G1141" s="40"/>
      <c r="H1141" s="43"/>
      <c r="I1141" s="40"/>
      <c r="J1141" s="43"/>
      <c r="K1141" s="42"/>
      <c r="L1141" s="40"/>
      <c r="M1141" s="42"/>
      <c r="N1141" s="40"/>
    </row>
    <row r="1142" spans="1:24" ht="12" customHeight="1" x14ac:dyDescent="0.25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 t="str">
        <f ca="1">VLOOKUP(B1142,INDIRECT($F$8),4,0)</f>
        <v>TARUN PANT</v>
      </c>
    </row>
    <row r="1143" spans="1:24" ht="12" customHeight="1" x14ac:dyDescent="0.25">
      <c r="A1143" s="44" t="str">
        <f ca="1">IF(ISERROR(F1142),"",A1122)</f>
        <v>Name:</v>
      </c>
      <c r="B1143" s="44" t="str">
        <f ca="1">IFERROR(VLOOKUP(B1142,INDIRECT($F$8),4,0),"")</f>
        <v>TARUN PANT</v>
      </c>
      <c r="C1143" s="44"/>
      <c r="D1143" s="44" t="str">
        <f ca="1">IF(ISERROR(F1142),"",D1122)</f>
        <v>Father's Name:</v>
      </c>
      <c r="E1143" s="44" t="str">
        <f ca="1">IFERROR(VLOOKUP(B1142,INDIRECT($F$8),5,0),"")</f>
        <v>HEM CHANDRA PANT</v>
      </c>
      <c r="F1143" s="44"/>
      <c r="G1143" s="44" t="str">
        <f ca="1">IF(ISERROR(F1142),"",G1122)</f>
        <v>University Roll No:</v>
      </c>
      <c r="H1143" s="44"/>
      <c r="I1143" s="45">
        <f ca="1">IFERROR(VLOOKUP(B1142,INDIRECT($F$8),2,0),"")</f>
        <v>250090101055</v>
      </c>
      <c r="J1143" s="45"/>
      <c r="K1143" s="44" t="str">
        <f ca="1">IF(ISERROR(F1142),"",K1122)</f>
        <v>University Enrol. No:</v>
      </c>
      <c r="L1143" s="44"/>
      <c r="M1143" s="45">
        <f ca="1">IFERROR(VLOOKUP(B1142,INDIRECT($F$8),3,0),"")</f>
        <v>0</v>
      </c>
      <c r="N1143" s="45"/>
    </row>
    <row r="1144" spans="1:24" ht="12" customHeight="1" x14ac:dyDescent="0.25">
      <c r="A1144" s="44"/>
      <c r="B1144" s="44"/>
      <c r="C1144" s="44"/>
      <c r="D1144" s="44"/>
      <c r="E1144" s="44"/>
      <c r="F1144" s="44"/>
      <c r="G1144" s="44"/>
      <c r="H1144" s="44"/>
      <c r="I1144" s="45"/>
      <c r="J1144" s="45"/>
      <c r="K1144" s="44"/>
      <c r="L1144" s="44"/>
      <c r="M1144" s="45"/>
      <c r="N1144" s="45"/>
    </row>
    <row r="1145" spans="1:24" ht="12" customHeight="1" x14ac:dyDescent="0.25">
      <c r="A1145" s="42" t="str">
        <f ca="1">IF(ISERROR(F1142),"",A1124)</f>
        <v>Subject Code</v>
      </c>
      <c r="B1145" s="42" t="str">
        <f ca="1">IF(ISERROR(F1142),"",B1124)</f>
        <v>Subject Name</v>
      </c>
      <c r="C1145" s="42"/>
      <c r="D1145" s="42"/>
      <c r="E1145" s="42"/>
      <c r="F1145" s="42" t="str">
        <f ca="1">IF(ISERROR(F1142),"",F1124)</f>
        <v>Credits</v>
      </c>
      <c r="G1145" s="42" t="str">
        <f ca="1">IF(ISERROR(F1142),"",G1124)</f>
        <v>External Marks</v>
      </c>
      <c r="H1145" s="42"/>
      <c r="I1145" s="42" t="str">
        <f ca="1">IF(ISERROR(F1142),"",I1124)</f>
        <v>Sessional Marks</v>
      </c>
      <c r="J1145" s="42"/>
      <c r="K1145" s="42" t="str">
        <f ca="1">IF(ISERROR(F1142),"",K1124)</f>
        <v>Total Marks</v>
      </c>
      <c r="L1145" s="42"/>
      <c r="M1145" s="42" t="str">
        <f ca="1">IF(ISERROR(F1142),"",M1124)</f>
        <v>Grade</v>
      </c>
      <c r="N1145" s="42" t="str">
        <f ca="1">IF(ISERROR(F1142),"",N1124)</f>
        <v>Grade Points</v>
      </c>
    </row>
    <row r="1146" spans="1:24" ht="12" customHeight="1" x14ac:dyDescent="0.25">
      <c r="A1146" s="42"/>
      <c r="B1146" s="42"/>
      <c r="C1146" s="42"/>
      <c r="D1146" s="42"/>
      <c r="E1146" s="42"/>
      <c r="F1146" s="42"/>
      <c r="G1146" s="42"/>
      <c r="H1146" s="42"/>
      <c r="I1146" s="42"/>
      <c r="J1146" s="42"/>
      <c r="K1146" s="42"/>
      <c r="L1146" s="42"/>
      <c r="M1146" s="42"/>
      <c r="N1146" s="42"/>
      <c r="W1146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10</v>
      </c>
    </row>
    <row r="1147" spans="1:24" ht="12" customHeight="1" x14ac:dyDescent="0.25">
      <c r="A1147" s="7" t="str">
        <f ca="1">IF(ISERROR(F1142),"",VLOOKUP(C1142,INDIRECT($F$8),6+(O1147-1)*3,0))</f>
        <v>AHT 001</v>
      </c>
      <c r="B1147" s="38" t="str">
        <f ca="1">IF(ISERROR(F1142),"",VLOOKUP(D1142,INDIRECT($F$8),6+(O1147-1)*3,0))</f>
        <v>Engineering Physics</v>
      </c>
      <c r="C1147" s="38"/>
      <c r="D1147" s="38"/>
      <c r="E1147" s="38"/>
      <c r="F1147" s="7">
        <f ca="1">IF(ISERROR(F1142),"",VLOOKUP(E1142,INDIRECT($F$8),6+(O1147-1)*3,0))</f>
        <v>4</v>
      </c>
      <c r="G1147" s="39" t="str">
        <f ca="1">IF(ISERROR(F1142),"",_xlfn.TEXTJOIN("/",FALSE,P1147,S1147))</f>
        <v>HEM CHANDRA PANT/100</v>
      </c>
      <c r="H1147" s="39"/>
      <c r="I1147" s="39" t="str">
        <f ca="1">IF(ISERROR(F1142),"",_xlfn.TEXTJOIN("/",FALSE,Q1147,T1147))</f>
        <v>34/50</v>
      </c>
      <c r="J1147" s="39"/>
      <c r="K1147" s="39" t="str">
        <f ca="1">IF(ISERROR(F1142),"",_xlfn.TEXTJOIN("/",FALSE,R1147,U1147))</f>
        <v>34/150</v>
      </c>
      <c r="L1147" s="39"/>
      <c r="M1147" s="7" t="b">
        <f ca="1">IF(ISERROR(F1142),"",IF(ISTEXT(P1147),IF(P1147="A","Ab",IF(P1147="D","Dt",IF(P1147="UFM","UFM",IF(P1147="NA","")))),IF(AND(ISBLANK(P1147),ISBLANK(R1147)),"",IF(P1147&lt;0.3*S1147,"F",IF(ISBLANK(R1147),"",IF(ISTEXT(R1147),R1147,IF(R1147&gt;=0.9*U1147,"O",IF(R1147&gt;=0.85*U1147,"A+",IF(R1147&gt;=0.8*U1147,"A",IF(R1147&gt;=0.7*U1147,"B+",IF(R1147&gt;=0.6*U1147,"B",IF(R1147&gt;=0.5*U1147,"C",IF(R1147&gt;=0.4*U1147,"P",IF(R1147&lt;0.4*U1147,"F",R1147))))))))))))))</f>
        <v>0</v>
      </c>
      <c r="N1147" s="8" t="e">
        <f t="shared" ref="N1147:N1157" ca="1" si="109">INDEX($Z$2:$Z$13,MATCH(M1147,$Y$2:$Y$13,0))</f>
        <v>#N/A</v>
      </c>
      <c r="O1147">
        <v>1</v>
      </c>
      <c r="P1147" s="1" t="str">
        <f ca="1">IF(ISERROR(F1142),"",IF(ISTEXT(VLOOKUP(B1142,INDIRECT($F$8),6+(O1147-1)*3)),(VLOOKUP(B1142,INDIRECT($F$8),6+(O1147-1)*3)),SUM(VLOOKUP(B1142,INDIRECT($F$8),6+(O1147-1)*3),IF(W1159,W1147,0))))</f>
        <v>HEM CHANDRA PANT</v>
      </c>
      <c r="Q1147" s="1">
        <f ca="1">IF(ISERROR(F1142),"",VLOOKUP(B1142,INDIRECT($F$8),7+(O1147-1)*3))</f>
        <v>34</v>
      </c>
      <c r="R1147" s="1">
        <f ca="1">IF(ISERROR(F1142),"",SUM(P1147:Q1147))</f>
        <v>34</v>
      </c>
      <c r="S1147" s="1">
        <f ca="1">IF(ISERROR(F1142),"",VLOOKUP(A1142,INDIRECT($F$8),6+(O1147-1)*3))</f>
        <v>100</v>
      </c>
      <c r="T1147" s="1">
        <f ca="1">IF(ISERROR(F1142),"",VLOOKUP(A1142,INDIRECT($F$8),7+(O1147-1)*3))</f>
        <v>50</v>
      </c>
      <c r="U1147" s="1">
        <f ca="1">IF(ISERROR(F1142),"",VLOOKUP(A1142,INDIRECT($F$8),8+(O1147-1)*3))</f>
        <v>150</v>
      </c>
      <c r="V1147" s="1" t="e">
        <f ca="1">IF(ISERROR(F1142),"",IF(N1147=0,A1147,""))</f>
        <v>#N/A</v>
      </c>
      <c r="W1147" s="1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>11</v>
      </c>
      <c r="X1147" s="1" t="str">
        <f ca="1">IF(ISERROR(F1142),"",IF(W1147=0,"",_xlfn.TEXTJOIN("",FALSE," G+",W1147," in ",A1147)))</f>
        <v xml:space="preserve"> G+11 in AHT 001</v>
      </c>
    </row>
    <row r="1148" spans="1:24" ht="12" customHeight="1" x14ac:dyDescent="0.25">
      <c r="A1148" s="7" t="str">
        <f ca="1">IF(ISERROR(F1142),"",VLOOKUP(C1142,INDIRECT($F$8),6+(O1148-1)*3,0))</f>
        <v>AHT 005</v>
      </c>
      <c r="B1148" s="38" t="str">
        <f ca="1">IF(ISERROR(F1142),"",VLOOKUP(D1142,INDIRECT($F$8),6+(O1148-1)*3,0))</f>
        <v>Analytical Mathematics</v>
      </c>
      <c r="C1148" s="38"/>
      <c r="D1148" s="38"/>
      <c r="E1148" s="38"/>
      <c r="F1148" s="7">
        <f ca="1">IF(ISERROR(F1142),"",VLOOKUP(E1142,INDIRECT($F$8),6+(O1148-1)*3,0))</f>
        <v>4</v>
      </c>
      <c r="G1148" s="39" t="str">
        <f ca="1">IF(ISERROR(F1142),"",_xlfn.TEXTJOIN("/",FALSE,P1148,S1148))</f>
        <v>76/100</v>
      </c>
      <c r="H1148" s="39"/>
      <c r="I1148" s="39" t="str">
        <f ca="1">IF(ISERROR(F1142),"",_xlfn.TEXTJOIN("/",FALSE,Q1148,T1148))</f>
        <v>41/50</v>
      </c>
      <c r="J1148" s="39"/>
      <c r="K1148" s="39" t="str">
        <f ca="1">IF(ISERROR(F1142),"",_xlfn.TEXTJOIN("/",FALSE,R1148,U1148))</f>
        <v>117/150</v>
      </c>
      <c r="L1148" s="39"/>
      <c r="M1148" s="7" t="str">
        <f ca="1">IF(ISERROR(F1142),"",IF(ISTEXT(P1148),IF(P1148="A","Ab",IF(P1148="D","Dt",IF(P1148="UFM","UFM",IF(P1148="NA","")))),IF(AND(ISBLANK(P1148),ISBLANK(R1148)),"",IF(P1148&lt;0.3*S1148,"F",IF(ISBLANK(R1148),"",IF(ISTEXT(R1148),R1148,IF(R1148&gt;=0.9*U1148,"O",IF(R1148&gt;=0.85*U1148,"A+",IF(R1148&gt;=0.8*U1148,"A",IF(R1148&gt;=0.7*U1148,"B+",IF(R1148&gt;=0.6*U1148,"B",IF(R1148&gt;=0.5*U1148,"C",IF(R1148&gt;=0.4*U1148,"P",IF(R1148&lt;0.4*U1148,"F",R1148))))))))))))))</f>
        <v>B+</v>
      </c>
      <c r="N1148" s="8">
        <f t="shared" ca="1" si="109"/>
        <v>7</v>
      </c>
      <c r="O1148">
        <f>O1147+1</f>
        <v>2</v>
      </c>
      <c r="P1148" s="1">
        <f ca="1">IF(ISERROR(F1142),"",IF(ISTEXT(VLOOKUP(B1142,INDIRECT($F$8),6+(O1148-1)*3)),(VLOOKUP(B1142,INDIRECT($F$8),6+(O1148-1)*3)),SUM(VLOOKUP(B1142,INDIRECT($F$8),6+(O1148-1)*3),IF(W1159,W1148,0))))</f>
        <v>76</v>
      </c>
      <c r="Q1148" s="1">
        <f ca="1">IF(ISERROR(F1142),"",VLOOKUP(B1142,INDIRECT($F$8),7+(O1148-1)*3))</f>
        <v>41</v>
      </c>
      <c r="R1148" s="1">
        <f ca="1">IF(ISERROR(F1142),"",SUM(P1148:Q1148))</f>
        <v>117</v>
      </c>
      <c r="S1148" s="1">
        <f ca="1">IF(ISERROR(F1142),"",VLOOKUP(A1142,INDIRECT($F$8),6+(O1148-1)*3))</f>
        <v>100</v>
      </c>
      <c r="T1148" s="1">
        <f ca="1">IF(ISERROR(F1142),"",VLOOKUP(A1142,INDIRECT($F$8),7+(O1148-1)*3))</f>
        <v>50</v>
      </c>
      <c r="U1148" s="1">
        <f ca="1">IF(ISERROR(F1142),"",VLOOKUP(A1142,INDIRECT($F$8),8+(O1148-1)*3))</f>
        <v>150</v>
      </c>
      <c r="V1148" s="1" t="str">
        <f ca="1">IF(ISERROR(F1142),"",IF(N1148=0,A1148,""))</f>
        <v/>
      </c>
      <c r="W1148" s="1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>0</v>
      </c>
      <c r="X1148" s="1" t="str">
        <f ca="1">IF(ISERROR(F1142),"",IF(W1148=0,"",_xlfn.TEXTJOIN("",FALSE," G+",W1148," in ",A1148)))</f>
        <v/>
      </c>
    </row>
    <row r="1149" spans="1:24" ht="12" customHeight="1" x14ac:dyDescent="0.25">
      <c r="A1149" s="7" t="str">
        <f ca="1">IF(ISERROR(F1142),"",VLOOKUP(C1142,INDIRECT($F$8),6+(O1149-1)*3,0))</f>
        <v>EET 001</v>
      </c>
      <c r="B1149" s="38" t="str">
        <f ca="1">IF(ISERROR(F1142),"",VLOOKUP(D1142,INDIRECT($F$8),6+(O1149-1)*3,0))</f>
        <v>Basic Electrical Engineering</v>
      </c>
      <c r="C1149" s="38"/>
      <c r="D1149" s="38"/>
      <c r="E1149" s="38"/>
      <c r="F1149" s="7">
        <f ca="1">IF(ISERROR(F1142),"",VLOOKUP(E1142,INDIRECT($F$8),6+(O1149-1)*3,0))</f>
        <v>4</v>
      </c>
      <c r="G1149" s="39" t="str">
        <f ca="1">IF(ISERROR(F1142),"",_xlfn.TEXTJOIN("/",FALSE,P1149,S1149))</f>
        <v>66/100</v>
      </c>
      <c r="H1149" s="39"/>
      <c r="I1149" s="39" t="str">
        <f ca="1">IF(ISERROR(F1142),"",_xlfn.TEXTJOIN("/",FALSE,Q1149,T1149))</f>
        <v>47/50</v>
      </c>
      <c r="J1149" s="39"/>
      <c r="K1149" s="39" t="str">
        <f ca="1">IF(ISERROR(F1142),"",_xlfn.TEXTJOIN("/",FALSE,R1149,U1149))</f>
        <v>113/150</v>
      </c>
      <c r="L1149" s="39"/>
      <c r="M1149" s="7" t="str">
        <f ca="1">IF(ISERROR(F1142),"",IF(ISTEXT(P1149),IF(P1149="A","Ab",IF(P1149="D","Dt",IF(P1149="UFM","UFM",IF(P1149="NA","")))),IF(AND(ISBLANK(P1149),ISBLANK(R1149)),"",IF(P1149&lt;0.3*S1149,"F",IF(ISBLANK(R1149),"",IF(ISTEXT(R1149),R1149,IF(R1149&gt;=0.9*U1149,"O",IF(R1149&gt;=0.85*U1149,"A+",IF(R1149&gt;=0.8*U1149,"A",IF(R1149&gt;=0.7*U1149,"B+",IF(R1149&gt;=0.6*U1149,"B",IF(R1149&gt;=0.5*U1149,"C",IF(R1149&gt;=0.4*U1149,"P",IF(R1149&lt;0.4*U1149,"F",R1149))))))))))))))</f>
        <v>B+</v>
      </c>
      <c r="N1149" s="8">
        <f t="shared" ca="1" si="109"/>
        <v>7</v>
      </c>
      <c r="O1149">
        <f>O1148+1</f>
        <v>3</v>
      </c>
      <c r="P1149" s="1">
        <f ca="1">IF(ISERROR(F1142),"",IF(ISTEXT(VLOOKUP(B1142,INDIRECT($F$8),6+(O1149-1)*3)),(VLOOKUP(B1142,INDIRECT($F$8),6+(O1149-1)*3)),SUM(VLOOKUP(B1142,INDIRECT($F$8),6+(O1149-1)*3),IF(W1159,W1149,0))))</f>
        <v>66</v>
      </c>
      <c r="Q1149" s="1">
        <f ca="1">IF(ISERROR(F1142),"",VLOOKUP(B1142,INDIRECT($F$8),7+(O1149-1)*3))</f>
        <v>47</v>
      </c>
      <c r="R1149" s="1">
        <f ca="1">IF(ISERROR(F1142),"",SUM(P1149:Q1149))</f>
        <v>113</v>
      </c>
      <c r="S1149" s="1">
        <f ca="1">IF(ISERROR(F1142),"",VLOOKUP(A1142,INDIRECT($F$8),6+(O1149-1)*3))</f>
        <v>100</v>
      </c>
      <c r="T1149" s="1">
        <f ca="1">IF(ISERROR(F1142),"",VLOOKUP(A1142,INDIRECT($F$8),7+(O1149-1)*3))</f>
        <v>50</v>
      </c>
      <c r="U1149" s="1">
        <f ca="1">IF(ISERROR(F1142),"",VLOOKUP(A1142,INDIRECT($F$8),8+(O1149-1)*3))</f>
        <v>150</v>
      </c>
      <c r="V1149" s="1" t="str">
        <f ca="1">IF(ISERROR(F1142),"",IF(N1149=0,A1149,""))</f>
        <v/>
      </c>
      <c r="W1149" s="1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>0</v>
      </c>
      <c r="X1149" s="1" t="str">
        <f ca="1">IF(ISERROR(F1142),"",IF(W1149=0,"",_xlfn.TEXTJOIN("",FALSE," G+",W1149," in ",A1149)))</f>
        <v/>
      </c>
    </row>
    <row r="1150" spans="1:24" ht="12" customHeight="1" x14ac:dyDescent="0.25">
      <c r="A1150" s="7" t="str">
        <f ca="1">IF(ISERROR(F1142),"",VLOOKUP(C1142,INDIRECT($F$8),6+(O1150-1)*3,0))</f>
        <v>CST 001</v>
      </c>
      <c r="B1150" s="38" t="str">
        <f ca="1">IF(ISERROR(F1142),"",VLOOKUP(D1142,INDIRECT($F$8),6+(O1150-1)*3,0))</f>
        <v>Programming for Problem Solving</v>
      </c>
      <c r="C1150" s="38"/>
      <c r="D1150" s="38"/>
      <c r="E1150" s="38"/>
      <c r="F1150" s="7">
        <f ca="1">IF(ISERROR(F1142),"",VLOOKUP(E1142,INDIRECT($F$8),6+(O1150-1)*3,0))</f>
        <v>4</v>
      </c>
      <c r="G1150" s="39" t="str">
        <f ca="1">IF(ISERROR(F1142),"",_xlfn.TEXTJOIN("/",FALSE,P1150,S1150))</f>
        <v>69/100</v>
      </c>
      <c r="H1150" s="39"/>
      <c r="I1150" s="39" t="str">
        <f ca="1">IF(ISERROR(F1142),"",_xlfn.TEXTJOIN("/",FALSE,Q1150,T1150))</f>
        <v>43/50</v>
      </c>
      <c r="J1150" s="39"/>
      <c r="K1150" s="39" t="str">
        <f ca="1">IF(ISERROR(F1142),"",_xlfn.TEXTJOIN("/",FALSE,R1150,U1150))</f>
        <v>112/150</v>
      </c>
      <c r="L1150" s="39"/>
      <c r="M1150" s="7" t="str">
        <f ca="1">IF(ISERROR(F1142),"",IF(ISTEXT(P1150),IF(P1150="A","Ab",IF(P1150="D","Dt",IF(P1150="UFM","UFM",IF(P1150="NA","")))),IF(AND(ISBLANK(P1150),ISBLANK(R1150)),"",IF(P1150&lt;0.3*S1150,"F",IF(ISBLANK(R1150),"",IF(ISTEXT(R1150),R1150,IF(R1150&gt;=0.9*U1150,"O",IF(R1150&gt;=0.85*U1150,"A+",IF(R1150&gt;=0.8*U1150,"A",IF(R1150&gt;=0.7*U1150,"B+",IF(R1150&gt;=0.6*U1150,"B",IF(R1150&gt;=0.5*U1150,"C",IF(R1150&gt;=0.4*U1150,"P",IF(R1150&lt;0.4*U1150,"F",R1150))))))))))))))</f>
        <v>B+</v>
      </c>
      <c r="N1150" s="8">
        <f t="shared" ca="1" si="109"/>
        <v>7</v>
      </c>
      <c r="O1150">
        <f>O1149+1</f>
        <v>4</v>
      </c>
      <c r="P1150" s="1">
        <f ca="1">IF(ISERROR(F1142),"",IF(ISTEXT(VLOOKUP(B1142,INDIRECT($F$8),6+(O1150-1)*3)),(VLOOKUP(B1142,INDIRECT($F$8),6+(O1150-1)*3)),SUM(VLOOKUP(B1142,INDIRECT($F$8),6+(O1150-1)*3),IF(W1159,W1150,0))))</f>
        <v>69</v>
      </c>
      <c r="Q1150" s="1">
        <f ca="1">IF(ISERROR(F1142),"",VLOOKUP(B1142,INDIRECT($F$8),7+(O1150-1)*3))</f>
        <v>43</v>
      </c>
      <c r="R1150" s="1">
        <f ca="1">IF(ISERROR(F1142),"",SUM(P1150:Q1150))</f>
        <v>112</v>
      </c>
      <c r="S1150" s="1">
        <f ca="1">IF(ISERROR(F1142),"",VLOOKUP(A1142,INDIRECT($F$8),6+(O1150-1)*3))</f>
        <v>100</v>
      </c>
      <c r="T1150" s="1">
        <f ca="1">IF(ISERROR(F1142),"",VLOOKUP(A1142,INDIRECT($F$8),7+(O1150-1)*3))</f>
        <v>50</v>
      </c>
      <c r="U1150" s="1">
        <f ca="1">IF(ISERROR(F1142),"",VLOOKUP(A1142,INDIRECT($F$8),8+(O1150-1)*3))</f>
        <v>150</v>
      </c>
      <c r="V1150" s="1" t="str">
        <f ca="1">IF(ISERROR(F1142),"",IF(N1150=0,A1150,""))</f>
        <v/>
      </c>
      <c r="W1150" s="1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>0</v>
      </c>
      <c r="X1150" s="1" t="str">
        <f ca="1">IF(ISERROR(F1142),"",IF(W1150=0,"",_xlfn.TEXTJOIN("",FALSE," G+",W1150," in ",A1150)))</f>
        <v/>
      </c>
    </row>
    <row r="1151" spans="1:24" ht="12" customHeight="1" x14ac:dyDescent="0.25">
      <c r="A1151" s="7" t="str">
        <f ca="1">IF(ISERROR(F1142),"",VLOOKUP(C1142,INDIRECT($F$8),6+(O1151-1)*3,0))</f>
        <v>AHT 004</v>
      </c>
      <c r="B1151" s="38" t="str">
        <f ca="1">IF(ISERROR(F1142),"",VLOOKUP(D1142,INDIRECT($F$8),6+(O1151-1)*3,0))</f>
        <v>Environmental Studies ($)</v>
      </c>
      <c r="C1151" s="38"/>
      <c r="D1151" s="38"/>
      <c r="E1151" s="38"/>
      <c r="F1151" s="7">
        <f ca="1">IF(ISERROR(F1142),"",VLOOKUP(E1142,INDIRECT($F$8),6+(O1151-1)*3,0))</f>
        <v>0</v>
      </c>
      <c r="G1151" s="39" t="str">
        <f ca="1">IF(ISERROR(F1142),"",_xlfn.TEXTJOIN("/",FALSE,P1151,S1151))</f>
        <v>40/50</v>
      </c>
      <c r="H1151" s="39"/>
      <c r="I1151" s="39" t="str">
        <f ca="1">IF(ISERROR(F1142),"",_xlfn.TEXTJOIN("/",FALSE,Q1151,T1151))</f>
        <v>23/25</v>
      </c>
      <c r="J1151" s="39"/>
      <c r="K1151" s="39" t="str">
        <f ca="1">IF(ISERROR(F1142),"",_xlfn.TEXTJOIN("/",FALSE,R1151,U1151))</f>
        <v>63/75</v>
      </c>
      <c r="L1151" s="39"/>
      <c r="M1151" s="7" t="str">
        <f ca="1">IF(ISERROR(F1142),"",IF(ISTEXT(P1151),IF(P1151="A","Ab",IF(P1151="D","Dt",IF(P1151="UFM","UFM",IF(P1151="NA","")))),IF(AND(ISBLANK(P1151),ISBLANK(R1151)),"",IF(P1151&lt;0.3*S1151,"F",IF(ISBLANK(R1151),"",IF(ISTEXT(R1151),R1151,IF(R1151&gt;=0.9*U1151,"O",IF(R1151&gt;=0.85*U1151,"A+",IF(R1151&gt;=0.8*U1151,"A",IF(R1151&gt;=0.7*U1151,"B+",IF(R1151&gt;=0.6*U1151,"B",IF(R1151&gt;=0.5*U1151,"C",IF(R1151&gt;=0.4*U1151,"P",IF(R1151&lt;0.4*U1151,"F",R1151))))))))))))))</f>
        <v>A</v>
      </c>
      <c r="N1151" s="8">
        <f t="shared" ca="1" si="109"/>
        <v>8</v>
      </c>
      <c r="O1151">
        <f>O1150+1</f>
        <v>5</v>
      </c>
      <c r="P1151" s="1">
        <f ca="1">IF(ISERROR(F1142),"",IF(ISTEXT(VLOOKUP(B1142,INDIRECT($F$8),6+(O1151-1)*3)),(VLOOKUP(B1142,INDIRECT($F$8),6+(O1151-1)*3)),SUM(VLOOKUP(B1142,INDIRECT($F$8),6+(O1151-1)*3),IF(W1159,W1151,0))))</f>
        <v>40</v>
      </c>
      <c r="Q1151" s="1">
        <f ca="1">IF(ISERROR(F1142),"",VLOOKUP(B1142,INDIRECT($F$8),7+(O1151-1)*3))</f>
        <v>23</v>
      </c>
      <c r="R1151" s="1">
        <f ca="1">IF(ISERROR(F1142),"",SUM(P1151:Q1151))</f>
        <v>63</v>
      </c>
      <c r="S1151" s="1">
        <f ca="1">IF(ISERROR(F1142),"",VLOOKUP(A1142,INDIRECT($F$8),6+(O1151-1)*3))</f>
        <v>50</v>
      </c>
      <c r="T1151" s="1">
        <f ca="1">IF(ISERROR(F1142),"",VLOOKUP(A1142,INDIRECT($F$8),7+(O1151-1)*3))</f>
        <v>25</v>
      </c>
      <c r="U1151" s="1">
        <f ca="1">IF(ISERROR(F1142),"",VLOOKUP(A1142,INDIRECT($F$8),8+(O1151-1)*3))</f>
        <v>75</v>
      </c>
      <c r="V1151" s="1" t="str">
        <f ca="1">IF(ISERROR(F1142),"",IF(N1151=0,A1151,""))</f>
        <v/>
      </c>
      <c r="W1151" s="1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>0</v>
      </c>
      <c r="X1151" s="1" t="str">
        <f ca="1">IF(ISERROR(F1142),"",IF(W1151=0,"",_xlfn.TEXTJOIN("",FALSE," G+",W1151," in ",A1151)))</f>
        <v/>
      </c>
    </row>
    <row r="1152" spans="1:24" ht="12" customHeight="1" x14ac:dyDescent="0.25">
      <c r="A1152" s="7" t="str">
        <f ca="1">IF(ISERROR(F1142),"",VLOOKUP(C1142,INDIRECT($F$8),6+(O1152-1)*3,0))</f>
        <v>AHP 001</v>
      </c>
      <c r="B1152" s="38" t="str">
        <f ca="1">IF(ISERROR(F1142),"",VLOOKUP(D1142,INDIRECT($F$8),6+(O1152-1)*3,0))</f>
        <v>Engineering Physics Lab</v>
      </c>
      <c r="C1152" s="38"/>
      <c r="D1152" s="38"/>
      <c r="E1152" s="38"/>
      <c r="F1152" s="7">
        <f ca="1">IF(ISERROR(F1142),"",VLOOKUP(E1142,INDIRECT($F$8),6+(O1152-1)*3,0))</f>
        <v>1</v>
      </c>
      <c r="G1152" s="39" t="str">
        <f ca="1">IF(ISERROR(F1142),"",_xlfn.TEXTJOIN("/",FALSE,P1152,S1152))</f>
        <v>19/25</v>
      </c>
      <c r="H1152" s="39"/>
      <c r="I1152" s="39" t="str">
        <f ca="1">IF(ISERROR(F1142),"",_xlfn.TEXTJOIN("/",FALSE,Q1152,T1152))</f>
        <v>22/25</v>
      </c>
      <c r="J1152" s="39"/>
      <c r="K1152" s="39" t="str">
        <f ca="1">IF(ISERROR(F1142),"",_xlfn.TEXTJOIN("/",FALSE,R1152,U1152))</f>
        <v>41/50</v>
      </c>
      <c r="L1152" s="39"/>
      <c r="M1152" s="7" t="str">
        <f ca="1">IF(ISERROR(F1142),"",IF(ISTEXT(P1152),IF(P1152="A","Ab",IF(P1152="D","Dt",IF(P1152="UFM","UFM",IF(P1152="NA","")))),IF(AND(ISBLANK(P1152),ISBLANK(R1152)),"",IF(P1152&lt;0.3*S1152,"F",IF(ISBLANK(R1152),"",IF(ISTEXT(R1152),R1152,IF(R1152&gt;=0.9*U1152,"O",IF(R1152&gt;=0.85*U1152,"A+",IF(R1152&gt;=0.8*U1152,"A",IF(R1152&gt;=0.7*U1152,"B+",IF(R1152&gt;=0.6*U1152,"B",IF(R1152&gt;=0.5*U1152,"C",IF(R1152&gt;=0.4*U1152,"P",IF(R1152&lt;0.4*U1152,"F",R1152))))))))))))))</f>
        <v>A</v>
      </c>
      <c r="N1152" s="8">
        <f t="shared" ca="1" si="109"/>
        <v>8</v>
      </c>
      <c r="O1152">
        <f t="shared" ref="O1152:O1158" si="110">O1151+1</f>
        <v>6</v>
      </c>
      <c r="P1152" s="1">
        <f ca="1">IF(ISERROR(F1142),"",IF(ISTEXT(VLOOKUP(B1142,INDIRECT($F$8),6+(O1152-1)*3)),(VLOOKUP(B1142,INDIRECT($F$8),6+(O1152-1)*3)),SUM(VLOOKUP(B1142,INDIRECT($F$8),6+(O1152-1)*3),IF(W1159,W1152,0))))</f>
        <v>19</v>
      </c>
      <c r="Q1152" s="1">
        <f ca="1">IF(ISERROR(F1142),"",VLOOKUP(B1142,INDIRECT($F$8),7+(O1152-1)*3))</f>
        <v>22</v>
      </c>
      <c r="R1152" s="1">
        <f ca="1">IF(ISERROR(F1142),"",SUM(P1152:Q1152))</f>
        <v>41</v>
      </c>
      <c r="S1152" s="1">
        <f ca="1">IF(ISERROR(F1142),"",VLOOKUP(A1142,INDIRECT($F$8),6+(O1152-1)*3))</f>
        <v>25</v>
      </c>
      <c r="T1152" s="1">
        <f ca="1">IF(ISERROR(F1142),"",VLOOKUP(A1142,INDIRECT($F$8),7+(O1152-1)*3))</f>
        <v>25</v>
      </c>
      <c r="U1152" s="1">
        <f ca="1">IF(ISERROR(F1142),"",VLOOKUP(A1142,INDIRECT($F$8),8+(O1152-1)*3))</f>
        <v>50</v>
      </c>
      <c r="V1152" s="1" t="str">
        <f ca="1">IF(ISERROR(F1142),"",IF(N1152=0,A1152,""))</f>
        <v/>
      </c>
      <c r="W1152" s="1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>0</v>
      </c>
      <c r="X1152" s="1" t="str">
        <f ca="1">IF(ISERROR(F1142),"",IF(W1152=0,"",_xlfn.TEXTJOIN("",FALSE," G+",W1152," in ",A1152)))</f>
        <v/>
      </c>
    </row>
    <row r="1153" spans="1:24" ht="12" customHeight="1" x14ac:dyDescent="0.25">
      <c r="A1153" s="7" t="str">
        <f ca="1">IF(ISERROR(F1142),"",VLOOKUP(C1142,INDIRECT($F$8),6+(O1153-1)*3,0))</f>
        <v>EEP 001</v>
      </c>
      <c r="B1153" s="38" t="str">
        <f ca="1">IF(ISERROR(F1142),"",VLOOKUP(D1142,INDIRECT($F$8),6+(O1153-1)*3,0))</f>
        <v>Basic Electrical Engineering Lab</v>
      </c>
      <c r="C1153" s="38"/>
      <c r="D1153" s="38"/>
      <c r="E1153" s="38"/>
      <c r="F1153" s="7">
        <f ca="1">IF(ISERROR(F1142),"",VLOOKUP(E1142,INDIRECT($F$8),6+(O1153-1)*3,0))</f>
        <v>1</v>
      </c>
      <c r="G1153" s="39" t="str">
        <f ca="1">IF(ISERROR(F1142),"",_xlfn.TEXTJOIN("/",FALSE,P1153,S1153))</f>
        <v>24/25</v>
      </c>
      <c r="H1153" s="39"/>
      <c r="I1153" s="39" t="str">
        <f ca="1">IF(ISERROR(F1142),"",_xlfn.TEXTJOIN("/",FALSE,Q1153,T1153))</f>
        <v>24/25</v>
      </c>
      <c r="J1153" s="39"/>
      <c r="K1153" s="39" t="str">
        <f ca="1">IF(ISERROR(F1142),"",_xlfn.TEXTJOIN("/",FALSE,R1153,U1153))</f>
        <v>48/50</v>
      </c>
      <c r="L1153" s="39"/>
      <c r="M1153" s="7" t="str">
        <f ca="1">IF(ISERROR(F1142),"",IF(ISTEXT(P1153),IF(P1153="A","Ab",IF(P1153="D","Dt",IF(P1153="UFM","UFM",IF(P1153="NA","")))),IF(AND(ISBLANK(P1153),ISBLANK(R1153)),"",IF(P1153&lt;0.3*S1153,"F",IF(ISBLANK(R1153),"",IF(ISTEXT(R1153),R1153,IF(R1153&gt;=0.9*U1153,"O",IF(R1153&gt;=0.85*U1153,"A+",IF(R1153&gt;=0.8*U1153,"A",IF(R1153&gt;=0.7*U1153,"B+",IF(R1153&gt;=0.6*U1153,"B",IF(R1153&gt;=0.5*U1153,"C",IF(R1153&gt;=0.4*U1153,"P",IF(R1153&lt;0.4*U1153,"F",R1153))))))))))))))</f>
        <v>O</v>
      </c>
      <c r="N1153" s="8">
        <f t="shared" ca="1" si="109"/>
        <v>10</v>
      </c>
      <c r="O1153">
        <f t="shared" si="110"/>
        <v>7</v>
      </c>
      <c r="P1153" s="1">
        <f ca="1">IF(ISERROR(F1142),"",IF(ISTEXT(VLOOKUP(B1142,INDIRECT($F$8),6+(O1153-1)*3)),(VLOOKUP(B1142,INDIRECT($F$8),6+(O1153-1)*3)),SUM(VLOOKUP(B1142,INDIRECT($F$8),6+(O1153-1)*3),IF(W1159,W1153,0))))</f>
        <v>24</v>
      </c>
      <c r="Q1153" s="1">
        <f ca="1">IF(ISERROR(F1142),"",VLOOKUP(B1142,INDIRECT($F$8),7+(O1153-1)*3))</f>
        <v>24</v>
      </c>
      <c r="R1153" s="1">
        <f ca="1">IF(ISERROR(F1142),"",SUM(P1153:Q1153))</f>
        <v>48</v>
      </c>
      <c r="S1153" s="1">
        <f ca="1">IF(ISERROR(F1142),"",VLOOKUP(A1142,INDIRECT($F$8),6+(O1153-1)*3))</f>
        <v>25</v>
      </c>
      <c r="T1153" s="1">
        <f ca="1">IF(ISERROR(F1142),"",VLOOKUP(A1142,INDIRECT($F$8),7+(O1153-1)*3))</f>
        <v>25</v>
      </c>
      <c r="U1153" s="1">
        <f ca="1">IF(ISERROR(F1142),"",VLOOKUP(A1142,INDIRECT($F$8),8+(O1153-1)*3))</f>
        <v>50</v>
      </c>
      <c r="V1153" s="1" t="str">
        <f ca="1">IF(ISERROR(F1142),"",IF(N1153=0,A1153,""))</f>
        <v/>
      </c>
      <c r="W1153" s="1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>0</v>
      </c>
      <c r="X1153" s="1" t="str">
        <f ca="1">IF(ISERROR(F1142),"",IF(W1153=0,"",_xlfn.TEXTJOIN("",FALSE," G+",W1153," in ",A1153)))</f>
        <v/>
      </c>
    </row>
    <row r="1154" spans="1:24" ht="12" customHeight="1" x14ac:dyDescent="0.25">
      <c r="A1154" s="7" t="str">
        <f ca="1">IF(ISERROR(F1142),"",VLOOKUP(C1142,INDIRECT($F$8),6+(O1154-1)*3,0))</f>
        <v>CSP 001</v>
      </c>
      <c r="B1154" s="38" t="str">
        <f ca="1">IF(ISERROR(F1142),"",VLOOKUP(D1142,INDIRECT($F$8),6+(O1154-1)*3-Z1154,0))</f>
        <v>Programming for Problem Solving Lab</v>
      </c>
      <c r="C1154" s="38"/>
      <c r="D1154" s="38"/>
      <c r="E1154" s="38"/>
      <c r="F1154" s="7">
        <f ca="1">IF(ISERROR(F1142),"",VLOOKUP(E1142,INDIRECT($F$8),6+(O1154-1)*3,0))</f>
        <v>1</v>
      </c>
      <c r="G1154" s="39" t="str">
        <f ca="1">IF(ISERROR(F1142),"",_xlfn.TEXTJOIN("/",FALSE,P1154,S1154))</f>
        <v>23/25</v>
      </c>
      <c r="H1154" s="39"/>
      <c r="I1154" s="39" t="str">
        <f ca="1">IF(ISERROR(F1142),"",_xlfn.TEXTJOIN("/",FALSE,Q1154,T1154))</f>
        <v>23/25</v>
      </c>
      <c r="J1154" s="39"/>
      <c r="K1154" s="39" t="str">
        <f ca="1">IF(ISERROR(F1142),"",_xlfn.TEXTJOIN("/",FALSE,R1154,U1154))</f>
        <v>46/50</v>
      </c>
      <c r="L1154" s="39"/>
      <c r="M1154" s="7" t="str">
        <f ca="1">IF(ISERROR(F1142),"",IF(ISTEXT(P1154),IF(P1154="A","Ab",IF(P1154="D","Dt",IF(P1154="UFM","UFM",IF(P1154="NA","")))),IF(AND(ISBLANK(P1154),ISBLANK(R1154)),"",IF(P1154&lt;0.3*S1154,"F",IF(ISBLANK(R1154),"",IF(ISTEXT(R1154),R1154,IF(R1154&gt;=0.9*U1154,"O",IF(R1154&gt;=0.85*U1154,"A+",IF(R1154&gt;=0.8*U1154,"A",IF(R1154&gt;=0.7*U1154,"B+",IF(R1154&gt;=0.6*U1154,"B",IF(R1154&gt;=0.5*U1154,"C",IF(R1154&gt;=0.4*U1154,"P",IF(R1154&lt;0.4*U1154,"F",R1154))))))))))))))</f>
        <v>O</v>
      </c>
      <c r="N1154" s="8">
        <f t="shared" ca="1" si="109"/>
        <v>10</v>
      </c>
      <c r="O1154">
        <f t="shared" si="110"/>
        <v>8</v>
      </c>
      <c r="P1154" s="1">
        <f ca="1">IF(ISERROR(F1142),"",IF(ISTEXT(VLOOKUP(B1142,INDIRECT($F$8),6+(O1154-1)*3)),(VLOOKUP(B1142,INDIRECT($F$8),6+(O1154-1)*3)),SUM(VLOOKUP(B1142,INDIRECT($F$8),6+(O1154-1)*3),IF(W1159,W1154,0))))</f>
        <v>23</v>
      </c>
      <c r="Q1154" s="1">
        <f ca="1">IF(ISERROR(F1142),"",VLOOKUP(B1142,INDIRECT($F$8),7+(O1154-1)*3))</f>
        <v>23</v>
      </c>
      <c r="R1154" s="1">
        <f ca="1">IF(ISERROR(F1142),"",SUM(P1154:Q1154))</f>
        <v>46</v>
      </c>
      <c r="S1154" s="1">
        <f ca="1">IF(ISERROR(F1142),"",VLOOKUP(A1142,INDIRECT($F$8),6+(O1154-1)*3))</f>
        <v>25</v>
      </c>
      <c r="T1154" s="1">
        <f ca="1">IF(ISERROR(F1142),"",VLOOKUP(A1142,INDIRECT($F$8),7+(O1154-1)*3))</f>
        <v>25</v>
      </c>
      <c r="U1154" s="1">
        <f ca="1">IF(ISERROR(F1142),"",VLOOKUP(A1142,INDIRECT($F$8),8+(O1154-1)*3))</f>
        <v>50</v>
      </c>
      <c r="V1154" s="1" t="str">
        <f ca="1">IF(ISERROR(F1142),"",IF(N1154=0,A1154,""))</f>
        <v/>
      </c>
      <c r="W1154" s="1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>0</v>
      </c>
      <c r="X1154" s="1" t="str">
        <f ca="1">IF(ISERROR(F1142),"",IF(W1154=0,"",_xlfn.TEXTJOIN("",FALSE," G+",W1154," in ",A1154)))</f>
        <v/>
      </c>
    </row>
    <row r="1155" spans="1:24" ht="12" customHeight="1" x14ac:dyDescent="0.25">
      <c r="A1155" s="7" t="str">
        <f ca="1">IF(ISERROR(F1142),"",VLOOKUP(C1142,INDIRECT($F$8),6+(O1155-1)*3,0))</f>
        <v>MEP 002</v>
      </c>
      <c r="B1155" s="38" t="str">
        <f ca="1">IF(ISERROR(F1142),"",VLOOKUP(D1142,INDIRECT($F$8),6+(O1155-1)*3-Z1155,0))</f>
        <v>Engineering Graphics &amp; Design Lab</v>
      </c>
      <c r="C1155" s="38"/>
      <c r="D1155" s="38"/>
      <c r="E1155" s="38"/>
      <c r="F1155" s="7">
        <f ca="1">IF(ISERROR(F1142),"",VLOOKUP(E1142,INDIRECT($F$8),6+(O1155-1)*3,0))</f>
        <v>2</v>
      </c>
      <c r="G1155" s="39" t="str">
        <f ca="1">IF(ISERROR(F1142),"",_xlfn.TEXTJOIN("/",FALSE,P1155,S1155))</f>
        <v>39/50</v>
      </c>
      <c r="H1155" s="39"/>
      <c r="I1155" s="39" t="str">
        <f ca="1">IF(ISERROR(F1142),"",_xlfn.TEXTJOIN("/",FALSE,Q1155,T1155))</f>
        <v>42/50</v>
      </c>
      <c r="J1155" s="39"/>
      <c r="K1155" s="39" t="str">
        <f ca="1">IF(ISERROR(F1142),"",_xlfn.TEXTJOIN("/",FALSE,R1155,U1155))</f>
        <v>81/100</v>
      </c>
      <c r="L1155" s="39"/>
      <c r="M1155" s="7" t="str">
        <f ca="1">IF(ISERROR(F1142),"",IF(ISTEXT(P1155),IF(P1155="A","Ab",IF(P1155="D","Dt",IF(P1155="UFM","UFM",IF(P1155="NA","")))),IF(AND(ISBLANK(P1155),ISBLANK(R1155)),"",IF(P1155&lt;0.3*S1155,"F",IF(ISBLANK(R1155),"",IF(ISTEXT(R1155),R1155,IF(R1155&gt;=0.9*U1155,"O",IF(R1155&gt;=0.85*U1155,"A+",IF(R1155&gt;=0.8*U1155,"A",IF(R1155&gt;=0.7*U1155,"B+",IF(R1155&gt;=0.6*U1155,"B",IF(R1155&gt;=0.5*U1155,"C",IF(R1155&gt;=0.4*U1155,"P",IF(R1155&lt;0.4*U1155,"F",R1155))))))))))))))</f>
        <v>A</v>
      </c>
      <c r="N1155" s="8">
        <f t="shared" ca="1" si="109"/>
        <v>8</v>
      </c>
      <c r="O1155">
        <f t="shared" si="110"/>
        <v>9</v>
      </c>
      <c r="P1155" s="1">
        <f ca="1">IF(ISERROR(F1142),"",IF(ISTEXT(VLOOKUP(B1142,INDIRECT($F$8),6+(O1155-1)*3)),(VLOOKUP(B1142,INDIRECT($F$8),6+(O1155-1)*3)),SUM(VLOOKUP(B1142,INDIRECT($F$8),6+(O1155-1)*3),IF(W1159,W1155,0))))</f>
        <v>39</v>
      </c>
      <c r="Q1155" s="1">
        <f ca="1">IF(ISERROR(F1142),"",VLOOKUP(B1142,INDIRECT($F$8),7+(O1155-1)*3))</f>
        <v>42</v>
      </c>
      <c r="R1155" s="1">
        <f ca="1">IF(ISERROR(F1142),"",SUM(P1155:Q1155))</f>
        <v>81</v>
      </c>
      <c r="S1155" s="1">
        <f ca="1">IF(ISERROR(F1142),"",VLOOKUP(A1142,INDIRECT($F$8),6+(O1155-1)*3))</f>
        <v>50</v>
      </c>
      <c r="T1155" s="1">
        <f ca="1">IF(ISERROR(F1142),"",VLOOKUP(A1142,INDIRECT($F$8),7+(O1155-1)*3))</f>
        <v>50</v>
      </c>
      <c r="U1155" s="1">
        <f ca="1">IF(ISERROR(F1142),"",VLOOKUP(A1142,INDIRECT($F$8),8+(O1155-1)*3))</f>
        <v>100</v>
      </c>
      <c r="V1155" s="1" t="str">
        <f ca="1">IF(ISERROR(F1142),"",IF(N1155=0,A1155,""))</f>
        <v/>
      </c>
      <c r="W1155" s="1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>0</v>
      </c>
      <c r="X1155" s="1" t="str">
        <f ca="1">IF(ISERROR(F1142),"",IF(W1155=0,"",_xlfn.TEXTJOIN("",FALSE," G+",W1155," in ",A1155)))</f>
        <v/>
      </c>
    </row>
    <row r="1156" spans="1:24" ht="12" customHeight="1" x14ac:dyDescent="0.25">
      <c r="A1156" s="7" t="str">
        <f ca="1">IF(ISERROR(F1142),"",VLOOKUP(C1142,INDIRECT($F$8),6+(O1156-1)*3,0))</f>
        <v>AHP 003</v>
      </c>
      <c r="B1156" s="38" t="str">
        <f ca="1">IF(ISERROR(F1142),"",VLOOKUP(D1142,INDIRECT($F$8),6+(O1156-1)*3,0))</f>
        <v>Introduction to Digital Marketing Lab</v>
      </c>
      <c r="C1156" s="38"/>
      <c r="D1156" s="38"/>
      <c r="E1156" s="38"/>
      <c r="F1156" s="7">
        <f ca="1">IF(ISERROR(F1142),"",VLOOKUP(E1142,INDIRECT($F$8),6+(O1156-1)*3,0))</f>
        <v>1</v>
      </c>
      <c r="G1156" s="39" t="str">
        <f ca="1">IF(ISERROR(F1142),"",_xlfn.TEXTJOIN("/",FALSE,P1156,S1156))</f>
        <v>22/25</v>
      </c>
      <c r="H1156" s="39"/>
      <c r="I1156" s="39" t="str">
        <f ca="1">IF(ISERROR(F1142),"",_xlfn.TEXTJOIN("/",FALSE,Q1156,T1156))</f>
        <v>22/25</v>
      </c>
      <c r="J1156" s="39"/>
      <c r="K1156" s="39" t="str">
        <f ca="1">IF(ISERROR(F1142),"",_xlfn.TEXTJOIN("/",FALSE,R1156,U1156))</f>
        <v>44/50</v>
      </c>
      <c r="L1156" s="39"/>
      <c r="M1156" s="7" t="str">
        <f ca="1">IF(ISERROR(F1142),"",IF(ISTEXT(P1156),IF(P1156="A","Ab",IF(P1156="D","Dt",IF(P1156="UFM","UFM",IF(P1156="NA","")))),IF(AND(ISBLANK(P1156),ISBLANK(R1156)),"",IF(P1156&lt;0.3*S1156,"F",IF(ISBLANK(R1156),"",IF(ISTEXT(R1156),R1156,IF(R1156&gt;=0.9*U1156,"O",IF(R1156&gt;=0.85*U1156,"A+",IF(R1156&gt;=0.8*U1156,"A",IF(R1156&gt;=0.7*U1156,"B+",IF(R1156&gt;=0.6*U1156,"B",IF(R1156&gt;=0.5*U1156,"C",IF(R1156&gt;=0.4*U1156,"P",IF(R1156&lt;0.4*U1156,"F",R1156))))))))))))))</f>
        <v>A+</v>
      </c>
      <c r="N1156" s="8">
        <f t="shared" ca="1" si="109"/>
        <v>9</v>
      </c>
      <c r="O1156">
        <f t="shared" si="110"/>
        <v>10</v>
      </c>
      <c r="P1156" s="1">
        <f ca="1">IF(ISERROR(F1142),"",IF(ISTEXT(VLOOKUP(B1142,INDIRECT($F$8),6+(O1156-1)*3)),(VLOOKUP(B1142,INDIRECT($F$8),6+(O1156-1)*3)),SUM(VLOOKUP(B1142,INDIRECT($F$8),6+(O1156-1)*3),IF(W1159,W1156,0))))</f>
        <v>22</v>
      </c>
      <c r="Q1156" s="1">
        <f ca="1">IF(ISERROR(F1142),"",VLOOKUP(B1142,INDIRECT($F$8),7+(O1156-1)*3))</f>
        <v>22</v>
      </c>
      <c r="R1156" s="1">
        <f ca="1">IF(ISERROR(F1142),"",SUM(P1156:Q1156))</f>
        <v>44</v>
      </c>
      <c r="S1156" s="1">
        <f ca="1">IF(ISERROR(F1142),"",VLOOKUP(A1142,INDIRECT($F$8),6+(O1156-1)*3))</f>
        <v>25</v>
      </c>
      <c r="T1156" s="1">
        <f ca="1">IF(ISERROR(F1142),"",VLOOKUP(A1142,INDIRECT($F$8),7+(O1156-1)*3))</f>
        <v>25</v>
      </c>
      <c r="U1156" s="1">
        <f ca="1">IF(ISERROR(F1142),"",VLOOKUP(A1142,INDIRECT($F$8),8+(O1156-1)*3))</f>
        <v>50</v>
      </c>
      <c r="V1156" s="1" t="str">
        <f ca="1">IF(ISERROR(F1142),"",IF(N1156=0,A1156,""))</f>
        <v/>
      </c>
      <c r="W1156" s="1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>0</v>
      </c>
      <c r="X1156" s="1" t="str">
        <f ca="1">IF(ISERROR(F1142),"",IF(W1156=0,"",_xlfn.TEXTJOIN("",FALSE," G+",W1156," in ",A1156)))</f>
        <v/>
      </c>
    </row>
    <row r="1157" spans="1:24" ht="12" customHeight="1" x14ac:dyDescent="0.25">
      <c r="A1157" s="7" t="str">
        <f ca="1">IF(ISERROR(F1142),"",VLOOKUP(C1142,INDIRECT($F$8),6+(O1157-1)*3,0))</f>
        <v>AHP 005</v>
      </c>
      <c r="B1157" s="38" t="str">
        <f ca="1">IF(ISERROR(F1142),"",VLOOKUP(D1142,INDIRECT($F$8),6+(O1157-1)*3,0))</f>
        <v>Self Employment &amp; Entrepreneurship Development</v>
      </c>
      <c r="C1157" s="38"/>
      <c r="D1157" s="38"/>
      <c r="E1157" s="38"/>
      <c r="F1157" s="7">
        <f ca="1">IF(ISERROR(F1142),"",VLOOKUP(E1142,INDIRECT($F$8),6+(O1157-1)*3,0))</f>
        <v>1</v>
      </c>
      <c r="G1157" s="39" t="str">
        <f ca="1">IF(ISERROR(F1142),"",_xlfn.TEXTJOIN("/",FALSE,P1157,S1157))</f>
        <v>20/25</v>
      </c>
      <c r="H1157" s="39"/>
      <c r="I1157" s="39" t="str">
        <f ca="1">IF(ISERROR(F1142),"",_xlfn.TEXTJOIN("/",FALSE,Q1157,T1157))</f>
        <v>24/25</v>
      </c>
      <c r="J1157" s="39"/>
      <c r="K1157" s="39" t="str">
        <f ca="1">IF(ISERROR(F1142),"",_xlfn.TEXTJOIN("/",FALSE,R1157,U1157))</f>
        <v>44/50</v>
      </c>
      <c r="L1157" s="39"/>
      <c r="M1157" s="7" t="str">
        <f ca="1">IF(ISERROR(F1142),"",IF(ISTEXT(P1157),IF(P1157="A","Ab",IF(P1157="D","Dt",IF(P1157="UFM","UFM",IF(P1157="NA","")))),IF(AND(ISBLANK(P1157),ISBLANK(R1157)),"",IF(P1157&lt;0.3*S1157,"F",IF(ISBLANK(R1157),"",IF(ISTEXT(R1157),R1157,IF(R1157&gt;=0.9*U1157,"O",IF(R1157&gt;=0.85*U1157,"A+",IF(R1157&gt;=0.8*U1157,"A",IF(R1157&gt;=0.7*U1157,"B+",IF(R1157&gt;=0.6*U1157,"B",IF(R1157&gt;=0.5*U1157,"C",IF(R1157&gt;=0.4*U1157,"P",IF(R1157&lt;0.4*U1157,"F",R1157))))))))))))))</f>
        <v>A+</v>
      </c>
      <c r="N1157" s="8">
        <f t="shared" ca="1" si="109"/>
        <v>9</v>
      </c>
      <c r="O1157">
        <f t="shared" si="110"/>
        <v>11</v>
      </c>
      <c r="P1157" s="1">
        <f ca="1">IF(ISERROR(F1142),"",IF(ISTEXT(VLOOKUP(B1142,INDIRECT($F$8),6+(O1157-1)*3)),(VLOOKUP(B1142,INDIRECT($F$8),6+(O1157-1)*3)),SUM(VLOOKUP(B1142,INDIRECT($F$8),6+(O1157-1)*3),IF(W1159,W1157,0))))</f>
        <v>20</v>
      </c>
      <c r="Q1157" s="1">
        <f ca="1">IF(ISERROR(F1142),"",VLOOKUP(B1142,INDIRECT($F$8),7+(O1157-1)*3))</f>
        <v>24</v>
      </c>
      <c r="R1157" s="1">
        <f ca="1">IF(ISERROR(F1142),"",SUM(P1157:Q1157))</f>
        <v>44</v>
      </c>
      <c r="S1157" s="1">
        <f ca="1">IF(ISERROR(F1142),"",VLOOKUP(A1142,INDIRECT($F$8),6+(O1157-1)*3))</f>
        <v>25</v>
      </c>
      <c r="T1157" s="1">
        <f ca="1">IF(ISERROR(F1142),"",VLOOKUP(A1142,INDIRECT($F$8),7+(O1157-1)*3))</f>
        <v>25</v>
      </c>
      <c r="U1157" s="1">
        <f ca="1">IF(ISERROR(F1142),"",VLOOKUP(A1142,INDIRECT($F$8),8+(O1157-1)*3))</f>
        <v>50</v>
      </c>
      <c r="V1157" s="1" t="str">
        <f ca="1">IF(ISERROR(F1142),"",IF(N1157=0,A1157,""))</f>
        <v/>
      </c>
      <c r="W1157" s="1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>0</v>
      </c>
      <c r="X1157" s="1" t="str">
        <f ca="1">IF(ISERROR(F1142),"",IF(W1157=0,"",_xlfn.TEXTJOIN("",FALSE," G+",W1157," in ",A1157)))</f>
        <v/>
      </c>
    </row>
    <row r="1158" spans="1:24" ht="12" customHeight="1" x14ac:dyDescent="0.25">
      <c r="A1158" s="7" t="str">
        <f ca="1">IF(ISERROR(F1142),"",VLOOKUP(C1142,INDIRECT($F$8),6+(O1158-1)*3-Y1158,0))</f>
        <v>GP 02</v>
      </c>
      <c r="B1158" s="38" t="str">
        <f ca="1">IF(ISERROR(F1142),"",VLOOKUP(D1142,INDIRECT($F$8),6+(O1158-1)*3-Z1158,0))</f>
        <v>General Proficiency ($)</v>
      </c>
      <c r="C1158" s="38"/>
      <c r="D1158" s="38"/>
      <c r="E1158" s="38"/>
      <c r="F1158" s="7">
        <f ca="1">IF(ISERROR(F1142),"",VLOOKUP(E1142,INDIRECT($F$8),6+(O1158-1)*3-AA1158,0))</f>
        <v>0</v>
      </c>
      <c r="G1158" s="39" t="str">
        <f ca="1">IF(ISERROR(F1142),"","-")</f>
        <v>-</v>
      </c>
      <c r="H1158" s="39"/>
      <c r="I1158" s="39" t="str">
        <f ca="1">IF(ISERROR(F1142),"",_xlfn.TEXTJOIN("/",FALSE,Q1158,T1158))</f>
        <v>45/50</v>
      </c>
      <c r="J1158" s="39"/>
      <c r="K1158" s="39" t="str">
        <f ca="1">IF(ISERROR(F1142),"",_xlfn.TEXTJOIN("/",FALSE,R1158,U1158))</f>
        <v>45/50</v>
      </c>
      <c r="L1158" s="39"/>
      <c r="M1158" s="39" t="str">
        <f ca="1">IF(ISBLANK(R1158),"",IF(ISTEXT(R1158),R1158,IF(R1158&gt;=0.8*U1158,"Excellent",IF(R1158&gt;=0.6*U1158,"Very Good",IF(R1158&gt;=0.4*U1158,"Good",IF(R1158&gt;=0.2*U1158,"Satisfactory","Average"))))))</f>
        <v>Excellent</v>
      </c>
      <c r="N1158" s="39"/>
      <c r="O1158">
        <f t="shared" si="110"/>
        <v>12</v>
      </c>
      <c r="P1158" s="1">
        <f ca="1">IF(ISERROR(F1142),"",IF(ISTEXT(VLOOKUP(B\28,INDIRECT($F$8),6+(O1158-1)*3)),(VLOOKUP(B1142,INDIRECT($F$8),6+(O1158-1)*3)),SUM(VLOOKUP(B1142,INDIRECT($F$8),6+(O1158-1)*3),IF(W1159,W1158,0))))</f>
        <v>0</v>
      </c>
      <c r="Q1158" s="1">
        <f ca="1">IF(ISERROR(F1142),"",VLOOKUP(B1142,INDIRECT($F$8),7+(O1158-1)*3))</f>
        <v>45</v>
      </c>
      <c r="R1158" s="1">
        <f ca="1">IF(ISERROR(F1142),"",SUM(P1158:Q1158))</f>
        <v>45</v>
      </c>
      <c r="S1158" s="1">
        <f ca="1">IF(ISERROR(F1142),"",VLOOKUP(A1142,INDIRECT($F$8),6+(O1158-1)*3))</f>
        <v>0</v>
      </c>
      <c r="T1158" s="1">
        <f ca="1">IF(ISERROR(F1142),"",VLOOKUP(A1142,INDIRECT($F$8),7+(O1158-1)*3))</f>
        <v>50</v>
      </c>
      <c r="U1158" s="1">
        <f ca="1">IF(ISERROR(F1142),"",VLOOKUP(A1142,INDIRECT($F$8),8+(O1158-1)*3))</f>
        <v>50</v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5">
      <c r="A1159" s="40" t="str">
        <f ca="1">IF(ISERROR(F1142),"",A1138)</f>
        <v>Total Credits/ Marks/ Total Grade Points</v>
      </c>
      <c r="B1159" s="40"/>
      <c r="C1159" s="40"/>
      <c r="D1159" s="40"/>
      <c r="E1159" s="40"/>
      <c r="F1159" s="10">
        <f ca="1">IF(ISERROR(F1142),"",SUM(F1147:F1157))</f>
        <v>23</v>
      </c>
      <c r="G1159" s="41" t="str">
        <f ca="1">IF(ISERROR(F1142),"",_xlfn.TEXTJOIN("/",TRUE,SUMIF(F1147:F1158,"&gt;0",P1147:P1158),SUMIF(F1147:F1158,"&gt;0",S1147:S1158)))</f>
        <v>358/575</v>
      </c>
      <c r="H1159" s="41"/>
      <c r="I1159" s="41" t="str">
        <f ca="1">IF(ISERROR(F1142),"",_xlfn.TEXTJOIN("/",TRUE,SUMIF(F1147:F1158,"&gt;0",Q1147:Q1158),SUMIF(F1147:F1158,"&gt;0",T1147:T1158)))</f>
        <v>322/375</v>
      </c>
      <c r="J1159" s="41"/>
      <c r="K1159" s="41" t="str">
        <f ca="1">IF(ISERROR(F1142),"",_xlfn.TEXTJOIN("/",TRUE,SUMIF(F1147:F1158,"&gt;0",R1147:R1158),SUMIF(F1147:F1158,"&gt;0",U1147:U1158)))</f>
        <v>680/950</v>
      </c>
      <c r="L1159" s="41"/>
      <c r="M1159" s="40" t="e">
        <f ca="1">IF(ISERROR(F1142),"",SUMPRODUCT(N1147:N1157,F1147:F1157))</f>
        <v>#N/A</v>
      </c>
      <c r="N1159" s="40"/>
      <c r="V1159" s="1" t="e">
        <f ca="1">IF(ISERROR(F1142),"",_xlfn.TEXTJOIN(", ",TRUE,V1147:V1158))</f>
        <v>#N/A</v>
      </c>
      <c r="W1159" t="b">
        <f ca="1">IF(ISERROR(F1142),"",IF(SUM(W1147:W1158)&lt;=W1146,TRUE,FALSE))</f>
        <v>0</v>
      </c>
      <c r="X1159" s="1" t="str">
        <f ca="1">IF(ISERROR(F1142),"",_xlfn.TEXTJOIN(",",TRUE,X1147:X1158))</f>
        <v xml:space="preserve"> G+11 in AHT 001</v>
      </c>
    </row>
    <row r="1160" spans="1:24" ht="12" customHeight="1" x14ac:dyDescent="0.25">
      <c r="A1160" s="40" t="str">
        <f ca="1">IF(ISERROR(F1142),"",A1139)</f>
        <v>Result:</v>
      </c>
      <c r="B1160" s="42" t="e" cm="1">
        <f t="array" aca="1" ref="B1160" ca="1">IF(INDIRECT("N" &amp; ROW())&lt;20, "NOT PROMOTED TO SECOND YEAR", IF(TRIM(INDIRECT("V" &amp; ROW()-1))="","PASS","CARRY OVER")
)</f>
        <v>#N/A</v>
      </c>
      <c r="C1160" s="42"/>
      <c r="D1160" s="40" t="str">
        <f ca="1">IF(ISERROR(F1142),"",D1139)</f>
        <v>Remark:</v>
      </c>
      <c r="E1160" s="42" t="e">
        <f ca="1">IF(ISERROR(F1142),"",IF(V1159="",IF(X1159="","",X1159),_xlfn.TEXTJOIN(" ",TRUE,"BACK IN",V1159)))</f>
        <v>#N/A</v>
      </c>
      <c r="F1160" s="42"/>
      <c r="G1160" s="40" t="str">
        <f ca="1">IF(ISERROR(F1142),"",G1139)</f>
        <v>SGPA:</v>
      </c>
      <c r="H1160" s="43" t="e">
        <f ca="1">IF(ISERROR(F1142),"",M1159/F1159)</f>
        <v>#N/A</v>
      </c>
      <c r="I1160" s="40" t="str">
        <f ca="1">IF(ISERROR(F1142),"",I1139)</f>
        <v>CGPA:</v>
      </c>
      <c r="J1160" s="43" t="e">
        <f ca="1">IF(ISERROR(F1142),"",VLOOKUP(B1142,INDIRECT($F$8),12+(O1158-1)*3,0))</f>
        <v>#N/A</v>
      </c>
      <c r="K1160" s="42" t="str">
        <f ca="1">IF(ISERROR(F1142),"",K1139)</f>
        <v>Earned Credits:</v>
      </c>
      <c r="L1160" s="40">
        <f ca="1">IF(ISERROR(F1142),"",SUMIF(N1147:N1157,"&gt;0",F1147:F1157))</f>
        <v>19</v>
      </c>
      <c r="M1160" s="42" t="str">
        <f ca="1">IF(ISERROR(F1142),"",M1139)</f>
        <v>Cuml. Earned Credits:</v>
      </c>
      <c r="N1160" s="40">
        <f ca="1">IF(ISERROR(F1142),"",VLOOKUP(B1142,INDIRECT($F$8),10+(O1158-1)*3,0))</f>
        <v>38</v>
      </c>
    </row>
    <row r="1161" spans="1:24" ht="12" customHeight="1" x14ac:dyDescent="0.25">
      <c r="A1161" s="40"/>
      <c r="B1161" s="42"/>
      <c r="C1161" s="42"/>
      <c r="D1161" s="40"/>
      <c r="E1161" s="42"/>
      <c r="F1161" s="42"/>
      <c r="G1161" s="40"/>
      <c r="H1161" s="43"/>
      <c r="I1161" s="40"/>
      <c r="J1161" s="43"/>
      <c r="K1161" s="42"/>
      <c r="L1161" s="40"/>
      <c r="M1161" s="42"/>
      <c r="N1161" s="40"/>
    </row>
    <row r="1162" spans="1:24" ht="12" customHeight="1" x14ac:dyDescent="0.25">
      <c r="A1162" s="40"/>
      <c r="B1162" s="42"/>
      <c r="C1162" s="42"/>
      <c r="D1162" s="40"/>
      <c r="E1162" s="42"/>
      <c r="F1162" s="42"/>
      <c r="G1162" s="40"/>
      <c r="H1162" s="43"/>
      <c r="I1162" s="40"/>
      <c r="J1162" s="43"/>
      <c r="K1162" s="42"/>
      <c r="L1162" s="40"/>
      <c r="M1162" s="42"/>
      <c r="N1162" s="40"/>
    </row>
    <row r="1163" spans="1:24" ht="12" customHeight="1" x14ac:dyDescent="0.25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 t="str">
        <f ca="1">VLOOKUP(B1163,INDIRECT($F$8),4,0)</f>
        <v>UTKARSH CHAMOLI</v>
      </c>
    </row>
    <row r="1164" spans="1:24" ht="12" customHeight="1" x14ac:dyDescent="0.25">
      <c r="A1164" s="44" t="str">
        <f ca="1">IF(ISERROR(F1163),"",A1143)</f>
        <v>Name:</v>
      </c>
      <c r="B1164" s="44" t="str">
        <f ca="1">IFERROR(VLOOKUP(B1163,INDIRECT($F$8),4,0),"")</f>
        <v>UTKARSH CHAMOLI</v>
      </c>
      <c r="C1164" s="44"/>
      <c r="D1164" s="44" t="str">
        <f ca="1">IF(ISERROR(F1163),"",D1143)</f>
        <v>Father's Name:</v>
      </c>
      <c r="E1164" s="44" t="str">
        <f ca="1">IFERROR(VLOOKUP(B1163,INDIRECT($F$8),5,0),"")</f>
        <v>ROSHAN LAL CHAMOLI</v>
      </c>
      <c r="F1164" s="44"/>
      <c r="G1164" s="44" t="str">
        <f ca="1">IF(ISERROR(F1163),"",G1143)</f>
        <v>University Roll No:</v>
      </c>
      <c r="H1164" s="44"/>
      <c r="I1164" s="45">
        <f ca="1">IFERROR(VLOOKUP(B1163,INDIRECT($F$8),2,0),"")</f>
        <v>250090101056</v>
      </c>
      <c r="J1164" s="45"/>
      <c r="K1164" s="44" t="str">
        <f ca="1">IF(ISERROR(F1163),"",K1143)</f>
        <v>University Enrol. No:</v>
      </c>
      <c r="L1164" s="44"/>
      <c r="M1164" s="45">
        <f ca="1">IFERROR(VLOOKUP(B1163,INDIRECT($F$8),3,0),"")</f>
        <v>0</v>
      </c>
      <c r="N1164" s="45"/>
    </row>
    <row r="1165" spans="1:24" ht="12" customHeight="1" x14ac:dyDescent="0.25">
      <c r="A1165" s="44"/>
      <c r="B1165" s="44"/>
      <c r="C1165" s="44"/>
      <c r="D1165" s="44"/>
      <c r="E1165" s="44"/>
      <c r="F1165" s="44"/>
      <c r="G1165" s="44"/>
      <c r="H1165" s="44"/>
      <c r="I1165" s="45"/>
      <c r="J1165" s="45"/>
      <c r="K1165" s="44"/>
      <c r="L1165" s="44"/>
      <c r="M1165" s="45"/>
      <c r="N1165" s="45"/>
    </row>
    <row r="1166" spans="1:24" ht="12" customHeight="1" x14ac:dyDescent="0.25">
      <c r="A1166" s="42" t="str">
        <f ca="1">IF(ISERROR(F1163),"",A1145)</f>
        <v>Subject Code</v>
      </c>
      <c r="B1166" s="42" t="str">
        <f ca="1">IF(ISERROR(F1163),"",B1145)</f>
        <v>Subject Name</v>
      </c>
      <c r="C1166" s="42"/>
      <c r="D1166" s="42"/>
      <c r="E1166" s="42"/>
      <c r="F1166" s="42" t="str">
        <f ca="1">IF(ISERROR(F1163),"",F1145)</f>
        <v>Credits</v>
      </c>
      <c r="G1166" s="42" t="str">
        <f ca="1">IF(ISERROR(F1163),"",G1145)</f>
        <v>External Marks</v>
      </c>
      <c r="H1166" s="42"/>
      <c r="I1166" s="42" t="str">
        <f ca="1">IF(ISERROR(F1163),"",I1145)</f>
        <v>Sessional Marks</v>
      </c>
      <c r="J1166" s="42"/>
      <c r="K1166" s="42" t="str">
        <f ca="1">IF(ISERROR(F1163),"",K1145)</f>
        <v>Total Marks</v>
      </c>
      <c r="L1166" s="42"/>
      <c r="M1166" s="42" t="str">
        <f ca="1">IF(ISERROR(F1163),"",M1145)</f>
        <v>Grade</v>
      </c>
      <c r="N1166" s="42" t="str">
        <f ca="1">IF(ISERROR(F1163),"",N1145)</f>
        <v>Grade Points</v>
      </c>
    </row>
    <row r="1167" spans="1:24" ht="12" customHeight="1" x14ac:dyDescent="0.25">
      <c r="A1167" s="42"/>
      <c r="B1167" s="42"/>
      <c r="C1167" s="42"/>
      <c r="D1167" s="42"/>
      <c r="E1167" s="42"/>
      <c r="F1167" s="42"/>
      <c r="G1167" s="42"/>
      <c r="H1167" s="42"/>
      <c r="I1167" s="42"/>
      <c r="J1167" s="42"/>
      <c r="K1167" s="42"/>
      <c r="L1167" s="42"/>
      <c r="M1167" s="42"/>
      <c r="N1167" s="42"/>
      <c r="W1167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10</v>
      </c>
    </row>
    <row r="1168" spans="1:24" ht="12" customHeight="1" x14ac:dyDescent="0.25">
      <c r="A1168" s="7" t="str">
        <f ca="1">IF(ISERROR(F1163),"",VLOOKUP(C1163,INDIRECT($F$8),6+(O1168-1)*3,0))</f>
        <v>AHT 001</v>
      </c>
      <c r="B1168" s="38" t="str">
        <f ca="1">IF(ISERROR(F1163),"",VLOOKUP(D1163,INDIRECT($F$8),6+(O1168-1)*3,0))</f>
        <v>Engineering Physics</v>
      </c>
      <c r="C1168" s="38"/>
      <c r="D1168" s="38"/>
      <c r="E1168" s="38"/>
      <c r="F1168" s="7">
        <f ca="1">IF(ISERROR(F1163),"",VLOOKUP(E1163,INDIRECT($F$8),6+(O1168-1)*3,0))</f>
        <v>4</v>
      </c>
      <c r="G1168" s="39" t="str">
        <f ca="1">IF(ISERROR(F1163),"",_xlfn.TEXTJOIN("/",FALSE,P1168,S1168))</f>
        <v>ROSHAN LAL CHAMOLI/100</v>
      </c>
      <c r="H1168" s="39"/>
      <c r="I1168" s="39" t="str">
        <f ca="1">IF(ISERROR(F1163),"",_xlfn.TEXTJOIN("/",FALSE,Q1168,T1168))</f>
        <v>30/50</v>
      </c>
      <c r="J1168" s="39"/>
      <c r="K1168" s="39" t="str">
        <f ca="1">IF(ISERROR(F1163),"",_xlfn.TEXTJOIN("/",FALSE,R1168,U1168))</f>
        <v>30/150</v>
      </c>
      <c r="L1168" s="39"/>
      <c r="M1168" s="7" t="b">
        <f ca="1">IF(ISERROR(F1163),"",IF(ISTEXT(P1168),IF(P1168="A","Ab",IF(P1168="D","Dt",IF(P1168="UFM","UFM",IF(P1168="NA","")))),IF(AND(ISBLANK(P1168),ISBLANK(R1168)),"",IF(P1168&lt;0.3*S1168,"F",IF(ISBLANK(R1168),"",IF(ISTEXT(R1168),R1168,IF(R1168&gt;=0.9*U1168,"O",IF(R1168&gt;=0.85*U1168,"A+",IF(R1168&gt;=0.8*U1168,"A",IF(R1168&gt;=0.7*U1168,"B+",IF(R1168&gt;=0.6*U1168,"B",IF(R1168&gt;=0.5*U1168,"C",IF(R1168&gt;=0.4*U1168,"P",IF(R1168&lt;0.4*U1168,"F",R1168))))))))))))))</f>
        <v>0</v>
      </c>
      <c r="N1168" s="8" t="e">
        <f t="shared" ref="N1168:N1178" ca="1" si="111">INDEX($Z$2:$Z$13,MATCH(M1168,$Y$2:$Y$13,0))</f>
        <v>#N/A</v>
      </c>
      <c r="O1168">
        <v>1</v>
      </c>
      <c r="P1168" s="1" t="str">
        <f ca="1">IF(ISERROR(F1163),"",IF(ISTEXT(VLOOKUP(B1163,INDIRECT($F$8),6+(O1168-1)*3)),(VLOOKUP(B1163,INDIRECT($F$8),6+(O1168-1)*3)),SUM(VLOOKUP(B1163,INDIRECT($F$8),6+(O1168-1)*3),IF(W1180,W1168,0))))</f>
        <v>ROSHAN LAL CHAMOLI</v>
      </c>
      <c r="Q1168" s="1">
        <f ca="1">IF(ISERROR(F1163),"",VLOOKUP(B1163,INDIRECT($F$8),7+(O1168-1)*3))</f>
        <v>30</v>
      </c>
      <c r="R1168" s="1">
        <f ca="1">IF(ISERROR(F1163),"",SUM(P1168:Q1168))</f>
        <v>30</v>
      </c>
      <c r="S1168" s="1">
        <f ca="1">IF(ISERROR(F1163),"",VLOOKUP(A1163,INDIRECT($F$8),6+(O1168-1)*3))</f>
        <v>100</v>
      </c>
      <c r="T1168" s="1">
        <f ca="1">IF(ISERROR(F1163),"",VLOOKUP(A1163,INDIRECT($F$8),7+(O1168-1)*3))</f>
        <v>50</v>
      </c>
      <c r="U1168" s="1">
        <f ca="1">IF(ISERROR(F1163),"",VLOOKUP(A1163,INDIRECT($F$8),8+(O1168-1)*3))</f>
        <v>150</v>
      </c>
      <c r="V1168" s="1" t="e">
        <f ca="1">IF(ISERROR(F1163),"",IF(N1168=0,A1168,""))</f>
        <v>#N/A</v>
      </c>
      <c r="W1168" s="1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>11</v>
      </c>
      <c r="X1168" s="1" t="str">
        <f ca="1">IF(ISERROR(F1163),"",IF(W1168=0,"",_xlfn.TEXTJOIN("",FALSE," G+",W1168," in ",A1168)))</f>
        <v xml:space="preserve"> G+11 in AHT 001</v>
      </c>
    </row>
    <row r="1169" spans="1:24" ht="12" customHeight="1" x14ac:dyDescent="0.25">
      <c r="A1169" s="7" t="str">
        <f ca="1">IF(ISERROR(F1163),"",VLOOKUP(C1163,INDIRECT($F$8),6+(O1169-1)*3,0))</f>
        <v>AHT 005</v>
      </c>
      <c r="B1169" s="38" t="str">
        <f ca="1">IF(ISERROR(F1163),"",VLOOKUP(D1163,INDIRECT($F$8),6+(O1169-1)*3,0))</f>
        <v>Analytical Mathematics</v>
      </c>
      <c r="C1169" s="38"/>
      <c r="D1169" s="38"/>
      <c r="E1169" s="38"/>
      <c r="F1169" s="7">
        <f ca="1">IF(ISERROR(F1163),"",VLOOKUP(E1163,INDIRECT($F$8),6+(O1169-1)*3,0))</f>
        <v>4</v>
      </c>
      <c r="G1169" s="39" t="str">
        <f ca="1">IF(ISERROR(F1163),"",_xlfn.TEXTJOIN("/",FALSE,P1169,S1169))</f>
        <v>73/100</v>
      </c>
      <c r="H1169" s="39"/>
      <c r="I1169" s="39" t="str">
        <f ca="1">IF(ISERROR(F1163),"",_xlfn.TEXTJOIN("/",FALSE,Q1169,T1169))</f>
        <v>35/50</v>
      </c>
      <c r="J1169" s="39"/>
      <c r="K1169" s="39" t="str">
        <f ca="1">IF(ISERROR(F1163),"",_xlfn.TEXTJOIN("/",FALSE,R1169,U1169))</f>
        <v>108/150</v>
      </c>
      <c r="L1169" s="39"/>
      <c r="M1169" s="7" t="str">
        <f ca="1">IF(ISERROR(F1163),"",IF(ISTEXT(P1169),IF(P1169="A","Ab",IF(P1169="D","Dt",IF(P1169="UFM","UFM",IF(P1169="NA","")))),IF(AND(ISBLANK(P1169),ISBLANK(R1169)),"",IF(P1169&lt;0.3*S1169,"F",IF(ISBLANK(R1169),"",IF(ISTEXT(R1169),R1169,IF(R1169&gt;=0.9*U1169,"O",IF(R1169&gt;=0.85*U1169,"A+",IF(R1169&gt;=0.8*U1169,"A",IF(R1169&gt;=0.7*U1169,"B+",IF(R1169&gt;=0.6*U1169,"B",IF(R1169&gt;=0.5*U1169,"C",IF(R1169&gt;=0.4*U1169,"P",IF(R1169&lt;0.4*U1169,"F",R1169))))))))))))))</f>
        <v>B+</v>
      </c>
      <c r="N1169" s="8">
        <f t="shared" ca="1" si="111"/>
        <v>7</v>
      </c>
      <c r="O1169">
        <f>O1168+1</f>
        <v>2</v>
      </c>
      <c r="P1169" s="1">
        <f ca="1">IF(ISERROR(F1163),"",IF(ISTEXT(VLOOKUP(B1163,INDIRECT($F$8),6+(O1169-1)*3)),(VLOOKUP(B1163,INDIRECT($F$8),6+(O1169-1)*3)),SUM(VLOOKUP(B1163,INDIRECT($F$8),6+(O1169-1)*3),IF(W1180,W1169,0))))</f>
        <v>73</v>
      </c>
      <c r="Q1169" s="1">
        <f ca="1">IF(ISERROR(F1163),"",VLOOKUP(B1163,INDIRECT($F$8),7+(O1169-1)*3))</f>
        <v>35</v>
      </c>
      <c r="R1169" s="1">
        <f ca="1">IF(ISERROR(F1163),"",SUM(P1169:Q1169))</f>
        <v>108</v>
      </c>
      <c r="S1169" s="1">
        <f ca="1">IF(ISERROR(F1163),"",VLOOKUP(A1163,INDIRECT($F$8),6+(O1169-1)*3))</f>
        <v>100</v>
      </c>
      <c r="T1169" s="1">
        <f ca="1">IF(ISERROR(F1163),"",VLOOKUP(A1163,INDIRECT($F$8),7+(O1169-1)*3))</f>
        <v>50</v>
      </c>
      <c r="U1169" s="1">
        <f ca="1">IF(ISERROR(F1163),"",VLOOKUP(A1163,INDIRECT($F$8),8+(O1169-1)*3))</f>
        <v>150</v>
      </c>
      <c r="V1169" s="1" t="str">
        <f ca="1">IF(ISERROR(F1163),"",IF(N1169=0,A1169,""))</f>
        <v/>
      </c>
      <c r="W1169" s="1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>0</v>
      </c>
      <c r="X1169" s="1" t="str">
        <f ca="1">IF(ISERROR(F1163),"",IF(W1169=0,"",_xlfn.TEXTJOIN("",FALSE," G+",W1169," in ",A1169)))</f>
        <v/>
      </c>
    </row>
    <row r="1170" spans="1:24" ht="12" customHeight="1" x14ac:dyDescent="0.25">
      <c r="A1170" s="7" t="str">
        <f ca="1">IF(ISERROR(F1163),"",VLOOKUP(C1163,INDIRECT($F$8),6+(O1170-1)*3,0))</f>
        <v>EET 001</v>
      </c>
      <c r="B1170" s="38" t="str">
        <f ca="1">IF(ISERROR(F1163),"",VLOOKUP(D1163,INDIRECT($F$8),6+(O1170-1)*3,0))</f>
        <v>Basic Electrical Engineering</v>
      </c>
      <c r="C1170" s="38"/>
      <c r="D1170" s="38"/>
      <c r="E1170" s="38"/>
      <c r="F1170" s="7">
        <f ca="1">IF(ISERROR(F1163),"",VLOOKUP(E1163,INDIRECT($F$8),6+(O1170-1)*3,0))</f>
        <v>4</v>
      </c>
      <c r="G1170" s="39" t="str">
        <f ca="1">IF(ISERROR(F1163),"",_xlfn.TEXTJOIN("/",FALSE,P1170,S1170))</f>
        <v>77/100</v>
      </c>
      <c r="H1170" s="39"/>
      <c r="I1170" s="39" t="str">
        <f ca="1">IF(ISERROR(F1163),"",_xlfn.TEXTJOIN("/",FALSE,Q1170,T1170))</f>
        <v>47/50</v>
      </c>
      <c r="J1170" s="39"/>
      <c r="K1170" s="39" t="str">
        <f ca="1">IF(ISERROR(F1163),"",_xlfn.TEXTJOIN("/",FALSE,R1170,U1170))</f>
        <v>124/150</v>
      </c>
      <c r="L1170" s="39"/>
      <c r="M1170" s="7" t="str">
        <f ca="1">IF(ISERROR(F1163),"",IF(ISTEXT(P1170),IF(P1170="A","Ab",IF(P1170="D","Dt",IF(P1170="UFM","UFM",IF(P1170="NA","")))),IF(AND(ISBLANK(P1170),ISBLANK(R1170)),"",IF(P1170&lt;0.3*S1170,"F",IF(ISBLANK(R1170),"",IF(ISTEXT(R1170),R1170,IF(R1170&gt;=0.9*U1170,"O",IF(R1170&gt;=0.85*U1170,"A+",IF(R1170&gt;=0.8*U1170,"A",IF(R1170&gt;=0.7*U1170,"B+",IF(R1170&gt;=0.6*U1170,"B",IF(R1170&gt;=0.5*U1170,"C",IF(R1170&gt;=0.4*U1170,"P",IF(R1170&lt;0.4*U1170,"F",R1170))))))))))))))</f>
        <v>A</v>
      </c>
      <c r="N1170" s="8">
        <f t="shared" ca="1" si="111"/>
        <v>8</v>
      </c>
      <c r="O1170">
        <f>O1169+1</f>
        <v>3</v>
      </c>
      <c r="P1170" s="1">
        <f ca="1">IF(ISERROR(F1163),"",IF(ISTEXT(VLOOKUP(B1163,INDIRECT($F$8),6+(O1170-1)*3)),(VLOOKUP(B1163,INDIRECT($F$8),6+(O1170-1)*3)),SUM(VLOOKUP(B1163,INDIRECT($F$8),6+(O1170-1)*3),IF(W1180,W1170,0))))</f>
        <v>77</v>
      </c>
      <c r="Q1170" s="1">
        <f ca="1">IF(ISERROR(F1163),"",VLOOKUP(B1163,INDIRECT($F$8),7+(O1170-1)*3))</f>
        <v>47</v>
      </c>
      <c r="R1170" s="1">
        <f ca="1">IF(ISERROR(F1163),"",SUM(P1170:Q1170))</f>
        <v>124</v>
      </c>
      <c r="S1170" s="1">
        <f ca="1">IF(ISERROR(F1163),"",VLOOKUP(A1163,INDIRECT($F$8),6+(O1170-1)*3))</f>
        <v>100</v>
      </c>
      <c r="T1170" s="1">
        <f ca="1">IF(ISERROR(F1163),"",VLOOKUP(A1163,INDIRECT($F$8),7+(O1170-1)*3))</f>
        <v>50</v>
      </c>
      <c r="U1170" s="1">
        <f ca="1">IF(ISERROR(F1163),"",VLOOKUP(A1163,INDIRECT($F$8),8+(O1170-1)*3))</f>
        <v>150</v>
      </c>
      <c r="V1170" s="1" t="str">
        <f ca="1">IF(ISERROR(F1163),"",IF(N1170=0,A1170,""))</f>
        <v/>
      </c>
      <c r="W1170" s="1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>0</v>
      </c>
      <c r="X1170" s="1" t="str">
        <f ca="1">IF(ISERROR(F1163),"",IF(W1170=0,"",_xlfn.TEXTJOIN("",FALSE," G+",W1170," in ",A1170)))</f>
        <v/>
      </c>
    </row>
    <row r="1171" spans="1:24" ht="12" customHeight="1" x14ac:dyDescent="0.25">
      <c r="A1171" s="7" t="str">
        <f ca="1">IF(ISERROR(F1163),"",VLOOKUP(C1163,INDIRECT($F$8),6+(O1171-1)*3,0))</f>
        <v>CST 001</v>
      </c>
      <c r="B1171" s="38" t="str">
        <f ca="1">IF(ISERROR(F1163),"",VLOOKUP(D1163,INDIRECT($F$8),6+(O1171-1)*3,0))</f>
        <v>Programming for Problem Solving</v>
      </c>
      <c r="C1171" s="38"/>
      <c r="D1171" s="38"/>
      <c r="E1171" s="38"/>
      <c r="F1171" s="7">
        <f ca="1">IF(ISERROR(F1163),"",VLOOKUP(E1163,INDIRECT($F$8),6+(O1171-1)*3,0))</f>
        <v>4</v>
      </c>
      <c r="G1171" s="39" t="str">
        <f ca="1">IF(ISERROR(F1163),"",_xlfn.TEXTJOIN("/",FALSE,P1171,S1171))</f>
        <v>90/100</v>
      </c>
      <c r="H1171" s="39"/>
      <c r="I1171" s="39" t="str">
        <f ca="1">IF(ISERROR(F1163),"",_xlfn.TEXTJOIN("/",FALSE,Q1171,T1171))</f>
        <v>42/50</v>
      </c>
      <c r="J1171" s="39"/>
      <c r="K1171" s="39" t="str">
        <f ca="1">IF(ISERROR(F1163),"",_xlfn.TEXTJOIN("/",FALSE,R1171,U1171))</f>
        <v>132/150</v>
      </c>
      <c r="L1171" s="39"/>
      <c r="M1171" s="7" t="str">
        <f ca="1">IF(ISERROR(F1163),"",IF(ISTEXT(P1171),IF(P1171="A","Ab",IF(P1171="D","Dt",IF(P1171="UFM","UFM",IF(P1171="NA","")))),IF(AND(ISBLANK(P1171),ISBLANK(R1171)),"",IF(P1171&lt;0.3*S1171,"F",IF(ISBLANK(R1171),"",IF(ISTEXT(R1171),R1171,IF(R1171&gt;=0.9*U1171,"O",IF(R1171&gt;=0.85*U1171,"A+",IF(R1171&gt;=0.8*U1171,"A",IF(R1171&gt;=0.7*U1171,"B+",IF(R1171&gt;=0.6*U1171,"B",IF(R1171&gt;=0.5*U1171,"C",IF(R1171&gt;=0.4*U1171,"P",IF(R1171&lt;0.4*U1171,"F",R1171))))))))))))))</f>
        <v>A+</v>
      </c>
      <c r="N1171" s="8">
        <f t="shared" ca="1" si="111"/>
        <v>9</v>
      </c>
      <c r="O1171">
        <f>O1170+1</f>
        <v>4</v>
      </c>
      <c r="P1171" s="1">
        <f ca="1">IF(ISERROR(F1163),"",IF(ISTEXT(VLOOKUP(B1163,INDIRECT($F$8),6+(O1171-1)*3)),(VLOOKUP(B1163,INDIRECT($F$8),6+(O1171-1)*3)),SUM(VLOOKUP(B1163,INDIRECT($F$8),6+(O1171-1)*3),IF(W1180,W1171,0))))</f>
        <v>90</v>
      </c>
      <c r="Q1171" s="1">
        <f ca="1">IF(ISERROR(F1163),"",VLOOKUP(B1163,INDIRECT($F$8),7+(O1171-1)*3))</f>
        <v>42</v>
      </c>
      <c r="R1171" s="1">
        <f ca="1">IF(ISERROR(F1163),"",SUM(P1171:Q1171))</f>
        <v>132</v>
      </c>
      <c r="S1171" s="1">
        <f ca="1">IF(ISERROR(F1163),"",VLOOKUP(A1163,INDIRECT($F$8),6+(O1171-1)*3))</f>
        <v>100</v>
      </c>
      <c r="T1171" s="1">
        <f ca="1">IF(ISERROR(F1163),"",VLOOKUP(A1163,INDIRECT($F$8),7+(O1171-1)*3))</f>
        <v>50</v>
      </c>
      <c r="U1171" s="1">
        <f ca="1">IF(ISERROR(F1163),"",VLOOKUP(A1163,INDIRECT($F$8),8+(O1171-1)*3))</f>
        <v>150</v>
      </c>
      <c r="V1171" s="1" t="str">
        <f ca="1">IF(ISERROR(F1163),"",IF(N1171=0,A1171,""))</f>
        <v/>
      </c>
      <c r="W1171" s="1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>0</v>
      </c>
      <c r="X1171" s="1" t="str">
        <f ca="1">IF(ISERROR(F1163),"",IF(W1171=0,"",_xlfn.TEXTJOIN("",FALSE," G+",W1171," in ",A1171)))</f>
        <v/>
      </c>
    </row>
    <row r="1172" spans="1:24" ht="12" customHeight="1" x14ac:dyDescent="0.25">
      <c r="A1172" s="7" t="str">
        <f ca="1">IF(ISERROR(F1163),"",VLOOKUP(C1163,INDIRECT($F$8),6+(O1172-1)*3,0))</f>
        <v>AHT 004</v>
      </c>
      <c r="B1172" s="38" t="str">
        <f ca="1">IF(ISERROR(F1163),"",VLOOKUP(D1163,INDIRECT($F$8),6+(O1172-1)*3,0))</f>
        <v>Environmental Studies ($)</v>
      </c>
      <c r="C1172" s="38"/>
      <c r="D1172" s="38"/>
      <c r="E1172" s="38"/>
      <c r="F1172" s="7">
        <f ca="1">IF(ISERROR(F1163),"",VLOOKUP(E1163,INDIRECT($F$8),6+(O1172-1)*3,0))</f>
        <v>0</v>
      </c>
      <c r="G1172" s="39" t="str">
        <f ca="1">IF(ISERROR(F1163),"",_xlfn.TEXTJOIN("/",FALSE,P1172,S1172))</f>
        <v>42/50</v>
      </c>
      <c r="H1172" s="39"/>
      <c r="I1172" s="39" t="str">
        <f ca="1">IF(ISERROR(F1163),"",_xlfn.TEXTJOIN("/",FALSE,Q1172,T1172))</f>
        <v>23/25</v>
      </c>
      <c r="J1172" s="39"/>
      <c r="K1172" s="39" t="str">
        <f ca="1">IF(ISERROR(F1163),"",_xlfn.TEXTJOIN("/",FALSE,R1172,U1172))</f>
        <v>65/75</v>
      </c>
      <c r="L1172" s="39"/>
      <c r="M1172" s="7" t="str">
        <f ca="1">IF(ISERROR(F1163),"",IF(ISTEXT(P1172),IF(P1172="A","Ab",IF(P1172="D","Dt",IF(P1172="UFM","UFM",IF(P1172="NA","")))),IF(AND(ISBLANK(P1172),ISBLANK(R1172)),"",IF(P1172&lt;0.3*S1172,"F",IF(ISBLANK(R1172),"",IF(ISTEXT(R1172),R1172,IF(R1172&gt;=0.9*U1172,"O",IF(R1172&gt;=0.85*U1172,"A+",IF(R1172&gt;=0.8*U1172,"A",IF(R1172&gt;=0.7*U1172,"B+",IF(R1172&gt;=0.6*U1172,"B",IF(R1172&gt;=0.5*U1172,"C",IF(R1172&gt;=0.4*U1172,"P",IF(R1172&lt;0.4*U1172,"F",R1172))))))))))))))</f>
        <v>A+</v>
      </c>
      <c r="N1172" s="8">
        <f t="shared" ca="1" si="111"/>
        <v>9</v>
      </c>
      <c r="O1172">
        <f>O1171+1</f>
        <v>5</v>
      </c>
      <c r="P1172" s="1">
        <f ca="1">IF(ISERROR(F1163),"",IF(ISTEXT(VLOOKUP(B1163,INDIRECT($F$8),6+(O1172-1)*3)),(VLOOKUP(B1163,INDIRECT($F$8),6+(O1172-1)*3)),SUM(VLOOKUP(B1163,INDIRECT($F$8),6+(O1172-1)*3),IF(W1180,W1172,0))))</f>
        <v>42</v>
      </c>
      <c r="Q1172" s="1">
        <f ca="1">IF(ISERROR(F1163),"",VLOOKUP(B1163,INDIRECT($F$8),7+(O1172-1)*3))</f>
        <v>23</v>
      </c>
      <c r="R1172" s="1">
        <f ca="1">IF(ISERROR(F1163),"",SUM(P1172:Q1172))</f>
        <v>65</v>
      </c>
      <c r="S1172" s="1">
        <f ca="1">IF(ISERROR(F1163),"",VLOOKUP(A1163,INDIRECT($F$8),6+(O1172-1)*3))</f>
        <v>50</v>
      </c>
      <c r="T1172" s="1">
        <f ca="1">IF(ISERROR(F1163),"",VLOOKUP(A1163,INDIRECT($F$8),7+(O1172-1)*3))</f>
        <v>25</v>
      </c>
      <c r="U1172" s="1">
        <f ca="1">IF(ISERROR(F1163),"",VLOOKUP(A1163,INDIRECT($F$8),8+(O1172-1)*3))</f>
        <v>75</v>
      </c>
      <c r="V1172" s="1" t="str">
        <f ca="1">IF(ISERROR(F1163),"",IF(N1172=0,A1172,""))</f>
        <v/>
      </c>
      <c r="W1172" s="1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>0</v>
      </c>
      <c r="X1172" s="1" t="str">
        <f ca="1">IF(ISERROR(F1163),"",IF(W1172=0,"",_xlfn.TEXTJOIN("",FALSE," G+",W1172," in ",A1172)))</f>
        <v/>
      </c>
    </row>
    <row r="1173" spans="1:24" ht="12" customHeight="1" x14ac:dyDescent="0.25">
      <c r="A1173" s="7" t="str">
        <f ca="1">IF(ISERROR(F1163),"",VLOOKUP(C1163,INDIRECT($F$8),6+(O1173-1)*3,0))</f>
        <v>AHP 001</v>
      </c>
      <c r="B1173" s="38" t="str">
        <f ca="1">IF(ISERROR(F1163),"",VLOOKUP(D1163,INDIRECT($F$8),6+(O1173-1)*3,0))</f>
        <v>Engineering Physics Lab</v>
      </c>
      <c r="C1173" s="38"/>
      <c r="D1173" s="38"/>
      <c r="E1173" s="38"/>
      <c r="F1173" s="7">
        <f ca="1">IF(ISERROR(F1163),"",VLOOKUP(E1163,INDIRECT($F$8),6+(O1173-1)*3,0))</f>
        <v>1</v>
      </c>
      <c r="G1173" s="39" t="str">
        <f ca="1">IF(ISERROR(F1163),"",_xlfn.TEXTJOIN("/",FALSE,P1173,S1173))</f>
        <v>21/25</v>
      </c>
      <c r="H1173" s="39"/>
      <c r="I1173" s="39" t="str">
        <f ca="1">IF(ISERROR(F1163),"",_xlfn.TEXTJOIN("/",FALSE,Q1173,T1173))</f>
        <v>20/25</v>
      </c>
      <c r="J1173" s="39"/>
      <c r="K1173" s="39" t="str">
        <f ca="1">IF(ISERROR(F1163),"",_xlfn.TEXTJOIN("/",FALSE,R1173,U1173))</f>
        <v>41/50</v>
      </c>
      <c r="L1173" s="39"/>
      <c r="M1173" s="7" t="str">
        <f ca="1">IF(ISERROR(F1163),"",IF(ISTEXT(P1173),IF(P1173="A","Ab",IF(P1173="D","Dt",IF(P1173="UFM","UFM",IF(P1173="NA","")))),IF(AND(ISBLANK(P1173),ISBLANK(R1173)),"",IF(P1173&lt;0.3*S1173,"F",IF(ISBLANK(R1173),"",IF(ISTEXT(R1173),R1173,IF(R1173&gt;=0.9*U1173,"O",IF(R1173&gt;=0.85*U1173,"A+",IF(R1173&gt;=0.8*U1173,"A",IF(R1173&gt;=0.7*U1173,"B+",IF(R1173&gt;=0.6*U1173,"B",IF(R1173&gt;=0.5*U1173,"C",IF(R1173&gt;=0.4*U1173,"P",IF(R1173&lt;0.4*U1173,"F",R1173))))))))))))))</f>
        <v>A</v>
      </c>
      <c r="N1173" s="8">
        <f t="shared" ca="1" si="111"/>
        <v>8</v>
      </c>
      <c r="O1173">
        <f t="shared" ref="O1173:O1179" si="112">O1172+1</f>
        <v>6</v>
      </c>
      <c r="P1173" s="1">
        <f ca="1">IF(ISERROR(F1163),"",IF(ISTEXT(VLOOKUP(B1163,INDIRECT($F$8),6+(O1173-1)*3)),(VLOOKUP(B1163,INDIRECT($F$8),6+(O1173-1)*3)),SUM(VLOOKUP(B1163,INDIRECT($F$8),6+(O1173-1)*3),IF(W1180,W1173,0))))</f>
        <v>21</v>
      </c>
      <c r="Q1173" s="1">
        <f ca="1">IF(ISERROR(F1163),"",VLOOKUP(B1163,INDIRECT($F$8),7+(O1173-1)*3))</f>
        <v>20</v>
      </c>
      <c r="R1173" s="1">
        <f ca="1">IF(ISERROR(F1163),"",SUM(P1173:Q1173))</f>
        <v>41</v>
      </c>
      <c r="S1173" s="1">
        <f ca="1">IF(ISERROR(F1163),"",VLOOKUP(A1163,INDIRECT($F$8),6+(O1173-1)*3))</f>
        <v>25</v>
      </c>
      <c r="T1173" s="1">
        <f ca="1">IF(ISERROR(F1163),"",VLOOKUP(A1163,INDIRECT($F$8),7+(O1173-1)*3))</f>
        <v>25</v>
      </c>
      <c r="U1173" s="1">
        <f ca="1">IF(ISERROR(F1163),"",VLOOKUP(A1163,INDIRECT($F$8),8+(O1173-1)*3))</f>
        <v>50</v>
      </c>
      <c r="V1173" s="1" t="str">
        <f ca="1">IF(ISERROR(F1163),"",IF(N1173=0,A1173,""))</f>
        <v/>
      </c>
      <c r="W1173" s="1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>0</v>
      </c>
      <c r="X1173" s="1" t="str">
        <f ca="1">IF(ISERROR(F1163),"",IF(W1173=0,"",_xlfn.TEXTJOIN("",FALSE," G+",W1173," in ",A1173)))</f>
        <v/>
      </c>
    </row>
    <row r="1174" spans="1:24" ht="12" customHeight="1" x14ac:dyDescent="0.25">
      <c r="A1174" s="7" t="str">
        <f ca="1">IF(ISERROR(F1163),"",VLOOKUP(C1163,INDIRECT($F$8),6+(O1174-1)*3,0))</f>
        <v>EEP 001</v>
      </c>
      <c r="B1174" s="38" t="str">
        <f ca="1">IF(ISERROR(F1163),"",VLOOKUP(D1163,INDIRECT($F$8),6+(O1174-1)*3,0))</f>
        <v>Basic Electrical Engineering Lab</v>
      </c>
      <c r="C1174" s="38"/>
      <c r="D1174" s="38"/>
      <c r="E1174" s="38"/>
      <c r="F1174" s="7">
        <f ca="1">IF(ISERROR(F1163),"",VLOOKUP(E1163,INDIRECT($F$8),6+(O1174-1)*3,0))</f>
        <v>1</v>
      </c>
      <c r="G1174" s="39" t="str">
        <f ca="1">IF(ISERROR(F1163),"",_xlfn.TEXTJOIN("/",FALSE,P1174,S1174))</f>
        <v>23/25</v>
      </c>
      <c r="H1174" s="39"/>
      <c r="I1174" s="39" t="str">
        <f ca="1">IF(ISERROR(F1163),"",_xlfn.TEXTJOIN("/",FALSE,Q1174,T1174))</f>
        <v>20/25</v>
      </c>
      <c r="J1174" s="39"/>
      <c r="K1174" s="39" t="str">
        <f ca="1">IF(ISERROR(F1163),"",_xlfn.TEXTJOIN("/",FALSE,R1174,U1174))</f>
        <v>43/50</v>
      </c>
      <c r="L1174" s="39"/>
      <c r="M1174" s="7" t="str">
        <f ca="1">IF(ISERROR(F1163),"",IF(ISTEXT(P1174),IF(P1174="A","Ab",IF(P1174="D","Dt",IF(P1174="UFM","UFM",IF(P1174="NA","")))),IF(AND(ISBLANK(P1174),ISBLANK(R1174)),"",IF(P1174&lt;0.3*S1174,"F",IF(ISBLANK(R1174),"",IF(ISTEXT(R1174),R1174,IF(R1174&gt;=0.9*U1174,"O",IF(R1174&gt;=0.85*U1174,"A+",IF(R1174&gt;=0.8*U1174,"A",IF(R1174&gt;=0.7*U1174,"B+",IF(R1174&gt;=0.6*U1174,"B",IF(R1174&gt;=0.5*U1174,"C",IF(R1174&gt;=0.4*U1174,"P",IF(R1174&lt;0.4*U1174,"F",R1174))))))))))))))</f>
        <v>A+</v>
      </c>
      <c r="N1174" s="8">
        <f t="shared" ca="1" si="111"/>
        <v>9</v>
      </c>
      <c r="O1174">
        <f t="shared" si="112"/>
        <v>7</v>
      </c>
      <c r="P1174" s="1">
        <f ca="1">IF(ISERROR(F1163),"",IF(ISTEXT(VLOOKUP(B1163,INDIRECT($F$8),6+(O1174-1)*3)),(VLOOKUP(B1163,INDIRECT($F$8),6+(O1174-1)*3)),SUM(VLOOKUP(B1163,INDIRECT($F$8),6+(O1174-1)*3),IF(W1180,W1174,0))))</f>
        <v>23</v>
      </c>
      <c r="Q1174" s="1">
        <f ca="1">IF(ISERROR(F1163),"",VLOOKUP(B1163,INDIRECT($F$8),7+(O1174-1)*3))</f>
        <v>20</v>
      </c>
      <c r="R1174" s="1">
        <f ca="1">IF(ISERROR(F1163),"",SUM(P1174:Q1174))</f>
        <v>43</v>
      </c>
      <c r="S1174" s="1">
        <f ca="1">IF(ISERROR(F1163),"",VLOOKUP(A1163,INDIRECT($F$8),6+(O1174-1)*3))</f>
        <v>25</v>
      </c>
      <c r="T1174" s="1">
        <f ca="1">IF(ISERROR(F1163),"",VLOOKUP(A1163,INDIRECT($F$8),7+(O1174-1)*3))</f>
        <v>25</v>
      </c>
      <c r="U1174" s="1">
        <f ca="1">IF(ISERROR(F1163),"",VLOOKUP(A1163,INDIRECT($F$8),8+(O1174-1)*3))</f>
        <v>50</v>
      </c>
      <c r="V1174" s="1" t="str">
        <f ca="1">IF(ISERROR(F1163),"",IF(N1174=0,A1174,""))</f>
        <v/>
      </c>
      <c r="W1174" s="1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>0</v>
      </c>
      <c r="X1174" s="1" t="str">
        <f ca="1">IF(ISERROR(F1163),"",IF(W1174=0,"",_xlfn.TEXTJOIN("",FALSE," G+",W1174," in ",A1174)))</f>
        <v/>
      </c>
    </row>
    <row r="1175" spans="1:24" ht="12" customHeight="1" x14ac:dyDescent="0.25">
      <c r="A1175" s="7" t="str">
        <f ca="1">IF(ISERROR(F1163),"",VLOOKUP(C1163,INDIRECT($F$8),6+(O1175-1)*3,0))</f>
        <v>CSP 001</v>
      </c>
      <c r="B1175" s="38" t="str">
        <f ca="1">IF(ISERROR(F1163),"",VLOOKUP(D1163,INDIRECT($F$8),6+(O1175-1)*3-Z1175,0))</f>
        <v>Programming for Problem Solving Lab</v>
      </c>
      <c r="C1175" s="38"/>
      <c r="D1175" s="38"/>
      <c r="E1175" s="38"/>
      <c r="F1175" s="7">
        <f ca="1">IF(ISERROR(F1163),"",VLOOKUP(E1163,INDIRECT($F$8),6+(O1175-1)*3,0))</f>
        <v>1</v>
      </c>
      <c r="G1175" s="39" t="str">
        <f ca="1">IF(ISERROR(F1163),"",_xlfn.TEXTJOIN("/",FALSE,P1175,S1175))</f>
        <v>22/25</v>
      </c>
      <c r="H1175" s="39"/>
      <c r="I1175" s="39" t="str">
        <f ca="1">IF(ISERROR(F1163),"",_xlfn.TEXTJOIN("/",FALSE,Q1175,T1175))</f>
        <v>22/25</v>
      </c>
      <c r="J1175" s="39"/>
      <c r="K1175" s="39" t="str">
        <f ca="1">IF(ISERROR(F1163),"",_xlfn.TEXTJOIN("/",FALSE,R1175,U1175))</f>
        <v>44/50</v>
      </c>
      <c r="L1175" s="39"/>
      <c r="M1175" s="7" t="str">
        <f ca="1">IF(ISERROR(F1163),"",IF(ISTEXT(P1175),IF(P1175="A","Ab",IF(P1175="D","Dt",IF(P1175="UFM","UFM",IF(P1175="NA","")))),IF(AND(ISBLANK(P1175),ISBLANK(R1175)),"",IF(P1175&lt;0.3*S1175,"F",IF(ISBLANK(R1175),"",IF(ISTEXT(R1175),R1175,IF(R1175&gt;=0.9*U1175,"O",IF(R1175&gt;=0.85*U1175,"A+",IF(R1175&gt;=0.8*U1175,"A",IF(R1175&gt;=0.7*U1175,"B+",IF(R1175&gt;=0.6*U1175,"B",IF(R1175&gt;=0.5*U1175,"C",IF(R1175&gt;=0.4*U1175,"P",IF(R1175&lt;0.4*U1175,"F",R1175))))))))))))))</f>
        <v>A+</v>
      </c>
      <c r="N1175" s="8">
        <f t="shared" ca="1" si="111"/>
        <v>9</v>
      </c>
      <c r="O1175">
        <f t="shared" si="112"/>
        <v>8</v>
      </c>
      <c r="P1175" s="1">
        <f ca="1">IF(ISERROR(F1163),"",IF(ISTEXT(VLOOKUP(B1163,INDIRECT($F$8),6+(O1175-1)*3)),(VLOOKUP(B1163,INDIRECT($F$8),6+(O1175-1)*3)),SUM(VLOOKUP(B1163,INDIRECT($F$8),6+(O1175-1)*3),IF(W1180,W1175,0))))</f>
        <v>22</v>
      </c>
      <c r="Q1175" s="1">
        <f ca="1">IF(ISERROR(F1163),"",VLOOKUP(B1163,INDIRECT($F$8),7+(O1175-1)*3))</f>
        <v>22</v>
      </c>
      <c r="R1175" s="1">
        <f ca="1">IF(ISERROR(F1163),"",SUM(P1175:Q1175))</f>
        <v>44</v>
      </c>
      <c r="S1175" s="1">
        <f ca="1">IF(ISERROR(F1163),"",VLOOKUP(A1163,INDIRECT($F$8),6+(O1175-1)*3))</f>
        <v>25</v>
      </c>
      <c r="T1175" s="1">
        <f ca="1">IF(ISERROR(F1163),"",VLOOKUP(A1163,INDIRECT($F$8),7+(O1175-1)*3))</f>
        <v>25</v>
      </c>
      <c r="U1175" s="1">
        <f ca="1">IF(ISERROR(F1163),"",VLOOKUP(A1163,INDIRECT($F$8),8+(O1175-1)*3))</f>
        <v>50</v>
      </c>
      <c r="V1175" s="1" t="str">
        <f ca="1">IF(ISERROR(F1163),"",IF(N1175=0,A1175,""))</f>
        <v/>
      </c>
      <c r="W1175" s="1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>0</v>
      </c>
      <c r="X1175" s="1" t="str">
        <f ca="1">IF(ISERROR(F1163),"",IF(W1175=0,"",_xlfn.TEXTJOIN("",FALSE," G+",W1175," in ",A1175)))</f>
        <v/>
      </c>
    </row>
    <row r="1176" spans="1:24" ht="12" customHeight="1" x14ac:dyDescent="0.25">
      <c r="A1176" s="7" t="str">
        <f ca="1">IF(ISERROR(F1163),"",VLOOKUP(C1163,INDIRECT($F$8),6+(O1176-1)*3,0))</f>
        <v>MEP 002</v>
      </c>
      <c r="B1176" s="38" t="str">
        <f ca="1">IF(ISERROR(F1163),"",VLOOKUP(D1163,INDIRECT($F$8),6+(O1176-1)*3-Z1176,0))</f>
        <v>Engineering Graphics &amp; Design Lab</v>
      </c>
      <c r="C1176" s="38"/>
      <c r="D1176" s="38"/>
      <c r="E1176" s="38"/>
      <c r="F1176" s="7">
        <f ca="1">IF(ISERROR(F1163),"",VLOOKUP(E1163,INDIRECT($F$8),6+(O1176-1)*3,0))</f>
        <v>2</v>
      </c>
      <c r="G1176" s="39" t="str">
        <f ca="1">IF(ISERROR(F1163),"",_xlfn.TEXTJOIN("/",FALSE,P1176,S1176))</f>
        <v>38/50</v>
      </c>
      <c r="H1176" s="39"/>
      <c r="I1176" s="39" t="str">
        <f ca="1">IF(ISERROR(F1163),"",_xlfn.TEXTJOIN("/",FALSE,Q1176,T1176))</f>
        <v>47/50</v>
      </c>
      <c r="J1176" s="39"/>
      <c r="K1176" s="39" t="str">
        <f ca="1">IF(ISERROR(F1163),"",_xlfn.TEXTJOIN("/",FALSE,R1176,U1176))</f>
        <v>85/100</v>
      </c>
      <c r="L1176" s="39"/>
      <c r="M1176" s="7" t="str">
        <f ca="1">IF(ISERROR(F1163),"",IF(ISTEXT(P1176),IF(P1176="A","Ab",IF(P1176="D","Dt",IF(P1176="UFM","UFM",IF(P1176="NA","")))),IF(AND(ISBLANK(P1176),ISBLANK(R1176)),"",IF(P1176&lt;0.3*S1176,"F",IF(ISBLANK(R1176),"",IF(ISTEXT(R1176),R1176,IF(R1176&gt;=0.9*U1176,"O",IF(R1176&gt;=0.85*U1176,"A+",IF(R1176&gt;=0.8*U1176,"A",IF(R1176&gt;=0.7*U1176,"B+",IF(R1176&gt;=0.6*U1176,"B",IF(R1176&gt;=0.5*U1176,"C",IF(R1176&gt;=0.4*U1176,"P",IF(R1176&lt;0.4*U1176,"F",R1176))))))))))))))</f>
        <v>A+</v>
      </c>
      <c r="N1176" s="8">
        <f t="shared" ca="1" si="111"/>
        <v>9</v>
      </c>
      <c r="O1176">
        <f t="shared" si="112"/>
        <v>9</v>
      </c>
      <c r="P1176" s="1">
        <f ca="1">IF(ISERROR(F1163),"",IF(ISTEXT(VLOOKUP(B1163,INDIRECT($F$8),6+(O1176-1)*3)),(VLOOKUP(B1163,INDIRECT($F$8),6+(O1176-1)*3)),SUM(VLOOKUP(B1163,INDIRECT($F$8),6+(O1176-1)*3),IF(W1180,W1176,0))))</f>
        <v>38</v>
      </c>
      <c r="Q1176" s="1">
        <f ca="1">IF(ISERROR(F1163),"",VLOOKUP(B1163,INDIRECT($F$8),7+(O1176-1)*3))</f>
        <v>47</v>
      </c>
      <c r="R1176" s="1">
        <f ca="1">IF(ISERROR(F1163),"",SUM(P1176:Q1176))</f>
        <v>85</v>
      </c>
      <c r="S1176" s="1">
        <f ca="1">IF(ISERROR(F1163),"",VLOOKUP(A1163,INDIRECT($F$8),6+(O1176-1)*3))</f>
        <v>50</v>
      </c>
      <c r="T1176" s="1">
        <f ca="1">IF(ISERROR(F1163),"",VLOOKUP(A1163,INDIRECT($F$8),7+(O1176-1)*3))</f>
        <v>50</v>
      </c>
      <c r="U1176" s="1">
        <f ca="1">IF(ISERROR(F1163),"",VLOOKUP(A1163,INDIRECT($F$8),8+(O1176-1)*3))</f>
        <v>100</v>
      </c>
      <c r="V1176" s="1" t="str">
        <f ca="1">IF(ISERROR(F1163),"",IF(N1176=0,A1176,""))</f>
        <v/>
      </c>
      <c r="W1176" s="1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>0</v>
      </c>
      <c r="X1176" s="1" t="str">
        <f ca="1">IF(ISERROR(F1163),"",IF(W1176=0,"",_xlfn.TEXTJOIN("",FALSE," G+",W1176," in ",A1176)))</f>
        <v/>
      </c>
    </row>
    <row r="1177" spans="1:24" ht="12" customHeight="1" x14ac:dyDescent="0.25">
      <c r="A1177" s="7" t="str">
        <f ca="1">IF(ISERROR(F1163),"",VLOOKUP(C1163,INDIRECT($F$8),6+(O1177-1)*3,0))</f>
        <v>AHP 003</v>
      </c>
      <c r="B1177" s="38" t="str">
        <f ca="1">IF(ISERROR(F1163),"",VLOOKUP(D1163,INDIRECT($F$8),6+(O1177-1)*3,0))</f>
        <v>Introduction to Digital Marketing Lab</v>
      </c>
      <c r="C1177" s="38"/>
      <c r="D1177" s="38"/>
      <c r="E1177" s="38"/>
      <c r="F1177" s="7">
        <f ca="1">IF(ISERROR(F1163),"",VLOOKUP(E1163,INDIRECT($F$8),6+(O1177-1)*3,0))</f>
        <v>1</v>
      </c>
      <c r="G1177" s="39" t="str">
        <f ca="1">IF(ISERROR(F1163),"",_xlfn.TEXTJOIN("/",FALSE,P1177,S1177))</f>
        <v>21/25</v>
      </c>
      <c r="H1177" s="39"/>
      <c r="I1177" s="39" t="str">
        <f ca="1">IF(ISERROR(F1163),"",_xlfn.TEXTJOIN("/",FALSE,Q1177,T1177))</f>
        <v>21/25</v>
      </c>
      <c r="J1177" s="39"/>
      <c r="K1177" s="39" t="str">
        <f ca="1">IF(ISERROR(F1163),"",_xlfn.TEXTJOIN("/",FALSE,R1177,U1177))</f>
        <v>42/50</v>
      </c>
      <c r="L1177" s="39"/>
      <c r="M1177" s="7" t="str">
        <f ca="1">IF(ISERROR(F1163),"",IF(ISTEXT(P1177),IF(P1177="A","Ab",IF(P1177="D","Dt",IF(P1177="UFM","UFM",IF(P1177="NA","")))),IF(AND(ISBLANK(P1177),ISBLANK(R1177)),"",IF(P1177&lt;0.3*S1177,"F",IF(ISBLANK(R1177),"",IF(ISTEXT(R1177),R1177,IF(R1177&gt;=0.9*U1177,"O",IF(R1177&gt;=0.85*U1177,"A+",IF(R1177&gt;=0.8*U1177,"A",IF(R1177&gt;=0.7*U1177,"B+",IF(R1177&gt;=0.6*U1177,"B",IF(R1177&gt;=0.5*U1177,"C",IF(R1177&gt;=0.4*U1177,"P",IF(R1177&lt;0.4*U1177,"F",R1177))))))))))))))</f>
        <v>A</v>
      </c>
      <c r="N1177" s="8">
        <f t="shared" ca="1" si="111"/>
        <v>8</v>
      </c>
      <c r="O1177">
        <f t="shared" si="112"/>
        <v>10</v>
      </c>
      <c r="P1177" s="1">
        <f ca="1">IF(ISERROR(F1163),"",IF(ISTEXT(VLOOKUP(B1163,INDIRECT($F$8),6+(O1177-1)*3)),(VLOOKUP(B1163,INDIRECT($F$8),6+(O1177-1)*3)),SUM(VLOOKUP(B1163,INDIRECT($F$8),6+(O1177-1)*3),IF(W1180,W1177,0))))</f>
        <v>21</v>
      </c>
      <c r="Q1177" s="1">
        <f ca="1">IF(ISERROR(F1163),"",VLOOKUP(B1163,INDIRECT($F$8),7+(O1177-1)*3))</f>
        <v>21</v>
      </c>
      <c r="R1177" s="1">
        <f ca="1">IF(ISERROR(F1163),"",SUM(P1177:Q1177))</f>
        <v>42</v>
      </c>
      <c r="S1177" s="1">
        <f ca="1">IF(ISERROR(F1163),"",VLOOKUP(A1163,INDIRECT($F$8),6+(O1177-1)*3))</f>
        <v>25</v>
      </c>
      <c r="T1177" s="1">
        <f ca="1">IF(ISERROR(F1163),"",VLOOKUP(A1163,INDIRECT($F$8),7+(O1177-1)*3))</f>
        <v>25</v>
      </c>
      <c r="U1177" s="1">
        <f ca="1">IF(ISERROR(F1163),"",VLOOKUP(A1163,INDIRECT($F$8),8+(O1177-1)*3))</f>
        <v>50</v>
      </c>
      <c r="V1177" s="1" t="str">
        <f ca="1">IF(ISERROR(F1163),"",IF(N1177=0,A1177,""))</f>
        <v/>
      </c>
      <c r="W1177" s="1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>0</v>
      </c>
      <c r="X1177" s="1" t="str">
        <f ca="1">IF(ISERROR(F1163),"",IF(W1177=0,"",_xlfn.TEXTJOIN("",FALSE," G+",W1177," in ",A1177)))</f>
        <v/>
      </c>
    </row>
    <row r="1178" spans="1:24" ht="12" customHeight="1" x14ac:dyDescent="0.25">
      <c r="A1178" s="7" t="str">
        <f ca="1">IF(ISERROR(F1163),"",VLOOKUP(C1163,INDIRECT($F$8),6+(O1178-1)*3,0))</f>
        <v>AHP 005</v>
      </c>
      <c r="B1178" s="38" t="str">
        <f ca="1">IF(ISERROR(F1163),"",VLOOKUP(D1163,INDIRECT($F$8),6+(O1178-1)*3,0))</f>
        <v>Self Employment &amp; Entrepreneurship Development</v>
      </c>
      <c r="C1178" s="38"/>
      <c r="D1178" s="38"/>
      <c r="E1178" s="38"/>
      <c r="F1178" s="7">
        <f ca="1">IF(ISERROR(F1163),"",VLOOKUP(E1163,INDIRECT($F$8),6+(O1178-1)*3,0))</f>
        <v>1</v>
      </c>
      <c r="G1178" s="39" t="str">
        <f ca="1">IF(ISERROR(F1163),"",_xlfn.TEXTJOIN("/",FALSE,P1178,S1178))</f>
        <v>19/25</v>
      </c>
      <c r="H1178" s="39"/>
      <c r="I1178" s="39" t="str">
        <f ca="1">IF(ISERROR(F1163),"",_xlfn.TEXTJOIN("/",FALSE,Q1178,T1178))</f>
        <v>19/25</v>
      </c>
      <c r="J1178" s="39"/>
      <c r="K1178" s="39" t="str">
        <f ca="1">IF(ISERROR(F1163),"",_xlfn.TEXTJOIN("/",FALSE,R1178,U1178))</f>
        <v>38/50</v>
      </c>
      <c r="L1178" s="39"/>
      <c r="M1178" s="7" t="str">
        <f ca="1">IF(ISERROR(F1163),"",IF(ISTEXT(P1178),IF(P1178="A","Ab",IF(P1178="D","Dt",IF(P1178="UFM","UFM",IF(P1178="NA","")))),IF(AND(ISBLANK(P1178),ISBLANK(R1178)),"",IF(P1178&lt;0.3*S1178,"F",IF(ISBLANK(R1178),"",IF(ISTEXT(R1178),R1178,IF(R1178&gt;=0.9*U1178,"O",IF(R1178&gt;=0.85*U1178,"A+",IF(R1178&gt;=0.8*U1178,"A",IF(R1178&gt;=0.7*U1178,"B+",IF(R1178&gt;=0.6*U1178,"B",IF(R1178&gt;=0.5*U1178,"C",IF(R1178&gt;=0.4*U1178,"P",IF(R1178&lt;0.4*U1178,"F",R1178))))))))))))))</f>
        <v>B+</v>
      </c>
      <c r="N1178" s="8">
        <f t="shared" ca="1" si="111"/>
        <v>7</v>
      </c>
      <c r="O1178">
        <f t="shared" si="112"/>
        <v>11</v>
      </c>
      <c r="P1178" s="1">
        <f ca="1">IF(ISERROR(F1163),"",IF(ISTEXT(VLOOKUP(B1163,INDIRECT($F$8),6+(O1178-1)*3)),(VLOOKUP(B1163,INDIRECT($F$8),6+(O1178-1)*3)),SUM(VLOOKUP(B1163,INDIRECT($F$8),6+(O1178-1)*3),IF(W1180,W1178,0))))</f>
        <v>19</v>
      </c>
      <c r="Q1178" s="1">
        <f ca="1">IF(ISERROR(F1163),"",VLOOKUP(B1163,INDIRECT($F$8),7+(O1178-1)*3))</f>
        <v>19</v>
      </c>
      <c r="R1178" s="1">
        <f ca="1">IF(ISERROR(F1163),"",SUM(P1178:Q1178))</f>
        <v>38</v>
      </c>
      <c r="S1178" s="1">
        <f ca="1">IF(ISERROR(F1163),"",VLOOKUP(A1163,INDIRECT($F$8),6+(O1178-1)*3))</f>
        <v>25</v>
      </c>
      <c r="T1178" s="1">
        <f ca="1">IF(ISERROR(F1163),"",VLOOKUP(A1163,INDIRECT($F$8),7+(O1178-1)*3))</f>
        <v>25</v>
      </c>
      <c r="U1178" s="1">
        <f ca="1">IF(ISERROR(F1163),"",VLOOKUP(A1163,INDIRECT($F$8),8+(O1178-1)*3))</f>
        <v>50</v>
      </c>
      <c r="V1178" s="1" t="str">
        <f ca="1">IF(ISERROR(F1163),"",IF(N1178=0,A1178,""))</f>
        <v/>
      </c>
      <c r="W1178" s="1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>0</v>
      </c>
      <c r="X1178" s="1" t="str">
        <f ca="1">IF(ISERROR(F1163),"",IF(W1178=0,"",_xlfn.TEXTJOIN("",FALSE," G+",W1178," in ",A1178)))</f>
        <v/>
      </c>
    </row>
    <row r="1179" spans="1:24" ht="12" customHeight="1" x14ac:dyDescent="0.25">
      <c r="A1179" s="7" t="str">
        <f ca="1">IF(ISERROR(F1163),"",VLOOKUP(C1163,INDIRECT($F$8),6+(O1179-1)*3-Y1179,0))</f>
        <v>GP 02</v>
      </c>
      <c r="B1179" s="38" t="str">
        <f ca="1">IF(ISERROR(F1163),"",VLOOKUP(D1163,INDIRECT($F$8),6+(O1179-1)*3-Z1179,0))</f>
        <v>General Proficiency ($)</v>
      </c>
      <c r="C1179" s="38"/>
      <c r="D1179" s="38"/>
      <c r="E1179" s="38"/>
      <c r="F1179" s="7">
        <f ca="1">IF(ISERROR(F1163),"",VLOOKUP(E1163,INDIRECT($F$8),6+(O1179-1)*3-AA1179,0))</f>
        <v>0</v>
      </c>
      <c r="G1179" s="39" t="str">
        <f ca="1">IF(ISERROR(F1163),"","-")</f>
        <v>-</v>
      </c>
      <c r="H1179" s="39"/>
      <c r="I1179" s="39" t="str">
        <f ca="1">IF(ISERROR(F1163),"",_xlfn.TEXTJOIN("/",FALSE,Q1179,T1179))</f>
        <v>45/50</v>
      </c>
      <c r="J1179" s="39"/>
      <c r="K1179" s="39" t="str">
        <f ca="1">IF(ISERROR(F1163),"",_xlfn.TEXTJOIN("/",FALSE,R1179,U1179))</f>
        <v>45/50</v>
      </c>
      <c r="L1179" s="39"/>
      <c r="M1179" s="39" t="str">
        <f ca="1">IF(ISBLANK(R1179),"",IF(ISTEXT(R1179),R1179,IF(R1179&gt;=0.8*U1179,"Excellent",IF(R1179&gt;=0.6*U1179,"Very Good",IF(R1179&gt;=0.4*U1179,"Good",IF(R1179&gt;=0.2*U1179,"Satisfactory","Average"))))))</f>
        <v>Excellent</v>
      </c>
      <c r="N1179" s="39"/>
      <c r="O1179">
        <f t="shared" si="112"/>
        <v>12</v>
      </c>
      <c r="P1179" s="1">
        <f ca="1">IF(ISERROR(F1163),"",IF(ISTEXT(VLOOKUP(B\28,INDIRECT($F$8),6+(O1179-1)*3)),(VLOOKUP(B1163,INDIRECT($F$8),6+(O1179-1)*3)),SUM(VLOOKUP(B1163,INDIRECT($F$8),6+(O1179-1)*3),IF(W1180,W1179,0))))</f>
        <v>0</v>
      </c>
      <c r="Q1179" s="1">
        <f ca="1">IF(ISERROR(F1163),"",VLOOKUP(B1163,INDIRECT($F$8),7+(O1179-1)*3))</f>
        <v>45</v>
      </c>
      <c r="R1179" s="1">
        <f ca="1">IF(ISERROR(F1163),"",SUM(P1179:Q1179))</f>
        <v>45</v>
      </c>
      <c r="S1179" s="1">
        <f ca="1">IF(ISERROR(F1163),"",VLOOKUP(A1163,INDIRECT($F$8),6+(O1179-1)*3))</f>
        <v>0</v>
      </c>
      <c r="T1179" s="1">
        <f ca="1">IF(ISERROR(F1163),"",VLOOKUP(A1163,INDIRECT($F$8),7+(O1179-1)*3))</f>
        <v>50</v>
      </c>
      <c r="U1179" s="1">
        <f ca="1">IF(ISERROR(F1163),"",VLOOKUP(A1163,INDIRECT($F$8),8+(O1179-1)*3))</f>
        <v>50</v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5">
      <c r="A1180" s="40" t="str">
        <f ca="1">IF(ISERROR(F1163),"",A1159)</f>
        <v>Total Credits/ Marks/ Total Grade Points</v>
      </c>
      <c r="B1180" s="40"/>
      <c r="C1180" s="40"/>
      <c r="D1180" s="40"/>
      <c r="E1180" s="40"/>
      <c r="F1180" s="10">
        <f ca="1">IF(ISERROR(F1163),"",SUM(F1168:F1178))</f>
        <v>23</v>
      </c>
      <c r="G1180" s="41" t="str">
        <f ca="1">IF(ISERROR(F1163),"",_xlfn.TEXTJOIN("/",TRUE,SUMIF(F1168:F1179,"&gt;0",P1168:P1179),SUMIF(F1168:F1179,"&gt;0",S1168:S1179)))</f>
        <v>384/575</v>
      </c>
      <c r="H1180" s="41"/>
      <c r="I1180" s="41" t="str">
        <f ca="1">IF(ISERROR(F1163),"",_xlfn.TEXTJOIN("/",TRUE,SUMIF(F1168:F1179,"&gt;0",Q1168:Q1179),SUMIF(F1168:F1179,"&gt;0",T1168:T1179)))</f>
        <v>303/375</v>
      </c>
      <c r="J1180" s="41"/>
      <c r="K1180" s="41" t="str">
        <f ca="1">IF(ISERROR(F1163),"",_xlfn.TEXTJOIN("/",TRUE,SUMIF(F1168:F1179,"&gt;0",R1168:R1179),SUMIF(F1168:F1179,"&gt;0",U1168:U1179)))</f>
        <v>687/950</v>
      </c>
      <c r="L1180" s="41"/>
      <c r="M1180" s="40" t="e">
        <f ca="1">IF(ISERROR(F1163),"",SUMPRODUCT(N1168:N1178,F1168:F1178))</f>
        <v>#N/A</v>
      </c>
      <c r="N1180" s="40"/>
      <c r="V1180" s="1" t="e">
        <f ca="1">IF(ISERROR(F1163),"",_xlfn.TEXTJOIN(", ",TRUE,V1168:V1179))</f>
        <v>#N/A</v>
      </c>
      <c r="W1180" t="b">
        <f ca="1">IF(ISERROR(F1163),"",IF(SUM(W1168:W1179)&lt;=W1167,TRUE,FALSE))</f>
        <v>0</v>
      </c>
      <c r="X1180" s="1" t="str">
        <f ca="1">IF(ISERROR(F1163),"",_xlfn.TEXTJOIN(",",TRUE,X1168:X1179))</f>
        <v xml:space="preserve"> G+11 in AHT 001</v>
      </c>
    </row>
    <row r="1181" spans="1:24" ht="12" customHeight="1" x14ac:dyDescent="0.25">
      <c r="A1181" s="40" t="str">
        <f ca="1">IF(ISERROR(F1163),"",A1160)</f>
        <v>Result:</v>
      </c>
      <c r="B1181" s="42" t="e" cm="1">
        <f t="array" aca="1" ref="B1181" ca="1">IF(INDIRECT("N" &amp; ROW())&lt;20, "NOT PROMOTED TO SECOND YEAR", IF(TRIM(INDIRECT("V" &amp; ROW()-1))="","PASS","CARRY OVER")
)</f>
        <v>#N/A</v>
      </c>
      <c r="C1181" s="42"/>
      <c r="D1181" s="40" t="str">
        <f ca="1">IF(ISERROR(F1163),"",D1160)</f>
        <v>Remark:</v>
      </c>
      <c r="E1181" s="42" t="e">
        <f ca="1">IF(ISERROR(F1163),"",IF(V1180="",IF(X1180="","",X1180),_xlfn.TEXTJOIN(" ",TRUE,"BACK IN",V1180)))</f>
        <v>#N/A</v>
      </c>
      <c r="F1181" s="42"/>
      <c r="G1181" s="40" t="str">
        <f ca="1">IF(ISERROR(F1163),"",G1160)</f>
        <v>SGPA:</v>
      </c>
      <c r="H1181" s="43" t="e">
        <f ca="1">IF(ISERROR(F1163),"",M1180/F1180)</f>
        <v>#N/A</v>
      </c>
      <c r="I1181" s="40" t="str">
        <f ca="1">IF(ISERROR(F1163),"",I1160)</f>
        <v>CGPA:</v>
      </c>
      <c r="J1181" s="43" t="e">
        <f ca="1">IF(ISERROR(F1163),"",VLOOKUP(B1163,INDIRECT($F$8),12+(O1179-1)*3,0))</f>
        <v>#N/A</v>
      </c>
      <c r="K1181" s="42" t="str">
        <f ca="1">IF(ISERROR(F1163),"",K1160)</f>
        <v>Earned Credits:</v>
      </c>
      <c r="L1181" s="40">
        <f ca="1">IF(ISERROR(F1163),"",SUMIF(N1168:N1178,"&gt;0",F1168:F1178))</f>
        <v>19</v>
      </c>
      <c r="M1181" s="42" t="str">
        <f ca="1">IF(ISERROR(F1163),"",M1160)</f>
        <v>Cuml. Earned Credits:</v>
      </c>
      <c r="N1181" s="40">
        <f ca="1">IF(ISERROR(F1163),"",VLOOKUP(B1163,INDIRECT($F$8),10+(O1179-1)*3,0))</f>
        <v>42</v>
      </c>
    </row>
    <row r="1182" spans="1:24" ht="12" customHeight="1" x14ac:dyDescent="0.25">
      <c r="A1182" s="40"/>
      <c r="B1182" s="42"/>
      <c r="C1182" s="42"/>
      <c r="D1182" s="40"/>
      <c r="E1182" s="42"/>
      <c r="F1182" s="42"/>
      <c r="G1182" s="40"/>
      <c r="H1182" s="43"/>
      <c r="I1182" s="40"/>
      <c r="J1182" s="43"/>
      <c r="K1182" s="42"/>
      <c r="L1182" s="40"/>
      <c r="M1182" s="42"/>
      <c r="N1182" s="40"/>
    </row>
    <row r="1183" spans="1:24" ht="12" customHeight="1" x14ac:dyDescent="0.25">
      <c r="A1183" s="40"/>
      <c r="B1183" s="42"/>
      <c r="C1183" s="42"/>
      <c r="D1183" s="40"/>
      <c r="E1183" s="42"/>
      <c r="F1183" s="42"/>
      <c r="G1183" s="40"/>
      <c r="H1183" s="43"/>
      <c r="I1183" s="40"/>
      <c r="J1183" s="43"/>
      <c r="K1183" s="42"/>
      <c r="L1183" s="40"/>
      <c r="M1183" s="42"/>
      <c r="N1183" s="40"/>
    </row>
    <row r="1184" spans="1:24" ht="12" customHeight="1" x14ac:dyDescent="0.25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 t="str">
        <f ca="1">VLOOKUP(B1184,INDIRECT($F$8),4,0)</f>
        <v>VAIBHAV KUMAR BHARTI</v>
      </c>
    </row>
    <row r="1185" spans="1:24" ht="12" customHeight="1" x14ac:dyDescent="0.25">
      <c r="A1185" s="44" t="str">
        <f ca="1">IF(ISERROR(F1184),"",A1164)</f>
        <v>Name:</v>
      </c>
      <c r="B1185" s="44" t="str">
        <f ca="1">IFERROR(VLOOKUP(B1184,INDIRECT($F$8),4,0),"")</f>
        <v>VAIBHAV KUMAR BHARTI</v>
      </c>
      <c r="C1185" s="44"/>
      <c r="D1185" s="44" t="str">
        <f ca="1">IF(ISERROR(F1184),"",D1164)</f>
        <v>Father's Name:</v>
      </c>
      <c r="E1185" s="44" t="str">
        <f ca="1">IFERROR(VLOOKUP(B1184,INDIRECT($F$8),5,0),"")</f>
        <v>VINOD KUMAR BHARTI</v>
      </c>
      <c r="F1185" s="44"/>
      <c r="G1185" s="44" t="str">
        <f ca="1">IF(ISERROR(F1184),"",G1164)</f>
        <v>University Roll No:</v>
      </c>
      <c r="H1185" s="44"/>
      <c r="I1185" s="45">
        <f ca="1">IFERROR(VLOOKUP(B1184,INDIRECT($F$8),2,0),"")</f>
        <v>250090101057</v>
      </c>
      <c r="J1185" s="45"/>
      <c r="K1185" s="44" t="str">
        <f ca="1">IF(ISERROR(F1184),"",K1164)</f>
        <v>University Enrol. No:</v>
      </c>
      <c r="L1185" s="44"/>
      <c r="M1185" s="45">
        <f ca="1">IFERROR(VLOOKUP(B1184,INDIRECT($F$8),3,0),"")</f>
        <v>0</v>
      </c>
      <c r="N1185" s="45"/>
    </row>
    <row r="1186" spans="1:24" ht="12" customHeight="1" x14ac:dyDescent="0.25">
      <c r="A1186" s="44"/>
      <c r="B1186" s="44"/>
      <c r="C1186" s="44"/>
      <c r="D1186" s="44"/>
      <c r="E1186" s="44"/>
      <c r="F1186" s="44"/>
      <c r="G1186" s="44"/>
      <c r="H1186" s="44"/>
      <c r="I1186" s="45"/>
      <c r="J1186" s="45"/>
      <c r="K1186" s="44"/>
      <c r="L1186" s="44"/>
      <c r="M1186" s="45"/>
      <c r="N1186" s="45"/>
    </row>
    <row r="1187" spans="1:24" ht="12" customHeight="1" x14ac:dyDescent="0.25">
      <c r="A1187" s="42" t="str">
        <f ca="1">IF(ISERROR(F1184),"",A1166)</f>
        <v>Subject Code</v>
      </c>
      <c r="B1187" s="42" t="str">
        <f ca="1">IF(ISERROR(F1184),"",B1166)</f>
        <v>Subject Name</v>
      </c>
      <c r="C1187" s="42"/>
      <c r="D1187" s="42"/>
      <c r="E1187" s="42"/>
      <c r="F1187" s="42" t="str">
        <f ca="1">IF(ISERROR(F1184),"",F1166)</f>
        <v>Credits</v>
      </c>
      <c r="G1187" s="42" t="str">
        <f ca="1">IF(ISERROR(F1184),"",G1166)</f>
        <v>External Marks</v>
      </c>
      <c r="H1187" s="42"/>
      <c r="I1187" s="42" t="str">
        <f ca="1">IF(ISERROR(F1184),"",I1166)</f>
        <v>Sessional Marks</v>
      </c>
      <c r="J1187" s="42"/>
      <c r="K1187" s="42" t="str">
        <f ca="1">IF(ISERROR(F1184),"",K1166)</f>
        <v>Total Marks</v>
      </c>
      <c r="L1187" s="42"/>
      <c r="M1187" s="42" t="str">
        <f ca="1">IF(ISERROR(F1184),"",M1166)</f>
        <v>Grade</v>
      </c>
      <c r="N1187" s="42" t="str">
        <f ca="1">IF(ISERROR(F1184),"",N1166)</f>
        <v>Grade Points</v>
      </c>
    </row>
    <row r="1188" spans="1:24" ht="12" customHeight="1" x14ac:dyDescent="0.25">
      <c r="A1188" s="42"/>
      <c r="B1188" s="42"/>
      <c r="C1188" s="42"/>
      <c r="D1188" s="42"/>
      <c r="E1188" s="42"/>
      <c r="F1188" s="42"/>
      <c r="G1188" s="42"/>
      <c r="H1188" s="42"/>
      <c r="I1188" s="42"/>
      <c r="J1188" s="42"/>
      <c r="K1188" s="42"/>
      <c r="L1188" s="42"/>
      <c r="M1188" s="42"/>
      <c r="N1188" s="42"/>
      <c r="W1188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10</v>
      </c>
    </row>
    <row r="1189" spans="1:24" ht="12" customHeight="1" x14ac:dyDescent="0.25">
      <c r="A1189" s="7" t="str">
        <f ca="1">IF(ISERROR(F1184),"",VLOOKUP(C1184,INDIRECT($F$8),6+(O1189-1)*3,0))</f>
        <v>AHT 001</v>
      </c>
      <c r="B1189" s="38" t="str">
        <f ca="1">IF(ISERROR(F1184),"",VLOOKUP(D1184,INDIRECT($F$8),6+(O1189-1)*3,0))</f>
        <v>Engineering Physics</v>
      </c>
      <c r="C1189" s="38"/>
      <c r="D1189" s="38"/>
      <c r="E1189" s="38"/>
      <c r="F1189" s="7">
        <f ca="1">IF(ISERROR(F1184),"",VLOOKUP(E1184,INDIRECT($F$8),6+(O1189-1)*3,0))</f>
        <v>4</v>
      </c>
      <c r="G1189" s="39" t="str">
        <f ca="1">IF(ISERROR(F1184),"",_xlfn.TEXTJOIN("/",FALSE,P1189,S1189))</f>
        <v>VINOD KUMAR BHARTI/100</v>
      </c>
      <c r="H1189" s="39"/>
      <c r="I1189" s="39" t="str">
        <f ca="1">IF(ISERROR(F1184),"",_xlfn.TEXTJOIN("/",FALSE,Q1189,T1189))</f>
        <v>26/50</v>
      </c>
      <c r="J1189" s="39"/>
      <c r="K1189" s="39" t="str">
        <f ca="1">IF(ISERROR(F1184),"",_xlfn.TEXTJOIN("/",FALSE,R1189,U1189))</f>
        <v>26/150</v>
      </c>
      <c r="L1189" s="39"/>
      <c r="M1189" s="7" t="b">
        <f ca="1">IF(ISERROR(F1184),"",IF(ISTEXT(P1189),IF(P1189="A","Ab",IF(P1189="D","Dt",IF(P1189="UFM","UFM",IF(P1189="NA","")))),IF(AND(ISBLANK(P1189),ISBLANK(R1189)),"",IF(P1189&lt;0.3*S1189,"F",IF(ISBLANK(R1189),"",IF(ISTEXT(R1189),R1189,IF(R1189&gt;=0.9*U1189,"O",IF(R1189&gt;=0.85*U1189,"A+",IF(R1189&gt;=0.8*U1189,"A",IF(R1189&gt;=0.7*U1189,"B+",IF(R1189&gt;=0.6*U1189,"B",IF(R1189&gt;=0.5*U1189,"C",IF(R1189&gt;=0.4*U1189,"P",IF(R1189&lt;0.4*U1189,"F",R1189))))))))))))))</f>
        <v>0</v>
      </c>
      <c r="N1189" s="8" t="e">
        <f t="shared" ref="N1189:N1199" ca="1" si="113">INDEX($Z$2:$Z$13,MATCH(M1189,$Y$2:$Y$13,0))</f>
        <v>#N/A</v>
      </c>
      <c r="O1189">
        <v>1</v>
      </c>
      <c r="P1189" s="1" t="str">
        <f ca="1">IF(ISERROR(F1184),"",IF(ISTEXT(VLOOKUP(B1184,INDIRECT($F$8),6+(O1189-1)*3)),(VLOOKUP(B1184,INDIRECT($F$8),6+(O1189-1)*3)),SUM(VLOOKUP(B1184,INDIRECT($F$8),6+(O1189-1)*3),IF(W1201,W1189,0))))</f>
        <v>VINOD KUMAR BHARTI</v>
      </c>
      <c r="Q1189" s="1">
        <f ca="1">IF(ISERROR(F1184),"",VLOOKUP(B1184,INDIRECT($F$8),7+(O1189-1)*3))</f>
        <v>26</v>
      </c>
      <c r="R1189" s="1">
        <f ca="1">IF(ISERROR(F1184),"",SUM(P1189:Q1189))</f>
        <v>26</v>
      </c>
      <c r="S1189" s="1">
        <f ca="1">IF(ISERROR(F1184),"",VLOOKUP(A1184,INDIRECT($F$8),6+(O1189-1)*3))</f>
        <v>100</v>
      </c>
      <c r="T1189" s="1">
        <f ca="1">IF(ISERROR(F1184),"",VLOOKUP(A1184,INDIRECT($F$8),7+(O1189-1)*3))</f>
        <v>50</v>
      </c>
      <c r="U1189" s="1">
        <f ca="1">IF(ISERROR(F1184),"",VLOOKUP(A1184,INDIRECT($F$8),8+(O1189-1)*3))</f>
        <v>150</v>
      </c>
      <c r="V1189" s="1" t="e">
        <f ca="1">IF(ISERROR(F1184),"",IF(N1189=0,A1189,""))</f>
        <v>#N/A</v>
      </c>
      <c r="W1189" s="1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>11</v>
      </c>
      <c r="X1189" s="1" t="str">
        <f ca="1">IF(ISERROR(F1184),"",IF(W1189=0,"",_xlfn.TEXTJOIN("",FALSE," G+",W1189," in ",A1189)))</f>
        <v xml:space="preserve"> G+11 in AHT 001</v>
      </c>
    </row>
    <row r="1190" spans="1:24" ht="12" customHeight="1" x14ac:dyDescent="0.25">
      <c r="A1190" s="7" t="str">
        <f ca="1">IF(ISERROR(F1184),"",VLOOKUP(C1184,INDIRECT($F$8),6+(O1190-1)*3,0))</f>
        <v>AHT 005</v>
      </c>
      <c r="B1190" s="38" t="str">
        <f ca="1">IF(ISERROR(F1184),"",VLOOKUP(D1184,INDIRECT($F$8),6+(O1190-1)*3,0))</f>
        <v>Analytical Mathematics</v>
      </c>
      <c r="C1190" s="38"/>
      <c r="D1190" s="38"/>
      <c r="E1190" s="38"/>
      <c r="F1190" s="7">
        <f ca="1">IF(ISERROR(F1184),"",VLOOKUP(E1184,INDIRECT($F$8),6+(O1190-1)*3,0))</f>
        <v>4</v>
      </c>
      <c r="G1190" s="39" t="str">
        <f ca="1">IF(ISERROR(F1184),"",_xlfn.TEXTJOIN("/",FALSE,P1190,S1190))</f>
        <v>61/100</v>
      </c>
      <c r="H1190" s="39"/>
      <c r="I1190" s="39" t="str">
        <f ca="1">IF(ISERROR(F1184),"",_xlfn.TEXTJOIN("/",FALSE,Q1190,T1190))</f>
        <v>32/50</v>
      </c>
      <c r="J1190" s="39"/>
      <c r="K1190" s="39" t="str">
        <f ca="1">IF(ISERROR(F1184),"",_xlfn.TEXTJOIN("/",FALSE,R1190,U1190))</f>
        <v>93/150</v>
      </c>
      <c r="L1190" s="39"/>
      <c r="M1190" s="7" t="str">
        <f ca="1">IF(ISERROR(F1184),"",IF(ISTEXT(P1190),IF(P1190="A","Ab",IF(P1190="D","Dt",IF(P1190="UFM","UFM",IF(P1190="NA","")))),IF(AND(ISBLANK(P1190),ISBLANK(R1190)),"",IF(P1190&lt;0.3*S1190,"F",IF(ISBLANK(R1190),"",IF(ISTEXT(R1190),R1190,IF(R1190&gt;=0.9*U1190,"O",IF(R1190&gt;=0.85*U1190,"A+",IF(R1190&gt;=0.8*U1190,"A",IF(R1190&gt;=0.7*U1190,"B+",IF(R1190&gt;=0.6*U1190,"B",IF(R1190&gt;=0.5*U1190,"C",IF(R1190&gt;=0.4*U1190,"P",IF(R1190&lt;0.4*U1190,"F",R1190))))))))))))))</f>
        <v>B</v>
      </c>
      <c r="N1190" s="8">
        <f t="shared" ca="1" si="113"/>
        <v>6</v>
      </c>
      <c r="O1190">
        <f>O1189+1</f>
        <v>2</v>
      </c>
      <c r="P1190" s="1">
        <f ca="1">IF(ISERROR(F1184),"",IF(ISTEXT(VLOOKUP(B1184,INDIRECT($F$8),6+(O1190-1)*3)),(VLOOKUP(B1184,INDIRECT($F$8),6+(O1190-1)*3)),SUM(VLOOKUP(B1184,INDIRECT($F$8),6+(O1190-1)*3),IF(W1201,W1190,0))))</f>
        <v>61</v>
      </c>
      <c r="Q1190" s="1">
        <f ca="1">IF(ISERROR(F1184),"",VLOOKUP(B1184,INDIRECT($F$8),7+(O1190-1)*3))</f>
        <v>32</v>
      </c>
      <c r="R1190" s="1">
        <f ca="1">IF(ISERROR(F1184),"",SUM(P1190:Q1190))</f>
        <v>93</v>
      </c>
      <c r="S1190" s="1">
        <f ca="1">IF(ISERROR(F1184),"",VLOOKUP(A1184,INDIRECT($F$8),6+(O1190-1)*3))</f>
        <v>100</v>
      </c>
      <c r="T1190" s="1">
        <f ca="1">IF(ISERROR(F1184),"",VLOOKUP(A1184,INDIRECT($F$8),7+(O1190-1)*3))</f>
        <v>50</v>
      </c>
      <c r="U1190" s="1">
        <f ca="1">IF(ISERROR(F1184),"",VLOOKUP(A1184,INDIRECT($F$8),8+(O1190-1)*3))</f>
        <v>150</v>
      </c>
      <c r="V1190" s="1" t="str">
        <f ca="1">IF(ISERROR(F1184),"",IF(N1190=0,A1190,""))</f>
        <v/>
      </c>
      <c r="W1190" s="1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>0</v>
      </c>
      <c r="X1190" s="1" t="str">
        <f ca="1">IF(ISERROR(F1184),"",IF(W1190=0,"",_xlfn.TEXTJOIN("",FALSE," G+",W1190," in ",A1190)))</f>
        <v/>
      </c>
    </row>
    <row r="1191" spans="1:24" ht="12" customHeight="1" x14ac:dyDescent="0.25">
      <c r="A1191" s="7" t="str">
        <f ca="1">IF(ISERROR(F1184),"",VLOOKUP(C1184,INDIRECT($F$8),6+(O1191-1)*3,0))</f>
        <v>EET 001</v>
      </c>
      <c r="B1191" s="38" t="str">
        <f ca="1">IF(ISERROR(F1184),"",VLOOKUP(D1184,INDIRECT($F$8),6+(O1191-1)*3,0))</f>
        <v>Basic Electrical Engineering</v>
      </c>
      <c r="C1191" s="38"/>
      <c r="D1191" s="38"/>
      <c r="E1191" s="38"/>
      <c r="F1191" s="7">
        <f ca="1">IF(ISERROR(F1184),"",VLOOKUP(E1184,INDIRECT($F$8),6+(O1191-1)*3,0))</f>
        <v>4</v>
      </c>
      <c r="G1191" s="39" t="str">
        <f ca="1">IF(ISERROR(F1184),"",_xlfn.TEXTJOIN("/",FALSE,P1191,S1191))</f>
        <v>53/100</v>
      </c>
      <c r="H1191" s="39"/>
      <c r="I1191" s="39" t="str">
        <f ca="1">IF(ISERROR(F1184),"",_xlfn.TEXTJOIN("/",FALSE,Q1191,T1191))</f>
        <v>39/50</v>
      </c>
      <c r="J1191" s="39"/>
      <c r="K1191" s="39" t="str">
        <f ca="1">IF(ISERROR(F1184),"",_xlfn.TEXTJOIN("/",FALSE,R1191,U1191))</f>
        <v>92/150</v>
      </c>
      <c r="L1191" s="39"/>
      <c r="M1191" s="7" t="str">
        <f ca="1">IF(ISERROR(F1184),"",IF(ISTEXT(P1191),IF(P1191="A","Ab",IF(P1191="D","Dt",IF(P1191="UFM","UFM",IF(P1191="NA","")))),IF(AND(ISBLANK(P1191),ISBLANK(R1191)),"",IF(P1191&lt;0.3*S1191,"F",IF(ISBLANK(R1191),"",IF(ISTEXT(R1191),R1191,IF(R1191&gt;=0.9*U1191,"O",IF(R1191&gt;=0.85*U1191,"A+",IF(R1191&gt;=0.8*U1191,"A",IF(R1191&gt;=0.7*U1191,"B+",IF(R1191&gt;=0.6*U1191,"B",IF(R1191&gt;=0.5*U1191,"C",IF(R1191&gt;=0.4*U1191,"P",IF(R1191&lt;0.4*U1191,"F",R1191))))))))))))))</f>
        <v>B</v>
      </c>
      <c r="N1191" s="8">
        <f t="shared" ca="1" si="113"/>
        <v>6</v>
      </c>
      <c r="O1191">
        <f>O1190+1</f>
        <v>3</v>
      </c>
      <c r="P1191" s="1">
        <f ca="1">IF(ISERROR(F1184),"",IF(ISTEXT(VLOOKUP(B1184,INDIRECT($F$8),6+(O1191-1)*3)),(VLOOKUP(B1184,INDIRECT($F$8),6+(O1191-1)*3)),SUM(VLOOKUP(B1184,INDIRECT($F$8),6+(O1191-1)*3),IF(W1201,W1191,0))))</f>
        <v>53</v>
      </c>
      <c r="Q1191" s="1">
        <f ca="1">IF(ISERROR(F1184),"",VLOOKUP(B1184,INDIRECT($F$8),7+(O1191-1)*3))</f>
        <v>39</v>
      </c>
      <c r="R1191" s="1">
        <f ca="1">IF(ISERROR(F1184),"",SUM(P1191:Q1191))</f>
        <v>92</v>
      </c>
      <c r="S1191" s="1">
        <f ca="1">IF(ISERROR(F1184),"",VLOOKUP(A1184,INDIRECT($F$8),6+(O1191-1)*3))</f>
        <v>100</v>
      </c>
      <c r="T1191" s="1">
        <f ca="1">IF(ISERROR(F1184),"",VLOOKUP(A1184,INDIRECT($F$8),7+(O1191-1)*3))</f>
        <v>50</v>
      </c>
      <c r="U1191" s="1">
        <f ca="1">IF(ISERROR(F1184),"",VLOOKUP(A1184,INDIRECT($F$8),8+(O1191-1)*3))</f>
        <v>150</v>
      </c>
      <c r="V1191" s="1" t="str">
        <f ca="1">IF(ISERROR(F1184),"",IF(N1191=0,A1191,""))</f>
        <v/>
      </c>
      <c r="W1191" s="1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>0</v>
      </c>
      <c r="X1191" s="1" t="str">
        <f ca="1">IF(ISERROR(F1184),"",IF(W1191=0,"",_xlfn.TEXTJOIN("",FALSE," G+",W1191," in ",A1191)))</f>
        <v/>
      </c>
    </row>
    <row r="1192" spans="1:24" ht="12" customHeight="1" x14ac:dyDescent="0.25">
      <c r="A1192" s="7" t="str">
        <f ca="1">IF(ISERROR(F1184),"",VLOOKUP(C1184,INDIRECT($F$8),6+(O1192-1)*3,0))</f>
        <v>CST 001</v>
      </c>
      <c r="B1192" s="38" t="str">
        <f ca="1">IF(ISERROR(F1184),"",VLOOKUP(D1184,INDIRECT($F$8),6+(O1192-1)*3,0))</f>
        <v>Programming for Problem Solving</v>
      </c>
      <c r="C1192" s="38"/>
      <c r="D1192" s="38"/>
      <c r="E1192" s="38"/>
      <c r="F1192" s="7">
        <f ca="1">IF(ISERROR(F1184),"",VLOOKUP(E1184,INDIRECT($F$8),6+(O1192-1)*3,0))</f>
        <v>4</v>
      </c>
      <c r="G1192" s="39" t="str">
        <f ca="1">IF(ISERROR(F1184),"",_xlfn.TEXTJOIN("/",FALSE,P1192,S1192))</f>
        <v>50/100</v>
      </c>
      <c r="H1192" s="39"/>
      <c r="I1192" s="39" t="str">
        <f ca="1">IF(ISERROR(F1184),"",_xlfn.TEXTJOIN("/",FALSE,Q1192,T1192))</f>
        <v>38/50</v>
      </c>
      <c r="J1192" s="39"/>
      <c r="K1192" s="39" t="str">
        <f ca="1">IF(ISERROR(F1184),"",_xlfn.TEXTJOIN("/",FALSE,R1192,U1192))</f>
        <v>88/150</v>
      </c>
      <c r="L1192" s="39"/>
      <c r="M1192" s="7" t="str">
        <f ca="1">IF(ISERROR(F1184),"",IF(ISTEXT(P1192),IF(P1192="A","Ab",IF(P1192="D","Dt",IF(P1192="UFM","UFM",IF(P1192="NA","")))),IF(AND(ISBLANK(P1192),ISBLANK(R1192)),"",IF(P1192&lt;0.3*S1192,"F",IF(ISBLANK(R1192),"",IF(ISTEXT(R1192),R1192,IF(R1192&gt;=0.9*U1192,"O",IF(R1192&gt;=0.85*U1192,"A+",IF(R1192&gt;=0.8*U1192,"A",IF(R1192&gt;=0.7*U1192,"B+",IF(R1192&gt;=0.6*U1192,"B",IF(R1192&gt;=0.5*U1192,"C",IF(R1192&gt;=0.4*U1192,"P",IF(R1192&lt;0.4*U1192,"F",R1192))))))))))))))</f>
        <v>C</v>
      </c>
      <c r="N1192" s="8">
        <f t="shared" ca="1" si="113"/>
        <v>5</v>
      </c>
      <c r="O1192">
        <f>O1191+1</f>
        <v>4</v>
      </c>
      <c r="P1192" s="1">
        <f ca="1">IF(ISERROR(F1184),"",IF(ISTEXT(VLOOKUP(B1184,INDIRECT($F$8),6+(O1192-1)*3)),(VLOOKUP(B1184,INDIRECT($F$8),6+(O1192-1)*3)),SUM(VLOOKUP(B1184,INDIRECT($F$8),6+(O1192-1)*3),IF(W1201,W1192,0))))</f>
        <v>50</v>
      </c>
      <c r="Q1192" s="1">
        <f ca="1">IF(ISERROR(F1184),"",VLOOKUP(B1184,INDIRECT($F$8),7+(O1192-1)*3))</f>
        <v>38</v>
      </c>
      <c r="R1192" s="1">
        <f ca="1">IF(ISERROR(F1184),"",SUM(P1192:Q1192))</f>
        <v>88</v>
      </c>
      <c r="S1192" s="1">
        <f ca="1">IF(ISERROR(F1184),"",VLOOKUP(A1184,INDIRECT($F$8),6+(O1192-1)*3))</f>
        <v>100</v>
      </c>
      <c r="T1192" s="1">
        <f ca="1">IF(ISERROR(F1184),"",VLOOKUP(A1184,INDIRECT($F$8),7+(O1192-1)*3))</f>
        <v>50</v>
      </c>
      <c r="U1192" s="1">
        <f ca="1">IF(ISERROR(F1184),"",VLOOKUP(A1184,INDIRECT($F$8),8+(O1192-1)*3))</f>
        <v>150</v>
      </c>
      <c r="V1192" s="1" t="str">
        <f ca="1">IF(ISERROR(F1184),"",IF(N1192=0,A1192,""))</f>
        <v/>
      </c>
      <c r="W1192" s="1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>0</v>
      </c>
      <c r="X1192" s="1" t="str">
        <f ca="1">IF(ISERROR(F1184),"",IF(W1192=0,"",_xlfn.TEXTJOIN("",FALSE," G+",W1192," in ",A1192)))</f>
        <v/>
      </c>
    </row>
    <row r="1193" spans="1:24" ht="12" customHeight="1" x14ac:dyDescent="0.25">
      <c r="A1193" s="7" t="str">
        <f ca="1">IF(ISERROR(F1184),"",VLOOKUP(C1184,INDIRECT($F$8),6+(O1193-1)*3,0))</f>
        <v>AHT 004</v>
      </c>
      <c r="B1193" s="38" t="str">
        <f ca="1">IF(ISERROR(F1184),"",VLOOKUP(D1184,INDIRECT($F$8),6+(O1193-1)*3,0))</f>
        <v>Environmental Studies ($)</v>
      </c>
      <c r="C1193" s="38"/>
      <c r="D1193" s="38"/>
      <c r="E1193" s="38"/>
      <c r="F1193" s="7">
        <f ca="1">IF(ISERROR(F1184),"",VLOOKUP(E1184,INDIRECT($F$8),6+(O1193-1)*3,0))</f>
        <v>0</v>
      </c>
      <c r="G1193" s="39" t="str">
        <f ca="1">IF(ISERROR(F1184),"",_xlfn.TEXTJOIN("/",FALSE,P1193,S1193))</f>
        <v>20/50</v>
      </c>
      <c r="H1193" s="39"/>
      <c r="I1193" s="39" t="str">
        <f ca="1">IF(ISERROR(F1184),"",_xlfn.TEXTJOIN("/",FALSE,Q1193,T1193))</f>
        <v>19/25</v>
      </c>
      <c r="J1193" s="39"/>
      <c r="K1193" s="39" t="str">
        <f ca="1">IF(ISERROR(F1184),"",_xlfn.TEXTJOIN("/",FALSE,R1193,U1193))</f>
        <v>39/75</v>
      </c>
      <c r="L1193" s="39"/>
      <c r="M1193" s="7" t="str">
        <f ca="1">IF(ISERROR(F1184),"",IF(ISTEXT(P1193),IF(P1193="A","Ab",IF(P1193="D","Dt",IF(P1193="UFM","UFM",IF(P1193="NA","")))),IF(AND(ISBLANK(P1193),ISBLANK(R1193)),"",IF(P1193&lt;0.3*S1193,"F",IF(ISBLANK(R1193),"",IF(ISTEXT(R1193),R1193,IF(R1193&gt;=0.9*U1193,"O",IF(R1193&gt;=0.85*U1193,"A+",IF(R1193&gt;=0.8*U1193,"A",IF(R1193&gt;=0.7*U1193,"B+",IF(R1193&gt;=0.6*U1193,"B",IF(R1193&gt;=0.5*U1193,"C",IF(R1193&gt;=0.4*U1193,"P",IF(R1193&lt;0.4*U1193,"F",R1193))))))))))))))</f>
        <v>C</v>
      </c>
      <c r="N1193" s="8">
        <f t="shared" ca="1" si="113"/>
        <v>5</v>
      </c>
      <c r="O1193">
        <f>O1192+1</f>
        <v>5</v>
      </c>
      <c r="P1193" s="1">
        <f ca="1">IF(ISERROR(F1184),"",IF(ISTEXT(VLOOKUP(B1184,INDIRECT($F$8),6+(O1193-1)*3)),(VLOOKUP(B1184,INDIRECT($F$8),6+(O1193-1)*3)),SUM(VLOOKUP(B1184,INDIRECT($F$8),6+(O1193-1)*3),IF(W1201,W1193,0))))</f>
        <v>20</v>
      </c>
      <c r="Q1193" s="1">
        <f ca="1">IF(ISERROR(F1184),"",VLOOKUP(B1184,INDIRECT($F$8),7+(O1193-1)*3))</f>
        <v>19</v>
      </c>
      <c r="R1193" s="1">
        <f ca="1">IF(ISERROR(F1184),"",SUM(P1193:Q1193))</f>
        <v>39</v>
      </c>
      <c r="S1193" s="1">
        <f ca="1">IF(ISERROR(F1184),"",VLOOKUP(A1184,INDIRECT($F$8),6+(O1193-1)*3))</f>
        <v>50</v>
      </c>
      <c r="T1193" s="1">
        <f ca="1">IF(ISERROR(F1184),"",VLOOKUP(A1184,INDIRECT($F$8),7+(O1193-1)*3))</f>
        <v>25</v>
      </c>
      <c r="U1193" s="1">
        <f ca="1">IF(ISERROR(F1184),"",VLOOKUP(A1184,INDIRECT($F$8),8+(O1193-1)*3))</f>
        <v>75</v>
      </c>
      <c r="V1193" s="1" t="str">
        <f ca="1">IF(ISERROR(F1184),"",IF(N1193=0,A1193,""))</f>
        <v/>
      </c>
      <c r="W1193" s="1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>0</v>
      </c>
      <c r="X1193" s="1" t="str">
        <f ca="1">IF(ISERROR(F1184),"",IF(W1193=0,"",_xlfn.TEXTJOIN("",FALSE," G+",W1193," in ",A1193)))</f>
        <v/>
      </c>
    </row>
    <row r="1194" spans="1:24" ht="12" customHeight="1" x14ac:dyDescent="0.25">
      <c r="A1194" s="7" t="str">
        <f ca="1">IF(ISERROR(F1184),"",VLOOKUP(C1184,INDIRECT($F$8),6+(O1194-1)*3,0))</f>
        <v>AHP 001</v>
      </c>
      <c r="B1194" s="38" t="str">
        <f ca="1">IF(ISERROR(F1184),"",VLOOKUP(D1184,INDIRECT($F$8),6+(O1194-1)*3,0))</f>
        <v>Engineering Physics Lab</v>
      </c>
      <c r="C1194" s="38"/>
      <c r="D1194" s="38"/>
      <c r="E1194" s="38"/>
      <c r="F1194" s="7">
        <f ca="1">IF(ISERROR(F1184),"",VLOOKUP(E1184,INDIRECT($F$8),6+(O1194-1)*3,0))</f>
        <v>1</v>
      </c>
      <c r="G1194" s="39" t="str">
        <f ca="1">IF(ISERROR(F1184),"",_xlfn.TEXTJOIN("/",FALSE,P1194,S1194))</f>
        <v>17/25</v>
      </c>
      <c r="H1194" s="39"/>
      <c r="I1194" s="39" t="str">
        <f ca="1">IF(ISERROR(F1184),"",_xlfn.TEXTJOIN("/",FALSE,Q1194,T1194))</f>
        <v>21/25</v>
      </c>
      <c r="J1194" s="39"/>
      <c r="K1194" s="39" t="str">
        <f ca="1">IF(ISERROR(F1184),"",_xlfn.TEXTJOIN("/",FALSE,R1194,U1194))</f>
        <v>38/50</v>
      </c>
      <c r="L1194" s="39"/>
      <c r="M1194" s="7" t="str">
        <f ca="1">IF(ISERROR(F1184),"",IF(ISTEXT(P1194),IF(P1194="A","Ab",IF(P1194="D","Dt",IF(P1194="UFM","UFM",IF(P1194="NA","")))),IF(AND(ISBLANK(P1194),ISBLANK(R1194)),"",IF(P1194&lt;0.3*S1194,"F",IF(ISBLANK(R1194),"",IF(ISTEXT(R1194),R1194,IF(R1194&gt;=0.9*U1194,"O",IF(R1194&gt;=0.85*U1194,"A+",IF(R1194&gt;=0.8*U1194,"A",IF(R1194&gt;=0.7*U1194,"B+",IF(R1194&gt;=0.6*U1194,"B",IF(R1194&gt;=0.5*U1194,"C",IF(R1194&gt;=0.4*U1194,"P",IF(R1194&lt;0.4*U1194,"F",R1194))))))))))))))</f>
        <v>B+</v>
      </c>
      <c r="N1194" s="8">
        <f t="shared" ca="1" si="113"/>
        <v>7</v>
      </c>
      <c r="O1194">
        <f t="shared" ref="O1194:O1200" si="114">O1193+1</f>
        <v>6</v>
      </c>
      <c r="P1194" s="1">
        <f ca="1">IF(ISERROR(F1184),"",IF(ISTEXT(VLOOKUP(B1184,INDIRECT($F$8),6+(O1194-1)*3)),(VLOOKUP(B1184,INDIRECT($F$8),6+(O1194-1)*3)),SUM(VLOOKUP(B1184,INDIRECT($F$8),6+(O1194-1)*3),IF(W1201,W1194,0))))</f>
        <v>17</v>
      </c>
      <c r="Q1194" s="1">
        <f ca="1">IF(ISERROR(F1184),"",VLOOKUP(B1184,INDIRECT($F$8),7+(O1194-1)*3))</f>
        <v>21</v>
      </c>
      <c r="R1194" s="1">
        <f ca="1">IF(ISERROR(F1184),"",SUM(P1194:Q1194))</f>
        <v>38</v>
      </c>
      <c r="S1194" s="1">
        <f ca="1">IF(ISERROR(F1184),"",VLOOKUP(A1184,INDIRECT($F$8),6+(O1194-1)*3))</f>
        <v>25</v>
      </c>
      <c r="T1194" s="1">
        <f ca="1">IF(ISERROR(F1184),"",VLOOKUP(A1184,INDIRECT($F$8),7+(O1194-1)*3))</f>
        <v>25</v>
      </c>
      <c r="U1194" s="1">
        <f ca="1">IF(ISERROR(F1184),"",VLOOKUP(A1184,INDIRECT($F$8),8+(O1194-1)*3))</f>
        <v>50</v>
      </c>
      <c r="V1194" s="1" t="str">
        <f ca="1">IF(ISERROR(F1184),"",IF(N1194=0,A1194,""))</f>
        <v/>
      </c>
      <c r="W1194" s="1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>0</v>
      </c>
      <c r="X1194" s="1" t="str">
        <f ca="1">IF(ISERROR(F1184),"",IF(W1194=0,"",_xlfn.TEXTJOIN("",FALSE," G+",W1194," in ",A1194)))</f>
        <v/>
      </c>
    </row>
    <row r="1195" spans="1:24" ht="12" customHeight="1" x14ac:dyDescent="0.25">
      <c r="A1195" s="7" t="str">
        <f ca="1">IF(ISERROR(F1184),"",VLOOKUP(C1184,INDIRECT($F$8),6+(O1195-1)*3,0))</f>
        <v>EEP 001</v>
      </c>
      <c r="B1195" s="38" t="str">
        <f ca="1">IF(ISERROR(F1184),"",VLOOKUP(D1184,INDIRECT($F$8),6+(O1195-1)*3,0))</f>
        <v>Basic Electrical Engineering Lab</v>
      </c>
      <c r="C1195" s="38"/>
      <c r="D1195" s="38"/>
      <c r="E1195" s="38"/>
      <c r="F1195" s="7">
        <f ca="1">IF(ISERROR(F1184),"",VLOOKUP(E1184,INDIRECT($F$8),6+(O1195-1)*3,0))</f>
        <v>1</v>
      </c>
      <c r="G1195" s="39" t="str">
        <f ca="1">IF(ISERROR(F1184),"",_xlfn.TEXTJOIN("/",FALSE,P1195,S1195))</f>
        <v>18/25</v>
      </c>
      <c r="H1195" s="39"/>
      <c r="I1195" s="39" t="str">
        <f ca="1">IF(ISERROR(F1184),"",_xlfn.TEXTJOIN("/",FALSE,Q1195,T1195))</f>
        <v>22/25</v>
      </c>
      <c r="J1195" s="39"/>
      <c r="K1195" s="39" t="str">
        <f ca="1">IF(ISERROR(F1184),"",_xlfn.TEXTJOIN("/",FALSE,R1195,U1195))</f>
        <v>40/50</v>
      </c>
      <c r="L1195" s="39"/>
      <c r="M1195" s="7" t="str">
        <f ca="1">IF(ISERROR(F1184),"",IF(ISTEXT(P1195),IF(P1195="A","Ab",IF(P1195="D","Dt",IF(P1195="UFM","UFM",IF(P1195="NA","")))),IF(AND(ISBLANK(P1195),ISBLANK(R1195)),"",IF(P1195&lt;0.3*S1195,"F",IF(ISBLANK(R1195),"",IF(ISTEXT(R1195),R1195,IF(R1195&gt;=0.9*U1195,"O",IF(R1195&gt;=0.85*U1195,"A+",IF(R1195&gt;=0.8*U1195,"A",IF(R1195&gt;=0.7*U1195,"B+",IF(R1195&gt;=0.6*U1195,"B",IF(R1195&gt;=0.5*U1195,"C",IF(R1195&gt;=0.4*U1195,"P",IF(R1195&lt;0.4*U1195,"F",R1195))))))))))))))</f>
        <v>A</v>
      </c>
      <c r="N1195" s="8">
        <f t="shared" ca="1" si="113"/>
        <v>8</v>
      </c>
      <c r="O1195">
        <f t="shared" si="114"/>
        <v>7</v>
      </c>
      <c r="P1195" s="1">
        <f ca="1">IF(ISERROR(F1184),"",IF(ISTEXT(VLOOKUP(B1184,INDIRECT($F$8),6+(O1195-1)*3)),(VLOOKUP(B1184,INDIRECT($F$8),6+(O1195-1)*3)),SUM(VLOOKUP(B1184,INDIRECT($F$8),6+(O1195-1)*3),IF(W1201,W1195,0))))</f>
        <v>18</v>
      </c>
      <c r="Q1195" s="1">
        <f ca="1">IF(ISERROR(F1184),"",VLOOKUP(B1184,INDIRECT($F$8),7+(O1195-1)*3))</f>
        <v>22</v>
      </c>
      <c r="R1195" s="1">
        <f ca="1">IF(ISERROR(F1184),"",SUM(P1195:Q1195))</f>
        <v>40</v>
      </c>
      <c r="S1195" s="1">
        <f ca="1">IF(ISERROR(F1184),"",VLOOKUP(A1184,INDIRECT($F$8),6+(O1195-1)*3))</f>
        <v>25</v>
      </c>
      <c r="T1195" s="1">
        <f ca="1">IF(ISERROR(F1184),"",VLOOKUP(A1184,INDIRECT($F$8),7+(O1195-1)*3))</f>
        <v>25</v>
      </c>
      <c r="U1195" s="1">
        <f ca="1">IF(ISERROR(F1184),"",VLOOKUP(A1184,INDIRECT($F$8),8+(O1195-1)*3))</f>
        <v>50</v>
      </c>
      <c r="V1195" s="1" t="str">
        <f ca="1">IF(ISERROR(F1184),"",IF(N1195=0,A1195,""))</f>
        <v/>
      </c>
      <c r="W1195" s="1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>0</v>
      </c>
      <c r="X1195" s="1" t="str">
        <f ca="1">IF(ISERROR(F1184),"",IF(W1195=0,"",_xlfn.TEXTJOIN("",FALSE," G+",W1195," in ",A1195)))</f>
        <v/>
      </c>
    </row>
    <row r="1196" spans="1:24" ht="12" customHeight="1" x14ac:dyDescent="0.25">
      <c r="A1196" s="7" t="str">
        <f ca="1">IF(ISERROR(F1184),"",VLOOKUP(C1184,INDIRECT($F$8),6+(O1196-1)*3,0))</f>
        <v>CSP 001</v>
      </c>
      <c r="B1196" s="38" t="str">
        <f ca="1">IF(ISERROR(F1184),"",VLOOKUP(D1184,INDIRECT($F$8),6+(O1196-1)*3-Z1196,0))</f>
        <v>Programming for Problem Solving Lab</v>
      </c>
      <c r="C1196" s="38"/>
      <c r="D1196" s="38"/>
      <c r="E1196" s="38"/>
      <c r="F1196" s="7">
        <f ca="1">IF(ISERROR(F1184),"",VLOOKUP(E1184,INDIRECT($F$8),6+(O1196-1)*3,0))</f>
        <v>1</v>
      </c>
      <c r="G1196" s="39" t="str">
        <f ca="1">IF(ISERROR(F1184),"",_xlfn.TEXTJOIN("/",FALSE,P1196,S1196))</f>
        <v>20/25</v>
      </c>
      <c r="H1196" s="39"/>
      <c r="I1196" s="39" t="str">
        <f ca="1">IF(ISERROR(F1184),"",_xlfn.TEXTJOIN("/",FALSE,Q1196,T1196))</f>
        <v>20/25</v>
      </c>
      <c r="J1196" s="39"/>
      <c r="K1196" s="39" t="str">
        <f ca="1">IF(ISERROR(F1184),"",_xlfn.TEXTJOIN("/",FALSE,R1196,U1196))</f>
        <v>40/50</v>
      </c>
      <c r="L1196" s="39"/>
      <c r="M1196" s="7" t="str">
        <f ca="1">IF(ISERROR(F1184),"",IF(ISTEXT(P1196),IF(P1196="A","Ab",IF(P1196="D","Dt",IF(P1196="UFM","UFM",IF(P1196="NA","")))),IF(AND(ISBLANK(P1196),ISBLANK(R1196)),"",IF(P1196&lt;0.3*S1196,"F",IF(ISBLANK(R1196),"",IF(ISTEXT(R1196),R1196,IF(R1196&gt;=0.9*U1196,"O",IF(R1196&gt;=0.85*U1196,"A+",IF(R1196&gt;=0.8*U1196,"A",IF(R1196&gt;=0.7*U1196,"B+",IF(R1196&gt;=0.6*U1196,"B",IF(R1196&gt;=0.5*U1196,"C",IF(R1196&gt;=0.4*U1196,"P",IF(R1196&lt;0.4*U1196,"F",R1196))))))))))))))</f>
        <v>A</v>
      </c>
      <c r="N1196" s="8">
        <f t="shared" ca="1" si="113"/>
        <v>8</v>
      </c>
      <c r="O1196">
        <f t="shared" si="114"/>
        <v>8</v>
      </c>
      <c r="P1196" s="1">
        <f ca="1">IF(ISERROR(F1184),"",IF(ISTEXT(VLOOKUP(B1184,INDIRECT($F$8),6+(O1196-1)*3)),(VLOOKUP(B1184,INDIRECT($F$8),6+(O1196-1)*3)),SUM(VLOOKUP(B1184,INDIRECT($F$8),6+(O1196-1)*3),IF(W1201,W1196,0))))</f>
        <v>20</v>
      </c>
      <c r="Q1196" s="1">
        <f ca="1">IF(ISERROR(F1184),"",VLOOKUP(B1184,INDIRECT($F$8),7+(O1196-1)*3))</f>
        <v>20</v>
      </c>
      <c r="R1196" s="1">
        <f ca="1">IF(ISERROR(F1184),"",SUM(P1196:Q1196))</f>
        <v>40</v>
      </c>
      <c r="S1196" s="1">
        <f ca="1">IF(ISERROR(F1184),"",VLOOKUP(A1184,INDIRECT($F$8),6+(O1196-1)*3))</f>
        <v>25</v>
      </c>
      <c r="T1196" s="1">
        <f ca="1">IF(ISERROR(F1184),"",VLOOKUP(A1184,INDIRECT($F$8),7+(O1196-1)*3))</f>
        <v>25</v>
      </c>
      <c r="U1196" s="1">
        <f ca="1">IF(ISERROR(F1184),"",VLOOKUP(A1184,INDIRECT($F$8),8+(O1196-1)*3))</f>
        <v>50</v>
      </c>
      <c r="V1196" s="1" t="str">
        <f ca="1">IF(ISERROR(F1184),"",IF(N1196=0,A1196,""))</f>
        <v/>
      </c>
      <c r="W1196" s="1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>0</v>
      </c>
      <c r="X1196" s="1" t="str">
        <f ca="1">IF(ISERROR(F1184),"",IF(W1196=0,"",_xlfn.TEXTJOIN("",FALSE," G+",W1196," in ",A1196)))</f>
        <v/>
      </c>
    </row>
    <row r="1197" spans="1:24" ht="12" customHeight="1" x14ac:dyDescent="0.25">
      <c r="A1197" s="7" t="str">
        <f ca="1">IF(ISERROR(F1184),"",VLOOKUP(C1184,INDIRECT($F$8),6+(O1197-1)*3,0))</f>
        <v>MEP 002</v>
      </c>
      <c r="B1197" s="38" t="str">
        <f ca="1">IF(ISERROR(F1184),"",VLOOKUP(D1184,INDIRECT($F$8),6+(O1197-1)*3-Z1197,0))</f>
        <v>Engineering Graphics &amp; Design Lab</v>
      </c>
      <c r="C1197" s="38"/>
      <c r="D1197" s="38"/>
      <c r="E1197" s="38"/>
      <c r="F1197" s="7">
        <f ca="1">IF(ISERROR(F1184),"",VLOOKUP(E1184,INDIRECT($F$8),6+(O1197-1)*3,0))</f>
        <v>2</v>
      </c>
      <c r="G1197" s="39" t="str">
        <f ca="1">IF(ISERROR(F1184),"",_xlfn.TEXTJOIN("/",FALSE,P1197,S1197))</f>
        <v>40/50</v>
      </c>
      <c r="H1197" s="39"/>
      <c r="I1197" s="39" t="str">
        <f ca="1">IF(ISERROR(F1184),"",_xlfn.TEXTJOIN("/",FALSE,Q1197,T1197))</f>
        <v>50/50</v>
      </c>
      <c r="J1197" s="39"/>
      <c r="K1197" s="39" t="str">
        <f ca="1">IF(ISERROR(F1184),"",_xlfn.TEXTJOIN("/",FALSE,R1197,U1197))</f>
        <v>90/100</v>
      </c>
      <c r="L1197" s="39"/>
      <c r="M1197" s="7" t="str">
        <f ca="1">IF(ISERROR(F1184),"",IF(ISTEXT(P1197),IF(P1197="A","Ab",IF(P1197="D","Dt",IF(P1197="UFM","UFM",IF(P1197="NA","")))),IF(AND(ISBLANK(P1197),ISBLANK(R1197)),"",IF(P1197&lt;0.3*S1197,"F",IF(ISBLANK(R1197),"",IF(ISTEXT(R1197),R1197,IF(R1197&gt;=0.9*U1197,"O",IF(R1197&gt;=0.85*U1197,"A+",IF(R1197&gt;=0.8*U1197,"A",IF(R1197&gt;=0.7*U1197,"B+",IF(R1197&gt;=0.6*U1197,"B",IF(R1197&gt;=0.5*U1197,"C",IF(R1197&gt;=0.4*U1197,"P",IF(R1197&lt;0.4*U1197,"F",R1197))))))))))))))</f>
        <v>O</v>
      </c>
      <c r="N1197" s="8">
        <f t="shared" ca="1" si="113"/>
        <v>10</v>
      </c>
      <c r="O1197">
        <f t="shared" si="114"/>
        <v>9</v>
      </c>
      <c r="P1197" s="1">
        <f ca="1">IF(ISERROR(F1184),"",IF(ISTEXT(VLOOKUP(B1184,INDIRECT($F$8),6+(O1197-1)*3)),(VLOOKUP(B1184,INDIRECT($F$8),6+(O1197-1)*3)),SUM(VLOOKUP(B1184,INDIRECT($F$8),6+(O1197-1)*3),IF(W1201,W1197,0))))</f>
        <v>40</v>
      </c>
      <c r="Q1197" s="1">
        <f ca="1">IF(ISERROR(F1184),"",VLOOKUP(B1184,INDIRECT($F$8),7+(O1197-1)*3))</f>
        <v>50</v>
      </c>
      <c r="R1197" s="1">
        <f ca="1">IF(ISERROR(F1184),"",SUM(P1197:Q1197))</f>
        <v>90</v>
      </c>
      <c r="S1197" s="1">
        <f ca="1">IF(ISERROR(F1184),"",VLOOKUP(A1184,INDIRECT($F$8),6+(O1197-1)*3))</f>
        <v>50</v>
      </c>
      <c r="T1197" s="1">
        <f ca="1">IF(ISERROR(F1184),"",VLOOKUP(A1184,INDIRECT($F$8),7+(O1197-1)*3))</f>
        <v>50</v>
      </c>
      <c r="U1197" s="1">
        <f ca="1">IF(ISERROR(F1184),"",VLOOKUP(A1184,INDIRECT($F$8),8+(O1197-1)*3))</f>
        <v>100</v>
      </c>
      <c r="V1197" s="1" t="str">
        <f ca="1">IF(ISERROR(F1184),"",IF(N1197=0,A1197,""))</f>
        <v/>
      </c>
      <c r="W1197" s="1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>0</v>
      </c>
      <c r="X1197" s="1" t="str">
        <f ca="1">IF(ISERROR(F1184),"",IF(W1197=0,"",_xlfn.TEXTJOIN("",FALSE," G+",W1197," in ",A1197)))</f>
        <v/>
      </c>
    </row>
    <row r="1198" spans="1:24" ht="12" customHeight="1" x14ac:dyDescent="0.25">
      <c r="A1198" s="7" t="str">
        <f ca="1">IF(ISERROR(F1184),"",VLOOKUP(C1184,INDIRECT($F$8),6+(O1198-1)*3,0))</f>
        <v>AHP 003</v>
      </c>
      <c r="B1198" s="38" t="str">
        <f ca="1">IF(ISERROR(F1184),"",VLOOKUP(D1184,INDIRECT($F$8),6+(O1198-1)*3,0))</f>
        <v>Introduction to Digital Marketing Lab</v>
      </c>
      <c r="C1198" s="38"/>
      <c r="D1198" s="38"/>
      <c r="E1198" s="38"/>
      <c r="F1198" s="7">
        <f ca="1">IF(ISERROR(F1184),"",VLOOKUP(E1184,INDIRECT($F$8),6+(O1198-1)*3,0))</f>
        <v>1</v>
      </c>
      <c r="G1198" s="39" t="str">
        <f ca="1">IF(ISERROR(F1184),"",_xlfn.TEXTJOIN("/",FALSE,P1198,S1198))</f>
        <v>22/25</v>
      </c>
      <c r="H1198" s="39"/>
      <c r="I1198" s="39" t="str">
        <f ca="1">IF(ISERROR(F1184),"",_xlfn.TEXTJOIN("/",FALSE,Q1198,T1198))</f>
        <v>20/25</v>
      </c>
      <c r="J1198" s="39"/>
      <c r="K1198" s="39" t="str">
        <f ca="1">IF(ISERROR(F1184),"",_xlfn.TEXTJOIN("/",FALSE,R1198,U1198))</f>
        <v>42/50</v>
      </c>
      <c r="L1198" s="39"/>
      <c r="M1198" s="7" t="str">
        <f ca="1">IF(ISERROR(F1184),"",IF(ISTEXT(P1198),IF(P1198="A","Ab",IF(P1198="D","Dt",IF(P1198="UFM","UFM",IF(P1198="NA","")))),IF(AND(ISBLANK(P1198),ISBLANK(R1198)),"",IF(P1198&lt;0.3*S1198,"F",IF(ISBLANK(R1198),"",IF(ISTEXT(R1198),R1198,IF(R1198&gt;=0.9*U1198,"O",IF(R1198&gt;=0.85*U1198,"A+",IF(R1198&gt;=0.8*U1198,"A",IF(R1198&gt;=0.7*U1198,"B+",IF(R1198&gt;=0.6*U1198,"B",IF(R1198&gt;=0.5*U1198,"C",IF(R1198&gt;=0.4*U1198,"P",IF(R1198&lt;0.4*U1198,"F",R1198))))))))))))))</f>
        <v>A</v>
      </c>
      <c r="N1198" s="8">
        <f t="shared" ca="1" si="113"/>
        <v>8</v>
      </c>
      <c r="O1198">
        <f t="shared" si="114"/>
        <v>10</v>
      </c>
      <c r="P1198" s="1">
        <f ca="1">IF(ISERROR(F1184),"",IF(ISTEXT(VLOOKUP(B1184,INDIRECT($F$8),6+(O1198-1)*3)),(VLOOKUP(B1184,INDIRECT($F$8),6+(O1198-1)*3)),SUM(VLOOKUP(B1184,INDIRECT($F$8),6+(O1198-1)*3),IF(W1201,W1198,0))))</f>
        <v>22</v>
      </c>
      <c r="Q1198" s="1">
        <f ca="1">IF(ISERROR(F1184),"",VLOOKUP(B1184,INDIRECT($F$8),7+(O1198-1)*3))</f>
        <v>20</v>
      </c>
      <c r="R1198" s="1">
        <f ca="1">IF(ISERROR(F1184),"",SUM(P1198:Q1198))</f>
        <v>42</v>
      </c>
      <c r="S1198" s="1">
        <f ca="1">IF(ISERROR(F1184),"",VLOOKUP(A1184,INDIRECT($F$8),6+(O1198-1)*3))</f>
        <v>25</v>
      </c>
      <c r="T1198" s="1">
        <f ca="1">IF(ISERROR(F1184),"",VLOOKUP(A1184,INDIRECT($F$8),7+(O1198-1)*3))</f>
        <v>25</v>
      </c>
      <c r="U1198" s="1">
        <f ca="1">IF(ISERROR(F1184),"",VLOOKUP(A1184,INDIRECT($F$8),8+(O1198-1)*3))</f>
        <v>50</v>
      </c>
      <c r="V1198" s="1" t="str">
        <f ca="1">IF(ISERROR(F1184),"",IF(N1198=0,A1198,""))</f>
        <v/>
      </c>
      <c r="W1198" s="1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>0</v>
      </c>
      <c r="X1198" s="1" t="str">
        <f ca="1">IF(ISERROR(F1184),"",IF(W1198=0,"",_xlfn.TEXTJOIN("",FALSE," G+",W1198," in ",A1198)))</f>
        <v/>
      </c>
    </row>
    <row r="1199" spans="1:24" ht="12" customHeight="1" x14ac:dyDescent="0.25">
      <c r="A1199" s="7" t="str">
        <f ca="1">IF(ISERROR(F1184),"",VLOOKUP(C1184,INDIRECT($F$8),6+(O1199-1)*3,0))</f>
        <v>AHP 005</v>
      </c>
      <c r="B1199" s="38" t="str">
        <f ca="1">IF(ISERROR(F1184),"",VLOOKUP(D1184,INDIRECT($F$8),6+(O1199-1)*3,0))</f>
        <v>Self Employment &amp; Entrepreneurship Development</v>
      </c>
      <c r="C1199" s="38"/>
      <c r="D1199" s="38"/>
      <c r="E1199" s="38"/>
      <c r="F1199" s="7">
        <f ca="1">IF(ISERROR(F1184),"",VLOOKUP(E1184,INDIRECT($F$8),6+(O1199-1)*3,0))</f>
        <v>1</v>
      </c>
      <c r="G1199" s="39" t="str">
        <f ca="1">IF(ISERROR(F1184),"",_xlfn.TEXTJOIN("/",FALSE,P1199,S1199))</f>
        <v>21/25</v>
      </c>
      <c r="H1199" s="39"/>
      <c r="I1199" s="39" t="str">
        <f ca="1">IF(ISERROR(F1184),"",_xlfn.TEXTJOIN("/",FALSE,Q1199,T1199))</f>
        <v>23/25</v>
      </c>
      <c r="J1199" s="39"/>
      <c r="K1199" s="39" t="str">
        <f ca="1">IF(ISERROR(F1184),"",_xlfn.TEXTJOIN("/",FALSE,R1199,U1199))</f>
        <v>44/50</v>
      </c>
      <c r="L1199" s="39"/>
      <c r="M1199" s="7" t="str">
        <f ca="1">IF(ISERROR(F1184),"",IF(ISTEXT(P1199),IF(P1199="A","Ab",IF(P1199="D","Dt",IF(P1199="UFM","UFM",IF(P1199="NA","")))),IF(AND(ISBLANK(P1199),ISBLANK(R1199)),"",IF(P1199&lt;0.3*S1199,"F",IF(ISBLANK(R1199),"",IF(ISTEXT(R1199),R1199,IF(R1199&gt;=0.9*U1199,"O",IF(R1199&gt;=0.85*U1199,"A+",IF(R1199&gt;=0.8*U1199,"A",IF(R1199&gt;=0.7*U1199,"B+",IF(R1199&gt;=0.6*U1199,"B",IF(R1199&gt;=0.5*U1199,"C",IF(R1199&gt;=0.4*U1199,"P",IF(R1199&lt;0.4*U1199,"F",R1199))))))))))))))</f>
        <v>A+</v>
      </c>
      <c r="N1199" s="8">
        <f t="shared" ca="1" si="113"/>
        <v>9</v>
      </c>
      <c r="O1199">
        <f t="shared" si="114"/>
        <v>11</v>
      </c>
      <c r="P1199" s="1">
        <f ca="1">IF(ISERROR(F1184),"",IF(ISTEXT(VLOOKUP(B1184,INDIRECT($F$8),6+(O1199-1)*3)),(VLOOKUP(B1184,INDIRECT($F$8),6+(O1199-1)*3)),SUM(VLOOKUP(B1184,INDIRECT($F$8),6+(O1199-1)*3),IF(W1201,W1199,0))))</f>
        <v>21</v>
      </c>
      <c r="Q1199" s="1">
        <f ca="1">IF(ISERROR(F1184),"",VLOOKUP(B1184,INDIRECT($F$8),7+(O1199-1)*3))</f>
        <v>23</v>
      </c>
      <c r="R1199" s="1">
        <f ca="1">IF(ISERROR(F1184),"",SUM(P1199:Q1199))</f>
        <v>44</v>
      </c>
      <c r="S1199" s="1">
        <f ca="1">IF(ISERROR(F1184),"",VLOOKUP(A1184,INDIRECT($F$8),6+(O1199-1)*3))</f>
        <v>25</v>
      </c>
      <c r="T1199" s="1">
        <f ca="1">IF(ISERROR(F1184),"",VLOOKUP(A1184,INDIRECT($F$8),7+(O1199-1)*3))</f>
        <v>25</v>
      </c>
      <c r="U1199" s="1">
        <f ca="1">IF(ISERROR(F1184),"",VLOOKUP(A1184,INDIRECT($F$8),8+(O1199-1)*3))</f>
        <v>50</v>
      </c>
      <c r="V1199" s="1" t="str">
        <f ca="1">IF(ISERROR(F1184),"",IF(N1199=0,A1199,""))</f>
        <v/>
      </c>
      <c r="W1199" s="1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>0</v>
      </c>
      <c r="X1199" s="1" t="str">
        <f ca="1">IF(ISERROR(F1184),"",IF(W1199=0,"",_xlfn.TEXTJOIN("",FALSE," G+",W1199," in ",A1199)))</f>
        <v/>
      </c>
    </row>
    <row r="1200" spans="1:24" ht="12" customHeight="1" x14ac:dyDescent="0.25">
      <c r="A1200" s="7" t="str">
        <f ca="1">IF(ISERROR(F1184),"",VLOOKUP(C1184,INDIRECT($F$8),6+(O1200-1)*3-Y1200,0))</f>
        <v>GP 02</v>
      </c>
      <c r="B1200" s="38" t="str">
        <f ca="1">IF(ISERROR(F1184),"",VLOOKUP(D1184,INDIRECT($F$8),6+(O1200-1)*3-Z1200,0))</f>
        <v>General Proficiency ($)</v>
      </c>
      <c r="C1200" s="38"/>
      <c r="D1200" s="38"/>
      <c r="E1200" s="38"/>
      <c r="F1200" s="7">
        <f ca="1">IF(ISERROR(F1184),"",VLOOKUP(E1184,INDIRECT($F$8),6+(O1200-1)*3-AA1200,0))</f>
        <v>0</v>
      </c>
      <c r="G1200" s="39" t="str">
        <f ca="1">IF(ISERROR(F1184),"","-")</f>
        <v>-</v>
      </c>
      <c r="H1200" s="39"/>
      <c r="I1200" s="39" t="str">
        <f ca="1">IF(ISERROR(F1184),"",_xlfn.TEXTJOIN("/",FALSE,Q1200,T1200))</f>
        <v>46/50</v>
      </c>
      <c r="J1200" s="39"/>
      <c r="K1200" s="39" t="str">
        <f ca="1">IF(ISERROR(F1184),"",_xlfn.TEXTJOIN("/",FALSE,R1200,U1200))</f>
        <v>46/50</v>
      </c>
      <c r="L1200" s="39"/>
      <c r="M1200" s="39" t="str">
        <f ca="1">IF(ISBLANK(R1200),"",IF(ISTEXT(R1200),R1200,IF(R1200&gt;=0.8*U1200,"Excellent",IF(R1200&gt;=0.6*U1200,"Very Good",IF(R1200&gt;=0.4*U1200,"Good",IF(R1200&gt;=0.2*U1200,"Satisfactory","Average"))))))</f>
        <v>Excellent</v>
      </c>
      <c r="N1200" s="39"/>
      <c r="O1200">
        <f t="shared" si="114"/>
        <v>12</v>
      </c>
      <c r="P1200" s="1">
        <f ca="1">IF(ISERROR(F1184),"",IF(ISTEXT(VLOOKUP(B\28,INDIRECT($F$8),6+(O1200-1)*3)),(VLOOKUP(B1184,INDIRECT($F$8),6+(O1200-1)*3)),SUM(VLOOKUP(B1184,INDIRECT($F$8),6+(O1200-1)*3),IF(W1201,W1200,0))))</f>
        <v>0</v>
      </c>
      <c r="Q1200" s="1">
        <f ca="1">IF(ISERROR(F1184),"",VLOOKUP(B1184,INDIRECT($F$8),7+(O1200-1)*3))</f>
        <v>46</v>
      </c>
      <c r="R1200" s="1">
        <f ca="1">IF(ISERROR(F1184),"",SUM(P1200:Q1200))</f>
        <v>46</v>
      </c>
      <c r="S1200" s="1">
        <f ca="1">IF(ISERROR(F1184),"",VLOOKUP(A1184,INDIRECT($F$8),6+(O1200-1)*3))</f>
        <v>0</v>
      </c>
      <c r="T1200" s="1">
        <f ca="1">IF(ISERROR(F1184),"",VLOOKUP(A1184,INDIRECT($F$8),7+(O1200-1)*3))</f>
        <v>50</v>
      </c>
      <c r="U1200" s="1">
        <f ca="1">IF(ISERROR(F1184),"",VLOOKUP(A1184,INDIRECT($F$8),8+(O1200-1)*3))</f>
        <v>50</v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5">
      <c r="A1201" s="40" t="str">
        <f ca="1">IF(ISERROR(F1184),"",A1180)</f>
        <v>Total Credits/ Marks/ Total Grade Points</v>
      </c>
      <c r="B1201" s="40"/>
      <c r="C1201" s="40"/>
      <c r="D1201" s="40"/>
      <c r="E1201" s="40"/>
      <c r="F1201" s="10">
        <f ca="1">IF(ISERROR(F1184),"",SUM(F1189:F1199))</f>
        <v>23</v>
      </c>
      <c r="G1201" s="41" t="str">
        <f ca="1">IF(ISERROR(F1184),"",_xlfn.TEXTJOIN("/",TRUE,SUMIF(F1189:F1200,"&gt;0",P1189:P1200),SUMIF(F1189:F1200,"&gt;0",S1189:S1200)))</f>
        <v>302/575</v>
      </c>
      <c r="H1201" s="41"/>
      <c r="I1201" s="41" t="str">
        <f ca="1">IF(ISERROR(F1184),"",_xlfn.TEXTJOIN("/",TRUE,SUMIF(F1189:F1200,"&gt;0",Q1189:Q1200),SUMIF(F1189:F1200,"&gt;0",T1189:T1200)))</f>
        <v>291/375</v>
      </c>
      <c r="J1201" s="41"/>
      <c r="K1201" s="41" t="str">
        <f ca="1">IF(ISERROR(F1184),"",_xlfn.TEXTJOIN("/",TRUE,SUMIF(F1189:F1200,"&gt;0",R1189:R1200),SUMIF(F1189:F1200,"&gt;0",U1189:U1200)))</f>
        <v>593/950</v>
      </c>
      <c r="L1201" s="41"/>
      <c r="M1201" s="40" t="e">
        <f ca="1">IF(ISERROR(F1184),"",SUMPRODUCT(N1189:N1199,F1189:F1199))</f>
        <v>#N/A</v>
      </c>
      <c r="N1201" s="40"/>
      <c r="V1201" s="1" t="e">
        <f ca="1">IF(ISERROR(F1184),"",_xlfn.TEXTJOIN(", ",TRUE,V1189:V1200))</f>
        <v>#N/A</v>
      </c>
      <c r="W1201" t="b">
        <f ca="1">IF(ISERROR(F1184),"",IF(SUM(W1189:W1200)&lt;=W1188,TRUE,FALSE))</f>
        <v>0</v>
      </c>
      <c r="X1201" s="1" t="str">
        <f ca="1">IF(ISERROR(F1184),"",_xlfn.TEXTJOIN(",",TRUE,X1189:X1200))</f>
        <v xml:space="preserve"> G+11 in AHT 001</v>
      </c>
    </row>
    <row r="1202" spans="1:24" ht="12" customHeight="1" x14ac:dyDescent="0.25">
      <c r="A1202" s="40" t="str">
        <f ca="1">IF(ISERROR(F1184),"",A1181)</f>
        <v>Result:</v>
      </c>
      <c r="B1202" s="42" t="e" cm="1">
        <f t="array" aca="1" ref="B1202" ca="1">IF(INDIRECT("N" &amp; ROW())&lt;20, "NOT PROMOTED TO SECOND YEAR", IF(TRIM(INDIRECT("V" &amp; ROW()-1))="","PASS","CARRY OVER")
)</f>
        <v>#N/A</v>
      </c>
      <c r="C1202" s="42"/>
      <c r="D1202" s="40" t="str">
        <f ca="1">IF(ISERROR(F1184),"",D1181)</f>
        <v>Remark:</v>
      </c>
      <c r="E1202" s="42" t="e">
        <f ca="1">IF(ISERROR(F1184),"",IF(V1201="",IF(X1201="","",X1201),_xlfn.TEXTJOIN(" ",TRUE,"BACK IN",V1201)))</f>
        <v>#N/A</v>
      </c>
      <c r="F1202" s="42"/>
      <c r="G1202" s="40" t="str">
        <f ca="1">IF(ISERROR(F1184),"",G1181)</f>
        <v>SGPA:</v>
      </c>
      <c r="H1202" s="43" t="e">
        <f ca="1">IF(ISERROR(F1184),"",M1201/F1201)</f>
        <v>#N/A</v>
      </c>
      <c r="I1202" s="40" t="str">
        <f ca="1">IF(ISERROR(F1184),"",I1181)</f>
        <v>CGPA:</v>
      </c>
      <c r="J1202" s="43" t="e">
        <f ca="1">IF(ISERROR(F1184),"",VLOOKUP(B1184,INDIRECT($F$8),12+(O1200-1)*3,0))</f>
        <v>#N/A</v>
      </c>
      <c r="K1202" s="42" t="str">
        <f ca="1">IF(ISERROR(F1184),"",K1181)</f>
        <v>Earned Credits:</v>
      </c>
      <c r="L1202" s="40">
        <f ca="1">IF(ISERROR(F1184),"",SUMIF(N1189:N1199,"&gt;0",F1189:F1199))</f>
        <v>19</v>
      </c>
      <c r="M1202" s="42" t="str">
        <f ca="1">IF(ISERROR(F1184),"",M1181)</f>
        <v>Cuml. Earned Credits:</v>
      </c>
      <c r="N1202" s="40">
        <f ca="1">IF(ISERROR(F1184),"",VLOOKUP(B1184,INDIRECT($F$8),10+(O1200-1)*3,0))</f>
        <v>30</v>
      </c>
    </row>
    <row r="1203" spans="1:24" ht="12" customHeight="1" x14ac:dyDescent="0.25">
      <c r="A1203" s="40"/>
      <c r="B1203" s="42"/>
      <c r="C1203" s="42"/>
      <c r="D1203" s="40"/>
      <c r="E1203" s="42"/>
      <c r="F1203" s="42"/>
      <c r="G1203" s="40"/>
      <c r="H1203" s="43"/>
      <c r="I1203" s="40"/>
      <c r="J1203" s="43"/>
      <c r="K1203" s="42"/>
      <c r="L1203" s="40"/>
      <c r="M1203" s="42"/>
      <c r="N1203" s="40"/>
    </row>
    <row r="1204" spans="1:24" ht="12" customHeight="1" x14ac:dyDescent="0.25">
      <c r="A1204" s="40"/>
      <c r="B1204" s="42"/>
      <c r="C1204" s="42"/>
      <c r="D1204" s="40"/>
      <c r="E1204" s="42"/>
      <c r="F1204" s="42"/>
      <c r="G1204" s="40"/>
      <c r="H1204" s="43"/>
      <c r="I1204" s="40"/>
      <c r="J1204" s="43"/>
      <c r="K1204" s="42"/>
      <c r="L1204" s="40"/>
      <c r="M1204" s="42"/>
      <c r="N1204" s="40"/>
    </row>
    <row r="1205" spans="1:24" ht="12" customHeight="1" x14ac:dyDescent="0.25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 t="str">
        <f ca="1">VLOOKUP(B1205,INDIRECT($F$8),4,0)</f>
        <v>VANSH GAGANIYA</v>
      </c>
    </row>
    <row r="1206" spans="1:24" ht="12" customHeight="1" x14ac:dyDescent="0.25">
      <c r="A1206" s="44" t="str">
        <f ca="1">IF(ISERROR(F1205),"",A1185)</f>
        <v>Name:</v>
      </c>
      <c r="B1206" s="44" t="str">
        <f ca="1">IFERROR(VLOOKUP(B1205,INDIRECT($F$8),4,0),"")</f>
        <v>VANSH GAGANIYA</v>
      </c>
      <c r="C1206" s="44"/>
      <c r="D1206" s="44" t="str">
        <f ca="1">IF(ISERROR(F1205),"",D1185)</f>
        <v>Father's Name:</v>
      </c>
      <c r="E1206" s="44" t="str">
        <f ca="1">IFERROR(VLOOKUP(B1205,INDIRECT($F$8),5,0),"")</f>
        <v>MANOJ KUMAR</v>
      </c>
      <c r="F1206" s="44"/>
      <c r="G1206" s="44" t="str">
        <f ca="1">IF(ISERROR(F1205),"",G1185)</f>
        <v>University Roll No:</v>
      </c>
      <c r="H1206" s="44"/>
      <c r="I1206" s="45">
        <f ca="1">IFERROR(VLOOKUP(B1205,INDIRECT($F$8),2,0),"")</f>
        <v>250090101058</v>
      </c>
      <c r="J1206" s="45"/>
      <c r="K1206" s="44" t="str">
        <f ca="1">IF(ISERROR(F1205),"",K1185)</f>
        <v>University Enrol. No:</v>
      </c>
      <c r="L1206" s="44"/>
      <c r="M1206" s="45">
        <f ca="1">IFERROR(VLOOKUP(B1205,INDIRECT($F$8),3,0),"")</f>
        <v>0</v>
      </c>
      <c r="N1206" s="45"/>
    </row>
    <row r="1207" spans="1:24" ht="12" customHeight="1" x14ac:dyDescent="0.25">
      <c r="A1207" s="44"/>
      <c r="B1207" s="44"/>
      <c r="C1207" s="44"/>
      <c r="D1207" s="44"/>
      <c r="E1207" s="44"/>
      <c r="F1207" s="44"/>
      <c r="G1207" s="44"/>
      <c r="H1207" s="44"/>
      <c r="I1207" s="45"/>
      <c r="J1207" s="45"/>
      <c r="K1207" s="44"/>
      <c r="L1207" s="44"/>
      <c r="M1207" s="45"/>
      <c r="N1207" s="45"/>
    </row>
    <row r="1208" spans="1:24" ht="12" customHeight="1" x14ac:dyDescent="0.25">
      <c r="A1208" s="42" t="str">
        <f ca="1">IF(ISERROR(F1205),"",A1187)</f>
        <v>Subject Code</v>
      </c>
      <c r="B1208" s="42" t="str">
        <f ca="1">IF(ISERROR(F1205),"",B1187)</f>
        <v>Subject Name</v>
      </c>
      <c r="C1208" s="42"/>
      <c r="D1208" s="42"/>
      <c r="E1208" s="42"/>
      <c r="F1208" s="42" t="str">
        <f ca="1">IF(ISERROR(F1205),"",F1187)</f>
        <v>Credits</v>
      </c>
      <c r="G1208" s="42" t="str">
        <f ca="1">IF(ISERROR(F1205),"",G1187)</f>
        <v>External Marks</v>
      </c>
      <c r="H1208" s="42"/>
      <c r="I1208" s="42" t="str">
        <f ca="1">IF(ISERROR(F1205),"",I1187)</f>
        <v>Sessional Marks</v>
      </c>
      <c r="J1208" s="42"/>
      <c r="K1208" s="42" t="str">
        <f ca="1">IF(ISERROR(F1205),"",K1187)</f>
        <v>Total Marks</v>
      </c>
      <c r="L1208" s="42"/>
      <c r="M1208" s="42" t="str">
        <f ca="1">IF(ISERROR(F1205),"",M1187)</f>
        <v>Grade</v>
      </c>
      <c r="N1208" s="42" t="str">
        <f ca="1">IF(ISERROR(F1205),"",N1187)</f>
        <v>Grade Points</v>
      </c>
    </row>
    <row r="1209" spans="1:24" ht="12" customHeight="1" x14ac:dyDescent="0.25">
      <c r="A1209" s="42"/>
      <c r="B1209" s="42"/>
      <c r="C1209" s="42"/>
      <c r="D1209" s="42"/>
      <c r="E1209" s="42"/>
      <c r="F1209" s="42"/>
      <c r="G1209" s="42"/>
      <c r="H1209" s="42"/>
      <c r="I1209" s="42"/>
      <c r="J1209" s="42"/>
      <c r="K1209" s="42"/>
      <c r="L1209" s="42"/>
      <c r="M1209" s="42"/>
      <c r="N1209" s="42"/>
      <c r="W1209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10</v>
      </c>
    </row>
    <row r="1210" spans="1:24" ht="12" customHeight="1" x14ac:dyDescent="0.25">
      <c r="A1210" s="7" t="str">
        <f ca="1">IF(ISERROR(F1205),"",VLOOKUP(C1205,INDIRECT($F$8),6+(O1210-1)*3,0))</f>
        <v>AHT 001</v>
      </c>
      <c r="B1210" s="38" t="str">
        <f ca="1">IF(ISERROR(F1205),"",VLOOKUP(D1205,INDIRECT($F$8),6+(O1210-1)*3,0))</f>
        <v>Engineering Physics</v>
      </c>
      <c r="C1210" s="38"/>
      <c r="D1210" s="38"/>
      <c r="E1210" s="38"/>
      <c r="F1210" s="7">
        <f ca="1">IF(ISERROR(F1205),"",VLOOKUP(E1205,INDIRECT($F$8),6+(O1210-1)*3,0))</f>
        <v>4</v>
      </c>
      <c r="G1210" s="39" t="str">
        <f ca="1">IF(ISERROR(F1205),"",_xlfn.TEXTJOIN("/",FALSE,P1210,S1210))</f>
        <v>MANOJ KUMAR/100</v>
      </c>
      <c r="H1210" s="39"/>
      <c r="I1210" s="39" t="str">
        <f ca="1">IF(ISERROR(F1205),"",_xlfn.TEXTJOIN("/",FALSE,Q1210,T1210))</f>
        <v>30/50</v>
      </c>
      <c r="J1210" s="39"/>
      <c r="K1210" s="39" t="str">
        <f ca="1">IF(ISERROR(F1205),"",_xlfn.TEXTJOIN("/",FALSE,R1210,U1210))</f>
        <v>30/150</v>
      </c>
      <c r="L1210" s="39"/>
      <c r="M1210" s="7" t="b">
        <f ca="1">IF(ISERROR(F1205),"",IF(ISTEXT(P1210),IF(P1210="A","Ab",IF(P1210="D","Dt",IF(P1210="UFM","UFM",IF(P1210="NA","")))),IF(AND(ISBLANK(P1210),ISBLANK(R1210)),"",IF(P1210&lt;0.3*S1210,"F",IF(ISBLANK(R1210),"",IF(ISTEXT(R1210),R1210,IF(R1210&gt;=0.9*U1210,"O",IF(R1210&gt;=0.85*U1210,"A+",IF(R1210&gt;=0.8*U1210,"A",IF(R1210&gt;=0.7*U1210,"B+",IF(R1210&gt;=0.6*U1210,"B",IF(R1210&gt;=0.5*U1210,"C",IF(R1210&gt;=0.4*U1210,"P",IF(R1210&lt;0.4*U1210,"F",R1210))))))))))))))</f>
        <v>0</v>
      </c>
      <c r="N1210" s="8" t="e">
        <f t="shared" ref="N1210:N1220" ca="1" si="115">INDEX($Z$2:$Z$13,MATCH(M1210,$Y$2:$Y$13,0))</f>
        <v>#N/A</v>
      </c>
      <c r="O1210">
        <v>1</v>
      </c>
      <c r="P1210" s="1" t="str">
        <f ca="1">IF(ISERROR(F1205),"",IF(ISTEXT(VLOOKUP(B1205,INDIRECT($F$8),6+(O1210-1)*3)),(VLOOKUP(B1205,INDIRECT($F$8),6+(O1210-1)*3)),SUM(VLOOKUP(B1205,INDIRECT($F$8),6+(O1210-1)*3),IF(W1222,W1210,0))))</f>
        <v>MANOJ KUMAR</v>
      </c>
      <c r="Q1210" s="1">
        <f ca="1">IF(ISERROR(F1205),"",VLOOKUP(B1205,INDIRECT($F$8),7+(O1210-1)*3))</f>
        <v>30</v>
      </c>
      <c r="R1210" s="1">
        <f ca="1">IF(ISERROR(F1205),"",SUM(P1210:Q1210))</f>
        <v>30</v>
      </c>
      <c r="S1210" s="1">
        <f ca="1">IF(ISERROR(F1205),"",VLOOKUP(A1205,INDIRECT($F$8),6+(O1210-1)*3))</f>
        <v>100</v>
      </c>
      <c r="T1210" s="1">
        <f ca="1">IF(ISERROR(F1205),"",VLOOKUP(A1205,INDIRECT($F$8),7+(O1210-1)*3))</f>
        <v>50</v>
      </c>
      <c r="U1210" s="1">
        <f ca="1">IF(ISERROR(F1205),"",VLOOKUP(A1205,INDIRECT($F$8),8+(O1210-1)*3))</f>
        <v>150</v>
      </c>
      <c r="V1210" s="1" t="e">
        <f ca="1">IF(ISERROR(F1205),"",IF(N1210=0,A1210,""))</f>
        <v>#N/A</v>
      </c>
      <c r="W1210" s="1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>11</v>
      </c>
      <c r="X1210" s="1" t="str">
        <f ca="1">IF(ISERROR(F1205),"",IF(W1210=0,"",_xlfn.TEXTJOIN("",FALSE," G+",W1210," in ",A1210)))</f>
        <v xml:space="preserve"> G+11 in AHT 001</v>
      </c>
    </row>
    <row r="1211" spans="1:24" ht="12" customHeight="1" x14ac:dyDescent="0.25">
      <c r="A1211" s="7" t="str">
        <f ca="1">IF(ISERROR(F1205),"",VLOOKUP(C1205,INDIRECT($F$8),6+(O1211-1)*3,0))</f>
        <v>AHT 005</v>
      </c>
      <c r="B1211" s="38" t="str">
        <f ca="1">IF(ISERROR(F1205),"",VLOOKUP(D1205,INDIRECT($F$8),6+(O1211-1)*3,0))</f>
        <v>Analytical Mathematics</v>
      </c>
      <c r="C1211" s="38"/>
      <c r="D1211" s="38"/>
      <c r="E1211" s="38"/>
      <c r="F1211" s="7">
        <f ca="1">IF(ISERROR(F1205),"",VLOOKUP(E1205,INDIRECT($F$8),6+(O1211-1)*3,0))</f>
        <v>4</v>
      </c>
      <c r="G1211" s="39" t="str">
        <f ca="1">IF(ISERROR(F1205),"",_xlfn.TEXTJOIN("/",FALSE,P1211,S1211))</f>
        <v>78/100</v>
      </c>
      <c r="H1211" s="39"/>
      <c r="I1211" s="39" t="str">
        <f ca="1">IF(ISERROR(F1205),"",_xlfn.TEXTJOIN("/",FALSE,Q1211,T1211))</f>
        <v>40/50</v>
      </c>
      <c r="J1211" s="39"/>
      <c r="K1211" s="39" t="str">
        <f ca="1">IF(ISERROR(F1205),"",_xlfn.TEXTJOIN("/",FALSE,R1211,U1211))</f>
        <v>118/150</v>
      </c>
      <c r="L1211" s="39"/>
      <c r="M1211" s="7" t="str">
        <f ca="1">IF(ISERROR(F1205),"",IF(ISTEXT(P1211),IF(P1211="A","Ab",IF(P1211="D","Dt",IF(P1211="UFM","UFM",IF(P1211="NA","")))),IF(AND(ISBLANK(P1211),ISBLANK(R1211)),"",IF(P1211&lt;0.3*S1211,"F",IF(ISBLANK(R1211),"",IF(ISTEXT(R1211),R1211,IF(R1211&gt;=0.9*U1211,"O",IF(R1211&gt;=0.85*U1211,"A+",IF(R1211&gt;=0.8*U1211,"A",IF(R1211&gt;=0.7*U1211,"B+",IF(R1211&gt;=0.6*U1211,"B",IF(R1211&gt;=0.5*U1211,"C",IF(R1211&gt;=0.4*U1211,"P",IF(R1211&lt;0.4*U1211,"F",R1211))))))))))))))</f>
        <v>B+</v>
      </c>
      <c r="N1211" s="8">
        <f t="shared" ca="1" si="115"/>
        <v>7</v>
      </c>
      <c r="O1211">
        <f>O1210+1</f>
        <v>2</v>
      </c>
      <c r="P1211" s="1">
        <f ca="1">IF(ISERROR(F1205),"",IF(ISTEXT(VLOOKUP(B1205,INDIRECT($F$8),6+(O1211-1)*3)),(VLOOKUP(B1205,INDIRECT($F$8),6+(O1211-1)*3)),SUM(VLOOKUP(B1205,INDIRECT($F$8),6+(O1211-1)*3),IF(W1222,W1211,0))))</f>
        <v>78</v>
      </c>
      <c r="Q1211" s="1">
        <f ca="1">IF(ISERROR(F1205),"",VLOOKUP(B1205,INDIRECT($F$8),7+(O1211-1)*3))</f>
        <v>40</v>
      </c>
      <c r="R1211" s="1">
        <f ca="1">IF(ISERROR(F1205),"",SUM(P1211:Q1211))</f>
        <v>118</v>
      </c>
      <c r="S1211" s="1">
        <f ca="1">IF(ISERROR(F1205),"",VLOOKUP(A1205,INDIRECT($F$8),6+(O1211-1)*3))</f>
        <v>100</v>
      </c>
      <c r="T1211" s="1">
        <f ca="1">IF(ISERROR(F1205),"",VLOOKUP(A1205,INDIRECT($F$8),7+(O1211-1)*3))</f>
        <v>50</v>
      </c>
      <c r="U1211" s="1">
        <f ca="1">IF(ISERROR(F1205),"",VLOOKUP(A1205,INDIRECT($F$8),8+(O1211-1)*3))</f>
        <v>150</v>
      </c>
      <c r="V1211" s="1" t="str">
        <f ca="1">IF(ISERROR(F1205),"",IF(N1211=0,A1211,""))</f>
        <v/>
      </c>
      <c r="W1211" s="1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>0</v>
      </c>
      <c r="X1211" s="1" t="str">
        <f ca="1">IF(ISERROR(F1205),"",IF(W1211=0,"",_xlfn.TEXTJOIN("",FALSE," G+",W1211," in ",A1211)))</f>
        <v/>
      </c>
    </row>
    <row r="1212" spans="1:24" ht="12" customHeight="1" x14ac:dyDescent="0.25">
      <c r="A1212" s="7" t="str">
        <f ca="1">IF(ISERROR(F1205),"",VLOOKUP(C1205,INDIRECT($F$8),6+(O1212-1)*3,0))</f>
        <v>EET 001</v>
      </c>
      <c r="B1212" s="38" t="str">
        <f ca="1">IF(ISERROR(F1205),"",VLOOKUP(D1205,INDIRECT($F$8),6+(O1212-1)*3,0))</f>
        <v>Basic Electrical Engineering</v>
      </c>
      <c r="C1212" s="38"/>
      <c r="D1212" s="38"/>
      <c r="E1212" s="38"/>
      <c r="F1212" s="7">
        <f ca="1">IF(ISERROR(F1205),"",VLOOKUP(E1205,INDIRECT($F$8),6+(O1212-1)*3,0))</f>
        <v>4</v>
      </c>
      <c r="G1212" s="39" t="str">
        <f ca="1">IF(ISERROR(F1205),"",_xlfn.TEXTJOIN("/",FALSE,P1212,S1212))</f>
        <v>66/100</v>
      </c>
      <c r="H1212" s="39"/>
      <c r="I1212" s="39" t="str">
        <f ca="1">IF(ISERROR(F1205),"",_xlfn.TEXTJOIN("/",FALSE,Q1212,T1212))</f>
        <v>45/50</v>
      </c>
      <c r="J1212" s="39"/>
      <c r="K1212" s="39" t="str">
        <f ca="1">IF(ISERROR(F1205),"",_xlfn.TEXTJOIN("/",FALSE,R1212,U1212))</f>
        <v>111/150</v>
      </c>
      <c r="L1212" s="39"/>
      <c r="M1212" s="7" t="str">
        <f ca="1">IF(ISERROR(F1205),"",IF(ISTEXT(P1212),IF(P1212="A","Ab",IF(P1212="D","Dt",IF(P1212="UFM","UFM",IF(P1212="NA","")))),IF(AND(ISBLANK(P1212),ISBLANK(R1212)),"",IF(P1212&lt;0.3*S1212,"F",IF(ISBLANK(R1212),"",IF(ISTEXT(R1212),R1212,IF(R1212&gt;=0.9*U1212,"O",IF(R1212&gt;=0.85*U1212,"A+",IF(R1212&gt;=0.8*U1212,"A",IF(R1212&gt;=0.7*U1212,"B+",IF(R1212&gt;=0.6*U1212,"B",IF(R1212&gt;=0.5*U1212,"C",IF(R1212&gt;=0.4*U1212,"P",IF(R1212&lt;0.4*U1212,"F",R1212))))))))))))))</f>
        <v>B+</v>
      </c>
      <c r="N1212" s="8">
        <f t="shared" ca="1" si="115"/>
        <v>7</v>
      </c>
      <c r="O1212">
        <f>O1211+1</f>
        <v>3</v>
      </c>
      <c r="P1212" s="1">
        <f ca="1">IF(ISERROR(F1205),"",IF(ISTEXT(VLOOKUP(B1205,INDIRECT($F$8),6+(O1212-1)*3)),(VLOOKUP(B1205,INDIRECT($F$8),6+(O1212-1)*3)),SUM(VLOOKUP(B1205,INDIRECT($F$8),6+(O1212-1)*3),IF(W1222,W1212,0))))</f>
        <v>66</v>
      </c>
      <c r="Q1212" s="1">
        <f ca="1">IF(ISERROR(F1205),"",VLOOKUP(B1205,INDIRECT($F$8),7+(O1212-1)*3))</f>
        <v>45</v>
      </c>
      <c r="R1212" s="1">
        <f ca="1">IF(ISERROR(F1205),"",SUM(P1212:Q1212))</f>
        <v>111</v>
      </c>
      <c r="S1212" s="1">
        <f ca="1">IF(ISERROR(F1205),"",VLOOKUP(A1205,INDIRECT($F$8),6+(O1212-1)*3))</f>
        <v>100</v>
      </c>
      <c r="T1212" s="1">
        <f ca="1">IF(ISERROR(F1205),"",VLOOKUP(A1205,INDIRECT($F$8),7+(O1212-1)*3))</f>
        <v>50</v>
      </c>
      <c r="U1212" s="1">
        <f ca="1">IF(ISERROR(F1205),"",VLOOKUP(A1205,INDIRECT($F$8),8+(O1212-1)*3))</f>
        <v>150</v>
      </c>
      <c r="V1212" s="1" t="str">
        <f ca="1">IF(ISERROR(F1205),"",IF(N1212=0,A1212,""))</f>
        <v/>
      </c>
      <c r="W1212" s="1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>0</v>
      </c>
      <c r="X1212" s="1" t="str">
        <f ca="1">IF(ISERROR(F1205),"",IF(W1212=0,"",_xlfn.TEXTJOIN("",FALSE," G+",W1212," in ",A1212)))</f>
        <v/>
      </c>
    </row>
    <row r="1213" spans="1:24" ht="12" customHeight="1" x14ac:dyDescent="0.25">
      <c r="A1213" s="7" t="str">
        <f ca="1">IF(ISERROR(F1205),"",VLOOKUP(C1205,INDIRECT($F$8),6+(O1213-1)*3,0))</f>
        <v>CST 001</v>
      </c>
      <c r="B1213" s="38" t="str">
        <f ca="1">IF(ISERROR(F1205),"",VLOOKUP(D1205,INDIRECT($F$8),6+(O1213-1)*3,0))</f>
        <v>Programming for Problem Solving</v>
      </c>
      <c r="C1213" s="38"/>
      <c r="D1213" s="38"/>
      <c r="E1213" s="38"/>
      <c r="F1213" s="7">
        <f ca="1">IF(ISERROR(F1205),"",VLOOKUP(E1205,INDIRECT($F$8),6+(O1213-1)*3,0))</f>
        <v>4</v>
      </c>
      <c r="G1213" s="39" t="str">
        <f ca="1">IF(ISERROR(F1205),"",_xlfn.TEXTJOIN("/",FALSE,P1213,S1213))</f>
        <v>80/100</v>
      </c>
      <c r="H1213" s="39"/>
      <c r="I1213" s="39" t="str">
        <f ca="1">IF(ISERROR(F1205),"",_xlfn.TEXTJOIN("/",FALSE,Q1213,T1213))</f>
        <v>43/50</v>
      </c>
      <c r="J1213" s="39"/>
      <c r="K1213" s="39" t="str">
        <f ca="1">IF(ISERROR(F1205),"",_xlfn.TEXTJOIN("/",FALSE,R1213,U1213))</f>
        <v>123/150</v>
      </c>
      <c r="L1213" s="39"/>
      <c r="M1213" s="7" t="str">
        <f ca="1">IF(ISERROR(F1205),"",IF(ISTEXT(P1213),IF(P1213="A","Ab",IF(P1213="D","Dt",IF(P1213="UFM","UFM",IF(P1213="NA","")))),IF(AND(ISBLANK(P1213),ISBLANK(R1213)),"",IF(P1213&lt;0.3*S1213,"F",IF(ISBLANK(R1213),"",IF(ISTEXT(R1213),R1213,IF(R1213&gt;=0.9*U1213,"O",IF(R1213&gt;=0.85*U1213,"A+",IF(R1213&gt;=0.8*U1213,"A",IF(R1213&gt;=0.7*U1213,"B+",IF(R1213&gt;=0.6*U1213,"B",IF(R1213&gt;=0.5*U1213,"C",IF(R1213&gt;=0.4*U1213,"P",IF(R1213&lt;0.4*U1213,"F",R1213))))))))))))))</f>
        <v>A</v>
      </c>
      <c r="N1213" s="8">
        <f t="shared" ca="1" si="115"/>
        <v>8</v>
      </c>
      <c r="O1213">
        <f>O1212+1</f>
        <v>4</v>
      </c>
      <c r="P1213" s="1">
        <f ca="1">IF(ISERROR(F1205),"",IF(ISTEXT(VLOOKUP(B1205,INDIRECT($F$8),6+(O1213-1)*3)),(VLOOKUP(B1205,INDIRECT($F$8),6+(O1213-1)*3)),SUM(VLOOKUP(B1205,INDIRECT($F$8),6+(O1213-1)*3),IF(W1222,W1213,0))))</f>
        <v>80</v>
      </c>
      <c r="Q1213" s="1">
        <f ca="1">IF(ISERROR(F1205),"",VLOOKUP(B1205,INDIRECT($F$8),7+(O1213-1)*3))</f>
        <v>43</v>
      </c>
      <c r="R1213" s="1">
        <f ca="1">IF(ISERROR(F1205),"",SUM(P1213:Q1213))</f>
        <v>123</v>
      </c>
      <c r="S1213" s="1">
        <f ca="1">IF(ISERROR(F1205),"",VLOOKUP(A1205,INDIRECT($F$8),6+(O1213-1)*3))</f>
        <v>100</v>
      </c>
      <c r="T1213" s="1">
        <f ca="1">IF(ISERROR(F1205),"",VLOOKUP(A1205,INDIRECT($F$8),7+(O1213-1)*3))</f>
        <v>50</v>
      </c>
      <c r="U1213" s="1">
        <f ca="1">IF(ISERROR(F1205),"",VLOOKUP(A1205,INDIRECT($F$8),8+(O1213-1)*3))</f>
        <v>150</v>
      </c>
      <c r="V1213" s="1" t="str">
        <f ca="1">IF(ISERROR(F1205),"",IF(N1213=0,A1213,""))</f>
        <v/>
      </c>
      <c r="W1213" s="1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>0</v>
      </c>
      <c r="X1213" s="1" t="str">
        <f ca="1">IF(ISERROR(F1205),"",IF(W1213=0,"",_xlfn.TEXTJOIN("",FALSE," G+",W1213," in ",A1213)))</f>
        <v/>
      </c>
    </row>
    <row r="1214" spans="1:24" ht="12" customHeight="1" x14ac:dyDescent="0.25">
      <c r="A1214" s="7" t="str">
        <f ca="1">IF(ISERROR(F1205),"",VLOOKUP(C1205,INDIRECT($F$8),6+(O1214-1)*3,0))</f>
        <v>AHT 004</v>
      </c>
      <c r="B1214" s="38" t="str">
        <f ca="1">IF(ISERROR(F1205),"",VLOOKUP(D1205,INDIRECT($F$8),6+(O1214-1)*3,0))</f>
        <v>Environmental Studies ($)</v>
      </c>
      <c r="C1214" s="38"/>
      <c r="D1214" s="38"/>
      <c r="E1214" s="38"/>
      <c r="F1214" s="7">
        <f ca="1">IF(ISERROR(F1205),"",VLOOKUP(E1205,INDIRECT($F$8),6+(O1214-1)*3,0))</f>
        <v>0</v>
      </c>
      <c r="G1214" s="39" t="str">
        <f ca="1">IF(ISERROR(F1205),"",_xlfn.TEXTJOIN("/",FALSE,P1214,S1214))</f>
        <v>34/50</v>
      </c>
      <c r="H1214" s="39"/>
      <c r="I1214" s="39" t="str">
        <f ca="1">IF(ISERROR(F1205),"",_xlfn.TEXTJOIN("/",FALSE,Q1214,T1214))</f>
        <v>20/25</v>
      </c>
      <c r="J1214" s="39"/>
      <c r="K1214" s="39" t="str">
        <f ca="1">IF(ISERROR(F1205),"",_xlfn.TEXTJOIN("/",FALSE,R1214,U1214))</f>
        <v>54/75</v>
      </c>
      <c r="L1214" s="39"/>
      <c r="M1214" s="7" t="str">
        <f ca="1">IF(ISERROR(F1205),"",IF(ISTEXT(P1214),IF(P1214="A","Ab",IF(P1214="D","Dt",IF(P1214="UFM","UFM",IF(P1214="NA","")))),IF(AND(ISBLANK(P1214),ISBLANK(R1214)),"",IF(P1214&lt;0.3*S1214,"F",IF(ISBLANK(R1214),"",IF(ISTEXT(R1214),R1214,IF(R1214&gt;=0.9*U1214,"O",IF(R1214&gt;=0.85*U1214,"A+",IF(R1214&gt;=0.8*U1214,"A",IF(R1214&gt;=0.7*U1214,"B+",IF(R1214&gt;=0.6*U1214,"B",IF(R1214&gt;=0.5*U1214,"C",IF(R1214&gt;=0.4*U1214,"P",IF(R1214&lt;0.4*U1214,"F",R1214))))))))))))))</f>
        <v>B+</v>
      </c>
      <c r="N1214" s="8">
        <f t="shared" ca="1" si="115"/>
        <v>7</v>
      </c>
      <c r="O1214">
        <f>O1213+1</f>
        <v>5</v>
      </c>
      <c r="P1214" s="1">
        <f ca="1">IF(ISERROR(F1205),"",IF(ISTEXT(VLOOKUP(B1205,INDIRECT($F$8),6+(O1214-1)*3)),(VLOOKUP(B1205,INDIRECT($F$8),6+(O1214-1)*3)),SUM(VLOOKUP(B1205,INDIRECT($F$8),6+(O1214-1)*3),IF(W1222,W1214,0))))</f>
        <v>34</v>
      </c>
      <c r="Q1214" s="1">
        <f ca="1">IF(ISERROR(F1205),"",VLOOKUP(B1205,INDIRECT($F$8),7+(O1214-1)*3))</f>
        <v>20</v>
      </c>
      <c r="R1214" s="1">
        <f ca="1">IF(ISERROR(F1205),"",SUM(P1214:Q1214))</f>
        <v>54</v>
      </c>
      <c r="S1214" s="1">
        <f ca="1">IF(ISERROR(F1205),"",VLOOKUP(A1205,INDIRECT($F$8),6+(O1214-1)*3))</f>
        <v>50</v>
      </c>
      <c r="T1214" s="1">
        <f ca="1">IF(ISERROR(F1205),"",VLOOKUP(A1205,INDIRECT($F$8),7+(O1214-1)*3))</f>
        <v>25</v>
      </c>
      <c r="U1214" s="1">
        <f ca="1">IF(ISERROR(F1205),"",VLOOKUP(A1205,INDIRECT($F$8),8+(O1214-1)*3))</f>
        <v>75</v>
      </c>
      <c r="V1214" s="1" t="str">
        <f ca="1">IF(ISERROR(F1205),"",IF(N1214=0,A1214,""))</f>
        <v/>
      </c>
      <c r="W1214" s="1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>0</v>
      </c>
      <c r="X1214" s="1" t="str">
        <f ca="1">IF(ISERROR(F1205),"",IF(W1214=0,"",_xlfn.TEXTJOIN("",FALSE," G+",W1214," in ",A1214)))</f>
        <v/>
      </c>
    </row>
    <row r="1215" spans="1:24" ht="12" customHeight="1" x14ac:dyDescent="0.25">
      <c r="A1215" s="7" t="str">
        <f ca="1">IF(ISERROR(F1205),"",VLOOKUP(C1205,INDIRECT($F$8),6+(O1215-1)*3,0))</f>
        <v>AHP 001</v>
      </c>
      <c r="B1215" s="38" t="str">
        <f ca="1">IF(ISERROR(F1205),"",VLOOKUP(D1205,INDIRECT($F$8),6+(O1215-1)*3,0))</f>
        <v>Engineering Physics Lab</v>
      </c>
      <c r="C1215" s="38"/>
      <c r="D1215" s="38"/>
      <c r="E1215" s="38"/>
      <c r="F1215" s="7">
        <f ca="1">IF(ISERROR(F1205),"",VLOOKUP(E1205,INDIRECT($F$8),6+(O1215-1)*3,0))</f>
        <v>1</v>
      </c>
      <c r="G1215" s="39" t="str">
        <f ca="1">IF(ISERROR(F1205),"",_xlfn.TEXTJOIN("/",FALSE,P1215,S1215))</f>
        <v>20/25</v>
      </c>
      <c r="H1215" s="39"/>
      <c r="I1215" s="39" t="str">
        <f ca="1">IF(ISERROR(F1205),"",_xlfn.TEXTJOIN("/",FALSE,Q1215,T1215))</f>
        <v>19/25</v>
      </c>
      <c r="J1215" s="39"/>
      <c r="K1215" s="39" t="str">
        <f ca="1">IF(ISERROR(F1205),"",_xlfn.TEXTJOIN("/",FALSE,R1215,U1215))</f>
        <v>39/50</v>
      </c>
      <c r="L1215" s="39"/>
      <c r="M1215" s="7" t="str">
        <f ca="1">IF(ISERROR(F1205),"",IF(ISTEXT(P1215),IF(P1215="A","Ab",IF(P1215="D","Dt",IF(P1215="UFM","UFM",IF(P1215="NA","")))),IF(AND(ISBLANK(P1215),ISBLANK(R1215)),"",IF(P1215&lt;0.3*S1215,"F",IF(ISBLANK(R1215),"",IF(ISTEXT(R1215),R1215,IF(R1215&gt;=0.9*U1215,"O",IF(R1215&gt;=0.85*U1215,"A+",IF(R1215&gt;=0.8*U1215,"A",IF(R1215&gt;=0.7*U1215,"B+",IF(R1215&gt;=0.6*U1215,"B",IF(R1215&gt;=0.5*U1215,"C",IF(R1215&gt;=0.4*U1215,"P",IF(R1215&lt;0.4*U1215,"F",R1215))))))))))))))</f>
        <v>B+</v>
      </c>
      <c r="N1215" s="8">
        <f t="shared" ca="1" si="115"/>
        <v>7</v>
      </c>
      <c r="O1215">
        <f t="shared" ref="O1215:O1221" si="116">O1214+1</f>
        <v>6</v>
      </c>
      <c r="P1215" s="1">
        <f ca="1">IF(ISERROR(F1205),"",IF(ISTEXT(VLOOKUP(B1205,INDIRECT($F$8),6+(O1215-1)*3)),(VLOOKUP(B1205,INDIRECT($F$8),6+(O1215-1)*3)),SUM(VLOOKUP(B1205,INDIRECT($F$8),6+(O1215-1)*3),IF(W1222,W1215,0))))</f>
        <v>20</v>
      </c>
      <c r="Q1215" s="1">
        <f ca="1">IF(ISERROR(F1205),"",VLOOKUP(B1205,INDIRECT($F$8),7+(O1215-1)*3))</f>
        <v>19</v>
      </c>
      <c r="R1215" s="1">
        <f ca="1">IF(ISERROR(F1205),"",SUM(P1215:Q1215))</f>
        <v>39</v>
      </c>
      <c r="S1215" s="1">
        <f ca="1">IF(ISERROR(F1205),"",VLOOKUP(A1205,INDIRECT($F$8),6+(O1215-1)*3))</f>
        <v>25</v>
      </c>
      <c r="T1215" s="1">
        <f ca="1">IF(ISERROR(F1205),"",VLOOKUP(A1205,INDIRECT($F$8),7+(O1215-1)*3))</f>
        <v>25</v>
      </c>
      <c r="U1215" s="1">
        <f ca="1">IF(ISERROR(F1205),"",VLOOKUP(A1205,INDIRECT($F$8),8+(O1215-1)*3))</f>
        <v>50</v>
      </c>
      <c r="V1215" s="1" t="str">
        <f ca="1">IF(ISERROR(F1205),"",IF(N1215=0,A1215,""))</f>
        <v/>
      </c>
      <c r="W1215" s="1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>0</v>
      </c>
      <c r="X1215" s="1" t="str">
        <f ca="1">IF(ISERROR(F1205),"",IF(W1215=0,"",_xlfn.TEXTJOIN("",FALSE," G+",W1215," in ",A1215)))</f>
        <v/>
      </c>
    </row>
    <row r="1216" spans="1:24" ht="12" customHeight="1" x14ac:dyDescent="0.25">
      <c r="A1216" s="7" t="str">
        <f ca="1">IF(ISERROR(F1205),"",VLOOKUP(C1205,INDIRECT($F$8),6+(O1216-1)*3,0))</f>
        <v>EEP 001</v>
      </c>
      <c r="B1216" s="38" t="str">
        <f ca="1">IF(ISERROR(F1205),"",VLOOKUP(D1205,INDIRECT($F$8),6+(O1216-1)*3,0))</f>
        <v>Basic Electrical Engineering Lab</v>
      </c>
      <c r="C1216" s="38"/>
      <c r="D1216" s="38"/>
      <c r="E1216" s="38"/>
      <c r="F1216" s="7">
        <f ca="1">IF(ISERROR(F1205),"",VLOOKUP(E1205,INDIRECT($F$8),6+(O1216-1)*3,0))</f>
        <v>1</v>
      </c>
      <c r="G1216" s="39" t="str">
        <f ca="1">IF(ISERROR(F1205),"",_xlfn.TEXTJOIN("/",FALSE,P1216,S1216))</f>
        <v>20/25</v>
      </c>
      <c r="H1216" s="39"/>
      <c r="I1216" s="39" t="str">
        <f ca="1">IF(ISERROR(F1205),"",_xlfn.TEXTJOIN("/",FALSE,Q1216,T1216))</f>
        <v>23/25</v>
      </c>
      <c r="J1216" s="39"/>
      <c r="K1216" s="39" t="str">
        <f ca="1">IF(ISERROR(F1205),"",_xlfn.TEXTJOIN("/",FALSE,R1216,U1216))</f>
        <v>43/50</v>
      </c>
      <c r="L1216" s="39"/>
      <c r="M1216" s="7" t="str">
        <f ca="1">IF(ISERROR(F1205),"",IF(ISTEXT(P1216),IF(P1216="A","Ab",IF(P1216="D","Dt",IF(P1216="UFM","UFM",IF(P1216="NA","")))),IF(AND(ISBLANK(P1216),ISBLANK(R1216)),"",IF(P1216&lt;0.3*S1216,"F",IF(ISBLANK(R1216),"",IF(ISTEXT(R1216),R1216,IF(R1216&gt;=0.9*U1216,"O",IF(R1216&gt;=0.85*U1216,"A+",IF(R1216&gt;=0.8*U1216,"A",IF(R1216&gt;=0.7*U1216,"B+",IF(R1216&gt;=0.6*U1216,"B",IF(R1216&gt;=0.5*U1216,"C",IF(R1216&gt;=0.4*U1216,"P",IF(R1216&lt;0.4*U1216,"F",R1216))))))))))))))</f>
        <v>A+</v>
      </c>
      <c r="N1216" s="8">
        <f t="shared" ca="1" si="115"/>
        <v>9</v>
      </c>
      <c r="O1216">
        <f t="shared" si="116"/>
        <v>7</v>
      </c>
      <c r="P1216" s="1">
        <f ca="1">IF(ISERROR(F1205),"",IF(ISTEXT(VLOOKUP(B1205,INDIRECT($F$8),6+(O1216-1)*3)),(VLOOKUP(B1205,INDIRECT($F$8),6+(O1216-1)*3)),SUM(VLOOKUP(B1205,INDIRECT($F$8),6+(O1216-1)*3),IF(W1222,W1216,0))))</f>
        <v>20</v>
      </c>
      <c r="Q1216" s="1">
        <f ca="1">IF(ISERROR(F1205),"",VLOOKUP(B1205,INDIRECT($F$8),7+(O1216-1)*3))</f>
        <v>23</v>
      </c>
      <c r="R1216" s="1">
        <f ca="1">IF(ISERROR(F1205),"",SUM(P1216:Q1216))</f>
        <v>43</v>
      </c>
      <c r="S1216" s="1">
        <f ca="1">IF(ISERROR(F1205),"",VLOOKUP(A1205,INDIRECT($F$8),6+(O1216-1)*3))</f>
        <v>25</v>
      </c>
      <c r="T1216" s="1">
        <f ca="1">IF(ISERROR(F1205),"",VLOOKUP(A1205,INDIRECT($F$8),7+(O1216-1)*3))</f>
        <v>25</v>
      </c>
      <c r="U1216" s="1">
        <f ca="1">IF(ISERROR(F1205),"",VLOOKUP(A1205,INDIRECT($F$8),8+(O1216-1)*3))</f>
        <v>50</v>
      </c>
      <c r="V1216" s="1" t="str">
        <f ca="1">IF(ISERROR(F1205),"",IF(N1216=0,A1216,""))</f>
        <v/>
      </c>
      <c r="W1216" s="1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>0</v>
      </c>
      <c r="X1216" s="1" t="str">
        <f ca="1">IF(ISERROR(F1205),"",IF(W1216=0,"",_xlfn.TEXTJOIN("",FALSE," G+",W1216," in ",A1216)))</f>
        <v/>
      </c>
    </row>
    <row r="1217" spans="1:24" ht="12" customHeight="1" x14ac:dyDescent="0.25">
      <c r="A1217" s="7" t="str">
        <f ca="1">IF(ISERROR(F1205),"",VLOOKUP(C1205,INDIRECT($F$8),6+(O1217-1)*3,0))</f>
        <v>CSP 001</v>
      </c>
      <c r="B1217" s="38" t="str">
        <f ca="1">IF(ISERROR(F1205),"",VLOOKUP(D1205,INDIRECT($F$8),6+(O1217-1)*3-Z1217,0))</f>
        <v>Programming for Problem Solving Lab</v>
      </c>
      <c r="C1217" s="38"/>
      <c r="D1217" s="38"/>
      <c r="E1217" s="38"/>
      <c r="F1217" s="7">
        <f ca="1">IF(ISERROR(F1205),"",VLOOKUP(E1205,INDIRECT($F$8),6+(O1217-1)*3,0))</f>
        <v>1</v>
      </c>
      <c r="G1217" s="39" t="str">
        <f ca="1">IF(ISERROR(F1205),"",_xlfn.TEXTJOIN("/",FALSE,P1217,S1217))</f>
        <v>22/25</v>
      </c>
      <c r="H1217" s="39"/>
      <c r="I1217" s="39" t="str">
        <f ca="1">IF(ISERROR(F1205),"",_xlfn.TEXTJOIN("/",FALSE,Q1217,T1217))</f>
        <v>22/25</v>
      </c>
      <c r="J1217" s="39"/>
      <c r="K1217" s="39" t="str">
        <f ca="1">IF(ISERROR(F1205),"",_xlfn.TEXTJOIN("/",FALSE,R1217,U1217))</f>
        <v>44/50</v>
      </c>
      <c r="L1217" s="39"/>
      <c r="M1217" s="7" t="str">
        <f ca="1">IF(ISERROR(F1205),"",IF(ISTEXT(P1217),IF(P1217="A","Ab",IF(P1217="D","Dt",IF(P1217="UFM","UFM",IF(P1217="NA","")))),IF(AND(ISBLANK(P1217),ISBLANK(R1217)),"",IF(P1217&lt;0.3*S1217,"F",IF(ISBLANK(R1217),"",IF(ISTEXT(R1217),R1217,IF(R1217&gt;=0.9*U1217,"O",IF(R1217&gt;=0.85*U1217,"A+",IF(R1217&gt;=0.8*U1217,"A",IF(R1217&gt;=0.7*U1217,"B+",IF(R1217&gt;=0.6*U1217,"B",IF(R1217&gt;=0.5*U1217,"C",IF(R1217&gt;=0.4*U1217,"P",IF(R1217&lt;0.4*U1217,"F",R1217))))))))))))))</f>
        <v>A+</v>
      </c>
      <c r="N1217" s="8">
        <f t="shared" ca="1" si="115"/>
        <v>9</v>
      </c>
      <c r="O1217">
        <f t="shared" si="116"/>
        <v>8</v>
      </c>
      <c r="P1217" s="1">
        <f ca="1">IF(ISERROR(F1205),"",IF(ISTEXT(VLOOKUP(B1205,INDIRECT($F$8),6+(O1217-1)*3)),(VLOOKUP(B1205,INDIRECT($F$8),6+(O1217-1)*3)),SUM(VLOOKUP(B1205,INDIRECT($F$8),6+(O1217-1)*3),IF(W1222,W1217,0))))</f>
        <v>22</v>
      </c>
      <c r="Q1217" s="1">
        <f ca="1">IF(ISERROR(F1205),"",VLOOKUP(B1205,INDIRECT($F$8),7+(O1217-1)*3))</f>
        <v>22</v>
      </c>
      <c r="R1217" s="1">
        <f ca="1">IF(ISERROR(F1205),"",SUM(P1217:Q1217))</f>
        <v>44</v>
      </c>
      <c r="S1217" s="1">
        <f ca="1">IF(ISERROR(F1205),"",VLOOKUP(A1205,INDIRECT($F$8),6+(O1217-1)*3))</f>
        <v>25</v>
      </c>
      <c r="T1217" s="1">
        <f ca="1">IF(ISERROR(F1205),"",VLOOKUP(A1205,INDIRECT($F$8),7+(O1217-1)*3))</f>
        <v>25</v>
      </c>
      <c r="U1217" s="1">
        <f ca="1">IF(ISERROR(F1205),"",VLOOKUP(A1205,INDIRECT($F$8),8+(O1217-1)*3))</f>
        <v>50</v>
      </c>
      <c r="V1217" s="1" t="str">
        <f ca="1">IF(ISERROR(F1205),"",IF(N1217=0,A1217,""))</f>
        <v/>
      </c>
      <c r="W1217" s="1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>0</v>
      </c>
      <c r="X1217" s="1" t="str">
        <f ca="1">IF(ISERROR(F1205),"",IF(W1217=0,"",_xlfn.TEXTJOIN("",FALSE," G+",W1217," in ",A1217)))</f>
        <v/>
      </c>
    </row>
    <row r="1218" spans="1:24" ht="12" customHeight="1" x14ac:dyDescent="0.25">
      <c r="A1218" s="7" t="str">
        <f ca="1">IF(ISERROR(F1205),"",VLOOKUP(C1205,INDIRECT($F$8),6+(O1218-1)*3,0))</f>
        <v>MEP 002</v>
      </c>
      <c r="B1218" s="38" t="str">
        <f ca="1">IF(ISERROR(F1205),"",VLOOKUP(D1205,INDIRECT($F$8),6+(O1218-1)*3-Z1218,0))</f>
        <v>Engineering Graphics &amp; Design Lab</v>
      </c>
      <c r="C1218" s="38"/>
      <c r="D1218" s="38"/>
      <c r="E1218" s="38"/>
      <c r="F1218" s="7">
        <f ca="1">IF(ISERROR(F1205),"",VLOOKUP(E1205,INDIRECT($F$8),6+(O1218-1)*3,0))</f>
        <v>2</v>
      </c>
      <c r="G1218" s="39" t="str">
        <f ca="1">IF(ISERROR(F1205),"",_xlfn.TEXTJOIN("/",FALSE,P1218,S1218))</f>
        <v>43/50</v>
      </c>
      <c r="H1218" s="39"/>
      <c r="I1218" s="39" t="str">
        <f ca="1">IF(ISERROR(F1205),"",_xlfn.TEXTJOIN("/",FALSE,Q1218,T1218))</f>
        <v>48/50</v>
      </c>
      <c r="J1218" s="39"/>
      <c r="K1218" s="39" t="str">
        <f ca="1">IF(ISERROR(F1205),"",_xlfn.TEXTJOIN("/",FALSE,R1218,U1218))</f>
        <v>91/100</v>
      </c>
      <c r="L1218" s="39"/>
      <c r="M1218" s="7" t="str">
        <f ca="1">IF(ISERROR(F1205),"",IF(ISTEXT(P1218),IF(P1218="A","Ab",IF(P1218="D","Dt",IF(P1218="UFM","UFM",IF(P1218="NA","")))),IF(AND(ISBLANK(P1218),ISBLANK(R1218)),"",IF(P1218&lt;0.3*S1218,"F",IF(ISBLANK(R1218),"",IF(ISTEXT(R1218),R1218,IF(R1218&gt;=0.9*U1218,"O",IF(R1218&gt;=0.85*U1218,"A+",IF(R1218&gt;=0.8*U1218,"A",IF(R1218&gt;=0.7*U1218,"B+",IF(R1218&gt;=0.6*U1218,"B",IF(R1218&gt;=0.5*U1218,"C",IF(R1218&gt;=0.4*U1218,"P",IF(R1218&lt;0.4*U1218,"F",R1218))))))))))))))</f>
        <v>O</v>
      </c>
      <c r="N1218" s="8">
        <f t="shared" ca="1" si="115"/>
        <v>10</v>
      </c>
      <c r="O1218">
        <f t="shared" si="116"/>
        <v>9</v>
      </c>
      <c r="P1218" s="1">
        <f ca="1">IF(ISERROR(F1205),"",IF(ISTEXT(VLOOKUP(B1205,INDIRECT($F$8),6+(O1218-1)*3)),(VLOOKUP(B1205,INDIRECT($F$8),6+(O1218-1)*3)),SUM(VLOOKUP(B1205,INDIRECT($F$8),6+(O1218-1)*3),IF(W1222,W1218,0))))</f>
        <v>43</v>
      </c>
      <c r="Q1218" s="1">
        <f ca="1">IF(ISERROR(F1205),"",VLOOKUP(B1205,INDIRECT($F$8),7+(O1218-1)*3))</f>
        <v>48</v>
      </c>
      <c r="R1218" s="1">
        <f ca="1">IF(ISERROR(F1205),"",SUM(P1218:Q1218))</f>
        <v>91</v>
      </c>
      <c r="S1218" s="1">
        <f ca="1">IF(ISERROR(F1205),"",VLOOKUP(A1205,INDIRECT($F$8),6+(O1218-1)*3))</f>
        <v>50</v>
      </c>
      <c r="T1218" s="1">
        <f ca="1">IF(ISERROR(F1205),"",VLOOKUP(A1205,INDIRECT($F$8),7+(O1218-1)*3))</f>
        <v>50</v>
      </c>
      <c r="U1218" s="1">
        <f ca="1">IF(ISERROR(F1205),"",VLOOKUP(A1205,INDIRECT($F$8),8+(O1218-1)*3))</f>
        <v>100</v>
      </c>
      <c r="V1218" s="1" t="str">
        <f ca="1">IF(ISERROR(F1205),"",IF(N1218=0,A1218,""))</f>
        <v/>
      </c>
      <c r="W1218" s="1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>0</v>
      </c>
      <c r="X1218" s="1" t="str">
        <f ca="1">IF(ISERROR(F1205),"",IF(W1218=0,"",_xlfn.TEXTJOIN("",FALSE," G+",W1218," in ",A1218)))</f>
        <v/>
      </c>
    </row>
    <row r="1219" spans="1:24" ht="12" customHeight="1" x14ac:dyDescent="0.25">
      <c r="A1219" s="7" t="str">
        <f ca="1">IF(ISERROR(F1205),"",VLOOKUP(C1205,INDIRECT($F$8),6+(O1219-1)*3,0))</f>
        <v>AHP 003</v>
      </c>
      <c r="B1219" s="38" t="str">
        <f ca="1">IF(ISERROR(F1205),"",VLOOKUP(D1205,INDIRECT($F$8),6+(O1219-1)*3,0))</f>
        <v>Introduction to Digital Marketing Lab</v>
      </c>
      <c r="C1219" s="38"/>
      <c r="D1219" s="38"/>
      <c r="E1219" s="38"/>
      <c r="F1219" s="7">
        <f ca="1">IF(ISERROR(F1205),"",VLOOKUP(E1205,INDIRECT($F$8),6+(O1219-1)*3,0))</f>
        <v>1</v>
      </c>
      <c r="G1219" s="39" t="str">
        <f ca="1">IF(ISERROR(F1205),"",_xlfn.TEXTJOIN("/",FALSE,P1219,S1219))</f>
        <v>20/25</v>
      </c>
      <c r="H1219" s="39"/>
      <c r="I1219" s="39" t="str">
        <f ca="1">IF(ISERROR(F1205),"",_xlfn.TEXTJOIN("/",FALSE,Q1219,T1219))</f>
        <v>22/25</v>
      </c>
      <c r="J1219" s="39"/>
      <c r="K1219" s="39" t="str">
        <f ca="1">IF(ISERROR(F1205),"",_xlfn.TEXTJOIN("/",FALSE,R1219,U1219))</f>
        <v>42/50</v>
      </c>
      <c r="L1219" s="39"/>
      <c r="M1219" s="7" t="str">
        <f ca="1">IF(ISERROR(F1205),"",IF(ISTEXT(P1219),IF(P1219="A","Ab",IF(P1219="D","Dt",IF(P1219="UFM","UFM",IF(P1219="NA","")))),IF(AND(ISBLANK(P1219),ISBLANK(R1219)),"",IF(P1219&lt;0.3*S1219,"F",IF(ISBLANK(R1219),"",IF(ISTEXT(R1219),R1219,IF(R1219&gt;=0.9*U1219,"O",IF(R1219&gt;=0.85*U1219,"A+",IF(R1219&gt;=0.8*U1219,"A",IF(R1219&gt;=0.7*U1219,"B+",IF(R1219&gt;=0.6*U1219,"B",IF(R1219&gt;=0.5*U1219,"C",IF(R1219&gt;=0.4*U1219,"P",IF(R1219&lt;0.4*U1219,"F",R1219))))))))))))))</f>
        <v>A</v>
      </c>
      <c r="N1219" s="8">
        <f t="shared" ca="1" si="115"/>
        <v>8</v>
      </c>
      <c r="O1219">
        <f t="shared" si="116"/>
        <v>10</v>
      </c>
      <c r="P1219" s="1">
        <f ca="1">IF(ISERROR(F1205),"",IF(ISTEXT(VLOOKUP(B1205,INDIRECT($F$8),6+(O1219-1)*3)),(VLOOKUP(B1205,INDIRECT($F$8),6+(O1219-1)*3)),SUM(VLOOKUP(B1205,INDIRECT($F$8),6+(O1219-1)*3),IF(W1222,W1219,0))))</f>
        <v>20</v>
      </c>
      <c r="Q1219" s="1">
        <f ca="1">IF(ISERROR(F1205),"",VLOOKUP(B1205,INDIRECT($F$8),7+(O1219-1)*3))</f>
        <v>22</v>
      </c>
      <c r="R1219" s="1">
        <f ca="1">IF(ISERROR(F1205),"",SUM(P1219:Q1219))</f>
        <v>42</v>
      </c>
      <c r="S1219" s="1">
        <f ca="1">IF(ISERROR(F1205),"",VLOOKUP(A1205,INDIRECT($F$8),6+(O1219-1)*3))</f>
        <v>25</v>
      </c>
      <c r="T1219" s="1">
        <f ca="1">IF(ISERROR(F1205),"",VLOOKUP(A1205,INDIRECT($F$8),7+(O1219-1)*3))</f>
        <v>25</v>
      </c>
      <c r="U1219" s="1">
        <f ca="1">IF(ISERROR(F1205),"",VLOOKUP(A1205,INDIRECT($F$8),8+(O1219-1)*3))</f>
        <v>50</v>
      </c>
      <c r="V1219" s="1" t="str">
        <f ca="1">IF(ISERROR(F1205),"",IF(N1219=0,A1219,""))</f>
        <v/>
      </c>
      <c r="W1219" s="1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>0</v>
      </c>
      <c r="X1219" s="1" t="str">
        <f ca="1">IF(ISERROR(F1205),"",IF(W1219=0,"",_xlfn.TEXTJOIN("",FALSE," G+",W1219," in ",A1219)))</f>
        <v/>
      </c>
    </row>
    <row r="1220" spans="1:24" ht="12" customHeight="1" x14ac:dyDescent="0.25">
      <c r="A1220" s="7" t="str">
        <f ca="1">IF(ISERROR(F1205),"",VLOOKUP(C1205,INDIRECT($F$8),6+(O1220-1)*3,0))</f>
        <v>AHP 005</v>
      </c>
      <c r="B1220" s="38" t="str">
        <f ca="1">IF(ISERROR(F1205),"",VLOOKUP(D1205,INDIRECT($F$8),6+(O1220-1)*3,0))</f>
        <v>Self Employment &amp; Entrepreneurship Development</v>
      </c>
      <c r="C1220" s="38"/>
      <c r="D1220" s="38"/>
      <c r="E1220" s="38"/>
      <c r="F1220" s="7">
        <f ca="1">IF(ISERROR(F1205),"",VLOOKUP(E1205,INDIRECT($F$8),6+(O1220-1)*3,0))</f>
        <v>1</v>
      </c>
      <c r="G1220" s="39" t="str">
        <f ca="1">IF(ISERROR(F1205),"",_xlfn.TEXTJOIN("/",FALSE,P1220,S1220))</f>
        <v>21/25</v>
      </c>
      <c r="H1220" s="39"/>
      <c r="I1220" s="39" t="str">
        <f ca="1">IF(ISERROR(F1205),"",_xlfn.TEXTJOIN("/",FALSE,Q1220,T1220))</f>
        <v>20/25</v>
      </c>
      <c r="J1220" s="39"/>
      <c r="K1220" s="39" t="str">
        <f ca="1">IF(ISERROR(F1205),"",_xlfn.TEXTJOIN("/",FALSE,R1220,U1220))</f>
        <v>41/50</v>
      </c>
      <c r="L1220" s="39"/>
      <c r="M1220" s="7" t="str">
        <f ca="1">IF(ISERROR(F1205),"",IF(ISTEXT(P1220),IF(P1220="A","Ab",IF(P1220="D","Dt",IF(P1220="UFM","UFM",IF(P1220="NA","")))),IF(AND(ISBLANK(P1220),ISBLANK(R1220)),"",IF(P1220&lt;0.3*S1220,"F",IF(ISBLANK(R1220),"",IF(ISTEXT(R1220),R1220,IF(R1220&gt;=0.9*U1220,"O",IF(R1220&gt;=0.85*U1220,"A+",IF(R1220&gt;=0.8*U1220,"A",IF(R1220&gt;=0.7*U1220,"B+",IF(R1220&gt;=0.6*U1220,"B",IF(R1220&gt;=0.5*U1220,"C",IF(R1220&gt;=0.4*U1220,"P",IF(R1220&lt;0.4*U1220,"F",R1220))))))))))))))</f>
        <v>A</v>
      </c>
      <c r="N1220" s="8">
        <f t="shared" ca="1" si="115"/>
        <v>8</v>
      </c>
      <c r="O1220">
        <f t="shared" si="116"/>
        <v>11</v>
      </c>
      <c r="P1220" s="1">
        <f ca="1">IF(ISERROR(F1205),"",IF(ISTEXT(VLOOKUP(B1205,INDIRECT($F$8),6+(O1220-1)*3)),(VLOOKUP(B1205,INDIRECT($F$8),6+(O1220-1)*3)),SUM(VLOOKUP(B1205,INDIRECT($F$8),6+(O1220-1)*3),IF(W1222,W1220,0))))</f>
        <v>21</v>
      </c>
      <c r="Q1220" s="1">
        <f ca="1">IF(ISERROR(F1205),"",VLOOKUP(B1205,INDIRECT($F$8),7+(O1220-1)*3))</f>
        <v>20</v>
      </c>
      <c r="R1220" s="1">
        <f ca="1">IF(ISERROR(F1205),"",SUM(P1220:Q1220))</f>
        <v>41</v>
      </c>
      <c r="S1220" s="1">
        <f ca="1">IF(ISERROR(F1205),"",VLOOKUP(A1205,INDIRECT($F$8),6+(O1220-1)*3))</f>
        <v>25</v>
      </c>
      <c r="T1220" s="1">
        <f ca="1">IF(ISERROR(F1205),"",VLOOKUP(A1205,INDIRECT($F$8),7+(O1220-1)*3))</f>
        <v>25</v>
      </c>
      <c r="U1220" s="1">
        <f ca="1">IF(ISERROR(F1205),"",VLOOKUP(A1205,INDIRECT($F$8),8+(O1220-1)*3))</f>
        <v>50</v>
      </c>
      <c r="V1220" s="1" t="str">
        <f ca="1">IF(ISERROR(F1205),"",IF(N1220=0,A1220,""))</f>
        <v/>
      </c>
      <c r="W1220" s="1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>0</v>
      </c>
      <c r="X1220" s="1" t="str">
        <f ca="1">IF(ISERROR(F1205),"",IF(W1220=0,"",_xlfn.TEXTJOIN("",FALSE," G+",W1220," in ",A1220)))</f>
        <v/>
      </c>
    </row>
    <row r="1221" spans="1:24" ht="12" customHeight="1" x14ac:dyDescent="0.25">
      <c r="A1221" s="7" t="str">
        <f ca="1">IF(ISERROR(F1205),"",VLOOKUP(C1205,INDIRECT($F$8),6+(O1221-1)*3-Y1221,0))</f>
        <v>GP 02</v>
      </c>
      <c r="B1221" s="38" t="str">
        <f ca="1">IF(ISERROR(F1205),"",VLOOKUP(D1205,INDIRECT($F$8),6+(O1221-1)*3-Z1221,0))</f>
        <v>General Proficiency ($)</v>
      </c>
      <c r="C1221" s="38"/>
      <c r="D1221" s="38"/>
      <c r="E1221" s="38"/>
      <c r="F1221" s="7">
        <f ca="1">IF(ISERROR(F1205),"",VLOOKUP(E1205,INDIRECT($F$8),6+(O1221-1)*3-AA1221,0))</f>
        <v>0</v>
      </c>
      <c r="G1221" s="39" t="str">
        <f ca="1">IF(ISERROR(F1205),"","-")</f>
        <v>-</v>
      </c>
      <c r="H1221" s="39"/>
      <c r="I1221" s="39" t="str">
        <f ca="1">IF(ISERROR(F1205),"",_xlfn.TEXTJOIN("/",FALSE,Q1221,T1221))</f>
        <v>45/50</v>
      </c>
      <c r="J1221" s="39"/>
      <c r="K1221" s="39" t="str">
        <f ca="1">IF(ISERROR(F1205),"",_xlfn.TEXTJOIN("/",FALSE,R1221,U1221))</f>
        <v>45/50</v>
      </c>
      <c r="L1221" s="39"/>
      <c r="M1221" s="39" t="str">
        <f ca="1">IF(ISBLANK(R1221),"",IF(ISTEXT(R1221),R1221,IF(R1221&gt;=0.8*U1221,"Excellent",IF(R1221&gt;=0.6*U1221,"Very Good",IF(R1221&gt;=0.4*U1221,"Good",IF(R1221&gt;=0.2*U1221,"Satisfactory","Average"))))))</f>
        <v>Excellent</v>
      </c>
      <c r="N1221" s="39"/>
      <c r="O1221">
        <f t="shared" si="116"/>
        <v>12</v>
      </c>
      <c r="P1221" s="1">
        <f ca="1">IF(ISERROR(F1205),"",IF(ISTEXT(VLOOKUP(B\28,INDIRECT($F$8),6+(O1221-1)*3)),(VLOOKUP(B1205,INDIRECT($F$8),6+(O1221-1)*3)),SUM(VLOOKUP(B1205,INDIRECT($F$8),6+(O1221-1)*3),IF(W1222,W1221,0))))</f>
        <v>0</v>
      </c>
      <c r="Q1221" s="1">
        <f ca="1">IF(ISERROR(F1205),"",VLOOKUP(B1205,INDIRECT($F$8),7+(O1221-1)*3))</f>
        <v>45</v>
      </c>
      <c r="R1221" s="1">
        <f ca="1">IF(ISERROR(F1205),"",SUM(P1221:Q1221))</f>
        <v>45</v>
      </c>
      <c r="S1221" s="1">
        <f ca="1">IF(ISERROR(F1205),"",VLOOKUP(A1205,INDIRECT($F$8),6+(O1221-1)*3))</f>
        <v>0</v>
      </c>
      <c r="T1221" s="1">
        <f ca="1">IF(ISERROR(F1205),"",VLOOKUP(A1205,INDIRECT($F$8),7+(O1221-1)*3))</f>
        <v>50</v>
      </c>
      <c r="U1221" s="1">
        <f ca="1">IF(ISERROR(F1205),"",VLOOKUP(A1205,INDIRECT($F$8),8+(O1221-1)*3))</f>
        <v>50</v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5">
      <c r="A1222" s="40" t="str">
        <f ca="1">IF(ISERROR(F1205),"",A1201)</f>
        <v>Total Credits/ Marks/ Total Grade Points</v>
      </c>
      <c r="B1222" s="40"/>
      <c r="C1222" s="40"/>
      <c r="D1222" s="40"/>
      <c r="E1222" s="40"/>
      <c r="F1222" s="10">
        <f ca="1">IF(ISERROR(F1205),"",SUM(F1210:F1220))</f>
        <v>23</v>
      </c>
      <c r="G1222" s="41" t="str">
        <f ca="1">IF(ISERROR(F1205),"",_xlfn.TEXTJOIN("/",TRUE,SUMIF(F1210:F1221,"&gt;0",P1210:P1221),SUMIF(F1210:F1221,"&gt;0",S1210:S1221)))</f>
        <v>370/575</v>
      </c>
      <c r="H1222" s="41"/>
      <c r="I1222" s="41" t="str">
        <f ca="1">IF(ISERROR(F1205),"",_xlfn.TEXTJOIN("/",TRUE,SUMIF(F1210:F1221,"&gt;0",Q1210:Q1221),SUMIF(F1210:F1221,"&gt;0",T1210:T1221)))</f>
        <v>312/375</v>
      </c>
      <c r="J1222" s="41"/>
      <c r="K1222" s="41" t="str">
        <f ca="1">IF(ISERROR(F1205),"",_xlfn.TEXTJOIN("/",TRUE,SUMIF(F1210:F1221,"&gt;0",R1210:R1221),SUMIF(F1210:F1221,"&gt;0",U1210:U1221)))</f>
        <v>682/950</v>
      </c>
      <c r="L1222" s="41"/>
      <c r="M1222" s="40" t="e">
        <f ca="1">IF(ISERROR(F1205),"",SUMPRODUCT(N1210:N1220,F1210:F1220))</f>
        <v>#N/A</v>
      </c>
      <c r="N1222" s="40"/>
      <c r="V1222" s="1" t="e">
        <f ca="1">IF(ISERROR(F1205),"",_xlfn.TEXTJOIN(", ",TRUE,V1210:V1221))</f>
        <v>#N/A</v>
      </c>
      <c r="W1222" t="b">
        <f ca="1">IF(ISERROR(F1205),"",IF(SUM(W1210:W1221)&lt;=W1209,TRUE,FALSE))</f>
        <v>0</v>
      </c>
      <c r="X1222" s="1" t="str">
        <f ca="1">IF(ISERROR(F1205),"",_xlfn.TEXTJOIN(",",TRUE,X1210:X1221))</f>
        <v xml:space="preserve"> G+11 in AHT 001</v>
      </c>
    </row>
    <row r="1223" spans="1:24" ht="12" customHeight="1" x14ac:dyDescent="0.25">
      <c r="A1223" s="40" t="str">
        <f ca="1">IF(ISERROR(F1205),"",A1202)</f>
        <v>Result:</v>
      </c>
      <c r="B1223" s="42" t="e" cm="1">
        <f t="array" aca="1" ref="B1223" ca="1">IF(INDIRECT("N" &amp; ROW())&lt;20, "NOT PROMOTED TO SECOND YEAR", IF(TRIM(INDIRECT("V" &amp; ROW()-1))="","PASS","CARRY OVER")
)</f>
        <v>#N/A</v>
      </c>
      <c r="C1223" s="42"/>
      <c r="D1223" s="40" t="str">
        <f ca="1">IF(ISERROR(F1205),"",D1202)</f>
        <v>Remark:</v>
      </c>
      <c r="E1223" s="42" t="e">
        <f ca="1">IF(ISERROR(F1205),"",IF(V1222="",IF(X1222="","",X1222),_xlfn.TEXTJOIN(" ",TRUE,"BACK IN",V1222)))</f>
        <v>#N/A</v>
      </c>
      <c r="F1223" s="42"/>
      <c r="G1223" s="40" t="str">
        <f ca="1">IF(ISERROR(F1205),"",G1202)</f>
        <v>SGPA:</v>
      </c>
      <c r="H1223" s="43" t="e">
        <f ca="1">IF(ISERROR(F1205),"",M1222/F1222)</f>
        <v>#N/A</v>
      </c>
      <c r="I1223" s="40" t="str">
        <f ca="1">IF(ISERROR(F1205),"",I1202)</f>
        <v>CGPA:</v>
      </c>
      <c r="J1223" s="43" t="e">
        <f ca="1">IF(ISERROR(F1205),"",VLOOKUP(B1205,INDIRECT($F$8),12+(O1221-1)*3,0))</f>
        <v>#N/A</v>
      </c>
      <c r="K1223" s="42" t="str">
        <f ca="1">IF(ISERROR(F1205),"",K1202)</f>
        <v>Earned Credits:</v>
      </c>
      <c r="L1223" s="40">
        <f ca="1">IF(ISERROR(F1205),"",SUMIF(N1210:N1220,"&gt;0",F1210:F1220))</f>
        <v>19</v>
      </c>
      <c r="M1223" s="42" t="str">
        <f ca="1">IF(ISERROR(F1205),"",M1202)</f>
        <v>Cuml. Earned Credits:</v>
      </c>
      <c r="N1223" s="40">
        <f ca="1">IF(ISERROR(F1205),"",VLOOKUP(B1205,INDIRECT($F$8),10+(O1221-1)*3,0))</f>
        <v>34</v>
      </c>
    </row>
    <row r="1224" spans="1:24" ht="12" customHeight="1" x14ac:dyDescent="0.25">
      <c r="A1224" s="40"/>
      <c r="B1224" s="42"/>
      <c r="C1224" s="42"/>
      <c r="D1224" s="40"/>
      <c r="E1224" s="42"/>
      <c r="F1224" s="42"/>
      <c r="G1224" s="40"/>
      <c r="H1224" s="43"/>
      <c r="I1224" s="40"/>
      <c r="J1224" s="43"/>
      <c r="K1224" s="42"/>
      <c r="L1224" s="40"/>
      <c r="M1224" s="42"/>
      <c r="N1224" s="40"/>
    </row>
    <row r="1225" spans="1:24" ht="12" customHeight="1" x14ac:dyDescent="0.25">
      <c r="A1225" s="40"/>
      <c r="B1225" s="42"/>
      <c r="C1225" s="42"/>
      <c r="D1225" s="40"/>
      <c r="E1225" s="42"/>
      <c r="F1225" s="42"/>
      <c r="G1225" s="40"/>
      <c r="H1225" s="43"/>
      <c r="I1225" s="40"/>
      <c r="J1225" s="43"/>
      <c r="K1225" s="42"/>
      <c r="L1225" s="40"/>
      <c r="M1225" s="42"/>
      <c r="N1225" s="40"/>
    </row>
    <row r="1226" spans="1:24" ht="12" customHeight="1" x14ac:dyDescent="0.25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 t="str">
        <f ca="1">VLOOKUP(B1226,INDIRECT($F$8),4,0)</f>
        <v>VANSH RUHELA</v>
      </c>
    </row>
    <row r="1227" spans="1:24" ht="12" customHeight="1" x14ac:dyDescent="0.25">
      <c r="A1227" s="44" t="str">
        <f ca="1">IF(ISERROR(F1226),"",A1206)</f>
        <v>Name:</v>
      </c>
      <c r="B1227" s="44" t="str">
        <f ca="1">IFERROR(VLOOKUP(B1226,INDIRECT($F$8),4,0),"")</f>
        <v>VANSH RUHELA</v>
      </c>
      <c r="C1227" s="44"/>
      <c r="D1227" s="44" t="str">
        <f ca="1">IF(ISERROR(F1226),"",D1206)</f>
        <v>Father's Name:</v>
      </c>
      <c r="E1227" s="44" t="str">
        <f ca="1">IFERROR(VLOOKUP(B1226,INDIRECT($F$8),5,0),"")</f>
        <v>VIRENDRA RUHELA</v>
      </c>
      <c r="F1227" s="44"/>
      <c r="G1227" s="44" t="str">
        <f ca="1">IF(ISERROR(F1226),"",G1206)</f>
        <v>University Roll No:</v>
      </c>
      <c r="H1227" s="44"/>
      <c r="I1227" s="45">
        <f ca="1">IFERROR(VLOOKUP(B1226,INDIRECT($F$8),2,0),"")</f>
        <v>250090101059</v>
      </c>
      <c r="J1227" s="45"/>
      <c r="K1227" s="44" t="str">
        <f ca="1">IF(ISERROR(F1226),"",K1206)</f>
        <v>University Enrol. No:</v>
      </c>
      <c r="L1227" s="44"/>
      <c r="M1227" s="45">
        <f ca="1">IFERROR(VLOOKUP(B1226,INDIRECT($F$8),3,0),"")</f>
        <v>0</v>
      </c>
      <c r="N1227" s="45"/>
    </row>
    <row r="1228" spans="1:24" ht="12" customHeight="1" x14ac:dyDescent="0.25">
      <c r="A1228" s="44"/>
      <c r="B1228" s="44"/>
      <c r="C1228" s="44"/>
      <c r="D1228" s="44"/>
      <c r="E1228" s="44"/>
      <c r="F1228" s="44"/>
      <c r="G1228" s="44"/>
      <c r="H1228" s="44"/>
      <c r="I1228" s="45"/>
      <c r="J1228" s="45"/>
      <c r="K1228" s="44"/>
      <c r="L1228" s="44"/>
      <c r="M1228" s="45"/>
      <c r="N1228" s="45"/>
    </row>
    <row r="1229" spans="1:24" ht="12" customHeight="1" x14ac:dyDescent="0.25">
      <c r="A1229" s="42" t="str">
        <f ca="1">IF(ISERROR(F1226),"",A1208)</f>
        <v>Subject Code</v>
      </c>
      <c r="B1229" s="42" t="str">
        <f ca="1">IF(ISERROR(F1226),"",B1208)</f>
        <v>Subject Name</v>
      </c>
      <c r="C1229" s="42"/>
      <c r="D1229" s="42"/>
      <c r="E1229" s="42"/>
      <c r="F1229" s="42" t="str">
        <f ca="1">IF(ISERROR(F1226),"",F1208)</f>
        <v>Credits</v>
      </c>
      <c r="G1229" s="42" t="str">
        <f ca="1">IF(ISERROR(F1226),"",G1208)</f>
        <v>External Marks</v>
      </c>
      <c r="H1229" s="42"/>
      <c r="I1229" s="42" t="str">
        <f ca="1">IF(ISERROR(F1226),"",I1208)</f>
        <v>Sessional Marks</v>
      </c>
      <c r="J1229" s="42"/>
      <c r="K1229" s="42" t="str">
        <f ca="1">IF(ISERROR(F1226),"",K1208)</f>
        <v>Total Marks</v>
      </c>
      <c r="L1229" s="42"/>
      <c r="M1229" s="42" t="str">
        <f ca="1">IF(ISERROR(F1226),"",M1208)</f>
        <v>Grade</v>
      </c>
      <c r="N1229" s="42" t="str">
        <f ca="1">IF(ISERROR(F1226),"",N1208)</f>
        <v>Grade Points</v>
      </c>
    </row>
    <row r="1230" spans="1:24" ht="12" customHeight="1" x14ac:dyDescent="0.25">
      <c r="A1230" s="42"/>
      <c r="B1230" s="42"/>
      <c r="C1230" s="42"/>
      <c r="D1230" s="42"/>
      <c r="E1230" s="42"/>
      <c r="F1230" s="42"/>
      <c r="G1230" s="42"/>
      <c r="H1230" s="42"/>
      <c r="I1230" s="42"/>
      <c r="J1230" s="42"/>
      <c r="K1230" s="42"/>
      <c r="L1230" s="42"/>
      <c r="M1230" s="42"/>
      <c r="N1230" s="42"/>
      <c r="W1230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10</v>
      </c>
    </row>
    <row r="1231" spans="1:24" ht="12" customHeight="1" x14ac:dyDescent="0.25">
      <c r="A1231" s="7" t="str">
        <f ca="1">IF(ISERROR(F1226),"",VLOOKUP(C1226,INDIRECT($F$8),6+(O1231-1)*3,0))</f>
        <v>AHT 001</v>
      </c>
      <c r="B1231" s="38" t="str">
        <f ca="1">IF(ISERROR(F1226),"",VLOOKUP(D1226,INDIRECT($F$8),6+(O1231-1)*3,0))</f>
        <v>Engineering Physics</v>
      </c>
      <c r="C1231" s="38"/>
      <c r="D1231" s="38"/>
      <c r="E1231" s="38"/>
      <c r="F1231" s="7">
        <f ca="1">IF(ISERROR(F1226),"",VLOOKUP(E1226,INDIRECT($F$8),6+(O1231-1)*3,0))</f>
        <v>4</v>
      </c>
      <c r="G1231" s="39" t="str">
        <f ca="1">IF(ISERROR(F1226),"",_xlfn.TEXTJOIN("/",FALSE,P1231,S1231))</f>
        <v>VIRENDRA RUHELA/100</v>
      </c>
      <c r="H1231" s="39"/>
      <c r="I1231" s="39" t="str">
        <f ca="1">IF(ISERROR(F1226),"",_xlfn.TEXTJOIN("/",FALSE,Q1231,T1231))</f>
        <v>34/50</v>
      </c>
      <c r="J1231" s="39"/>
      <c r="K1231" s="39" t="str">
        <f ca="1">IF(ISERROR(F1226),"",_xlfn.TEXTJOIN("/",FALSE,R1231,U1231))</f>
        <v>34/150</v>
      </c>
      <c r="L1231" s="39"/>
      <c r="M1231" s="7" t="b">
        <f ca="1">IF(ISERROR(F1226),"",IF(ISTEXT(P1231),IF(P1231="A","Ab",IF(P1231="D","Dt",IF(P1231="UFM","UFM",IF(P1231="NA","")))),IF(AND(ISBLANK(P1231),ISBLANK(R1231)),"",IF(P1231&lt;0.3*S1231,"F",IF(ISBLANK(R1231),"",IF(ISTEXT(R1231),R1231,IF(R1231&gt;=0.9*U1231,"O",IF(R1231&gt;=0.85*U1231,"A+",IF(R1231&gt;=0.8*U1231,"A",IF(R1231&gt;=0.7*U1231,"B+",IF(R1231&gt;=0.6*U1231,"B",IF(R1231&gt;=0.5*U1231,"C",IF(R1231&gt;=0.4*U1231,"P",IF(R1231&lt;0.4*U1231,"F",R1231))))))))))))))</f>
        <v>0</v>
      </c>
      <c r="N1231" s="8" t="e">
        <f t="shared" ref="N1231:N1241" ca="1" si="117">INDEX($Z$2:$Z$13,MATCH(M1231,$Y$2:$Y$13,0))</f>
        <v>#N/A</v>
      </c>
      <c r="O1231">
        <v>1</v>
      </c>
      <c r="P1231" s="1" t="str">
        <f ca="1">IF(ISERROR(F1226),"",IF(ISTEXT(VLOOKUP(B1226,INDIRECT($F$8),6+(O1231-1)*3)),(VLOOKUP(B1226,INDIRECT($F$8),6+(O1231-1)*3)),SUM(VLOOKUP(B1226,INDIRECT($F$8),6+(O1231-1)*3),IF(W1243,W1231,0))))</f>
        <v>VIRENDRA RUHELA</v>
      </c>
      <c r="Q1231" s="1">
        <f ca="1">IF(ISERROR(F1226),"",VLOOKUP(B1226,INDIRECT($F$8),7+(O1231-1)*3))</f>
        <v>34</v>
      </c>
      <c r="R1231" s="1">
        <f ca="1">IF(ISERROR(F1226),"",SUM(P1231:Q1231))</f>
        <v>34</v>
      </c>
      <c r="S1231" s="1">
        <f ca="1">IF(ISERROR(F1226),"",VLOOKUP(A1226,INDIRECT($F$8),6+(O1231-1)*3))</f>
        <v>100</v>
      </c>
      <c r="T1231" s="1">
        <f ca="1">IF(ISERROR(F1226),"",VLOOKUP(A1226,INDIRECT($F$8),7+(O1231-1)*3))</f>
        <v>50</v>
      </c>
      <c r="U1231" s="1">
        <f ca="1">IF(ISERROR(F1226),"",VLOOKUP(A1226,INDIRECT($F$8),8+(O1231-1)*3))</f>
        <v>150</v>
      </c>
      <c r="V1231" s="1" t="e">
        <f ca="1">IF(ISERROR(F1226),"",IF(N1231=0,A1231,""))</f>
        <v>#N/A</v>
      </c>
      <c r="W1231" s="1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>11</v>
      </c>
      <c r="X1231" s="1" t="str">
        <f ca="1">IF(ISERROR(F1226),"",IF(W1231=0,"",_xlfn.TEXTJOIN("",FALSE," G+",W1231," in ",A1231)))</f>
        <v xml:space="preserve"> G+11 in AHT 001</v>
      </c>
    </row>
    <row r="1232" spans="1:24" ht="12" customHeight="1" x14ac:dyDescent="0.25">
      <c r="A1232" s="7" t="str">
        <f ca="1">IF(ISERROR(F1226),"",VLOOKUP(C1226,INDIRECT($F$8),6+(O1232-1)*3,0))</f>
        <v>AHT 005</v>
      </c>
      <c r="B1232" s="38" t="str">
        <f ca="1">IF(ISERROR(F1226),"",VLOOKUP(D1226,INDIRECT($F$8),6+(O1232-1)*3,0))</f>
        <v>Analytical Mathematics</v>
      </c>
      <c r="C1232" s="38"/>
      <c r="D1232" s="38"/>
      <c r="E1232" s="38"/>
      <c r="F1232" s="7">
        <f ca="1">IF(ISERROR(F1226),"",VLOOKUP(E1226,INDIRECT($F$8),6+(O1232-1)*3,0))</f>
        <v>4</v>
      </c>
      <c r="G1232" s="39" t="str">
        <f ca="1">IF(ISERROR(F1226),"",_xlfn.TEXTJOIN("/",FALSE,P1232,S1232))</f>
        <v>89/100</v>
      </c>
      <c r="H1232" s="39"/>
      <c r="I1232" s="39" t="str">
        <f ca="1">IF(ISERROR(F1226),"",_xlfn.TEXTJOIN("/",FALSE,Q1232,T1232))</f>
        <v>42/50</v>
      </c>
      <c r="J1232" s="39"/>
      <c r="K1232" s="39" t="str">
        <f ca="1">IF(ISERROR(F1226),"",_xlfn.TEXTJOIN("/",FALSE,R1232,U1232))</f>
        <v>131/150</v>
      </c>
      <c r="L1232" s="39"/>
      <c r="M1232" s="7" t="str">
        <f ca="1">IF(ISERROR(F1226),"",IF(ISTEXT(P1232),IF(P1232="A","Ab",IF(P1232="D","Dt",IF(P1232="UFM","UFM",IF(P1232="NA","")))),IF(AND(ISBLANK(P1232),ISBLANK(R1232)),"",IF(P1232&lt;0.3*S1232,"F",IF(ISBLANK(R1232),"",IF(ISTEXT(R1232),R1232,IF(R1232&gt;=0.9*U1232,"O",IF(R1232&gt;=0.85*U1232,"A+",IF(R1232&gt;=0.8*U1232,"A",IF(R1232&gt;=0.7*U1232,"B+",IF(R1232&gt;=0.6*U1232,"B",IF(R1232&gt;=0.5*U1232,"C",IF(R1232&gt;=0.4*U1232,"P",IF(R1232&lt;0.4*U1232,"F",R1232))))))))))))))</f>
        <v>A+</v>
      </c>
      <c r="N1232" s="8">
        <f t="shared" ca="1" si="117"/>
        <v>9</v>
      </c>
      <c r="O1232">
        <f>O1231+1</f>
        <v>2</v>
      </c>
      <c r="P1232" s="1">
        <f ca="1">IF(ISERROR(F1226),"",IF(ISTEXT(VLOOKUP(B1226,INDIRECT($F$8),6+(O1232-1)*3)),(VLOOKUP(B1226,INDIRECT($F$8),6+(O1232-1)*3)),SUM(VLOOKUP(B1226,INDIRECT($F$8),6+(O1232-1)*3),IF(W1243,W1232,0))))</f>
        <v>89</v>
      </c>
      <c r="Q1232" s="1">
        <f ca="1">IF(ISERROR(F1226),"",VLOOKUP(B1226,INDIRECT($F$8),7+(O1232-1)*3))</f>
        <v>42</v>
      </c>
      <c r="R1232" s="1">
        <f ca="1">IF(ISERROR(F1226),"",SUM(P1232:Q1232))</f>
        <v>131</v>
      </c>
      <c r="S1232" s="1">
        <f ca="1">IF(ISERROR(F1226),"",VLOOKUP(A1226,INDIRECT($F$8),6+(O1232-1)*3))</f>
        <v>100</v>
      </c>
      <c r="T1232" s="1">
        <f ca="1">IF(ISERROR(F1226),"",VLOOKUP(A1226,INDIRECT($F$8),7+(O1232-1)*3))</f>
        <v>50</v>
      </c>
      <c r="U1232" s="1">
        <f ca="1">IF(ISERROR(F1226),"",VLOOKUP(A1226,INDIRECT($F$8),8+(O1232-1)*3))</f>
        <v>150</v>
      </c>
      <c r="V1232" s="1" t="str">
        <f ca="1">IF(ISERROR(F1226),"",IF(N1232=0,A1232,""))</f>
        <v/>
      </c>
      <c r="W1232" s="1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>0</v>
      </c>
      <c r="X1232" s="1" t="str">
        <f ca="1">IF(ISERROR(F1226),"",IF(W1232=0,"",_xlfn.TEXTJOIN("",FALSE," G+",W1232," in ",A1232)))</f>
        <v/>
      </c>
    </row>
    <row r="1233" spans="1:24" ht="12" customHeight="1" x14ac:dyDescent="0.25">
      <c r="A1233" s="7" t="str">
        <f ca="1">IF(ISERROR(F1226),"",VLOOKUP(C1226,INDIRECT($F$8),6+(O1233-1)*3,0))</f>
        <v>EET 001</v>
      </c>
      <c r="B1233" s="38" t="str">
        <f ca="1">IF(ISERROR(F1226),"",VLOOKUP(D1226,INDIRECT($F$8),6+(O1233-1)*3,0))</f>
        <v>Basic Electrical Engineering</v>
      </c>
      <c r="C1233" s="38"/>
      <c r="D1233" s="38"/>
      <c r="E1233" s="38"/>
      <c r="F1233" s="7">
        <f ca="1">IF(ISERROR(F1226),"",VLOOKUP(E1226,INDIRECT($F$8),6+(O1233-1)*3,0))</f>
        <v>4</v>
      </c>
      <c r="G1233" s="39" t="str">
        <f ca="1">IF(ISERROR(F1226),"",_xlfn.TEXTJOIN("/",FALSE,P1233,S1233))</f>
        <v>75/100</v>
      </c>
      <c r="H1233" s="39"/>
      <c r="I1233" s="39" t="str">
        <f ca="1">IF(ISERROR(F1226),"",_xlfn.TEXTJOIN("/",FALSE,Q1233,T1233))</f>
        <v>39/50</v>
      </c>
      <c r="J1233" s="39"/>
      <c r="K1233" s="39" t="str">
        <f ca="1">IF(ISERROR(F1226),"",_xlfn.TEXTJOIN("/",FALSE,R1233,U1233))</f>
        <v>114/150</v>
      </c>
      <c r="L1233" s="39"/>
      <c r="M1233" s="7" t="str">
        <f ca="1">IF(ISERROR(F1226),"",IF(ISTEXT(P1233),IF(P1233="A","Ab",IF(P1233="D","Dt",IF(P1233="UFM","UFM",IF(P1233="NA","")))),IF(AND(ISBLANK(P1233),ISBLANK(R1233)),"",IF(P1233&lt;0.3*S1233,"F",IF(ISBLANK(R1233),"",IF(ISTEXT(R1233),R1233,IF(R1233&gt;=0.9*U1233,"O",IF(R1233&gt;=0.85*U1233,"A+",IF(R1233&gt;=0.8*U1233,"A",IF(R1233&gt;=0.7*U1233,"B+",IF(R1233&gt;=0.6*U1233,"B",IF(R1233&gt;=0.5*U1233,"C",IF(R1233&gt;=0.4*U1233,"P",IF(R1233&lt;0.4*U1233,"F",R1233))))))))))))))</f>
        <v>B+</v>
      </c>
      <c r="N1233" s="8">
        <f t="shared" ca="1" si="117"/>
        <v>7</v>
      </c>
      <c r="O1233">
        <f>O1232+1</f>
        <v>3</v>
      </c>
      <c r="P1233" s="1">
        <f ca="1">IF(ISERROR(F1226),"",IF(ISTEXT(VLOOKUP(B1226,INDIRECT($F$8),6+(O1233-1)*3)),(VLOOKUP(B1226,INDIRECT($F$8),6+(O1233-1)*3)),SUM(VLOOKUP(B1226,INDIRECT($F$8),6+(O1233-1)*3),IF(W1243,W1233,0))))</f>
        <v>75</v>
      </c>
      <c r="Q1233" s="1">
        <f ca="1">IF(ISERROR(F1226),"",VLOOKUP(B1226,INDIRECT($F$8),7+(O1233-1)*3))</f>
        <v>39</v>
      </c>
      <c r="R1233" s="1">
        <f ca="1">IF(ISERROR(F1226),"",SUM(P1233:Q1233))</f>
        <v>114</v>
      </c>
      <c r="S1233" s="1">
        <f ca="1">IF(ISERROR(F1226),"",VLOOKUP(A1226,INDIRECT($F$8),6+(O1233-1)*3))</f>
        <v>100</v>
      </c>
      <c r="T1233" s="1">
        <f ca="1">IF(ISERROR(F1226),"",VLOOKUP(A1226,INDIRECT($F$8),7+(O1233-1)*3))</f>
        <v>50</v>
      </c>
      <c r="U1233" s="1">
        <f ca="1">IF(ISERROR(F1226),"",VLOOKUP(A1226,INDIRECT($F$8),8+(O1233-1)*3))</f>
        <v>150</v>
      </c>
      <c r="V1233" s="1" t="str">
        <f ca="1">IF(ISERROR(F1226),"",IF(N1233=0,A1233,""))</f>
        <v/>
      </c>
      <c r="W1233" s="1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>0</v>
      </c>
      <c r="X1233" s="1" t="str">
        <f ca="1">IF(ISERROR(F1226),"",IF(W1233=0,"",_xlfn.TEXTJOIN("",FALSE," G+",W1233," in ",A1233)))</f>
        <v/>
      </c>
    </row>
    <row r="1234" spans="1:24" ht="12" customHeight="1" x14ac:dyDescent="0.25">
      <c r="A1234" s="7" t="str">
        <f ca="1">IF(ISERROR(F1226),"",VLOOKUP(C1226,INDIRECT($F$8),6+(O1234-1)*3,0))</f>
        <v>CST 001</v>
      </c>
      <c r="B1234" s="38" t="str">
        <f ca="1">IF(ISERROR(F1226),"",VLOOKUP(D1226,INDIRECT($F$8),6+(O1234-1)*3,0))</f>
        <v>Programming for Problem Solving</v>
      </c>
      <c r="C1234" s="38"/>
      <c r="D1234" s="38"/>
      <c r="E1234" s="38"/>
      <c r="F1234" s="7">
        <f ca="1">IF(ISERROR(F1226),"",VLOOKUP(E1226,INDIRECT($F$8),6+(O1234-1)*3,0))</f>
        <v>4</v>
      </c>
      <c r="G1234" s="39" t="str">
        <f ca="1">IF(ISERROR(F1226),"",_xlfn.TEXTJOIN("/",FALSE,P1234,S1234))</f>
        <v>83/100</v>
      </c>
      <c r="H1234" s="39"/>
      <c r="I1234" s="39" t="str">
        <f ca="1">IF(ISERROR(F1226),"",_xlfn.TEXTJOIN("/",FALSE,Q1234,T1234))</f>
        <v>46/50</v>
      </c>
      <c r="J1234" s="39"/>
      <c r="K1234" s="39" t="str">
        <f ca="1">IF(ISERROR(F1226),"",_xlfn.TEXTJOIN("/",FALSE,R1234,U1234))</f>
        <v>129/150</v>
      </c>
      <c r="L1234" s="39"/>
      <c r="M1234" s="7" t="str">
        <f ca="1">IF(ISERROR(F1226),"",IF(ISTEXT(P1234),IF(P1234="A","Ab",IF(P1234="D","Dt",IF(P1234="UFM","UFM",IF(P1234="NA","")))),IF(AND(ISBLANK(P1234),ISBLANK(R1234)),"",IF(P1234&lt;0.3*S1234,"F",IF(ISBLANK(R1234),"",IF(ISTEXT(R1234),R1234,IF(R1234&gt;=0.9*U1234,"O",IF(R1234&gt;=0.85*U1234,"A+",IF(R1234&gt;=0.8*U1234,"A",IF(R1234&gt;=0.7*U1234,"B+",IF(R1234&gt;=0.6*U1234,"B",IF(R1234&gt;=0.5*U1234,"C",IF(R1234&gt;=0.4*U1234,"P",IF(R1234&lt;0.4*U1234,"F",R1234))))))))))))))</f>
        <v>A+</v>
      </c>
      <c r="N1234" s="8">
        <f t="shared" ca="1" si="117"/>
        <v>9</v>
      </c>
      <c r="O1234">
        <f>O1233+1</f>
        <v>4</v>
      </c>
      <c r="P1234" s="1">
        <f ca="1">IF(ISERROR(F1226),"",IF(ISTEXT(VLOOKUP(B1226,INDIRECT($F$8),6+(O1234-1)*3)),(VLOOKUP(B1226,INDIRECT($F$8),6+(O1234-1)*3)),SUM(VLOOKUP(B1226,INDIRECT($F$8),6+(O1234-1)*3),IF(W1243,W1234,0))))</f>
        <v>83</v>
      </c>
      <c r="Q1234" s="1">
        <f ca="1">IF(ISERROR(F1226),"",VLOOKUP(B1226,INDIRECT($F$8),7+(O1234-1)*3))</f>
        <v>46</v>
      </c>
      <c r="R1234" s="1">
        <f ca="1">IF(ISERROR(F1226),"",SUM(P1234:Q1234))</f>
        <v>129</v>
      </c>
      <c r="S1234" s="1">
        <f ca="1">IF(ISERROR(F1226),"",VLOOKUP(A1226,INDIRECT($F$8),6+(O1234-1)*3))</f>
        <v>100</v>
      </c>
      <c r="T1234" s="1">
        <f ca="1">IF(ISERROR(F1226),"",VLOOKUP(A1226,INDIRECT($F$8),7+(O1234-1)*3))</f>
        <v>50</v>
      </c>
      <c r="U1234" s="1">
        <f ca="1">IF(ISERROR(F1226),"",VLOOKUP(A1226,INDIRECT($F$8),8+(O1234-1)*3))</f>
        <v>150</v>
      </c>
      <c r="V1234" s="1" t="str">
        <f ca="1">IF(ISERROR(F1226),"",IF(N1234=0,A1234,""))</f>
        <v/>
      </c>
      <c r="W1234" s="1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>0</v>
      </c>
      <c r="X1234" s="1" t="str">
        <f ca="1">IF(ISERROR(F1226),"",IF(W1234=0,"",_xlfn.TEXTJOIN("",FALSE," G+",W1234," in ",A1234)))</f>
        <v/>
      </c>
    </row>
    <row r="1235" spans="1:24" ht="12" customHeight="1" x14ac:dyDescent="0.25">
      <c r="A1235" s="7" t="str">
        <f ca="1">IF(ISERROR(F1226),"",VLOOKUP(C1226,INDIRECT($F$8),6+(O1235-1)*3,0))</f>
        <v>AHT 004</v>
      </c>
      <c r="B1235" s="38" t="str">
        <f ca="1">IF(ISERROR(F1226),"",VLOOKUP(D1226,INDIRECT($F$8),6+(O1235-1)*3,0))</f>
        <v>Environmental Studies ($)</v>
      </c>
      <c r="C1235" s="38"/>
      <c r="D1235" s="38"/>
      <c r="E1235" s="38"/>
      <c r="F1235" s="7">
        <f ca="1">IF(ISERROR(F1226),"",VLOOKUP(E1226,INDIRECT($F$8),6+(O1235-1)*3,0))</f>
        <v>0</v>
      </c>
      <c r="G1235" s="39" t="str">
        <f ca="1">IF(ISERROR(F1226),"",_xlfn.TEXTJOIN("/",FALSE,P1235,S1235))</f>
        <v>31/50</v>
      </c>
      <c r="H1235" s="39"/>
      <c r="I1235" s="39" t="str">
        <f ca="1">IF(ISERROR(F1226),"",_xlfn.TEXTJOIN("/",FALSE,Q1235,T1235))</f>
        <v>20/25</v>
      </c>
      <c r="J1235" s="39"/>
      <c r="K1235" s="39" t="str">
        <f ca="1">IF(ISERROR(F1226),"",_xlfn.TEXTJOIN("/",FALSE,R1235,U1235))</f>
        <v>51/75</v>
      </c>
      <c r="L1235" s="39"/>
      <c r="M1235" s="7" t="str">
        <f ca="1">IF(ISERROR(F1226),"",IF(ISTEXT(P1235),IF(P1235="A","Ab",IF(P1235="D","Dt",IF(P1235="UFM","UFM",IF(P1235="NA","")))),IF(AND(ISBLANK(P1235),ISBLANK(R1235)),"",IF(P1235&lt;0.3*S1235,"F",IF(ISBLANK(R1235),"",IF(ISTEXT(R1235),R1235,IF(R1235&gt;=0.9*U1235,"O",IF(R1235&gt;=0.85*U1235,"A+",IF(R1235&gt;=0.8*U1235,"A",IF(R1235&gt;=0.7*U1235,"B+",IF(R1235&gt;=0.6*U1235,"B",IF(R1235&gt;=0.5*U1235,"C",IF(R1235&gt;=0.4*U1235,"P",IF(R1235&lt;0.4*U1235,"F",R1235))))))))))))))</f>
        <v>B</v>
      </c>
      <c r="N1235" s="8">
        <f t="shared" ca="1" si="117"/>
        <v>6</v>
      </c>
      <c r="O1235">
        <f>O1234+1</f>
        <v>5</v>
      </c>
      <c r="P1235" s="1">
        <f ca="1">IF(ISERROR(F1226),"",IF(ISTEXT(VLOOKUP(B1226,INDIRECT($F$8),6+(O1235-1)*3)),(VLOOKUP(B1226,INDIRECT($F$8),6+(O1235-1)*3)),SUM(VLOOKUP(B1226,INDIRECT($F$8),6+(O1235-1)*3),IF(W1243,W1235,0))))</f>
        <v>31</v>
      </c>
      <c r="Q1235" s="1">
        <f ca="1">IF(ISERROR(F1226),"",VLOOKUP(B1226,INDIRECT($F$8),7+(O1235-1)*3))</f>
        <v>20</v>
      </c>
      <c r="R1235" s="1">
        <f ca="1">IF(ISERROR(F1226),"",SUM(P1235:Q1235))</f>
        <v>51</v>
      </c>
      <c r="S1235" s="1">
        <f ca="1">IF(ISERROR(F1226),"",VLOOKUP(A1226,INDIRECT($F$8),6+(O1235-1)*3))</f>
        <v>50</v>
      </c>
      <c r="T1235" s="1">
        <f ca="1">IF(ISERROR(F1226),"",VLOOKUP(A1226,INDIRECT($F$8),7+(O1235-1)*3))</f>
        <v>25</v>
      </c>
      <c r="U1235" s="1">
        <f ca="1">IF(ISERROR(F1226),"",VLOOKUP(A1226,INDIRECT($F$8),8+(O1235-1)*3))</f>
        <v>75</v>
      </c>
      <c r="V1235" s="1" t="str">
        <f ca="1">IF(ISERROR(F1226),"",IF(N1235=0,A1235,""))</f>
        <v/>
      </c>
      <c r="W1235" s="1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>0</v>
      </c>
      <c r="X1235" s="1" t="str">
        <f ca="1">IF(ISERROR(F1226),"",IF(W1235=0,"",_xlfn.TEXTJOIN("",FALSE," G+",W1235," in ",A1235)))</f>
        <v/>
      </c>
    </row>
    <row r="1236" spans="1:24" ht="12" customHeight="1" x14ac:dyDescent="0.25">
      <c r="A1236" s="7" t="str">
        <f ca="1">IF(ISERROR(F1226),"",VLOOKUP(C1226,INDIRECT($F$8),6+(O1236-1)*3,0))</f>
        <v>AHP 001</v>
      </c>
      <c r="B1236" s="38" t="str">
        <f ca="1">IF(ISERROR(F1226),"",VLOOKUP(D1226,INDIRECT($F$8),6+(O1236-1)*3,0))</f>
        <v>Engineering Physics Lab</v>
      </c>
      <c r="C1236" s="38"/>
      <c r="D1236" s="38"/>
      <c r="E1236" s="38"/>
      <c r="F1236" s="7">
        <f ca="1">IF(ISERROR(F1226),"",VLOOKUP(E1226,INDIRECT($F$8),6+(O1236-1)*3,0))</f>
        <v>1</v>
      </c>
      <c r="G1236" s="39" t="str">
        <f ca="1">IF(ISERROR(F1226),"",_xlfn.TEXTJOIN("/",FALSE,P1236,S1236))</f>
        <v>18/25</v>
      </c>
      <c r="H1236" s="39"/>
      <c r="I1236" s="39" t="str">
        <f ca="1">IF(ISERROR(F1226),"",_xlfn.TEXTJOIN("/",FALSE,Q1236,T1236))</f>
        <v>21/25</v>
      </c>
      <c r="J1236" s="39"/>
      <c r="K1236" s="39" t="str">
        <f ca="1">IF(ISERROR(F1226),"",_xlfn.TEXTJOIN("/",FALSE,R1236,U1236))</f>
        <v>39/50</v>
      </c>
      <c r="L1236" s="39"/>
      <c r="M1236" s="7" t="str">
        <f ca="1">IF(ISERROR(F1226),"",IF(ISTEXT(P1236),IF(P1236="A","Ab",IF(P1236="D","Dt",IF(P1236="UFM","UFM",IF(P1236="NA","")))),IF(AND(ISBLANK(P1236),ISBLANK(R1236)),"",IF(P1236&lt;0.3*S1236,"F",IF(ISBLANK(R1236),"",IF(ISTEXT(R1236),R1236,IF(R1236&gt;=0.9*U1236,"O",IF(R1236&gt;=0.85*U1236,"A+",IF(R1236&gt;=0.8*U1236,"A",IF(R1236&gt;=0.7*U1236,"B+",IF(R1236&gt;=0.6*U1236,"B",IF(R1236&gt;=0.5*U1236,"C",IF(R1236&gt;=0.4*U1236,"P",IF(R1236&lt;0.4*U1236,"F",R1236))))))))))))))</f>
        <v>B+</v>
      </c>
      <c r="N1236" s="8">
        <f t="shared" ca="1" si="117"/>
        <v>7</v>
      </c>
      <c r="O1236">
        <f t="shared" ref="O1236:O1242" si="118">O1235+1</f>
        <v>6</v>
      </c>
      <c r="P1236" s="1">
        <f ca="1">IF(ISERROR(F1226),"",IF(ISTEXT(VLOOKUP(B1226,INDIRECT($F$8),6+(O1236-1)*3)),(VLOOKUP(B1226,INDIRECT($F$8),6+(O1236-1)*3)),SUM(VLOOKUP(B1226,INDIRECT($F$8),6+(O1236-1)*3),IF(W1243,W1236,0))))</f>
        <v>18</v>
      </c>
      <c r="Q1236" s="1">
        <f ca="1">IF(ISERROR(F1226),"",VLOOKUP(B1226,INDIRECT($F$8),7+(O1236-1)*3))</f>
        <v>21</v>
      </c>
      <c r="R1236" s="1">
        <f ca="1">IF(ISERROR(F1226),"",SUM(P1236:Q1236))</f>
        <v>39</v>
      </c>
      <c r="S1236" s="1">
        <f ca="1">IF(ISERROR(F1226),"",VLOOKUP(A1226,INDIRECT($F$8),6+(O1236-1)*3))</f>
        <v>25</v>
      </c>
      <c r="T1236" s="1">
        <f ca="1">IF(ISERROR(F1226),"",VLOOKUP(A1226,INDIRECT($F$8),7+(O1236-1)*3))</f>
        <v>25</v>
      </c>
      <c r="U1236" s="1">
        <f ca="1">IF(ISERROR(F1226),"",VLOOKUP(A1226,INDIRECT($F$8),8+(O1236-1)*3))</f>
        <v>50</v>
      </c>
      <c r="V1236" s="1" t="str">
        <f ca="1">IF(ISERROR(F1226),"",IF(N1236=0,A1236,""))</f>
        <v/>
      </c>
      <c r="W1236" s="1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>0</v>
      </c>
      <c r="X1236" s="1" t="str">
        <f ca="1">IF(ISERROR(F1226),"",IF(W1236=0,"",_xlfn.TEXTJOIN("",FALSE," G+",W1236," in ",A1236)))</f>
        <v/>
      </c>
    </row>
    <row r="1237" spans="1:24" ht="12" customHeight="1" x14ac:dyDescent="0.25">
      <c r="A1237" s="7" t="str">
        <f ca="1">IF(ISERROR(F1226),"",VLOOKUP(C1226,INDIRECT($F$8),6+(O1237-1)*3,0))</f>
        <v>EEP 001</v>
      </c>
      <c r="B1237" s="38" t="str">
        <f ca="1">IF(ISERROR(F1226),"",VLOOKUP(D1226,INDIRECT($F$8),6+(O1237-1)*3,0))</f>
        <v>Basic Electrical Engineering Lab</v>
      </c>
      <c r="C1237" s="38"/>
      <c r="D1237" s="38"/>
      <c r="E1237" s="38"/>
      <c r="F1237" s="7">
        <f ca="1">IF(ISERROR(F1226),"",VLOOKUP(E1226,INDIRECT($F$8),6+(O1237-1)*3,0))</f>
        <v>1</v>
      </c>
      <c r="G1237" s="39" t="str">
        <f ca="1">IF(ISERROR(F1226),"",_xlfn.TEXTJOIN("/",FALSE,P1237,S1237))</f>
        <v>24/25</v>
      </c>
      <c r="H1237" s="39"/>
      <c r="I1237" s="39" t="str">
        <f ca="1">IF(ISERROR(F1226),"",_xlfn.TEXTJOIN("/",FALSE,Q1237,T1237))</f>
        <v>22/25</v>
      </c>
      <c r="J1237" s="39"/>
      <c r="K1237" s="39" t="str">
        <f ca="1">IF(ISERROR(F1226),"",_xlfn.TEXTJOIN("/",FALSE,R1237,U1237))</f>
        <v>46/50</v>
      </c>
      <c r="L1237" s="39"/>
      <c r="M1237" s="7" t="str">
        <f ca="1">IF(ISERROR(F1226),"",IF(ISTEXT(P1237),IF(P1237="A","Ab",IF(P1237="D","Dt",IF(P1237="UFM","UFM",IF(P1237="NA","")))),IF(AND(ISBLANK(P1237),ISBLANK(R1237)),"",IF(P1237&lt;0.3*S1237,"F",IF(ISBLANK(R1237),"",IF(ISTEXT(R1237),R1237,IF(R1237&gt;=0.9*U1237,"O",IF(R1237&gt;=0.85*U1237,"A+",IF(R1237&gt;=0.8*U1237,"A",IF(R1237&gt;=0.7*U1237,"B+",IF(R1237&gt;=0.6*U1237,"B",IF(R1237&gt;=0.5*U1237,"C",IF(R1237&gt;=0.4*U1237,"P",IF(R1237&lt;0.4*U1237,"F",R1237))))))))))))))</f>
        <v>O</v>
      </c>
      <c r="N1237" s="8">
        <f t="shared" ca="1" si="117"/>
        <v>10</v>
      </c>
      <c r="O1237">
        <f t="shared" si="118"/>
        <v>7</v>
      </c>
      <c r="P1237" s="1">
        <f ca="1">IF(ISERROR(F1226),"",IF(ISTEXT(VLOOKUP(B1226,INDIRECT($F$8),6+(O1237-1)*3)),(VLOOKUP(B1226,INDIRECT($F$8),6+(O1237-1)*3)),SUM(VLOOKUP(B1226,INDIRECT($F$8),6+(O1237-1)*3),IF(W1243,W1237,0))))</f>
        <v>24</v>
      </c>
      <c r="Q1237" s="1">
        <f ca="1">IF(ISERROR(F1226),"",VLOOKUP(B1226,INDIRECT($F$8),7+(O1237-1)*3))</f>
        <v>22</v>
      </c>
      <c r="R1237" s="1">
        <f ca="1">IF(ISERROR(F1226),"",SUM(P1237:Q1237))</f>
        <v>46</v>
      </c>
      <c r="S1237" s="1">
        <f ca="1">IF(ISERROR(F1226),"",VLOOKUP(A1226,INDIRECT($F$8),6+(O1237-1)*3))</f>
        <v>25</v>
      </c>
      <c r="T1237" s="1">
        <f ca="1">IF(ISERROR(F1226),"",VLOOKUP(A1226,INDIRECT($F$8),7+(O1237-1)*3))</f>
        <v>25</v>
      </c>
      <c r="U1237" s="1">
        <f ca="1">IF(ISERROR(F1226),"",VLOOKUP(A1226,INDIRECT($F$8),8+(O1237-1)*3))</f>
        <v>50</v>
      </c>
      <c r="V1237" s="1" t="str">
        <f ca="1">IF(ISERROR(F1226),"",IF(N1237=0,A1237,""))</f>
        <v/>
      </c>
      <c r="W1237" s="1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>0</v>
      </c>
      <c r="X1237" s="1" t="str">
        <f ca="1">IF(ISERROR(F1226),"",IF(W1237=0,"",_xlfn.TEXTJOIN("",FALSE," G+",W1237," in ",A1237)))</f>
        <v/>
      </c>
    </row>
    <row r="1238" spans="1:24" ht="12" customHeight="1" x14ac:dyDescent="0.25">
      <c r="A1238" s="7" t="str">
        <f ca="1">IF(ISERROR(F1226),"",VLOOKUP(C1226,INDIRECT($F$8),6+(O1238-1)*3,0))</f>
        <v>CSP 001</v>
      </c>
      <c r="B1238" s="38" t="str">
        <f ca="1">IF(ISERROR(F1226),"",VLOOKUP(D1226,INDIRECT($F$8),6+(O1238-1)*3-Z1238,0))</f>
        <v>Programming for Problem Solving Lab</v>
      </c>
      <c r="C1238" s="38"/>
      <c r="D1238" s="38"/>
      <c r="E1238" s="38"/>
      <c r="F1238" s="7">
        <f ca="1">IF(ISERROR(F1226),"",VLOOKUP(E1226,INDIRECT($F$8),6+(O1238-1)*3,0))</f>
        <v>1</v>
      </c>
      <c r="G1238" s="39" t="str">
        <f ca="1">IF(ISERROR(F1226),"",_xlfn.TEXTJOIN("/",FALSE,P1238,S1238))</f>
        <v>23/25</v>
      </c>
      <c r="H1238" s="39"/>
      <c r="I1238" s="39" t="str">
        <f ca="1">IF(ISERROR(F1226),"",_xlfn.TEXTJOIN("/",FALSE,Q1238,T1238))</f>
        <v>23/25</v>
      </c>
      <c r="J1238" s="39"/>
      <c r="K1238" s="39" t="str">
        <f ca="1">IF(ISERROR(F1226),"",_xlfn.TEXTJOIN("/",FALSE,R1238,U1238))</f>
        <v>46/50</v>
      </c>
      <c r="L1238" s="39"/>
      <c r="M1238" s="7" t="str">
        <f ca="1">IF(ISERROR(F1226),"",IF(ISTEXT(P1238),IF(P1238="A","Ab",IF(P1238="D","Dt",IF(P1238="UFM","UFM",IF(P1238="NA","")))),IF(AND(ISBLANK(P1238),ISBLANK(R1238)),"",IF(P1238&lt;0.3*S1238,"F",IF(ISBLANK(R1238),"",IF(ISTEXT(R1238),R1238,IF(R1238&gt;=0.9*U1238,"O",IF(R1238&gt;=0.85*U1238,"A+",IF(R1238&gt;=0.8*U1238,"A",IF(R1238&gt;=0.7*U1238,"B+",IF(R1238&gt;=0.6*U1238,"B",IF(R1238&gt;=0.5*U1238,"C",IF(R1238&gt;=0.4*U1238,"P",IF(R1238&lt;0.4*U1238,"F",R1238))))))))))))))</f>
        <v>O</v>
      </c>
      <c r="N1238" s="8">
        <f t="shared" ca="1" si="117"/>
        <v>10</v>
      </c>
      <c r="O1238">
        <f t="shared" si="118"/>
        <v>8</v>
      </c>
      <c r="P1238" s="1">
        <f ca="1">IF(ISERROR(F1226),"",IF(ISTEXT(VLOOKUP(B1226,INDIRECT($F$8),6+(O1238-1)*3)),(VLOOKUP(B1226,INDIRECT($F$8),6+(O1238-1)*3)),SUM(VLOOKUP(B1226,INDIRECT($F$8),6+(O1238-1)*3),IF(W1243,W1238,0))))</f>
        <v>23</v>
      </c>
      <c r="Q1238" s="1">
        <f ca="1">IF(ISERROR(F1226),"",VLOOKUP(B1226,INDIRECT($F$8),7+(O1238-1)*3))</f>
        <v>23</v>
      </c>
      <c r="R1238" s="1">
        <f ca="1">IF(ISERROR(F1226),"",SUM(P1238:Q1238))</f>
        <v>46</v>
      </c>
      <c r="S1238" s="1">
        <f ca="1">IF(ISERROR(F1226),"",VLOOKUP(A1226,INDIRECT($F$8),6+(O1238-1)*3))</f>
        <v>25</v>
      </c>
      <c r="T1238" s="1">
        <f ca="1">IF(ISERROR(F1226),"",VLOOKUP(A1226,INDIRECT($F$8),7+(O1238-1)*3))</f>
        <v>25</v>
      </c>
      <c r="U1238" s="1">
        <f ca="1">IF(ISERROR(F1226),"",VLOOKUP(A1226,INDIRECT($F$8),8+(O1238-1)*3))</f>
        <v>50</v>
      </c>
      <c r="V1238" s="1" t="str">
        <f ca="1">IF(ISERROR(F1226),"",IF(N1238=0,A1238,""))</f>
        <v/>
      </c>
      <c r="W1238" s="1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>0</v>
      </c>
      <c r="X1238" s="1" t="str">
        <f ca="1">IF(ISERROR(F1226),"",IF(W1238=0,"",_xlfn.TEXTJOIN("",FALSE," G+",W1238," in ",A1238)))</f>
        <v/>
      </c>
    </row>
    <row r="1239" spans="1:24" ht="12" customHeight="1" x14ac:dyDescent="0.25">
      <c r="A1239" s="7" t="str">
        <f ca="1">IF(ISERROR(F1226),"",VLOOKUP(C1226,INDIRECT($F$8),6+(O1239-1)*3,0))</f>
        <v>MEP 002</v>
      </c>
      <c r="B1239" s="38" t="str">
        <f ca="1">IF(ISERROR(F1226),"",VLOOKUP(D1226,INDIRECT($F$8),6+(O1239-1)*3-Z1239,0))</f>
        <v>Engineering Graphics &amp; Design Lab</v>
      </c>
      <c r="C1239" s="38"/>
      <c r="D1239" s="38"/>
      <c r="E1239" s="38"/>
      <c r="F1239" s="7">
        <f ca="1">IF(ISERROR(F1226),"",VLOOKUP(E1226,INDIRECT($F$8),6+(O1239-1)*3,0))</f>
        <v>2</v>
      </c>
      <c r="G1239" s="39" t="str">
        <f ca="1">IF(ISERROR(F1226),"",_xlfn.TEXTJOIN("/",FALSE,P1239,S1239))</f>
        <v>42/50</v>
      </c>
      <c r="H1239" s="39"/>
      <c r="I1239" s="39" t="str">
        <f ca="1">IF(ISERROR(F1226),"",_xlfn.TEXTJOIN("/",FALSE,Q1239,T1239))</f>
        <v>43/50</v>
      </c>
      <c r="J1239" s="39"/>
      <c r="K1239" s="39" t="str">
        <f ca="1">IF(ISERROR(F1226),"",_xlfn.TEXTJOIN("/",FALSE,R1239,U1239))</f>
        <v>85/100</v>
      </c>
      <c r="L1239" s="39"/>
      <c r="M1239" s="7" t="str">
        <f ca="1">IF(ISERROR(F1226),"",IF(ISTEXT(P1239),IF(P1239="A","Ab",IF(P1239="D","Dt",IF(P1239="UFM","UFM",IF(P1239="NA","")))),IF(AND(ISBLANK(P1239),ISBLANK(R1239)),"",IF(P1239&lt;0.3*S1239,"F",IF(ISBLANK(R1239),"",IF(ISTEXT(R1239),R1239,IF(R1239&gt;=0.9*U1239,"O",IF(R1239&gt;=0.85*U1239,"A+",IF(R1239&gt;=0.8*U1239,"A",IF(R1239&gt;=0.7*U1239,"B+",IF(R1239&gt;=0.6*U1239,"B",IF(R1239&gt;=0.5*U1239,"C",IF(R1239&gt;=0.4*U1239,"P",IF(R1239&lt;0.4*U1239,"F",R1239))))))))))))))</f>
        <v>A+</v>
      </c>
      <c r="N1239" s="8">
        <f t="shared" ca="1" si="117"/>
        <v>9</v>
      </c>
      <c r="O1239">
        <f t="shared" si="118"/>
        <v>9</v>
      </c>
      <c r="P1239" s="1">
        <f ca="1">IF(ISERROR(F1226),"",IF(ISTEXT(VLOOKUP(B1226,INDIRECT($F$8),6+(O1239-1)*3)),(VLOOKUP(B1226,INDIRECT($F$8),6+(O1239-1)*3)),SUM(VLOOKUP(B1226,INDIRECT($F$8),6+(O1239-1)*3),IF(W1243,W1239,0))))</f>
        <v>42</v>
      </c>
      <c r="Q1239" s="1">
        <f ca="1">IF(ISERROR(F1226),"",VLOOKUP(B1226,INDIRECT($F$8),7+(O1239-1)*3))</f>
        <v>43</v>
      </c>
      <c r="R1239" s="1">
        <f ca="1">IF(ISERROR(F1226),"",SUM(P1239:Q1239))</f>
        <v>85</v>
      </c>
      <c r="S1239" s="1">
        <f ca="1">IF(ISERROR(F1226),"",VLOOKUP(A1226,INDIRECT($F$8),6+(O1239-1)*3))</f>
        <v>50</v>
      </c>
      <c r="T1239" s="1">
        <f ca="1">IF(ISERROR(F1226),"",VLOOKUP(A1226,INDIRECT($F$8),7+(O1239-1)*3))</f>
        <v>50</v>
      </c>
      <c r="U1239" s="1">
        <f ca="1">IF(ISERROR(F1226),"",VLOOKUP(A1226,INDIRECT($F$8),8+(O1239-1)*3))</f>
        <v>100</v>
      </c>
      <c r="V1239" s="1" t="str">
        <f ca="1">IF(ISERROR(F1226),"",IF(N1239=0,A1239,""))</f>
        <v/>
      </c>
      <c r="W1239" s="1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>0</v>
      </c>
      <c r="X1239" s="1" t="str">
        <f ca="1">IF(ISERROR(F1226),"",IF(W1239=0,"",_xlfn.TEXTJOIN("",FALSE," G+",W1239," in ",A1239)))</f>
        <v/>
      </c>
    </row>
    <row r="1240" spans="1:24" ht="12" customHeight="1" x14ac:dyDescent="0.25">
      <c r="A1240" s="7" t="str">
        <f ca="1">IF(ISERROR(F1226),"",VLOOKUP(C1226,INDIRECT($F$8),6+(O1240-1)*3,0))</f>
        <v>AHP 003</v>
      </c>
      <c r="B1240" s="38" t="str">
        <f ca="1">IF(ISERROR(F1226),"",VLOOKUP(D1226,INDIRECT($F$8),6+(O1240-1)*3,0))</f>
        <v>Introduction to Digital Marketing Lab</v>
      </c>
      <c r="C1240" s="38"/>
      <c r="D1240" s="38"/>
      <c r="E1240" s="38"/>
      <c r="F1240" s="7">
        <f ca="1">IF(ISERROR(F1226),"",VLOOKUP(E1226,INDIRECT($F$8),6+(O1240-1)*3,0))</f>
        <v>1</v>
      </c>
      <c r="G1240" s="39" t="str">
        <f ca="1">IF(ISERROR(F1226),"",_xlfn.TEXTJOIN("/",FALSE,P1240,S1240))</f>
        <v>21/25</v>
      </c>
      <c r="H1240" s="39"/>
      <c r="I1240" s="39" t="str">
        <f ca="1">IF(ISERROR(F1226),"",_xlfn.TEXTJOIN("/",FALSE,Q1240,T1240))</f>
        <v>21/25</v>
      </c>
      <c r="J1240" s="39"/>
      <c r="K1240" s="39" t="str">
        <f ca="1">IF(ISERROR(F1226),"",_xlfn.TEXTJOIN("/",FALSE,R1240,U1240))</f>
        <v>42/50</v>
      </c>
      <c r="L1240" s="39"/>
      <c r="M1240" s="7" t="str">
        <f ca="1">IF(ISERROR(F1226),"",IF(ISTEXT(P1240),IF(P1240="A","Ab",IF(P1240="D","Dt",IF(P1240="UFM","UFM",IF(P1240="NA","")))),IF(AND(ISBLANK(P1240),ISBLANK(R1240)),"",IF(P1240&lt;0.3*S1240,"F",IF(ISBLANK(R1240),"",IF(ISTEXT(R1240),R1240,IF(R1240&gt;=0.9*U1240,"O",IF(R1240&gt;=0.85*U1240,"A+",IF(R1240&gt;=0.8*U1240,"A",IF(R1240&gt;=0.7*U1240,"B+",IF(R1240&gt;=0.6*U1240,"B",IF(R1240&gt;=0.5*U1240,"C",IF(R1240&gt;=0.4*U1240,"P",IF(R1240&lt;0.4*U1240,"F",R1240))))))))))))))</f>
        <v>A</v>
      </c>
      <c r="N1240" s="8">
        <f t="shared" ca="1" si="117"/>
        <v>8</v>
      </c>
      <c r="O1240">
        <f t="shared" si="118"/>
        <v>10</v>
      </c>
      <c r="P1240" s="1">
        <f ca="1">IF(ISERROR(F1226),"",IF(ISTEXT(VLOOKUP(B1226,INDIRECT($F$8),6+(O1240-1)*3)),(VLOOKUP(B1226,INDIRECT($F$8),6+(O1240-1)*3)),SUM(VLOOKUP(B1226,INDIRECT($F$8),6+(O1240-1)*3),IF(W1243,W1240,0))))</f>
        <v>21</v>
      </c>
      <c r="Q1240" s="1">
        <f ca="1">IF(ISERROR(F1226),"",VLOOKUP(B1226,INDIRECT($F$8),7+(O1240-1)*3))</f>
        <v>21</v>
      </c>
      <c r="R1240" s="1">
        <f ca="1">IF(ISERROR(F1226),"",SUM(P1240:Q1240))</f>
        <v>42</v>
      </c>
      <c r="S1240" s="1">
        <f ca="1">IF(ISERROR(F1226),"",VLOOKUP(A1226,INDIRECT($F$8),6+(O1240-1)*3))</f>
        <v>25</v>
      </c>
      <c r="T1240" s="1">
        <f ca="1">IF(ISERROR(F1226),"",VLOOKUP(A1226,INDIRECT($F$8),7+(O1240-1)*3))</f>
        <v>25</v>
      </c>
      <c r="U1240" s="1">
        <f ca="1">IF(ISERROR(F1226),"",VLOOKUP(A1226,INDIRECT($F$8),8+(O1240-1)*3))</f>
        <v>50</v>
      </c>
      <c r="V1240" s="1" t="str">
        <f ca="1">IF(ISERROR(F1226),"",IF(N1240=0,A1240,""))</f>
        <v/>
      </c>
      <c r="W1240" s="1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>0</v>
      </c>
      <c r="X1240" s="1" t="str">
        <f ca="1">IF(ISERROR(F1226),"",IF(W1240=0,"",_xlfn.TEXTJOIN("",FALSE," G+",W1240," in ",A1240)))</f>
        <v/>
      </c>
    </row>
    <row r="1241" spans="1:24" ht="12" customHeight="1" x14ac:dyDescent="0.25">
      <c r="A1241" s="7" t="str">
        <f ca="1">IF(ISERROR(F1226),"",VLOOKUP(C1226,INDIRECT($F$8),6+(O1241-1)*3,0))</f>
        <v>AHP 005</v>
      </c>
      <c r="B1241" s="38" t="str">
        <f ca="1">IF(ISERROR(F1226),"",VLOOKUP(D1226,INDIRECT($F$8),6+(O1241-1)*3,0))</f>
        <v>Self Employment &amp; Entrepreneurship Development</v>
      </c>
      <c r="C1241" s="38"/>
      <c r="D1241" s="38"/>
      <c r="E1241" s="38"/>
      <c r="F1241" s="7">
        <f ca="1">IF(ISERROR(F1226),"",VLOOKUP(E1226,INDIRECT($F$8),6+(O1241-1)*3,0))</f>
        <v>1</v>
      </c>
      <c r="G1241" s="39" t="str">
        <f ca="1">IF(ISERROR(F1226),"",_xlfn.TEXTJOIN("/",FALSE,P1241,S1241))</f>
        <v>19/25</v>
      </c>
      <c r="H1241" s="39"/>
      <c r="I1241" s="39" t="str">
        <f ca="1">IF(ISERROR(F1226),"",_xlfn.TEXTJOIN("/",FALSE,Q1241,T1241))</f>
        <v>22/25</v>
      </c>
      <c r="J1241" s="39"/>
      <c r="K1241" s="39" t="str">
        <f ca="1">IF(ISERROR(F1226),"",_xlfn.TEXTJOIN("/",FALSE,R1241,U1241))</f>
        <v>41/50</v>
      </c>
      <c r="L1241" s="39"/>
      <c r="M1241" s="7" t="str">
        <f ca="1">IF(ISERROR(F1226),"",IF(ISTEXT(P1241),IF(P1241="A","Ab",IF(P1241="D","Dt",IF(P1241="UFM","UFM",IF(P1241="NA","")))),IF(AND(ISBLANK(P1241),ISBLANK(R1241)),"",IF(P1241&lt;0.3*S1241,"F",IF(ISBLANK(R1241),"",IF(ISTEXT(R1241),R1241,IF(R1241&gt;=0.9*U1241,"O",IF(R1241&gt;=0.85*U1241,"A+",IF(R1241&gt;=0.8*U1241,"A",IF(R1241&gt;=0.7*U1241,"B+",IF(R1241&gt;=0.6*U1241,"B",IF(R1241&gt;=0.5*U1241,"C",IF(R1241&gt;=0.4*U1241,"P",IF(R1241&lt;0.4*U1241,"F",R1241))))))))))))))</f>
        <v>A</v>
      </c>
      <c r="N1241" s="8">
        <f t="shared" ca="1" si="117"/>
        <v>8</v>
      </c>
      <c r="O1241">
        <f t="shared" si="118"/>
        <v>11</v>
      </c>
      <c r="P1241" s="1">
        <f ca="1">IF(ISERROR(F1226),"",IF(ISTEXT(VLOOKUP(B1226,INDIRECT($F$8),6+(O1241-1)*3)),(VLOOKUP(B1226,INDIRECT($F$8),6+(O1241-1)*3)),SUM(VLOOKUP(B1226,INDIRECT($F$8),6+(O1241-1)*3),IF(W1243,W1241,0))))</f>
        <v>19</v>
      </c>
      <c r="Q1241" s="1">
        <f ca="1">IF(ISERROR(F1226),"",VLOOKUP(B1226,INDIRECT($F$8),7+(O1241-1)*3))</f>
        <v>22</v>
      </c>
      <c r="R1241" s="1">
        <f ca="1">IF(ISERROR(F1226),"",SUM(P1241:Q1241))</f>
        <v>41</v>
      </c>
      <c r="S1241" s="1">
        <f ca="1">IF(ISERROR(F1226),"",VLOOKUP(A1226,INDIRECT($F$8),6+(O1241-1)*3))</f>
        <v>25</v>
      </c>
      <c r="T1241" s="1">
        <f ca="1">IF(ISERROR(F1226),"",VLOOKUP(A1226,INDIRECT($F$8),7+(O1241-1)*3))</f>
        <v>25</v>
      </c>
      <c r="U1241" s="1">
        <f ca="1">IF(ISERROR(F1226),"",VLOOKUP(A1226,INDIRECT($F$8),8+(O1241-1)*3))</f>
        <v>50</v>
      </c>
      <c r="V1241" s="1" t="str">
        <f ca="1">IF(ISERROR(F1226),"",IF(N1241=0,A1241,""))</f>
        <v/>
      </c>
      <c r="W1241" s="1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>0</v>
      </c>
      <c r="X1241" s="1" t="str">
        <f ca="1">IF(ISERROR(F1226),"",IF(W1241=0,"",_xlfn.TEXTJOIN("",FALSE," G+",W1241," in ",A1241)))</f>
        <v/>
      </c>
    </row>
    <row r="1242" spans="1:24" ht="12" customHeight="1" x14ac:dyDescent="0.25">
      <c r="A1242" s="7" t="str">
        <f ca="1">IF(ISERROR(F1226),"",VLOOKUP(C1226,INDIRECT($F$8),6+(O1242-1)*3-Y1242,0))</f>
        <v>GP 02</v>
      </c>
      <c r="B1242" s="38" t="str">
        <f ca="1">IF(ISERROR(F1226),"",VLOOKUP(D1226,INDIRECT($F$8),6+(O1242-1)*3-Z1242,0))</f>
        <v>General Proficiency ($)</v>
      </c>
      <c r="C1242" s="38"/>
      <c r="D1242" s="38"/>
      <c r="E1242" s="38"/>
      <c r="F1242" s="7">
        <f ca="1">IF(ISERROR(F1226),"",VLOOKUP(E1226,INDIRECT($F$8),6+(O1242-1)*3-AA1242,0))</f>
        <v>0</v>
      </c>
      <c r="G1242" s="39" t="str">
        <f ca="1">IF(ISERROR(F1226),"","-")</f>
        <v>-</v>
      </c>
      <c r="H1242" s="39"/>
      <c r="I1242" s="39" t="str">
        <f ca="1">IF(ISERROR(F1226),"",_xlfn.TEXTJOIN("/",FALSE,Q1242,T1242))</f>
        <v>45/50</v>
      </c>
      <c r="J1242" s="39"/>
      <c r="K1242" s="39" t="str">
        <f ca="1">IF(ISERROR(F1226),"",_xlfn.TEXTJOIN("/",FALSE,R1242,U1242))</f>
        <v>45/50</v>
      </c>
      <c r="L1242" s="39"/>
      <c r="M1242" s="39" t="str">
        <f ca="1">IF(ISBLANK(R1242),"",IF(ISTEXT(R1242),R1242,IF(R1242&gt;=0.8*U1242,"Excellent",IF(R1242&gt;=0.6*U1242,"Very Good",IF(R1242&gt;=0.4*U1242,"Good",IF(R1242&gt;=0.2*U1242,"Satisfactory","Average"))))))</f>
        <v>Excellent</v>
      </c>
      <c r="N1242" s="39"/>
      <c r="O1242">
        <f t="shared" si="118"/>
        <v>12</v>
      </c>
      <c r="P1242" s="1">
        <f ca="1">IF(ISERROR(F1226),"",IF(ISTEXT(VLOOKUP(B\28,INDIRECT($F$8),6+(O1242-1)*3)),(VLOOKUP(B1226,INDIRECT($F$8),6+(O1242-1)*3)),SUM(VLOOKUP(B1226,INDIRECT($F$8),6+(O1242-1)*3),IF(W1243,W1242,0))))</f>
        <v>0</v>
      </c>
      <c r="Q1242" s="1">
        <f ca="1">IF(ISERROR(F1226),"",VLOOKUP(B1226,INDIRECT($F$8),7+(O1242-1)*3))</f>
        <v>45</v>
      </c>
      <c r="R1242" s="1">
        <f ca="1">IF(ISERROR(F1226),"",SUM(P1242:Q1242))</f>
        <v>45</v>
      </c>
      <c r="S1242" s="1">
        <f ca="1">IF(ISERROR(F1226),"",VLOOKUP(A1226,INDIRECT($F$8),6+(O1242-1)*3))</f>
        <v>0</v>
      </c>
      <c r="T1242" s="1">
        <f ca="1">IF(ISERROR(F1226),"",VLOOKUP(A1226,INDIRECT($F$8),7+(O1242-1)*3))</f>
        <v>50</v>
      </c>
      <c r="U1242" s="1">
        <f ca="1">IF(ISERROR(F1226),"",VLOOKUP(A1226,INDIRECT($F$8),8+(O1242-1)*3))</f>
        <v>50</v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5">
      <c r="A1243" s="40" t="str">
        <f ca="1">IF(ISERROR(F1226),"",A1222)</f>
        <v>Total Credits/ Marks/ Total Grade Points</v>
      </c>
      <c r="B1243" s="40"/>
      <c r="C1243" s="40"/>
      <c r="D1243" s="40"/>
      <c r="E1243" s="40"/>
      <c r="F1243" s="10">
        <f ca="1">IF(ISERROR(F1226),"",SUM(F1231:F1241))</f>
        <v>23</v>
      </c>
      <c r="G1243" s="41" t="str">
        <f ca="1">IF(ISERROR(F1226),"",_xlfn.TEXTJOIN("/",TRUE,SUMIF(F1231:F1242,"&gt;0",P1231:P1242),SUMIF(F1231:F1242,"&gt;0",S1231:S1242)))</f>
        <v>394/575</v>
      </c>
      <c r="H1243" s="41"/>
      <c r="I1243" s="41" t="str">
        <f ca="1">IF(ISERROR(F1226),"",_xlfn.TEXTJOIN("/",TRUE,SUMIF(F1231:F1242,"&gt;0",Q1231:Q1242),SUMIF(F1231:F1242,"&gt;0",T1231:T1242)))</f>
        <v>313/375</v>
      </c>
      <c r="J1243" s="41"/>
      <c r="K1243" s="41" t="str">
        <f ca="1">IF(ISERROR(F1226),"",_xlfn.TEXTJOIN("/",TRUE,SUMIF(F1231:F1242,"&gt;0",R1231:R1242),SUMIF(F1231:F1242,"&gt;0",U1231:U1242)))</f>
        <v>707/950</v>
      </c>
      <c r="L1243" s="41"/>
      <c r="M1243" s="40" t="e">
        <f ca="1">IF(ISERROR(F1226),"",SUMPRODUCT(N1231:N1241,F1231:F1241))</f>
        <v>#N/A</v>
      </c>
      <c r="N1243" s="40"/>
      <c r="V1243" s="1" t="e">
        <f ca="1">IF(ISERROR(F1226),"",_xlfn.TEXTJOIN(", ",TRUE,V1231:V1242))</f>
        <v>#N/A</v>
      </c>
      <c r="W1243" t="b">
        <f ca="1">IF(ISERROR(F1226),"",IF(SUM(W1231:W1242)&lt;=W1230,TRUE,FALSE))</f>
        <v>0</v>
      </c>
      <c r="X1243" s="1" t="str">
        <f ca="1">IF(ISERROR(F1226),"",_xlfn.TEXTJOIN(",",TRUE,X1231:X1242))</f>
        <v xml:space="preserve"> G+11 in AHT 001</v>
      </c>
    </row>
    <row r="1244" spans="1:24" ht="12" customHeight="1" x14ac:dyDescent="0.25">
      <c r="A1244" s="40" t="str">
        <f ca="1">IF(ISERROR(F1226),"",A1223)</f>
        <v>Result:</v>
      </c>
      <c r="B1244" s="42" t="e" cm="1">
        <f t="array" aca="1" ref="B1244" ca="1">IF(INDIRECT("N" &amp; ROW())&lt;20, "NOT PROMOTED TO SECOND YEAR", IF(TRIM(INDIRECT("V" &amp; ROW()-1))="","PASS","CARRY OVER")
)</f>
        <v>#N/A</v>
      </c>
      <c r="C1244" s="42"/>
      <c r="D1244" s="40" t="str">
        <f ca="1">IF(ISERROR(F1226),"",D1223)</f>
        <v>Remark:</v>
      </c>
      <c r="E1244" s="42" t="e">
        <f ca="1">IF(ISERROR(F1226),"",IF(V1243="",IF(X1243="","",X1243),_xlfn.TEXTJOIN(" ",TRUE,"BACK IN",V1243)))</f>
        <v>#N/A</v>
      </c>
      <c r="F1244" s="42"/>
      <c r="G1244" s="40" t="str">
        <f ca="1">IF(ISERROR(F1226),"",G1223)</f>
        <v>SGPA:</v>
      </c>
      <c r="H1244" s="43" t="e">
        <f ca="1">IF(ISERROR(F1226),"",M1243/F1243)</f>
        <v>#N/A</v>
      </c>
      <c r="I1244" s="40" t="str">
        <f ca="1">IF(ISERROR(F1226),"",I1223)</f>
        <v>CGPA:</v>
      </c>
      <c r="J1244" s="43" t="e">
        <f ca="1">IF(ISERROR(F1226),"",VLOOKUP(B1226,INDIRECT($F$8),12+(O1242-1)*3,0))</f>
        <v>#N/A</v>
      </c>
      <c r="K1244" s="42" t="str">
        <f ca="1">IF(ISERROR(F1226),"",K1223)</f>
        <v>Earned Credits:</v>
      </c>
      <c r="L1244" s="40">
        <f ca="1">IF(ISERROR(F1226),"",SUMIF(N1231:N1241,"&gt;0",F1231:F1241))</f>
        <v>19</v>
      </c>
      <c r="M1244" s="42" t="str">
        <f ca="1">IF(ISERROR(F1226),"",M1223)</f>
        <v>Cuml. Earned Credits:</v>
      </c>
      <c r="N1244" s="40">
        <f ca="1">IF(ISERROR(F1226),"",VLOOKUP(B1226,INDIRECT($F$8),10+(O1242-1)*3,0))</f>
        <v>42</v>
      </c>
    </row>
    <row r="1245" spans="1:24" ht="12" customHeight="1" x14ac:dyDescent="0.25">
      <c r="A1245" s="40"/>
      <c r="B1245" s="42"/>
      <c r="C1245" s="42"/>
      <c r="D1245" s="40"/>
      <c r="E1245" s="42"/>
      <c r="F1245" s="42"/>
      <c r="G1245" s="40"/>
      <c r="H1245" s="43"/>
      <c r="I1245" s="40"/>
      <c r="J1245" s="43"/>
      <c r="K1245" s="42"/>
      <c r="L1245" s="40"/>
      <c r="M1245" s="42"/>
      <c r="N1245" s="40"/>
    </row>
    <row r="1246" spans="1:24" ht="12" customHeight="1" x14ac:dyDescent="0.25">
      <c r="A1246" s="40"/>
      <c r="B1246" s="42"/>
      <c r="C1246" s="42"/>
      <c r="D1246" s="40"/>
      <c r="E1246" s="42"/>
      <c r="F1246" s="42"/>
      <c r="G1246" s="40"/>
      <c r="H1246" s="43"/>
      <c r="I1246" s="40"/>
      <c r="J1246" s="43"/>
      <c r="K1246" s="42"/>
      <c r="L1246" s="40"/>
      <c r="M1246" s="42"/>
      <c r="N1246" s="40"/>
    </row>
    <row r="1247" spans="1:24" ht="12" customHeight="1" x14ac:dyDescent="0.25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 t="str">
        <f ca="1">VLOOKUP(B1247,INDIRECT($F$8),4,0)</f>
        <v>VIPUL RAWAT</v>
      </c>
    </row>
    <row r="1248" spans="1:24" ht="12" customHeight="1" x14ac:dyDescent="0.25">
      <c r="A1248" s="44" t="str">
        <f ca="1">IF(ISERROR(F1247),"",A1227)</f>
        <v>Name:</v>
      </c>
      <c r="B1248" s="44" t="str">
        <f ca="1">IFERROR(VLOOKUP(B1247,INDIRECT($F$8),4,0),"")</f>
        <v>VIPUL RAWAT</v>
      </c>
      <c r="C1248" s="44"/>
      <c r="D1248" s="44" t="str">
        <f ca="1">IF(ISERROR(F1247),"",D1227)</f>
        <v>Father's Name:</v>
      </c>
      <c r="E1248" s="44" t="str">
        <f ca="1">IFERROR(VLOOKUP(B1247,INDIRECT($F$8),5,0),"")</f>
        <v>MANJEET SINGH RAWAT</v>
      </c>
      <c r="F1248" s="44"/>
      <c r="G1248" s="44" t="str">
        <f ca="1">IF(ISERROR(F1247),"",G1227)</f>
        <v>University Roll No:</v>
      </c>
      <c r="H1248" s="44"/>
      <c r="I1248" s="45">
        <f ca="1">IFERROR(VLOOKUP(B1247,INDIRECT($F$8),2,0),"")</f>
        <v>250090101060</v>
      </c>
      <c r="J1248" s="45"/>
      <c r="K1248" s="44" t="str">
        <f ca="1">IF(ISERROR(F1247),"",K1227)</f>
        <v>University Enrol. No:</v>
      </c>
      <c r="L1248" s="44"/>
      <c r="M1248" s="45">
        <f ca="1">IFERROR(VLOOKUP(B1247,INDIRECT($F$8),3,0),"")</f>
        <v>0</v>
      </c>
      <c r="N1248" s="45"/>
    </row>
    <row r="1249" spans="1:24" ht="12" customHeight="1" x14ac:dyDescent="0.25">
      <c r="A1249" s="44"/>
      <c r="B1249" s="44"/>
      <c r="C1249" s="44"/>
      <c r="D1249" s="44"/>
      <c r="E1249" s="44"/>
      <c r="F1249" s="44"/>
      <c r="G1249" s="44"/>
      <c r="H1249" s="44"/>
      <c r="I1249" s="45"/>
      <c r="J1249" s="45"/>
      <c r="K1249" s="44"/>
      <c r="L1249" s="44"/>
      <c r="M1249" s="45"/>
      <c r="N1249" s="45"/>
    </row>
    <row r="1250" spans="1:24" ht="12" customHeight="1" x14ac:dyDescent="0.25">
      <c r="A1250" s="42" t="str">
        <f ca="1">IF(ISERROR(F1247),"",A1229)</f>
        <v>Subject Code</v>
      </c>
      <c r="B1250" s="42" t="str">
        <f ca="1">IF(ISERROR(F1247),"",B1229)</f>
        <v>Subject Name</v>
      </c>
      <c r="C1250" s="42"/>
      <c r="D1250" s="42"/>
      <c r="E1250" s="42"/>
      <c r="F1250" s="42" t="str">
        <f ca="1">IF(ISERROR(F1247),"",F1229)</f>
        <v>Credits</v>
      </c>
      <c r="G1250" s="42" t="str">
        <f ca="1">IF(ISERROR(F1247),"",G1229)</f>
        <v>External Marks</v>
      </c>
      <c r="H1250" s="42"/>
      <c r="I1250" s="42" t="str">
        <f ca="1">IF(ISERROR(F1247),"",I1229)</f>
        <v>Sessional Marks</v>
      </c>
      <c r="J1250" s="42"/>
      <c r="K1250" s="42" t="str">
        <f ca="1">IF(ISERROR(F1247),"",K1229)</f>
        <v>Total Marks</v>
      </c>
      <c r="L1250" s="42"/>
      <c r="M1250" s="42" t="str">
        <f ca="1">IF(ISERROR(F1247),"",M1229)</f>
        <v>Grade</v>
      </c>
      <c r="N1250" s="42" t="str">
        <f ca="1">IF(ISERROR(F1247),"",N1229)</f>
        <v>Grade Points</v>
      </c>
    </row>
    <row r="1251" spans="1:24" ht="12" customHeight="1" x14ac:dyDescent="0.25">
      <c r="A1251" s="42"/>
      <c r="B1251" s="42"/>
      <c r="C1251" s="42"/>
      <c r="D1251" s="42"/>
      <c r="E1251" s="42"/>
      <c r="F1251" s="42"/>
      <c r="G1251" s="42"/>
      <c r="H1251" s="42"/>
      <c r="I1251" s="42"/>
      <c r="J1251" s="42"/>
      <c r="K1251" s="42"/>
      <c r="L1251" s="42"/>
      <c r="M1251" s="42"/>
      <c r="N1251" s="42"/>
      <c r="W1251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10</v>
      </c>
    </row>
    <row r="1252" spans="1:24" ht="12" customHeight="1" x14ac:dyDescent="0.25">
      <c r="A1252" s="7" t="str">
        <f ca="1">IF(ISERROR(F1247),"",VLOOKUP(C1247,INDIRECT($F$8),6+(O1252-1)*3,0))</f>
        <v>AHT 001</v>
      </c>
      <c r="B1252" s="38" t="str">
        <f ca="1">IF(ISERROR(F1247),"",VLOOKUP(D1247,INDIRECT($F$8),6+(O1252-1)*3,0))</f>
        <v>Engineering Physics</v>
      </c>
      <c r="C1252" s="38"/>
      <c r="D1252" s="38"/>
      <c r="E1252" s="38"/>
      <c r="F1252" s="7">
        <f ca="1">IF(ISERROR(F1247),"",VLOOKUP(E1247,INDIRECT($F$8),6+(O1252-1)*3,0))</f>
        <v>4</v>
      </c>
      <c r="G1252" s="39" t="str">
        <f ca="1">IF(ISERROR(F1247),"",_xlfn.TEXTJOIN("/",FALSE,P1252,S1252))</f>
        <v>MANJEET SINGH RAWAT/100</v>
      </c>
      <c r="H1252" s="39"/>
      <c r="I1252" s="39" t="str">
        <f ca="1">IF(ISERROR(F1247),"",_xlfn.TEXTJOIN("/",FALSE,Q1252,T1252))</f>
        <v>0/50</v>
      </c>
      <c r="J1252" s="39"/>
      <c r="K1252" s="39" t="str">
        <f ca="1">IF(ISERROR(F1247),"",_xlfn.TEXTJOIN("/",FALSE,R1252,U1252))</f>
        <v>0/150</v>
      </c>
      <c r="L1252" s="39"/>
      <c r="M1252" s="7" t="b">
        <f ca="1">IF(ISERROR(F1247),"",IF(ISTEXT(P1252),IF(P1252="A","Ab",IF(P1252="D","Dt",IF(P1252="UFM","UFM",IF(P1252="NA","")))),IF(AND(ISBLANK(P1252),ISBLANK(R1252)),"",IF(P1252&lt;0.3*S1252,"F",IF(ISBLANK(R1252),"",IF(ISTEXT(R1252),R1252,IF(R1252&gt;=0.9*U1252,"O",IF(R1252&gt;=0.85*U1252,"A+",IF(R1252&gt;=0.8*U1252,"A",IF(R1252&gt;=0.7*U1252,"B+",IF(R1252&gt;=0.6*U1252,"B",IF(R1252&gt;=0.5*U1252,"C",IF(R1252&gt;=0.4*U1252,"P",IF(R1252&lt;0.4*U1252,"F",R1252))))))))))))))</f>
        <v>0</v>
      </c>
      <c r="N1252" s="8" t="e">
        <f t="shared" ref="N1252:N1262" ca="1" si="119">INDEX($Z$2:$Z$13,MATCH(M1252,$Y$2:$Y$13,0))</f>
        <v>#N/A</v>
      </c>
      <c r="O1252">
        <v>1</v>
      </c>
      <c r="P1252" s="1" t="str">
        <f ca="1">IF(ISERROR(F1247),"",IF(ISTEXT(VLOOKUP(B1247,INDIRECT($F$8),6+(O1252-1)*3)),(VLOOKUP(B1247,INDIRECT($F$8),6+(O1252-1)*3)),SUM(VLOOKUP(B1247,INDIRECT($F$8),6+(O1252-1)*3),IF(W1264,W1252,0))))</f>
        <v>MANJEET SINGH RAWAT</v>
      </c>
      <c r="Q1252" s="1">
        <f ca="1">IF(ISERROR(F1247),"",VLOOKUP(B1247,INDIRECT($F$8),7+(O1252-1)*3))</f>
        <v>0</v>
      </c>
      <c r="R1252" s="1">
        <f ca="1">IF(ISERROR(F1247),"",SUM(P1252:Q1252))</f>
        <v>0</v>
      </c>
      <c r="S1252" s="1">
        <f ca="1">IF(ISERROR(F1247),"",VLOOKUP(A1247,INDIRECT($F$8),6+(O1252-1)*3))</f>
        <v>100</v>
      </c>
      <c r="T1252" s="1">
        <f ca="1">IF(ISERROR(F1247),"",VLOOKUP(A1247,INDIRECT($F$8),7+(O1252-1)*3))</f>
        <v>50</v>
      </c>
      <c r="U1252" s="1">
        <f ca="1">IF(ISERROR(F1247),"",VLOOKUP(A1247,INDIRECT($F$8),8+(O1252-1)*3))</f>
        <v>150</v>
      </c>
      <c r="V1252" s="1" t="e">
        <f ca="1">IF(ISERROR(F1247),"",IF(N1252=0,A1252,""))</f>
        <v>#N/A</v>
      </c>
      <c r="W1252" s="1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>11</v>
      </c>
      <c r="X1252" s="1" t="str">
        <f ca="1">IF(ISERROR(F1247),"",IF(W1252=0,"",_xlfn.TEXTJOIN("",FALSE," G+",W1252," in ",A1252)))</f>
        <v xml:space="preserve"> G+11 in AHT 001</v>
      </c>
    </row>
    <row r="1253" spans="1:24" ht="12" customHeight="1" x14ac:dyDescent="0.25">
      <c r="A1253" s="7" t="str">
        <f ca="1">IF(ISERROR(F1247),"",VLOOKUP(C1247,INDIRECT($F$8),6+(O1253-1)*3,0))</f>
        <v>AHT 005</v>
      </c>
      <c r="B1253" s="38" t="str">
        <f ca="1">IF(ISERROR(F1247),"",VLOOKUP(D1247,INDIRECT($F$8),6+(O1253-1)*3,0))</f>
        <v>Analytical Mathematics</v>
      </c>
      <c r="C1253" s="38"/>
      <c r="D1253" s="38"/>
      <c r="E1253" s="38"/>
      <c r="F1253" s="7">
        <f ca="1">IF(ISERROR(F1247),"",VLOOKUP(E1247,INDIRECT($F$8),6+(O1253-1)*3,0))</f>
        <v>4</v>
      </c>
      <c r="G1253" s="39" t="str">
        <f ca="1">IF(ISERROR(F1247),"",_xlfn.TEXTJOIN("/",FALSE,P1253,S1253))</f>
        <v>0/100</v>
      </c>
      <c r="H1253" s="39"/>
      <c r="I1253" s="39" t="str">
        <f ca="1">IF(ISERROR(F1247),"",_xlfn.TEXTJOIN("/",FALSE,Q1253,T1253))</f>
        <v>0/50</v>
      </c>
      <c r="J1253" s="39"/>
      <c r="K1253" s="39" t="str">
        <f ca="1">IF(ISERROR(F1247),"",_xlfn.TEXTJOIN("/",FALSE,R1253,U1253))</f>
        <v>0/150</v>
      </c>
      <c r="L1253" s="39"/>
      <c r="M1253" s="7" t="str">
        <f ca="1">IF(ISERROR(F1247),"",IF(ISTEXT(P1253),IF(P1253="A","Ab",IF(P1253="D","Dt",IF(P1253="UFM","UFM",IF(P1253="NA","")))),IF(AND(ISBLANK(P1253),ISBLANK(R1253)),"",IF(P1253&lt;0.3*S1253,"F",IF(ISBLANK(R1253),"",IF(ISTEXT(R1253),R1253,IF(R1253&gt;=0.9*U1253,"O",IF(R1253&gt;=0.85*U1253,"A+",IF(R1253&gt;=0.8*U1253,"A",IF(R1253&gt;=0.7*U1253,"B+",IF(R1253&gt;=0.6*U1253,"B",IF(R1253&gt;=0.5*U1253,"C",IF(R1253&gt;=0.4*U1253,"P",IF(R1253&lt;0.4*U1253,"F",R1253))))))))))))))</f>
        <v>F</v>
      </c>
      <c r="N1253" s="8">
        <f t="shared" ca="1" si="119"/>
        <v>0</v>
      </c>
      <c r="O1253">
        <f>O1252+1</f>
        <v>2</v>
      </c>
      <c r="P1253" s="1">
        <f ca="1">IF(ISERROR(F1247),"",IF(ISTEXT(VLOOKUP(B1247,INDIRECT($F$8),6+(O1253-1)*3)),(VLOOKUP(B1247,INDIRECT($F$8),6+(O1253-1)*3)),SUM(VLOOKUP(B1247,INDIRECT($F$8),6+(O1253-1)*3),IF(W1264,W1253,0))))</f>
        <v>0</v>
      </c>
      <c r="Q1253" s="1">
        <f ca="1">IF(ISERROR(F1247),"",VLOOKUP(B1247,INDIRECT($F$8),7+(O1253-1)*3))</f>
        <v>0</v>
      </c>
      <c r="R1253" s="1">
        <f ca="1">IF(ISERROR(F1247),"",SUM(P1253:Q1253))</f>
        <v>0</v>
      </c>
      <c r="S1253" s="1">
        <f ca="1">IF(ISERROR(F1247),"",VLOOKUP(A1247,INDIRECT($F$8),6+(O1253-1)*3))</f>
        <v>100</v>
      </c>
      <c r="T1253" s="1">
        <f ca="1">IF(ISERROR(F1247),"",VLOOKUP(A1247,INDIRECT($F$8),7+(O1253-1)*3))</f>
        <v>50</v>
      </c>
      <c r="U1253" s="1">
        <f ca="1">IF(ISERROR(F1247),"",VLOOKUP(A1247,INDIRECT($F$8),8+(O1253-1)*3))</f>
        <v>150</v>
      </c>
      <c r="V1253" s="1" t="str">
        <f ca="1">IF(ISERROR(F1247),"",IF(N1253=0,A1253,""))</f>
        <v>AHT 005</v>
      </c>
      <c r="W1253" s="1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>11</v>
      </c>
      <c r="X1253" s="1" t="str">
        <f ca="1">IF(ISERROR(F1247),"",IF(W1253=0,"",_xlfn.TEXTJOIN("",FALSE," G+",W1253," in ",A1253)))</f>
        <v xml:space="preserve"> G+11 in AHT 005</v>
      </c>
    </row>
    <row r="1254" spans="1:24" ht="12" customHeight="1" x14ac:dyDescent="0.25">
      <c r="A1254" s="7" t="str">
        <f ca="1">IF(ISERROR(F1247),"",VLOOKUP(C1247,INDIRECT($F$8),6+(O1254-1)*3,0))</f>
        <v>EET 001</v>
      </c>
      <c r="B1254" s="38" t="str">
        <f ca="1">IF(ISERROR(F1247),"",VLOOKUP(D1247,INDIRECT($F$8),6+(O1254-1)*3,0))</f>
        <v>Basic Electrical Engineering</v>
      </c>
      <c r="C1254" s="38"/>
      <c r="D1254" s="38"/>
      <c r="E1254" s="38"/>
      <c r="F1254" s="7">
        <f ca="1">IF(ISERROR(F1247),"",VLOOKUP(E1247,INDIRECT($F$8),6+(O1254-1)*3,0))</f>
        <v>4</v>
      </c>
      <c r="G1254" s="39" t="str">
        <f ca="1">IF(ISERROR(F1247),"",_xlfn.TEXTJOIN("/",FALSE,P1254,S1254))</f>
        <v>0/100</v>
      </c>
      <c r="H1254" s="39"/>
      <c r="I1254" s="39" t="str">
        <f ca="1">IF(ISERROR(F1247),"",_xlfn.TEXTJOIN("/",FALSE,Q1254,T1254))</f>
        <v>0/50</v>
      </c>
      <c r="J1254" s="39"/>
      <c r="K1254" s="39" t="str">
        <f ca="1">IF(ISERROR(F1247),"",_xlfn.TEXTJOIN("/",FALSE,R1254,U1254))</f>
        <v>0/150</v>
      </c>
      <c r="L1254" s="39"/>
      <c r="M1254" s="7" t="str">
        <f ca="1">IF(ISERROR(F1247),"",IF(ISTEXT(P1254),IF(P1254="A","Ab",IF(P1254="D","Dt",IF(P1254="UFM","UFM",IF(P1254="NA","")))),IF(AND(ISBLANK(P1254),ISBLANK(R1254)),"",IF(P1254&lt;0.3*S1254,"F",IF(ISBLANK(R1254),"",IF(ISTEXT(R1254),R1254,IF(R1254&gt;=0.9*U1254,"O",IF(R1254&gt;=0.85*U1254,"A+",IF(R1254&gt;=0.8*U1254,"A",IF(R1254&gt;=0.7*U1254,"B+",IF(R1254&gt;=0.6*U1254,"B",IF(R1254&gt;=0.5*U1254,"C",IF(R1254&gt;=0.4*U1254,"P",IF(R1254&lt;0.4*U1254,"F",R1254))))))))))))))</f>
        <v>F</v>
      </c>
      <c r="N1254" s="8">
        <f t="shared" ca="1" si="119"/>
        <v>0</v>
      </c>
      <c r="O1254">
        <f>O1253+1</f>
        <v>3</v>
      </c>
      <c r="P1254" s="1">
        <f ca="1">IF(ISERROR(F1247),"",IF(ISTEXT(VLOOKUP(B1247,INDIRECT($F$8),6+(O1254-1)*3)),(VLOOKUP(B1247,INDIRECT($F$8),6+(O1254-1)*3)),SUM(VLOOKUP(B1247,INDIRECT($F$8),6+(O1254-1)*3),IF(W1264,W1254,0))))</f>
        <v>0</v>
      </c>
      <c r="Q1254" s="1">
        <f ca="1">IF(ISERROR(F1247),"",VLOOKUP(B1247,INDIRECT($F$8),7+(O1254-1)*3))</f>
        <v>0</v>
      </c>
      <c r="R1254" s="1">
        <f ca="1">IF(ISERROR(F1247),"",SUM(P1254:Q1254))</f>
        <v>0</v>
      </c>
      <c r="S1254" s="1">
        <f ca="1">IF(ISERROR(F1247),"",VLOOKUP(A1247,INDIRECT($F$8),6+(O1254-1)*3))</f>
        <v>100</v>
      </c>
      <c r="T1254" s="1">
        <f ca="1">IF(ISERROR(F1247),"",VLOOKUP(A1247,INDIRECT($F$8),7+(O1254-1)*3))</f>
        <v>50</v>
      </c>
      <c r="U1254" s="1">
        <f ca="1">IF(ISERROR(F1247),"",VLOOKUP(A1247,INDIRECT($F$8),8+(O1254-1)*3))</f>
        <v>150</v>
      </c>
      <c r="V1254" s="1" t="str">
        <f ca="1">IF(ISERROR(F1247),"",IF(N1254=0,A1254,""))</f>
        <v>EET 001</v>
      </c>
      <c r="W1254" s="1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>11</v>
      </c>
      <c r="X1254" s="1" t="str">
        <f ca="1">IF(ISERROR(F1247),"",IF(W1254=0,"",_xlfn.TEXTJOIN("",FALSE," G+",W1254," in ",A1254)))</f>
        <v xml:space="preserve"> G+11 in EET 001</v>
      </c>
    </row>
    <row r="1255" spans="1:24" ht="12" customHeight="1" x14ac:dyDescent="0.25">
      <c r="A1255" s="7" t="str">
        <f ca="1">IF(ISERROR(F1247),"",VLOOKUP(C1247,INDIRECT($F$8),6+(O1255-1)*3,0))</f>
        <v>CST 001</v>
      </c>
      <c r="B1255" s="38" t="str">
        <f ca="1">IF(ISERROR(F1247),"",VLOOKUP(D1247,INDIRECT($F$8),6+(O1255-1)*3,0))</f>
        <v>Programming for Problem Solving</v>
      </c>
      <c r="C1255" s="38"/>
      <c r="D1255" s="38"/>
      <c r="E1255" s="38"/>
      <c r="F1255" s="7">
        <f ca="1">IF(ISERROR(F1247),"",VLOOKUP(E1247,INDIRECT($F$8),6+(O1255-1)*3,0))</f>
        <v>4</v>
      </c>
      <c r="G1255" s="39" t="str">
        <f ca="1">IF(ISERROR(F1247),"",_xlfn.TEXTJOIN("/",FALSE,P1255,S1255))</f>
        <v>0/100</v>
      </c>
      <c r="H1255" s="39"/>
      <c r="I1255" s="39" t="str">
        <f ca="1">IF(ISERROR(F1247),"",_xlfn.TEXTJOIN("/",FALSE,Q1255,T1255))</f>
        <v>0/50</v>
      </c>
      <c r="J1255" s="39"/>
      <c r="K1255" s="39" t="str">
        <f ca="1">IF(ISERROR(F1247),"",_xlfn.TEXTJOIN("/",FALSE,R1255,U1255))</f>
        <v>0/150</v>
      </c>
      <c r="L1255" s="39"/>
      <c r="M1255" s="7" t="str">
        <f ca="1">IF(ISERROR(F1247),"",IF(ISTEXT(P1255),IF(P1255="A","Ab",IF(P1255="D","Dt",IF(P1255="UFM","UFM",IF(P1255="NA","")))),IF(AND(ISBLANK(P1255),ISBLANK(R1255)),"",IF(P1255&lt;0.3*S1255,"F",IF(ISBLANK(R1255),"",IF(ISTEXT(R1255),R1255,IF(R1255&gt;=0.9*U1255,"O",IF(R1255&gt;=0.85*U1255,"A+",IF(R1255&gt;=0.8*U1255,"A",IF(R1255&gt;=0.7*U1255,"B+",IF(R1255&gt;=0.6*U1255,"B",IF(R1255&gt;=0.5*U1255,"C",IF(R1255&gt;=0.4*U1255,"P",IF(R1255&lt;0.4*U1255,"F",R1255))))))))))))))</f>
        <v>F</v>
      </c>
      <c r="N1255" s="8">
        <f t="shared" ca="1" si="119"/>
        <v>0</v>
      </c>
      <c r="O1255">
        <f>O1254+1</f>
        <v>4</v>
      </c>
      <c r="P1255" s="1">
        <f ca="1">IF(ISERROR(F1247),"",IF(ISTEXT(VLOOKUP(B1247,INDIRECT($F$8),6+(O1255-1)*3)),(VLOOKUP(B1247,INDIRECT($F$8),6+(O1255-1)*3)),SUM(VLOOKUP(B1247,INDIRECT($F$8),6+(O1255-1)*3),IF(W1264,W1255,0))))</f>
        <v>0</v>
      </c>
      <c r="Q1255" s="1">
        <f ca="1">IF(ISERROR(F1247),"",VLOOKUP(B1247,INDIRECT($F$8),7+(O1255-1)*3))</f>
        <v>0</v>
      </c>
      <c r="R1255" s="1">
        <f ca="1">IF(ISERROR(F1247),"",SUM(P1255:Q1255))</f>
        <v>0</v>
      </c>
      <c r="S1255" s="1">
        <f ca="1">IF(ISERROR(F1247),"",VLOOKUP(A1247,INDIRECT($F$8),6+(O1255-1)*3))</f>
        <v>100</v>
      </c>
      <c r="T1255" s="1">
        <f ca="1">IF(ISERROR(F1247),"",VLOOKUP(A1247,INDIRECT($F$8),7+(O1255-1)*3))</f>
        <v>50</v>
      </c>
      <c r="U1255" s="1">
        <f ca="1">IF(ISERROR(F1247),"",VLOOKUP(A1247,INDIRECT($F$8),8+(O1255-1)*3))</f>
        <v>150</v>
      </c>
      <c r="V1255" s="1" t="str">
        <f ca="1">IF(ISERROR(F1247),"",IF(N1255=0,A1255,""))</f>
        <v>CST 001</v>
      </c>
      <c r="W1255" s="1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>11</v>
      </c>
      <c r="X1255" s="1" t="str">
        <f ca="1">IF(ISERROR(F1247),"",IF(W1255=0,"",_xlfn.TEXTJOIN("",FALSE," G+",W1255," in ",A1255)))</f>
        <v xml:space="preserve"> G+11 in CST 001</v>
      </c>
    </row>
    <row r="1256" spans="1:24" ht="12" customHeight="1" x14ac:dyDescent="0.25">
      <c r="A1256" s="7" t="str">
        <f ca="1">IF(ISERROR(F1247),"",VLOOKUP(C1247,INDIRECT($F$8),6+(O1256-1)*3,0))</f>
        <v>AHT 004</v>
      </c>
      <c r="B1256" s="38" t="str">
        <f ca="1">IF(ISERROR(F1247),"",VLOOKUP(D1247,INDIRECT($F$8),6+(O1256-1)*3,0))</f>
        <v>Environmental Studies ($)</v>
      </c>
      <c r="C1256" s="38"/>
      <c r="D1256" s="38"/>
      <c r="E1256" s="38"/>
      <c r="F1256" s="7">
        <f ca="1">IF(ISERROR(F1247),"",VLOOKUP(E1247,INDIRECT($F$8),6+(O1256-1)*3,0))</f>
        <v>0</v>
      </c>
      <c r="G1256" s="39" t="str">
        <f ca="1">IF(ISERROR(F1247),"",_xlfn.TEXTJOIN("/",FALSE,P1256,S1256))</f>
        <v>0/50</v>
      </c>
      <c r="H1256" s="39"/>
      <c r="I1256" s="39" t="str">
        <f ca="1">IF(ISERROR(F1247),"",_xlfn.TEXTJOIN("/",FALSE,Q1256,T1256))</f>
        <v>0/25</v>
      </c>
      <c r="J1256" s="39"/>
      <c r="K1256" s="39" t="str">
        <f ca="1">IF(ISERROR(F1247),"",_xlfn.TEXTJOIN("/",FALSE,R1256,U1256))</f>
        <v>0/75</v>
      </c>
      <c r="L1256" s="39"/>
      <c r="M1256" s="7" t="str">
        <f ca="1">IF(ISERROR(F1247),"",IF(ISTEXT(P1256),IF(P1256="A","Ab",IF(P1256="D","Dt",IF(P1256="UFM","UFM",IF(P1256="NA","")))),IF(AND(ISBLANK(P1256),ISBLANK(R1256)),"",IF(P1256&lt;0.3*S1256,"F",IF(ISBLANK(R1256),"",IF(ISTEXT(R1256),R1256,IF(R1256&gt;=0.9*U1256,"O",IF(R1256&gt;=0.85*U1256,"A+",IF(R1256&gt;=0.8*U1256,"A",IF(R1256&gt;=0.7*U1256,"B+",IF(R1256&gt;=0.6*U1256,"B",IF(R1256&gt;=0.5*U1256,"C",IF(R1256&gt;=0.4*U1256,"P",IF(R1256&lt;0.4*U1256,"F",R1256))))))))))))))</f>
        <v>F</v>
      </c>
      <c r="N1256" s="8">
        <f t="shared" ca="1" si="119"/>
        <v>0</v>
      </c>
      <c r="O1256">
        <f>O1255+1</f>
        <v>5</v>
      </c>
      <c r="P1256" s="1">
        <f ca="1">IF(ISERROR(F1247),"",IF(ISTEXT(VLOOKUP(B1247,INDIRECT($F$8),6+(O1256-1)*3)),(VLOOKUP(B1247,INDIRECT($F$8),6+(O1256-1)*3)),SUM(VLOOKUP(B1247,INDIRECT($F$8),6+(O1256-1)*3),IF(W1264,W1256,0))))</f>
        <v>0</v>
      </c>
      <c r="Q1256" s="1">
        <f ca="1">IF(ISERROR(F1247),"",VLOOKUP(B1247,INDIRECT($F$8),7+(O1256-1)*3))</f>
        <v>0</v>
      </c>
      <c r="R1256" s="1">
        <f ca="1">IF(ISERROR(F1247),"",SUM(P1256:Q1256))</f>
        <v>0</v>
      </c>
      <c r="S1256" s="1">
        <f ca="1">IF(ISERROR(F1247),"",VLOOKUP(A1247,INDIRECT($F$8),6+(O1256-1)*3))</f>
        <v>50</v>
      </c>
      <c r="T1256" s="1">
        <f ca="1">IF(ISERROR(F1247),"",VLOOKUP(A1247,INDIRECT($F$8),7+(O1256-1)*3))</f>
        <v>25</v>
      </c>
      <c r="U1256" s="1">
        <f ca="1">IF(ISERROR(F1247),"",VLOOKUP(A1247,INDIRECT($F$8),8+(O1256-1)*3))</f>
        <v>75</v>
      </c>
      <c r="V1256" s="1" t="str">
        <f ca="1">IF(ISERROR(F1247),"",IF(N1256=0,A1256,""))</f>
        <v>AHT 004</v>
      </c>
      <c r="W1256" s="1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>11</v>
      </c>
      <c r="X1256" s="1" t="str">
        <f ca="1">IF(ISERROR(F1247),"",IF(W1256=0,"",_xlfn.TEXTJOIN("",FALSE," G+",W1256," in ",A1256)))</f>
        <v xml:space="preserve"> G+11 in AHT 004</v>
      </c>
    </row>
    <row r="1257" spans="1:24" ht="12" customHeight="1" x14ac:dyDescent="0.25">
      <c r="A1257" s="7" t="str">
        <f ca="1">IF(ISERROR(F1247),"",VLOOKUP(C1247,INDIRECT($F$8),6+(O1257-1)*3,0))</f>
        <v>AHP 001</v>
      </c>
      <c r="B1257" s="38" t="str">
        <f ca="1">IF(ISERROR(F1247),"",VLOOKUP(D1247,INDIRECT($F$8),6+(O1257-1)*3,0))</f>
        <v>Engineering Physics Lab</v>
      </c>
      <c r="C1257" s="38"/>
      <c r="D1257" s="38"/>
      <c r="E1257" s="38"/>
      <c r="F1257" s="7">
        <f ca="1">IF(ISERROR(F1247),"",VLOOKUP(E1247,INDIRECT($F$8),6+(O1257-1)*3,0))</f>
        <v>1</v>
      </c>
      <c r="G1257" s="39" t="str">
        <f ca="1">IF(ISERROR(F1247),"",_xlfn.TEXTJOIN("/",FALSE,P1257,S1257))</f>
        <v>0/25</v>
      </c>
      <c r="H1257" s="39"/>
      <c r="I1257" s="39" t="str">
        <f ca="1">IF(ISERROR(F1247),"",_xlfn.TEXTJOIN("/",FALSE,Q1257,T1257))</f>
        <v>0/25</v>
      </c>
      <c r="J1257" s="39"/>
      <c r="K1257" s="39" t="str">
        <f ca="1">IF(ISERROR(F1247),"",_xlfn.TEXTJOIN("/",FALSE,R1257,U1257))</f>
        <v>0/50</v>
      </c>
      <c r="L1257" s="39"/>
      <c r="M1257" s="7" t="str">
        <f ca="1">IF(ISERROR(F1247),"",IF(ISTEXT(P1257),IF(P1257="A","Ab",IF(P1257="D","Dt",IF(P1257="UFM","UFM",IF(P1257="NA","")))),IF(AND(ISBLANK(P1257),ISBLANK(R1257)),"",IF(P1257&lt;0.3*S1257,"F",IF(ISBLANK(R1257),"",IF(ISTEXT(R1257),R1257,IF(R1257&gt;=0.9*U1257,"O",IF(R1257&gt;=0.85*U1257,"A+",IF(R1257&gt;=0.8*U1257,"A",IF(R1257&gt;=0.7*U1257,"B+",IF(R1257&gt;=0.6*U1257,"B",IF(R1257&gt;=0.5*U1257,"C",IF(R1257&gt;=0.4*U1257,"P",IF(R1257&lt;0.4*U1257,"F",R1257))))))))))))))</f>
        <v>F</v>
      </c>
      <c r="N1257" s="8">
        <f t="shared" ca="1" si="119"/>
        <v>0</v>
      </c>
      <c r="O1257">
        <f t="shared" ref="O1257:O1263" si="120">O1256+1</f>
        <v>6</v>
      </c>
      <c r="P1257" s="1">
        <f ca="1">IF(ISERROR(F1247),"",IF(ISTEXT(VLOOKUP(B1247,INDIRECT($F$8),6+(O1257-1)*3)),(VLOOKUP(B1247,INDIRECT($F$8),6+(O1257-1)*3)),SUM(VLOOKUP(B1247,INDIRECT($F$8),6+(O1257-1)*3),IF(W1264,W1257,0))))</f>
        <v>0</v>
      </c>
      <c r="Q1257" s="1">
        <f ca="1">IF(ISERROR(F1247),"",VLOOKUP(B1247,INDIRECT($F$8),7+(O1257-1)*3))</f>
        <v>0</v>
      </c>
      <c r="R1257" s="1">
        <f ca="1">IF(ISERROR(F1247),"",SUM(P1257:Q1257))</f>
        <v>0</v>
      </c>
      <c r="S1257" s="1">
        <f ca="1">IF(ISERROR(F1247),"",VLOOKUP(A1247,INDIRECT($F$8),6+(O1257-1)*3))</f>
        <v>25</v>
      </c>
      <c r="T1257" s="1">
        <f ca="1">IF(ISERROR(F1247),"",VLOOKUP(A1247,INDIRECT($F$8),7+(O1257-1)*3))</f>
        <v>25</v>
      </c>
      <c r="U1257" s="1">
        <f ca="1">IF(ISERROR(F1247),"",VLOOKUP(A1247,INDIRECT($F$8),8+(O1257-1)*3))</f>
        <v>50</v>
      </c>
      <c r="V1257" s="1" t="str">
        <f ca="1">IF(ISERROR(F1247),"",IF(N1257=0,A1257,""))</f>
        <v>AHP 001</v>
      </c>
      <c r="W1257" s="1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>11</v>
      </c>
      <c r="X1257" s="1" t="str">
        <f ca="1">IF(ISERROR(F1247),"",IF(W1257=0,"",_xlfn.TEXTJOIN("",FALSE," G+",W1257," in ",A1257)))</f>
        <v xml:space="preserve"> G+11 in AHP 001</v>
      </c>
    </row>
    <row r="1258" spans="1:24" ht="12" customHeight="1" x14ac:dyDescent="0.25">
      <c r="A1258" s="7" t="str">
        <f ca="1">IF(ISERROR(F1247),"",VLOOKUP(C1247,INDIRECT($F$8),6+(O1258-1)*3,0))</f>
        <v>EEP 001</v>
      </c>
      <c r="B1258" s="38" t="str">
        <f ca="1">IF(ISERROR(F1247),"",VLOOKUP(D1247,INDIRECT($F$8),6+(O1258-1)*3,0))</f>
        <v>Basic Electrical Engineering Lab</v>
      </c>
      <c r="C1258" s="38"/>
      <c r="D1258" s="38"/>
      <c r="E1258" s="38"/>
      <c r="F1258" s="7">
        <f ca="1">IF(ISERROR(F1247),"",VLOOKUP(E1247,INDIRECT($F$8),6+(O1258-1)*3,0))</f>
        <v>1</v>
      </c>
      <c r="G1258" s="39" t="str">
        <f ca="1">IF(ISERROR(F1247),"",_xlfn.TEXTJOIN("/",FALSE,P1258,S1258))</f>
        <v>0/25</v>
      </c>
      <c r="H1258" s="39"/>
      <c r="I1258" s="39" t="str">
        <f ca="1">IF(ISERROR(F1247),"",_xlfn.TEXTJOIN("/",FALSE,Q1258,T1258))</f>
        <v>0/25</v>
      </c>
      <c r="J1258" s="39"/>
      <c r="K1258" s="39" t="str">
        <f ca="1">IF(ISERROR(F1247),"",_xlfn.TEXTJOIN("/",FALSE,R1258,U1258))</f>
        <v>0/50</v>
      </c>
      <c r="L1258" s="39"/>
      <c r="M1258" s="7" t="str">
        <f ca="1">IF(ISERROR(F1247),"",IF(ISTEXT(P1258),IF(P1258="A","Ab",IF(P1258="D","Dt",IF(P1258="UFM","UFM",IF(P1258="NA","")))),IF(AND(ISBLANK(P1258),ISBLANK(R1258)),"",IF(P1258&lt;0.3*S1258,"F",IF(ISBLANK(R1258),"",IF(ISTEXT(R1258),R1258,IF(R1258&gt;=0.9*U1258,"O",IF(R1258&gt;=0.85*U1258,"A+",IF(R1258&gt;=0.8*U1258,"A",IF(R1258&gt;=0.7*U1258,"B+",IF(R1258&gt;=0.6*U1258,"B",IF(R1258&gt;=0.5*U1258,"C",IF(R1258&gt;=0.4*U1258,"P",IF(R1258&lt;0.4*U1258,"F",R1258))))))))))))))</f>
        <v>F</v>
      </c>
      <c r="N1258" s="8">
        <f t="shared" ca="1" si="119"/>
        <v>0</v>
      </c>
      <c r="O1258">
        <f t="shared" si="120"/>
        <v>7</v>
      </c>
      <c r="P1258" s="1">
        <f ca="1">IF(ISERROR(F1247),"",IF(ISTEXT(VLOOKUP(B1247,INDIRECT($F$8),6+(O1258-1)*3)),(VLOOKUP(B1247,INDIRECT($F$8),6+(O1258-1)*3)),SUM(VLOOKUP(B1247,INDIRECT($F$8),6+(O1258-1)*3),IF(W1264,W1258,0))))</f>
        <v>0</v>
      </c>
      <c r="Q1258" s="1">
        <f ca="1">IF(ISERROR(F1247),"",VLOOKUP(B1247,INDIRECT($F$8),7+(O1258-1)*3))</f>
        <v>0</v>
      </c>
      <c r="R1258" s="1">
        <f ca="1">IF(ISERROR(F1247),"",SUM(P1258:Q1258))</f>
        <v>0</v>
      </c>
      <c r="S1258" s="1">
        <f ca="1">IF(ISERROR(F1247),"",VLOOKUP(A1247,INDIRECT($F$8),6+(O1258-1)*3))</f>
        <v>25</v>
      </c>
      <c r="T1258" s="1">
        <f ca="1">IF(ISERROR(F1247),"",VLOOKUP(A1247,INDIRECT($F$8),7+(O1258-1)*3))</f>
        <v>25</v>
      </c>
      <c r="U1258" s="1">
        <f ca="1">IF(ISERROR(F1247),"",VLOOKUP(A1247,INDIRECT($F$8),8+(O1258-1)*3))</f>
        <v>50</v>
      </c>
      <c r="V1258" s="1" t="str">
        <f ca="1">IF(ISERROR(F1247),"",IF(N1258=0,A1258,""))</f>
        <v>EEP 001</v>
      </c>
      <c r="W1258" s="1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>11</v>
      </c>
      <c r="X1258" s="1" t="str">
        <f ca="1">IF(ISERROR(F1247),"",IF(W1258=0,"",_xlfn.TEXTJOIN("",FALSE," G+",W1258," in ",A1258)))</f>
        <v xml:space="preserve"> G+11 in EEP 001</v>
      </c>
    </row>
    <row r="1259" spans="1:24" ht="12" customHeight="1" x14ac:dyDescent="0.25">
      <c r="A1259" s="7" t="str">
        <f ca="1">IF(ISERROR(F1247),"",VLOOKUP(C1247,INDIRECT($F$8),6+(O1259-1)*3,0))</f>
        <v>CSP 001</v>
      </c>
      <c r="B1259" s="38" t="str">
        <f ca="1">IF(ISERROR(F1247),"",VLOOKUP(D1247,INDIRECT($F$8),6+(O1259-1)*3-Z1259,0))</f>
        <v>Programming for Problem Solving Lab</v>
      </c>
      <c r="C1259" s="38"/>
      <c r="D1259" s="38"/>
      <c r="E1259" s="38"/>
      <c r="F1259" s="7">
        <f ca="1">IF(ISERROR(F1247),"",VLOOKUP(E1247,INDIRECT($F$8),6+(O1259-1)*3,0))</f>
        <v>1</v>
      </c>
      <c r="G1259" s="39" t="str">
        <f ca="1">IF(ISERROR(F1247),"",_xlfn.TEXTJOIN("/",FALSE,P1259,S1259))</f>
        <v>0/25</v>
      </c>
      <c r="H1259" s="39"/>
      <c r="I1259" s="39" t="str">
        <f ca="1">IF(ISERROR(F1247),"",_xlfn.TEXTJOIN("/",FALSE,Q1259,T1259))</f>
        <v>0/25</v>
      </c>
      <c r="J1259" s="39"/>
      <c r="K1259" s="39" t="str">
        <f ca="1">IF(ISERROR(F1247),"",_xlfn.TEXTJOIN("/",FALSE,R1259,U1259))</f>
        <v>0/50</v>
      </c>
      <c r="L1259" s="39"/>
      <c r="M1259" s="7" t="str">
        <f ca="1">IF(ISERROR(F1247),"",IF(ISTEXT(P1259),IF(P1259="A","Ab",IF(P1259="D","Dt",IF(P1259="UFM","UFM",IF(P1259="NA","")))),IF(AND(ISBLANK(P1259),ISBLANK(R1259)),"",IF(P1259&lt;0.3*S1259,"F",IF(ISBLANK(R1259),"",IF(ISTEXT(R1259),R1259,IF(R1259&gt;=0.9*U1259,"O",IF(R1259&gt;=0.85*U1259,"A+",IF(R1259&gt;=0.8*U1259,"A",IF(R1259&gt;=0.7*U1259,"B+",IF(R1259&gt;=0.6*U1259,"B",IF(R1259&gt;=0.5*U1259,"C",IF(R1259&gt;=0.4*U1259,"P",IF(R1259&lt;0.4*U1259,"F",R1259))))))))))))))</f>
        <v>F</v>
      </c>
      <c r="N1259" s="8">
        <f t="shared" ca="1" si="119"/>
        <v>0</v>
      </c>
      <c r="O1259">
        <f t="shared" si="120"/>
        <v>8</v>
      </c>
      <c r="P1259" s="1">
        <f ca="1">IF(ISERROR(F1247),"",IF(ISTEXT(VLOOKUP(B1247,INDIRECT($F$8),6+(O1259-1)*3)),(VLOOKUP(B1247,INDIRECT($F$8),6+(O1259-1)*3)),SUM(VLOOKUP(B1247,INDIRECT($F$8),6+(O1259-1)*3),IF(W1264,W1259,0))))</f>
        <v>0</v>
      </c>
      <c r="Q1259" s="1">
        <f ca="1">IF(ISERROR(F1247),"",VLOOKUP(B1247,INDIRECT($F$8),7+(O1259-1)*3))</f>
        <v>0</v>
      </c>
      <c r="R1259" s="1">
        <f ca="1">IF(ISERROR(F1247),"",SUM(P1259:Q1259))</f>
        <v>0</v>
      </c>
      <c r="S1259" s="1">
        <f ca="1">IF(ISERROR(F1247),"",VLOOKUP(A1247,INDIRECT($F$8),6+(O1259-1)*3))</f>
        <v>25</v>
      </c>
      <c r="T1259" s="1">
        <f ca="1">IF(ISERROR(F1247),"",VLOOKUP(A1247,INDIRECT($F$8),7+(O1259-1)*3))</f>
        <v>25</v>
      </c>
      <c r="U1259" s="1">
        <f ca="1">IF(ISERROR(F1247),"",VLOOKUP(A1247,INDIRECT($F$8),8+(O1259-1)*3))</f>
        <v>50</v>
      </c>
      <c r="V1259" s="1" t="str">
        <f ca="1">IF(ISERROR(F1247),"",IF(N1259=0,A1259,""))</f>
        <v>CSP 001</v>
      </c>
      <c r="W1259" s="1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>11</v>
      </c>
      <c r="X1259" s="1" t="str">
        <f ca="1">IF(ISERROR(F1247),"",IF(W1259=0,"",_xlfn.TEXTJOIN("",FALSE," G+",W1259," in ",A1259)))</f>
        <v xml:space="preserve"> G+11 in CSP 001</v>
      </c>
    </row>
    <row r="1260" spans="1:24" ht="12" customHeight="1" x14ac:dyDescent="0.25">
      <c r="A1260" s="7" t="str">
        <f ca="1">IF(ISERROR(F1247),"",VLOOKUP(C1247,INDIRECT($F$8),6+(O1260-1)*3,0))</f>
        <v>MEP 002</v>
      </c>
      <c r="B1260" s="38" t="str">
        <f ca="1">IF(ISERROR(F1247),"",VLOOKUP(D1247,INDIRECT($F$8),6+(O1260-1)*3-Z1260,0))</f>
        <v>Engineering Graphics &amp; Design Lab</v>
      </c>
      <c r="C1260" s="38"/>
      <c r="D1260" s="38"/>
      <c r="E1260" s="38"/>
      <c r="F1260" s="7">
        <f ca="1">IF(ISERROR(F1247),"",VLOOKUP(E1247,INDIRECT($F$8),6+(O1260-1)*3,0))</f>
        <v>2</v>
      </c>
      <c r="G1260" s="39" t="str">
        <f ca="1">IF(ISERROR(F1247),"",_xlfn.TEXTJOIN("/",FALSE,P1260,S1260))</f>
        <v>0/50</v>
      </c>
      <c r="H1260" s="39"/>
      <c r="I1260" s="39" t="str">
        <f ca="1">IF(ISERROR(F1247),"",_xlfn.TEXTJOIN("/",FALSE,Q1260,T1260))</f>
        <v>0/50</v>
      </c>
      <c r="J1260" s="39"/>
      <c r="K1260" s="39" t="str">
        <f ca="1">IF(ISERROR(F1247),"",_xlfn.TEXTJOIN("/",FALSE,R1260,U1260))</f>
        <v>0/100</v>
      </c>
      <c r="L1260" s="39"/>
      <c r="M1260" s="7" t="str">
        <f ca="1">IF(ISERROR(F1247),"",IF(ISTEXT(P1260),IF(P1260="A","Ab",IF(P1260="D","Dt",IF(P1260="UFM","UFM",IF(P1260="NA","")))),IF(AND(ISBLANK(P1260),ISBLANK(R1260)),"",IF(P1260&lt;0.3*S1260,"F",IF(ISBLANK(R1260),"",IF(ISTEXT(R1260),R1260,IF(R1260&gt;=0.9*U1260,"O",IF(R1260&gt;=0.85*U1260,"A+",IF(R1260&gt;=0.8*U1260,"A",IF(R1260&gt;=0.7*U1260,"B+",IF(R1260&gt;=0.6*U1260,"B",IF(R1260&gt;=0.5*U1260,"C",IF(R1260&gt;=0.4*U1260,"P",IF(R1260&lt;0.4*U1260,"F",R1260))))))))))))))</f>
        <v>F</v>
      </c>
      <c r="N1260" s="8">
        <f t="shared" ca="1" si="119"/>
        <v>0</v>
      </c>
      <c r="O1260">
        <f t="shared" si="120"/>
        <v>9</v>
      </c>
      <c r="P1260" s="1">
        <f ca="1">IF(ISERROR(F1247),"",IF(ISTEXT(VLOOKUP(B1247,INDIRECT($F$8),6+(O1260-1)*3)),(VLOOKUP(B1247,INDIRECT($F$8),6+(O1260-1)*3)),SUM(VLOOKUP(B1247,INDIRECT($F$8),6+(O1260-1)*3),IF(W1264,W1260,0))))</f>
        <v>0</v>
      </c>
      <c r="Q1260" s="1">
        <f ca="1">IF(ISERROR(F1247),"",VLOOKUP(B1247,INDIRECT($F$8),7+(O1260-1)*3))</f>
        <v>0</v>
      </c>
      <c r="R1260" s="1">
        <f ca="1">IF(ISERROR(F1247),"",SUM(P1260:Q1260))</f>
        <v>0</v>
      </c>
      <c r="S1260" s="1">
        <f ca="1">IF(ISERROR(F1247),"",VLOOKUP(A1247,INDIRECT($F$8),6+(O1260-1)*3))</f>
        <v>50</v>
      </c>
      <c r="T1260" s="1">
        <f ca="1">IF(ISERROR(F1247),"",VLOOKUP(A1247,INDIRECT($F$8),7+(O1260-1)*3))</f>
        <v>50</v>
      </c>
      <c r="U1260" s="1">
        <f ca="1">IF(ISERROR(F1247),"",VLOOKUP(A1247,INDIRECT($F$8),8+(O1260-1)*3))</f>
        <v>100</v>
      </c>
      <c r="V1260" s="1" t="str">
        <f ca="1">IF(ISERROR(F1247),"",IF(N1260=0,A1260,""))</f>
        <v>MEP 002</v>
      </c>
      <c r="W1260" s="1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>11</v>
      </c>
      <c r="X1260" s="1" t="str">
        <f ca="1">IF(ISERROR(F1247),"",IF(W1260=0,"",_xlfn.TEXTJOIN("",FALSE," G+",W1260," in ",A1260)))</f>
        <v xml:space="preserve"> G+11 in MEP 002</v>
      </c>
    </row>
    <row r="1261" spans="1:24" ht="12" customHeight="1" x14ac:dyDescent="0.25">
      <c r="A1261" s="7" t="str">
        <f ca="1">IF(ISERROR(F1247),"",VLOOKUP(C1247,INDIRECT($F$8),6+(O1261-1)*3,0))</f>
        <v>AHP 003</v>
      </c>
      <c r="B1261" s="38" t="str">
        <f ca="1">IF(ISERROR(F1247),"",VLOOKUP(D1247,INDIRECT($F$8),6+(O1261-1)*3,0))</f>
        <v>Introduction to Digital Marketing Lab</v>
      </c>
      <c r="C1261" s="38"/>
      <c r="D1261" s="38"/>
      <c r="E1261" s="38"/>
      <c r="F1261" s="7">
        <f ca="1">IF(ISERROR(F1247),"",VLOOKUP(E1247,INDIRECT($F$8),6+(O1261-1)*3,0))</f>
        <v>1</v>
      </c>
      <c r="G1261" s="39" t="str">
        <f ca="1">IF(ISERROR(F1247),"",_xlfn.TEXTJOIN("/",FALSE,P1261,S1261))</f>
        <v>0/25</v>
      </c>
      <c r="H1261" s="39"/>
      <c r="I1261" s="39" t="str">
        <f ca="1">IF(ISERROR(F1247),"",_xlfn.TEXTJOIN("/",FALSE,Q1261,T1261))</f>
        <v>0/25</v>
      </c>
      <c r="J1261" s="39"/>
      <c r="K1261" s="39" t="str">
        <f ca="1">IF(ISERROR(F1247),"",_xlfn.TEXTJOIN("/",FALSE,R1261,U1261))</f>
        <v>0/50</v>
      </c>
      <c r="L1261" s="39"/>
      <c r="M1261" s="7" t="str">
        <f ca="1">IF(ISERROR(F1247),"",IF(ISTEXT(P1261),IF(P1261="A","Ab",IF(P1261="D","Dt",IF(P1261="UFM","UFM",IF(P1261="NA","")))),IF(AND(ISBLANK(P1261),ISBLANK(R1261)),"",IF(P1261&lt;0.3*S1261,"F",IF(ISBLANK(R1261),"",IF(ISTEXT(R1261),R1261,IF(R1261&gt;=0.9*U1261,"O",IF(R1261&gt;=0.85*U1261,"A+",IF(R1261&gt;=0.8*U1261,"A",IF(R1261&gt;=0.7*U1261,"B+",IF(R1261&gt;=0.6*U1261,"B",IF(R1261&gt;=0.5*U1261,"C",IF(R1261&gt;=0.4*U1261,"P",IF(R1261&lt;0.4*U1261,"F",R1261))))))))))))))</f>
        <v>F</v>
      </c>
      <c r="N1261" s="8">
        <f t="shared" ca="1" si="119"/>
        <v>0</v>
      </c>
      <c r="O1261">
        <f t="shared" si="120"/>
        <v>10</v>
      </c>
      <c r="P1261" s="1">
        <f ca="1">IF(ISERROR(F1247),"",IF(ISTEXT(VLOOKUP(B1247,INDIRECT($F$8),6+(O1261-1)*3)),(VLOOKUP(B1247,INDIRECT($F$8),6+(O1261-1)*3)),SUM(VLOOKUP(B1247,INDIRECT($F$8),6+(O1261-1)*3),IF(W1264,W1261,0))))</f>
        <v>0</v>
      </c>
      <c r="Q1261" s="1">
        <f ca="1">IF(ISERROR(F1247),"",VLOOKUP(B1247,INDIRECT($F$8),7+(O1261-1)*3))</f>
        <v>0</v>
      </c>
      <c r="R1261" s="1">
        <f ca="1">IF(ISERROR(F1247),"",SUM(P1261:Q1261))</f>
        <v>0</v>
      </c>
      <c r="S1261" s="1">
        <f ca="1">IF(ISERROR(F1247),"",VLOOKUP(A1247,INDIRECT($F$8),6+(O1261-1)*3))</f>
        <v>25</v>
      </c>
      <c r="T1261" s="1">
        <f ca="1">IF(ISERROR(F1247),"",VLOOKUP(A1247,INDIRECT($F$8),7+(O1261-1)*3))</f>
        <v>25</v>
      </c>
      <c r="U1261" s="1">
        <f ca="1">IF(ISERROR(F1247),"",VLOOKUP(A1247,INDIRECT($F$8),8+(O1261-1)*3))</f>
        <v>50</v>
      </c>
      <c r="V1261" s="1" t="str">
        <f ca="1">IF(ISERROR(F1247),"",IF(N1261=0,A1261,""))</f>
        <v>AHP 003</v>
      </c>
      <c r="W1261" s="1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>11</v>
      </c>
      <c r="X1261" s="1" t="str">
        <f ca="1">IF(ISERROR(F1247),"",IF(W1261=0,"",_xlfn.TEXTJOIN("",FALSE," G+",W1261," in ",A1261)))</f>
        <v xml:space="preserve"> G+11 in AHP 003</v>
      </c>
    </row>
    <row r="1262" spans="1:24" ht="12" customHeight="1" x14ac:dyDescent="0.25">
      <c r="A1262" s="7" t="str">
        <f ca="1">IF(ISERROR(F1247),"",VLOOKUP(C1247,INDIRECT($F$8),6+(O1262-1)*3,0))</f>
        <v>AHP 005</v>
      </c>
      <c r="B1262" s="38" t="str">
        <f ca="1">IF(ISERROR(F1247),"",VLOOKUP(D1247,INDIRECT($F$8),6+(O1262-1)*3,0))</f>
        <v>Self Employment &amp; Entrepreneurship Development</v>
      </c>
      <c r="C1262" s="38"/>
      <c r="D1262" s="38"/>
      <c r="E1262" s="38"/>
      <c r="F1262" s="7">
        <f ca="1">IF(ISERROR(F1247),"",VLOOKUP(E1247,INDIRECT($F$8),6+(O1262-1)*3,0))</f>
        <v>1</v>
      </c>
      <c r="G1262" s="39" t="str">
        <f ca="1">IF(ISERROR(F1247),"",_xlfn.TEXTJOIN("/",FALSE,P1262,S1262))</f>
        <v>0/25</v>
      </c>
      <c r="H1262" s="39"/>
      <c r="I1262" s="39" t="str">
        <f ca="1">IF(ISERROR(F1247),"",_xlfn.TEXTJOIN("/",FALSE,Q1262,T1262))</f>
        <v>0/25</v>
      </c>
      <c r="J1262" s="39"/>
      <c r="K1262" s="39" t="str">
        <f ca="1">IF(ISERROR(F1247),"",_xlfn.TEXTJOIN("/",FALSE,R1262,U1262))</f>
        <v>0/50</v>
      </c>
      <c r="L1262" s="39"/>
      <c r="M1262" s="7" t="str">
        <f ca="1">IF(ISERROR(F1247),"",IF(ISTEXT(P1262),IF(P1262="A","Ab",IF(P1262="D","Dt",IF(P1262="UFM","UFM",IF(P1262="NA","")))),IF(AND(ISBLANK(P1262),ISBLANK(R1262)),"",IF(P1262&lt;0.3*S1262,"F",IF(ISBLANK(R1262),"",IF(ISTEXT(R1262),R1262,IF(R1262&gt;=0.9*U1262,"O",IF(R1262&gt;=0.85*U1262,"A+",IF(R1262&gt;=0.8*U1262,"A",IF(R1262&gt;=0.7*U1262,"B+",IF(R1262&gt;=0.6*U1262,"B",IF(R1262&gt;=0.5*U1262,"C",IF(R1262&gt;=0.4*U1262,"P",IF(R1262&lt;0.4*U1262,"F",R1262))))))))))))))</f>
        <v>F</v>
      </c>
      <c r="N1262" s="8">
        <f t="shared" ca="1" si="119"/>
        <v>0</v>
      </c>
      <c r="O1262">
        <f t="shared" si="120"/>
        <v>11</v>
      </c>
      <c r="P1262" s="1">
        <f ca="1">IF(ISERROR(F1247),"",IF(ISTEXT(VLOOKUP(B1247,INDIRECT($F$8),6+(O1262-1)*3)),(VLOOKUP(B1247,INDIRECT($F$8),6+(O1262-1)*3)),SUM(VLOOKUP(B1247,INDIRECT($F$8),6+(O1262-1)*3),IF(W1264,W1262,0))))</f>
        <v>0</v>
      </c>
      <c r="Q1262" s="1">
        <f ca="1">IF(ISERROR(F1247),"",VLOOKUP(B1247,INDIRECT($F$8),7+(O1262-1)*3))</f>
        <v>0</v>
      </c>
      <c r="R1262" s="1">
        <f ca="1">IF(ISERROR(F1247),"",SUM(P1262:Q1262))</f>
        <v>0</v>
      </c>
      <c r="S1262" s="1">
        <f ca="1">IF(ISERROR(F1247),"",VLOOKUP(A1247,INDIRECT($F$8),6+(O1262-1)*3))</f>
        <v>25</v>
      </c>
      <c r="T1262" s="1">
        <f ca="1">IF(ISERROR(F1247),"",VLOOKUP(A1247,INDIRECT($F$8),7+(O1262-1)*3))</f>
        <v>25</v>
      </c>
      <c r="U1262" s="1">
        <f ca="1">IF(ISERROR(F1247),"",VLOOKUP(A1247,INDIRECT($F$8),8+(O1262-1)*3))</f>
        <v>50</v>
      </c>
      <c r="V1262" s="1" t="str">
        <f ca="1">IF(ISERROR(F1247),"",IF(N1262=0,A1262,""))</f>
        <v>AHP 005</v>
      </c>
      <c r="W1262" s="1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>11</v>
      </c>
      <c r="X1262" s="1" t="str">
        <f ca="1">IF(ISERROR(F1247),"",IF(W1262=0,"",_xlfn.TEXTJOIN("",FALSE," G+",W1262," in ",A1262)))</f>
        <v xml:space="preserve"> G+11 in AHP 005</v>
      </c>
    </row>
    <row r="1263" spans="1:24" ht="12" customHeight="1" x14ac:dyDescent="0.25">
      <c r="A1263" s="7" t="str">
        <f ca="1">IF(ISERROR(F1247),"",VLOOKUP(C1247,INDIRECT($F$8),6+(O1263-1)*3-Y1263,0))</f>
        <v>GP 02</v>
      </c>
      <c r="B1263" s="38" t="str">
        <f ca="1">IF(ISERROR(F1247),"",VLOOKUP(D1247,INDIRECT($F$8),6+(O1263-1)*3-Z1263,0))</f>
        <v>General Proficiency ($)</v>
      </c>
      <c r="C1263" s="38"/>
      <c r="D1263" s="38"/>
      <c r="E1263" s="38"/>
      <c r="F1263" s="7">
        <f ca="1">IF(ISERROR(F1247),"",VLOOKUP(E1247,INDIRECT($F$8),6+(O1263-1)*3-AA1263,0))</f>
        <v>0</v>
      </c>
      <c r="G1263" s="39" t="str">
        <f ca="1">IF(ISERROR(F1247),"","-")</f>
        <v>-</v>
      </c>
      <c r="H1263" s="39"/>
      <c r="I1263" s="39" t="str">
        <f ca="1">IF(ISERROR(F1247),"",_xlfn.TEXTJOIN("/",FALSE,Q1263,T1263))</f>
        <v>0/50</v>
      </c>
      <c r="J1263" s="39"/>
      <c r="K1263" s="39" t="str">
        <f ca="1">IF(ISERROR(F1247),"",_xlfn.TEXTJOIN("/",FALSE,R1263,U1263))</f>
        <v>0/50</v>
      </c>
      <c r="L1263" s="39"/>
      <c r="M1263" s="39" t="str">
        <f ca="1">IF(ISBLANK(R1263),"",IF(ISTEXT(R1263),R1263,IF(R1263&gt;=0.8*U1263,"Excellent",IF(R1263&gt;=0.6*U1263,"Very Good",IF(R1263&gt;=0.4*U1263,"Good",IF(R1263&gt;=0.2*U1263,"Satisfactory","Average"))))))</f>
        <v>Average</v>
      </c>
      <c r="N1263" s="39"/>
      <c r="O1263">
        <f t="shared" si="120"/>
        <v>12</v>
      </c>
      <c r="P1263" s="1">
        <f ca="1">IF(ISERROR(F1247),"",IF(ISTEXT(VLOOKUP(B\28,INDIRECT($F$8),6+(O1263-1)*3)),(VLOOKUP(B1247,INDIRECT($F$8),6+(O1263-1)*3)),SUM(VLOOKUP(B1247,INDIRECT($F$8),6+(O1263-1)*3),IF(W1264,W1263,0))))</f>
        <v>0</v>
      </c>
      <c r="Q1263" s="1">
        <f ca="1">IF(ISERROR(F1247),"",VLOOKUP(B1247,INDIRECT($F$8),7+(O1263-1)*3))</f>
        <v>0</v>
      </c>
      <c r="R1263" s="1">
        <f ca="1">IF(ISERROR(F1247),"",SUM(P1263:Q1263))</f>
        <v>0</v>
      </c>
      <c r="S1263" s="1">
        <f ca="1">IF(ISERROR(F1247),"",VLOOKUP(A1247,INDIRECT($F$8),6+(O1263-1)*3))</f>
        <v>0</v>
      </c>
      <c r="T1263" s="1">
        <f ca="1">IF(ISERROR(F1247),"",VLOOKUP(A1247,INDIRECT($F$8),7+(O1263-1)*3))</f>
        <v>50</v>
      </c>
      <c r="U1263" s="1">
        <f ca="1">IF(ISERROR(F1247),"",VLOOKUP(A1247,INDIRECT($F$8),8+(O1263-1)*3))</f>
        <v>50</v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5">
      <c r="A1264" s="40" t="str">
        <f ca="1">IF(ISERROR(F1247),"",A1243)</f>
        <v>Total Credits/ Marks/ Total Grade Points</v>
      </c>
      <c r="B1264" s="40"/>
      <c r="C1264" s="40"/>
      <c r="D1264" s="40"/>
      <c r="E1264" s="40"/>
      <c r="F1264" s="10">
        <f ca="1">IF(ISERROR(F1247),"",SUM(F1252:F1262))</f>
        <v>23</v>
      </c>
      <c r="G1264" s="41" t="str">
        <f ca="1">IF(ISERROR(F1247),"",_xlfn.TEXTJOIN("/",TRUE,SUMIF(F1252:F1263,"&gt;0",P1252:P1263),SUMIF(F1252:F1263,"&gt;0",S1252:S1263)))</f>
        <v>0/575</v>
      </c>
      <c r="H1264" s="41"/>
      <c r="I1264" s="41" t="str">
        <f ca="1">IF(ISERROR(F1247),"",_xlfn.TEXTJOIN("/",TRUE,SUMIF(F1252:F1263,"&gt;0",Q1252:Q1263),SUMIF(F1252:F1263,"&gt;0",T1252:T1263)))</f>
        <v>0/375</v>
      </c>
      <c r="J1264" s="41"/>
      <c r="K1264" s="41" t="str">
        <f ca="1">IF(ISERROR(F1247),"",_xlfn.TEXTJOIN("/",TRUE,SUMIF(F1252:F1263,"&gt;0",R1252:R1263),SUMIF(F1252:F1263,"&gt;0",U1252:U1263)))</f>
        <v>0/950</v>
      </c>
      <c r="L1264" s="41"/>
      <c r="M1264" s="40" t="e">
        <f ca="1">IF(ISERROR(F1247),"",SUMPRODUCT(N1252:N1262,F1252:F1262))</f>
        <v>#N/A</v>
      </c>
      <c r="N1264" s="40"/>
      <c r="V1264" s="1" t="e">
        <f ca="1">IF(ISERROR(F1247),"",_xlfn.TEXTJOIN(", ",TRUE,V1252:V1263))</f>
        <v>#N/A</v>
      </c>
      <c r="W1264" t="b">
        <f ca="1">IF(ISERROR(F1247),"",IF(SUM(W1252:W1263)&lt;=W1251,TRUE,FALSE))</f>
        <v>0</v>
      </c>
      <c r="X1264" s="1" t="str">
        <f ca="1">IF(ISERROR(F1247),"",_xlfn.TEXTJOIN(",",TRUE,X1252:X1263))</f>
        <v xml:space="preserve"> G+11 in AHT 001, G+11 in AHT 005, G+11 in EET 001, G+11 in CST 001, G+11 in AHT 004, G+11 in AHP 001, G+11 in EEP 001, G+11 in CSP 001, G+11 in MEP 002, G+11 in AHP 003, G+11 in AHP 005</v>
      </c>
    </row>
    <row r="1265" spans="1:24" ht="12" customHeight="1" x14ac:dyDescent="0.25">
      <c r="A1265" s="40" t="str">
        <f ca="1">IF(ISERROR(F1247),"",A1244)</f>
        <v>Result:</v>
      </c>
      <c r="B1265" s="42" t="e" cm="1">
        <f t="array" aca="1" ref="B1265" ca="1">IF(INDIRECT("N" &amp; ROW())&lt;20, "NOT PROMOTED TO SECOND YEAR", IF(TRIM(INDIRECT("V" &amp; ROW()-1))="","PASS","CARRY OVER")
)</f>
        <v>#N/A</v>
      </c>
      <c r="C1265" s="42"/>
      <c r="D1265" s="40" t="str">
        <f ca="1">IF(ISERROR(F1247),"",D1244)</f>
        <v>Remark:</v>
      </c>
      <c r="E1265" s="42" t="e">
        <f ca="1">IF(ISERROR(F1247),"",IF(V1264="",IF(X1264="","",X1264),_xlfn.TEXTJOIN(" ",TRUE,"BACK IN",V1264)))</f>
        <v>#N/A</v>
      </c>
      <c r="F1265" s="42"/>
      <c r="G1265" s="40" t="str">
        <f ca="1">IF(ISERROR(F1247),"",G1244)</f>
        <v>SGPA:</v>
      </c>
      <c r="H1265" s="43" t="e">
        <f ca="1">IF(ISERROR(F1247),"",M1264/F1264)</f>
        <v>#N/A</v>
      </c>
      <c r="I1265" s="40" t="str">
        <f ca="1">IF(ISERROR(F1247),"",I1244)</f>
        <v>CGPA:</v>
      </c>
      <c r="J1265" s="43" t="e">
        <f ca="1">IF(ISERROR(F1247),"",VLOOKUP(B1247,INDIRECT($F$8),12+(O1263-1)*3,0))</f>
        <v>#N/A</v>
      </c>
      <c r="K1265" s="42" t="str">
        <f ca="1">IF(ISERROR(F1247),"",K1244)</f>
        <v>Earned Credits:</v>
      </c>
      <c r="L1265" s="40">
        <f ca="1">IF(ISERROR(F1247),"",SUMIF(N1252:N1262,"&gt;0",F1252:F1262))</f>
        <v>0</v>
      </c>
      <c r="M1265" s="42" t="str">
        <f ca="1">IF(ISERROR(F1247),"",M1244)</f>
        <v>Cuml. Earned Credits:</v>
      </c>
      <c r="N1265" s="40">
        <f ca="1">IF(ISERROR(F1247),"",VLOOKUP(B1247,INDIRECT($F$8),10+(O1263-1)*3,0))</f>
        <v>23</v>
      </c>
    </row>
    <row r="1266" spans="1:24" ht="12" customHeight="1" x14ac:dyDescent="0.25">
      <c r="A1266" s="40"/>
      <c r="B1266" s="42"/>
      <c r="C1266" s="42"/>
      <c r="D1266" s="40"/>
      <c r="E1266" s="42"/>
      <c r="F1266" s="42"/>
      <c r="G1266" s="40"/>
      <c r="H1266" s="43"/>
      <c r="I1266" s="40"/>
      <c r="J1266" s="43"/>
      <c r="K1266" s="42"/>
      <c r="L1266" s="40"/>
      <c r="M1266" s="42"/>
      <c r="N1266" s="40"/>
    </row>
    <row r="1267" spans="1:24" ht="51" customHeight="1" x14ac:dyDescent="0.25">
      <c r="A1267" s="40"/>
      <c r="B1267" s="42"/>
      <c r="C1267" s="42"/>
      <c r="D1267" s="40"/>
      <c r="E1267" s="42"/>
      <c r="F1267" s="42"/>
      <c r="G1267" s="40"/>
      <c r="H1267" s="43"/>
      <c r="I1267" s="40"/>
      <c r="J1267" s="43"/>
      <c r="K1267" s="42"/>
      <c r="L1267" s="40"/>
      <c r="M1267" s="42"/>
      <c r="N1267" s="40"/>
    </row>
    <row r="1268" spans="1:24" ht="12" customHeight="1" x14ac:dyDescent="0.25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 t="str">
        <f ca="1">VLOOKUP(B1268,INDIRECT($F$8),4,0)</f>
        <v>YASH CHAUHAN</v>
      </c>
    </row>
    <row r="1269" spans="1:24" ht="12" customHeight="1" x14ac:dyDescent="0.25">
      <c r="A1269" s="44" t="str">
        <f ca="1">IF(ISERROR(F1268),"",A1248)</f>
        <v>Name:</v>
      </c>
      <c r="B1269" s="44" t="str">
        <f ca="1">IFERROR(VLOOKUP(B1268,INDIRECT($F$8),4,0),"")</f>
        <v>YASH CHAUHAN</v>
      </c>
      <c r="C1269" s="44"/>
      <c r="D1269" s="44" t="str">
        <f ca="1">IF(ISERROR(F1268),"",D1248)</f>
        <v>Father's Name:</v>
      </c>
      <c r="E1269" s="44" t="str">
        <f ca="1">IFERROR(VLOOKUP(B1268,INDIRECT($F$8),5,0),"")</f>
        <v>BHOPAL SINGH CHAUHAN</v>
      </c>
      <c r="F1269" s="44"/>
      <c r="G1269" s="44" t="str">
        <f ca="1">IF(ISERROR(F1268),"",G1248)</f>
        <v>University Roll No:</v>
      </c>
      <c r="H1269" s="44"/>
      <c r="I1269" s="45">
        <f ca="1">IFERROR(VLOOKUP(B1268,INDIRECT($F$8),2,0),"")</f>
        <v>250090101061</v>
      </c>
      <c r="J1269" s="45"/>
      <c r="K1269" s="44" t="str">
        <f ca="1">IF(ISERROR(F1268),"",K1248)</f>
        <v>University Enrol. No:</v>
      </c>
      <c r="L1269" s="44"/>
      <c r="M1269" s="45">
        <f ca="1">IFERROR(VLOOKUP(B1268,INDIRECT($F$8),3,0),"")</f>
        <v>0</v>
      </c>
      <c r="N1269" s="45"/>
    </row>
    <row r="1270" spans="1:24" ht="12" customHeight="1" x14ac:dyDescent="0.25">
      <c r="A1270" s="44"/>
      <c r="B1270" s="44"/>
      <c r="C1270" s="44"/>
      <c r="D1270" s="44"/>
      <c r="E1270" s="44"/>
      <c r="F1270" s="44"/>
      <c r="G1270" s="44"/>
      <c r="H1270" s="44"/>
      <c r="I1270" s="45"/>
      <c r="J1270" s="45"/>
      <c r="K1270" s="44"/>
      <c r="L1270" s="44"/>
      <c r="M1270" s="45"/>
      <c r="N1270" s="45"/>
    </row>
    <row r="1271" spans="1:24" ht="12" customHeight="1" x14ac:dyDescent="0.25">
      <c r="A1271" s="42" t="str">
        <f ca="1">IF(ISERROR(F1268),"",A1250)</f>
        <v>Subject Code</v>
      </c>
      <c r="B1271" s="42" t="str">
        <f ca="1">IF(ISERROR(F1268),"",B1250)</f>
        <v>Subject Name</v>
      </c>
      <c r="C1271" s="42"/>
      <c r="D1271" s="42"/>
      <c r="E1271" s="42"/>
      <c r="F1271" s="42" t="str">
        <f ca="1">IF(ISERROR(F1268),"",F1250)</f>
        <v>Credits</v>
      </c>
      <c r="G1271" s="42" t="str">
        <f ca="1">IF(ISERROR(F1268),"",G1250)</f>
        <v>External Marks</v>
      </c>
      <c r="H1271" s="42"/>
      <c r="I1271" s="42" t="str">
        <f ca="1">IF(ISERROR(F1268),"",I1250)</f>
        <v>Sessional Marks</v>
      </c>
      <c r="J1271" s="42"/>
      <c r="K1271" s="42" t="str">
        <f ca="1">IF(ISERROR(F1268),"",K1250)</f>
        <v>Total Marks</v>
      </c>
      <c r="L1271" s="42"/>
      <c r="M1271" s="42" t="str">
        <f ca="1">IF(ISERROR(F1268),"",M1250)</f>
        <v>Grade</v>
      </c>
      <c r="N1271" s="42" t="str">
        <f ca="1">IF(ISERROR(F1268),"",N1250)</f>
        <v>Grade Points</v>
      </c>
    </row>
    <row r="1272" spans="1:24" ht="12" customHeight="1" x14ac:dyDescent="0.25">
      <c r="A1272" s="42"/>
      <c r="B1272" s="42"/>
      <c r="C1272" s="42"/>
      <c r="D1272" s="42"/>
      <c r="E1272" s="42"/>
      <c r="F1272" s="42"/>
      <c r="G1272" s="42"/>
      <c r="H1272" s="42"/>
      <c r="I1272" s="42"/>
      <c r="J1272" s="42"/>
      <c r="K1272" s="42"/>
      <c r="L1272" s="42"/>
      <c r="M1272" s="42"/>
      <c r="N1272" s="42"/>
      <c r="W1272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10</v>
      </c>
    </row>
    <row r="1273" spans="1:24" ht="12" customHeight="1" x14ac:dyDescent="0.25">
      <c r="A1273" s="7" t="str">
        <f ca="1">IF(ISERROR(F1268),"",VLOOKUP(C1268,INDIRECT($F$8),6+(O1273-1)*3,0))</f>
        <v>AHT 001</v>
      </c>
      <c r="B1273" s="38" t="str">
        <f ca="1">IF(ISERROR(F1268),"",VLOOKUP(D1268,INDIRECT($F$8),6+(O1273-1)*3,0))</f>
        <v>Engineering Physics</v>
      </c>
      <c r="C1273" s="38"/>
      <c r="D1273" s="38"/>
      <c r="E1273" s="38"/>
      <c r="F1273" s="7">
        <f ca="1">IF(ISERROR(F1268),"",VLOOKUP(E1268,INDIRECT($F$8),6+(O1273-1)*3,0))</f>
        <v>4</v>
      </c>
      <c r="G1273" s="39" t="str">
        <f ca="1">IF(ISERROR(F1268),"",_xlfn.TEXTJOIN("/",FALSE,P1273,S1273))</f>
        <v>BHOPAL SINGH CHAUHAN/100</v>
      </c>
      <c r="H1273" s="39"/>
      <c r="I1273" s="39" t="str">
        <f ca="1">IF(ISERROR(F1268),"",_xlfn.TEXTJOIN("/",FALSE,Q1273,T1273))</f>
        <v>32/50</v>
      </c>
      <c r="J1273" s="39"/>
      <c r="K1273" s="39" t="str">
        <f ca="1">IF(ISERROR(F1268),"",_xlfn.TEXTJOIN("/",FALSE,R1273,U1273))</f>
        <v>32/150</v>
      </c>
      <c r="L1273" s="39"/>
      <c r="M1273" s="7" t="b">
        <f ca="1">IF(ISERROR(F1268),"",IF(ISTEXT(P1273),IF(P1273="A","Ab",IF(P1273="D","Dt",IF(P1273="UFM","UFM",IF(P1273="NA","")))),IF(AND(ISBLANK(P1273),ISBLANK(R1273)),"",IF(P1273&lt;0.3*S1273,"F",IF(ISBLANK(R1273),"",IF(ISTEXT(R1273),R1273,IF(R1273&gt;=0.9*U1273,"O",IF(R1273&gt;=0.85*U1273,"A+",IF(R1273&gt;=0.8*U1273,"A",IF(R1273&gt;=0.7*U1273,"B+",IF(R1273&gt;=0.6*U1273,"B",IF(R1273&gt;=0.5*U1273,"C",IF(R1273&gt;=0.4*U1273,"P",IF(R1273&lt;0.4*U1273,"F",R1273))))))))))))))</f>
        <v>0</v>
      </c>
      <c r="N1273" s="8" t="e">
        <f t="shared" ref="N1273:N1283" ca="1" si="121">INDEX($Z$2:$Z$13,MATCH(M1273,$Y$2:$Y$13,0))</f>
        <v>#N/A</v>
      </c>
      <c r="O1273">
        <v>1</v>
      </c>
      <c r="P1273" s="1" t="str">
        <f ca="1">IF(ISERROR(F1268),"",IF(ISTEXT(VLOOKUP(B1268,INDIRECT($F$8),6+(O1273-1)*3)),(VLOOKUP(B1268,INDIRECT($F$8),6+(O1273-1)*3)),SUM(VLOOKUP(B1268,INDIRECT($F$8),6+(O1273-1)*3),IF(W1285,W1273,0))))</f>
        <v>BHOPAL SINGH CHAUHAN</v>
      </c>
      <c r="Q1273" s="1">
        <f ca="1">IF(ISERROR(F1268),"",VLOOKUP(B1268,INDIRECT($F$8),7+(O1273-1)*3))</f>
        <v>32</v>
      </c>
      <c r="R1273" s="1">
        <f ca="1">IF(ISERROR(F1268),"",SUM(P1273:Q1273))</f>
        <v>32</v>
      </c>
      <c r="S1273" s="1">
        <f ca="1">IF(ISERROR(F1268),"",VLOOKUP(A1268,INDIRECT($F$8),6+(O1273-1)*3))</f>
        <v>100</v>
      </c>
      <c r="T1273" s="1">
        <f ca="1">IF(ISERROR(F1268),"",VLOOKUP(A1268,INDIRECT($F$8),7+(O1273-1)*3))</f>
        <v>50</v>
      </c>
      <c r="U1273" s="1">
        <f ca="1">IF(ISERROR(F1268),"",VLOOKUP(A1268,INDIRECT($F$8),8+(O1273-1)*3))</f>
        <v>150</v>
      </c>
      <c r="V1273" s="1" t="e">
        <f ca="1">IF(ISERROR(F1268),"",IF(N1273=0,A1273,""))</f>
        <v>#N/A</v>
      </c>
      <c r="W1273" s="1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>11</v>
      </c>
      <c r="X1273" s="1" t="str">
        <f ca="1">IF(ISERROR(F1268),"",IF(W1273=0,"",_xlfn.TEXTJOIN("",FALSE," G+",W1273," in ",A1273)))</f>
        <v xml:space="preserve"> G+11 in AHT 001</v>
      </c>
    </row>
    <row r="1274" spans="1:24" ht="12" customHeight="1" x14ac:dyDescent="0.25">
      <c r="A1274" s="7" t="str">
        <f ca="1">IF(ISERROR(F1268),"",VLOOKUP(C1268,INDIRECT($F$8),6+(O1274-1)*3,0))</f>
        <v>AHT 005</v>
      </c>
      <c r="B1274" s="38" t="str">
        <f ca="1">IF(ISERROR(F1268),"",VLOOKUP(D1268,INDIRECT($F$8),6+(O1274-1)*3,0))</f>
        <v>Analytical Mathematics</v>
      </c>
      <c r="C1274" s="38"/>
      <c r="D1274" s="38"/>
      <c r="E1274" s="38"/>
      <c r="F1274" s="7">
        <f ca="1">IF(ISERROR(F1268),"",VLOOKUP(E1268,INDIRECT($F$8),6+(O1274-1)*3,0))</f>
        <v>4</v>
      </c>
      <c r="G1274" s="39" t="str">
        <f ca="1">IF(ISERROR(F1268),"",_xlfn.TEXTJOIN("/",FALSE,P1274,S1274))</f>
        <v>20/100</v>
      </c>
      <c r="H1274" s="39"/>
      <c r="I1274" s="39" t="str">
        <f ca="1">IF(ISERROR(F1268),"",_xlfn.TEXTJOIN("/",FALSE,Q1274,T1274))</f>
        <v>25/50</v>
      </c>
      <c r="J1274" s="39"/>
      <c r="K1274" s="39" t="str">
        <f ca="1">IF(ISERROR(F1268),"",_xlfn.TEXTJOIN("/",FALSE,R1274,U1274))</f>
        <v>45/150</v>
      </c>
      <c r="L1274" s="39"/>
      <c r="M1274" s="7" t="str">
        <f ca="1">IF(ISERROR(F1268),"",IF(ISTEXT(P1274),IF(P1274="A","Ab",IF(P1274="D","Dt",IF(P1274="UFM","UFM",IF(P1274="NA","")))),IF(AND(ISBLANK(P1274),ISBLANK(R1274)),"",IF(P1274&lt;0.3*S1274,"F",IF(ISBLANK(R1274),"",IF(ISTEXT(R1274),R1274,IF(R1274&gt;=0.9*U1274,"O",IF(R1274&gt;=0.85*U1274,"A+",IF(R1274&gt;=0.8*U1274,"A",IF(R1274&gt;=0.7*U1274,"B+",IF(R1274&gt;=0.6*U1274,"B",IF(R1274&gt;=0.5*U1274,"C",IF(R1274&gt;=0.4*U1274,"P",IF(R1274&lt;0.4*U1274,"F",R1274))))))))))))))</f>
        <v>F</v>
      </c>
      <c r="N1274" s="8">
        <f t="shared" ca="1" si="121"/>
        <v>0</v>
      </c>
      <c r="O1274">
        <f>O1273+1</f>
        <v>2</v>
      </c>
      <c r="P1274" s="1">
        <f ca="1">IF(ISERROR(F1268),"",IF(ISTEXT(VLOOKUP(B1268,INDIRECT($F$8),6+(O1274-1)*3)),(VLOOKUP(B1268,INDIRECT($F$8),6+(O1274-1)*3)),SUM(VLOOKUP(B1268,INDIRECT($F$8),6+(O1274-1)*3),IF(W1285,W1274,0))))</f>
        <v>20</v>
      </c>
      <c r="Q1274" s="1">
        <f ca="1">IF(ISERROR(F1268),"",VLOOKUP(B1268,INDIRECT($F$8),7+(O1274-1)*3))</f>
        <v>25</v>
      </c>
      <c r="R1274" s="1">
        <f ca="1">IF(ISERROR(F1268),"",SUM(P1274:Q1274))</f>
        <v>45</v>
      </c>
      <c r="S1274" s="1">
        <f ca="1">IF(ISERROR(F1268),"",VLOOKUP(A1268,INDIRECT($F$8),6+(O1274-1)*3))</f>
        <v>100</v>
      </c>
      <c r="T1274" s="1">
        <f ca="1">IF(ISERROR(F1268),"",VLOOKUP(A1268,INDIRECT($F$8),7+(O1274-1)*3))</f>
        <v>50</v>
      </c>
      <c r="U1274" s="1">
        <f ca="1">IF(ISERROR(F1268),"",VLOOKUP(A1268,INDIRECT($F$8),8+(O1274-1)*3))</f>
        <v>150</v>
      </c>
      <c r="V1274" s="1" t="str">
        <f ca="1">IF(ISERROR(F1268),"",IF(N1274=0,A1274,""))</f>
        <v>AHT 005</v>
      </c>
      <c r="W1274" s="1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>11</v>
      </c>
      <c r="X1274" s="1" t="str">
        <f ca="1">IF(ISERROR(F1268),"",IF(W1274=0,"",_xlfn.TEXTJOIN("",FALSE," G+",W1274," in ",A1274)))</f>
        <v xml:space="preserve"> G+11 in AHT 005</v>
      </c>
    </row>
    <row r="1275" spans="1:24" ht="12" customHeight="1" x14ac:dyDescent="0.25">
      <c r="A1275" s="7" t="str">
        <f ca="1">IF(ISERROR(F1268),"",VLOOKUP(C1268,INDIRECT($F$8),6+(O1275-1)*3,0))</f>
        <v>EET 001</v>
      </c>
      <c r="B1275" s="38" t="str">
        <f ca="1">IF(ISERROR(F1268),"",VLOOKUP(D1268,INDIRECT($F$8),6+(O1275-1)*3,0))</f>
        <v>Basic Electrical Engineering</v>
      </c>
      <c r="C1275" s="38"/>
      <c r="D1275" s="38"/>
      <c r="E1275" s="38"/>
      <c r="F1275" s="7">
        <f ca="1">IF(ISERROR(F1268),"",VLOOKUP(E1268,INDIRECT($F$8),6+(O1275-1)*3,0))</f>
        <v>4</v>
      </c>
      <c r="G1275" s="39" t="str">
        <f ca="1">IF(ISERROR(F1268),"",_xlfn.TEXTJOIN("/",FALSE,P1275,S1275))</f>
        <v>69/100</v>
      </c>
      <c r="H1275" s="39"/>
      <c r="I1275" s="39" t="str">
        <f ca="1">IF(ISERROR(F1268),"",_xlfn.TEXTJOIN("/",FALSE,Q1275,T1275))</f>
        <v>38/50</v>
      </c>
      <c r="J1275" s="39"/>
      <c r="K1275" s="39" t="str">
        <f ca="1">IF(ISERROR(F1268),"",_xlfn.TEXTJOIN("/",FALSE,R1275,U1275))</f>
        <v>107/150</v>
      </c>
      <c r="L1275" s="39"/>
      <c r="M1275" s="7" t="str">
        <f ca="1">IF(ISERROR(F1268),"",IF(ISTEXT(P1275),IF(P1275="A","Ab",IF(P1275="D","Dt",IF(P1275="UFM","UFM",IF(P1275="NA","")))),IF(AND(ISBLANK(P1275),ISBLANK(R1275)),"",IF(P1275&lt;0.3*S1275,"F",IF(ISBLANK(R1275),"",IF(ISTEXT(R1275),R1275,IF(R1275&gt;=0.9*U1275,"O",IF(R1275&gt;=0.85*U1275,"A+",IF(R1275&gt;=0.8*U1275,"A",IF(R1275&gt;=0.7*U1275,"B+",IF(R1275&gt;=0.6*U1275,"B",IF(R1275&gt;=0.5*U1275,"C",IF(R1275&gt;=0.4*U1275,"P",IF(R1275&lt;0.4*U1275,"F",R1275))))))))))))))</f>
        <v>B+</v>
      </c>
      <c r="N1275" s="8">
        <f t="shared" ca="1" si="121"/>
        <v>7</v>
      </c>
      <c r="O1275">
        <f>O1274+1</f>
        <v>3</v>
      </c>
      <c r="P1275" s="1">
        <f ca="1">IF(ISERROR(F1268),"",IF(ISTEXT(VLOOKUP(B1268,INDIRECT($F$8),6+(O1275-1)*3)),(VLOOKUP(B1268,INDIRECT($F$8),6+(O1275-1)*3)),SUM(VLOOKUP(B1268,INDIRECT($F$8),6+(O1275-1)*3),IF(W1285,W1275,0))))</f>
        <v>69</v>
      </c>
      <c r="Q1275" s="1">
        <f ca="1">IF(ISERROR(F1268),"",VLOOKUP(B1268,INDIRECT($F$8),7+(O1275-1)*3))</f>
        <v>38</v>
      </c>
      <c r="R1275" s="1">
        <f ca="1">IF(ISERROR(F1268),"",SUM(P1275:Q1275))</f>
        <v>107</v>
      </c>
      <c r="S1275" s="1">
        <f ca="1">IF(ISERROR(F1268),"",VLOOKUP(A1268,INDIRECT($F$8),6+(O1275-1)*3))</f>
        <v>100</v>
      </c>
      <c r="T1275" s="1">
        <f ca="1">IF(ISERROR(F1268),"",VLOOKUP(A1268,INDIRECT($F$8),7+(O1275-1)*3))</f>
        <v>50</v>
      </c>
      <c r="U1275" s="1">
        <f ca="1">IF(ISERROR(F1268),"",VLOOKUP(A1268,INDIRECT($F$8),8+(O1275-1)*3))</f>
        <v>150</v>
      </c>
      <c r="V1275" s="1" t="str">
        <f ca="1">IF(ISERROR(F1268),"",IF(N1275=0,A1275,""))</f>
        <v/>
      </c>
      <c r="W1275" s="1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>0</v>
      </c>
      <c r="X1275" s="1" t="str">
        <f ca="1">IF(ISERROR(F1268),"",IF(W1275=0,"",_xlfn.TEXTJOIN("",FALSE," G+",W1275," in ",A1275)))</f>
        <v/>
      </c>
    </row>
    <row r="1276" spans="1:24" ht="12" customHeight="1" x14ac:dyDescent="0.25">
      <c r="A1276" s="7" t="str">
        <f ca="1">IF(ISERROR(F1268),"",VLOOKUP(C1268,INDIRECT($F$8),6+(O1276-1)*3,0))</f>
        <v>CST 001</v>
      </c>
      <c r="B1276" s="38" t="str">
        <f ca="1">IF(ISERROR(F1268),"",VLOOKUP(D1268,INDIRECT($F$8),6+(O1276-1)*3,0))</f>
        <v>Programming for Problem Solving</v>
      </c>
      <c r="C1276" s="38"/>
      <c r="D1276" s="38"/>
      <c r="E1276" s="38"/>
      <c r="F1276" s="7">
        <f ca="1">IF(ISERROR(F1268),"",VLOOKUP(E1268,INDIRECT($F$8),6+(O1276-1)*3,0))</f>
        <v>4</v>
      </c>
      <c r="G1276" s="39" t="str">
        <f ca="1">IF(ISERROR(F1268),"",_xlfn.TEXTJOIN("/",FALSE,P1276,S1276))</f>
        <v>71/100</v>
      </c>
      <c r="H1276" s="39"/>
      <c r="I1276" s="39" t="str">
        <f ca="1">IF(ISERROR(F1268),"",_xlfn.TEXTJOIN("/",FALSE,Q1276,T1276))</f>
        <v>38/50</v>
      </c>
      <c r="J1276" s="39"/>
      <c r="K1276" s="39" t="str">
        <f ca="1">IF(ISERROR(F1268),"",_xlfn.TEXTJOIN("/",FALSE,R1276,U1276))</f>
        <v>109/150</v>
      </c>
      <c r="L1276" s="39"/>
      <c r="M1276" s="7" t="str">
        <f ca="1">IF(ISERROR(F1268),"",IF(ISTEXT(P1276),IF(P1276="A","Ab",IF(P1276="D","Dt",IF(P1276="UFM","UFM",IF(P1276="NA","")))),IF(AND(ISBLANK(P1276),ISBLANK(R1276)),"",IF(P1276&lt;0.3*S1276,"F",IF(ISBLANK(R1276),"",IF(ISTEXT(R1276),R1276,IF(R1276&gt;=0.9*U1276,"O",IF(R1276&gt;=0.85*U1276,"A+",IF(R1276&gt;=0.8*U1276,"A",IF(R1276&gt;=0.7*U1276,"B+",IF(R1276&gt;=0.6*U1276,"B",IF(R1276&gt;=0.5*U1276,"C",IF(R1276&gt;=0.4*U1276,"P",IF(R1276&lt;0.4*U1276,"F",R1276))))))))))))))</f>
        <v>B+</v>
      </c>
      <c r="N1276" s="8">
        <f t="shared" ca="1" si="121"/>
        <v>7</v>
      </c>
      <c r="O1276">
        <f>O1275+1</f>
        <v>4</v>
      </c>
      <c r="P1276" s="1">
        <f ca="1">IF(ISERROR(F1268),"",IF(ISTEXT(VLOOKUP(B1268,INDIRECT($F$8),6+(O1276-1)*3)),(VLOOKUP(B1268,INDIRECT($F$8),6+(O1276-1)*3)),SUM(VLOOKUP(B1268,INDIRECT($F$8),6+(O1276-1)*3),IF(W1285,W1276,0))))</f>
        <v>71</v>
      </c>
      <c r="Q1276" s="1">
        <f ca="1">IF(ISERROR(F1268),"",VLOOKUP(B1268,INDIRECT($F$8),7+(O1276-1)*3))</f>
        <v>38</v>
      </c>
      <c r="R1276" s="1">
        <f ca="1">IF(ISERROR(F1268),"",SUM(P1276:Q1276))</f>
        <v>109</v>
      </c>
      <c r="S1276" s="1">
        <f ca="1">IF(ISERROR(F1268),"",VLOOKUP(A1268,INDIRECT($F$8),6+(O1276-1)*3))</f>
        <v>100</v>
      </c>
      <c r="T1276" s="1">
        <f ca="1">IF(ISERROR(F1268),"",VLOOKUP(A1268,INDIRECT($F$8),7+(O1276-1)*3))</f>
        <v>50</v>
      </c>
      <c r="U1276" s="1">
        <f ca="1">IF(ISERROR(F1268),"",VLOOKUP(A1268,INDIRECT($F$8),8+(O1276-1)*3))</f>
        <v>150</v>
      </c>
      <c r="V1276" s="1" t="str">
        <f ca="1">IF(ISERROR(F1268),"",IF(N1276=0,A1276,""))</f>
        <v/>
      </c>
      <c r="W1276" s="1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>0</v>
      </c>
      <c r="X1276" s="1" t="str">
        <f ca="1">IF(ISERROR(F1268),"",IF(W1276=0,"",_xlfn.TEXTJOIN("",FALSE," G+",W1276," in ",A1276)))</f>
        <v/>
      </c>
    </row>
    <row r="1277" spans="1:24" ht="12" customHeight="1" x14ac:dyDescent="0.25">
      <c r="A1277" s="7" t="str">
        <f ca="1">IF(ISERROR(F1268),"",VLOOKUP(C1268,INDIRECT($F$8),6+(O1277-1)*3,0))</f>
        <v>AHT 004</v>
      </c>
      <c r="B1277" s="38" t="str">
        <f ca="1">IF(ISERROR(F1268),"",VLOOKUP(D1268,INDIRECT($F$8),6+(O1277-1)*3,0))</f>
        <v>Environmental Studies ($)</v>
      </c>
      <c r="C1277" s="38"/>
      <c r="D1277" s="38"/>
      <c r="E1277" s="38"/>
      <c r="F1277" s="7">
        <f ca="1">IF(ISERROR(F1268),"",VLOOKUP(E1268,INDIRECT($F$8),6+(O1277-1)*3,0))</f>
        <v>0</v>
      </c>
      <c r="G1277" s="39" t="str">
        <f ca="1">IF(ISERROR(F1268),"",_xlfn.TEXTJOIN("/",FALSE,P1277,S1277))</f>
        <v>31/50</v>
      </c>
      <c r="H1277" s="39"/>
      <c r="I1277" s="39" t="str">
        <f ca="1">IF(ISERROR(F1268),"",_xlfn.TEXTJOIN("/",FALSE,Q1277,T1277))</f>
        <v>17/25</v>
      </c>
      <c r="J1277" s="39"/>
      <c r="K1277" s="39" t="str">
        <f ca="1">IF(ISERROR(F1268),"",_xlfn.TEXTJOIN("/",FALSE,R1277,U1277))</f>
        <v>48/75</v>
      </c>
      <c r="L1277" s="39"/>
      <c r="M1277" s="7" t="str">
        <f ca="1">IF(ISERROR(F1268),"",IF(ISTEXT(P1277),IF(P1277="A","Ab",IF(P1277="D","Dt",IF(P1277="UFM","UFM",IF(P1277="NA","")))),IF(AND(ISBLANK(P1277),ISBLANK(R1277)),"",IF(P1277&lt;0.3*S1277,"F",IF(ISBLANK(R1277),"",IF(ISTEXT(R1277),R1277,IF(R1277&gt;=0.9*U1277,"O",IF(R1277&gt;=0.85*U1277,"A+",IF(R1277&gt;=0.8*U1277,"A",IF(R1277&gt;=0.7*U1277,"B+",IF(R1277&gt;=0.6*U1277,"B",IF(R1277&gt;=0.5*U1277,"C",IF(R1277&gt;=0.4*U1277,"P",IF(R1277&lt;0.4*U1277,"F",R1277))))))))))))))</f>
        <v>B</v>
      </c>
      <c r="N1277" s="8">
        <f t="shared" ca="1" si="121"/>
        <v>6</v>
      </c>
      <c r="O1277">
        <f>O1276+1</f>
        <v>5</v>
      </c>
      <c r="P1277" s="1">
        <f ca="1">IF(ISERROR(F1268),"",IF(ISTEXT(VLOOKUP(B1268,INDIRECT($F$8),6+(O1277-1)*3)),(VLOOKUP(B1268,INDIRECT($F$8),6+(O1277-1)*3)),SUM(VLOOKUP(B1268,INDIRECT($F$8),6+(O1277-1)*3),IF(W1285,W1277,0))))</f>
        <v>31</v>
      </c>
      <c r="Q1277" s="1">
        <f ca="1">IF(ISERROR(F1268),"",VLOOKUP(B1268,INDIRECT($F$8),7+(O1277-1)*3))</f>
        <v>17</v>
      </c>
      <c r="R1277" s="1">
        <f ca="1">IF(ISERROR(F1268),"",SUM(P1277:Q1277))</f>
        <v>48</v>
      </c>
      <c r="S1277" s="1">
        <f ca="1">IF(ISERROR(F1268),"",VLOOKUP(A1268,INDIRECT($F$8),6+(O1277-1)*3))</f>
        <v>50</v>
      </c>
      <c r="T1277" s="1">
        <f ca="1">IF(ISERROR(F1268),"",VLOOKUP(A1268,INDIRECT($F$8),7+(O1277-1)*3))</f>
        <v>25</v>
      </c>
      <c r="U1277" s="1">
        <f ca="1">IF(ISERROR(F1268),"",VLOOKUP(A1268,INDIRECT($F$8),8+(O1277-1)*3))</f>
        <v>75</v>
      </c>
      <c r="V1277" s="1" t="str">
        <f ca="1">IF(ISERROR(F1268),"",IF(N1277=0,A1277,""))</f>
        <v/>
      </c>
      <c r="W1277" s="1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>0</v>
      </c>
      <c r="X1277" s="1" t="str">
        <f ca="1">IF(ISERROR(F1268),"",IF(W1277=0,"",_xlfn.TEXTJOIN("",FALSE," G+",W1277," in ",A1277)))</f>
        <v/>
      </c>
    </row>
    <row r="1278" spans="1:24" ht="12" customHeight="1" x14ac:dyDescent="0.25">
      <c r="A1278" s="7" t="str">
        <f ca="1">IF(ISERROR(F1268),"",VLOOKUP(C1268,INDIRECT($F$8),6+(O1278-1)*3,0))</f>
        <v>AHP 001</v>
      </c>
      <c r="B1278" s="38" t="str">
        <f ca="1">IF(ISERROR(F1268),"",VLOOKUP(D1268,INDIRECT($F$8),6+(O1278-1)*3,0))</f>
        <v>Engineering Physics Lab</v>
      </c>
      <c r="C1278" s="38"/>
      <c r="D1278" s="38"/>
      <c r="E1278" s="38"/>
      <c r="F1278" s="7">
        <f ca="1">IF(ISERROR(F1268),"",VLOOKUP(E1268,INDIRECT($F$8),6+(O1278-1)*3,0))</f>
        <v>1</v>
      </c>
      <c r="G1278" s="39" t="str">
        <f ca="1">IF(ISERROR(F1268),"",_xlfn.TEXTJOIN("/",FALSE,P1278,S1278))</f>
        <v>20/25</v>
      </c>
      <c r="H1278" s="39"/>
      <c r="I1278" s="39" t="str">
        <f ca="1">IF(ISERROR(F1268),"",_xlfn.TEXTJOIN("/",FALSE,Q1278,T1278))</f>
        <v>19/25</v>
      </c>
      <c r="J1278" s="39"/>
      <c r="K1278" s="39" t="str">
        <f ca="1">IF(ISERROR(F1268),"",_xlfn.TEXTJOIN("/",FALSE,R1278,U1278))</f>
        <v>39/50</v>
      </c>
      <c r="L1278" s="39"/>
      <c r="M1278" s="7" t="str">
        <f ca="1">IF(ISERROR(F1268),"",IF(ISTEXT(P1278),IF(P1278="A","Ab",IF(P1278="D","Dt",IF(P1278="UFM","UFM",IF(P1278="NA","")))),IF(AND(ISBLANK(P1278),ISBLANK(R1278)),"",IF(P1278&lt;0.3*S1278,"F",IF(ISBLANK(R1278),"",IF(ISTEXT(R1278),R1278,IF(R1278&gt;=0.9*U1278,"O",IF(R1278&gt;=0.85*U1278,"A+",IF(R1278&gt;=0.8*U1278,"A",IF(R1278&gt;=0.7*U1278,"B+",IF(R1278&gt;=0.6*U1278,"B",IF(R1278&gt;=0.5*U1278,"C",IF(R1278&gt;=0.4*U1278,"P",IF(R1278&lt;0.4*U1278,"F",R1278))))))))))))))</f>
        <v>B+</v>
      </c>
      <c r="N1278" s="8">
        <f t="shared" ca="1" si="121"/>
        <v>7</v>
      </c>
      <c r="O1278">
        <f t="shared" ref="O1278:O1284" si="122">O1277+1</f>
        <v>6</v>
      </c>
      <c r="P1278" s="1">
        <f ca="1">IF(ISERROR(F1268),"",IF(ISTEXT(VLOOKUP(B1268,INDIRECT($F$8),6+(O1278-1)*3)),(VLOOKUP(B1268,INDIRECT($F$8),6+(O1278-1)*3)),SUM(VLOOKUP(B1268,INDIRECT($F$8),6+(O1278-1)*3),IF(W1285,W1278,0))))</f>
        <v>20</v>
      </c>
      <c r="Q1278" s="1">
        <f ca="1">IF(ISERROR(F1268),"",VLOOKUP(B1268,INDIRECT($F$8),7+(O1278-1)*3))</f>
        <v>19</v>
      </c>
      <c r="R1278" s="1">
        <f ca="1">IF(ISERROR(F1268),"",SUM(P1278:Q1278))</f>
        <v>39</v>
      </c>
      <c r="S1278" s="1">
        <f ca="1">IF(ISERROR(F1268),"",VLOOKUP(A1268,INDIRECT($F$8),6+(O1278-1)*3))</f>
        <v>25</v>
      </c>
      <c r="T1278" s="1">
        <f ca="1">IF(ISERROR(F1268),"",VLOOKUP(A1268,INDIRECT($F$8),7+(O1278-1)*3))</f>
        <v>25</v>
      </c>
      <c r="U1278" s="1">
        <f ca="1">IF(ISERROR(F1268),"",VLOOKUP(A1268,INDIRECT($F$8),8+(O1278-1)*3))</f>
        <v>50</v>
      </c>
      <c r="V1278" s="1" t="str">
        <f ca="1">IF(ISERROR(F1268),"",IF(N1278=0,A1278,""))</f>
        <v/>
      </c>
      <c r="W1278" s="1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>0</v>
      </c>
      <c r="X1278" s="1" t="str">
        <f ca="1">IF(ISERROR(F1268),"",IF(W1278=0,"",_xlfn.TEXTJOIN("",FALSE," G+",W1278," in ",A1278)))</f>
        <v/>
      </c>
    </row>
    <row r="1279" spans="1:24" ht="12" customHeight="1" x14ac:dyDescent="0.25">
      <c r="A1279" s="7" t="str">
        <f ca="1">IF(ISERROR(F1268),"",VLOOKUP(C1268,INDIRECT($F$8),6+(O1279-1)*3,0))</f>
        <v>EEP 001</v>
      </c>
      <c r="B1279" s="38" t="str">
        <f ca="1">IF(ISERROR(F1268),"",VLOOKUP(D1268,INDIRECT($F$8),6+(O1279-1)*3,0))</f>
        <v>Basic Electrical Engineering Lab</v>
      </c>
      <c r="C1279" s="38"/>
      <c r="D1279" s="38"/>
      <c r="E1279" s="38"/>
      <c r="F1279" s="7">
        <f ca="1">IF(ISERROR(F1268),"",VLOOKUP(E1268,INDIRECT($F$8),6+(O1279-1)*3,0))</f>
        <v>1</v>
      </c>
      <c r="G1279" s="39" t="str">
        <f ca="1">IF(ISERROR(F1268),"",_xlfn.TEXTJOIN("/",FALSE,P1279,S1279))</f>
        <v>22/25</v>
      </c>
      <c r="H1279" s="39"/>
      <c r="I1279" s="39" t="str">
        <f ca="1">IF(ISERROR(F1268),"",_xlfn.TEXTJOIN("/",FALSE,Q1279,T1279))</f>
        <v>22/25</v>
      </c>
      <c r="J1279" s="39"/>
      <c r="K1279" s="39" t="str">
        <f ca="1">IF(ISERROR(F1268),"",_xlfn.TEXTJOIN("/",FALSE,R1279,U1279))</f>
        <v>44/50</v>
      </c>
      <c r="L1279" s="39"/>
      <c r="M1279" s="7" t="str">
        <f ca="1">IF(ISERROR(F1268),"",IF(ISTEXT(P1279),IF(P1279="A","Ab",IF(P1279="D","Dt",IF(P1279="UFM","UFM",IF(P1279="NA","")))),IF(AND(ISBLANK(P1279),ISBLANK(R1279)),"",IF(P1279&lt;0.3*S1279,"F",IF(ISBLANK(R1279),"",IF(ISTEXT(R1279),R1279,IF(R1279&gt;=0.9*U1279,"O",IF(R1279&gt;=0.85*U1279,"A+",IF(R1279&gt;=0.8*U1279,"A",IF(R1279&gt;=0.7*U1279,"B+",IF(R1279&gt;=0.6*U1279,"B",IF(R1279&gt;=0.5*U1279,"C",IF(R1279&gt;=0.4*U1279,"P",IF(R1279&lt;0.4*U1279,"F",R1279))))))))))))))</f>
        <v>A+</v>
      </c>
      <c r="N1279" s="8">
        <f t="shared" ca="1" si="121"/>
        <v>9</v>
      </c>
      <c r="O1279">
        <f t="shared" si="122"/>
        <v>7</v>
      </c>
      <c r="P1279" s="1">
        <f ca="1">IF(ISERROR(F1268),"",IF(ISTEXT(VLOOKUP(B1268,INDIRECT($F$8),6+(O1279-1)*3)),(VLOOKUP(B1268,INDIRECT($F$8),6+(O1279-1)*3)),SUM(VLOOKUP(B1268,INDIRECT($F$8),6+(O1279-1)*3),IF(W1285,W1279,0))))</f>
        <v>22</v>
      </c>
      <c r="Q1279" s="1">
        <f ca="1">IF(ISERROR(F1268),"",VLOOKUP(B1268,INDIRECT($F$8),7+(O1279-1)*3))</f>
        <v>22</v>
      </c>
      <c r="R1279" s="1">
        <f ca="1">IF(ISERROR(F1268),"",SUM(P1279:Q1279))</f>
        <v>44</v>
      </c>
      <c r="S1279" s="1">
        <f ca="1">IF(ISERROR(F1268),"",VLOOKUP(A1268,INDIRECT($F$8),6+(O1279-1)*3))</f>
        <v>25</v>
      </c>
      <c r="T1279" s="1">
        <f ca="1">IF(ISERROR(F1268),"",VLOOKUP(A1268,INDIRECT($F$8),7+(O1279-1)*3))</f>
        <v>25</v>
      </c>
      <c r="U1279" s="1">
        <f ca="1">IF(ISERROR(F1268),"",VLOOKUP(A1268,INDIRECT($F$8),8+(O1279-1)*3))</f>
        <v>50</v>
      </c>
      <c r="V1279" s="1" t="str">
        <f ca="1">IF(ISERROR(F1268),"",IF(N1279=0,A1279,""))</f>
        <v/>
      </c>
      <c r="W1279" s="1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>0</v>
      </c>
      <c r="X1279" s="1" t="str">
        <f ca="1">IF(ISERROR(F1268),"",IF(W1279=0,"",_xlfn.TEXTJOIN("",FALSE," G+",W1279," in ",A1279)))</f>
        <v/>
      </c>
    </row>
    <row r="1280" spans="1:24" ht="12" customHeight="1" x14ac:dyDescent="0.25">
      <c r="A1280" s="7" t="str">
        <f ca="1">IF(ISERROR(F1268),"",VLOOKUP(C1268,INDIRECT($F$8),6+(O1280-1)*3,0))</f>
        <v>CSP 001</v>
      </c>
      <c r="B1280" s="38" t="str">
        <f ca="1">IF(ISERROR(F1268),"",VLOOKUP(D1268,INDIRECT($F$8),6+(O1280-1)*3-Z1280,0))</f>
        <v>Programming for Problem Solving Lab</v>
      </c>
      <c r="C1280" s="38"/>
      <c r="D1280" s="38"/>
      <c r="E1280" s="38"/>
      <c r="F1280" s="7">
        <f ca="1">IF(ISERROR(F1268),"",VLOOKUP(E1268,INDIRECT($F$8),6+(O1280-1)*3,0))</f>
        <v>1</v>
      </c>
      <c r="G1280" s="39" t="str">
        <f ca="1">IF(ISERROR(F1268),"",_xlfn.TEXTJOIN("/",FALSE,P1280,S1280))</f>
        <v>20/25</v>
      </c>
      <c r="H1280" s="39"/>
      <c r="I1280" s="39" t="str">
        <f ca="1">IF(ISERROR(F1268),"",_xlfn.TEXTJOIN("/",FALSE,Q1280,T1280))</f>
        <v>20/25</v>
      </c>
      <c r="J1280" s="39"/>
      <c r="K1280" s="39" t="str">
        <f ca="1">IF(ISERROR(F1268),"",_xlfn.TEXTJOIN("/",FALSE,R1280,U1280))</f>
        <v>40/50</v>
      </c>
      <c r="L1280" s="39"/>
      <c r="M1280" s="7" t="str">
        <f ca="1">IF(ISERROR(F1268),"",IF(ISTEXT(P1280),IF(P1280="A","Ab",IF(P1280="D","Dt",IF(P1280="UFM","UFM",IF(P1280="NA","")))),IF(AND(ISBLANK(P1280),ISBLANK(R1280)),"",IF(P1280&lt;0.3*S1280,"F",IF(ISBLANK(R1280),"",IF(ISTEXT(R1280),R1280,IF(R1280&gt;=0.9*U1280,"O",IF(R1280&gt;=0.85*U1280,"A+",IF(R1280&gt;=0.8*U1280,"A",IF(R1280&gt;=0.7*U1280,"B+",IF(R1280&gt;=0.6*U1280,"B",IF(R1280&gt;=0.5*U1280,"C",IF(R1280&gt;=0.4*U1280,"P",IF(R1280&lt;0.4*U1280,"F",R1280))))))))))))))</f>
        <v>A</v>
      </c>
      <c r="N1280" s="8">
        <f t="shared" ca="1" si="121"/>
        <v>8</v>
      </c>
      <c r="O1280">
        <f t="shared" si="122"/>
        <v>8</v>
      </c>
      <c r="P1280" s="1">
        <f ca="1">IF(ISERROR(F1268),"",IF(ISTEXT(VLOOKUP(B1268,INDIRECT($F$8),6+(O1280-1)*3)),(VLOOKUP(B1268,INDIRECT($F$8),6+(O1280-1)*3)),SUM(VLOOKUP(B1268,INDIRECT($F$8),6+(O1280-1)*3),IF(W1285,W1280,0))))</f>
        <v>20</v>
      </c>
      <c r="Q1280" s="1">
        <f ca="1">IF(ISERROR(F1268),"",VLOOKUP(B1268,INDIRECT($F$8),7+(O1280-1)*3))</f>
        <v>20</v>
      </c>
      <c r="R1280" s="1">
        <f ca="1">IF(ISERROR(F1268),"",SUM(P1280:Q1280))</f>
        <v>40</v>
      </c>
      <c r="S1280" s="1">
        <f ca="1">IF(ISERROR(F1268),"",VLOOKUP(A1268,INDIRECT($F$8),6+(O1280-1)*3))</f>
        <v>25</v>
      </c>
      <c r="T1280" s="1">
        <f ca="1">IF(ISERROR(F1268),"",VLOOKUP(A1268,INDIRECT($F$8),7+(O1280-1)*3))</f>
        <v>25</v>
      </c>
      <c r="U1280" s="1">
        <f ca="1">IF(ISERROR(F1268),"",VLOOKUP(A1268,INDIRECT($F$8),8+(O1280-1)*3))</f>
        <v>50</v>
      </c>
      <c r="V1280" s="1" t="str">
        <f ca="1">IF(ISERROR(F1268),"",IF(N1280=0,A1280,""))</f>
        <v/>
      </c>
      <c r="W1280" s="1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>0</v>
      </c>
      <c r="X1280" s="1" t="str">
        <f ca="1">IF(ISERROR(F1268),"",IF(W1280=0,"",_xlfn.TEXTJOIN("",FALSE," G+",W1280," in ",A1280)))</f>
        <v/>
      </c>
    </row>
    <row r="1281" spans="1:24" ht="12" customHeight="1" x14ac:dyDescent="0.25">
      <c r="A1281" s="7" t="str">
        <f ca="1">IF(ISERROR(F1268),"",VLOOKUP(C1268,INDIRECT($F$8),6+(O1281-1)*3,0))</f>
        <v>MEP 002</v>
      </c>
      <c r="B1281" s="38" t="str">
        <f ca="1">IF(ISERROR(F1268),"",VLOOKUP(D1268,INDIRECT($F$8),6+(O1281-1)*3-Z1281,0))</f>
        <v>Engineering Graphics &amp; Design Lab</v>
      </c>
      <c r="C1281" s="38"/>
      <c r="D1281" s="38"/>
      <c r="E1281" s="38"/>
      <c r="F1281" s="7">
        <f ca="1">IF(ISERROR(F1268),"",VLOOKUP(E1268,INDIRECT($F$8),6+(O1281-1)*3,0))</f>
        <v>2</v>
      </c>
      <c r="G1281" s="39" t="str">
        <f ca="1">IF(ISERROR(F1268),"",_xlfn.TEXTJOIN("/",FALSE,P1281,S1281))</f>
        <v>42/50</v>
      </c>
      <c r="H1281" s="39"/>
      <c r="I1281" s="39" t="str">
        <f ca="1">IF(ISERROR(F1268),"",_xlfn.TEXTJOIN("/",FALSE,Q1281,T1281))</f>
        <v>43/50</v>
      </c>
      <c r="J1281" s="39"/>
      <c r="K1281" s="39" t="str">
        <f ca="1">IF(ISERROR(F1268),"",_xlfn.TEXTJOIN("/",FALSE,R1281,U1281))</f>
        <v>85/100</v>
      </c>
      <c r="L1281" s="39"/>
      <c r="M1281" s="7" t="str">
        <f ca="1">IF(ISERROR(F1268),"",IF(ISTEXT(P1281),IF(P1281="A","Ab",IF(P1281="D","Dt",IF(P1281="UFM","UFM",IF(P1281="NA","")))),IF(AND(ISBLANK(P1281),ISBLANK(R1281)),"",IF(P1281&lt;0.3*S1281,"F",IF(ISBLANK(R1281),"",IF(ISTEXT(R1281),R1281,IF(R1281&gt;=0.9*U1281,"O",IF(R1281&gt;=0.85*U1281,"A+",IF(R1281&gt;=0.8*U1281,"A",IF(R1281&gt;=0.7*U1281,"B+",IF(R1281&gt;=0.6*U1281,"B",IF(R1281&gt;=0.5*U1281,"C",IF(R1281&gt;=0.4*U1281,"P",IF(R1281&lt;0.4*U1281,"F",R1281))))))))))))))</f>
        <v>A+</v>
      </c>
      <c r="N1281" s="8">
        <f t="shared" ca="1" si="121"/>
        <v>9</v>
      </c>
      <c r="O1281">
        <f t="shared" si="122"/>
        <v>9</v>
      </c>
      <c r="P1281" s="1">
        <f ca="1">IF(ISERROR(F1268),"",IF(ISTEXT(VLOOKUP(B1268,INDIRECT($F$8),6+(O1281-1)*3)),(VLOOKUP(B1268,INDIRECT($F$8),6+(O1281-1)*3)),SUM(VLOOKUP(B1268,INDIRECT($F$8),6+(O1281-1)*3),IF(W1285,W1281,0))))</f>
        <v>42</v>
      </c>
      <c r="Q1281" s="1">
        <f ca="1">IF(ISERROR(F1268),"",VLOOKUP(B1268,INDIRECT($F$8),7+(O1281-1)*3))</f>
        <v>43</v>
      </c>
      <c r="R1281" s="1">
        <f ca="1">IF(ISERROR(F1268),"",SUM(P1281:Q1281))</f>
        <v>85</v>
      </c>
      <c r="S1281" s="1">
        <f ca="1">IF(ISERROR(F1268),"",VLOOKUP(A1268,INDIRECT($F$8),6+(O1281-1)*3))</f>
        <v>50</v>
      </c>
      <c r="T1281" s="1">
        <f ca="1">IF(ISERROR(F1268),"",VLOOKUP(A1268,INDIRECT($F$8),7+(O1281-1)*3))</f>
        <v>50</v>
      </c>
      <c r="U1281" s="1">
        <f ca="1">IF(ISERROR(F1268),"",VLOOKUP(A1268,INDIRECT($F$8),8+(O1281-1)*3))</f>
        <v>100</v>
      </c>
      <c r="V1281" s="1" t="str">
        <f ca="1">IF(ISERROR(F1268),"",IF(N1281=0,A1281,""))</f>
        <v/>
      </c>
      <c r="W1281" s="1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>0</v>
      </c>
      <c r="X1281" s="1" t="str">
        <f ca="1">IF(ISERROR(F1268),"",IF(W1281=0,"",_xlfn.TEXTJOIN("",FALSE," G+",W1281," in ",A1281)))</f>
        <v/>
      </c>
    </row>
    <row r="1282" spans="1:24" ht="12" customHeight="1" x14ac:dyDescent="0.25">
      <c r="A1282" s="7" t="str">
        <f ca="1">IF(ISERROR(F1268),"",VLOOKUP(C1268,INDIRECT($F$8),6+(O1282-1)*3,0))</f>
        <v>AHP 003</v>
      </c>
      <c r="B1282" s="38" t="str">
        <f ca="1">IF(ISERROR(F1268),"",VLOOKUP(D1268,INDIRECT($F$8),6+(O1282-1)*3,0))</f>
        <v>Introduction to Digital Marketing Lab</v>
      </c>
      <c r="C1282" s="38"/>
      <c r="D1282" s="38"/>
      <c r="E1282" s="38"/>
      <c r="F1282" s="7">
        <f ca="1">IF(ISERROR(F1268),"",VLOOKUP(E1268,INDIRECT($F$8),6+(O1282-1)*3,0))</f>
        <v>1</v>
      </c>
      <c r="G1282" s="39" t="str">
        <f ca="1">IF(ISERROR(F1268),"",_xlfn.TEXTJOIN("/",FALSE,P1282,S1282))</f>
        <v>21/25</v>
      </c>
      <c r="H1282" s="39"/>
      <c r="I1282" s="39" t="str">
        <f ca="1">IF(ISERROR(F1268),"",_xlfn.TEXTJOIN("/",FALSE,Q1282,T1282))</f>
        <v>21/25</v>
      </c>
      <c r="J1282" s="39"/>
      <c r="K1282" s="39" t="str">
        <f ca="1">IF(ISERROR(F1268),"",_xlfn.TEXTJOIN("/",FALSE,R1282,U1282))</f>
        <v>42/50</v>
      </c>
      <c r="L1282" s="39"/>
      <c r="M1282" s="7" t="str">
        <f ca="1">IF(ISERROR(F1268),"",IF(ISTEXT(P1282),IF(P1282="A","Ab",IF(P1282="D","Dt",IF(P1282="UFM","UFM",IF(P1282="NA","")))),IF(AND(ISBLANK(P1282),ISBLANK(R1282)),"",IF(P1282&lt;0.3*S1282,"F",IF(ISBLANK(R1282),"",IF(ISTEXT(R1282),R1282,IF(R1282&gt;=0.9*U1282,"O",IF(R1282&gt;=0.85*U1282,"A+",IF(R1282&gt;=0.8*U1282,"A",IF(R1282&gt;=0.7*U1282,"B+",IF(R1282&gt;=0.6*U1282,"B",IF(R1282&gt;=0.5*U1282,"C",IF(R1282&gt;=0.4*U1282,"P",IF(R1282&lt;0.4*U1282,"F",R1282))))))))))))))</f>
        <v>A</v>
      </c>
      <c r="N1282" s="8">
        <f t="shared" ca="1" si="121"/>
        <v>8</v>
      </c>
      <c r="O1282">
        <f t="shared" si="122"/>
        <v>10</v>
      </c>
      <c r="P1282" s="1">
        <f ca="1">IF(ISERROR(F1268),"",IF(ISTEXT(VLOOKUP(B1268,INDIRECT($F$8),6+(O1282-1)*3)),(VLOOKUP(B1268,INDIRECT($F$8),6+(O1282-1)*3)),SUM(VLOOKUP(B1268,INDIRECT($F$8),6+(O1282-1)*3),IF(W1285,W1282,0))))</f>
        <v>21</v>
      </c>
      <c r="Q1282" s="1">
        <f ca="1">IF(ISERROR(F1268),"",VLOOKUP(B1268,INDIRECT($F$8),7+(O1282-1)*3))</f>
        <v>21</v>
      </c>
      <c r="R1282" s="1">
        <f ca="1">IF(ISERROR(F1268),"",SUM(P1282:Q1282))</f>
        <v>42</v>
      </c>
      <c r="S1282" s="1">
        <f ca="1">IF(ISERROR(F1268),"",VLOOKUP(A1268,INDIRECT($F$8),6+(O1282-1)*3))</f>
        <v>25</v>
      </c>
      <c r="T1282" s="1">
        <f ca="1">IF(ISERROR(F1268),"",VLOOKUP(A1268,INDIRECT($F$8),7+(O1282-1)*3))</f>
        <v>25</v>
      </c>
      <c r="U1282" s="1">
        <f ca="1">IF(ISERROR(F1268),"",VLOOKUP(A1268,INDIRECT($F$8),8+(O1282-1)*3))</f>
        <v>50</v>
      </c>
      <c r="V1282" s="1" t="str">
        <f ca="1">IF(ISERROR(F1268),"",IF(N1282=0,A1282,""))</f>
        <v/>
      </c>
      <c r="W1282" s="1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>0</v>
      </c>
      <c r="X1282" s="1" t="str">
        <f ca="1">IF(ISERROR(F1268),"",IF(W1282=0,"",_xlfn.TEXTJOIN("",FALSE," G+",W1282," in ",A1282)))</f>
        <v/>
      </c>
    </row>
    <row r="1283" spans="1:24" ht="12" customHeight="1" x14ac:dyDescent="0.25">
      <c r="A1283" s="7" t="str">
        <f ca="1">IF(ISERROR(F1268),"",VLOOKUP(C1268,INDIRECT($F$8),6+(O1283-1)*3,0))</f>
        <v>AHP 005</v>
      </c>
      <c r="B1283" s="38" t="str">
        <f ca="1">IF(ISERROR(F1268),"",VLOOKUP(D1268,INDIRECT($F$8),6+(O1283-1)*3,0))</f>
        <v>Self Employment &amp; Entrepreneurship Development</v>
      </c>
      <c r="C1283" s="38"/>
      <c r="D1283" s="38"/>
      <c r="E1283" s="38"/>
      <c r="F1283" s="7">
        <f ca="1">IF(ISERROR(F1268),"",VLOOKUP(E1268,INDIRECT($F$8),6+(O1283-1)*3,0))</f>
        <v>1</v>
      </c>
      <c r="G1283" s="39" t="str">
        <f ca="1">IF(ISERROR(F1268),"",_xlfn.TEXTJOIN("/",FALSE,P1283,S1283))</f>
        <v>18/25</v>
      </c>
      <c r="H1283" s="39"/>
      <c r="I1283" s="39" t="str">
        <f ca="1">IF(ISERROR(F1268),"",_xlfn.TEXTJOIN("/",FALSE,Q1283,T1283))</f>
        <v>21/25</v>
      </c>
      <c r="J1283" s="39"/>
      <c r="K1283" s="39" t="str">
        <f ca="1">IF(ISERROR(F1268),"",_xlfn.TEXTJOIN("/",FALSE,R1283,U1283))</f>
        <v>39/50</v>
      </c>
      <c r="L1283" s="39"/>
      <c r="M1283" s="7" t="str">
        <f ca="1">IF(ISERROR(F1268),"",IF(ISTEXT(P1283),IF(P1283="A","Ab",IF(P1283="D","Dt",IF(P1283="UFM","UFM",IF(P1283="NA","")))),IF(AND(ISBLANK(P1283),ISBLANK(R1283)),"",IF(P1283&lt;0.3*S1283,"F",IF(ISBLANK(R1283),"",IF(ISTEXT(R1283),R1283,IF(R1283&gt;=0.9*U1283,"O",IF(R1283&gt;=0.85*U1283,"A+",IF(R1283&gt;=0.8*U1283,"A",IF(R1283&gt;=0.7*U1283,"B+",IF(R1283&gt;=0.6*U1283,"B",IF(R1283&gt;=0.5*U1283,"C",IF(R1283&gt;=0.4*U1283,"P",IF(R1283&lt;0.4*U1283,"F",R1283))))))))))))))</f>
        <v>B+</v>
      </c>
      <c r="N1283" s="8">
        <f t="shared" ca="1" si="121"/>
        <v>7</v>
      </c>
      <c r="O1283">
        <f t="shared" si="122"/>
        <v>11</v>
      </c>
      <c r="P1283" s="1">
        <f ca="1">IF(ISERROR(F1268),"",IF(ISTEXT(VLOOKUP(B1268,INDIRECT($F$8),6+(O1283-1)*3)),(VLOOKUP(B1268,INDIRECT($F$8),6+(O1283-1)*3)),SUM(VLOOKUP(B1268,INDIRECT($F$8),6+(O1283-1)*3),IF(W1285,W1283,0))))</f>
        <v>18</v>
      </c>
      <c r="Q1283" s="1">
        <f ca="1">IF(ISERROR(F1268),"",VLOOKUP(B1268,INDIRECT($F$8),7+(O1283-1)*3))</f>
        <v>21</v>
      </c>
      <c r="R1283" s="1">
        <f ca="1">IF(ISERROR(F1268),"",SUM(P1283:Q1283))</f>
        <v>39</v>
      </c>
      <c r="S1283" s="1">
        <f ca="1">IF(ISERROR(F1268),"",VLOOKUP(A1268,INDIRECT($F$8),6+(O1283-1)*3))</f>
        <v>25</v>
      </c>
      <c r="T1283" s="1">
        <f ca="1">IF(ISERROR(F1268),"",VLOOKUP(A1268,INDIRECT($F$8),7+(O1283-1)*3))</f>
        <v>25</v>
      </c>
      <c r="U1283" s="1">
        <f ca="1">IF(ISERROR(F1268),"",VLOOKUP(A1268,INDIRECT($F$8),8+(O1283-1)*3))</f>
        <v>50</v>
      </c>
      <c r="V1283" s="1" t="str">
        <f ca="1">IF(ISERROR(F1268),"",IF(N1283=0,A1283,""))</f>
        <v/>
      </c>
      <c r="W1283" s="1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>0</v>
      </c>
      <c r="X1283" s="1" t="str">
        <f ca="1">IF(ISERROR(F1268),"",IF(W1283=0,"",_xlfn.TEXTJOIN("",FALSE," G+",W1283," in ",A1283)))</f>
        <v/>
      </c>
    </row>
    <row r="1284" spans="1:24" ht="12" customHeight="1" x14ac:dyDescent="0.25">
      <c r="A1284" s="7" t="str">
        <f ca="1">IF(ISERROR(F1268),"",VLOOKUP(C1268,INDIRECT($F$8),6+(O1284-1)*3-Y1284,0))</f>
        <v>GP 02</v>
      </c>
      <c r="B1284" s="38" t="str">
        <f ca="1">IF(ISERROR(F1268),"",VLOOKUP(D1268,INDIRECT($F$8),6+(O1284-1)*3-Z1284,0))</f>
        <v>General Proficiency ($)</v>
      </c>
      <c r="C1284" s="38"/>
      <c r="D1284" s="38"/>
      <c r="E1284" s="38"/>
      <c r="F1284" s="7">
        <f ca="1">IF(ISERROR(F1268),"",VLOOKUP(E1268,INDIRECT($F$8),6+(O1284-1)*3-AA1284,0))</f>
        <v>0</v>
      </c>
      <c r="G1284" s="39" t="str">
        <f ca="1">IF(ISERROR(F1268),"","-")</f>
        <v>-</v>
      </c>
      <c r="H1284" s="39"/>
      <c r="I1284" s="39" t="str">
        <f ca="1">IF(ISERROR(F1268),"",_xlfn.TEXTJOIN("/",FALSE,Q1284,T1284))</f>
        <v>45/50</v>
      </c>
      <c r="J1284" s="39"/>
      <c r="K1284" s="39" t="str">
        <f ca="1">IF(ISERROR(F1268),"",_xlfn.TEXTJOIN("/",FALSE,R1284,U1284))</f>
        <v>45/50</v>
      </c>
      <c r="L1284" s="39"/>
      <c r="M1284" s="39" t="str">
        <f ca="1">IF(ISBLANK(R1284),"",IF(ISTEXT(R1284),R1284,IF(R1284&gt;=0.8*U1284,"Excellent",IF(R1284&gt;=0.6*U1284,"Very Good",IF(R1284&gt;=0.4*U1284,"Good",IF(R1284&gt;=0.2*U1284,"Satisfactory","Average"))))))</f>
        <v>Excellent</v>
      </c>
      <c r="N1284" s="39"/>
      <c r="O1284">
        <f t="shared" si="122"/>
        <v>12</v>
      </c>
      <c r="P1284" s="1">
        <f ca="1">IF(ISERROR(F1268),"",IF(ISTEXT(VLOOKUP(B\28,INDIRECT($F$8),6+(O1284-1)*3)),(VLOOKUP(B1268,INDIRECT($F$8),6+(O1284-1)*3)),SUM(VLOOKUP(B1268,INDIRECT($F$8),6+(O1284-1)*3),IF(W1285,W1284,0))))</f>
        <v>0</v>
      </c>
      <c r="Q1284" s="1">
        <f ca="1">IF(ISERROR(F1268),"",VLOOKUP(B1268,INDIRECT($F$8),7+(O1284-1)*3))</f>
        <v>45</v>
      </c>
      <c r="R1284" s="1">
        <f ca="1">IF(ISERROR(F1268),"",SUM(P1284:Q1284))</f>
        <v>45</v>
      </c>
      <c r="S1284" s="1">
        <f ca="1">IF(ISERROR(F1268),"",VLOOKUP(A1268,INDIRECT($F$8),6+(O1284-1)*3))</f>
        <v>0</v>
      </c>
      <c r="T1284" s="1">
        <f ca="1">IF(ISERROR(F1268),"",VLOOKUP(A1268,INDIRECT($F$8),7+(O1284-1)*3))</f>
        <v>50</v>
      </c>
      <c r="U1284" s="1">
        <f ca="1">IF(ISERROR(F1268),"",VLOOKUP(A1268,INDIRECT($F$8),8+(O1284-1)*3))</f>
        <v>50</v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5">
      <c r="A1285" s="40" t="str">
        <f ca="1">IF(ISERROR(F1268),"",A1264)</f>
        <v>Total Credits/ Marks/ Total Grade Points</v>
      </c>
      <c r="B1285" s="40"/>
      <c r="C1285" s="40"/>
      <c r="D1285" s="40"/>
      <c r="E1285" s="40"/>
      <c r="F1285" s="10">
        <f ca="1">IF(ISERROR(F1268),"",SUM(F1273:F1283))</f>
        <v>23</v>
      </c>
      <c r="G1285" s="41" t="str">
        <f ca="1">IF(ISERROR(F1268),"",_xlfn.TEXTJOIN("/",TRUE,SUMIF(F1273:F1284,"&gt;0",P1273:P1284),SUMIF(F1273:F1284,"&gt;0",S1273:S1284)))</f>
        <v>303/575</v>
      </c>
      <c r="H1285" s="41"/>
      <c r="I1285" s="41" t="str">
        <f ca="1">IF(ISERROR(F1268),"",_xlfn.TEXTJOIN("/",TRUE,SUMIF(F1273:F1284,"&gt;0",Q1273:Q1284),SUMIF(F1273:F1284,"&gt;0",T1273:T1284)))</f>
        <v>279/375</v>
      </c>
      <c r="J1285" s="41"/>
      <c r="K1285" s="41" t="str">
        <f ca="1">IF(ISERROR(F1268),"",_xlfn.TEXTJOIN("/",TRUE,SUMIF(F1273:F1284,"&gt;0",R1273:R1284),SUMIF(F1273:F1284,"&gt;0",U1273:U1284)))</f>
        <v>582/950</v>
      </c>
      <c r="L1285" s="41"/>
      <c r="M1285" s="40" t="e">
        <f ca="1">IF(ISERROR(F1268),"",SUMPRODUCT(N1273:N1283,F1273:F1283))</f>
        <v>#N/A</v>
      </c>
      <c r="N1285" s="40"/>
      <c r="V1285" s="1" t="e">
        <f ca="1">IF(ISERROR(F1268),"",_xlfn.TEXTJOIN(", ",TRUE,V1273:V1284))</f>
        <v>#N/A</v>
      </c>
      <c r="W1285" t="b">
        <f ca="1">IF(ISERROR(F1268),"",IF(SUM(W1273:W1284)&lt;=W1272,TRUE,FALSE))</f>
        <v>0</v>
      </c>
      <c r="X1285" s="1" t="str">
        <f ca="1">IF(ISERROR(F1268),"",_xlfn.TEXTJOIN(",",TRUE,X1273:X1284))</f>
        <v xml:space="preserve"> G+11 in AHT 001, G+11 in AHT 005</v>
      </c>
    </row>
    <row r="1286" spans="1:24" ht="12" customHeight="1" x14ac:dyDescent="0.25">
      <c r="A1286" s="40" t="str">
        <f ca="1">IF(ISERROR(F1268),"",A1265)</f>
        <v>Result:</v>
      </c>
      <c r="B1286" s="42" t="e" cm="1">
        <f t="array" aca="1" ref="B1286" ca="1">IF(INDIRECT("N" &amp; ROW())&lt;20, "NOT PROMOTED TO SECOND YEAR", IF(TRIM(INDIRECT("V" &amp; ROW()-1))="","PASS","CARRY OVER")
)</f>
        <v>#N/A</v>
      </c>
      <c r="C1286" s="42"/>
      <c r="D1286" s="40" t="str">
        <f ca="1">IF(ISERROR(F1268),"",D1265)</f>
        <v>Remark:</v>
      </c>
      <c r="E1286" s="42" t="e">
        <f ca="1">IF(ISERROR(F1268),"",IF(V1285="",IF(X1285="","",X1285),_xlfn.TEXTJOIN(" ",TRUE,"BACK IN",V1285)))</f>
        <v>#N/A</v>
      </c>
      <c r="F1286" s="42"/>
      <c r="G1286" s="40" t="str">
        <f ca="1">IF(ISERROR(F1268),"",G1265)</f>
        <v>SGPA:</v>
      </c>
      <c r="H1286" s="43" t="e">
        <f ca="1">IF(ISERROR(F1268),"",M1285/F1285)</f>
        <v>#N/A</v>
      </c>
      <c r="I1286" s="40" t="str">
        <f ca="1">IF(ISERROR(F1268),"",I1265)</f>
        <v>CGPA:</v>
      </c>
      <c r="J1286" s="43" t="e">
        <f ca="1">IF(ISERROR(F1268),"",VLOOKUP(B1268,INDIRECT($F$8),12+(O1284-1)*3,0))</f>
        <v>#N/A</v>
      </c>
      <c r="K1286" s="42" t="str">
        <f ca="1">IF(ISERROR(F1268),"",K1265)</f>
        <v>Earned Credits:</v>
      </c>
      <c r="L1286" s="40">
        <f ca="1">IF(ISERROR(F1268),"",SUMIF(N1273:N1283,"&gt;0",F1273:F1283))</f>
        <v>15</v>
      </c>
      <c r="M1286" s="42" t="str">
        <f ca="1">IF(ISERROR(F1268),"",M1265)</f>
        <v>Cuml. Earned Credits:</v>
      </c>
      <c r="N1286" s="40">
        <f ca="1">IF(ISERROR(F1268),"",VLOOKUP(B1268,INDIRECT($F$8),10+(O1284-1)*3,0))</f>
        <v>34</v>
      </c>
    </row>
    <row r="1287" spans="1:24" ht="12" customHeight="1" x14ac:dyDescent="0.25">
      <c r="A1287" s="40"/>
      <c r="B1287" s="42"/>
      <c r="C1287" s="42"/>
      <c r="D1287" s="40"/>
      <c r="E1287" s="42"/>
      <c r="F1287" s="42"/>
      <c r="G1287" s="40"/>
      <c r="H1287" s="43"/>
      <c r="I1287" s="40"/>
      <c r="J1287" s="43"/>
      <c r="K1287" s="42"/>
      <c r="L1287" s="40"/>
      <c r="M1287" s="42"/>
      <c r="N1287" s="40"/>
    </row>
    <row r="1288" spans="1:24" ht="12" customHeight="1" x14ac:dyDescent="0.25">
      <c r="A1288" s="40"/>
      <c r="B1288" s="42"/>
      <c r="C1288" s="42"/>
      <c r="D1288" s="40"/>
      <c r="E1288" s="42"/>
      <c r="F1288" s="42"/>
      <c r="G1288" s="40"/>
      <c r="H1288" s="43"/>
      <c r="I1288" s="40"/>
      <c r="J1288" s="43"/>
      <c r="K1288" s="42"/>
      <c r="L1288" s="40"/>
      <c r="M1288" s="42"/>
      <c r="N1288" s="40"/>
    </row>
    <row r="1289" spans="1:24" ht="12" customHeight="1" x14ac:dyDescent="0.25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 t="str">
        <f ca="1">VLOOKUP(B1289,INDIRECT($F$8),4,0)</f>
        <v>YASH KANDARI</v>
      </c>
    </row>
    <row r="1290" spans="1:24" ht="12" customHeight="1" x14ac:dyDescent="0.25">
      <c r="A1290" s="44" t="str">
        <f ca="1">IF(ISERROR(F1289),"",A1269)</f>
        <v>Name:</v>
      </c>
      <c r="B1290" s="44" t="str">
        <f ca="1">IFERROR(VLOOKUP(B1289,INDIRECT($F$8),4,0),"")</f>
        <v>YASH KANDARI</v>
      </c>
      <c r="C1290" s="44"/>
      <c r="D1290" s="44" t="str">
        <f ca="1">IF(ISERROR(F1289),"",D1269)</f>
        <v>Father's Name:</v>
      </c>
      <c r="E1290" s="44" t="str">
        <f ca="1">IFERROR(VLOOKUP(B1289,INDIRECT($F$8),5,0),"")</f>
        <v>VIJENDRA KANDARI</v>
      </c>
      <c r="F1290" s="44"/>
      <c r="G1290" s="44" t="str">
        <f ca="1">IF(ISERROR(F1289),"",G1269)</f>
        <v>University Roll No:</v>
      </c>
      <c r="H1290" s="44"/>
      <c r="I1290" s="45">
        <f ca="1">IFERROR(VLOOKUP(B1289,INDIRECT($F$8),2,0),"")</f>
        <v>250090101062</v>
      </c>
      <c r="J1290" s="45"/>
      <c r="K1290" s="44" t="str">
        <f ca="1">IF(ISERROR(F1289),"",K1269)</f>
        <v>University Enrol. No:</v>
      </c>
      <c r="L1290" s="44"/>
      <c r="M1290" s="45">
        <f ca="1">IFERROR(VLOOKUP(B1289,INDIRECT($F$8),3,0),"")</f>
        <v>0</v>
      </c>
      <c r="N1290" s="45"/>
    </row>
    <row r="1291" spans="1:24" ht="12" customHeight="1" x14ac:dyDescent="0.25">
      <c r="A1291" s="44"/>
      <c r="B1291" s="44"/>
      <c r="C1291" s="44"/>
      <c r="D1291" s="44"/>
      <c r="E1291" s="44"/>
      <c r="F1291" s="44"/>
      <c r="G1291" s="44"/>
      <c r="H1291" s="44"/>
      <c r="I1291" s="45"/>
      <c r="J1291" s="45"/>
      <c r="K1291" s="44"/>
      <c r="L1291" s="44"/>
      <c r="M1291" s="45"/>
      <c r="N1291" s="45"/>
    </row>
    <row r="1292" spans="1:24" ht="12" customHeight="1" x14ac:dyDescent="0.25">
      <c r="A1292" s="42" t="str">
        <f ca="1">IF(ISERROR(F1289),"",A1271)</f>
        <v>Subject Code</v>
      </c>
      <c r="B1292" s="42" t="str">
        <f ca="1">IF(ISERROR(F1289),"",B1271)</f>
        <v>Subject Name</v>
      </c>
      <c r="C1292" s="42"/>
      <c r="D1292" s="42"/>
      <c r="E1292" s="42"/>
      <c r="F1292" s="42" t="str">
        <f ca="1">IF(ISERROR(F1289),"",F1271)</f>
        <v>Credits</v>
      </c>
      <c r="G1292" s="42" t="str">
        <f ca="1">IF(ISERROR(F1289),"",G1271)</f>
        <v>External Marks</v>
      </c>
      <c r="H1292" s="42"/>
      <c r="I1292" s="42" t="str">
        <f ca="1">IF(ISERROR(F1289),"",I1271)</f>
        <v>Sessional Marks</v>
      </c>
      <c r="J1292" s="42"/>
      <c r="K1292" s="42" t="str">
        <f ca="1">IF(ISERROR(F1289),"",K1271)</f>
        <v>Total Marks</v>
      </c>
      <c r="L1292" s="42"/>
      <c r="M1292" s="42" t="str">
        <f ca="1">IF(ISERROR(F1289),"",M1271)</f>
        <v>Grade</v>
      </c>
      <c r="N1292" s="42" t="str">
        <f ca="1">IF(ISERROR(F1289),"",N1271)</f>
        <v>Grade Points</v>
      </c>
    </row>
    <row r="1293" spans="1:24" ht="12" customHeight="1" x14ac:dyDescent="0.25">
      <c r="A1293" s="42"/>
      <c r="B1293" s="42"/>
      <c r="C1293" s="42"/>
      <c r="D1293" s="42"/>
      <c r="E1293" s="42"/>
      <c r="F1293" s="42"/>
      <c r="G1293" s="42"/>
      <c r="H1293" s="42"/>
      <c r="I1293" s="42"/>
      <c r="J1293" s="42"/>
      <c r="K1293" s="42"/>
      <c r="L1293" s="42"/>
      <c r="M1293" s="42"/>
      <c r="N1293" s="42"/>
      <c r="W1293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10</v>
      </c>
    </row>
    <row r="1294" spans="1:24" ht="12" customHeight="1" x14ac:dyDescent="0.25">
      <c r="A1294" s="7" t="str">
        <f ca="1">IF(ISERROR(F1289),"",VLOOKUP(C1289,INDIRECT($F$8),6+(O1294-1)*3,0))</f>
        <v>AHT 001</v>
      </c>
      <c r="B1294" s="38" t="str">
        <f ca="1">IF(ISERROR(F1289),"",VLOOKUP(D1289,INDIRECT($F$8),6+(O1294-1)*3,0))</f>
        <v>Engineering Physics</v>
      </c>
      <c r="C1294" s="38"/>
      <c r="D1294" s="38"/>
      <c r="E1294" s="38"/>
      <c r="F1294" s="7">
        <f ca="1">IF(ISERROR(F1289),"",VLOOKUP(E1289,INDIRECT($F$8),6+(O1294-1)*3,0))</f>
        <v>4</v>
      </c>
      <c r="G1294" s="39" t="str">
        <f ca="1">IF(ISERROR(F1289),"",_xlfn.TEXTJOIN("/",FALSE,P1294,S1294))</f>
        <v>VIJENDRA KANDARI/100</v>
      </c>
      <c r="H1294" s="39"/>
      <c r="I1294" s="39" t="str">
        <f ca="1">IF(ISERROR(F1289),"",_xlfn.TEXTJOIN("/",FALSE,Q1294,T1294))</f>
        <v>41/50</v>
      </c>
      <c r="J1294" s="39"/>
      <c r="K1294" s="39" t="str">
        <f ca="1">IF(ISERROR(F1289),"",_xlfn.TEXTJOIN("/",FALSE,R1294,U1294))</f>
        <v>41/150</v>
      </c>
      <c r="L1294" s="39"/>
      <c r="M1294" s="7" t="b">
        <f ca="1">IF(ISERROR(F1289),"",IF(ISTEXT(P1294),IF(P1294="A","Ab",IF(P1294="D","Dt",IF(P1294="UFM","UFM",IF(P1294="NA","")))),IF(AND(ISBLANK(P1294),ISBLANK(R1294)),"",IF(P1294&lt;0.3*S1294,"F",IF(ISBLANK(R1294),"",IF(ISTEXT(R1294),R1294,IF(R1294&gt;=0.9*U1294,"O",IF(R1294&gt;=0.85*U1294,"A+",IF(R1294&gt;=0.8*U1294,"A",IF(R1294&gt;=0.7*U1294,"B+",IF(R1294&gt;=0.6*U1294,"B",IF(R1294&gt;=0.5*U1294,"C",IF(R1294&gt;=0.4*U1294,"P",IF(R1294&lt;0.4*U1294,"F",R1294))))))))))))))</f>
        <v>0</v>
      </c>
      <c r="N1294" s="8" t="e">
        <f t="shared" ref="N1294:N1304" ca="1" si="123">INDEX($Z$2:$Z$13,MATCH(M1294,$Y$2:$Y$13,0))</f>
        <v>#N/A</v>
      </c>
      <c r="O1294">
        <v>1</v>
      </c>
      <c r="P1294" s="1" t="str">
        <f ca="1">IF(ISERROR(F1289),"",IF(ISTEXT(VLOOKUP(B1289,INDIRECT($F$8),6+(O1294-1)*3)),(VLOOKUP(B1289,INDIRECT($F$8),6+(O1294-1)*3)),SUM(VLOOKUP(B1289,INDIRECT($F$8),6+(O1294-1)*3),IF(W1306,W1294,0))))</f>
        <v>VIJENDRA KANDARI</v>
      </c>
      <c r="Q1294" s="1">
        <f ca="1">IF(ISERROR(F1289),"",VLOOKUP(B1289,INDIRECT($F$8),7+(O1294-1)*3))</f>
        <v>41</v>
      </c>
      <c r="R1294" s="1">
        <f ca="1">IF(ISERROR(F1289),"",SUM(P1294:Q1294))</f>
        <v>41</v>
      </c>
      <c r="S1294" s="1">
        <f ca="1">IF(ISERROR(F1289),"",VLOOKUP(A1289,INDIRECT($F$8),6+(O1294-1)*3))</f>
        <v>100</v>
      </c>
      <c r="T1294" s="1">
        <f ca="1">IF(ISERROR(F1289),"",VLOOKUP(A1289,INDIRECT($F$8),7+(O1294-1)*3))</f>
        <v>50</v>
      </c>
      <c r="U1294" s="1">
        <f ca="1">IF(ISERROR(F1289),"",VLOOKUP(A1289,INDIRECT($F$8),8+(O1294-1)*3))</f>
        <v>150</v>
      </c>
      <c r="V1294" s="1" t="e">
        <f ca="1">IF(ISERROR(F1289),"",IF(N1294=0,A1294,""))</f>
        <v>#N/A</v>
      </c>
      <c r="W1294" s="1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>11</v>
      </c>
      <c r="X1294" s="1" t="str">
        <f ca="1">IF(ISERROR(F1289),"",IF(W1294=0,"",_xlfn.TEXTJOIN("",FALSE," G+",W1294," in ",A1294)))</f>
        <v xml:space="preserve"> G+11 in AHT 001</v>
      </c>
    </row>
    <row r="1295" spans="1:24" ht="12" customHeight="1" x14ac:dyDescent="0.25">
      <c r="A1295" s="7" t="str">
        <f ca="1">IF(ISERROR(F1289),"",VLOOKUP(C1289,INDIRECT($F$8),6+(O1295-1)*3,0))</f>
        <v>AHT 005</v>
      </c>
      <c r="B1295" s="38" t="str">
        <f ca="1">IF(ISERROR(F1289),"",VLOOKUP(D1289,INDIRECT($F$8),6+(O1295-1)*3,0))</f>
        <v>Analytical Mathematics</v>
      </c>
      <c r="C1295" s="38"/>
      <c r="D1295" s="38"/>
      <c r="E1295" s="38"/>
      <c r="F1295" s="7">
        <f ca="1">IF(ISERROR(F1289),"",VLOOKUP(E1289,INDIRECT($F$8),6+(O1295-1)*3,0))</f>
        <v>4</v>
      </c>
      <c r="G1295" s="39" t="str">
        <f ca="1">IF(ISERROR(F1289),"",_xlfn.TEXTJOIN("/",FALSE,P1295,S1295))</f>
        <v>83/100</v>
      </c>
      <c r="H1295" s="39"/>
      <c r="I1295" s="39" t="str">
        <f ca="1">IF(ISERROR(F1289),"",_xlfn.TEXTJOIN("/",FALSE,Q1295,T1295))</f>
        <v>45/50</v>
      </c>
      <c r="J1295" s="39"/>
      <c r="K1295" s="39" t="str">
        <f ca="1">IF(ISERROR(F1289),"",_xlfn.TEXTJOIN("/",FALSE,R1295,U1295))</f>
        <v>128/150</v>
      </c>
      <c r="L1295" s="39"/>
      <c r="M1295" s="7" t="str">
        <f ca="1">IF(ISERROR(F1289),"",IF(ISTEXT(P1295),IF(P1295="A","Ab",IF(P1295="D","Dt",IF(P1295="UFM","UFM",IF(P1295="NA","")))),IF(AND(ISBLANK(P1295),ISBLANK(R1295)),"",IF(P1295&lt;0.3*S1295,"F",IF(ISBLANK(R1295),"",IF(ISTEXT(R1295),R1295,IF(R1295&gt;=0.9*U1295,"O",IF(R1295&gt;=0.85*U1295,"A+",IF(R1295&gt;=0.8*U1295,"A",IF(R1295&gt;=0.7*U1295,"B+",IF(R1295&gt;=0.6*U1295,"B",IF(R1295&gt;=0.5*U1295,"C",IF(R1295&gt;=0.4*U1295,"P",IF(R1295&lt;0.4*U1295,"F",R1295))))))))))))))</f>
        <v>A+</v>
      </c>
      <c r="N1295" s="8">
        <f t="shared" ca="1" si="123"/>
        <v>9</v>
      </c>
      <c r="O1295">
        <f>O1294+1</f>
        <v>2</v>
      </c>
      <c r="P1295" s="1">
        <f ca="1">IF(ISERROR(F1289),"",IF(ISTEXT(VLOOKUP(B1289,INDIRECT($F$8),6+(O1295-1)*3)),(VLOOKUP(B1289,INDIRECT($F$8),6+(O1295-1)*3)),SUM(VLOOKUP(B1289,INDIRECT($F$8),6+(O1295-1)*3),IF(W1306,W1295,0))))</f>
        <v>83</v>
      </c>
      <c r="Q1295" s="1">
        <f ca="1">IF(ISERROR(F1289),"",VLOOKUP(B1289,INDIRECT($F$8),7+(O1295-1)*3))</f>
        <v>45</v>
      </c>
      <c r="R1295" s="1">
        <f ca="1">IF(ISERROR(F1289),"",SUM(P1295:Q1295))</f>
        <v>128</v>
      </c>
      <c r="S1295" s="1">
        <f ca="1">IF(ISERROR(F1289),"",VLOOKUP(A1289,INDIRECT($F$8),6+(O1295-1)*3))</f>
        <v>100</v>
      </c>
      <c r="T1295" s="1">
        <f ca="1">IF(ISERROR(F1289),"",VLOOKUP(A1289,INDIRECT($F$8),7+(O1295-1)*3))</f>
        <v>50</v>
      </c>
      <c r="U1295" s="1">
        <f ca="1">IF(ISERROR(F1289),"",VLOOKUP(A1289,INDIRECT($F$8),8+(O1295-1)*3))</f>
        <v>150</v>
      </c>
      <c r="V1295" s="1" t="str">
        <f ca="1">IF(ISERROR(F1289),"",IF(N1295=0,A1295,""))</f>
        <v/>
      </c>
      <c r="W1295" s="1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>0</v>
      </c>
      <c r="X1295" s="1" t="str">
        <f ca="1">IF(ISERROR(F1289),"",IF(W1295=0,"",_xlfn.TEXTJOIN("",FALSE," G+",W1295," in ",A1295)))</f>
        <v/>
      </c>
    </row>
    <row r="1296" spans="1:24" ht="12" customHeight="1" x14ac:dyDescent="0.25">
      <c r="A1296" s="7" t="str">
        <f ca="1">IF(ISERROR(F1289),"",VLOOKUP(C1289,INDIRECT($F$8),6+(O1296-1)*3,0))</f>
        <v>EET 001</v>
      </c>
      <c r="B1296" s="38" t="str">
        <f ca="1">IF(ISERROR(F1289),"",VLOOKUP(D1289,INDIRECT($F$8),6+(O1296-1)*3,0))</f>
        <v>Basic Electrical Engineering</v>
      </c>
      <c r="C1296" s="38"/>
      <c r="D1296" s="38"/>
      <c r="E1296" s="38"/>
      <c r="F1296" s="7">
        <f ca="1">IF(ISERROR(F1289),"",VLOOKUP(E1289,INDIRECT($F$8),6+(O1296-1)*3,0))</f>
        <v>4</v>
      </c>
      <c r="G1296" s="39" t="str">
        <f ca="1">IF(ISERROR(F1289),"",_xlfn.TEXTJOIN("/",FALSE,P1296,S1296))</f>
        <v>88/100</v>
      </c>
      <c r="H1296" s="39"/>
      <c r="I1296" s="39" t="str">
        <f ca="1">IF(ISERROR(F1289),"",_xlfn.TEXTJOIN("/",FALSE,Q1296,T1296))</f>
        <v>48/50</v>
      </c>
      <c r="J1296" s="39"/>
      <c r="K1296" s="39" t="str">
        <f ca="1">IF(ISERROR(F1289),"",_xlfn.TEXTJOIN("/",FALSE,R1296,U1296))</f>
        <v>136/150</v>
      </c>
      <c r="L1296" s="39"/>
      <c r="M1296" s="7" t="str">
        <f ca="1">IF(ISERROR(F1289),"",IF(ISTEXT(P1296),IF(P1296="A","Ab",IF(P1296="D","Dt",IF(P1296="UFM","UFM",IF(P1296="NA","")))),IF(AND(ISBLANK(P1296),ISBLANK(R1296)),"",IF(P1296&lt;0.3*S1296,"F",IF(ISBLANK(R1296),"",IF(ISTEXT(R1296),R1296,IF(R1296&gt;=0.9*U1296,"O",IF(R1296&gt;=0.85*U1296,"A+",IF(R1296&gt;=0.8*U1296,"A",IF(R1296&gt;=0.7*U1296,"B+",IF(R1296&gt;=0.6*U1296,"B",IF(R1296&gt;=0.5*U1296,"C",IF(R1296&gt;=0.4*U1296,"P",IF(R1296&lt;0.4*U1296,"F",R1296))))))))))))))</f>
        <v>O</v>
      </c>
      <c r="N1296" s="8">
        <f t="shared" ca="1" si="123"/>
        <v>10</v>
      </c>
      <c r="O1296">
        <f>O1295+1</f>
        <v>3</v>
      </c>
      <c r="P1296" s="1">
        <f ca="1">IF(ISERROR(F1289),"",IF(ISTEXT(VLOOKUP(B1289,INDIRECT($F$8),6+(O1296-1)*3)),(VLOOKUP(B1289,INDIRECT($F$8),6+(O1296-1)*3)),SUM(VLOOKUP(B1289,INDIRECT($F$8),6+(O1296-1)*3),IF(W1306,W1296,0))))</f>
        <v>88</v>
      </c>
      <c r="Q1296" s="1">
        <f ca="1">IF(ISERROR(F1289),"",VLOOKUP(B1289,INDIRECT($F$8),7+(O1296-1)*3))</f>
        <v>48</v>
      </c>
      <c r="R1296" s="1">
        <f ca="1">IF(ISERROR(F1289),"",SUM(P1296:Q1296))</f>
        <v>136</v>
      </c>
      <c r="S1296" s="1">
        <f ca="1">IF(ISERROR(F1289),"",VLOOKUP(A1289,INDIRECT($F$8),6+(O1296-1)*3))</f>
        <v>100</v>
      </c>
      <c r="T1296" s="1">
        <f ca="1">IF(ISERROR(F1289),"",VLOOKUP(A1289,INDIRECT($F$8),7+(O1296-1)*3))</f>
        <v>50</v>
      </c>
      <c r="U1296" s="1">
        <f ca="1">IF(ISERROR(F1289),"",VLOOKUP(A1289,INDIRECT($F$8),8+(O1296-1)*3))</f>
        <v>150</v>
      </c>
      <c r="V1296" s="1" t="str">
        <f ca="1">IF(ISERROR(F1289),"",IF(N1296=0,A1296,""))</f>
        <v/>
      </c>
      <c r="W1296" s="1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>0</v>
      </c>
      <c r="X1296" s="1" t="str">
        <f ca="1">IF(ISERROR(F1289),"",IF(W1296=0,"",_xlfn.TEXTJOIN("",FALSE," G+",W1296," in ",A1296)))</f>
        <v/>
      </c>
    </row>
    <row r="1297" spans="1:24" ht="12" customHeight="1" x14ac:dyDescent="0.25">
      <c r="A1297" s="7" t="str">
        <f ca="1">IF(ISERROR(F1289),"",VLOOKUP(C1289,INDIRECT($F$8),6+(O1297-1)*3,0))</f>
        <v>CST 001</v>
      </c>
      <c r="B1297" s="38" t="str">
        <f ca="1">IF(ISERROR(F1289),"",VLOOKUP(D1289,INDIRECT($F$8),6+(O1297-1)*3,0))</f>
        <v>Programming for Problem Solving</v>
      </c>
      <c r="C1297" s="38"/>
      <c r="D1297" s="38"/>
      <c r="E1297" s="38"/>
      <c r="F1297" s="7">
        <f ca="1">IF(ISERROR(F1289),"",VLOOKUP(E1289,INDIRECT($F$8),6+(O1297-1)*3,0))</f>
        <v>4</v>
      </c>
      <c r="G1297" s="39" t="str">
        <f ca="1">IF(ISERROR(F1289),"",_xlfn.TEXTJOIN("/",FALSE,P1297,S1297))</f>
        <v>92/100</v>
      </c>
      <c r="H1297" s="39"/>
      <c r="I1297" s="39" t="str">
        <f ca="1">IF(ISERROR(F1289),"",_xlfn.TEXTJOIN("/",FALSE,Q1297,T1297))</f>
        <v>45/50</v>
      </c>
      <c r="J1297" s="39"/>
      <c r="K1297" s="39" t="str">
        <f ca="1">IF(ISERROR(F1289),"",_xlfn.TEXTJOIN("/",FALSE,R1297,U1297))</f>
        <v>137/150</v>
      </c>
      <c r="L1297" s="39"/>
      <c r="M1297" s="7" t="str">
        <f ca="1">IF(ISERROR(F1289),"",IF(ISTEXT(P1297),IF(P1297="A","Ab",IF(P1297="D","Dt",IF(P1297="UFM","UFM",IF(P1297="NA","")))),IF(AND(ISBLANK(P1297),ISBLANK(R1297)),"",IF(P1297&lt;0.3*S1297,"F",IF(ISBLANK(R1297),"",IF(ISTEXT(R1297),R1297,IF(R1297&gt;=0.9*U1297,"O",IF(R1297&gt;=0.85*U1297,"A+",IF(R1297&gt;=0.8*U1297,"A",IF(R1297&gt;=0.7*U1297,"B+",IF(R1297&gt;=0.6*U1297,"B",IF(R1297&gt;=0.5*U1297,"C",IF(R1297&gt;=0.4*U1297,"P",IF(R1297&lt;0.4*U1297,"F",R1297))))))))))))))</f>
        <v>O</v>
      </c>
      <c r="N1297" s="8">
        <f t="shared" ca="1" si="123"/>
        <v>10</v>
      </c>
      <c r="O1297">
        <f>O1296+1</f>
        <v>4</v>
      </c>
      <c r="P1297" s="1">
        <f ca="1">IF(ISERROR(F1289),"",IF(ISTEXT(VLOOKUP(B1289,INDIRECT($F$8),6+(O1297-1)*3)),(VLOOKUP(B1289,INDIRECT($F$8),6+(O1297-1)*3)),SUM(VLOOKUP(B1289,INDIRECT($F$8),6+(O1297-1)*3),IF(W1306,W1297,0))))</f>
        <v>92</v>
      </c>
      <c r="Q1297" s="1">
        <f ca="1">IF(ISERROR(F1289),"",VLOOKUP(B1289,INDIRECT($F$8),7+(O1297-1)*3))</f>
        <v>45</v>
      </c>
      <c r="R1297" s="1">
        <f ca="1">IF(ISERROR(F1289),"",SUM(P1297:Q1297))</f>
        <v>137</v>
      </c>
      <c r="S1297" s="1">
        <f ca="1">IF(ISERROR(F1289),"",VLOOKUP(A1289,INDIRECT($F$8),6+(O1297-1)*3))</f>
        <v>100</v>
      </c>
      <c r="T1297" s="1">
        <f ca="1">IF(ISERROR(F1289),"",VLOOKUP(A1289,INDIRECT($F$8),7+(O1297-1)*3))</f>
        <v>50</v>
      </c>
      <c r="U1297" s="1">
        <f ca="1">IF(ISERROR(F1289),"",VLOOKUP(A1289,INDIRECT($F$8),8+(O1297-1)*3))</f>
        <v>150</v>
      </c>
      <c r="V1297" s="1" t="str">
        <f ca="1">IF(ISERROR(F1289),"",IF(N1297=0,A1297,""))</f>
        <v/>
      </c>
      <c r="W1297" s="1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>0</v>
      </c>
      <c r="X1297" s="1" t="str">
        <f ca="1">IF(ISERROR(F1289),"",IF(W1297=0,"",_xlfn.TEXTJOIN("",FALSE," G+",W1297," in ",A1297)))</f>
        <v/>
      </c>
    </row>
    <row r="1298" spans="1:24" ht="12" customHeight="1" x14ac:dyDescent="0.25">
      <c r="A1298" s="7" t="str">
        <f ca="1">IF(ISERROR(F1289),"",VLOOKUP(C1289,INDIRECT($F$8),6+(O1298-1)*3,0))</f>
        <v>AHT 004</v>
      </c>
      <c r="B1298" s="38" t="str">
        <f ca="1">IF(ISERROR(F1289),"",VLOOKUP(D1289,INDIRECT($F$8),6+(O1298-1)*3,0))</f>
        <v>Environmental Studies ($)</v>
      </c>
      <c r="C1298" s="38"/>
      <c r="D1298" s="38"/>
      <c r="E1298" s="38"/>
      <c r="F1298" s="7">
        <f ca="1">IF(ISERROR(F1289),"",VLOOKUP(E1289,INDIRECT($F$8),6+(O1298-1)*3,0))</f>
        <v>0</v>
      </c>
      <c r="G1298" s="39" t="str">
        <f ca="1">IF(ISERROR(F1289),"",_xlfn.TEXTJOIN("/",FALSE,P1298,S1298))</f>
        <v>43/50</v>
      </c>
      <c r="H1298" s="39"/>
      <c r="I1298" s="39" t="str">
        <f ca="1">IF(ISERROR(F1289),"",_xlfn.TEXTJOIN("/",FALSE,Q1298,T1298))</f>
        <v>23/25</v>
      </c>
      <c r="J1298" s="39"/>
      <c r="K1298" s="39" t="str">
        <f ca="1">IF(ISERROR(F1289),"",_xlfn.TEXTJOIN("/",FALSE,R1298,U1298))</f>
        <v>66/75</v>
      </c>
      <c r="L1298" s="39"/>
      <c r="M1298" s="7" t="str">
        <f ca="1">IF(ISERROR(F1289),"",IF(ISTEXT(P1298),IF(P1298="A","Ab",IF(P1298="D","Dt",IF(P1298="UFM","UFM",IF(P1298="NA","")))),IF(AND(ISBLANK(P1298),ISBLANK(R1298)),"",IF(P1298&lt;0.3*S1298,"F",IF(ISBLANK(R1298),"",IF(ISTEXT(R1298),R1298,IF(R1298&gt;=0.9*U1298,"O",IF(R1298&gt;=0.85*U1298,"A+",IF(R1298&gt;=0.8*U1298,"A",IF(R1298&gt;=0.7*U1298,"B+",IF(R1298&gt;=0.6*U1298,"B",IF(R1298&gt;=0.5*U1298,"C",IF(R1298&gt;=0.4*U1298,"P",IF(R1298&lt;0.4*U1298,"F",R1298))))))))))))))</f>
        <v>A+</v>
      </c>
      <c r="N1298" s="8">
        <f t="shared" ca="1" si="123"/>
        <v>9</v>
      </c>
      <c r="O1298">
        <f>O1297+1</f>
        <v>5</v>
      </c>
      <c r="P1298" s="1">
        <f ca="1">IF(ISERROR(F1289),"",IF(ISTEXT(VLOOKUP(B1289,INDIRECT($F$8),6+(O1298-1)*3)),(VLOOKUP(B1289,INDIRECT($F$8),6+(O1298-1)*3)),SUM(VLOOKUP(B1289,INDIRECT($F$8),6+(O1298-1)*3),IF(W1306,W1298,0))))</f>
        <v>43</v>
      </c>
      <c r="Q1298" s="1">
        <f ca="1">IF(ISERROR(F1289),"",VLOOKUP(B1289,INDIRECT($F$8),7+(O1298-1)*3))</f>
        <v>23</v>
      </c>
      <c r="R1298" s="1">
        <f ca="1">IF(ISERROR(F1289),"",SUM(P1298:Q1298))</f>
        <v>66</v>
      </c>
      <c r="S1298" s="1">
        <f ca="1">IF(ISERROR(F1289),"",VLOOKUP(A1289,INDIRECT($F$8),6+(O1298-1)*3))</f>
        <v>50</v>
      </c>
      <c r="T1298" s="1">
        <f ca="1">IF(ISERROR(F1289),"",VLOOKUP(A1289,INDIRECT($F$8),7+(O1298-1)*3))</f>
        <v>25</v>
      </c>
      <c r="U1298" s="1">
        <f ca="1">IF(ISERROR(F1289),"",VLOOKUP(A1289,INDIRECT($F$8),8+(O1298-1)*3))</f>
        <v>75</v>
      </c>
      <c r="V1298" s="1" t="str">
        <f ca="1">IF(ISERROR(F1289),"",IF(N1298=0,A1298,""))</f>
        <v/>
      </c>
      <c r="W1298" s="1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>0</v>
      </c>
      <c r="X1298" s="1" t="str">
        <f ca="1">IF(ISERROR(F1289),"",IF(W1298=0,"",_xlfn.TEXTJOIN("",FALSE," G+",W1298," in ",A1298)))</f>
        <v/>
      </c>
    </row>
    <row r="1299" spans="1:24" ht="12" customHeight="1" x14ac:dyDescent="0.25">
      <c r="A1299" s="7" t="str">
        <f ca="1">IF(ISERROR(F1289),"",VLOOKUP(C1289,INDIRECT($F$8),6+(O1299-1)*3,0))</f>
        <v>AHP 001</v>
      </c>
      <c r="B1299" s="38" t="str">
        <f ca="1">IF(ISERROR(F1289),"",VLOOKUP(D1289,INDIRECT($F$8),6+(O1299-1)*3,0))</f>
        <v>Engineering Physics Lab</v>
      </c>
      <c r="C1299" s="38"/>
      <c r="D1299" s="38"/>
      <c r="E1299" s="38"/>
      <c r="F1299" s="7">
        <f ca="1">IF(ISERROR(F1289),"",VLOOKUP(E1289,INDIRECT($F$8),6+(O1299-1)*3,0))</f>
        <v>1</v>
      </c>
      <c r="G1299" s="39" t="str">
        <f ca="1">IF(ISERROR(F1289),"",_xlfn.TEXTJOIN("/",FALSE,P1299,S1299))</f>
        <v>22/25</v>
      </c>
      <c r="H1299" s="39"/>
      <c r="I1299" s="39" t="str">
        <f ca="1">IF(ISERROR(F1289),"",_xlfn.TEXTJOIN("/",FALSE,Q1299,T1299))</f>
        <v>22/25</v>
      </c>
      <c r="J1299" s="39"/>
      <c r="K1299" s="39" t="str">
        <f ca="1">IF(ISERROR(F1289),"",_xlfn.TEXTJOIN("/",FALSE,R1299,U1299))</f>
        <v>44/50</v>
      </c>
      <c r="L1299" s="39"/>
      <c r="M1299" s="7" t="str">
        <f ca="1">IF(ISERROR(F1289),"",IF(ISTEXT(P1299),IF(P1299="A","Ab",IF(P1299="D","Dt",IF(P1299="UFM","UFM",IF(P1299="NA","")))),IF(AND(ISBLANK(P1299),ISBLANK(R1299)),"",IF(P1299&lt;0.3*S1299,"F",IF(ISBLANK(R1299),"",IF(ISTEXT(R1299),R1299,IF(R1299&gt;=0.9*U1299,"O",IF(R1299&gt;=0.85*U1299,"A+",IF(R1299&gt;=0.8*U1299,"A",IF(R1299&gt;=0.7*U1299,"B+",IF(R1299&gt;=0.6*U1299,"B",IF(R1299&gt;=0.5*U1299,"C",IF(R1299&gt;=0.4*U1299,"P",IF(R1299&lt;0.4*U1299,"F",R1299))))))))))))))</f>
        <v>A+</v>
      </c>
      <c r="N1299" s="8">
        <f t="shared" ca="1" si="123"/>
        <v>9</v>
      </c>
      <c r="O1299">
        <f t="shared" ref="O1299:O1305" si="124">O1298+1</f>
        <v>6</v>
      </c>
      <c r="P1299" s="1">
        <f ca="1">IF(ISERROR(F1289),"",IF(ISTEXT(VLOOKUP(B1289,INDIRECT($F$8),6+(O1299-1)*3)),(VLOOKUP(B1289,INDIRECT($F$8),6+(O1299-1)*3)),SUM(VLOOKUP(B1289,INDIRECT($F$8),6+(O1299-1)*3),IF(W1306,W1299,0))))</f>
        <v>22</v>
      </c>
      <c r="Q1299" s="1">
        <f ca="1">IF(ISERROR(F1289),"",VLOOKUP(B1289,INDIRECT($F$8),7+(O1299-1)*3))</f>
        <v>22</v>
      </c>
      <c r="R1299" s="1">
        <f ca="1">IF(ISERROR(F1289),"",SUM(P1299:Q1299))</f>
        <v>44</v>
      </c>
      <c r="S1299" s="1">
        <f ca="1">IF(ISERROR(F1289),"",VLOOKUP(A1289,INDIRECT($F$8),6+(O1299-1)*3))</f>
        <v>25</v>
      </c>
      <c r="T1299" s="1">
        <f ca="1">IF(ISERROR(F1289),"",VLOOKUP(A1289,INDIRECT($F$8),7+(O1299-1)*3))</f>
        <v>25</v>
      </c>
      <c r="U1299" s="1">
        <f ca="1">IF(ISERROR(F1289),"",VLOOKUP(A1289,INDIRECT($F$8),8+(O1299-1)*3))</f>
        <v>50</v>
      </c>
      <c r="V1299" s="1" t="str">
        <f ca="1">IF(ISERROR(F1289),"",IF(N1299=0,A1299,""))</f>
        <v/>
      </c>
      <c r="W1299" s="1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>0</v>
      </c>
      <c r="X1299" s="1" t="str">
        <f ca="1">IF(ISERROR(F1289),"",IF(W1299=0,"",_xlfn.TEXTJOIN("",FALSE," G+",W1299," in ",A1299)))</f>
        <v/>
      </c>
    </row>
    <row r="1300" spans="1:24" ht="12" customHeight="1" x14ac:dyDescent="0.25">
      <c r="A1300" s="7" t="str">
        <f ca="1">IF(ISERROR(F1289),"",VLOOKUP(C1289,INDIRECT($F$8),6+(O1300-1)*3,0))</f>
        <v>EEP 001</v>
      </c>
      <c r="B1300" s="38" t="str">
        <f ca="1">IF(ISERROR(F1289),"",VLOOKUP(D1289,INDIRECT($F$8),6+(O1300-1)*3,0))</f>
        <v>Basic Electrical Engineering Lab</v>
      </c>
      <c r="C1300" s="38"/>
      <c r="D1300" s="38"/>
      <c r="E1300" s="38"/>
      <c r="F1300" s="7">
        <f ca="1">IF(ISERROR(F1289),"",VLOOKUP(E1289,INDIRECT($F$8),6+(O1300-1)*3,0))</f>
        <v>1</v>
      </c>
      <c r="G1300" s="39" t="str">
        <f ca="1">IF(ISERROR(F1289),"",_xlfn.TEXTJOIN("/",FALSE,P1300,S1300))</f>
        <v>22/25</v>
      </c>
      <c r="H1300" s="39"/>
      <c r="I1300" s="39" t="str">
        <f ca="1">IF(ISERROR(F1289),"",_xlfn.TEXTJOIN("/",FALSE,Q1300,T1300))</f>
        <v>24/25</v>
      </c>
      <c r="J1300" s="39"/>
      <c r="K1300" s="39" t="str">
        <f ca="1">IF(ISERROR(F1289),"",_xlfn.TEXTJOIN("/",FALSE,R1300,U1300))</f>
        <v>46/50</v>
      </c>
      <c r="L1300" s="39"/>
      <c r="M1300" s="7" t="str">
        <f ca="1">IF(ISERROR(F1289),"",IF(ISTEXT(P1300),IF(P1300="A","Ab",IF(P1300="D","Dt",IF(P1300="UFM","UFM",IF(P1300="NA","")))),IF(AND(ISBLANK(P1300),ISBLANK(R1300)),"",IF(P1300&lt;0.3*S1300,"F",IF(ISBLANK(R1300),"",IF(ISTEXT(R1300),R1300,IF(R1300&gt;=0.9*U1300,"O",IF(R1300&gt;=0.85*U1300,"A+",IF(R1300&gt;=0.8*U1300,"A",IF(R1300&gt;=0.7*U1300,"B+",IF(R1300&gt;=0.6*U1300,"B",IF(R1300&gt;=0.5*U1300,"C",IF(R1300&gt;=0.4*U1300,"P",IF(R1300&lt;0.4*U1300,"F",R1300))))))))))))))</f>
        <v>O</v>
      </c>
      <c r="N1300" s="8">
        <f t="shared" ca="1" si="123"/>
        <v>10</v>
      </c>
      <c r="O1300">
        <f t="shared" si="124"/>
        <v>7</v>
      </c>
      <c r="P1300" s="1">
        <f ca="1">IF(ISERROR(F1289),"",IF(ISTEXT(VLOOKUP(B1289,INDIRECT($F$8),6+(O1300-1)*3)),(VLOOKUP(B1289,INDIRECT($F$8),6+(O1300-1)*3)),SUM(VLOOKUP(B1289,INDIRECT($F$8),6+(O1300-1)*3),IF(W1306,W1300,0))))</f>
        <v>22</v>
      </c>
      <c r="Q1300" s="1">
        <f ca="1">IF(ISERROR(F1289),"",VLOOKUP(B1289,INDIRECT($F$8),7+(O1300-1)*3))</f>
        <v>24</v>
      </c>
      <c r="R1300" s="1">
        <f ca="1">IF(ISERROR(F1289),"",SUM(P1300:Q1300))</f>
        <v>46</v>
      </c>
      <c r="S1300" s="1">
        <f ca="1">IF(ISERROR(F1289),"",VLOOKUP(A1289,INDIRECT($F$8),6+(O1300-1)*3))</f>
        <v>25</v>
      </c>
      <c r="T1300" s="1">
        <f ca="1">IF(ISERROR(F1289),"",VLOOKUP(A1289,INDIRECT($F$8),7+(O1300-1)*3))</f>
        <v>25</v>
      </c>
      <c r="U1300" s="1">
        <f ca="1">IF(ISERROR(F1289),"",VLOOKUP(A1289,INDIRECT($F$8),8+(O1300-1)*3))</f>
        <v>50</v>
      </c>
      <c r="V1300" s="1" t="str">
        <f ca="1">IF(ISERROR(F1289),"",IF(N1300=0,A1300,""))</f>
        <v/>
      </c>
      <c r="W1300" s="1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>0</v>
      </c>
      <c r="X1300" s="1" t="str">
        <f ca="1">IF(ISERROR(F1289),"",IF(W1300=0,"",_xlfn.TEXTJOIN("",FALSE," G+",W1300," in ",A1300)))</f>
        <v/>
      </c>
    </row>
    <row r="1301" spans="1:24" ht="12" customHeight="1" x14ac:dyDescent="0.25">
      <c r="A1301" s="7" t="str">
        <f ca="1">IF(ISERROR(F1289),"",VLOOKUP(C1289,INDIRECT($F$8),6+(O1301-1)*3,0))</f>
        <v>CSP 001</v>
      </c>
      <c r="B1301" s="38" t="str">
        <f ca="1">IF(ISERROR(F1289),"",VLOOKUP(D1289,INDIRECT($F$8),6+(O1301-1)*3-Z1301,0))</f>
        <v>Programming for Problem Solving Lab</v>
      </c>
      <c r="C1301" s="38"/>
      <c r="D1301" s="38"/>
      <c r="E1301" s="38"/>
      <c r="F1301" s="7">
        <f ca="1">IF(ISERROR(F1289),"",VLOOKUP(E1289,INDIRECT($F$8),6+(O1301-1)*3,0))</f>
        <v>1</v>
      </c>
      <c r="G1301" s="39" t="str">
        <f ca="1">IF(ISERROR(F1289),"",_xlfn.TEXTJOIN("/",FALSE,P1301,S1301))</f>
        <v>22/25</v>
      </c>
      <c r="H1301" s="39"/>
      <c r="I1301" s="39" t="str">
        <f ca="1">IF(ISERROR(F1289),"",_xlfn.TEXTJOIN("/",FALSE,Q1301,T1301))</f>
        <v>22/25</v>
      </c>
      <c r="J1301" s="39"/>
      <c r="K1301" s="39" t="str">
        <f ca="1">IF(ISERROR(F1289),"",_xlfn.TEXTJOIN("/",FALSE,R1301,U1301))</f>
        <v>44/50</v>
      </c>
      <c r="L1301" s="39"/>
      <c r="M1301" s="7" t="str">
        <f ca="1">IF(ISERROR(F1289),"",IF(ISTEXT(P1301),IF(P1301="A","Ab",IF(P1301="D","Dt",IF(P1301="UFM","UFM",IF(P1301="NA","")))),IF(AND(ISBLANK(P1301),ISBLANK(R1301)),"",IF(P1301&lt;0.3*S1301,"F",IF(ISBLANK(R1301),"",IF(ISTEXT(R1301),R1301,IF(R1301&gt;=0.9*U1301,"O",IF(R1301&gt;=0.85*U1301,"A+",IF(R1301&gt;=0.8*U1301,"A",IF(R1301&gt;=0.7*U1301,"B+",IF(R1301&gt;=0.6*U1301,"B",IF(R1301&gt;=0.5*U1301,"C",IF(R1301&gt;=0.4*U1301,"P",IF(R1301&lt;0.4*U1301,"F",R1301))))))))))))))</f>
        <v>A+</v>
      </c>
      <c r="N1301" s="8">
        <f t="shared" ca="1" si="123"/>
        <v>9</v>
      </c>
      <c r="O1301">
        <f t="shared" si="124"/>
        <v>8</v>
      </c>
      <c r="P1301" s="1">
        <f ca="1">IF(ISERROR(F1289),"",IF(ISTEXT(VLOOKUP(B1289,INDIRECT($F$8),6+(O1301-1)*3)),(VLOOKUP(B1289,INDIRECT($F$8),6+(O1301-1)*3)),SUM(VLOOKUP(B1289,INDIRECT($F$8),6+(O1301-1)*3),IF(W1306,W1301,0))))</f>
        <v>22</v>
      </c>
      <c r="Q1301" s="1">
        <f ca="1">IF(ISERROR(F1289),"",VLOOKUP(B1289,INDIRECT($F$8),7+(O1301-1)*3))</f>
        <v>22</v>
      </c>
      <c r="R1301" s="1">
        <f ca="1">IF(ISERROR(F1289),"",SUM(P1301:Q1301))</f>
        <v>44</v>
      </c>
      <c r="S1301" s="1">
        <f ca="1">IF(ISERROR(F1289),"",VLOOKUP(A1289,INDIRECT($F$8),6+(O1301-1)*3))</f>
        <v>25</v>
      </c>
      <c r="T1301" s="1">
        <f ca="1">IF(ISERROR(F1289),"",VLOOKUP(A1289,INDIRECT($F$8),7+(O1301-1)*3))</f>
        <v>25</v>
      </c>
      <c r="U1301" s="1">
        <f ca="1">IF(ISERROR(F1289),"",VLOOKUP(A1289,INDIRECT($F$8),8+(O1301-1)*3))</f>
        <v>50</v>
      </c>
      <c r="V1301" s="1" t="str">
        <f ca="1">IF(ISERROR(F1289),"",IF(N1301=0,A1301,""))</f>
        <v/>
      </c>
      <c r="W1301" s="1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>0</v>
      </c>
      <c r="X1301" s="1" t="str">
        <f ca="1">IF(ISERROR(F1289),"",IF(W1301=0,"",_xlfn.TEXTJOIN("",FALSE," G+",W1301," in ",A1301)))</f>
        <v/>
      </c>
    </row>
    <row r="1302" spans="1:24" ht="12" customHeight="1" x14ac:dyDescent="0.25">
      <c r="A1302" s="7" t="str">
        <f ca="1">IF(ISERROR(F1289),"",VLOOKUP(C1289,INDIRECT($F$8),6+(O1302-1)*3,0))</f>
        <v>MEP 002</v>
      </c>
      <c r="B1302" s="38" t="str">
        <f ca="1">IF(ISERROR(F1289),"",VLOOKUP(D1289,INDIRECT($F$8),6+(O1302-1)*3-Z1302,0))</f>
        <v>Engineering Graphics &amp; Design Lab</v>
      </c>
      <c r="C1302" s="38"/>
      <c r="D1302" s="38"/>
      <c r="E1302" s="38"/>
      <c r="F1302" s="7">
        <f ca="1">IF(ISERROR(F1289),"",VLOOKUP(E1289,INDIRECT($F$8),6+(O1302-1)*3,0))</f>
        <v>2</v>
      </c>
      <c r="G1302" s="39" t="str">
        <f ca="1">IF(ISERROR(F1289),"",_xlfn.TEXTJOIN("/",FALSE,P1302,S1302))</f>
        <v>41/50</v>
      </c>
      <c r="H1302" s="39"/>
      <c r="I1302" s="39" t="str">
        <f ca="1">IF(ISERROR(F1289),"",_xlfn.TEXTJOIN("/",FALSE,Q1302,T1302))</f>
        <v>50/50</v>
      </c>
      <c r="J1302" s="39"/>
      <c r="K1302" s="39" t="str">
        <f ca="1">IF(ISERROR(F1289),"",_xlfn.TEXTJOIN("/",FALSE,R1302,U1302))</f>
        <v>91/100</v>
      </c>
      <c r="L1302" s="39"/>
      <c r="M1302" s="7" t="str">
        <f ca="1">IF(ISERROR(F1289),"",IF(ISTEXT(P1302),IF(P1302="A","Ab",IF(P1302="D","Dt",IF(P1302="UFM","UFM",IF(P1302="NA","")))),IF(AND(ISBLANK(P1302),ISBLANK(R1302)),"",IF(P1302&lt;0.3*S1302,"F",IF(ISBLANK(R1302),"",IF(ISTEXT(R1302),R1302,IF(R1302&gt;=0.9*U1302,"O",IF(R1302&gt;=0.85*U1302,"A+",IF(R1302&gt;=0.8*U1302,"A",IF(R1302&gt;=0.7*U1302,"B+",IF(R1302&gt;=0.6*U1302,"B",IF(R1302&gt;=0.5*U1302,"C",IF(R1302&gt;=0.4*U1302,"P",IF(R1302&lt;0.4*U1302,"F",R1302))))))))))))))</f>
        <v>O</v>
      </c>
      <c r="N1302" s="8">
        <f t="shared" ca="1" si="123"/>
        <v>10</v>
      </c>
      <c r="O1302">
        <f t="shared" si="124"/>
        <v>9</v>
      </c>
      <c r="P1302" s="1">
        <f ca="1">IF(ISERROR(F1289),"",IF(ISTEXT(VLOOKUP(B1289,INDIRECT($F$8),6+(O1302-1)*3)),(VLOOKUP(B1289,INDIRECT($F$8),6+(O1302-1)*3)),SUM(VLOOKUP(B1289,INDIRECT($F$8),6+(O1302-1)*3),IF(W1306,W1302,0))))</f>
        <v>41</v>
      </c>
      <c r="Q1302" s="1">
        <f ca="1">IF(ISERROR(F1289),"",VLOOKUP(B1289,INDIRECT($F$8),7+(O1302-1)*3))</f>
        <v>50</v>
      </c>
      <c r="R1302" s="1">
        <f ca="1">IF(ISERROR(F1289),"",SUM(P1302:Q1302))</f>
        <v>91</v>
      </c>
      <c r="S1302" s="1">
        <f ca="1">IF(ISERROR(F1289),"",VLOOKUP(A1289,INDIRECT($F$8),6+(O1302-1)*3))</f>
        <v>50</v>
      </c>
      <c r="T1302" s="1">
        <f ca="1">IF(ISERROR(F1289),"",VLOOKUP(A1289,INDIRECT($F$8),7+(O1302-1)*3))</f>
        <v>50</v>
      </c>
      <c r="U1302" s="1">
        <f ca="1">IF(ISERROR(F1289),"",VLOOKUP(A1289,INDIRECT($F$8),8+(O1302-1)*3))</f>
        <v>100</v>
      </c>
      <c r="V1302" s="1" t="str">
        <f ca="1">IF(ISERROR(F1289),"",IF(N1302=0,A1302,""))</f>
        <v/>
      </c>
      <c r="W1302" s="1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>0</v>
      </c>
      <c r="X1302" s="1" t="str">
        <f ca="1">IF(ISERROR(F1289),"",IF(W1302=0,"",_xlfn.TEXTJOIN("",FALSE," G+",W1302," in ",A1302)))</f>
        <v/>
      </c>
    </row>
    <row r="1303" spans="1:24" ht="12" customHeight="1" x14ac:dyDescent="0.25">
      <c r="A1303" s="7" t="str">
        <f ca="1">IF(ISERROR(F1289),"",VLOOKUP(C1289,INDIRECT($F$8),6+(O1303-1)*3,0))</f>
        <v>AHP 003</v>
      </c>
      <c r="B1303" s="38" t="str">
        <f ca="1">IF(ISERROR(F1289),"",VLOOKUP(D1289,INDIRECT($F$8),6+(O1303-1)*3,0))</f>
        <v>Introduction to Digital Marketing Lab</v>
      </c>
      <c r="C1303" s="38"/>
      <c r="D1303" s="38"/>
      <c r="E1303" s="38"/>
      <c r="F1303" s="7">
        <f ca="1">IF(ISERROR(F1289),"",VLOOKUP(E1289,INDIRECT($F$8),6+(O1303-1)*3,0))</f>
        <v>1</v>
      </c>
      <c r="G1303" s="39" t="str">
        <f ca="1">IF(ISERROR(F1289),"",_xlfn.TEXTJOIN("/",FALSE,P1303,S1303))</f>
        <v>22/25</v>
      </c>
      <c r="H1303" s="39"/>
      <c r="I1303" s="39" t="str">
        <f ca="1">IF(ISERROR(F1289),"",_xlfn.TEXTJOIN("/",FALSE,Q1303,T1303))</f>
        <v>20/25</v>
      </c>
      <c r="J1303" s="39"/>
      <c r="K1303" s="39" t="str">
        <f ca="1">IF(ISERROR(F1289),"",_xlfn.TEXTJOIN("/",FALSE,R1303,U1303))</f>
        <v>42/50</v>
      </c>
      <c r="L1303" s="39"/>
      <c r="M1303" s="7" t="str">
        <f ca="1">IF(ISERROR(F1289),"",IF(ISTEXT(P1303),IF(P1303="A","Ab",IF(P1303="D","Dt",IF(P1303="UFM","UFM",IF(P1303="NA","")))),IF(AND(ISBLANK(P1303),ISBLANK(R1303)),"",IF(P1303&lt;0.3*S1303,"F",IF(ISBLANK(R1303),"",IF(ISTEXT(R1303),R1303,IF(R1303&gt;=0.9*U1303,"O",IF(R1303&gt;=0.85*U1303,"A+",IF(R1303&gt;=0.8*U1303,"A",IF(R1303&gt;=0.7*U1303,"B+",IF(R1303&gt;=0.6*U1303,"B",IF(R1303&gt;=0.5*U1303,"C",IF(R1303&gt;=0.4*U1303,"P",IF(R1303&lt;0.4*U1303,"F",R1303))))))))))))))</f>
        <v>A</v>
      </c>
      <c r="N1303" s="8">
        <f t="shared" ca="1" si="123"/>
        <v>8</v>
      </c>
      <c r="O1303">
        <f t="shared" si="124"/>
        <v>10</v>
      </c>
      <c r="P1303" s="1">
        <f ca="1">IF(ISERROR(F1289),"",IF(ISTEXT(VLOOKUP(B1289,INDIRECT($F$8),6+(O1303-1)*3)),(VLOOKUP(B1289,INDIRECT($F$8),6+(O1303-1)*3)),SUM(VLOOKUP(B1289,INDIRECT($F$8),6+(O1303-1)*3),IF(W1306,W1303,0))))</f>
        <v>22</v>
      </c>
      <c r="Q1303" s="1">
        <f ca="1">IF(ISERROR(F1289),"",VLOOKUP(B1289,INDIRECT($F$8),7+(O1303-1)*3))</f>
        <v>20</v>
      </c>
      <c r="R1303" s="1">
        <f ca="1">IF(ISERROR(F1289),"",SUM(P1303:Q1303))</f>
        <v>42</v>
      </c>
      <c r="S1303" s="1">
        <f ca="1">IF(ISERROR(F1289),"",VLOOKUP(A1289,INDIRECT($F$8),6+(O1303-1)*3))</f>
        <v>25</v>
      </c>
      <c r="T1303" s="1">
        <f ca="1">IF(ISERROR(F1289),"",VLOOKUP(A1289,INDIRECT($F$8),7+(O1303-1)*3))</f>
        <v>25</v>
      </c>
      <c r="U1303" s="1">
        <f ca="1">IF(ISERROR(F1289),"",VLOOKUP(A1289,INDIRECT($F$8),8+(O1303-1)*3))</f>
        <v>50</v>
      </c>
      <c r="V1303" s="1" t="str">
        <f ca="1">IF(ISERROR(F1289),"",IF(N1303=0,A1303,""))</f>
        <v/>
      </c>
      <c r="W1303" s="1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>0</v>
      </c>
      <c r="X1303" s="1" t="str">
        <f ca="1">IF(ISERROR(F1289),"",IF(W1303=0,"",_xlfn.TEXTJOIN("",FALSE," G+",W1303," in ",A1303)))</f>
        <v/>
      </c>
    </row>
    <row r="1304" spans="1:24" ht="12" customHeight="1" x14ac:dyDescent="0.25">
      <c r="A1304" s="7" t="str">
        <f ca="1">IF(ISERROR(F1289),"",VLOOKUP(C1289,INDIRECT($F$8),6+(O1304-1)*3,0))</f>
        <v>AHP 005</v>
      </c>
      <c r="B1304" s="38" t="str">
        <f ca="1">IF(ISERROR(F1289),"",VLOOKUP(D1289,INDIRECT($F$8),6+(O1304-1)*3,0))</f>
        <v>Self Employment &amp; Entrepreneurship Development</v>
      </c>
      <c r="C1304" s="38"/>
      <c r="D1304" s="38"/>
      <c r="E1304" s="38"/>
      <c r="F1304" s="7">
        <f ca="1">IF(ISERROR(F1289),"",VLOOKUP(E1289,INDIRECT($F$8),6+(O1304-1)*3,0))</f>
        <v>1</v>
      </c>
      <c r="G1304" s="39" t="str">
        <f ca="1">IF(ISERROR(F1289),"",_xlfn.TEXTJOIN("/",FALSE,P1304,S1304))</f>
        <v>22/25</v>
      </c>
      <c r="H1304" s="39"/>
      <c r="I1304" s="39" t="str">
        <f ca="1">IF(ISERROR(F1289),"",_xlfn.TEXTJOIN("/",FALSE,Q1304,T1304))</f>
        <v>21/25</v>
      </c>
      <c r="J1304" s="39"/>
      <c r="K1304" s="39" t="str">
        <f ca="1">IF(ISERROR(F1289),"",_xlfn.TEXTJOIN("/",FALSE,R1304,U1304))</f>
        <v>43/50</v>
      </c>
      <c r="L1304" s="39"/>
      <c r="M1304" s="7" t="str">
        <f ca="1">IF(ISERROR(F1289),"",IF(ISTEXT(P1304),IF(P1304="A","Ab",IF(P1304="D","Dt",IF(P1304="UFM","UFM",IF(P1304="NA","")))),IF(AND(ISBLANK(P1304),ISBLANK(R1304)),"",IF(P1304&lt;0.3*S1304,"F",IF(ISBLANK(R1304),"",IF(ISTEXT(R1304),R1304,IF(R1304&gt;=0.9*U1304,"O",IF(R1304&gt;=0.85*U1304,"A+",IF(R1304&gt;=0.8*U1304,"A",IF(R1304&gt;=0.7*U1304,"B+",IF(R1304&gt;=0.6*U1304,"B",IF(R1304&gt;=0.5*U1304,"C",IF(R1304&gt;=0.4*U1304,"P",IF(R1304&lt;0.4*U1304,"F",R1304))))))))))))))</f>
        <v>A+</v>
      </c>
      <c r="N1304" s="8">
        <f t="shared" ca="1" si="123"/>
        <v>9</v>
      </c>
      <c r="O1304">
        <f t="shared" si="124"/>
        <v>11</v>
      </c>
      <c r="P1304" s="1">
        <f ca="1">IF(ISERROR(F1289),"",IF(ISTEXT(VLOOKUP(B1289,INDIRECT($F$8),6+(O1304-1)*3)),(VLOOKUP(B1289,INDIRECT($F$8),6+(O1304-1)*3)),SUM(VLOOKUP(B1289,INDIRECT($F$8),6+(O1304-1)*3),IF(W1306,W1304,0))))</f>
        <v>22</v>
      </c>
      <c r="Q1304" s="1">
        <f ca="1">IF(ISERROR(F1289),"",VLOOKUP(B1289,INDIRECT($F$8),7+(O1304-1)*3))</f>
        <v>21</v>
      </c>
      <c r="R1304" s="1">
        <f ca="1">IF(ISERROR(F1289),"",SUM(P1304:Q1304))</f>
        <v>43</v>
      </c>
      <c r="S1304" s="1">
        <f ca="1">IF(ISERROR(F1289),"",VLOOKUP(A1289,INDIRECT($F$8),6+(O1304-1)*3))</f>
        <v>25</v>
      </c>
      <c r="T1304" s="1">
        <f ca="1">IF(ISERROR(F1289),"",VLOOKUP(A1289,INDIRECT($F$8),7+(O1304-1)*3))</f>
        <v>25</v>
      </c>
      <c r="U1304" s="1">
        <f ca="1">IF(ISERROR(F1289),"",VLOOKUP(A1289,INDIRECT($F$8),8+(O1304-1)*3))</f>
        <v>50</v>
      </c>
      <c r="V1304" s="1" t="str">
        <f ca="1">IF(ISERROR(F1289),"",IF(N1304=0,A1304,""))</f>
        <v/>
      </c>
      <c r="W1304" s="1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>0</v>
      </c>
      <c r="X1304" s="1" t="str">
        <f ca="1">IF(ISERROR(F1289),"",IF(W1304=0,"",_xlfn.TEXTJOIN("",FALSE," G+",W1304," in ",A1304)))</f>
        <v/>
      </c>
    </row>
    <row r="1305" spans="1:24" ht="12" customHeight="1" x14ac:dyDescent="0.25">
      <c r="A1305" s="7" t="str">
        <f ca="1">IF(ISERROR(F1289),"",VLOOKUP(C1289,INDIRECT($F$8),6+(O1305-1)*3-Y1305,0))</f>
        <v>GP 02</v>
      </c>
      <c r="B1305" s="38" t="str">
        <f ca="1">IF(ISERROR(F1289),"",VLOOKUP(D1289,INDIRECT($F$8),6+(O1305-1)*3-Z1305,0))</f>
        <v>General Proficiency ($)</v>
      </c>
      <c r="C1305" s="38"/>
      <c r="D1305" s="38"/>
      <c r="E1305" s="38"/>
      <c r="F1305" s="7">
        <f ca="1">IF(ISERROR(F1289),"",VLOOKUP(E1289,INDIRECT($F$8),6+(O1305-1)*3-AA1305,0))</f>
        <v>0</v>
      </c>
      <c r="G1305" s="39" t="str">
        <f ca="1">IF(ISERROR(F1289),"","-")</f>
        <v>-</v>
      </c>
      <c r="H1305" s="39"/>
      <c r="I1305" s="39" t="str">
        <f ca="1">IF(ISERROR(F1289),"",_xlfn.TEXTJOIN("/",FALSE,Q1305,T1305))</f>
        <v>45/50</v>
      </c>
      <c r="J1305" s="39"/>
      <c r="K1305" s="39" t="str">
        <f ca="1">IF(ISERROR(F1289),"",_xlfn.TEXTJOIN("/",FALSE,R1305,U1305))</f>
        <v>45/50</v>
      </c>
      <c r="L1305" s="39"/>
      <c r="M1305" s="39" t="str">
        <f ca="1">IF(ISBLANK(R1305),"",IF(ISTEXT(R1305),R1305,IF(R1305&gt;=0.8*U1305,"Excellent",IF(R1305&gt;=0.6*U1305,"Very Good",IF(R1305&gt;=0.4*U1305,"Good",IF(R1305&gt;=0.2*U1305,"Satisfactory","Average"))))))</f>
        <v>Excellent</v>
      </c>
      <c r="N1305" s="39"/>
      <c r="O1305">
        <f t="shared" si="124"/>
        <v>12</v>
      </c>
      <c r="P1305" s="1">
        <f ca="1">IF(ISERROR(F1289),"",IF(ISTEXT(VLOOKUP(B\28,INDIRECT($F$8),6+(O1305-1)*3)),(VLOOKUP(B1289,INDIRECT($F$8),6+(O1305-1)*3)),SUM(VLOOKUP(B1289,INDIRECT($F$8),6+(O1305-1)*3),IF(W1306,W1305,0))))</f>
        <v>0</v>
      </c>
      <c r="Q1305" s="1">
        <f ca="1">IF(ISERROR(F1289),"",VLOOKUP(B1289,INDIRECT($F$8),7+(O1305-1)*3))</f>
        <v>45</v>
      </c>
      <c r="R1305" s="1">
        <f ca="1">IF(ISERROR(F1289),"",SUM(P1305:Q1305))</f>
        <v>45</v>
      </c>
      <c r="S1305" s="1">
        <f ca="1">IF(ISERROR(F1289),"",VLOOKUP(A1289,INDIRECT($F$8),6+(O1305-1)*3))</f>
        <v>0</v>
      </c>
      <c r="T1305" s="1">
        <f ca="1">IF(ISERROR(F1289),"",VLOOKUP(A1289,INDIRECT($F$8),7+(O1305-1)*3))</f>
        <v>50</v>
      </c>
      <c r="U1305" s="1">
        <f ca="1">IF(ISERROR(F1289),"",VLOOKUP(A1289,INDIRECT($F$8),8+(O1305-1)*3))</f>
        <v>50</v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5">
      <c r="A1306" s="40" t="str">
        <f ca="1">IF(ISERROR(F1289),"",A1285)</f>
        <v>Total Credits/ Marks/ Total Grade Points</v>
      </c>
      <c r="B1306" s="40"/>
      <c r="C1306" s="40"/>
      <c r="D1306" s="40"/>
      <c r="E1306" s="40"/>
      <c r="F1306" s="10">
        <f ca="1">IF(ISERROR(F1289),"",SUM(F1294:F1304))</f>
        <v>23</v>
      </c>
      <c r="G1306" s="41" t="str">
        <f ca="1">IF(ISERROR(F1289),"",_xlfn.TEXTJOIN("/",TRUE,SUMIF(F1294:F1305,"&gt;0",P1294:P1305),SUMIF(F1294:F1305,"&gt;0",S1294:S1305)))</f>
        <v>414/575</v>
      </c>
      <c r="H1306" s="41"/>
      <c r="I1306" s="41" t="str">
        <f ca="1">IF(ISERROR(F1289),"",_xlfn.TEXTJOIN("/",TRUE,SUMIF(F1294:F1305,"&gt;0",Q1294:Q1305),SUMIF(F1294:F1305,"&gt;0",T1294:T1305)))</f>
        <v>338/375</v>
      </c>
      <c r="J1306" s="41"/>
      <c r="K1306" s="41" t="str">
        <f ca="1">IF(ISERROR(F1289),"",_xlfn.TEXTJOIN("/",TRUE,SUMIF(F1294:F1305,"&gt;0",R1294:R1305),SUMIF(F1294:F1305,"&gt;0",U1294:U1305)))</f>
        <v>752/950</v>
      </c>
      <c r="L1306" s="41"/>
      <c r="M1306" s="40" t="e">
        <f ca="1">IF(ISERROR(F1289),"",SUMPRODUCT(N1294:N1304,F1294:F1304))</f>
        <v>#N/A</v>
      </c>
      <c r="N1306" s="40"/>
      <c r="V1306" s="1" t="e">
        <f ca="1">IF(ISERROR(F1289),"",_xlfn.TEXTJOIN(", ",TRUE,V1294:V1305))</f>
        <v>#N/A</v>
      </c>
      <c r="W1306" t="b">
        <f ca="1">IF(ISERROR(F1289),"",IF(SUM(W1294:W1305)&lt;=W1293,TRUE,FALSE))</f>
        <v>0</v>
      </c>
      <c r="X1306" s="1" t="str">
        <f ca="1">IF(ISERROR(F1289),"",_xlfn.TEXTJOIN(",",TRUE,X1294:X1305))</f>
        <v xml:space="preserve"> G+11 in AHT 001</v>
      </c>
    </row>
    <row r="1307" spans="1:24" ht="12" customHeight="1" x14ac:dyDescent="0.25">
      <c r="A1307" s="40" t="str">
        <f ca="1">IF(ISERROR(F1289),"",A1286)</f>
        <v>Result:</v>
      </c>
      <c r="B1307" s="42" t="e" cm="1">
        <f t="array" aca="1" ref="B1307" ca="1">IF(INDIRECT("N" &amp; ROW())&lt;20, "NOT PROMOTED TO SECOND YEAR", IF(TRIM(INDIRECT("V" &amp; ROW()-1))="","PASS","CARRY OVER")
)</f>
        <v>#N/A</v>
      </c>
      <c r="C1307" s="42"/>
      <c r="D1307" s="40" t="str">
        <f ca="1">IF(ISERROR(F1289),"",D1286)</f>
        <v>Remark:</v>
      </c>
      <c r="E1307" s="42" t="e">
        <f ca="1">IF(ISERROR(F1289),"",IF(V1306="",IF(X1306="","",X1306),_xlfn.TEXTJOIN(" ",TRUE,"BACK IN",V1306)))</f>
        <v>#N/A</v>
      </c>
      <c r="F1307" s="42"/>
      <c r="G1307" s="40" t="str">
        <f ca="1">IF(ISERROR(F1289),"",G1286)</f>
        <v>SGPA:</v>
      </c>
      <c r="H1307" s="43" t="e">
        <f ca="1">IF(ISERROR(F1289),"",M1306/F1306)</f>
        <v>#N/A</v>
      </c>
      <c r="I1307" s="40" t="str">
        <f ca="1">IF(ISERROR(F1289),"",I1286)</f>
        <v>CGPA:</v>
      </c>
      <c r="J1307" s="43" t="e">
        <f ca="1">IF(ISERROR(F1289),"",VLOOKUP(B1289,INDIRECT($F$8),12+(O1305-1)*3,0))</f>
        <v>#N/A</v>
      </c>
      <c r="K1307" s="42" t="str">
        <f ca="1">IF(ISERROR(F1289),"",K1286)</f>
        <v>Earned Credits:</v>
      </c>
      <c r="L1307" s="40">
        <f ca="1">IF(ISERROR(F1289),"",SUMIF(N1294:N1304,"&gt;0",F1294:F1304))</f>
        <v>19</v>
      </c>
      <c r="M1307" s="42" t="str">
        <f ca="1">IF(ISERROR(F1289),"",M1286)</f>
        <v>Cuml. Earned Credits:</v>
      </c>
      <c r="N1307" s="40">
        <f ca="1">IF(ISERROR(F1289),"",VLOOKUP(B1289,INDIRECT($F$8),10+(O1305-1)*3,0))</f>
        <v>42</v>
      </c>
    </row>
    <row r="1308" spans="1:24" ht="12" customHeight="1" x14ac:dyDescent="0.25">
      <c r="A1308" s="40"/>
      <c r="B1308" s="42"/>
      <c r="C1308" s="42"/>
      <c r="D1308" s="40"/>
      <c r="E1308" s="42"/>
      <c r="F1308" s="42"/>
      <c r="G1308" s="40"/>
      <c r="H1308" s="43"/>
      <c r="I1308" s="40"/>
      <c r="J1308" s="43"/>
      <c r="K1308" s="42"/>
      <c r="L1308" s="40"/>
      <c r="M1308" s="42"/>
      <c r="N1308" s="40"/>
    </row>
    <row r="1309" spans="1:24" ht="12" customHeight="1" x14ac:dyDescent="0.25">
      <c r="A1309" s="40"/>
      <c r="B1309" s="42"/>
      <c r="C1309" s="42"/>
      <c r="D1309" s="40"/>
      <c r="E1309" s="42"/>
      <c r="F1309" s="42"/>
      <c r="G1309" s="40"/>
      <c r="H1309" s="43"/>
      <c r="I1309" s="40"/>
      <c r="J1309" s="43"/>
      <c r="K1309" s="42"/>
      <c r="L1309" s="40"/>
      <c r="M1309" s="42"/>
      <c r="N1309" s="40"/>
    </row>
    <row r="1310" spans="1:24" ht="12" customHeight="1" x14ac:dyDescent="0.25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str">
        <f ca="1">VLOOKUP(B1310,INDIRECT($F$8),4,0)</f>
        <v>YASH KUMAR</v>
      </c>
    </row>
    <row r="1311" spans="1:24" ht="12" customHeight="1" x14ac:dyDescent="0.25">
      <c r="A1311" s="44" t="str">
        <f ca="1">IF(ISERROR(F1310),"",A1290)</f>
        <v>Name:</v>
      </c>
      <c r="B1311" s="44" t="str">
        <f ca="1">IFERROR(VLOOKUP(B1310,INDIRECT($F$8),4,0),"")</f>
        <v>YASH KUMAR</v>
      </c>
      <c r="C1311" s="44"/>
      <c r="D1311" s="44" t="str">
        <f ca="1">IF(ISERROR(F1310),"",D1290)</f>
        <v>Father's Name:</v>
      </c>
      <c r="E1311" s="44" t="str">
        <f ca="1">IFERROR(VLOOKUP(B1310,INDIRECT($F$8),5,0),"")</f>
        <v>SHIV KUMAR</v>
      </c>
      <c r="F1311" s="44"/>
      <c r="G1311" s="44" t="str">
        <f ca="1">IF(ISERROR(F1310),"",G1290)</f>
        <v>University Roll No:</v>
      </c>
      <c r="H1311" s="44"/>
      <c r="I1311" s="45">
        <f ca="1">IFERROR(VLOOKUP(B1310,INDIRECT($F$8),2,0),"")</f>
        <v>250090101063</v>
      </c>
      <c r="J1311" s="45"/>
      <c r="K1311" s="44" t="str">
        <f ca="1">IF(ISERROR(F1310),"",K1290)</f>
        <v>University Enrol. No:</v>
      </c>
      <c r="L1311" s="44"/>
      <c r="M1311" s="45">
        <f ca="1">IFERROR(VLOOKUP(B1310,INDIRECT($F$8),3,0),"")</f>
        <v>0</v>
      </c>
      <c r="N1311" s="45"/>
    </row>
    <row r="1312" spans="1:24" ht="12" customHeight="1" x14ac:dyDescent="0.25">
      <c r="A1312" s="44"/>
      <c r="B1312" s="44"/>
      <c r="C1312" s="44"/>
      <c r="D1312" s="44"/>
      <c r="E1312" s="44"/>
      <c r="F1312" s="44"/>
      <c r="G1312" s="44"/>
      <c r="H1312" s="44"/>
      <c r="I1312" s="45"/>
      <c r="J1312" s="45"/>
      <c r="K1312" s="44"/>
      <c r="L1312" s="44"/>
      <c r="M1312" s="45"/>
      <c r="N1312" s="45"/>
    </row>
    <row r="1313" spans="1:24" ht="12" customHeight="1" x14ac:dyDescent="0.25">
      <c r="A1313" s="42" t="str">
        <f ca="1">IF(ISERROR(F1310),"",A1292)</f>
        <v>Subject Code</v>
      </c>
      <c r="B1313" s="42" t="str">
        <f ca="1">IF(ISERROR(F1310),"",B1292)</f>
        <v>Subject Name</v>
      </c>
      <c r="C1313" s="42"/>
      <c r="D1313" s="42"/>
      <c r="E1313" s="42"/>
      <c r="F1313" s="42" t="str">
        <f ca="1">IF(ISERROR(F1310),"",F1292)</f>
        <v>Credits</v>
      </c>
      <c r="G1313" s="42" t="str">
        <f ca="1">IF(ISERROR(F1310),"",G1292)</f>
        <v>External Marks</v>
      </c>
      <c r="H1313" s="42"/>
      <c r="I1313" s="42" t="str">
        <f ca="1">IF(ISERROR(F1310),"",I1292)</f>
        <v>Sessional Marks</v>
      </c>
      <c r="J1313" s="42"/>
      <c r="K1313" s="42" t="str">
        <f ca="1">IF(ISERROR(F1310),"",K1292)</f>
        <v>Total Marks</v>
      </c>
      <c r="L1313" s="42"/>
      <c r="M1313" s="42" t="str">
        <f ca="1">IF(ISERROR(F1310),"",M1292)</f>
        <v>Grade</v>
      </c>
      <c r="N1313" s="42" t="str">
        <f ca="1">IF(ISERROR(F1310),"",N1292)</f>
        <v>Grade Points</v>
      </c>
    </row>
    <row r="1314" spans="1:24" ht="12" customHeight="1" x14ac:dyDescent="0.25">
      <c r="A1314" s="42"/>
      <c r="B1314" s="42"/>
      <c r="C1314" s="42"/>
      <c r="D1314" s="42"/>
      <c r="E1314" s="42"/>
      <c r="F1314" s="42"/>
      <c r="G1314" s="42"/>
      <c r="H1314" s="42"/>
      <c r="I1314" s="42"/>
      <c r="J1314" s="42"/>
      <c r="K1314" s="42"/>
      <c r="L1314" s="42"/>
      <c r="M1314" s="42"/>
      <c r="N1314" s="42"/>
      <c r="W1314">
        <v>10</v>
      </c>
    </row>
    <row r="1315" spans="1:24" ht="12" customHeight="1" x14ac:dyDescent="0.25">
      <c r="A1315" s="7" t="str">
        <f ca="1">IF(ISERROR(F1310),"",VLOOKUP(C1310,INDIRECT($F$8),6+(O1315-1)*3,0))</f>
        <v>AHT 001</v>
      </c>
      <c r="B1315" s="38" t="str">
        <f ca="1">IF(ISERROR(F1310),"",VLOOKUP(D1310,INDIRECT($F$8),6+(O1315-1)*3,0))</f>
        <v>Engineering Physics</v>
      </c>
      <c r="C1315" s="38"/>
      <c r="D1315" s="38"/>
      <c r="E1315" s="38"/>
      <c r="F1315" s="7">
        <f ca="1">IF(ISERROR(F1310),"",VLOOKUP(E1310,INDIRECT($F$8),6+(O1315-1)*3,0))</f>
        <v>4</v>
      </c>
      <c r="G1315" s="39" t="str">
        <f ca="1">IF(ISERROR(F1310),"",_xlfn.TEXTJOIN("/",FALSE,P1315,S1315))</f>
        <v>SHIV KUMAR/100</v>
      </c>
      <c r="H1315" s="39"/>
      <c r="I1315" s="39" t="str">
        <f ca="1">IF(ISERROR(F1310),"",_xlfn.TEXTJOIN("/",FALSE,Q1315,T1315))</f>
        <v>33/50</v>
      </c>
      <c r="J1315" s="39"/>
      <c r="K1315" s="39" t="str">
        <f ca="1">IF(ISERROR(F1310),"",_xlfn.TEXTJOIN("/",FALSE,R1315,U1315))</f>
        <v>33/150</v>
      </c>
      <c r="L1315" s="39"/>
      <c r="M1315" s="7" t="b">
        <f ca="1">IF(ISERROR(F1310),"",IF(ISTEXT(P1315),IF(P1315="A","Ab",IF(P1315="D","Dt",IF(P1315="UFM","UFM",IF(P1315="NA","")))),IF(AND(ISBLANK(P1315),ISBLANK(R1315)),"",IF(P1315&lt;0.3*S1315,"F",IF(ISBLANK(R1315),"",IF(ISTEXT(R1315),R1315,IF(R1315&gt;=0.9*U1315,"O",IF(R1315&gt;=0.85*U1315,"A+",IF(R1315&gt;=0.8*U1315,"A",IF(R1315&gt;=0.7*U1315,"B+",IF(R1315&gt;=0.6*U1315,"B",IF(R1315&gt;=0.5*U1315,"C",IF(R1315&gt;=0.4*U1315,"P",IF(R1315&lt;0.4*U1315,"F",R1315))))))))))))))</f>
        <v>0</v>
      </c>
      <c r="N1315" s="8" t="e">
        <f t="shared" ref="N1315:N1325" ca="1" si="125">INDEX($Z$2:$Z$13,MATCH(M1315,$Y$2:$Y$13,0))</f>
        <v>#N/A</v>
      </c>
      <c r="O1315">
        <v>1</v>
      </c>
      <c r="P1315" s="1" t="str">
        <f ca="1">IF(ISERROR(F1310),"",IF(ISTEXT(VLOOKUP(B1310,INDIRECT($F$8),6+(O1315-1)*3)),(VLOOKUP(B1310,INDIRECT($F$8),6+(O1315-1)*3)),SUM(VLOOKUP(B1310,INDIRECT($F$8),6+(O1315-1)*3),IF(W1327,W1315,0))))</f>
        <v>SHIV KUMAR</v>
      </c>
      <c r="Q1315" s="1">
        <f ca="1">IF(ISERROR(F1310),"",VLOOKUP(B1310,INDIRECT($F$8),7+(O1315-1)*3))</f>
        <v>33</v>
      </c>
      <c r="R1315" s="1">
        <f ca="1">IF(ISERROR(F1310),"",SUM(P1315:Q1315))</f>
        <v>33</v>
      </c>
      <c r="S1315" s="1">
        <f ca="1">IF(ISERROR(F1310),"",VLOOKUP(A1310,INDIRECT($F$8),6+(O1315-1)*3))</f>
        <v>100</v>
      </c>
      <c r="T1315" s="1">
        <f ca="1">IF(ISERROR(F1310),"",VLOOKUP(A1310,INDIRECT($F$8),7+(O1315-1)*3))</f>
        <v>50</v>
      </c>
      <c r="U1315" s="1">
        <f ca="1">IF(ISERROR(F1310),"",VLOOKUP(A1310,INDIRECT($F$8),8+(O1315-1)*3))</f>
        <v>150</v>
      </c>
      <c r="V1315" s="1" t="e">
        <f ca="1">IF(ISERROR(F1310),"",IF(N1315=0,A1315,""))</f>
        <v>#N/A</v>
      </c>
      <c r="W1315" s="1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>11</v>
      </c>
      <c r="X1315" s="1" t="str">
        <f ca="1">IF(ISERROR(F1310),"",IF(W1315=0,"",_xlfn.TEXTJOIN("",FALSE," G+",W1315," in ",A1315)))</f>
        <v xml:space="preserve"> G+11 in AHT 001</v>
      </c>
    </row>
    <row r="1316" spans="1:24" ht="12" customHeight="1" x14ac:dyDescent="0.25">
      <c r="A1316" s="7" t="str">
        <f ca="1">IF(ISERROR(F1310),"",VLOOKUP(C1310,INDIRECT($F$8),6+(O1316-1)*3,0))</f>
        <v>AHT 005</v>
      </c>
      <c r="B1316" s="38" t="str">
        <f ca="1">IF(ISERROR(F1310),"",VLOOKUP(D1310,INDIRECT($F$8),6+(O1316-1)*3,0))</f>
        <v>Analytical Mathematics</v>
      </c>
      <c r="C1316" s="38"/>
      <c r="D1316" s="38"/>
      <c r="E1316" s="38"/>
      <c r="F1316" s="7">
        <f ca="1">IF(ISERROR(F1310),"",VLOOKUP(E1310,INDIRECT($F$8),6+(O1316-1)*3,0))</f>
        <v>4</v>
      </c>
      <c r="G1316" s="39" t="str">
        <f ca="1">IF(ISERROR(F1310),"",_xlfn.TEXTJOIN("/",FALSE,P1316,S1316))</f>
        <v>55/100</v>
      </c>
      <c r="H1316" s="39"/>
      <c r="I1316" s="39" t="str">
        <f ca="1">IF(ISERROR(F1310),"",_xlfn.TEXTJOIN("/",FALSE,Q1316,T1316))</f>
        <v>32/50</v>
      </c>
      <c r="J1316" s="39"/>
      <c r="K1316" s="39" t="str">
        <f ca="1">IF(ISERROR(F1310),"",_xlfn.TEXTJOIN("/",FALSE,R1316,U1316))</f>
        <v>87/150</v>
      </c>
      <c r="L1316" s="39"/>
      <c r="M1316" s="7" t="str">
        <f ca="1">IF(ISERROR(F1310),"",IF(ISTEXT(P1316),IF(P1316="A","Ab",IF(P1316="D","Dt",IF(P1316="UFM","UFM",IF(P1316="NA","")))),IF(AND(ISBLANK(P1316),ISBLANK(R1316)),"",IF(P1316&lt;0.3*S1316,"F",IF(ISBLANK(R1316),"",IF(ISTEXT(R1316),R1316,IF(R1316&gt;=0.9*U1316,"O",IF(R1316&gt;=0.85*U1316,"A+",IF(R1316&gt;=0.8*U1316,"A",IF(R1316&gt;=0.7*U1316,"B+",IF(R1316&gt;=0.6*U1316,"B",IF(R1316&gt;=0.5*U1316,"C",IF(R1316&gt;=0.4*U1316,"P",IF(R1316&lt;0.4*U1316,"F",R1316))))))))))))))</f>
        <v>C</v>
      </c>
      <c r="N1316" s="8">
        <f t="shared" ca="1" si="125"/>
        <v>5</v>
      </c>
      <c r="O1316">
        <f>O1315+1</f>
        <v>2</v>
      </c>
      <c r="P1316" s="1">
        <f ca="1">IF(ISERROR(F1310),"",IF(ISTEXT(VLOOKUP(B1310,INDIRECT($F$8),6+(O1316-1)*3)),(VLOOKUP(B1310,INDIRECT($F$8),6+(O1316-1)*3)),SUM(VLOOKUP(B1310,INDIRECT($F$8),6+(O1316-1)*3),IF(W1327,W1316,0))))</f>
        <v>55</v>
      </c>
      <c r="Q1316" s="1">
        <f ca="1">IF(ISERROR(F1310),"",VLOOKUP(B1310,INDIRECT($F$8),7+(O1316-1)*3))</f>
        <v>32</v>
      </c>
      <c r="R1316" s="1">
        <f ca="1">IF(ISERROR(F1310),"",SUM(P1316:Q1316))</f>
        <v>87</v>
      </c>
      <c r="S1316" s="1">
        <f ca="1">IF(ISERROR(F1310),"",VLOOKUP(A1310,INDIRECT($F$8),6+(O1316-1)*3))</f>
        <v>100</v>
      </c>
      <c r="T1316" s="1">
        <f ca="1">IF(ISERROR(F1310),"",VLOOKUP(A1310,INDIRECT($F$8),7+(O1316-1)*3))</f>
        <v>50</v>
      </c>
      <c r="U1316" s="1">
        <f ca="1">IF(ISERROR(F1310),"",VLOOKUP(A1310,INDIRECT($F$8),8+(O1316-1)*3))</f>
        <v>150</v>
      </c>
      <c r="V1316" s="1" t="str">
        <f ca="1">IF(ISERROR(F1310),"",IF(N1316=0,A1316,""))</f>
        <v/>
      </c>
      <c r="W1316" s="1">
        <v>0</v>
      </c>
      <c r="X1316" s="1" t="str">
        <f ca="1">IF(ISERROR(F1310),"",IF(W1316=0,"",_xlfn.TEXTJOIN("",FALSE," G+",W1316," in ",A1316)))</f>
        <v/>
      </c>
    </row>
    <row r="1317" spans="1:24" ht="12" customHeight="1" x14ac:dyDescent="0.25">
      <c r="A1317" s="7" t="str">
        <f ca="1">IF(ISERROR(F1310),"",VLOOKUP(C1310,INDIRECT($F$8),6+(O1317-1)*3,0))</f>
        <v>EET 001</v>
      </c>
      <c r="B1317" s="38" t="str">
        <f ca="1">IF(ISERROR(F1310),"",VLOOKUP(D1310,INDIRECT($F$8),6+(O1317-1)*3,0))</f>
        <v>Basic Electrical Engineering</v>
      </c>
      <c r="C1317" s="38"/>
      <c r="D1317" s="38"/>
      <c r="E1317" s="38"/>
      <c r="F1317" s="7">
        <f ca="1">IF(ISERROR(F1310),"",VLOOKUP(E1310,INDIRECT($F$8),6+(O1317-1)*3,0))</f>
        <v>4</v>
      </c>
      <c r="G1317" s="39" t="str">
        <f ca="1">IF(ISERROR(F1310),"",_xlfn.TEXTJOIN("/",FALSE,P1317,S1317))</f>
        <v>64/100</v>
      </c>
      <c r="H1317" s="39"/>
      <c r="I1317" s="39" t="str">
        <f ca="1">IF(ISERROR(F1310),"",_xlfn.TEXTJOIN("/",FALSE,Q1317,T1317))</f>
        <v>43/50</v>
      </c>
      <c r="J1317" s="39"/>
      <c r="K1317" s="39" t="str">
        <f ca="1">IF(ISERROR(F1310),"",_xlfn.TEXTJOIN("/",FALSE,R1317,U1317))</f>
        <v>107/150</v>
      </c>
      <c r="L1317" s="39"/>
      <c r="M1317" s="7" t="str">
        <f ca="1">IF(ISERROR(F1310),"",IF(ISTEXT(P1317),IF(P1317="A","Ab",IF(P1317="D","Dt",IF(P1317="UFM","UFM",IF(P1317="NA","")))),IF(AND(ISBLANK(P1317),ISBLANK(R1317)),"",IF(P1317&lt;0.3*S1317,"F",IF(ISBLANK(R1317),"",IF(ISTEXT(R1317),R1317,IF(R1317&gt;=0.9*U1317,"O",IF(R1317&gt;=0.85*U1317,"A+",IF(R1317&gt;=0.8*U1317,"A",IF(R1317&gt;=0.7*U1317,"B+",IF(R1317&gt;=0.6*U1317,"B",IF(R1317&gt;=0.5*U1317,"C",IF(R1317&gt;=0.4*U1317,"P",IF(R1317&lt;0.4*U1317,"F",R1317))))))))))))))</f>
        <v>B+</v>
      </c>
      <c r="N1317" s="8">
        <f t="shared" ca="1" si="125"/>
        <v>7</v>
      </c>
      <c r="O1317">
        <f>O1316+1</f>
        <v>3</v>
      </c>
      <c r="P1317" s="1">
        <f ca="1">IF(ISERROR(F1310),"",IF(ISTEXT(VLOOKUP(B1310,INDIRECT($F$8),6+(O1317-1)*3)),(VLOOKUP(B1310,INDIRECT($F$8),6+(O1317-1)*3)),SUM(VLOOKUP(B1310,INDIRECT($F$8),6+(O1317-1)*3),IF(W1327,W1317,0))))</f>
        <v>64</v>
      </c>
      <c r="Q1317" s="1">
        <f ca="1">IF(ISERROR(F1310),"",VLOOKUP(B1310,INDIRECT($F$8),7+(O1317-1)*3))</f>
        <v>43</v>
      </c>
      <c r="R1317" s="1">
        <f ca="1">IF(ISERROR(F1310),"",SUM(P1317:Q1317))</f>
        <v>107</v>
      </c>
      <c r="S1317" s="1">
        <f ca="1">IF(ISERROR(F1310),"",VLOOKUP(A1310,INDIRECT($F$8),6+(O1317-1)*3))</f>
        <v>100</v>
      </c>
      <c r="T1317" s="1">
        <f ca="1">IF(ISERROR(F1310),"",VLOOKUP(A1310,INDIRECT($F$8),7+(O1317-1)*3))</f>
        <v>50</v>
      </c>
      <c r="U1317" s="1">
        <f ca="1">IF(ISERROR(F1310),"",VLOOKUP(A1310,INDIRECT($F$8),8+(O1317-1)*3))</f>
        <v>150</v>
      </c>
      <c r="V1317" s="1" t="str">
        <f ca="1">IF(ISERROR(F1310),"",IF(N1317=0,A1317,""))</f>
        <v/>
      </c>
      <c r="W1317" s="1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>0</v>
      </c>
      <c r="X1317" s="1" t="str">
        <f ca="1">IF(ISERROR(F1310),"",IF(W1317=0,"",_xlfn.TEXTJOIN("",FALSE," G+",W1317," in ",A1317)))</f>
        <v/>
      </c>
    </row>
    <row r="1318" spans="1:24" ht="12" customHeight="1" x14ac:dyDescent="0.25">
      <c r="A1318" s="7" t="str">
        <f ca="1">IF(ISERROR(F1310),"",VLOOKUP(C1310,INDIRECT($F$8),6+(O1318-1)*3,0))</f>
        <v>CST 001</v>
      </c>
      <c r="B1318" s="38" t="str">
        <f ca="1">IF(ISERROR(F1310),"",VLOOKUP(D1310,INDIRECT($F$8),6+(O1318-1)*3,0))</f>
        <v>Programming for Problem Solving</v>
      </c>
      <c r="C1318" s="38"/>
      <c r="D1318" s="38"/>
      <c r="E1318" s="38"/>
      <c r="F1318" s="7">
        <f ca="1">IF(ISERROR(F1310),"",VLOOKUP(E1310,INDIRECT($F$8),6+(O1318-1)*3,0))</f>
        <v>4</v>
      </c>
      <c r="G1318" s="39" t="str">
        <f ca="1">IF(ISERROR(F1310),"",_xlfn.TEXTJOIN("/",FALSE,P1318,S1318))</f>
        <v>93/100</v>
      </c>
      <c r="H1318" s="39"/>
      <c r="I1318" s="39" t="str">
        <f ca="1">IF(ISERROR(F1310),"",_xlfn.TEXTJOIN("/",FALSE,Q1318,T1318))</f>
        <v>48/50</v>
      </c>
      <c r="J1318" s="39"/>
      <c r="K1318" s="39" t="str">
        <f ca="1">IF(ISERROR(F1310),"",_xlfn.TEXTJOIN("/",FALSE,R1318,U1318))</f>
        <v>141/150</v>
      </c>
      <c r="L1318" s="39"/>
      <c r="M1318" s="7" t="str">
        <f ca="1">IF(ISERROR(F1310),"",IF(ISTEXT(P1318),IF(P1318="A","Ab",IF(P1318="D","Dt",IF(P1318="UFM","UFM",IF(P1318="NA","")))),IF(AND(ISBLANK(P1318),ISBLANK(R1318)),"",IF(P1318&lt;0.3*S1318,"F",IF(ISBLANK(R1318),"",IF(ISTEXT(R1318),R1318,IF(R1318&gt;=0.9*U1318,"O",IF(R1318&gt;=0.85*U1318,"A+",IF(R1318&gt;=0.8*U1318,"A",IF(R1318&gt;=0.7*U1318,"B+",IF(R1318&gt;=0.6*U1318,"B",IF(R1318&gt;=0.5*U1318,"C",IF(R1318&gt;=0.4*U1318,"P",IF(R1318&lt;0.4*U1318,"F",R1318))))))))))))))</f>
        <v>O</v>
      </c>
      <c r="N1318" s="8">
        <f t="shared" ca="1" si="125"/>
        <v>10</v>
      </c>
      <c r="O1318">
        <f>O1317+1</f>
        <v>4</v>
      </c>
      <c r="P1318" s="1">
        <f ca="1">IF(ISERROR(F1310),"",IF(ISTEXT(VLOOKUP(B1310,INDIRECT($F$8),6+(O1318-1)*3)),(VLOOKUP(B1310,INDIRECT($F$8),6+(O1318-1)*3)),SUM(VLOOKUP(B1310,INDIRECT($F$8),6+(O1318-1)*3),IF(W1327,W1318,0))))</f>
        <v>93</v>
      </c>
      <c r="Q1318" s="1">
        <f ca="1">IF(ISERROR(F1310),"",VLOOKUP(B1310,INDIRECT($F$8),7+(O1318-1)*3))</f>
        <v>48</v>
      </c>
      <c r="R1318" s="1">
        <f ca="1">IF(ISERROR(F1310),"",SUM(P1318:Q1318))</f>
        <v>141</v>
      </c>
      <c r="S1318" s="1">
        <f ca="1">IF(ISERROR(F1310),"",VLOOKUP(A1310,INDIRECT($F$8),6+(O1318-1)*3))</f>
        <v>100</v>
      </c>
      <c r="T1318" s="1">
        <f ca="1">IF(ISERROR(F1310),"",VLOOKUP(A1310,INDIRECT($F$8),7+(O1318-1)*3))</f>
        <v>50</v>
      </c>
      <c r="U1318" s="1">
        <f ca="1">IF(ISERROR(F1310),"",VLOOKUP(A1310,INDIRECT($F$8),8+(O1318-1)*3))</f>
        <v>150</v>
      </c>
      <c r="V1318" s="1" t="str">
        <f ca="1">IF(ISERROR(F1310),"",IF(N1318=0,A1318,""))</f>
        <v/>
      </c>
      <c r="W1318" s="1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>0</v>
      </c>
      <c r="X1318" s="1" t="str">
        <f ca="1">IF(ISERROR(F1310),"",IF(W1318=0,"",_xlfn.TEXTJOIN("",FALSE," G+",W1318," in ",A1318)))</f>
        <v/>
      </c>
    </row>
    <row r="1319" spans="1:24" ht="12" customHeight="1" x14ac:dyDescent="0.25">
      <c r="A1319" s="7" t="str">
        <f ca="1">IF(ISERROR(F1310),"",VLOOKUP(C1310,INDIRECT($F$8),6+(O1319-1)*3,0))</f>
        <v>AHT 004</v>
      </c>
      <c r="B1319" s="38" t="str">
        <f ca="1">IF(ISERROR(F1310),"",VLOOKUP(D1310,INDIRECT($F$8),6+(O1319-1)*3,0))</f>
        <v>Environmental Studies ($)</v>
      </c>
      <c r="C1319" s="38"/>
      <c r="D1319" s="38"/>
      <c r="E1319" s="38"/>
      <c r="F1319" s="7">
        <f ca="1">IF(ISERROR(F1310),"",VLOOKUP(E1310,INDIRECT($F$8),6+(O1319-1)*3,0))</f>
        <v>0</v>
      </c>
      <c r="G1319" s="39" t="str">
        <f ca="1">IF(ISERROR(F1310),"",_xlfn.TEXTJOIN("/",FALSE,P1319,S1319))</f>
        <v>33/50</v>
      </c>
      <c r="H1319" s="39"/>
      <c r="I1319" s="39" t="str">
        <f ca="1">IF(ISERROR(F1310),"",_xlfn.TEXTJOIN("/",FALSE,Q1319,T1319))</f>
        <v>16/25</v>
      </c>
      <c r="J1319" s="39"/>
      <c r="K1319" s="39" t="str">
        <f ca="1">IF(ISERROR(F1310),"",_xlfn.TEXTJOIN("/",FALSE,R1319,U1319))</f>
        <v>49/75</v>
      </c>
      <c r="L1319" s="39"/>
      <c r="M1319" s="7" t="str">
        <f ca="1">IF(ISERROR(F1310),"",IF(ISTEXT(P1319),IF(P1319="A","Ab",IF(P1319="D","Dt",IF(P1319="UFM","UFM",IF(P1319="NA","")))),IF(AND(ISBLANK(P1319),ISBLANK(R1319)),"",IF(P1319&lt;0.3*S1319,"F",IF(ISBLANK(R1319),"",IF(ISTEXT(R1319),R1319,IF(R1319&gt;=0.9*U1319,"O",IF(R1319&gt;=0.85*U1319,"A+",IF(R1319&gt;=0.8*U1319,"A",IF(R1319&gt;=0.7*U1319,"B+",IF(R1319&gt;=0.6*U1319,"B",IF(R1319&gt;=0.5*U1319,"C",IF(R1319&gt;=0.4*U1319,"P",IF(R1319&lt;0.4*U1319,"F",R1319))))))))))))))</f>
        <v>B</v>
      </c>
      <c r="N1319" s="8">
        <f t="shared" ca="1" si="125"/>
        <v>6</v>
      </c>
      <c r="O1319">
        <f>O1318+1</f>
        <v>5</v>
      </c>
      <c r="P1319" s="1">
        <f ca="1">IF(ISERROR(F1310),"",IF(ISTEXT(VLOOKUP(B1310,INDIRECT($F$8),6+(O1319-1)*3)),(VLOOKUP(B1310,INDIRECT($F$8),6+(O1319-1)*3)),SUM(VLOOKUP(B1310,INDIRECT($F$8),6+(O1319-1)*3),IF(W1327,W1319,0))))</f>
        <v>33</v>
      </c>
      <c r="Q1319" s="1">
        <f ca="1">IF(ISERROR(F1310),"",VLOOKUP(B1310,INDIRECT($F$8),7+(O1319-1)*3))</f>
        <v>16</v>
      </c>
      <c r="R1319" s="1">
        <f ca="1">IF(ISERROR(F1310),"",SUM(P1319:Q1319))</f>
        <v>49</v>
      </c>
      <c r="S1319" s="1">
        <f ca="1">IF(ISERROR(F1310),"",VLOOKUP(A1310,INDIRECT($F$8),6+(O1319-1)*3))</f>
        <v>50</v>
      </c>
      <c r="T1319" s="1">
        <f ca="1">IF(ISERROR(F1310),"",VLOOKUP(A1310,INDIRECT($F$8),7+(O1319-1)*3))</f>
        <v>25</v>
      </c>
      <c r="U1319" s="1">
        <f ca="1">IF(ISERROR(F1310),"",VLOOKUP(A1310,INDIRECT($F$8),8+(O1319-1)*3))</f>
        <v>75</v>
      </c>
      <c r="V1319" s="1" t="str">
        <f ca="1">IF(ISERROR(F1310),"",IF(N1319=0,A1319,""))</f>
        <v/>
      </c>
      <c r="W1319" s="1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>0</v>
      </c>
      <c r="X1319" s="1" t="str">
        <f ca="1">IF(ISERROR(F1310),"",IF(W1319=0,"",_xlfn.TEXTJOIN("",FALSE," G+",W1319," in ",A1319)))</f>
        <v/>
      </c>
    </row>
    <row r="1320" spans="1:24" ht="12" customHeight="1" x14ac:dyDescent="0.25">
      <c r="A1320" s="7" t="str">
        <f ca="1">IF(ISERROR(F1310),"",VLOOKUP(C1310,INDIRECT($F$8),6+(O1320-1)*3,0))</f>
        <v>AHP 001</v>
      </c>
      <c r="B1320" s="38" t="str">
        <f ca="1">IF(ISERROR(F1310),"",VLOOKUP(D1310,INDIRECT($F$8),6+(O1320-1)*3,0))</f>
        <v>Engineering Physics Lab</v>
      </c>
      <c r="C1320" s="38"/>
      <c r="D1320" s="38"/>
      <c r="E1320" s="38"/>
      <c r="F1320" s="7">
        <f ca="1">IF(ISERROR(F1310),"",VLOOKUP(E1310,INDIRECT($F$8),6+(O1320-1)*3,0))</f>
        <v>1</v>
      </c>
      <c r="G1320" s="39" t="str">
        <f ca="1">IF(ISERROR(F1310),"",_xlfn.TEXTJOIN("/",FALSE,P1320,S1320))</f>
        <v>19/25</v>
      </c>
      <c r="H1320" s="39"/>
      <c r="I1320" s="39" t="str">
        <f ca="1">IF(ISERROR(F1310),"",_xlfn.TEXTJOIN("/",FALSE,Q1320,T1320))</f>
        <v>21/25</v>
      </c>
      <c r="J1320" s="39"/>
      <c r="K1320" s="39" t="str">
        <f ca="1">IF(ISERROR(F1310),"",_xlfn.TEXTJOIN("/",FALSE,R1320,U1320))</f>
        <v>40/50</v>
      </c>
      <c r="L1320" s="39"/>
      <c r="M1320" s="7" t="str">
        <f ca="1">IF(ISERROR(F1310),"",IF(ISTEXT(P1320),IF(P1320="A","Ab",IF(P1320="D","Dt",IF(P1320="UFM","UFM",IF(P1320="NA","")))),IF(AND(ISBLANK(P1320),ISBLANK(R1320)),"",IF(P1320&lt;0.3*S1320,"F",IF(ISBLANK(R1320),"",IF(ISTEXT(R1320),R1320,IF(R1320&gt;=0.9*U1320,"O",IF(R1320&gt;=0.85*U1320,"A+",IF(R1320&gt;=0.8*U1320,"A",IF(R1320&gt;=0.7*U1320,"B+",IF(R1320&gt;=0.6*U1320,"B",IF(R1320&gt;=0.5*U1320,"C",IF(R1320&gt;=0.4*U1320,"P",IF(R1320&lt;0.4*U1320,"F",R1320))))))))))))))</f>
        <v>A</v>
      </c>
      <c r="N1320" s="8">
        <f t="shared" ca="1" si="125"/>
        <v>8</v>
      </c>
      <c r="O1320">
        <f t="shared" ref="O1320:O1326" si="126">O1319+1</f>
        <v>6</v>
      </c>
      <c r="P1320" s="1">
        <f ca="1">IF(ISERROR(F1310),"",IF(ISTEXT(VLOOKUP(B1310,INDIRECT($F$8),6+(O1320-1)*3)),(VLOOKUP(B1310,INDIRECT($F$8),6+(O1320-1)*3)),SUM(VLOOKUP(B1310,INDIRECT($F$8),6+(O1320-1)*3),IF(W1327,W1320,0))))</f>
        <v>19</v>
      </c>
      <c r="Q1320" s="1">
        <f ca="1">IF(ISERROR(F1310),"",VLOOKUP(B1310,INDIRECT($F$8),7+(O1320-1)*3))</f>
        <v>21</v>
      </c>
      <c r="R1320" s="1">
        <f ca="1">IF(ISERROR(F1310),"",SUM(P1320:Q1320))</f>
        <v>40</v>
      </c>
      <c r="S1320" s="1">
        <f ca="1">IF(ISERROR(F1310),"",VLOOKUP(A1310,INDIRECT($F$8),6+(O1320-1)*3))</f>
        <v>25</v>
      </c>
      <c r="T1320" s="1">
        <f ca="1">IF(ISERROR(F1310),"",VLOOKUP(A1310,INDIRECT($F$8),7+(O1320-1)*3))</f>
        <v>25</v>
      </c>
      <c r="U1320" s="1">
        <f ca="1">IF(ISERROR(F1310),"",VLOOKUP(A1310,INDIRECT($F$8),8+(O1320-1)*3))</f>
        <v>50</v>
      </c>
      <c r="V1320" s="1" t="str">
        <f ca="1">IF(ISERROR(F1310),"",IF(N1320=0,A1320,""))</f>
        <v/>
      </c>
      <c r="W1320" s="1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>0</v>
      </c>
      <c r="X1320" s="1" t="str">
        <f ca="1">IF(ISERROR(F1310),"",IF(W1320=0,"",_xlfn.TEXTJOIN("",FALSE," G+",W1320," in ",A1320)))</f>
        <v/>
      </c>
    </row>
    <row r="1321" spans="1:24" ht="12" customHeight="1" x14ac:dyDescent="0.25">
      <c r="A1321" s="7" t="str">
        <f ca="1">IF(ISERROR(F1310),"",VLOOKUP(C1310,INDIRECT($F$8),6+(O1321-1)*3,0))</f>
        <v>EEP 001</v>
      </c>
      <c r="B1321" s="38" t="str">
        <f ca="1">IF(ISERROR(F1310),"",VLOOKUP(D1310,INDIRECT($F$8),6+(O1321-1)*3,0))</f>
        <v>Basic Electrical Engineering Lab</v>
      </c>
      <c r="C1321" s="38"/>
      <c r="D1321" s="38"/>
      <c r="E1321" s="38"/>
      <c r="F1321" s="7">
        <f ca="1">IF(ISERROR(F1310),"",VLOOKUP(E1310,INDIRECT($F$8),6+(O1321-1)*3,0))</f>
        <v>1</v>
      </c>
      <c r="G1321" s="39" t="str">
        <f ca="1">IF(ISERROR(F1310),"",_xlfn.TEXTJOIN("/",FALSE,P1321,S1321))</f>
        <v>21/25</v>
      </c>
      <c r="H1321" s="39"/>
      <c r="I1321" s="39" t="str">
        <f ca="1">IF(ISERROR(F1310),"",_xlfn.TEXTJOIN("/",FALSE,Q1321,T1321))</f>
        <v>24/25</v>
      </c>
      <c r="J1321" s="39"/>
      <c r="K1321" s="39" t="str">
        <f ca="1">IF(ISERROR(F1310),"",_xlfn.TEXTJOIN("/",FALSE,R1321,U1321))</f>
        <v>45/50</v>
      </c>
      <c r="L1321" s="39"/>
      <c r="M1321" s="7" t="str">
        <f ca="1">IF(ISERROR(F1310),"",IF(ISTEXT(P1321),IF(P1321="A","Ab",IF(P1321="D","Dt",IF(P1321="UFM","UFM",IF(P1321="NA","")))),IF(AND(ISBLANK(P1321),ISBLANK(R1321)),"",IF(P1321&lt;0.3*S1321,"F",IF(ISBLANK(R1321),"",IF(ISTEXT(R1321),R1321,IF(R1321&gt;=0.9*U1321,"O",IF(R1321&gt;=0.85*U1321,"A+",IF(R1321&gt;=0.8*U1321,"A",IF(R1321&gt;=0.7*U1321,"B+",IF(R1321&gt;=0.6*U1321,"B",IF(R1321&gt;=0.5*U1321,"C",IF(R1321&gt;=0.4*U1321,"P",IF(R1321&lt;0.4*U1321,"F",R1321))))))))))))))</f>
        <v>O</v>
      </c>
      <c r="N1321" s="8">
        <f t="shared" ca="1" si="125"/>
        <v>10</v>
      </c>
      <c r="O1321">
        <f t="shared" si="126"/>
        <v>7</v>
      </c>
      <c r="P1321" s="1">
        <f ca="1">IF(ISERROR(F1310),"",IF(ISTEXT(VLOOKUP(B1310,INDIRECT($F$8),6+(O1321-1)*3)),(VLOOKUP(B1310,INDIRECT($F$8),6+(O1321-1)*3)),SUM(VLOOKUP(B1310,INDIRECT($F$8),6+(O1321-1)*3),IF(W1327,W1321,0))))</f>
        <v>21</v>
      </c>
      <c r="Q1321" s="1">
        <f ca="1">IF(ISERROR(F1310),"",VLOOKUP(B1310,INDIRECT($F$8),7+(O1321-1)*3))</f>
        <v>24</v>
      </c>
      <c r="R1321" s="1">
        <f ca="1">IF(ISERROR(F1310),"",SUM(P1321:Q1321))</f>
        <v>45</v>
      </c>
      <c r="S1321" s="1">
        <f ca="1">IF(ISERROR(F1310),"",VLOOKUP(A1310,INDIRECT($F$8),6+(O1321-1)*3))</f>
        <v>25</v>
      </c>
      <c r="T1321" s="1">
        <f ca="1">IF(ISERROR(F1310),"",VLOOKUP(A1310,INDIRECT($F$8),7+(O1321-1)*3))</f>
        <v>25</v>
      </c>
      <c r="U1321" s="1">
        <f ca="1">IF(ISERROR(F1310),"",VLOOKUP(A1310,INDIRECT($F$8),8+(O1321-1)*3))</f>
        <v>50</v>
      </c>
      <c r="V1321" s="1" t="str">
        <f ca="1">IF(ISERROR(F1310),"",IF(N1321=0,A1321,""))</f>
        <v/>
      </c>
      <c r="W1321" s="1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>0</v>
      </c>
      <c r="X1321" s="1" t="str">
        <f ca="1">IF(ISERROR(F1310),"",IF(W1321=0,"",_xlfn.TEXTJOIN("",FALSE," G+",W1321," in ",A1321)))</f>
        <v/>
      </c>
    </row>
    <row r="1322" spans="1:24" ht="12" customHeight="1" x14ac:dyDescent="0.25">
      <c r="A1322" s="7" t="str">
        <f ca="1">IF(ISERROR(F1310),"",VLOOKUP(C1310,INDIRECT($F$8),6+(O1322-1)*3,0))</f>
        <v>CSP 001</v>
      </c>
      <c r="B1322" s="38" t="str">
        <f ca="1">IF(ISERROR(F1310),"",VLOOKUP(D1310,INDIRECT($F$8),6+(O1322-1)*3-Z1322,0))</f>
        <v>Programming for Problem Solving Lab</v>
      </c>
      <c r="C1322" s="38"/>
      <c r="D1322" s="38"/>
      <c r="E1322" s="38"/>
      <c r="F1322" s="7">
        <f ca="1">IF(ISERROR(F1310),"",VLOOKUP(E1310,INDIRECT($F$8),6+(O1322-1)*3,0))</f>
        <v>1</v>
      </c>
      <c r="G1322" s="39" t="str">
        <f ca="1">IF(ISERROR(F1310),"",_xlfn.TEXTJOIN("/",FALSE,P1322,S1322))</f>
        <v>23/25</v>
      </c>
      <c r="H1322" s="39"/>
      <c r="I1322" s="39" t="str">
        <f ca="1">IF(ISERROR(F1310),"",_xlfn.TEXTJOIN("/",FALSE,Q1322,T1322))</f>
        <v>23/25</v>
      </c>
      <c r="J1322" s="39"/>
      <c r="K1322" s="39" t="str">
        <f ca="1">IF(ISERROR(F1310),"",_xlfn.TEXTJOIN("/",FALSE,R1322,U1322))</f>
        <v>46/50</v>
      </c>
      <c r="L1322" s="39"/>
      <c r="M1322" s="7" t="str">
        <f ca="1">IF(ISERROR(F1310),"",IF(ISTEXT(P1322),IF(P1322="A","Ab",IF(P1322="D","Dt",IF(P1322="UFM","UFM",IF(P1322="NA","")))),IF(AND(ISBLANK(P1322),ISBLANK(R1322)),"",IF(P1322&lt;0.3*S1322,"F",IF(ISBLANK(R1322),"",IF(ISTEXT(R1322),R1322,IF(R1322&gt;=0.9*U1322,"O",IF(R1322&gt;=0.85*U1322,"A+",IF(R1322&gt;=0.8*U1322,"A",IF(R1322&gt;=0.7*U1322,"B+",IF(R1322&gt;=0.6*U1322,"B",IF(R1322&gt;=0.5*U1322,"C",IF(R1322&gt;=0.4*U1322,"P",IF(R1322&lt;0.4*U1322,"F",R1322))))))))))))))</f>
        <v>O</v>
      </c>
      <c r="N1322" s="8">
        <f t="shared" ca="1" si="125"/>
        <v>10</v>
      </c>
      <c r="O1322">
        <f t="shared" si="126"/>
        <v>8</v>
      </c>
      <c r="P1322" s="1">
        <f ca="1">IF(ISERROR(F1310),"",IF(ISTEXT(VLOOKUP(B1310,INDIRECT($F$8),6+(O1322-1)*3)),(VLOOKUP(B1310,INDIRECT($F$8),6+(O1322-1)*3)),SUM(VLOOKUP(B1310,INDIRECT($F$8),6+(O1322-1)*3),IF(W1327,W1322,0))))</f>
        <v>23</v>
      </c>
      <c r="Q1322" s="1">
        <f ca="1">IF(ISERROR(F1310),"",VLOOKUP(B1310,INDIRECT($F$8),7+(O1322-1)*3))</f>
        <v>23</v>
      </c>
      <c r="R1322" s="1">
        <f ca="1">IF(ISERROR(F1310),"",SUM(P1322:Q1322))</f>
        <v>46</v>
      </c>
      <c r="S1322" s="1">
        <f ca="1">IF(ISERROR(F1310),"",VLOOKUP(A1310,INDIRECT($F$8),6+(O1322-1)*3))</f>
        <v>25</v>
      </c>
      <c r="T1322" s="1">
        <f ca="1">IF(ISERROR(F1310),"",VLOOKUP(A1310,INDIRECT($F$8),7+(O1322-1)*3))</f>
        <v>25</v>
      </c>
      <c r="U1322" s="1">
        <f ca="1">IF(ISERROR(F1310),"",VLOOKUP(A1310,INDIRECT($F$8),8+(O1322-1)*3))</f>
        <v>50</v>
      </c>
      <c r="V1322" s="1" t="str">
        <f ca="1">IF(ISERROR(F1310),"",IF(N1322=0,A1322,""))</f>
        <v/>
      </c>
      <c r="W1322" s="1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>0</v>
      </c>
      <c r="X1322" s="1" t="str">
        <f ca="1">IF(ISERROR(F1310),"",IF(W1322=0,"",_xlfn.TEXTJOIN("",FALSE," G+",W1322," in ",A1322)))</f>
        <v/>
      </c>
    </row>
    <row r="1323" spans="1:24" ht="12" customHeight="1" x14ac:dyDescent="0.25">
      <c r="A1323" s="7" t="str">
        <f ca="1">IF(ISERROR(F1310),"",VLOOKUP(C1310,INDIRECT($F$8),6+(O1323-1)*3,0))</f>
        <v>MEP 002</v>
      </c>
      <c r="B1323" s="38" t="str">
        <f ca="1">IF(ISERROR(F1310),"",VLOOKUP(D1310,INDIRECT($F$8),6+(O1323-1)*3-Z1323,0))</f>
        <v>Engineering Graphics &amp; Design Lab</v>
      </c>
      <c r="C1323" s="38"/>
      <c r="D1323" s="38"/>
      <c r="E1323" s="38"/>
      <c r="F1323" s="7">
        <f ca="1">IF(ISERROR(F1310),"",VLOOKUP(E1310,INDIRECT($F$8),6+(O1323-1)*3,0))</f>
        <v>2</v>
      </c>
      <c r="G1323" s="39" t="str">
        <f ca="1">IF(ISERROR(F1310),"",_xlfn.TEXTJOIN("/",FALSE,P1323,S1323))</f>
        <v>36/50</v>
      </c>
      <c r="H1323" s="39"/>
      <c r="I1323" s="39" t="str">
        <f ca="1">IF(ISERROR(F1310),"",_xlfn.TEXTJOIN("/",FALSE,Q1323,T1323))</f>
        <v>38/50</v>
      </c>
      <c r="J1323" s="39"/>
      <c r="K1323" s="39" t="str">
        <f ca="1">IF(ISERROR(F1310),"",_xlfn.TEXTJOIN("/",FALSE,R1323,U1323))</f>
        <v>74/100</v>
      </c>
      <c r="L1323" s="39"/>
      <c r="M1323" s="7" t="str">
        <f ca="1">IF(ISERROR(F1310),"",IF(ISTEXT(P1323),IF(P1323="A","Ab",IF(P1323="D","Dt",IF(P1323="UFM","UFM",IF(P1323="NA","")))),IF(AND(ISBLANK(P1323),ISBLANK(R1323)),"",IF(P1323&lt;0.3*S1323,"F",IF(ISBLANK(R1323),"",IF(ISTEXT(R1323),R1323,IF(R1323&gt;=0.9*U1323,"O",IF(R1323&gt;=0.85*U1323,"A+",IF(R1323&gt;=0.8*U1323,"A",IF(R1323&gt;=0.7*U1323,"B+",IF(R1323&gt;=0.6*U1323,"B",IF(R1323&gt;=0.5*U1323,"C",IF(R1323&gt;=0.4*U1323,"P",IF(R1323&lt;0.4*U1323,"F",R1323))))))))))))))</f>
        <v>B+</v>
      </c>
      <c r="N1323" s="8">
        <f t="shared" ca="1" si="125"/>
        <v>7</v>
      </c>
      <c r="O1323">
        <f t="shared" si="126"/>
        <v>9</v>
      </c>
      <c r="P1323" s="1">
        <f ca="1">IF(ISERROR(F1310),"",IF(ISTEXT(VLOOKUP(B1310,INDIRECT($F$8),6+(O1323-1)*3)),(VLOOKUP(B1310,INDIRECT($F$8),6+(O1323-1)*3)),SUM(VLOOKUP(B1310,INDIRECT($F$8),6+(O1323-1)*3),IF(W1327,W1323,0))))</f>
        <v>36</v>
      </c>
      <c r="Q1323" s="1">
        <f ca="1">IF(ISERROR(F1310),"",VLOOKUP(B1310,INDIRECT($F$8),7+(O1323-1)*3))</f>
        <v>38</v>
      </c>
      <c r="R1323" s="1">
        <f ca="1">IF(ISERROR(F1310),"",SUM(P1323:Q1323))</f>
        <v>74</v>
      </c>
      <c r="S1323" s="1">
        <f ca="1">IF(ISERROR(F1310),"",VLOOKUP(A1310,INDIRECT($F$8),6+(O1323-1)*3))</f>
        <v>50</v>
      </c>
      <c r="T1323" s="1">
        <f ca="1">IF(ISERROR(F1310),"",VLOOKUP(A1310,INDIRECT($F$8),7+(O1323-1)*3))</f>
        <v>50</v>
      </c>
      <c r="U1323" s="1">
        <f ca="1">IF(ISERROR(F1310),"",VLOOKUP(A1310,INDIRECT($F$8),8+(O1323-1)*3))</f>
        <v>100</v>
      </c>
      <c r="V1323" s="1" t="str">
        <f ca="1">IF(ISERROR(F1310),"",IF(N1323=0,A1323,""))</f>
        <v/>
      </c>
      <c r="W1323" s="1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>0</v>
      </c>
      <c r="X1323" s="1" t="str">
        <f ca="1">IF(ISERROR(F1310),"",IF(W1323=0,"",_xlfn.TEXTJOIN("",FALSE," G+",W1323," in ",A1323)))</f>
        <v/>
      </c>
    </row>
    <row r="1324" spans="1:24" ht="12" customHeight="1" x14ac:dyDescent="0.25">
      <c r="A1324" s="7" t="str">
        <f ca="1">IF(ISERROR(F1310),"",VLOOKUP(C1310,INDIRECT($F$8),6+(O1324-1)*3,0))</f>
        <v>AHP 003</v>
      </c>
      <c r="B1324" s="38" t="str">
        <f ca="1">IF(ISERROR(F1310),"",VLOOKUP(D1310,INDIRECT($F$8),6+(O1324-1)*3,0))</f>
        <v>Introduction to Digital Marketing Lab</v>
      </c>
      <c r="C1324" s="38"/>
      <c r="D1324" s="38"/>
      <c r="E1324" s="38"/>
      <c r="F1324" s="7">
        <f ca="1">IF(ISERROR(F1310),"",VLOOKUP(E1310,INDIRECT($F$8),6+(O1324-1)*3,0))</f>
        <v>1</v>
      </c>
      <c r="G1324" s="39" t="str">
        <f ca="1">IF(ISERROR(F1310),"",_xlfn.TEXTJOIN("/",FALSE,P1324,S1324))</f>
        <v>23/25</v>
      </c>
      <c r="H1324" s="39"/>
      <c r="I1324" s="39" t="str">
        <f ca="1">IF(ISERROR(F1310),"",_xlfn.TEXTJOIN("/",FALSE,Q1324,T1324))</f>
        <v>20/25</v>
      </c>
      <c r="J1324" s="39"/>
      <c r="K1324" s="39" t="str">
        <f ca="1">IF(ISERROR(F1310),"",_xlfn.TEXTJOIN("/",FALSE,R1324,U1324))</f>
        <v>43/50</v>
      </c>
      <c r="L1324" s="39"/>
      <c r="M1324" s="7" t="str">
        <f ca="1">IF(ISERROR(F1310),"",IF(ISTEXT(P1324),IF(P1324="A","Ab",IF(P1324="D","Dt",IF(P1324="UFM","UFM",IF(P1324="NA","")))),IF(AND(ISBLANK(P1324),ISBLANK(R1324)),"",IF(P1324&lt;0.3*S1324,"F",IF(ISBLANK(R1324),"",IF(ISTEXT(R1324),R1324,IF(R1324&gt;=0.9*U1324,"O",IF(R1324&gt;=0.85*U1324,"A+",IF(R1324&gt;=0.8*U1324,"A",IF(R1324&gt;=0.7*U1324,"B+",IF(R1324&gt;=0.6*U1324,"B",IF(R1324&gt;=0.5*U1324,"C",IF(R1324&gt;=0.4*U1324,"P",IF(R1324&lt;0.4*U1324,"F",R1324))))))))))))))</f>
        <v>A+</v>
      </c>
      <c r="N1324" s="8">
        <f t="shared" ca="1" si="125"/>
        <v>9</v>
      </c>
      <c r="O1324">
        <f t="shared" si="126"/>
        <v>10</v>
      </c>
      <c r="P1324" s="1">
        <f ca="1">IF(ISERROR(F1310),"",IF(ISTEXT(VLOOKUP(B1310,INDIRECT($F$8),6+(O1324-1)*3)),(VLOOKUP(B1310,INDIRECT($F$8),6+(O1324-1)*3)),SUM(VLOOKUP(B1310,INDIRECT($F$8),6+(O1324-1)*3),IF(W1327,W1324,0))))</f>
        <v>23</v>
      </c>
      <c r="Q1324" s="1">
        <f ca="1">IF(ISERROR(F1310),"",VLOOKUP(B1310,INDIRECT($F$8),7+(O1324-1)*3))</f>
        <v>20</v>
      </c>
      <c r="R1324" s="1">
        <f ca="1">IF(ISERROR(F1310),"",SUM(P1324:Q1324))</f>
        <v>43</v>
      </c>
      <c r="S1324" s="1">
        <f ca="1">IF(ISERROR(F1310),"",VLOOKUP(A1310,INDIRECT($F$8),6+(O1324-1)*3))</f>
        <v>25</v>
      </c>
      <c r="T1324" s="1">
        <f ca="1">IF(ISERROR(F1310),"",VLOOKUP(A1310,INDIRECT($F$8),7+(O1324-1)*3))</f>
        <v>25</v>
      </c>
      <c r="U1324" s="1">
        <f ca="1">IF(ISERROR(F1310),"",VLOOKUP(A1310,INDIRECT($F$8),8+(O1324-1)*3))</f>
        <v>50</v>
      </c>
      <c r="V1324" s="1" t="str">
        <f ca="1">IF(ISERROR(F1310),"",IF(N1324=0,A1324,""))</f>
        <v/>
      </c>
      <c r="W1324" s="1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>0</v>
      </c>
      <c r="X1324" s="1" t="str">
        <f ca="1">IF(ISERROR(F1310),"",IF(W1324=0,"",_xlfn.TEXTJOIN("",FALSE," G+",W1324," in ",A1324)))</f>
        <v/>
      </c>
    </row>
    <row r="1325" spans="1:24" ht="12" customHeight="1" x14ac:dyDescent="0.25">
      <c r="A1325" s="7" t="str">
        <f ca="1">IF(ISERROR(F1310),"",VLOOKUP(C1310,INDIRECT($F$8),6+(O1325-1)*3,0))</f>
        <v>AHP 005</v>
      </c>
      <c r="B1325" s="38" t="str">
        <f ca="1">IF(ISERROR(F1310),"",VLOOKUP(D1310,INDIRECT($F$8),6+(O1325-1)*3,0))</f>
        <v>Self Employment &amp; Entrepreneurship Development</v>
      </c>
      <c r="C1325" s="38"/>
      <c r="D1325" s="38"/>
      <c r="E1325" s="38"/>
      <c r="F1325" s="7">
        <f ca="1">IF(ISERROR(F1310),"",VLOOKUP(E1310,INDIRECT($F$8),6+(O1325-1)*3,0))</f>
        <v>1</v>
      </c>
      <c r="G1325" s="39" t="str">
        <f ca="1">IF(ISERROR(F1310),"",_xlfn.TEXTJOIN("/",FALSE,P1325,S1325))</f>
        <v>22/25</v>
      </c>
      <c r="H1325" s="39"/>
      <c r="I1325" s="39" t="str">
        <f ca="1">IF(ISERROR(F1310),"",_xlfn.TEXTJOIN("/",FALSE,Q1325,T1325))</f>
        <v>20/25</v>
      </c>
      <c r="J1325" s="39"/>
      <c r="K1325" s="39" t="str">
        <f ca="1">IF(ISERROR(F1310),"",_xlfn.TEXTJOIN("/",FALSE,R1325,U1325))</f>
        <v>42/50</v>
      </c>
      <c r="L1325" s="39"/>
      <c r="M1325" s="7" t="str">
        <f ca="1">IF(ISERROR(F1310),"",IF(ISTEXT(P1325),IF(P1325="A","Ab",IF(P1325="D","Dt",IF(P1325="UFM","UFM",IF(P1325="NA","")))),IF(AND(ISBLANK(P1325),ISBLANK(R1325)),"",IF(P1325&lt;0.3*S1325,"F",IF(ISBLANK(R1325),"",IF(ISTEXT(R1325),R1325,IF(R1325&gt;=0.9*U1325,"O",IF(R1325&gt;=0.85*U1325,"A+",IF(R1325&gt;=0.8*U1325,"A",IF(R1325&gt;=0.7*U1325,"B+",IF(R1325&gt;=0.6*U1325,"B",IF(R1325&gt;=0.5*U1325,"C",IF(R1325&gt;=0.4*U1325,"P",IF(R1325&lt;0.4*U1325,"F",R1325))))))))))))))</f>
        <v>A</v>
      </c>
      <c r="N1325" s="8">
        <f t="shared" ca="1" si="125"/>
        <v>8</v>
      </c>
      <c r="O1325">
        <f t="shared" si="126"/>
        <v>11</v>
      </c>
      <c r="P1325" s="1">
        <f ca="1">IF(ISERROR(F1310),"",IF(ISTEXT(VLOOKUP(B1310,INDIRECT($F$8),6+(O1325-1)*3)),(VLOOKUP(B1310,INDIRECT($F$8),6+(O1325-1)*3)),SUM(VLOOKUP(B1310,INDIRECT($F$8),6+(O1325-1)*3),IF(W1327,W1325,0))))</f>
        <v>22</v>
      </c>
      <c r="Q1325" s="1">
        <f ca="1">IF(ISERROR(F1310),"",VLOOKUP(B1310,INDIRECT($F$8),7+(O1325-1)*3))</f>
        <v>20</v>
      </c>
      <c r="R1325" s="1">
        <f ca="1">IF(ISERROR(F1310),"",SUM(P1325:Q1325))</f>
        <v>42</v>
      </c>
      <c r="S1325" s="1">
        <f ca="1">IF(ISERROR(F1310),"",VLOOKUP(A1310,INDIRECT($F$8),6+(O1325-1)*3))</f>
        <v>25</v>
      </c>
      <c r="T1325" s="1">
        <f ca="1">IF(ISERROR(F1310),"",VLOOKUP(A1310,INDIRECT($F$8),7+(O1325-1)*3))</f>
        <v>25</v>
      </c>
      <c r="U1325" s="1">
        <f ca="1">IF(ISERROR(F1310),"",VLOOKUP(A1310,INDIRECT($F$8),8+(O1325-1)*3))</f>
        <v>50</v>
      </c>
      <c r="V1325" s="1" t="str">
        <f ca="1">IF(ISERROR(F1310),"",IF(N1325=0,A1325,""))</f>
        <v/>
      </c>
      <c r="W1325" s="1">
        <v>0</v>
      </c>
      <c r="X1325" s="1" t="str">
        <f ca="1">IF(ISERROR(F1310),"",IF(W1325=0,"",_xlfn.TEXTJOIN("",FALSE," G+",W1325," in ",A1325)))</f>
        <v/>
      </c>
    </row>
    <row r="1326" spans="1:24" ht="12" customHeight="1" x14ac:dyDescent="0.25">
      <c r="A1326" s="7" t="str">
        <f ca="1">IF(ISERROR(F1310),"",VLOOKUP(C1310,INDIRECT($F$8),6+(O1326-1)*3-Y1326,0))</f>
        <v>GP 02</v>
      </c>
      <c r="B1326" s="38" t="str">
        <f ca="1">IF(ISERROR(F1310),"",VLOOKUP(D1310,INDIRECT($F$8),6+(O1326-1)*3-Z1326,0))</f>
        <v>General Proficiency ($)</v>
      </c>
      <c r="C1326" s="38"/>
      <c r="D1326" s="38"/>
      <c r="E1326" s="38"/>
      <c r="F1326" s="7">
        <f ca="1">IF(ISERROR(F1310),"",VLOOKUP(E1310,INDIRECT($F$8),6+(O1326-1)*3-AA1326,0))</f>
        <v>0</v>
      </c>
      <c r="G1326" s="39" t="str">
        <f ca="1">IF(ISERROR(F1310),"","-")</f>
        <v>-</v>
      </c>
      <c r="H1326" s="39"/>
      <c r="I1326" s="39" t="str">
        <f ca="1">IF(ISERROR(F1310),"",_xlfn.TEXTJOIN("/",FALSE,Q1326,T1326))</f>
        <v>45/50</v>
      </c>
      <c r="J1326" s="39"/>
      <c r="K1326" s="39" t="str">
        <f ca="1">IF(ISERROR(F1310),"",_xlfn.TEXTJOIN("/",FALSE,R1326,U1326))</f>
        <v>45/50</v>
      </c>
      <c r="L1326" s="39"/>
      <c r="M1326" s="39" t="str">
        <f ca="1">IF(ISBLANK(R1326),"",IF(ISTEXT(R1326),R1326,IF(R1326&gt;=0.8*U1326,"Excellent",IF(R1326&gt;=0.6*U1326,"Very Good",IF(R1326&gt;=0.4*U1326,"Good",IF(R1326&gt;=0.2*U1326,"Satisfactory","Average"))))))</f>
        <v>Excellent</v>
      </c>
      <c r="N1326" s="39"/>
      <c r="O1326">
        <f t="shared" si="126"/>
        <v>12</v>
      </c>
      <c r="P1326" s="1">
        <f ca="1">IF(ISERROR(F1310),"",IF(ISTEXT(VLOOKUP(B\28,INDIRECT($F$8),6+(O1326-1)*3)),(VLOOKUP(B1310,INDIRECT($F$8),6+(O1326-1)*3)),SUM(VLOOKUP(B1310,INDIRECT($F$8),6+(O1326-1)*3),IF(W1327,W1326,0))))</f>
        <v>0</v>
      </c>
      <c r="Q1326" s="1">
        <f ca="1">IF(ISERROR(F1310),"",VLOOKUP(B1310,INDIRECT($F$8),7+(O1326-1)*3))</f>
        <v>45</v>
      </c>
      <c r="R1326" s="1">
        <f ca="1">IF(ISERROR(F1310),"",SUM(P1326:Q1326))</f>
        <v>45</v>
      </c>
      <c r="S1326" s="1">
        <f ca="1">IF(ISERROR(F1310),"",VLOOKUP(A1310,INDIRECT($F$8),6+(O1326-1)*3))</f>
        <v>0</v>
      </c>
      <c r="T1326" s="1">
        <f ca="1">IF(ISERROR(F1310),"",VLOOKUP(A1310,INDIRECT($F$8),7+(O1326-1)*3))</f>
        <v>50</v>
      </c>
      <c r="U1326" s="1">
        <f ca="1">IF(ISERROR(F1310),"",VLOOKUP(A1310,INDIRECT($F$8),8+(O1326-1)*3))</f>
        <v>50</v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5">
      <c r="A1327" s="40" t="str">
        <f ca="1">IF(ISERROR(F1310),"",A1306)</f>
        <v>Total Credits/ Marks/ Total Grade Points</v>
      </c>
      <c r="B1327" s="40"/>
      <c r="C1327" s="40"/>
      <c r="D1327" s="40"/>
      <c r="E1327" s="40"/>
      <c r="F1327" s="10">
        <f ca="1">IF(ISERROR(F1310),"",SUM(F1315:F1325))</f>
        <v>23</v>
      </c>
      <c r="G1327" s="41" t="str">
        <f ca="1">IF(ISERROR(F1310),"",_xlfn.TEXTJOIN("/",TRUE,SUMIF(F1315:F1326,"&gt;0",P1315:P1326),SUMIF(F1315:F1326,"&gt;0",S1315:S1326)))</f>
        <v>356/575</v>
      </c>
      <c r="H1327" s="41"/>
      <c r="I1327" s="41" t="str">
        <f ca="1">IF(ISERROR(F1310),"",_xlfn.TEXTJOIN("/",TRUE,SUMIF(F1315:F1326,"&gt;0",Q1315:Q1326),SUMIF(F1315:F1326,"&gt;0",T1315:T1326)))</f>
        <v>302/375</v>
      </c>
      <c r="J1327" s="41"/>
      <c r="K1327" s="41" t="str">
        <f ca="1">IF(ISERROR(F1310),"",_xlfn.TEXTJOIN("/",TRUE,SUMIF(F1315:F1326,"&gt;0",R1315:R1326),SUMIF(F1315:F1326,"&gt;0",U1315:U1326)))</f>
        <v>658/950</v>
      </c>
      <c r="L1327" s="41"/>
      <c r="M1327" s="40" t="e">
        <f ca="1">IF(ISERROR(F1310),"",SUMPRODUCT(N1315:N1325,F1315:F1325))</f>
        <v>#N/A</v>
      </c>
      <c r="N1327" s="40"/>
      <c r="V1327" s="1" t="e">
        <f ca="1">IF(ISERROR(F1310),"",_xlfn.TEXTJOIN(", ",TRUE,V1315:V1326))</f>
        <v>#N/A</v>
      </c>
      <c r="W1327" t="b">
        <f ca="1">IF(ISERROR(F1310),"",IF(SUM(W1315:W1326)&lt;=W1314,TRUE,FALSE))</f>
        <v>0</v>
      </c>
      <c r="X1327" s="1" t="str">
        <f ca="1">IF(ISERROR(F1310),"",_xlfn.TEXTJOIN(",",TRUE,X1315:X1326))</f>
        <v xml:space="preserve"> G+11 in AHT 001</v>
      </c>
    </row>
    <row r="1328" spans="1:24" ht="12" customHeight="1" x14ac:dyDescent="0.25">
      <c r="A1328" s="40" t="str">
        <f ca="1">IF(ISERROR(F1310),"",A1307)</f>
        <v>Result:</v>
      </c>
      <c r="B1328" s="42" t="e" cm="1">
        <f t="array" aca="1" ref="B1328" ca="1">IF(INDIRECT("N" &amp; ROW())&lt;20, "NOT PROMOTED TO SECOND YEAR", IF(TRIM(INDIRECT("V" &amp; ROW()-1))="","PASS","CARRY OVER")
)</f>
        <v>#N/A</v>
      </c>
      <c r="C1328" s="42"/>
      <c r="D1328" s="40" t="str">
        <f ca="1">IF(ISERROR(F1310),"",D1307)</f>
        <v>Remark:</v>
      </c>
      <c r="E1328" s="42" t="e">
        <f ca="1">IF(ISERROR(F1310),"",IF(V1327="",IF(X1327="","",X1327),_xlfn.TEXTJOIN(" ",TRUE,"BACK IN",V1327)))</f>
        <v>#N/A</v>
      </c>
      <c r="F1328" s="42"/>
      <c r="G1328" s="40" t="str">
        <f ca="1">IF(ISERROR(F1310),"",G1307)</f>
        <v>SGPA:</v>
      </c>
      <c r="H1328" s="43" t="e">
        <f ca="1">IF(ISERROR(F1310),"",M1327/F1327)</f>
        <v>#N/A</v>
      </c>
      <c r="I1328" s="40" t="str">
        <f ca="1">IF(ISERROR(F1310),"",I1307)</f>
        <v>CGPA:</v>
      </c>
      <c r="J1328" s="43" t="e">
        <f ca="1">IF(ISERROR(F1310),"",VLOOKUP(B1310,INDIRECT($F$8),12+(O1326-1)*3,0))</f>
        <v>#N/A</v>
      </c>
      <c r="K1328" s="42" t="str">
        <f ca="1">IF(ISERROR(F1310),"",K1307)</f>
        <v>Earned Credits:</v>
      </c>
      <c r="L1328" s="40">
        <f ca="1">IF(ISERROR(F1310),"",SUMIF(N1315:N1325,"&gt;0",F1315:F1325))</f>
        <v>19</v>
      </c>
      <c r="M1328" s="42" t="str">
        <f ca="1">IF(ISERROR(F1310),"",M1307)</f>
        <v>Cuml. Earned Credits:</v>
      </c>
      <c r="N1328" s="40">
        <f ca="1">IF(ISERROR(F1310),"",VLOOKUP(B1310,INDIRECT($F$8),10+(O1326-1)*3,0))</f>
        <v>42</v>
      </c>
    </row>
    <row r="1329" spans="1:24" ht="12" customHeight="1" x14ac:dyDescent="0.25">
      <c r="A1329" s="40"/>
      <c r="B1329" s="42"/>
      <c r="C1329" s="42"/>
      <c r="D1329" s="40"/>
      <c r="E1329" s="42"/>
      <c r="F1329" s="42"/>
      <c r="G1329" s="40"/>
      <c r="H1329" s="43"/>
      <c r="I1329" s="40"/>
      <c r="J1329" s="43"/>
      <c r="K1329" s="42"/>
      <c r="L1329" s="40"/>
      <c r="M1329" s="42"/>
      <c r="N1329" s="40"/>
    </row>
    <row r="1330" spans="1:24" ht="12" customHeight="1" x14ac:dyDescent="0.25">
      <c r="A1330" s="40"/>
      <c r="B1330" s="42"/>
      <c r="C1330" s="42"/>
      <c r="D1330" s="40"/>
      <c r="E1330" s="42"/>
      <c r="F1330" s="42"/>
      <c r="G1330" s="40"/>
      <c r="H1330" s="43"/>
      <c r="I1330" s="40"/>
      <c r="J1330" s="43"/>
      <c r="K1330" s="42"/>
      <c r="L1330" s="40"/>
      <c r="M1330" s="42"/>
      <c r="N1330" s="40"/>
    </row>
    <row r="1331" spans="1:24" ht="12" customHeight="1" x14ac:dyDescent="0.25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5">
      <c r="A1332" s="44" t="str">
        <f ca="1">IF(ISERROR(F1331),"",A1311)</f>
        <v/>
      </c>
      <c r="B1332" s="44" t="str">
        <f ca="1">IFERROR(VLOOKUP(B1331,INDIRECT($F$8),4,0),"")</f>
        <v/>
      </c>
      <c r="C1332" s="44"/>
      <c r="D1332" s="44" t="str">
        <f ca="1">IF(ISERROR(F1331),"",D1311)</f>
        <v/>
      </c>
      <c r="E1332" s="44" t="str">
        <f ca="1">IFERROR(VLOOKUP(B1331,INDIRECT($F$8),5,0),"")</f>
        <v/>
      </c>
      <c r="F1332" s="44"/>
      <c r="G1332" s="44" t="str">
        <f ca="1">IF(ISERROR(F1331),"",G1311)</f>
        <v/>
      </c>
      <c r="H1332" s="44"/>
      <c r="I1332" s="45" t="str">
        <f ca="1">IFERROR(VLOOKUP(B1331,INDIRECT($F$8),2,0),"")</f>
        <v/>
      </c>
      <c r="J1332" s="45"/>
      <c r="K1332" s="44" t="str">
        <f ca="1">IF(ISERROR(F1331),"",K1311)</f>
        <v/>
      </c>
      <c r="L1332" s="44"/>
      <c r="M1332" s="45" t="str">
        <f ca="1">IFERROR(VLOOKUP(B1331,INDIRECT($F$8),3,0),"")</f>
        <v/>
      </c>
      <c r="N1332" s="45"/>
    </row>
    <row r="1333" spans="1:24" ht="12" customHeight="1" x14ac:dyDescent="0.25">
      <c r="A1333" s="44"/>
      <c r="B1333" s="44"/>
      <c r="C1333" s="44"/>
      <c r="D1333" s="44"/>
      <c r="E1333" s="44"/>
      <c r="F1333" s="44"/>
      <c r="G1333" s="44"/>
      <c r="H1333" s="44"/>
      <c r="I1333" s="45"/>
      <c r="J1333" s="45"/>
      <c r="K1333" s="44"/>
      <c r="L1333" s="44"/>
      <c r="M1333" s="45"/>
      <c r="N1333" s="45"/>
    </row>
    <row r="1334" spans="1:24" ht="12" customHeight="1" x14ac:dyDescent="0.25">
      <c r="A1334" s="42" t="str">
        <f ca="1">IF(ISERROR(F1331),"",A1313)</f>
        <v/>
      </c>
      <c r="B1334" s="42" t="str">
        <f ca="1">IF(ISERROR(F1331),"",B1313)</f>
        <v/>
      </c>
      <c r="C1334" s="42"/>
      <c r="D1334" s="42"/>
      <c r="E1334" s="42"/>
      <c r="F1334" s="42" t="str">
        <f ca="1">IF(ISERROR(F1331),"",F1313)</f>
        <v/>
      </c>
      <c r="G1334" s="42" t="str">
        <f ca="1">IF(ISERROR(F1331),"",G1313)</f>
        <v/>
      </c>
      <c r="H1334" s="42"/>
      <c r="I1334" s="42" t="str">
        <f ca="1">IF(ISERROR(F1331),"",I1313)</f>
        <v/>
      </c>
      <c r="J1334" s="42"/>
      <c r="K1334" s="42" t="str">
        <f ca="1">IF(ISERROR(F1331),"",K1313)</f>
        <v/>
      </c>
      <c r="L1334" s="42"/>
      <c r="M1334" s="42" t="str">
        <f ca="1">IF(ISERROR(F1331),"",M1313)</f>
        <v/>
      </c>
      <c r="N1334" s="42" t="str">
        <f ca="1">IF(ISERROR(F1331),"",N1313)</f>
        <v/>
      </c>
    </row>
    <row r="1335" spans="1:24" ht="12" customHeight="1" x14ac:dyDescent="0.25">
      <c r="A1335" s="42"/>
      <c r="B1335" s="42"/>
      <c r="C1335" s="42"/>
      <c r="D1335" s="42"/>
      <c r="E1335" s="42"/>
      <c r="F1335" s="42"/>
      <c r="G1335" s="42"/>
      <c r="H1335" s="42"/>
      <c r="I1335" s="42"/>
      <c r="J1335" s="42"/>
      <c r="K1335" s="42"/>
      <c r="L1335" s="42"/>
      <c r="M1335" s="42"/>
      <c r="N1335" s="42"/>
      <c r="W1335" t="e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#N/A</v>
      </c>
    </row>
    <row r="1336" spans="1:24" ht="12" customHeight="1" x14ac:dyDescent="0.25">
      <c r="A1336" s="7" t="str">
        <f ca="1">IF(ISERROR(F1331),"",VLOOKUP(C1331,INDIRECT($F$8),6+(O1336-1)*3,0))</f>
        <v/>
      </c>
      <c r="B1336" s="38" t="str">
        <f ca="1">IF(ISERROR(F1331),"",VLOOKUP(D1331,INDIRECT($F$8),6+(O1336-1)*3,0))</f>
        <v/>
      </c>
      <c r="C1336" s="38"/>
      <c r="D1336" s="38"/>
      <c r="E1336" s="38"/>
      <c r="F1336" s="7" t="str">
        <f ca="1">IF(ISERROR(F1331),"",VLOOKUP(E1331,INDIRECT($F$8),6+(O1336-1)*3,0))</f>
        <v/>
      </c>
      <c r="G1336" s="39" t="str">
        <f ca="1">IF(ISERROR(F1331),"",_xlfn.TEXTJOIN("/",FALSE,P1336,S1336))</f>
        <v/>
      </c>
      <c r="H1336" s="39"/>
      <c r="I1336" s="39" t="str">
        <f ca="1">IF(ISERROR(F1331),"",_xlfn.TEXTJOIN("/",FALSE,Q1336,T1336))</f>
        <v/>
      </c>
      <c r="J1336" s="39"/>
      <c r="K1336" s="39" t="str">
        <f ca="1">IF(ISERROR(F1331),"",_xlfn.TEXTJOIN("/",FALSE,R1336,U1336))</f>
        <v/>
      </c>
      <c r="L1336" s="39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*U1336,"O",IF(R1336&gt;=0.85*U1336,"A+",IF(R1336&gt;=0.8*U1336,"A",IF(R1336&gt;=0.7*U1336,"B+",IF(R1336&gt;=0.6*U1336,"B",IF(R1336&gt;=0.5*U1336,"C",IF(R1336&gt;=0.4*U1336,"P",IF(R1336&lt;0.4*U1336,"F",R1336))))))))))))))</f>
        <v/>
      </c>
      <c r="N1336" s="8" t="str">
        <f t="shared" ref="N1336:N1346" ca="1" si="127">INDEX($Z$2:$Z$13,MATCH(M1336,$Y$2:$Y$13,0))</f>
        <v/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5">
      <c r="A1337" s="7" t="str">
        <f ca="1">IF(ISERROR(F1331),"",VLOOKUP(C1331,INDIRECT($F$8),6+(O1337-1)*3,0))</f>
        <v/>
      </c>
      <c r="B1337" s="38" t="str">
        <f ca="1">IF(ISERROR(F1331),"",VLOOKUP(D1331,INDIRECT($F$8),6+(O1337-1)*3,0))</f>
        <v/>
      </c>
      <c r="C1337" s="38"/>
      <c r="D1337" s="38"/>
      <c r="E1337" s="38"/>
      <c r="F1337" s="7" t="str">
        <f ca="1">IF(ISERROR(F1331),"",VLOOKUP(E1331,INDIRECT($F$8),6+(O1337-1)*3,0))</f>
        <v/>
      </c>
      <c r="G1337" s="39" t="str">
        <f ca="1">IF(ISERROR(F1331),"",_xlfn.TEXTJOIN("/",FALSE,P1337,S1337))</f>
        <v/>
      </c>
      <c r="H1337" s="39"/>
      <c r="I1337" s="39" t="str">
        <f ca="1">IF(ISERROR(F1331),"",_xlfn.TEXTJOIN("/",FALSE,Q1337,T1337))</f>
        <v/>
      </c>
      <c r="J1337" s="39"/>
      <c r="K1337" s="39" t="str">
        <f ca="1">IF(ISERROR(F1331),"",_xlfn.TEXTJOIN("/",FALSE,R1337,U1337))</f>
        <v/>
      </c>
      <c r="L1337" s="39"/>
      <c r="M1337" s="7" t="str">
        <f ca="1">IF(ISERROR(F1331),"",IF(ISTEXT(P1337),IF(P1337="A","Ab",IF(P1337="D","Dt",IF(P1337="UFM","UFM",IF(P1337="NA","")))),IF(AND(ISBLANK(P1337),ISBLANK(R1337)),"",IF(P1337&lt;0.3*S1337,"F",IF(ISBLANK(R1337),"",IF(ISTEXT(R1337),R1337,IF(R1337&gt;=0.9*U1337,"O",IF(R1337&gt;=0.85*U1337,"A+",IF(R1337&gt;=0.8*U1337,"A",IF(R1337&gt;=0.7*U1337,"B+",IF(R1337&gt;=0.6*U1337,"B",IF(R1337&gt;=0.5*U1337,"C",IF(R1337&gt;=0.4*U1337,"P",IF(R1337&lt;0.4*U1337,"F",R1337))))))))))))))</f>
        <v/>
      </c>
      <c r="N1337" s="8" t="str">
        <f t="shared" ca="1" si="127"/>
        <v/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5">
      <c r="A1338" s="7" t="str">
        <f ca="1">IF(ISERROR(F1331),"",VLOOKUP(C1331,INDIRECT($F$8),6+(O1338-1)*3,0))</f>
        <v/>
      </c>
      <c r="B1338" s="38" t="str">
        <f ca="1">IF(ISERROR(F1331),"",VLOOKUP(D1331,INDIRECT($F$8),6+(O1338-1)*3,0))</f>
        <v/>
      </c>
      <c r="C1338" s="38"/>
      <c r="D1338" s="38"/>
      <c r="E1338" s="38"/>
      <c r="F1338" s="7" t="str">
        <f ca="1">IF(ISERROR(F1331),"",VLOOKUP(E1331,INDIRECT($F$8),6+(O1338-1)*3,0))</f>
        <v/>
      </c>
      <c r="G1338" s="39" t="str">
        <f ca="1">IF(ISERROR(F1331),"",_xlfn.TEXTJOIN("/",FALSE,P1338,S1338))</f>
        <v/>
      </c>
      <c r="H1338" s="39"/>
      <c r="I1338" s="39" t="str">
        <f ca="1">IF(ISERROR(F1331),"",_xlfn.TEXTJOIN("/",FALSE,Q1338,T1338))</f>
        <v/>
      </c>
      <c r="J1338" s="39"/>
      <c r="K1338" s="39" t="str">
        <f ca="1">IF(ISERROR(F1331),"",_xlfn.TEXTJOIN("/",FALSE,R1338,U1338))</f>
        <v/>
      </c>
      <c r="L1338" s="39"/>
      <c r="M1338" s="7" t="str">
        <f ca="1">IF(ISERROR(F1331),"",IF(ISTEXT(P1338),IF(P1338="A","Ab",IF(P1338="D","Dt",IF(P1338="UFM","UFM",IF(P1338="NA","")))),IF(AND(ISBLANK(P1338),ISBLANK(R1338)),"",IF(P1338&lt;0.3*S1338,"F",IF(ISBLANK(R1338),"",IF(ISTEXT(R1338),R1338,IF(R1338&gt;=0.9*U1338,"O",IF(R1338&gt;=0.85*U1338,"A+",IF(R1338&gt;=0.8*U1338,"A",IF(R1338&gt;=0.7*U1338,"B+",IF(R1338&gt;=0.6*U1338,"B",IF(R1338&gt;=0.5*U1338,"C",IF(R1338&gt;=0.4*U1338,"P",IF(R1338&lt;0.4*U1338,"F",R1338))))))))))))))</f>
        <v/>
      </c>
      <c r="N1338" s="8" t="str">
        <f t="shared" ca="1" si="127"/>
        <v/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5">
      <c r="A1339" s="7" t="str">
        <f ca="1">IF(ISERROR(F1331),"",VLOOKUP(C1331,INDIRECT($F$8),6+(O1339-1)*3,0))</f>
        <v/>
      </c>
      <c r="B1339" s="38" t="str">
        <f ca="1">IF(ISERROR(F1331),"",VLOOKUP(D1331,INDIRECT($F$8),6+(O1339-1)*3,0))</f>
        <v/>
      </c>
      <c r="C1339" s="38"/>
      <c r="D1339" s="38"/>
      <c r="E1339" s="38"/>
      <c r="F1339" s="7" t="str">
        <f ca="1">IF(ISERROR(F1331),"",VLOOKUP(E1331,INDIRECT($F$8),6+(O1339-1)*3,0))</f>
        <v/>
      </c>
      <c r="G1339" s="39" t="str">
        <f ca="1">IF(ISERROR(F1331),"",_xlfn.TEXTJOIN("/",FALSE,P1339,S1339))</f>
        <v/>
      </c>
      <c r="H1339" s="39"/>
      <c r="I1339" s="39" t="str">
        <f ca="1">IF(ISERROR(F1331),"",_xlfn.TEXTJOIN("/",FALSE,Q1339,T1339))</f>
        <v/>
      </c>
      <c r="J1339" s="39"/>
      <c r="K1339" s="39" t="str">
        <f ca="1">IF(ISERROR(F1331),"",_xlfn.TEXTJOIN("/",FALSE,R1339,U1339))</f>
        <v/>
      </c>
      <c r="L1339" s="39"/>
      <c r="M1339" s="7" t="str">
        <f ca="1">IF(ISERROR(F1331),"",IF(ISTEXT(P1339),IF(P1339="A","Ab",IF(P1339="D","Dt",IF(P1339="UFM","UFM",IF(P1339="NA","")))),IF(AND(ISBLANK(P1339),ISBLANK(R1339)),"",IF(P1339&lt;0.3*S1339,"F",IF(ISBLANK(R1339),"",IF(ISTEXT(R1339),R1339,IF(R1339&gt;=0.9*U1339,"O",IF(R1339&gt;=0.85*U1339,"A+",IF(R1339&gt;=0.8*U1339,"A",IF(R1339&gt;=0.7*U1339,"B+",IF(R1339&gt;=0.6*U1339,"B",IF(R1339&gt;=0.5*U1339,"C",IF(R1339&gt;=0.4*U1339,"P",IF(R1339&lt;0.4*U1339,"F",R1339))))))))))))))</f>
        <v/>
      </c>
      <c r="N1339" s="8" t="str">
        <f t="shared" ca="1" si="127"/>
        <v/>
      </c>
      <c r="O1339">
        <f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5">
      <c r="A1340" s="7" t="str">
        <f ca="1">IF(ISERROR(F1331),"",VLOOKUP(C1331,INDIRECT($F$8),6+(O1340-1)*3,0))</f>
        <v/>
      </c>
      <c r="B1340" s="38" t="str">
        <f ca="1">IF(ISERROR(F1331),"",VLOOKUP(D1331,INDIRECT($F$8),6+(O1340-1)*3,0))</f>
        <v/>
      </c>
      <c r="C1340" s="38"/>
      <c r="D1340" s="38"/>
      <c r="E1340" s="38"/>
      <c r="F1340" s="7" t="str">
        <f ca="1">IF(ISERROR(F1331),"",VLOOKUP(E1331,INDIRECT($F$8),6+(O1340-1)*3,0))</f>
        <v/>
      </c>
      <c r="G1340" s="39" t="str">
        <f ca="1">IF(ISERROR(F1331),"",_xlfn.TEXTJOIN("/",FALSE,P1340,S1340))</f>
        <v/>
      </c>
      <c r="H1340" s="39"/>
      <c r="I1340" s="39" t="str">
        <f ca="1">IF(ISERROR(F1331),"",_xlfn.TEXTJOIN("/",FALSE,Q1340,T1340))</f>
        <v/>
      </c>
      <c r="J1340" s="39"/>
      <c r="K1340" s="39" t="str">
        <f ca="1">IF(ISERROR(F1331),"",_xlfn.TEXTJOIN("/",FALSE,R1340,U1340))</f>
        <v/>
      </c>
      <c r="L1340" s="39"/>
      <c r="M1340" s="7" t="str">
        <f ca="1">IF(ISERROR(F1331),"",IF(ISTEXT(P1340),IF(P1340="A","Ab",IF(P1340="D","Dt",IF(P1340="UFM","UFM",IF(P1340="NA","")))),IF(AND(ISBLANK(P1340),ISBLANK(R1340)),"",IF(P1340&lt;0.3*S1340,"F",IF(ISBLANK(R1340),"",IF(ISTEXT(R1340),R1340,IF(R1340&gt;=0.9*U1340,"O",IF(R1340&gt;=0.85*U1340,"A+",IF(R1340&gt;=0.8*U1340,"A",IF(R1340&gt;=0.7*U1340,"B+",IF(R1340&gt;=0.6*U1340,"B",IF(R1340&gt;=0.5*U1340,"C",IF(R1340&gt;=0.4*U1340,"P",IF(R1340&lt;0.4*U1340,"F",R1340))))))))))))))</f>
        <v/>
      </c>
      <c r="N1340" s="8" t="str">
        <f t="shared" ca="1" si="127"/>
        <v/>
      </c>
      <c r="O1340">
        <f>O1339+1</f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5">
      <c r="A1341" s="7" t="str">
        <f ca="1">IF(ISERROR(F1331),"",VLOOKUP(C1331,INDIRECT($F$8),6+(O1341-1)*3,0))</f>
        <v/>
      </c>
      <c r="B1341" s="38" t="str">
        <f ca="1">IF(ISERROR(F1331),"",VLOOKUP(D1331,INDIRECT($F$8),6+(O1341-1)*3,0))</f>
        <v/>
      </c>
      <c r="C1341" s="38"/>
      <c r="D1341" s="38"/>
      <c r="E1341" s="38"/>
      <c r="F1341" s="7" t="str">
        <f ca="1">IF(ISERROR(F1331),"",VLOOKUP(E1331,INDIRECT($F$8),6+(O1341-1)*3,0))</f>
        <v/>
      </c>
      <c r="G1341" s="39" t="str">
        <f ca="1">IF(ISERROR(F1331),"",_xlfn.TEXTJOIN("/",FALSE,P1341,S1341))</f>
        <v/>
      </c>
      <c r="H1341" s="39"/>
      <c r="I1341" s="39" t="str">
        <f ca="1">IF(ISERROR(F1331),"",_xlfn.TEXTJOIN("/",FALSE,Q1341,T1341))</f>
        <v/>
      </c>
      <c r="J1341" s="39"/>
      <c r="K1341" s="39" t="str">
        <f ca="1">IF(ISERROR(F1331),"",_xlfn.TEXTJOIN("/",FALSE,R1341,U1341))</f>
        <v/>
      </c>
      <c r="L1341" s="39"/>
      <c r="M1341" s="7" t="str">
        <f ca="1">IF(ISERROR(F1331),"",IF(ISTEXT(P1341),IF(P1341="A","Ab",IF(P1341="D","Dt",IF(P1341="UFM","UFM",IF(P1341="NA","")))),IF(AND(ISBLANK(P1341),ISBLANK(R1341)),"",IF(P1341&lt;0.3*S1341,"F",IF(ISBLANK(R1341),"",IF(ISTEXT(R1341),R1341,IF(R1341&gt;=0.9*U1341,"O",IF(R1341&gt;=0.85*U1341,"A+",IF(R1341&gt;=0.8*U1341,"A",IF(R1341&gt;=0.7*U1341,"B+",IF(R1341&gt;=0.6*U1341,"B",IF(R1341&gt;=0.5*U1341,"C",IF(R1341&gt;=0.4*U1341,"P",IF(R1341&lt;0.4*U1341,"F",R1341))))))))))))))</f>
        <v/>
      </c>
      <c r="N1341" s="8" t="str">
        <f t="shared" ca="1" si="127"/>
        <v/>
      </c>
      <c r="O1341">
        <f t="shared" ref="O1341:O1347" si="128">O1340+1</f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5">
      <c r="A1342" s="7" t="str">
        <f ca="1">IF(ISERROR(F1331),"",VLOOKUP(C1331,INDIRECT($F$8),6+(O1342-1)*3,0))</f>
        <v/>
      </c>
      <c r="B1342" s="38" t="str">
        <f ca="1">IF(ISERROR(F1331),"",VLOOKUP(D1331,INDIRECT($F$8),6+(O1342-1)*3,0))</f>
        <v/>
      </c>
      <c r="C1342" s="38"/>
      <c r="D1342" s="38"/>
      <c r="E1342" s="38"/>
      <c r="F1342" s="7" t="str">
        <f ca="1">IF(ISERROR(F1331),"",VLOOKUP(E1331,INDIRECT($F$8),6+(O1342-1)*3,0))</f>
        <v/>
      </c>
      <c r="G1342" s="39" t="str">
        <f ca="1">IF(ISERROR(F1331),"",_xlfn.TEXTJOIN("/",FALSE,P1342,S1342))</f>
        <v/>
      </c>
      <c r="H1342" s="39"/>
      <c r="I1342" s="39" t="str">
        <f ca="1">IF(ISERROR(F1331),"",_xlfn.TEXTJOIN("/",FALSE,Q1342,T1342))</f>
        <v/>
      </c>
      <c r="J1342" s="39"/>
      <c r="K1342" s="39" t="str">
        <f ca="1">IF(ISERROR(F1331),"",_xlfn.TEXTJOIN("/",FALSE,R1342,U1342))</f>
        <v/>
      </c>
      <c r="L1342" s="39"/>
      <c r="M1342" s="7" t="str">
        <f ca="1">IF(ISERROR(F1331),"",IF(ISTEXT(P1342),IF(P1342="A","Ab",IF(P1342="D","Dt",IF(P1342="UFM","UFM",IF(P1342="NA","")))),IF(AND(ISBLANK(P1342),ISBLANK(R1342)),"",IF(P1342&lt;0.3*S1342,"F",IF(ISBLANK(R1342),"",IF(ISTEXT(R1342),R1342,IF(R1342&gt;=0.9*U1342,"O",IF(R1342&gt;=0.85*U1342,"A+",IF(R1342&gt;=0.8*U1342,"A",IF(R1342&gt;=0.7*U1342,"B+",IF(R1342&gt;=0.6*U1342,"B",IF(R1342&gt;=0.5*U1342,"C",IF(R1342&gt;=0.4*U1342,"P",IF(R1342&lt;0.4*U1342,"F",R1342))))))))))))))</f>
        <v/>
      </c>
      <c r="N1342" s="8" t="str">
        <f t="shared" ca="1" si="127"/>
        <v/>
      </c>
      <c r="O1342">
        <f t="shared" si="128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5">
      <c r="A1343" s="7" t="str">
        <f ca="1">IF(ISERROR(F1331),"",VLOOKUP(C1331,INDIRECT($F$8),6+(O1343-1)*3,0))</f>
        <v/>
      </c>
      <c r="B1343" s="38" t="str">
        <f ca="1">IF(ISERROR(F1331),"",VLOOKUP(D1331,INDIRECT($F$8),6+(O1343-1)*3-Z1343,0))</f>
        <v/>
      </c>
      <c r="C1343" s="38"/>
      <c r="D1343" s="38"/>
      <c r="E1343" s="38"/>
      <c r="F1343" s="7" t="str">
        <f ca="1">IF(ISERROR(F1331),"",VLOOKUP(E1331,INDIRECT($F$8),6+(O1343-1)*3,0))</f>
        <v/>
      </c>
      <c r="G1343" s="39" t="str">
        <f ca="1">IF(ISERROR(F1331),"",_xlfn.TEXTJOIN("/",FALSE,P1343,S1343))</f>
        <v/>
      </c>
      <c r="H1343" s="39"/>
      <c r="I1343" s="39" t="str">
        <f ca="1">IF(ISERROR(F1331),"",_xlfn.TEXTJOIN("/",FALSE,Q1343,T1343))</f>
        <v/>
      </c>
      <c r="J1343" s="39"/>
      <c r="K1343" s="39" t="str">
        <f ca="1">IF(ISERROR(F1331),"",_xlfn.TEXTJOIN("/",FALSE,R1343,U1343))</f>
        <v/>
      </c>
      <c r="L1343" s="39"/>
      <c r="M1343" s="7" t="str">
        <f ca="1">IF(ISERROR(F1331),"",IF(ISTEXT(P1343),IF(P1343="A","Ab",IF(P1343="D","Dt",IF(P1343="UFM","UFM",IF(P1343="NA","")))),IF(AND(ISBLANK(P1343),ISBLANK(R1343)),"",IF(P1343&lt;0.3*S1343,"F",IF(ISBLANK(R1343),"",IF(ISTEXT(R1343),R1343,IF(R1343&gt;=0.9*U1343,"O",IF(R1343&gt;=0.85*U1343,"A+",IF(R1343&gt;=0.8*U1343,"A",IF(R1343&gt;=0.7*U1343,"B+",IF(R1343&gt;=0.6*U1343,"B",IF(R1343&gt;=0.5*U1343,"C",IF(R1343&gt;=0.4*U1343,"P",IF(R1343&lt;0.4*U1343,"F",R1343))))))))))))))</f>
        <v/>
      </c>
      <c r="N1343" s="8" t="str">
        <f t="shared" ca="1" si="127"/>
        <v/>
      </c>
      <c r="O1343">
        <f t="shared" si="128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5">
      <c r="A1344" s="7" t="str">
        <f ca="1">IF(ISERROR(F1331),"",VLOOKUP(C1331,INDIRECT($F$8),6+(O1344-1)*3,0))</f>
        <v/>
      </c>
      <c r="B1344" s="38" t="str">
        <f ca="1">IF(ISERROR(F1331),"",VLOOKUP(D1331,INDIRECT($F$8),6+(O1344-1)*3-Z1344,0))</f>
        <v/>
      </c>
      <c r="C1344" s="38"/>
      <c r="D1344" s="38"/>
      <c r="E1344" s="38"/>
      <c r="F1344" s="7" t="str">
        <f ca="1">IF(ISERROR(F1331),"",VLOOKUP(E1331,INDIRECT($F$8),6+(O1344-1)*3,0))</f>
        <v/>
      </c>
      <c r="G1344" s="39" t="str">
        <f ca="1">IF(ISERROR(F1331),"",_xlfn.TEXTJOIN("/",FALSE,P1344,S1344))</f>
        <v/>
      </c>
      <c r="H1344" s="39"/>
      <c r="I1344" s="39" t="str">
        <f ca="1">IF(ISERROR(F1331),"",_xlfn.TEXTJOIN("/",FALSE,Q1344,T1344))</f>
        <v/>
      </c>
      <c r="J1344" s="39"/>
      <c r="K1344" s="39" t="str">
        <f ca="1">IF(ISERROR(F1331),"",_xlfn.TEXTJOIN("/",FALSE,R1344,U1344))</f>
        <v/>
      </c>
      <c r="L1344" s="39"/>
      <c r="M1344" s="7" t="str">
        <f ca="1">IF(ISERROR(F1331),"",IF(ISTEXT(P1344),IF(P1344="A","Ab",IF(P1344="D","Dt",IF(P1344="UFM","UFM",IF(P1344="NA","")))),IF(AND(ISBLANK(P1344),ISBLANK(R1344)),"",IF(P1344&lt;0.3*S1344,"F",IF(ISBLANK(R1344),"",IF(ISTEXT(R1344),R1344,IF(R1344&gt;=0.9*U1344,"O",IF(R1344&gt;=0.85*U1344,"A+",IF(R1344&gt;=0.8*U1344,"A",IF(R1344&gt;=0.7*U1344,"B+",IF(R1344&gt;=0.6*U1344,"B",IF(R1344&gt;=0.5*U1344,"C",IF(R1344&gt;=0.4*U1344,"P",IF(R1344&lt;0.4*U1344,"F",R1344))))))))))))))</f>
        <v/>
      </c>
      <c r="N1344" s="8" t="str">
        <f t="shared" ca="1" si="127"/>
        <v/>
      </c>
      <c r="O1344">
        <f t="shared" si="128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5">
      <c r="A1345" s="7" t="str">
        <f ca="1">IF(ISERROR(F1331),"",VLOOKUP(C1331,INDIRECT($F$8),6+(O1345-1)*3,0))</f>
        <v/>
      </c>
      <c r="B1345" s="38" t="str">
        <f ca="1">IF(ISERROR(F1331),"",VLOOKUP(D1331,INDIRECT($F$8),6+(O1345-1)*3,0))</f>
        <v/>
      </c>
      <c r="C1345" s="38"/>
      <c r="D1345" s="38"/>
      <c r="E1345" s="38"/>
      <c r="F1345" s="7" t="str">
        <f ca="1">IF(ISERROR(F1331),"",VLOOKUP(E1331,INDIRECT($F$8),6+(O1345-1)*3,0))</f>
        <v/>
      </c>
      <c r="G1345" s="39" t="str">
        <f ca="1">IF(ISERROR(F1331),"",_xlfn.TEXTJOIN("/",FALSE,P1345,S1345))</f>
        <v/>
      </c>
      <c r="H1345" s="39"/>
      <c r="I1345" s="39" t="str">
        <f ca="1">IF(ISERROR(F1331),"",_xlfn.TEXTJOIN("/",FALSE,Q1345,T1345))</f>
        <v/>
      </c>
      <c r="J1345" s="39"/>
      <c r="K1345" s="39" t="str">
        <f ca="1">IF(ISERROR(F1331),"",_xlfn.TEXTJOIN("/",FALSE,R1345,U1345))</f>
        <v/>
      </c>
      <c r="L1345" s="39"/>
      <c r="M1345" s="7" t="str">
        <f ca="1">IF(ISERROR(F1331),"",IF(ISTEXT(P1345),IF(P1345="A","Ab",IF(P1345="D","Dt",IF(P1345="UFM","UFM",IF(P1345="NA","")))),IF(AND(ISBLANK(P1345),ISBLANK(R1345)),"",IF(P1345&lt;0.3*S1345,"F",IF(ISBLANK(R1345),"",IF(ISTEXT(R1345),R1345,IF(R1345&gt;=0.9*U1345,"O",IF(R1345&gt;=0.85*U1345,"A+",IF(R1345&gt;=0.8*U1345,"A",IF(R1345&gt;=0.7*U1345,"B+",IF(R1345&gt;=0.6*U1345,"B",IF(R1345&gt;=0.5*U1345,"C",IF(R1345&gt;=0.4*U1345,"P",IF(R1345&lt;0.4*U1345,"F",R1345))))))))))))))</f>
        <v/>
      </c>
      <c r="N1345" s="8" t="str">
        <f t="shared" ca="1" si="127"/>
        <v/>
      </c>
      <c r="O1345">
        <f t="shared" si="128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5">
      <c r="A1346" s="7" t="str">
        <f ca="1">IF(ISERROR(F1331),"",VLOOKUP(C1331,INDIRECT($F$8),6+(O1346-1)*3,0))</f>
        <v/>
      </c>
      <c r="B1346" s="38" t="str">
        <f ca="1">IF(ISERROR(F1331),"",VLOOKUP(D1331,INDIRECT($F$8),6+(O1346-1)*3,0))</f>
        <v/>
      </c>
      <c r="C1346" s="38"/>
      <c r="D1346" s="38"/>
      <c r="E1346" s="38"/>
      <c r="F1346" s="7" t="str">
        <f ca="1">IF(ISERROR(F1331),"",VLOOKUP(E1331,INDIRECT($F$8),6+(O1346-1)*3,0))</f>
        <v/>
      </c>
      <c r="G1346" s="39" t="str">
        <f ca="1">IF(ISERROR(F1331),"",_xlfn.TEXTJOIN("/",FALSE,P1346,S1346))</f>
        <v/>
      </c>
      <c r="H1346" s="39"/>
      <c r="I1346" s="39" t="str">
        <f ca="1">IF(ISERROR(F1331),"",_xlfn.TEXTJOIN("/",FALSE,Q1346,T1346))</f>
        <v/>
      </c>
      <c r="J1346" s="39"/>
      <c r="K1346" s="39" t="str">
        <f ca="1">IF(ISERROR(F1331),"",_xlfn.TEXTJOIN("/",FALSE,R1346,U1346))</f>
        <v/>
      </c>
      <c r="L1346" s="39"/>
      <c r="M1346" s="7" t="str">
        <f ca="1">IF(ISERROR(F1331),"",IF(ISTEXT(P1346),IF(P1346="A","Ab",IF(P1346="D","Dt",IF(P1346="UFM","UFM",IF(P1346="NA","")))),IF(AND(ISBLANK(P1346),ISBLANK(R1346)),"",IF(P1346&lt;0.3*S1346,"F",IF(ISBLANK(R1346),"",IF(ISTEXT(R1346),R1346,IF(R1346&gt;=0.9*U1346,"O",IF(R1346&gt;=0.85*U1346,"A+",IF(R1346&gt;=0.8*U1346,"A",IF(R1346&gt;=0.7*U1346,"B+",IF(R1346&gt;=0.6*U1346,"B",IF(R1346&gt;=0.5*U1346,"C",IF(R1346&gt;=0.4*U1346,"P",IF(R1346&lt;0.4*U1346,"F",R1346))))))))))))))</f>
        <v/>
      </c>
      <c r="N1346" s="8" t="str">
        <f t="shared" ca="1" si="127"/>
        <v/>
      </c>
      <c r="O1346">
        <f t="shared" si="128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5">
      <c r="A1347" s="7" t="str">
        <f ca="1">IF(ISERROR(F1331),"",VLOOKUP(C1331,INDIRECT($F$8),6+(O1347-1)*3-Y1347,0))</f>
        <v/>
      </c>
      <c r="B1347" s="38" t="str">
        <f ca="1">IF(ISERROR(F1331),"",VLOOKUP(D1331,INDIRECT($F$8),6+(O1347-1)*3-Z1347,0))</f>
        <v/>
      </c>
      <c r="C1347" s="38"/>
      <c r="D1347" s="38"/>
      <c r="E1347" s="38"/>
      <c r="F1347" s="7" t="str">
        <f ca="1">IF(ISERROR(F1331),"",VLOOKUP(E1331,INDIRECT($F$8),6+(O1347-1)*3-AA1347,0))</f>
        <v/>
      </c>
      <c r="G1347" s="39" t="str">
        <f ca="1">IF(ISERROR(F1331),"","-")</f>
        <v/>
      </c>
      <c r="H1347" s="39"/>
      <c r="I1347" s="39" t="str">
        <f ca="1">IF(ISERROR(F1331),"",_xlfn.TEXTJOIN("/",FALSE,Q1347,T1347))</f>
        <v/>
      </c>
      <c r="J1347" s="39"/>
      <c r="K1347" s="39" t="str">
        <f ca="1">IF(ISERROR(F1331),"",_xlfn.TEXTJOIN("/",FALSE,R1347,U1347))</f>
        <v/>
      </c>
      <c r="L1347" s="39"/>
      <c r="M1347" s="39" t="str">
        <f ca="1">IF(ISBLANK(R1347),"",IF(ISTEXT(R1347),R1347,IF(R1347&gt;=0.8*U1347,"Excellent",IF(R1347&gt;=0.6*U1347,"Very Good",IF(R1347&gt;=0.4*U1347,"Good",IF(R1347&gt;=0.2*U1347,"Satisfactory","Average"))))))</f>
        <v/>
      </c>
      <c r="N1347" s="39"/>
      <c r="O1347">
        <f t="shared" si="128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5">
      <c r="A1348" s="40" t="str">
        <f ca="1">IF(ISERROR(F1331),"",A1327)</f>
        <v/>
      </c>
      <c r="B1348" s="40"/>
      <c r="C1348" s="40"/>
      <c r="D1348" s="40"/>
      <c r="E1348" s="40"/>
      <c r="F1348" s="10" t="str">
        <f ca="1">IF(ISERROR(F1331),"",SUM(F1336:F1346))</f>
        <v/>
      </c>
      <c r="G1348" s="41" t="str">
        <f ca="1">IF(ISERROR(F1331),"",_xlfn.TEXTJOIN("/",TRUE,SUMIF(F1336:F1347,"&gt;0",P1336:P1347),SUMIF(F1336:F1347,"&gt;0",S1336:S1347)))</f>
        <v/>
      </c>
      <c r="H1348" s="41"/>
      <c r="I1348" s="41" t="str">
        <f ca="1">IF(ISERROR(F1331),"",_xlfn.TEXTJOIN("/",TRUE,SUMIF(F1336:F1347,"&gt;0",Q1336:Q1347),SUMIF(F1336:F1347,"&gt;0",T1336:T1347)))</f>
        <v/>
      </c>
      <c r="J1348" s="41"/>
      <c r="K1348" s="41" t="str">
        <f ca="1">IF(ISERROR(F1331),"",_xlfn.TEXTJOIN("/",TRUE,SUMIF(F1336:F1347,"&gt;0",R1336:R1347),SUMIF(F1336:F1347,"&gt;0",U1336:U1347)))</f>
        <v/>
      </c>
      <c r="L1348" s="41"/>
      <c r="M1348" s="40" t="str">
        <f ca="1">IF(ISERROR(F1331),"",SUMPRODUCT(N1336:N1346,F1336:F1346))</f>
        <v/>
      </c>
      <c r="N1348" s="40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5">
      <c r="A1349" s="40" t="str">
        <f ca="1">IF(ISERROR(F1331),"",A1328)</f>
        <v/>
      </c>
      <c r="B1349" s="42" t="str">
        <f ca="1">IF(ISERROR(F1331),"",IF(V1348="","PASS","CARRY OVER"))</f>
        <v/>
      </c>
      <c r="C1349" s="42"/>
      <c r="D1349" s="40" t="str">
        <f ca="1">IF(ISERROR(F1331),"",D1328)</f>
        <v/>
      </c>
      <c r="E1349" s="42" t="str">
        <f ca="1">IF(ISERROR(F1331),"",IF(V1348="",IF(X1348="","",X1348),_xlfn.TEXTJOIN(" ",TRUE,"BACK IN",V1348)))</f>
        <v/>
      </c>
      <c r="F1349" s="42"/>
      <c r="G1349" s="40" t="str">
        <f ca="1">IF(ISERROR(F1331),"",G1328)</f>
        <v/>
      </c>
      <c r="H1349" s="43" t="str">
        <f ca="1">IF(ISERROR(F1331),"",M1348/F1348)</f>
        <v/>
      </c>
      <c r="I1349" s="40" t="str">
        <f ca="1">IF(ISERROR(F1331),"",I1328)</f>
        <v/>
      </c>
      <c r="J1349" s="43" t="str">
        <f ca="1">IF(ISERROR(F1331),"",VLOOKUP(B1331,INDIRECT($F$8),12+(O1347-1)*3,0))</f>
        <v/>
      </c>
      <c r="K1349" s="42" t="str">
        <f ca="1">IF(ISERROR(F1331),"",K1328)</f>
        <v/>
      </c>
      <c r="L1349" s="40" t="str">
        <f ca="1">IF(ISERROR(F1331),"",SUMIF(N1336:N1346,"&gt;0",F1336:F1346))</f>
        <v/>
      </c>
      <c r="M1349" s="42" t="str">
        <f ca="1">IF(ISERROR(F1331),"",M1328)</f>
        <v/>
      </c>
      <c r="N1349" s="40" t="str">
        <f ca="1">IF(ISERROR(F1331),"",VLOOKUP(B1331,INDIRECT($F$8),10+(O1347-1)*3,0))</f>
        <v/>
      </c>
    </row>
    <row r="1350" spans="1:24" ht="12" customHeight="1" x14ac:dyDescent="0.25">
      <c r="A1350" s="40"/>
      <c r="B1350" s="42"/>
      <c r="C1350" s="42"/>
      <c r="D1350" s="40"/>
      <c r="E1350" s="42"/>
      <c r="F1350" s="42"/>
      <c r="G1350" s="40"/>
      <c r="H1350" s="43"/>
      <c r="I1350" s="40"/>
      <c r="J1350" s="43"/>
      <c r="K1350" s="42"/>
      <c r="L1350" s="40"/>
      <c r="M1350" s="42"/>
      <c r="N1350" s="40"/>
    </row>
    <row r="1351" spans="1:24" ht="12" customHeight="1" x14ac:dyDescent="0.25">
      <c r="A1351" s="40"/>
      <c r="B1351" s="42"/>
      <c r="C1351" s="42"/>
      <c r="D1351" s="40"/>
      <c r="E1351" s="42"/>
      <c r="F1351" s="42"/>
      <c r="G1351" s="40"/>
      <c r="H1351" s="43"/>
      <c r="I1351" s="40"/>
      <c r="J1351" s="43"/>
      <c r="K1351" s="42"/>
      <c r="L1351" s="40"/>
      <c r="M1351" s="42"/>
      <c r="N1351" s="40"/>
    </row>
    <row r="1352" spans="1:24" ht="12" customHeight="1" x14ac:dyDescent="0.25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5">
      <c r="A1353" s="44" t="str">
        <f ca="1">IF(ISERROR(F1352),"",A1332)</f>
        <v/>
      </c>
      <c r="B1353" s="44" t="str">
        <f ca="1">IFERROR(VLOOKUP(B1352,INDIRECT($F$8),4,0),"")</f>
        <v/>
      </c>
      <c r="C1353" s="44"/>
      <c r="D1353" s="44" t="str">
        <f ca="1">IF(ISERROR(F1352),"",D1332)</f>
        <v/>
      </c>
      <c r="E1353" s="44" t="str">
        <f ca="1">IFERROR(VLOOKUP(B1352,INDIRECT($F$8),5,0),"")</f>
        <v/>
      </c>
      <c r="F1353" s="44"/>
      <c r="G1353" s="44" t="str">
        <f ca="1">IF(ISERROR(F1352),"",G1332)</f>
        <v/>
      </c>
      <c r="H1353" s="44"/>
      <c r="I1353" s="45" t="str">
        <f ca="1">IFERROR(VLOOKUP(B1352,INDIRECT($F$8),2,0),"")</f>
        <v/>
      </c>
      <c r="J1353" s="45"/>
      <c r="K1353" s="44" t="str">
        <f ca="1">IF(ISERROR(F1352),"",K1332)</f>
        <v/>
      </c>
      <c r="L1353" s="44"/>
      <c r="M1353" s="45" t="str">
        <f ca="1">IFERROR(VLOOKUP(B1352,INDIRECT($F$8),3,0),"")</f>
        <v/>
      </c>
      <c r="N1353" s="45"/>
    </row>
    <row r="1354" spans="1:24" ht="12" customHeight="1" x14ac:dyDescent="0.25">
      <c r="A1354" s="44"/>
      <c r="B1354" s="44"/>
      <c r="C1354" s="44"/>
      <c r="D1354" s="44"/>
      <c r="E1354" s="44"/>
      <c r="F1354" s="44"/>
      <c r="G1354" s="44"/>
      <c r="H1354" s="44"/>
      <c r="I1354" s="45"/>
      <c r="J1354" s="45"/>
      <c r="K1354" s="44"/>
      <c r="L1354" s="44"/>
      <c r="M1354" s="45"/>
      <c r="N1354" s="45"/>
    </row>
    <row r="1355" spans="1:24" ht="12" customHeight="1" x14ac:dyDescent="0.25">
      <c r="A1355" s="42" t="str">
        <f ca="1">IF(ISERROR(F1352),"",A1334)</f>
        <v/>
      </c>
      <c r="B1355" s="42" t="str">
        <f ca="1">IF(ISERROR(F1352),"",B1334)</f>
        <v/>
      </c>
      <c r="C1355" s="42"/>
      <c r="D1355" s="42"/>
      <c r="E1355" s="42"/>
      <c r="F1355" s="42" t="str">
        <f ca="1">IF(ISERROR(F1352),"",F1334)</f>
        <v/>
      </c>
      <c r="G1355" s="42" t="str">
        <f ca="1">IF(ISERROR(F1352),"",G1334)</f>
        <v/>
      </c>
      <c r="H1355" s="42"/>
      <c r="I1355" s="42" t="str">
        <f ca="1">IF(ISERROR(F1352),"",I1334)</f>
        <v/>
      </c>
      <c r="J1355" s="42"/>
      <c r="K1355" s="42" t="str">
        <f ca="1">IF(ISERROR(F1352),"",K1334)</f>
        <v/>
      </c>
      <c r="L1355" s="42"/>
      <c r="M1355" s="42" t="str">
        <f ca="1">IF(ISERROR(F1352),"",M1334)</f>
        <v/>
      </c>
      <c r="N1355" s="42" t="str">
        <f ca="1">IF(ISERROR(F1352),"",N1334)</f>
        <v/>
      </c>
    </row>
    <row r="1356" spans="1:24" ht="12" customHeight="1" x14ac:dyDescent="0.25">
      <c r="A1356" s="42"/>
      <c r="B1356" s="42"/>
      <c r="C1356" s="42"/>
      <c r="D1356" s="42"/>
      <c r="E1356" s="42"/>
      <c r="F1356" s="42"/>
      <c r="G1356" s="42"/>
      <c r="H1356" s="42"/>
      <c r="I1356" s="42"/>
      <c r="J1356" s="42"/>
      <c r="K1356" s="42"/>
      <c r="L1356" s="42"/>
      <c r="M1356" s="42"/>
      <c r="N1356" s="42"/>
      <c r="W1356" t="e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#N/A</v>
      </c>
    </row>
    <row r="1357" spans="1:24" ht="12" customHeight="1" x14ac:dyDescent="0.25">
      <c r="A1357" s="7" t="str">
        <f ca="1">IF(ISERROR(F1352),"",VLOOKUP(C1352,INDIRECT($F$8),6+(O1357-1)*3,0))</f>
        <v/>
      </c>
      <c r="B1357" s="38" t="str">
        <f ca="1">IF(ISERROR(F1352),"",VLOOKUP(D1352,INDIRECT($F$8),6+(O1357-1)*3,0))</f>
        <v/>
      </c>
      <c r="C1357" s="38"/>
      <c r="D1357" s="38"/>
      <c r="E1357" s="38"/>
      <c r="F1357" s="7" t="str">
        <f ca="1">IF(ISERROR(F1352),"",VLOOKUP(E1352,INDIRECT($F$8),6+(O1357-1)*3,0))</f>
        <v/>
      </c>
      <c r="G1357" s="39" t="str">
        <f ca="1">IF(ISERROR(F1352),"",_xlfn.TEXTJOIN("/",FALSE,P1357,S1357))</f>
        <v/>
      </c>
      <c r="H1357" s="39"/>
      <c r="I1357" s="39" t="str">
        <f ca="1">IF(ISERROR(F1352),"",_xlfn.TEXTJOIN("/",FALSE,Q1357,T1357))</f>
        <v/>
      </c>
      <c r="J1357" s="39"/>
      <c r="K1357" s="39" t="str">
        <f ca="1">IF(ISERROR(F1352),"",_xlfn.TEXTJOIN("/",FALSE,R1357,U1357))</f>
        <v/>
      </c>
      <c r="L1357" s="39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*U1357,"O",IF(R1357&gt;=0.85*U1357,"A+",IF(R1357&gt;=0.8*U1357,"A",IF(R1357&gt;=0.7*U1357,"B+",IF(R1357&gt;=0.6*U1357,"B",IF(R1357&gt;=0.5*U1357,"C",IF(R1357&gt;=0.4*U1357,"P",IF(R1357&lt;0.4*U1357,"F",R1357))))))))))))))</f>
        <v/>
      </c>
      <c r="N1357" s="8" t="str">
        <f t="shared" ref="N1357:N1367" ca="1" si="129">INDEX($Z$2:$Z$13,MATCH(M1357,$Y$2:$Y$13,0))</f>
        <v/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5">
      <c r="A1358" s="7" t="str">
        <f ca="1">IF(ISERROR(F1352),"",VLOOKUP(C1352,INDIRECT($F$8),6+(O1358-1)*3,0))</f>
        <v/>
      </c>
      <c r="B1358" s="38" t="str">
        <f ca="1">IF(ISERROR(F1352),"",VLOOKUP(D1352,INDIRECT($F$8),6+(O1358-1)*3,0))</f>
        <v/>
      </c>
      <c r="C1358" s="38"/>
      <c r="D1358" s="38"/>
      <c r="E1358" s="38"/>
      <c r="F1358" s="7" t="str">
        <f ca="1">IF(ISERROR(F1352),"",VLOOKUP(E1352,INDIRECT($F$8),6+(O1358-1)*3,0))</f>
        <v/>
      </c>
      <c r="G1358" s="39" t="str">
        <f ca="1">IF(ISERROR(F1352),"",_xlfn.TEXTJOIN("/",FALSE,P1358,S1358))</f>
        <v/>
      </c>
      <c r="H1358" s="39"/>
      <c r="I1358" s="39" t="str">
        <f ca="1">IF(ISERROR(F1352),"",_xlfn.TEXTJOIN("/",FALSE,Q1358,T1358))</f>
        <v/>
      </c>
      <c r="J1358" s="39"/>
      <c r="K1358" s="39" t="str">
        <f ca="1">IF(ISERROR(F1352),"",_xlfn.TEXTJOIN("/",FALSE,R1358,U1358))</f>
        <v/>
      </c>
      <c r="L1358" s="39"/>
      <c r="M1358" s="7" t="str">
        <f ca="1">IF(ISERROR(F1352),"",IF(ISTEXT(P1358),IF(P1358="A","Ab",IF(P1358="D","Dt",IF(P1358="UFM","UFM",IF(P1358="NA","")))),IF(AND(ISBLANK(P1358),ISBLANK(R1358)),"",IF(P1358&lt;0.3*S1358,"F",IF(ISBLANK(R1358),"",IF(ISTEXT(R1358),R1358,IF(R1358&gt;=0.9*U1358,"O",IF(R1358&gt;=0.85*U1358,"A+",IF(R1358&gt;=0.8*U1358,"A",IF(R1358&gt;=0.7*U1358,"B+",IF(R1358&gt;=0.6*U1358,"B",IF(R1358&gt;=0.5*U1358,"C",IF(R1358&gt;=0.4*U1358,"P",IF(R1358&lt;0.4*U1358,"F",R1358))))))))))))))</f>
        <v/>
      </c>
      <c r="N1358" s="8" t="str">
        <f t="shared" ca="1" si="129"/>
        <v/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5">
      <c r="A1359" s="7" t="str">
        <f ca="1">IF(ISERROR(F1352),"",VLOOKUP(C1352,INDIRECT($F$8),6+(O1359-1)*3,0))</f>
        <v/>
      </c>
      <c r="B1359" s="38" t="str">
        <f ca="1">IF(ISERROR(F1352),"",VLOOKUP(D1352,INDIRECT($F$8),6+(O1359-1)*3,0))</f>
        <v/>
      </c>
      <c r="C1359" s="38"/>
      <c r="D1359" s="38"/>
      <c r="E1359" s="38"/>
      <c r="F1359" s="7" t="str">
        <f ca="1">IF(ISERROR(F1352),"",VLOOKUP(E1352,INDIRECT($F$8),6+(O1359-1)*3,0))</f>
        <v/>
      </c>
      <c r="G1359" s="39" t="str">
        <f ca="1">IF(ISERROR(F1352),"",_xlfn.TEXTJOIN("/",FALSE,P1359,S1359))</f>
        <v/>
      </c>
      <c r="H1359" s="39"/>
      <c r="I1359" s="39" t="str">
        <f ca="1">IF(ISERROR(F1352),"",_xlfn.TEXTJOIN("/",FALSE,Q1359,T1359))</f>
        <v/>
      </c>
      <c r="J1359" s="39"/>
      <c r="K1359" s="39" t="str">
        <f ca="1">IF(ISERROR(F1352),"",_xlfn.TEXTJOIN("/",FALSE,R1359,U1359))</f>
        <v/>
      </c>
      <c r="L1359" s="39"/>
      <c r="M1359" s="7" t="str">
        <f ca="1">IF(ISERROR(F1352),"",IF(ISTEXT(P1359),IF(P1359="A","Ab",IF(P1359="D","Dt",IF(P1359="UFM","UFM",IF(P1359="NA","")))),IF(AND(ISBLANK(P1359),ISBLANK(R1359)),"",IF(P1359&lt;0.3*S1359,"F",IF(ISBLANK(R1359),"",IF(ISTEXT(R1359),R1359,IF(R1359&gt;=0.9*U1359,"O",IF(R1359&gt;=0.85*U1359,"A+",IF(R1359&gt;=0.8*U1359,"A",IF(R1359&gt;=0.7*U1359,"B+",IF(R1359&gt;=0.6*U1359,"B",IF(R1359&gt;=0.5*U1359,"C",IF(R1359&gt;=0.4*U1359,"P",IF(R1359&lt;0.4*U1359,"F",R1359))))))))))))))</f>
        <v/>
      </c>
      <c r="N1359" s="8" t="str">
        <f t="shared" ca="1" si="129"/>
        <v/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5">
      <c r="A1360" s="7" t="str">
        <f ca="1">IF(ISERROR(F1352),"",VLOOKUP(C1352,INDIRECT($F$8),6+(O1360-1)*3,0))</f>
        <v/>
      </c>
      <c r="B1360" s="38" t="str">
        <f ca="1">IF(ISERROR(F1352),"",VLOOKUP(D1352,INDIRECT($F$8),6+(O1360-1)*3,0))</f>
        <v/>
      </c>
      <c r="C1360" s="38"/>
      <c r="D1360" s="38"/>
      <c r="E1360" s="38"/>
      <c r="F1360" s="7" t="str">
        <f ca="1">IF(ISERROR(F1352),"",VLOOKUP(E1352,INDIRECT($F$8),6+(O1360-1)*3,0))</f>
        <v/>
      </c>
      <c r="G1360" s="39" t="str">
        <f ca="1">IF(ISERROR(F1352),"",_xlfn.TEXTJOIN("/",FALSE,P1360,S1360))</f>
        <v/>
      </c>
      <c r="H1360" s="39"/>
      <c r="I1360" s="39" t="str">
        <f ca="1">IF(ISERROR(F1352),"",_xlfn.TEXTJOIN("/",FALSE,Q1360,T1360))</f>
        <v/>
      </c>
      <c r="J1360" s="39"/>
      <c r="K1360" s="39" t="str">
        <f ca="1">IF(ISERROR(F1352),"",_xlfn.TEXTJOIN("/",FALSE,R1360,U1360))</f>
        <v/>
      </c>
      <c r="L1360" s="39"/>
      <c r="M1360" s="7" t="str">
        <f ca="1">IF(ISERROR(F1352),"",IF(ISTEXT(P1360),IF(P1360="A","Ab",IF(P1360="D","Dt",IF(P1360="UFM","UFM",IF(P1360="NA","")))),IF(AND(ISBLANK(P1360),ISBLANK(R1360)),"",IF(P1360&lt;0.3*S1360,"F",IF(ISBLANK(R1360),"",IF(ISTEXT(R1360),R1360,IF(R1360&gt;=0.9*U1360,"O",IF(R1360&gt;=0.85*U1360,"A+",IF(R1360&gt;=0.8*U1360,"A",IF(R1360&gt;=0.7*U1360,"B+",IF(R1360&gt;=0.6*U1360,"B",IF(R1360&gt;=0.5*U1360,"C",IF(R1360&gt;=0.4*U1360,"P",IF(R1360&lt;0.4*U1360,"F",R1360))))))))))))))</f>
        <v/>
      </c>
      <c r="N1360" s="8" t="str">
        <f t="shared" ca="1" si="129"/>
        <v/>
      </c>
      <c r="O1360">
        <f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5">
      <c r="A1361" s="7" t="str">
        <f ca="1">IF(ISERROR(F1352),"",VLOOKUP(C1352,INDIRECT($F$8),6+(O1361-1)*3,0))</f>
        <v/>
      </c>
      <c r="B1361" s="38" t="str">
        <f ca="1">IF(ISERROR(F1352),"",VLOOKUP(D1352,INDIRECT($F$8),6+(O1361-1)*3,0))</f>
        <v/>
      </c>
      <c r="C1361" s="38"/>
      <c r="D1361" s="38"/>
      <c r="E1361" s="38"/>
      <c r="F1361" s="7" t="str">
        <f ca="1">IF(ISERROR(F1352),"",VLOOKUP(E1352,INDIRECT($F$8),6+(O1361-1)*3,0))</f>
        <v/>
      </c>
      <c r="G1361" s="39" t="str">
        <f ca="1">IF(ISERROR(F1352),"",_xlfn.TEXTJOIN("/",FALSE,P1361,S1361))</f>
        <v/>
      </c>
      <c r="H1361" s="39"/>
      <c r="I1361" s="39" t="str">
        <f ca="1">IF(ISERROR(F1352),"",_xlfn.TEXTJOIN("/",FALSE,Q1361,T1361))</f>
        <v/>
      </c>
      <c r="J1361" s="39"/>
      <c r="K1361" s="39" t="str">
        <f ca="1">IF(ISERROR(F1352),"",_xlfn.TEXTJOIN("/",FALSE,R1361,U1361))</f>
        <v/>
      </c>
      <c r="L1361" s="39"/>
      <c r="M1361" s="7" t="str">
        <f ca="1">IF(ISERROR(F1352),"",IF(ISTEXT(P1361),IF(P1361="A","Ab",IF(P1361="D","Dt",IF(P1361="UFM","UFM",IF(P1361="NA","")))),IF(AND(ISBLANK(P1361),ISBLANK(R1361)),"",IF(P1361&lt;0.3*S1361,"F",IF(ISBLANK(R1361),"",IF(ISTEXT(R1361),R1361,IF(R1361&gt;=0.9*U1361,"O",IF(R1361&gt;=0.85*U1361,"A+",IF(R1361&gt;=0.8*U1361,"A",IF(R1361&gt;=0.7*U1361,"B+",IF(R1361&gt;=0.6*U1361,"B",IF(R1361&gt;=0.5*U1361,"C",IF(R1361&gt;=0.4*U1361,"P",IF(R1361&lt;0.4*U1361,"F",R1361))))))))))))))</f>
        <v/>
      </c>
      <c r="N1361" s="8" t="str">
        <f t="shared" ca="1" si="129"/>
        <v/>
      </c>
      <c r="O1361">
        <f>O1360+1</f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5">
      <c r="A1362" s="7" t="str">
        <f ca="1">IF(ISERROR(F1352),"",VLOOKUP(C1352,INDIRECT($F$8),6+(O1362-1)*3,0))</f>
        <v/>
      </c>
      <c r="B1362" s="38" t="str">
        <f ca="1">IF(ISERROR(F1352),"",VLOOKUP(D1352,INDIRECT($F$8),6+(O1362-1)*3,0))</f>
        <v/>
      </c>
      <c r="C1362" s="38"/>
      <c r="D1362" s="38"/>
      <c r="E1362" s="38"/>
      <c r="F1362" s="7" t="str">
        <f ca="1">IF(ISERROR(F1352),"",VLOOKUP(E1352,INDIRECT($F$8),6+(O1362-1)*3,0))</f>
        <v/>
      </c>
      <c r="G1362" s="39" t="str">
        <f ca="1">IF(ISERROR(F1352),"",_xlfn.TEXTJOIN("/",FALSE,P1362,S1362))</f>
        <v/>
      </c>
      <c r="H1362" s="39"/>
      <c r="I1362" s="39" t="str">
        <f ca="1">IF(ISERROR(F1352),"",_xlfn.TEXTJOIN("/",FALSE,Q1362,T1362))</f>
        <v/>
      </c>
      <c r="J1362" s="39"/>
      <c r="K1362" s="39" t="str">
        <f ca="1">IF(ISERROR(F1352),"",_xlfn.TEXTJOIN("/",FALSE,R1362,U1362))</f>
        <v/>
      </c>
      <c r="L1362" s="39"/>
      <c r="M1362" s="7" t="str">
        <f ca="1">IF(ISERROR(F1352),"",IF(ISTEXT(P1362),IF(P1362="A","Ab",IF(P1362="D","Dt",IF(P1362="UFM","UFM",IF(P1362="NA","")))),IF(AND(ISBLANK(P1362),ISBLANK(R1362)),"",IF(P1362&lt;0.3*S1362,"F",IF(ISBLANK(R1362),"",IF(ISTEXT(R1362),R1362,IF(R1362&gt;=0.9*U1362,"O",IF(R1362&gt;=0.85*U1362,"A+",IF(R1362&gt;=0.8*U1362,"A",IF(R1362&gt;=0.7*U1362,"B+",IF(R1362&gt;=0.6*U1362,"B",IF(R1362&gt;=0.5*U1362,"C",IF(R1362&gt;=0.4*U1362,"P",IF(R1362&lt;0.4*U1362,"F",R1362))))))))))))))</f>
        <v/>
      </c>
      <c r="N1362" s="8" t="str">
        <f t="shared" ca="1" si="129"/>
        <v/>
      </c>
      <c r="O1362">
        <f t="shared" ref="O1362:O1368" si="130">O1361+1</f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5">
      <c r="A1363" s="7" t="str">
        <f ca="1">IF(ISERROR(F1352),"",VLOOKUP(C1352,INDIRECT($F$8),6+(O1363-1)*3,0))</f>
        <v/>
      </c>
      <c r="B1363" s="38" t="str">
        <f ca="1">IF(ISERROR(F1352),"",VLOOKUP(D1352,INDIRECT($F$8),6+(O1363-1)*3,0))</f>
        <v/>
      </c>
      <c r="C1363" s="38"/>
      <c r="D1363" s="38"/>
      <c r="E1363" s="38"/>
      <c r="F1363" s="7" t="str">
        <f ca="1">IF(ISERROR(F1352),"",VLOOKUP(E1352,INDIRECT($F$8),6+(O1363-1)*3,0))</f>
        <v/>
      </c>
      <c r="G1363" s="39" t="str">
        <f ca="1">IF(ISERROR(F1352),"",_xlfn.TEXTJOIN("/",FALSE,P1363,S1363))</f>
        <v/>
      </c>
      <c r="H1363" s="39"/>
      <c r="I1363" s="39" t="str">
        <f ca="1">IF(ISERROR(F1352),"",_xlfn.TEXTJOIN("/",FALSE,Q1363,T1363))</f>
        <v/>
      </c>
      <c r="J1363" s="39"/>
      <c r="K1363" s="39" t="str">
        <f ca="1">IF(ISERROR(F1352),"",_xlfn.TEXTJOIN("/",FALSE,R1363,U1363))</f>
        <v/>
      </c>
      <c r="L1363" s="39"/>
      <c r="M1363" s="7" t="str">
        <f ca="1">IF(ISERROR(F1352),"",IF(ISTEXT(P1363),IF(P1363="A","Ab",IF(P1363="D","Dt",IF(P1363="UFM","UFM",IF(P1363="NA","")))),IF(AND(ISBLANK(P1363),ISBLANK(R1363)),"",IF(P1363&lt;0.3*S1363,"F",IF(ISBLANK(R1363),"",IF(ISTEXT(R1363),R1363,IF(R1363&gt;=0.9*U1363,"O",IF(R1363&gt;=0.85*U1363,"A+",IF(R1363&gt;=0.8*U1363,"A",IF(R1363&gt;=0.7*U1363,"B+",IF(R1363&gt;=0.6*U1363,"B",IF(R1363&gt;=0.5*U1363,"C",IF(R1363&gt;=0.4*U1363,"P",IF(R1363&lt;0.4*U1363,"F",R1363))))))))))))))</f>
        <v/>
      </c>
      <c r="N1363" s="8" t="str">
        <f t="shared" ca="1" si="129"/>
        <v/>
      </c>
      <c r="O1363">
        <f t="shared" si="130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5">
      <c r="A1364" s="7" t="str">
        <f ca="1">IF(ISERROR(F1352),"",VLOOKUP(C1352,INDIRECT($F$8),6+(O1364-1)*3,0))</f>
        <v/>
      </c>
      <c r="B1364" s="38" t="str">
        <f ca="1">IF(ISERROR(F1352),"",VLOOKUP(D1352,INDIRECT($F$8),6+(O1364-1)*3-Z1364,0))</f>
        <v/>
      </c>
      <c r="C1364" s="38"/>
      <c r="D1364" s="38"/>
      <c r="E1364" s="38"/>
      <c r="F1364" s="7" t="str">
        <f ca="1">IF(ISERROR(F1352),"",VLOOKUP(E1352,INDIRECT($F$8),6+(O1364-1)*3,0))</f>
        <v/>
      </c>
      <c r="G1364" s="39" t="str">
        <f ca="1">IF(ISERROR(F1352),"",_xlfn.TEXTJOIN("/",FALSE,P1364,S1364))</f>
        <v/>
      </c>
      <c r="H1364" s="39"/>
      <c r="I1364" s="39" t="str">
        <f ca="1">IF(ISERROR(F1352),"",_xlfn.TEXTJOIN("/",FALSE,Q1364,T1364))</f>
        <v/>
      </c>
      <c r="J1364" s="39"/>
      <c r="K1364" s="39" t="str">
        <f ca="1">IF(ISERROR(F1352),"",_xlfn.TEXTJOIN("/",FALSE,R1364,U1364))</f>
        <v/>
      </c>
      <c r="L1364" s="39"/>
      <c r="M1364" s="7" t="str">
        <f ca="1">IF(ISERROR(F1352),"",IF(ISTEXT(P1364),IF(P1364="A","Ab",IF(P1364="D","Dt",IF(P1364="UFM","UFM",IF(P1364="NA","")))),IF(AND(ISBLANK(P1364),ISBLANK(R1364)),"",IF(P1364&lt;0.3*S1364,"F",IF(ISBLANK(R1364),"",IF(ISTEXT(R1364),R1364,IF(R1364&gt;=0.9*U1364,"O",IF(R1364&gt;=0.85*U1364,"A+",IF(R1364&gt;=0.8*U1364,"A",IF(R1364&gt;=0.7*U1364,"B+",IF(R1364&gt;=0.6*U1364,"B",IF(R1364&gt;=0.5*U1364,"C",IF(R1364&gt;=0.4*U1364,"P",IF(R1364&lt;0.4*U1364,"F",R1364))))))))))))))</f>
        <v/>
      </c>
      <c r="N1364" s="8" t="str">
        <f t="shared" ca="1" si="129"/>
        <v/>
      </c>
      <c r="O1364">
        <f t="shared" si="130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5">
      <c r="A1365" s="7" t="str">
        <f ca="1">IF(ISERROR(F1352),"",VLOOKUP(C1352,INDIRECT($F$8),6+(O1365-1)*3,0))</f>
        <v/>
      </c>
      <c r="B1365" s="38" t="str">
        <f ca="1">IF(ISERROR(F1352),"",VLOOKUP(D1352,INDIRECT($F$8),6+(O1365-1)*3-Z1365,0))</f>
        <v/>
      </c>
      <c r="C1365" s="38"/>
      <c r="D1365" s="38"/>
      <c r="E1365" s="38"/>
      <c r="F1365" s="7" t="str">
        <f ca="1">IF(ISERROR(F1352),"",VLOOKUP(E1352,INDIRECT($F$8),6+(O1365-1)*3,0))</f>
        <v/>
      </c>
      <c r="G1365" s="39" t="str">
        <f ca="1">IF(ISERROR(F1352),"",_xlfn.TEXTJOIN("/",FALSE,P1365,S1365))</f>
        <v/>
      </c>
      <c r="H1365" s="39"/>
      <c r="I1365" s="39" t="str">
        <f ca="1">IF(ISERROR(F1352),"",_xlfn.TEXTJOIN("/",FALSE,Q1365,T1365))</f>
        <v/>
      </c>
      <c r="J1365" s="39"/>
      <c r="K1365" s="39" t="str">
        <f ca="1">IF(ISERROR(F1352),"",_xlfn.TEXTJOIN("/",FALSE,R1365,U1365))</f>
        <v/>
      </c>
      <c r="L1365" s="39"/>
      <c r="M1365" s="7" t="str">
        <f ca="1">IF(ISERROR(F1352),"",IF(ISTEXT(P1365),IF(P1365="A","Ab",IF(P1365="D","Dt",IF(P1365="UFM","UFM",IF(P1365="NA","")))),IF(AND(ISBLANK(P1365),ISBLANK(R1365)),"",IF(P1365&lt;0.3*S1365,"F",IF(ISBLANK(R1365),"",IF(ISTEXT(R1365),R1365,IF(R1365&gt;=0.9*U1365,"O",IF(R1365&gt;=0.85*U1365,"A+",IF(R1365&gt;=0.8*U1365,"A",IF(R1365&gt;=0.7*U1365,"B+",IF(R1365&gt;=0.6*U1365,"B",IF(R1365&gt;=0.5*U1365,"C",IF(R1365&gt;=0.4*U1365,"P",IF(R1365&lt;0.4*U1365,"F",R1365))))))))))))))</f>
        <v/>
      </c>
      <c r="N1365" s="8" t="str">
        <f t="shared" ca="1" si="129"/>
        <v/>
      </c>
      <c r="O1365">
        <f t="shared" si="130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5">
      <c r="A1366" s="7" t="str">
        <f ca="1">IF(ISERROR(F1352),"",VLOOKUP(C1352,INDIRECT($F$8),6+(O1366-1)*3,0))</f>
        <v/>
      </c>
      <c r="B1366" s="38" t="str">
        <f ca="1">IF(ISERROR(F1352),"",VLOOKUP(D1352,INDIRECT($F$8),6+(O1366-1)*3,0))</f>
        <v/>
      </c>
      <c r="C1366" s="38"/>
      <c r="D1366" s="38"/>
      <c r="E1366" s="38"/>
      <c r="F1366" s="7" t="str">
        <f ca="1">IF(ISERROR(F1352),"",VLOOKUP(E1352,INDIRECT($F$8),6+(O1366-1)*3,0))</f>
        <v/>
      </c>
      <c r="G1366" s="39" t="str">
        <f ca="1">IF(ISERROR(F1352),"",_xlfn.TEXTJOIN("/",FALSE,P1366,S1366))</f>
        <v/>
      </c>
      <c r="H1366" s="39"/>
      <c r="I1366" s="39" t="str">
        <f ca="1">IF(ISERROR(F1352),"",_xlfn.TEXTJOIN("/",FALSE,Q1366,T1366))</f>
        <v/>
      </c>
      <c r="J1366" s="39"/>
      <c r="K1366" s="39" t="str">
        <f ca="1">IF(ISERROR(F1352),"",_xlfn.TEXTJOIN("/",FALSE,R1366,U1366))</f>
        <v/>
      </c>
      <c r="L1366" s="39"/>
      <c r="M1366" s="7" t="str">
        <f ca="1">IF(ISERROR(F1352),"",IF(ISTEXT(P1366),IF(P1366="A","Ab",IF(P1366="D","Dt",IF(P1366="UFM","UFM",IF(P1366="NA","")))),IF(AND(ISBLANK(P1366),ISBLANK(R1366)),"",IF(P1366&lt;0.3*S1366,"F",IF(ISBLANK(R1366),"",IF(ISTEXT(R1366),R1366,IF(R1366&gt;=0.9*U1366,"O",IF(R1366&gt;=0.85*U1366,"A+",IF(R1366&gt;=0.8*U1366,"A",IF(R1366&gt;=0.7*U1366,"B+",IF(R1366&gt;=0.6*U1366,"B",IF(R1366&gt;=0.5*U1366,"C",IF(R1366&gt;=0.4*U1366,"P",IF(R1366&lt;0.4*U1366,"F",R1366))))))))))))))</f>
        <v/>
      </c>
      <c r="N1366" s="8" t="str">
        <f t="shared" ca="1" si="129"/>
        <v/>
      </c>
      <c r="O1366">
        <f t="shared" si="130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5">
      <c r="A1367" s="7" t="str">
        <f ca="1">IF(ISERROR(F1352),"",VLOOKUP(C1352,INDIRECT($F$8),6+(O1367-1)*3,0))</f>
        <v/>
      </c>
      <c r="B1367" s="38" t="str">
        <f ca="1">IF(ISERROR(F1352),"",VLOOKUP(D1352,INDIRECT($F$8),6+(O1367-1)*3,0))</f>
        <v/>
      </c>
      <c r="C1367" s="38"/>
      <c r="D1367" s="38"/>
      <c r="E1367" s="38"/>
      <c r="F1367" s="7" t="str">
        <f ca="1">IF(ISERROR(F1352),"",VLOOKUP(E1352,INDIRECT($F$8),6+(O1367-1)*3,0))</f>
        <v/>
      </c>
      <c r="G1367" s="39" t="str">
        <f ca="1">IF(ISERROR(F1352),"",_xlfn.TEXTJOIN("/",FALSE,P1367,S1367))</f>
        <v/>
      </c>
      <c r="H1367" s="39"/>
      <c r="I1367" s="39" t="str">
        <f ca="1">IF(ISERROR(F1352),"",_xlfn.TEXTJOIN("/",FALSE,Q1367,T1367))</f>
        <v/>
      </c>
      <c r="J1367" s="39"/>
      <c r="K1367" s="39" t="str">
        <f ca="1">IF(ISERROR(F1352),"",_xlfn.TEXTJOIN("/",FALSE,R1367,U1367))</f>
        <v/>
      </c>
      <c r="L1367" s="39"/>
      <c r="M1367" s="7" t="str">
        <f ca="1">IF(ISERROR(F1352),"",IF(ISTEXT(P1367),IF(P1367="A","Ab",IF(P1367="D","Dt",IF(P1367="UFM","UFM",IF(P1367="NA","")))),IF(AND(ISBLANK(P1367),ISBLANK(R1367)),"",IF(P1367&lt;0.3*S1367,"F",IF(ISBLANK(R1367),"",IF(ISTEXT(R1367),R1367,IF(R1367&gt;=0.9*U1367,"O",IF(R1367&gt;=0.85*U1367,"A+",IF(R1367&gt;=0.8*U1367,"A",IF(R1367&gt;=0.7*U1367,"B+",IF(R1367&gt;=0.6*U1367,"B",IF(R1367&gt;=0.5*U1367,"C",IF(R1367&gt;=0.4*U1367,"P",IF(R1367&lt;0.4*U1367,"F",R1367))))))))))))))</f>
        <v/>
      </c>
      <c r="N1367" s="8" t="str">
        <f t="shared" ca="1" si="129"/>
        <v/>
      </c>
      <c r="O1367">
        <f t="shared" si="130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5">
      <c r="A1368" s="7" t="str">
        <f ca="1">IF(ISERROR(F1352),"",VLOOKUP(C1352,INDIRECT($F$8),6+(O1368-1)*3-Y1368,0))</f>
        <v/>
      </c>
      <c r="B1368" s="38" t="str">
        <f ca="1">IF(ISERROR(F1352),"",VLOOKUP(D1352,INDIRECT($F$8),6+(O1368-1)*3-Z1368,0))</f>
        <v/>
      </c>
      <c r="C1368" s="38"/>
      <c r="D1368" s="38"/>
      <c r="E1368" s="38"/>
      <c r="F1368" s="7" t="str">
        <f ca="1">IF(ISERROR(F1352),"",VLOOKUP(E1352,INDIRECT($F$8),6+(O1368-1)*3-AA1368,0))</f>
        <v/>
      </c>
      <c r="G1368" s="39" t="str">
        <f ca="1">IF(ISERROR(F1352),"","-")</f>
        <v/>
      </c>
      <c r="H1368" s="39"/>
      <c r="I1368" s="39" t="str">
        <f ca="1">IF(ISERROR(F1352),"",_xlfn.TEXTJOIN("/",FALSE,Q1368,T1368))</f>
        <v/>
      </c>
      <c r="J1368" s="39"/>
      <c r="K1368" s="39" t="str">
        <f ca="1">IF(ISERROR(F1352),"",_xlfn.TEXTJOIN("/",FALSE,R1368,U1368))</f>
        <v/>
      </c>
      <c r="L1368" s="39"/>
      <c r="M1368" s="39" t="str">
        <f ca="1">IF(ISBLANK(R1368),"",IF(ISTEXT(R1368),R1368,IF(R1368&gt;=0.8*U1368,"Excellent",IF(R1368&gt;=0.6*U1368,"Very Good",IF(R1368&gt;=0.4*U1368,"Good",IF(R1368&gt;=0.2*U1368,"Satisfactory","Average"))))))</f>
        <v/>
      </c>
      <c r="N1368" s="39"/>
      <c r="O1368">
        <f t="shared" si="130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5">
      <c r="A1369" s="40" t="str">
        <f ca="1">IF(ISERROR(F1352),"",A1348)</f>
        <v/>
      </c>
      <c r="B1369" s="40"/>
      <c r="C1369" s="40"/>
      <c r="D1369" s="40"/>
      <c r="E1369" s="40"/>
      <c r="F1369" s="10" t="str">
        <f ca="1">IF(ISERROR(F1352),"",SUM(F1357:F1367))</f>
        <v/>
      </c>
      <c r="G1369" s="41" t="str">
        <f ca="1">IF(ISERROR(F1352),"",_xlfn.TEXTJOIN("/",TRUE,SUMIF(F1357:F1368,"&gt;0",P1357:P1368),SUMIF(F1357:F1368,"&gt;0",S1357:S1368)))</f>
        <v/>
      </c>
      <c r="H1369" s="41"/>
      <c r="I1369" s="41" t="str">
        <f ca="1">IF(ISERROR(F1352),"",_xlfn.TEXTJOIN("/",TRUE,SUMIF(F1357:F1368,"&gt;0",Q1357:Q1368),SUMIF(F1357:F1368,"&gt;0",T1357:T1368)))</f>
        <v/>
      </c>
      <c r="J1369" s="41"/>
      <c r="K1369" s="41" t="str">
        <f ca="1">IF(ISERROR(F1352),"",_xlfn.TEXTJOIN("/",TRUE,SUMIF(F1357:F1368,"&gt;0",R1357:R1368),SUMIF(F1357:F1368,"&gt;0",U1357:U1368)))</f>
        <v/>
      </c>
      <c r="L1369" s="41"/>
      <c r="M1369" s="40" t="str">
        <f ca="1">IF(ISERROR(F1352),"",SUMPRODUCT(N1357:N1367,F1357:F1367))</f>
        <v/>
      </c>
      <c r="N1369" s="40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5">
      <c r="A1370" s="40" t="str">
        <f ca="1">IF(ISERROR(F1352),"",A1349)</f>
        <v/>
      </c>
      <c r="B1370" s="42" t="str">
        <f ca="1">IF(ISERROR(F1352),"",IF(V1369="","PASS","CARRY OVER"))</f>
        <v/>
      </c>
      <c r="C1370" s="42"/>
      <c r="D1370" s="40" t="str">
        <f ca="1">IF(ISERROR(F1352),"",D1349)</f>
        <v/>
      </c>
      <c r="E1370" s="42" t="str">
        <f ca="1">IF(ISERROR(F1352),"",IF(V1369="",IF(X1369="","",X1369),_xlfn.TEXTJOIN(" ",TRUE,"BACK IN",V1369)))</f>
        <v/>
      </c>
      <c r="F1370" s="42"/>
      <c r="G1370" s="40" t="str">
        <f ca="1">IF(ISERROR(F1352),"",G1349)</f>
        <v/>
      </c>
      <c r="H1370" s="43" t="str">
        <f ca="1">IF(ISERROR(F1352),"",M1369/F1369)</f>
        <v/>
      </c>
      <c r="I1370" s="40" t="str">
        <f ca="1">IF(ISERROR(F1352),"",I1349)</f>
        <v/>
      </c>
      <c r="J1370" s="43" t="str">
        <f ca="1">IF(ISERROR(F1352),"",VLOOKUP(B1352,INDIRECT($F$8),12+(O1368-1)*3,0))</f>
        <v/>
      </c>
      <c r="K1370" s="42" t="str">
        <f ca="1">IF(ISERROR(F1352),"",K1349)</f>
        <v/>
      </c>
      <c r="L1370" s="40" t="str">
        <f ca="1">IF(ISERROR(F1352),"",SUMIF(N1357:N1367,"&gt;0",F1357:F1367))</f>
        <v/>
      </c>
      <c r="M1370" s="42" t="str">
        <f ca="1">IF(ISERROR(F1352),"",M1349)</f>
        <v/>
      </c>
      <c r="N1370" s="40" t="str">
        <f ca="1">IF(ISERROR(F1352),"",VLOOKUP(B1352,INDIRECT($F$8),10+(O1368-1)*3,0))</f>
        <v/>
      </c>
    </row>
    <row r="1371" spans="1:24" ht="12" customHeight="1" x14ac:dyDescent="0.25">
      <c r="A1371" s="40"/>
      <c r="B1371" s="42"/>
      <c r="C1371" s="42"/>
      <c r="D1371" s="40"/>
      <c r="E1371" s="42"/>
      <c r="F1371" s="42"/>
      <c r="G1371" s="40"/>
      <c r="H1371" s="43"/>
      <c r="I1371" s="40"/>
      <c r="J1371" s="43"/>
      <c r="K1371" s="42"/>
      <c r="L1371" s="40"/>
      <c r="M1371" s="42"/>
      <c r="N1371" s="40"/>
    </row>
    <row r="1372" spans="1:24" ht="12" customHeight="1" x14ac:dyDescent="0.25">
      <c r="A1372" s="40"/>
      <c r="B1372" s="42"/>
      <c r="C1372" s="42"/>
      <c r="D1372" s="40"/>
      <c r="E1372" s="42"/>
      <c r="F1372" s="42"/>
      <c r="G1372" s="40"/>
      <c r="H1372" s="43"/>
      <c r="I1372" s="40"/>
      <c r="J1372" s="43"/>
      <c r="K1372" s="42"/>
      <c r="L1372" s="40"/>
      <c r="M1372" s="42"/>
      <c r="N1372" s="40"/>
    </row>
    <row r="1373" spans="1:24" ht="12" customHeight="1" x14ac:dyDescent="0.25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5">
      <c r="A1374" s="44" t="str">
        <f ca="1">IF(ISERROR(F1373),"",A1353)</f>
        <v/>
      </c>
      <c r="B1374" s="44" t="str">
        <f ca="1">IFERROR(VLOOKUP(B1373,INDIRECT($F$8),4,0),"")</f>
        <v/>
      </c>
      <c r="C1374" s="44"/>
      <c r="D1374" s="44" t="str">
        <f ca="1">IF(ISERROR(F1373),"",D1353)</f>
        <v/>
      </c>
      <c r="E1374" s="44" t="str">
        <f ca="1">IFERROR(VLOOKUP(B1373,INDIRECT($F$8),5,0),"")</f>
        <v/>
      </c>
      <c r="F1374" s="44"/>
      <c r="G1374" s="44" t="str">
        <f ca="1">IF(ISERROR(F1373),"",G1353)</f>
        <v/>
      </c>
      <c r="H1374" s="44"/>
      <c r="I1374" s="45" t="str">
        <f ca="1">IFERROR(VLOOKUP(B1373,INDIRECT($F$8),2,0),"")</f>
        <v/>
      </c>
      <c r="J1374" s="45"/>
      <c r="K1374" s="44" t="str">
        <f ca="1">IF(ISERROR(F1373),"",K1353)</f>
        <v/>
      </c>
      <c r="L1374" s="44"/>
      <c r="M1374" s="45" t="str">
        <f ca="1">IFERROR(VLOOKUP(B1373,INDIRECT($F$8),3,0),"")</f>
        <v/>
      </c>
      <c r="N1374" s="45"/>
    </row>
    <row r="1375" spans="1:24" ht="12" customHeight="1" x14ac:dyDescent="0.25">
      <c r="A1375" s="44"/>
      <c r="B1375" s="44"/>
      <c r="C1375" s="44"/>
      <c r="D1375" s="44"/>
      <c r="E1375" s="44"/>
      <c r="F1375" s="44"/>
      <c r="G1375" s="44"/>
      <c r="H1375" s="44"/>
      <c r="I1375" s="45"/>
      <c r="J1375" s="45"/>
      <c r="K1375" s="44"/>
      <c r="L1375" s="44"/>
      <c r="M1375" s="45"/>
      <c r="N1375" s="45"/>
    </row>
    <row r="1376" spans="1:24" ht="12" customHeight="1" x14ac:dyDescent="0.25">
      <c r="A1376" s="42" t="str">
        <f ca="1">IF(ISERROR(F1373),"",A1355)</f>
        <v/>
      </c>
      <c r="B1376" s="42" t="str">
        <f ca="1">IF(ISERROR(F1373),"",B1355)</f>
        <v/>
      </c>
      <c r="C1376" s="42"/>
      <c r="D1376" s="42"/>
      <c r="E1376" s="42"/>
      <c r="F1376" s="42" t="str">
        <f ca="1">IF(ISERROR(F1373),"",F1355)</f>
        <v/>
      </c>
      <c r="G1376" s="42" t="str">
        <f ca="1">IF(ISERROR(F1373),"",G1355)</f>
        <v/>
      </c>
      <c r="H1376" s="42"/>
      <c r="I1376" s="42" t="str">
        <f ca="1">IF(ISERROR(F1373),"",I1355)</f>
        <v/>
      </c>
      <c r="J1376" s="42"/>
      <c r="K1376" s="42" t="str">
        <f ca="1">IF(ISERROR(F1373),"",K1355)</f>
        <v/>
      </c>
      <c r="L1376" s="42"/>
      <c r="M1376" s="42" t="str">
        <f ca="1">IF(ISERROR(F1373),"",M1355)</f>
        <v/>
      </c>
      <c r="N1376" s="42" t="str">
        <f ca="1">IF(ISERROR(F1373),"",N1355)</f>
        <v/>
      </c>
    </row>
    <row r="1377" spans="1:24" ht="12" customHeight="1" x14ac:dyDescent="0.25">
      <c r="A1377" s="42"/>
      <c r="B1377" s="42"/>
      <c r="C1377" s="42"/>
      <c r="D1377" s="42"/>
      <c r="E1377" s="42"/>
      <c r="F1377" s="42"/>
      <c r="G1377" s="42"/>
      <c r="H1377" s="42"/>
      <c r="I1377" s="42"/>
      <c r="J1377" s="42"/>
      <c r="K1377" s="42"/>
      <c r="L1377" s="42"/>
      <c r="M1377" s="42"/>
      <c r="N1377" s="42"/>
      <c r="W1377" t="e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#N/A</v>
      </c>
    </row>
    <row r="1378" spans="1:24" ht="12" customHeight="1" x14ac:dyDescent="0.25">
      <c r="A1378" s="7" t="str">
        <f ca="1">IF(ISERROR(F1373),"",VLOOKUP(C1373,INDIRECT($F$8),6+(O1378-1)*3,0))</f>
        <v/>
      </c>
      <c r="B1378" s="38" t="str">
        <f ca="1">IF(ISERROR(F1373),"",VLOOKUP(D1373,INDIRECT($F$8),6+(O1378-1)*3,0))</f>
        <v/>
      </c>
      <c r="C1378" s="38"/>
      <c r="D1378" s="38"/>
      <c r="E1378" s="38"/>
      <c r="F1378" s="7" t="str">
        <f ca="1">IF(ISERROR(F1373),"",VLOOKUP(E1373,INDIRECT($F$8),6+(O1378-1)*3,0))</f>
        <v/>
      </c>
      <c r="G1378" s="39" t="str">
        <f ca="1">IF(ISERROR(F1373),"",_xlfn.TEXTJOIN("/",FALSE,P1378,S1378))</f>
        <v/>
      </c>
      <c r="H1378" s="39"/>
      <c r="I1378" s="39" t="str">
        <f ca="1">IF(ISERROR(F1373),"",_xlfn.TEXTJOIN("/",FALSE,Q1378,T1378))</f>
        <v/>
      </c>
      <c r="J1378" s="39"/>
      <c r="K1378" s="39" t="str">
        <f ca="1">IF(ISERROR(F1373),"",_xlfn.TEXTJOIN("/",FALSE,R1378,U1378))</f>
        <v/>
      </c>
      <c r="L1378" s="39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*U1378,"O",IF(R1378&gt;=0.85*U1378,"A+",IF(R1378&gt;=0.8*U1378,"A",IF(R1378&gt;=0.7*U1378,"B+",IF(R1378&gt;=0.6*U1378,"B",IF(R1378&gt;=0.5*U1378,"C",IF(R1378&gt;=0.4*U1378,"P",IF(R1378&lt;0.4*U1378,"F",R1378))))))))))))))</f>
        <v/>
      </c>
      <c r="N1378" s="8" t="str">
        <f t="shared" ref="N1378:N1388" ca="1" si="131">INDEX($Z$2:$Z$13,MATCH(M1378,$Y$2:$Y$13,0))</f>
        <v/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5">
      <c r="A1379" s="7" t="str">
        <f ca="1">IF(ISERROR(F1373),"",VLOOKUP(C1373,INDIRECT($F$8),6+(O1379-1)*3,0))</f>
        <v/>
      </c>
      <c r="B1379" s="38" t="str">
        <f ca="1">IF(ISERROR(F1373),"",VLOOKUP(D1373,INDIRECT($F$8),6+(O1379-1)*3,0))</f>
        <v/>
      </c>
      <c r="C1379" s="38"/>
      <c r="D1379" s="38"/>
      <c r="E1379" s="38"/>
      <c r="F1379" s="7" t="str">
        <f ca="1">IF(ISERROR(F1373),"",VLOOKUP(E1373,INDIRECT($F$8),6+(O1379-1)*3,0))</f>
        <v/>
      </c>
      <c r="G1379" s="39" t="str">
        <f ca="1">IF(ISERROR(F1373),"",_xlfn.TEXTJOIN("/",FALSE,P1379,S1379))</f>
        <v/>
      </c>
      <c r="H1379" s="39"/>
      <c r="I1379" s="39" t="str">
        <f ca="1">IF(ISERROR(F1373),"",_xlfn.TEXTJOIN("/",FALSE,Q1379,T1379))</f>
        <v/>
      </c>
      <c r="J1379" s="39"/>
      <c r="K1379" s="39" t="str">
        <f ca="1">IF(ISERROR(F1373),"",_xlfn.TEXTJOIN("/",FALSE,R1379,U1379))</f>
        <v/>
      </c>
      <c r="L1379" s="39"/>
      <c r="M1379" s="7" t="str">
        <f ca="1">IF(ISERROR(F1373),"",IF(ISTEXT(P1379),IF(P1379="A","Ab",IF(P1379="D","Dt",IF(P1379="UFM","UFM",IF(P1379="NA","")))),IF(AND(ISBLANK(P1379),ISBLANK(R1379)),"",IF(P1379&lt;0.3*S1379,"F",IF(ISBLANK(R1379),"",IF(ISTEXT(R1379),R1379,IF(R1379&gt;=0.9*U1379,"O",IF(R1379&gt;=0.85*U1379,"A+",IF(R1379&gt;=0.8*U1379,"A",IF(R1379&gt;=0.7*U1379,"B+",IF(R1379&gt;=0.6*U1379,"B",IF(R1379&gt;=0.5*U1379,"C",IF(R1379&gt;=0.4*U1379,"P",IF(R1379&lt;0.4*U1379,"F",R1379))))))))))))))</f>
        <v/>
      </c>
      <c r="N1379" s="8" t="str">
        <f t="shared" ca="1" si="131"/>
        <v/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5">
      <c r="A1380" s="7" t="str">
        <f ca="1">IF(ISERROR(F1373),"",VLOOKUP(C1373,INDIRECT($F$8),6+(O1380-1)*3,0))</f>
        <v/>
      </c>
      <c r="B1380" s="38" t="str">
        <f ca="1">IF(ISERROR(F1373),"",VLOOKUP(D1373,INDIRECT($F$8),6+(O1380-1)*3,0))</f>
        <v/>
      </c>
      <c r="C1380" s="38"/>
      <c r="D1380" s="38"/>
      <c r="E1380" s="38"/>
      <c r="F1380" s="7" t="str">
        <f ca="1">IF(ISERROR(F1373),"",VLOOKUP(E1373,INDIRECT($F$8),6+(O1380-1)*3,0))</f>
        <v/>
      </c>
      <c r="G1380" s="39" t="str">
        <f ca="1">IF(ISERROR(F1373),"",_xlfn.TEXTJOIN("/",FALSE,P1380,S1380))</f>
        <v/>
      </c>
      <c r="H1380" s="39"/>
      <c r="I1380" s="39" t="str">
        <f ca="1">IF(ISERROR(F1373),"",_xlfn.TEXTJOIN("/",FALSE,Q1380,T1380))</f>
        <v/>
      </c>
      <c r="J1380" s="39"/>
      <c r="K1380" s="39" t="str">
        <f ca="1">IF(ISERROR(F1373),"",_xlfn.TEXTJOIN("/",FALSE,R1380,U1380))</f>
        <v/>
      </c>
      <c r="L1380" s="39"/>
      <c r="M1380" s="7" t="str">
        <f ca="1">IF(ISERROR(F1373),"",IF(ISTEXT(P1380),IF(P1380="A","Ab",IF(P1380="D","Dt",IF(P1380="UFM","UFM",IF(P1380="NA","")))),IF(AND(ISBLANK(P1380),ISBLANK(R1380)),"",IF(P1380&lt;0.3*S1380,"F",IF(ISBLANK(R1380),"",IF(ISTEXT(R1380),R1380,IF(R1380&gt;=0.9*U1380,"O",IF(R1380&gt;=0.85*U1380,"A+",IF(R1380&gt;=0.8*U1380,"A",IF(R1380&gt;=0.7*U1380,"B+",IF(R1380&gt;=0.6*U1380,"B",IF(R1380&gt;=0.5*U1380,"C",IF(R1380&gt;=0.4*U1380,"P",IF(R1380&lt;0.4*U1380,"F",R1380))))))))))))))</f>
        <v/>
      </c>
      <c r="N1380" s="8" t="str">
        <f t="shared" ca="1" si="131"/>
        <v/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5">
      <c r="A1381" s="7" t="str">
        <f ca="1">IF(ISERROR(F1373),"",VLOOKUP(C1373,INDIRECT($F$8),6+(O1381-1)*3,0))</f>
        <v/>
      </c>
      <c r="B1381" s="38" t="str">
        <f ca="1">IF(ISERROR(F1373),"",VLOOKUP(D1373,INDIRECT($F$8),6+(O1381-1)*3,0))</f>
        <v/>
      </c>
      <c r="C1381" s="38"/>
      <c r="D1381" s="38"/>
      <c r="E1381" s="38"/>
      <c r="F1381" s="7" t="str">
        <f ca="1">IF(ISERROR(F1373),"",VLOOKUP(E1373,INDIRECT($F$8),6+(O1381-1)*3,0))</f>
        <v/>
      </c>
      <c r="G1381" s="39" t="str">
        <f ca="1">IF(ISERROR(F1373),"",_xlfn.TEXTJOIN("/",FALSE,P1381,S1381))</f>
        <v/>
      </c>
      <c r="H1381" s="39"/>
      <c r="I1381" s="39" t="str">
        <f ca="1">IF(ISERROR(F1373),"",_xlfn.TEXTJOIN("/",FALSE,Q1381,T1381))</f>
        <v/>
      </c>
      <c r="J1381" s="39"/>
      <c r="K1381" s="39" t="str">
        <f ca="1">IF(ISERROR(F1373),"",_xlfn.TEXTJOIN("/",FALSE,R1381,U1381))</f>
        <v/>
      </c>
      <c r="L1381" s="39"/>
      <c r="M1381" s="7" t="str">
        <f ca="1">IF(ISERROR(F1373),"",IF(ISTEXT(P1381),IF(P1381="A","Ab",IF(P1381="D","Dt",IF(P1381="UFM","UFM",IF(P1381="NA","")))),IF(AND(ISBLANK(P1381),ISBLANK(R1381)),"",IF(P1381&lt;0.3*S1381,"F",IF(ISBLANK(R1381),"",IF(ISTEXT(R1381),R1381,IF(R1381&gt;=0.9*U1381,"O",IF(R1381&gt;=0.85*U1381,"A+",IF(R1381&gt;=0.8*U1381,"A",IF(R1381&gt;=0.7*U1381,"B+",IF(R1381&gt;=0.6*U1381,"B",IF(R1381&gt;=0.5*U1381,"C",IF(R1381&gt;=0.4*U1381,"P",IF(R1381&lt;0.4*U1381,"F",R1381))))))))))))))</f>
        <v/>
      </c>
      <c r="N1381" s="8" t="str">
        <f t="shared" ca="1" si="131"/>
        <v/>
      </c>
      <c r="O1381">
        <f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5">
      <c r="A1382" s="7" t="str">
        <f ca="1">IF(ISERROR(F1373),"",VLOOKUP(C1373,INDIRECT($F$8),6+(O1382-1)*3,0))</f>
        <v/>
      </c>
      <c r="B1382" s="38" t="str">
        <f ca="1">IF(ISERROR(F1373),"",VLOOKUP(D1373,INDIRECT($F$8),6+(O1382-1)*3,0))</f>
        <v/>
      </c>
      <c r="C1382" s="38"/>
      <c r="D1382" s="38"/>
      <c r="E1382" s="38"/>
      <c r="F1382" s="7" t="str">
        <f ca="1">IF(ISERROR(F1373),"",VLOOKUP(E1373,INDIRECT($F$8),6+(O1382-1)*3,0))</f>
        <v/>
      </c>
      <c r="G1382" s="39" t="str">
        <f ca="1">IF(ISERROR(F1373),"",_xlfn.TEXTJOIN("/",FALSE,P1382,S1382))</f>
        <v/>
      </c>
      <c r="H1382" s="39"/>
      <c r="I1382" s="39" t="str">
        <f ca="1">IF(ISERROR(F1373),"",_xlfn.TEXTJOIN("/",FALSE,Q1382,T1382))</f>
        <v/>
      </c>
      <c r="J1382" s="39"/>
      <c r="K1382" s="39" t="str">
        <f ca="1">IF(ISERROR(F1373),"",_xlfn.TEXTJOIN("/",FALSE,R1382,U1382))</f>
        <v/>
      </c>
      <c r="L1382" s="39"/>
      <c r="M1382" s="7" t="str">
        <f ca="1">IF(ISERROR(F1373),"",IF(ISTEXT(P1382),IF(P1382="A","Ab",IF(P1382="D","Dt",IF(P1382="UFM","UFM",IF(P1382="NA","")))),IF(AND(ISBLANK(P1382),ISBLANK(R1382)),"",IF(P1382&lt;0.3*S1382,"F",IF(ISBLANK(R1382),"",IF(ISTEXT(R1382),R1382,IF(R1382&gt;=0.9*U1382,"O",IF(R1382&gt;=0.85*U1382,"A+",IF(R1382&gt;=0.8*U1382,"A",IF(R1382&gt;=0.7*U1382,"B+",IF(R1382&gt;=0.6*U1382,"B",IF(R1382&gt;=0.5*U1382,"C",IF(R1382&gt;=0.4*U1382,"P",IF(R1382&lt;0.4*U1382,"F",R1382))))))))))))))</f>
        <v/>
      </c>
      <c r="N1382" s="8" t="str">
        <f t="shared" ca="1" si="131"/>
        <v/>
      </c>
      <c r="O1382">
        <f>O1381+1</f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5">
      <c r="A1383" s="7" t="str">
        <f ca="1">IF(ISERROR(F1373),"",VLOOKUP(C1373,INDIRECT($F$8),6+(O1383-1)*3,0))</f>
        <v/>
      </c>
      <c r="B1383" s="38" t="str">
        <f ca="1">IF(ISERROR(F1373),"",VLOOKUP(D1373,INDIRECT($F$8),6+(O1383-1)*3,0))</f>
        <v/>
      </c>
      <c r="C1383" s="38"/>
      <c r="D1383" s="38"/>
      <c r="E1383" s="38"/>
      <c r="F1383" s="7" t="str">
        <f ca="1">IF(ISERROR(F1373),"",VLOOKUP(E1373,INDIRECT($F$8),6+(O1383-1)*3,0))</f>
        <v/>
      </c>
      <c r="G1383" s="39" t="str">
        <f ca="1">IF(ISERROR(F1373),"",_xlfn.TEXTJOIN("/",FALSE,P1383,S1383))</f>
        <v/>
      </c>
      <c r="H1383" s="39"/>
      <c r="I1383" s="39" t="str">
        <f ca="1">IF(ISERROR(F1373),"",_xlfn.TEXTJOIN("/",FALSE,Q1383,T1383))</f>
        <v/>
      </c>
      <c r="J1383" s="39"/>
      <c r="K1383" s="39" t="str">
        <f ca="1">IF(ISERROR(F1373),"",_xlfn.TEXTJOIN("/",FALSE,R1383,U1383))</f>
        <v/>
      </c>
      <c r="L1383" s="39"/>
      <c r="M1383" s="7" t="str">
        <f ca="1">IF(ISERROR(F1373),"",IF(ISTEXT(P1383),IF(P1383="A","Ab",IF(P1383="D","Dt",IF(P1383="UFM","UFM",IF(P1383="NA","")))),IF(AND(ISBLANK(P1383),ISBLANK(R1383)),"",IF(P1383&lt;0.3*S1383,"F",IF(ISBLANK(R1383),"",IF(ISTEXT(R1383),R1383,IF(R1383&gt;=0.9*U1383,"O",IF(R1383&gt;=0.85*U1383,"A+",IF(R1383&gt;=0.8*U1383,"A",IF(R1383&gt;=0.7*U1383,"B+",IF(R1383&gt;=0.6*U1383,"B",IF(R1383&gt;=0.5*U1383,"C",IF(R1383&gt;=0.4*U1383,"P",IF(R1383&lt;0.4*U1383,"F",R1383))))))))))))))</f>
        <v/>
      </c>
      <c r="N1383" s="8" t="str">
        <f t="shared" ca="1" si="131"/>
        <v/>
      </c>
      <c r="O1383">
        <f t="shared" ref="O1383:O1389" si="132">O1382+1</f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5">
      <c r="A1384" s="7" t="str">
        <f ca="1">IF(ISERROR(F1373),"",VLOOKUP(C1373,INDIRECT($F$8),6+(O1384-1)*3,0))</f>
        <v/>
      </c>
      <c r="B1384" s="38" t="str">
        <f ca="1">IF(ISERROR(F1373),"",VLOOKUP(D1373,INDIRECT($F$8),6+(O1384-1)*3,0))</f>
        <v/>
      </c>
      <c r="C1384" s="38"/>
      <c r="D1384" s="38"/>
      <c r="E1384" s="38"/>
      <c r="F1384" s="7" t="str">
        <f ca="1">IF(ISERROR(F1373),"",VLOOKUP(E1373,INDIRECT($F$8),6+(O1384-1)*3,0))</f>
        <v/>
      </c>
      <c r="G1384" s="39" t="str">
        <f ca="1">IF(ISERROR(F1373),"",_xlfn.TEXTJOIN("/",FALSE,P1384,S1384))</f>
        <v/>
      </c>
      <c r="H1384" s="39"/>
      <c r="I1384" s="39" t="str">
        <f ca="1">IF(ISERROR(F1373),"",_xlfn.TEXTJOIN("/",FALSE,Q1384,T1384))</f>
        <v/>
      </c>
      <c r="J1384" s="39"/>
      <c r="K1384" s="39" t="str">
        <f ca="1">IF(ISERROR(F1373),"",_xlfn.TEXTJOIN("/",FALSE,R1384,U1384))</f>
        <v/>
      </c>
      <c r="L1384" s="39"/>
      <c r="M1384" s="7" t="str">
        <f ca="1">IF(ISERROR(F1373),"",IF(ISTEXT(P1384),IF(P1384="A","Ab",IF(P1384="D","Dt",IF(P1384="UFM","UFM",IF(P1384="NA","")))),IF(AND(ISBLANK(P1384),ISBLANK(R1384)),"",IF(P1384&lt;0.3*S1384,"F",IF(ISBLANK(R1384),"",IF(ISTEXT(R1384),R1384,IF(R1384&gt;=0.9*U1384,"O",IF(R1384&gt;=0.85*U1384,"A+",IF(R1384&gt;=0.8*U1384,"A",IF(R1384&gt;=0.7*U1384,"B+",IF(R1384&gt;=0.6*U1384,"B",IF(R1384&gt;=0.5*U1384,"C",IF(R1384&gt;=0.4*U1384,"P",IF(R1384&lt;0.4*U1384,"F",R1384))))))))))))))</f>
        <v/>
      </c>
      <c r="N1384" s="8" t="str">
        <f t="shared" ca="1" si="131"/>
        <v/>
      </c>
      <c r="O1384">
        <f t="shared" si="132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5">
      <c r="A1385" s="7" t="str">
        <f ca="1">IF(ISERROR(F1373),"",VLOOKUP(C1373,INDIRECT($F$8),6+(O1385-1)*3,0))</f>
        <v/>
      </c>
      <c r="B1385" s="38" t="str">
        <f ca="1">IF(ISERROR(F1373),"",VLOOKUP(D1373,INDIRECT($F$8),6+(O1385-1)*3-Z1385,0))</f>
        <v/>
      </c>
      <c r="C1385" s="38"/>
      <c r="D1385" s="38"/>
      <c r="E1385" s="38"/>
      <c r="F1385" s="7" t="str">
        <f ca="1">IF(ISERROR(F1373),"",VLOOKUP(E1373,INDIRECT($F$8),6+(O1385-1)*3,0))</f>
        <v/>
      </c>
      <c r="G1385" s="39" t="str">
        <f ca="1">IF(ISERROR(F1373),"",_xlfn.TEXTJOIN("/",FALSE,P1385,S1385))</f>
        <v/>
      </c>
      <c r="H1385" s="39"/>
      <c r="I1385" s="39" t="str">
        <f ca="1">IF(ISERROR(F1373),"",_xlfn.TEXTJOIN("/",FALSE,Q1385,T1385))</f>
        <v/>
      </c>
      <c r="J1385" s="39"/>
      <c r="K1385" s="39" t="str">
        <f ca="1">IF(ISERROR(F1373),"",_xlfn.TEXTJOIN("/",FALSE,R1385,U1385))</f>
        <v/>
      </c>
      <c r="L1385" s="39"/>
      <c r="M1385" s="7" t="str">
        <f ca="1">IF(ISERROR(F1373),"",IF(ISTEXT(P1385),IF(P1385="A","Ab",IF(P1385="D","Dt",IF(P1385="UFM","UFM",IF(P1385="NA","")))),IF(AND(ISBLANK(P1385),ISBLANK(R1385)),"",IF(P1385&lt;0.3*S1385,"F",IF(ISBLANK(R1385),"",IF(ISTEXT(R1385),R1385,IF(R1385&gt;=0.9*U1385,"O",IF(R1385&gt;=0.85*U1385,"A+",IF(R1385&gt;=0.8*U1385,"A",IF(R1385&gt;=0.7*U1385,"B+",IF(R1385&gt;=0.6*U1385,"B",IF(R1385&gt;=0.5*U1385,"C",IF(R1385&gt;=0.4*U1385,"P",IF(R1385&lt;0.4*U1385,"F",R1385))))))))))))))</f>
        <v/>
      </c>
      <c r="N1385" s="8" t="str">
        <f t="shared" ca="1" si="131"/>
        <v/>
      </c>
      <c r="O1385">
        <f t="shared" si="132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5">
      <c r="A1386" s="7" t="str">
        <f ca="1">IF(ISERROR(F1373),"",VLOOKUP(C1373,INDIRECT($F$8),6+(O1386-1)*3,0))</f>
        <v/>
      </c>
      <c r="B1386" s="38" t="str">
        <f ca="1">IF(ISERROR(F1373),"",VLOOKUP(D1373,INDIRECT($F$8),6+(O1386-1)*3-Z1386,0))</f>
        <v/>
      </c>
      <c r="C1386" s="38"/>
      <c r="D1386" s="38"/>
      <c r="E1386" s="38"/>
      <c r="F1386" s="7" t="str">
        <f ca="1">IF(ISERROR(F1373),"",VLOOKUP(E1373,INDIRECT($F$8),6+(O1386-1)*3,0))</f>
        <v/>
      </c>
      <c r="G1386" s="39" t="str">
        <f ca="1">IF(ISERROR(F1373),"",_xlfn.TEXTJOIN("/",FALSE,P1386,S1386))</f>
        <v/>
      </c>
      <c r="H1386" s="39"/>
      <c r="I1386" s="39" t="str">
        <f ca="1">IF(ISERROR(F1373),"",_xlfn.TEXTJOIN("/",FALSE,Q1386,T1386))</f>
        <v/>
      </c>
      <c r="J1386" s="39"/>
      <c r="K1386" s="39" t="str">
        <f ca="1">IF(ISERROR(F1373),"",_xlfn.TEXTJOIN("/",FALSE,R1386,U1386))</f>
        <v/>
      </c>
      <c r="L1386" s="39"/>
      <c r="M1386" s="7" t="str">
        <f ca="1">IF(ISERROR(F1373),"",IF(ISTEXT(P1386),IF(P1386="A","Ab",IF(P1386="D","Dt",IF(P1386="UFM","UFM",IF(P1386="NA","")))),IF(AND(ISBLANK(P1386),ISBLANK(R1386)),"",IF(P1386&lt;0.3*S1386,"F",IF(ISBLANK(R1386),"",IF(ISTEXT(R1386),R1386,IF(R1386&gt;=0.9*U1386,"O",IF(R1386&gt;=0.85*U1386,"A+",IF(R1386&gt;=0.8*U1386,"A",IF(R1386&gt;=0.7*U1386,"B+",IF(R1386&gt;=0.6*U1386,"B",IF(R1386&gt;=0.5*U1386,"C",IF(R1386&gt;=0.4*U1386,"P",IF(R1386&lt;0.4*U1386,"F",R1386))))))))))))))</f>
        <v/>
      </c>
      <c r="N1386" s="8" t="str">
        <f t="shared" ca="1" si="131"/>
        <v/>
      </c>
      <c r="O1386">
        <f t="shared" si="132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5">
      <c r="A1387" s="7" t="str">
        <f ca="1">IF(ISERROR(F1373),"",VLOOKUP(C1373,INDIRECT($F$8),6+(O1387-1)*3,0))</f>
        <v/>
      </c>
      <c r="B1387" s="38" t="str">
        <f ca="1">IF(ISERROR(F1373),"",VLOOKUP(D1373,INDIRECT($F$8),6+(O1387-1)*3,0))</f>
        <v/>
      </c>
      <c r="C1387" s="38"/>
      <c r="D1387" s="38"/>
      <c r="E1387" s="38"/>
      <c r="F1387" s="7" t="str">
        <f ca="1">IF(ISERROR(F1373),"",VLOOKUP(E1373,INDIRECT($F$8),6+(O1387-1)*3,0))</f>
        <v/>
      </c>
      <c r="G1387" s="39" t="str">
        <f ca="1">IF(ISERROR(F1373),"",_xlfn.TEXTJOIN("/",FALSE,P1387,S1387))</f>
        <v/>
      </c>
      <c r="H1387" s="39"/>
      <c r="I1387" s="39" t="str">
        <f ca="1">IF(ISERROR(F1373),"",_xlfn.TEXTJOIN("/",FALSE,Q1387,T1387))</f>
        <v/>
      </c>
      <c r="J1387" s="39"/>
      <c r="K1387" s="39" t="str">
        <f ca="1">IF(ISERROR(F1373),"",_xlfn.TEXTJOIN("/",FALSE,R1387,U1387))</f>
        <v/>
      </c>
      <c r="L1387" s="39"/>
      <c r="M1387" s="7" t="str">
        <f ca="1">IF(ISERROR(F1373),"",IF(ISTEXT(P1387),IF(P1387="A","Ab",IF(P1387="D","Dt",IF(P1387="UFM","UFM",IF(P1387="NA","")))),IF(AND(ISBLANK(P1387),ISBLANK(R1387)),"",IF(P1387&lt;0.3*S1387,"F",IF(ISBLANK(R1387),"",IF(ISTEXT(R1387),R1387,IF(R1387&gt;=0.9*U1387,"O",IF(R1387&gt;=0.85*U1387,"A+",IF(R1387&gt;=0.8*U1387,"A",IF(R1387&gt;=0.7*U1387,"B+",IF(R1387&gt;=0.6*U1387,"B",IF(R1387&gt;=0.5*U1387,"C",IF(R1387&gt;=0.4*U1387,"P",IF(R1387&lt;0.4*U1387,"F",R1387))))))))))))))</f>
        <v/>
      </c>
      <c r="N1387" s="8" t="str">
        <f t="shared" ca="1" si="131"/>
        <v/>
      </c>
      <c r="O1387">
        <f t="shared" si="132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5">
      <c r="A1388" s="7" t="str">
        <f ca="1">IF(ISERROR(F1373),"",VLOOKUP(C1373,INDIRECT($F$8),6+(O1388-1)*3,0))</f>
        <v/>
      </c>
      <c r="B1388" s="38" t="str">
        <f ca="1">IF(ISERROR(F1373),"",VLOOKUP(D1373,INDIRECT($F$8),6+(O1388-1)*3,0))</f>
        <v/>
      </c>
      <c r="C1388" s="38"/>
      <c r="D1388" s="38"/>
      <c r="E1388" s="38"/>
      <c r="F1388" s="7" t="str">
        <f ca="1">IF(ISERROR(F1373),"",VLOOKUP(E1373,INDIRECT($F$8),6+(O1388-1)*3,0))</f>
        <v/>
      </c>
      <c r="G1388" s="39" t="str">
        <f ca="1">IF(ISERROR(F1373),"",_xlfn.TEXTJOIN("/",FALSE,P1388,S1388))</f>
        <v/>
      </c>
      <c r="H1388" s="39"/>
      <c r="I1388" s="39" t="str">
        <f ca="1">IF(ISERROR(F1373),"",_xlfn.TEXTJOIN("/",FALSE,Q1388,T1388))</f>
        <v/>
      </c>
      <c r="J1388" s="39"/>
      <c r="K1388" s="39" t="str">
        <f ca="1">IF(ISERROR(F1373),"",_xlfn.TEXTJOIN("/",FALSE,R1388,U1388))</f>
        <v/>
      </c>
      <c r="L1388" s="39"/>
      <c r="M1388" s="7" t="str">
        <f ca="1">IF(ISERROR(F1373),"",IF(ISTEXT(P1388),IF(P1388="A","Ab",IF(P1388="D","Dt",IF(P1388="UFM","UFM",IF(P1388="NA","")))),IF(AND(ISBLANK(P1388),ISBLANK(R1388)),"",IF(P1388&lt;0.3*S1388,"F",IF(ISBLANK(R1388),"",IF(ISTEXT(R1388),R1388,IF(R1388&gt;=0.9*U1388,"O",IF(R1388&gt;=0.85*U1388,"A+",IF(R1388&gt;=0.8*U1388,"A",IF(R1388&gt;=0.7*U1388,"B+",IF(R1388&gt;=0.6*U1388,"B",IF(R1388&gt;=0.5*U1388,"C",IF(R1388&gt;=0.4*U1388,"P",IF(R1388&lt;0.4*U1388,"F",R1388))))))))))))))</f>
        <v/>
      </c>
      <c r="N1388" s="8" t="str">
        <f t="shared" ca="1" si="131"/>
        <v/>
      </c>
      <c r="O1388">
        <f t="shared" si="132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5">
      <c r="A1389" s="7" t="str">
        <f ca="1">IF(ISERROR(F1373),"",VLOOKUP(C1373,INDIRECT($F$8),6+(O1389-1)*3-Y1389,0))</f>
        <v/>
      </c>
      <c r="B1389" s="38" t="str">
        <f ca="1">IF(ISERROR(F1373),"",VLOOKUP(D1373,INDIRECT($F$8),6+(O1389-1)*3-Z1389,0))</f>
        <v/>
      </c>
      <c r="C1389" s="38"/>
      <c r="D1389" s="38"/>
      <c r="E1389" s="38"/>
      <c r="F1389" s="7" t="str">
        <f ca="1">IF(ISERROR(F1373),"",VLOOKUP(E1373,INDIRECT($F$8),6+(O1389-1)*3-AA1389,0))</f>
        <v/>
      </c>
      <c r="G1389" s="39" t="str">
        <f ca="1">IF(ISERROR(F1373),"","-")</f>
        <v/>
      </c>
      <c r="H1389" s="39"/>
      <c r="I1389" s="39" t="str">
        <f ca="1">IF(ISERROR(F1373),"",_xlfn.TEXTJOIN("/",FALSE,Q1389,T1389))</f>
        <v/>
      </c>
      <c r="J1389" s="39"/>
      <c r="K1389" s="39" t="str">
        <f ca="1">IF(ISERROR(F1373),"",_xlfn.TEXTJOIN("/",FALSE,R1389,U1389))</f>
        <v/>
      </c>
      <c r="L1389" s="39"/>
      <c r="M1389" s="39" t="str">
        <f ca="1">IF(ISBLANK(R1389),"",IF(ISTEXT(R1389),R1389,IF(R1389&gt;=0.8*U1389,"Excellent",IF(R1389&gt;=0.6*U1389,"Very Good",IF(R1389&gt;=0.4*U1389,"Good",IF(R1389&gt;=0.2*U1389,"Satisfactory","Average"))))))</f>
        <v/>
      </c>
      <c r="N1389" s="39"/>
      <c r="O1389">
        <f t="shared" si="132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5">
      <c r="A1390" s="40" t="str">
        <f ca="1">IF(ISERROR(F1373),"",A1369)</f>
        <v/>
      </c>
      <c r="B1390" s="40"/>
      <c r="C1390" s="40"/>
      <c r="D1390" s="40"/>
      <c r="E1390" s="40"/>
      <c r="F1390" s="10" t="str">
        <f ca="1">IF(ISERROR(F1373),"",SUM(F1378:F1388))</f>
        <v/>
      </c>
      <c r="G1390" s="41" t="str">
        <f ca="1">IF(ISERROR(F1373),"",_xlfn.TEXTJOIN("/",TRUE,SUMIF(F1378:F1389,"&gt;0",P1378:P1389),SUMIF(F1378:F1389,"&gt;0",S1378:S1389)))</f>
        <v/>
      </c>
      <c r="H1390" s="41"/>
      <c r="I1390" s="41" t="str">
        <f ca="1">IF(ISERROR(F1373),"",_xlfn.TEXTJOIN("/",TRUE,SUMIF(F1378:F1389,"&gt;0",Q1378:Q1389),SUMIF(F1378:F1389,"&gt;0",T1378:T1389)))</f>
        <v/>
      </c>
      <c r="J1390" s="41"/>
      <c r="K1390" s="41" t="str">
        <f ca="1">IF(ISERROR(F1373),"",_xlfn.TEXTJOIN("/",TRUE,SUMIF(F1378:F1389,"&gt;0",R1378:R1389),SUMIF(F1378:F1389,"&gt;0",U1378:U1389)))</f>
        <v/>
      </c>
      <c r="L1390" s="41"/>
      <c r="M1390" s="40" t="str">
        <f ca="1">IF(ISERROR(F1373),"",SUMPRODUCT(N1378:N1388,F1378:F1388))</f>
        <v/>
      </c>
      <c r="N1390" s="40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5">
      <c r="A1391" s="40" t="str">
        <f ca="1">IF(ISERROR(F1373),"",A1370)</f>
        <v/>
      </c>
      <c r="B1391" s="42" t="str">
        <f ca="1">IF(ISERROR(F1373),"",IF(V1390="","PASS","CARRY OVER"))</f>
        <v/>
      </c>
      <c r="C1391" s="42"/>
      <c r="D1391" s="40" t="str">
        <f ca="1">IF(ISERROR(F1373),"",D1370)</f>
        <v/>
      </c>
      <c r="E1391" s="42" t="str">
        <f ca="1">IF(ISERROR(F1373),"",IF(V1390="",IF(X1390="","",X1390),_xlfn.TEXTJOIN(" ",TRUE,"BACK IN",V1390)))</f>
        <v/>
      </c>
      <c r="F1391" s="42"/>
      <c r="G1391" s="40" t="str">
        <f ca="1">IF(ISERROR(F1373),"",G1370)</f>
        <v/>
      </c>
      <c r="H1391" s="43" t="str">
        <f ca="1">IF(ISERROR(F1373),"",M1390/F1390)</f>
        <v/>
      </c>
      <c r="I1391" s="40" t="str">
        <f ca="1">IF(ISERROR(F1373),"",I1370)</f>
        <v/>
      </c>
      <c r="J1391" s="43" t="str">
        <f ca="1">IF(ISERROR(F1373),"",VLOOKUP(B1373,INDIRECT($F$8),12+(O1389-1)*3,0))</f>
        <v/>
      </c>
      <c r="K1391" s="42" t="str">
        <f ca="1">IF(ISERROR(F1373),"",K1370)</f>
        <v/>
      </c>
      <c r="L1391" s="40" t="str">
        <f ca="1">IF(ISERROR(F1373),"",SUMIF(N1378:N1388,"&gt;0",F1378:F1388))</f>
        <v/>
      </c>
      <c r="M1391" s="42" t="str">
        <f ca="1">IF(ISERROR(F1373),"",M1370)</f>
        <v/>
      </c>
      <c r="N1391" s="40" t="str">
        <f ca="1">IF(ISERROR(F1373),"",VLOOKUP(B1373,INDIRECT($F$8),10+(O1389-1)*3,0))</f>
        <v/>
      </c>
    </row>
    <row r="1392" spans="1:24" ht="12" customHeight="1" x14ac:dyDescent="0.25">
      <c r="A1392" s="40"/>
      <c r="B1392" s="42"/>
      <c r="C1392" s="42"/>
      <c r="D1392" s="40"/>
      <c r="E1392" s="42"/>
      <c r="F1392" s="42"/>
      <c r="G1392" s="40"/>
      <c r="H1392" s="43"/>
      <c r="I1392" s="40"/>
      <c r="J1392" s="43"/>
      <c r="K1392" s="42"/>
      <c r="L1392" s="40"/>
      <c r="M1392" s="42"/>
      <c r="N1392" s="40"/>
    </row>
    <row r="1393" spans="1:14" ht="12" customHeight="1" x14ac:dyDescent="0.25">
      <c r="A1393" s="40"/>
      <c r="B1393" s="42"/>
      <c r="C1393" s="42"/>
      <c r="D1393" s="40"/>
      <c r="E1393" s="42"/>
      <c r="F1393" s="42"/>
      <c r="G1393" s="40"/>
      <c r="H1393" s="43"/>
      <c r="I1393" s="40"/>
      <c r="J1393" s="43"/>
      <c r="K1393" s="42"/>
      <c r="L1393" s="40"/>
      <c r="M1393" s="42"/>
      <c r="N1393" s="40"/>
    </row>
  </sheetData>
  <mergeCells count="5416"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B19:E19"/>
    <mergeCell ref="G19:H19"/>
    <mergeCell ref="I19:J19"/>
    <mergeCell ref="K19:L19"/>
    <mergeCell ref="B20:E20"/>
    <mergeCell ref="G20:H20"/>
    <mergeCell ref="I20:J20"/>
    <mergeCell ref="K20:L20"/>
    <mergeCell ref="B17:E17"/>
    <mergeCell ref="G17:H17"/>
    <mergeCell ref="I17:J17"/>
    <mergeCell ref="K17:L17"/>
    <mergeCell ref="B18:E18"/>
    <mergeCell ref="G18:H18"/>
    <mergeCell ref="I18:J18"/>
    <mergeCell ref="K18:L18"/>
    <mergeCell ref="B15:E15"/>
    <mergeCell ref="G15:H15"/>
    <mergeCell ref="I15:J15"/>
    <mergeCell ref="K15:L15"/>
    <mergeCell ref="B16:E16"/>
    <mergeCell ref="G16:H16"/>
    <mergeCell ref="I16:J16"/>
    <mergeCell ref="K16:L16"/>
    <mergeCell ref="M24:N24"/>
    <mergeCell ref="A25:E25"/>
    <mergeCell ref="G25:H25"/>
    <mergeCell ref="I25:J25"/>
    <mergeCell ref="K25:L25"/>
    <mergeCell ref="M25:N25"/>
    <mergeCell ref="B23:E23"/>
    <mergeCell ref="G23:H23"/>
    <mergeCell ref="I23:J23"/>
    <mergeCell ref="K23:L23"/>
    <mergeCell ref="B24:E24"/>
    <mergeCell ref="G24:H24"/>
    <mergeCell ref="I24:J24"/>
    <mergeCell ref="K24:L24"/>
    <mergeCell ref="B21:E21"/>
    <mergeCell ref="G21:H21"/>
    <mergeCell ref="I21:J21"/>
    <mergeCell ref="K21:L21"/>
    <mergeCell ref="B22:E22"/>
    <mergeCell ref="G22:H22"/>
    <mergeCell ref="I22:J22"/>
    <mergeCell ref="K22:L22"/>
    <mergeCell ref="K30:L31"/>
    <mergeCell ref="M30:N31"/>
    <mergeCell ref="A32:A33"/>
    <mergeCell ref="B32:E33"/>
    <mergeCell ref="F32:F33"/>
    <mergeCell ref="G32:H33"/>
    <mergeCell ref="I32:J33"/>
    <mergeCell ref="K32:L33"/>
    <mergeCell ref="M32:M33"/>
    <mergeCell ref="N32:N33"/>
    <mergeCell ref="A30:A31"/>
    <mergeCell ref="B30:C31"/>
    <mergeCell ref="D30:D31"/>
    <mergeCell ref="E30:F31"/>
    <mergeCell ref="G30:H31"/>
    <mergeCell ref="I30:J31"/>
    <mergeCell ref="I26:I28"/>
    <mergeCell ref="J26:J28"/>
    <mergeCell ref="K26:K28"/>
    <mergeCell ref="L26:L28"/>
    <mergeCell ref="M26:M28"/>
    <mergeCell ref="N26:N28"/>
    <mergeCell ref="A26:A28"/>
    <mergeCell ref="B26:C28"/>
    <mergeCell ref="D26:D28"/>
    <mergeCell ref="E26:F28"/>
    <mergeCell ref="G26:G28"/>
    <mergeCell ref="H26:H28"/>
    <mergeCell ref="B38:E38"/>
    <mergeCell ref="G38:H38"/>
    <mergeCell ref="I38:J38"/>
    <mergeCell ref="K38:L38"/>
    <mergeCell ref="B39:E39"/>
    <mergeCell ref="G39:H39"/>
    <mergeCell ref="I39:J39"/>
    <mergeCell ref="K39:L39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G35:H35"/>
    <mergeCell ref="I35:J35"/>
    <mergeCell ref="K35:L35"/>
    <mergeCell ref="B44:E44"/>
    <mergeCell ref="G44:H44"/>
    <mergeCell ref="I44:J44"/>
    <mergeCell ref="K44:L44"/>
    <mergeCell ref="B45:E45"/>
    <mergeCell ref="G45:H45"/>
    <mergeCell ref="I45:J45"/>
    <mergeCell ref="K45:L45"/>
    <mergeCell ref="B42:E42"/>
    <mergeCell ref="G42:H42"/>
    <mergeCell ref="I42:J42"/>
    <mergeCell ref="K42:L42"/>
    <mergeCell ref="B43:E43"/>
    <mergeCell ref="G43:H43"/>
    <mergeCell ref="I43:J43"/>
    <mergeCell ref="K43:L43"/>
    <mergeCell ref="B40:E40"/>
    <mergeCell ref="G40:H40"/>
    <mergeCell ref="I40:J40"/>
    <mergeCell ref="K40:L40"/>
    <mergeCell ref="B41:E41"/>
    <mergeCell ref="G41:H41"/>
    <mergeCell ref="I41:J41"/>
    <mergeCell ref="K41:L41"/>
    <mergeCell ref="I47:I49"/>
    <mergeCell ref="J47:J49"/>
    <mergeCell ref="K47:K49"/>
    <mergeCell ref="L47:L49"/>
    <mergeCell ref="M47:M49"/>
    <mergeCell ref="N47:N49"/>
    <mergeCell ref="A47:A49"/>
    <mergeCell ref="B47:C49"/>
    <mergeCell ref="D47:D49"/>
    <mergeCell ref="E47:F49"/>
    <mergeCell ref="G47:G49"/>
    <mergeCell ref="H47:H49"/>
    <mergeCell ref="M45:N45"/>
    <mergeCell ref="A46:E46"/>
    <mergeCell ref="G46:H46"/>
    <mergeCell ref="I46:J46"/>
    <mergeCell ref="K46:L46"/>
    <mergeCell ref="M46:N46"/>
    <mergeCell ref="B55:E55"/>
    <mergeCell ref="G55:H55"/>
    <mergeCell ref="I55:J55"/>
    <mergeCell ref="K55:L55"/>
    <mergeCell ref="B56:E56"/>
    <mergeCell ref="G56:H56"/>
    <mergeCell ref="I56:J56"/>
    <mergeCell ref="K56:L56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A51:A52"/>
    <mergeCell ref="B51:C52"/>
    <mergeCell ref="D51:D52"/>
    <mergeCell ref="E51:F52"/>
    <mergeCell ref="G51:H52"/>
    <mergeCell ref="I51:J52"/>
    <mergeCell ref="B61:E61"/>
    <mergeCell ref="G61:H61"/>
    <mergeCell ref="I61:J61"/>
    <mergeCell ref="K61:L61"/>
    <mergeCell ref="B62:E62"/>
    <mergeCell ref="G62:H62"/>
    <mergeCell ref="I62:J62"/>
    <mergeCell ref="K62:L62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K58:L58"/>
    <mergeCell ref="M66:N66"/>
    <mergeCell ref="A67:E67"/>
    <mergeCell ref="G67:H67"/>
    <mergeCell ref="I67:J67"/>
    <mergeCell ref="K67:L67"/>
    <mergeCell ref="M67:N67"/>
    <mergeCell ref="B65:E65"/>
    <mergeCell ref="G65:H65"/>
    <mergeCell ref="I65:J65"/>
    <mergeCell ref="K65:L65"/>
    <mergeCell ref="B66:E66"/>
    <mergeCell ref="G66:H66"/>
    <mergeCell ref="I66:J66"/>
    <mergeCell ref="K66:L66"/>
    <mergeCell ref="B63:E63"/>
    <mergeCell ref="G63:H63"/>
    <mergeCell ref="I63:J63"/>
    <mergeCell ref="K63:L63"/>
    <mergeCell ref="B64:E64"/>
    <mergeCell ref="G64:H64"/>
    <mergeCell ref="I64:J64"/>
    <mergeCell ref="K64:L64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A72:A73"/>
    <mergeCell ref="B72:C73"/>
    <mergeCell ref="D72:D73"/>
    <mergeCell ref="E72:F73"/>
    <mergeCell ref="G72:H73"/>
    <mergeCell ref="I72:J73"/>
    <mergeCell ref="I68:I70"/>
    <mergeCell ref="J68:J70"/>
    <mergeCell ref="K68:K70"/>
    <mergeCell ref="L68:L70"/>
    <mergeCell ref="M68:M70"/>
    <mergeCell ref="N68:N70"/>
    <mergeCell ref="A68:A70"/>
    <mergeCell ref="B68:C70"/>
    <mergeCell ref="D68:D70"/>
    <mergeCell ref="E68:F70"/>
    <mergeCell ref="G68:G70"/>
    <mergeCell ref="H68:H70"/>
    <mergeCell ref="B80:E80"/>
    <mergeCell ref="G80:H80"/>
    <mergeCell ref="I80:J80"/>
    <mergeCell ref="K80:L80"/>
    <mergeCell ref="B81:E81"/>
    <mergeCell ref="G81:H81"/>
    <mergeCell ref="I81:J81"/>
    <mergeCell ref="K81:L81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B86:E86"/>
    <mergeCell ref="G86:H86"/>
    <mergeCell ref="I86:J86"/>
    <mergeCell ref="K86:L86"/>
    <mergeCell ref="B87:E87"/>
    <mergeCell ref="G87:H87"/>
    <mergeCell ref="I87:J87"/>
    <mergeCell ref="K87:L87"/>
    <mergeCell ref="B84:E84"/>
    <mergeCell ref="G84:H84"/>
    <mergeCell ref="I84:J84"/>
    <mergeCell ref="K84:L84"/>
    <mergeCell ref="B85:E85"/>
    <mergeCell ref="G85:H85"/>
    <mergeCell ref="I85:J85"/>
    <mergeCell ref="K85:L85"/>
    <mergeCell ref="B82:E82"/>
    <mergeCell ref="G82:H82"/>
    <mergeCell ref="I82:J82"/>
    <mergeCell ref="K82:L82"/>
    <mergeCell ref="B83:E83"/>
    <mergeCell ref="G83:H83"/>
    <mergeCell ref="I83:J83"/>
    <mergeCell ref="K83:L83"/>
    <mergeCell ref="I89:I91"/>
    <mergeCell ref="J89:J91"/>
    <mergeCell ref="K89:K91"/>
    <mergeCell ref="L89:L91"/>
    <mergeCell ref="M89:M91"/>
    <mergeCell ref="N89:N91"/>
    <mergeCell ref="A89:A91"/>
    <mergeCell ref="B89:C91"/>
    <mergeCell ref="D89:D91"/>
    <mergeCell ref="E89:F91"/>
    <mergeCell ref="G89:G91"/>
    <mergeCell ref="H89:H91"/>
    <mergeCell ref="M87:N87"/>
    <mergeCell ref="A88:E88"/>
    <mergeCell ref="G88:H88"/>
    <mergeCell ref="I88:J88"/>
    <mergeCell ref="K88:L88"/>
    <mergeCell ref="M88:N88"/>
    <mergeCell ref="B97:E97"/>
    <mergeCell ref="G97:H97"/>
    <mergeCell ref="I97:J97"/>
    <mergeCell ref="K97:L97"/>
    <mergeCell ref="B98:E98"/>
    <mergeCell ref="G98:H98"/>
    <mergeCell ref="I98:J98"/>
    <mergeCell ref="K98:L98"/>
    <mergeCell ref="K93:L94"/>
    <mergeCell ref="M93:N94"/>
    <mergeCell ref="A95:A96"/>
    <mergeCell ref="B95:E96"/>
    <mergeCell ref="F95:F96"/>
    <mergeCell ref="G95:H96"/>
    <mergeCell ref="I95:J96"/>
    <mergeCell ref="K95:L96"/>
    <mergeCell ref="M95:M96"/>
    <mergeCell ref="N95:N96"/>
    <mergeCell ref="A93:A94"/>
    <mergeCell ref="B93:C94"/>
    <mergeCell ref="D93:D94"/>
    <mergeCell ref="E93:F94"/>
    <mergeCell ref="G93:H94"/>
    <mergeCell ref="I93:J94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1:E101"/>
    <mergeCell ref="G101:H101"/>
    <mergeCell ref="I101:J101"/>
    <mergeCell ref="K101:L101"/>
    <mergeCell ref="B102:E102"/>
    <mergeCell ref="G102:H102"/>
    <mergeCell ref="I102:J102"/>
    <mergeCell ref="K102:L102"/>
    <mergeCell ref="B99:E99"/>
    <mergeCell ref="G99:H99"/>
    <mergeCell ref="I99:J99"/>
    <mergeCell ref="K99:L99"/>
    <mergeCell ref="B100:E100"/>
    <mergeCell ref="G100:H100"/>
    <mergeCell ref="I100:J100"/>
    <mergeCell ref="K100:L100"/>
    <mergeCell ref="M108:N108"/>
    <mergeCell ref="A109:E109"/>
    <mergeCell ref="G109:H109"/>
    <mergeCell ref="I109:J109"/>
    <mergeCell ref="K109:L109"/>
    <mergeCell ref="M109:N109"/>
    <mergeCell ref="B107:E107"/>
    <mergeCell ref="G107:H107"/>
    <mergeCell ref="I107:J107"/>
    <mergeCell ref="K107:L107"/>
    <mergeCell ref="B108:E108"/>
    <mergeCell ref="G108:H108"/>
    <mergeCell ref="I108:J108"/>
    <mergeCell ref="K108:L108"/>
    <mergeCell ref="B105:E105"/>
    <mergeCell ref="G105:H105"/>
    <mergeCell ref="I105:J105"/>
    <mergeCell ref="K105:L105"/>
    <mergeCell ref="B106:E106"/>
    <mergeCell ref="G106:H106"/>
    <mergeCell ref="I106:J106"/>
    <mergeCell ref="K106:L106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N116:N117"/>
    <mergeCell ref="A114:A115"/>
    <mergeCell ref="B114:C115"/>
    <mergeCell ref="D114:D115"/>
    <mergeCell ref="E114:F115"/>
    <mergeCell ref="G114:H115"/>
    <mergeCell ref="I114:J115"/>
    <mergeCell ref="I110:I112"/>
    <mergeCell ref="J110:J112"/>
    <mergeCell ref="K110:K112"/>
    <mergeCell ref="L110:L112"/>
    <mergeCell ref="M110:M112"/>
    <mergeCell ref="N110:N112"/>
    <mergeCell ref="A110:A112"/>
    <mergeCell ref="B110:C112"/>
    <mergeCell ref="D110:D112"/>
    <mergeCell ref="E110:F112"/>
    <mergeCell ref="G110:G112"/>
    <mergeCell ref="H110:H112"/>
    <mergeCell ref="B122:E122"/>
    <mergeCell ref="G122:H122"/>
    <mergeCell ref="I122:J122"/>
    <mergeCell ref="K122:L122"/>
    <mergeCell ref="B123:E123"/>
    <mergeCell ref="G123:H123"/>
    <mergeCell ref="I123:J123"/>
    <mergeCell ref="K123:L123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18:E118"/>
    <mergeCell ref="G118:H118"/>
    <mergeCell ref="I118:J118"/>
    <mergeCell ref="K118:L118"/>
    <mergeCell ref="B119:E119"/>
    <mergeCell ref="G119:H119"/>
    <mergeCell ref="I119:J119"/>
    <mergeCell ref="K119:L119"/>
    <mergeCell ref="B128:E128"/>
    <mergeCell ref="G128:H128"/>
    <mergeCell ref="I128:J128"/>
    <mergeCell ref="K128:L128"/>
    <mergeCell ref="B129:E129"/>
    <mergeCell ref="G129:H129"/>
    <mergeCell ref="I129:J129"/>
    <mergeCell ref="K129:L129"/>
    <mergeCell ref="B126:E126"/>
    <mergeCell ref="G126:H126"/>
    <mergeCell ref="I126:J126"/>
    <mergeCell ref="K126:L126"/>
    <mergeCell ref="B127:E127"/>
    <mergeCell ref="G127:H127"/>
    <mergeCell ref="I127:J127"/>
    <mergeCell ref="K127:L127"/>
    <mergeCell ref="B124:E124"/>
    <mergeCell ref="G124:H124"/>
    <mergeCell ref="I124:J124"/>
    <mergeCell ref="K124:L124"/>
    <mergeCell ref="B125:E125"/>
    <mergeCell ref="G125:H125"/>
    <mergeCell ref="I125:J125"/>
    <mergeCell ref="K125:L125"/>
    <mergeCell ref="I131:I133"/>
    <mergeCell ref="J131:J133"/>
    <mergeCell ref="K131:K133"/>
    <mergeCell ref="L131:L133"/>
    <mergeCell ref="M131:M133"/>
    <mergeCell ref="N131:N133"/>
    <mergeCell ref="A131:A133"/>
    <mergeCell ref="B131:C133"/>
    <mergeCell ref="D131:D133"/>
    <mergeCell ref="E131:F133"/>
    <mergeCell ref="G131:G133"/>
    <mergeCell ref="H131:H133"/>
    <mergeCell ref="M129:N129"/>
    <mergeCell ref="A130:E130"/>
    <mergeCell ref="G130:H130"/>
    <mergeCell ref="I130:J130"/>
    <mergeCell ref="K130:L130"/>
    <mergeCell ref="M130:N130"/>
    <mergeCell ref="B139:E139"/>
    <mergeCell ref="G139:H139"/>
    <mergeCell ref="I139:J139"/>
    <mergeCell ref="K139:L139"/>
    <mergeCell ref="B140:E140"/>
    <mergeCell ref="G140:H140"/>
    <mergeCell ref="I140:J140"/>
    <mergeCell ref="K140:L140"/>
    <mergeCell ref="K135:L136"/>
    <mergeCell ref="M135:N136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A135:A136"/>
    <mergeCell ref="B135:C136"/>
    <mergeCell ref="D135:D136"/>
    <mergeCell ref="E135:F136"/>
    <mergeCell ref="G135:H136"/>
    <mergeCell ref="I135:J136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3:E143"/>
    <mergeCell ref="G143:H143"/>
    <mergeCell ref="I143:J143"/>
    <mergeCell ref="K143:L143"/>
    <mergeCell ref="B144:E144"/>
    <mergeCell ref="G144:H144"/>
    <mergeCell ref="I144:J144"/>
    <mergeCell ref="K144:L144"/>
    <mergeCell ref="B141:E141"/>
    <mergeCell ref="G141:H141"/>
    <mergeCell ref="I141:J141"/>
    <mergeCell ref="K141:L141"/>
    <mergeCell ref="B142:E142"/>
    <mergeCell ref="G142:H142"/>
    <mergeCell ref="I142:J142"/>
    <mergeCell ref="K142:L142"/>
    <mergeCell ref="M150:N150"/>
    <mergeCell ref="A151:E151"/>
    <mergeCell ref="G151:H151"/>
    <mergeCell ref="I151:J151"/>
    <mergeCell ref="K151:L151"/>
    <mergeCell ref="M151:N151"/>
    <mergeCell ref="B149:E149"/>
    <mergeCell ref="G149:H149"/>
    <mergeCell ref="I149:J149"/>
    <mergeCell ref="K149:L149"/>
    <mergeCell ref="B150:E150"/>
    <mergeCell ref="G150:H150"/>
    <mergeCell ref="I150:J150"/>
    <mergeCell ref="K150:L150"/>
    <mergeCell ref="B147:E147"/>
    <mergeCell ref="G147:H147"/>
    <mergeCell ref="I147:J147"/>
    <mergeCell ref="K147:L147"/>
    <mergeCell ref="B148:E148"/>
    <mergeCell ref="G148:H148"/>
    <mergeCell ref="I148:J148"/>
    <mergeCell ref="K148:L148"/>
    <mergeCell ref="K156:L157"/>
    <mergeCell ref="M156:N157"/>
    <mergeCell ref="A158:A159"/>
    <mergeCell ref="B158:E159"/>
    <mergeCell ref="F158:F159"/>
    <mergeCell ref="G158:H159"/>
    <mergeCell ref="I158:J159"/>
    <mergeCell ref="K158:L159"/>
    <mergeCell ref="M158:M159"/>
    <mergeCell ref="N158:N159"/>
    <mergeCell ref="A156:A157"/>
    <mergeCell ref="B156:C157"/>
    <mergeCell ref="D156:D157"/>
    <mergeCell ref="E156:F157"/>
    <mergeCell ref="G156:H157"/>
    <mergeCell ref="I156:J157"/>
    <mergeCell ref="I152:I154"/>
    <mergeCell ref="J152:J154"/>
    <mergeCell ref="K152:K154"/>
    <mergeCell ref="L152:L154"/>
    <mergeCell ref="M152:M154"/>
    <mergeCell ref="N152:N154"/>
    <mergeCell ref="A152:A154"/>
    <mergeCell ref="B152:C154"/>
    <mergeCell ref="D152:D154"/>
    <mergeCell ref="E152:F154"/>
    <mergeCell ref="G152:G154"/>
    <mergeCell ref="H152:H154"/>
    <mergeCell ref="B164:E164"/>
    <mergeCell ref="G164:H164"/>
    <mergeCell ref="I164:J164"/>
    <mergeCell ref="K164:L164"/>
    <mergeCell ref="B165:E165"/>
    <mergeCell ref="G165:H165"/>
    <mergeCell ref="I165:J165"/>
    <mergeCell ref="K165:L16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0:E160"/>
    <mergeCell ref="G160:H160"/>
    <mergeCell ref="I160:J160"/>
    <mergeCell ref="K160:L160"/>
    <mergeCell ref="B161:E161"/>
    <mergeCell ref="G161:H161"/>
    <mergeCell ref="I161:J161"/>
    <mergeCell ref="K161:L161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B166:E166"/>
    <mergeCell ref="G166:H166"/>
    <mergeCell ref="I166:J166"/>
    <mergeCell ref="K166:L166"/>
    <mergeCell ref="B167:E167"/>
    <mergeCell ref="G167:H167"/>
    <mergeCell ref="I167:J167"/>
    <mergeCell ref="K167:L167"/>
    <mergeCell ref="I173:I175"/>
    <mergeCell ref="J173:J175"/>
    <mergeCell ref="K173:K175"/>
    <mergeCell ref="L173:L175"/>
    <mergeCell ref="M173:M175"/>
    <mergeCell ref="N173:N175"/>
    <mergeCell ref="A173:A175"/>
    <mergeCell ref="B173:C175"/>
    <mergeCell ref="D173:D175"/>
    <mergeCell ref="E173:F175"/>
    <mergeCell ref="G173:G175"/>
    <mergeCell ref="H173:H175"/>
    <mergeCell ref="M171:N171"/>
    <mergeCell ref="A172:E172"/>
    <mergeCell ref="G172:H172"/>
    <mergeCell ref="I172:J172"/>
    <mergeCell ref="K172:L172"/>
    <mergeCell ref="M172:N172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K177:L178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A177:A178"/>
    <mergeCell ref="B177:C178"/>
    <mergeCell ref="D177:D178"/>
    <mergeCell ref="E177:F178"/>
    <mergeCell ref="G177:H178"/>
    <mergeCell ref="I177:J178"/>
    <mergeCell ref="B187:E187"/>
    <mergeCell ref="G187:H187"/>
    <mergeCell ref="I187:J187"/>
    <mergeCell ref="K187:L187"/>
    <mergeCell ref="B188:E188"/>
    <mergeCell ref="G188:H188"/>
    <mergeCell ref="I188:J188"/>
    <mergeCell ref="K188:L18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B183:E183"/>
    <mergeCell ref="G183:H183"/>
    <mergeCell ref="I183:J183"/>
    <mergeCell ref="K183:L183"/>
    <mergeCell ref="B184:E184"/>
    <mergeCell ref="G184:H184"/>
    <mergeCell ref="I184:J184"/>
    <mergeCell ref="K184:L184"/>
    <mergeCell ref="M192:N192"/>
    <mergeCell ref="A193:E193"/>
    <mergeCell ref="G193:H193"/>
    <mergeCell ref="I193:J193"/>
    <mergeCell ref="K193:L193"/>
    <mergeCell ref="M193:N193"/>
    <mergeCell ref="B191:E191"/>
    <mergeCell ref="G191:H191"/>
    <mergeCell ref="I191:J191"/>
    <mergeCell ref="K191:L191"/>
    <mergeCell ref="B192:E192"/>
    <mergeCell ref="G192:H192"/>
    <mergeCell ref="I192:J192"/>
    <mergeCell ref="K192:L192"/>
    <mergeCell ref="B189:E189"/>
    <mergeCell ref="G189:H189"/>
    <mergeCell ref="I189:J189"/>
    <mergeCell ref="K189:L189"/>
    <mergeCell ref="B190:E190"/>
    <mergeCell ref="G190:H190"/>
    <mergeCell ref="I190:J190"/>
    <mergeCell ref="K190:L190"/>
    <mergeCell ref="K198:L199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A198:A199"/>
    <mergeCell ref="B198:C199"/>
    <mergeCell ref="D198:D199"/>
    <mergeCell ref="E198:F199"/>
    <mergeCell ref="G198:H199"/>
    <mergeCell ref="I198:J199"/>
    <mergeCell ref="I194:I196"/>
    <mergeCell ref="J194:J196"/>
    <mergeCell ref="K194:K196"/>
    <mergeCell ref="L194:L196"/>
    <mergeCell ref="M194:M196"/>
    <mergeCell ref="N194:N196"/>
    <mergeCell ref="A194:A196"/>
    <mergeCell ref="B194:C196"/>
    <mergeCell ref="D194:D196"/>
    <mergeCell ref="E194:F196"/>
    <mergeCell ref="G194:G196"/>
    <mergeCell ref="H194:H196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04:E204"/>
    <mergeCell ref="G204:H204"/>
    <mergeCell ref="I204:J204"/>
    <mergeCell ref="K204:L204"/>
    <mergeCell ref="B205:E205"/>
    <mergeCell ref="G205:H205"/>
    <mergeCell ref="I205:J205"/>
    <mergeCell ref="K205:L205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B212:E212"/>
    <mergeCell ref="G212:H212"/>
    <mergeCell ref="I212:J212"/>
    <mergeCell ref="K212:L212"/>
    <mergeCell ref="B213:E213"/>
    <mergeCell ref="G213:H213"/>
    <mergeCell ref="I213:J213"/>
    <mergeCell ref="K213:L213"/>
    <mergeCell ref="B210:E210"/>
    <mergeCell ref="G210:H210"/>
    <mergeCell ref="I210:J210"/>
    <mergeCell ref="K210:L21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I215:I217"/>
    <mergeCell ref="J215:J217"/>
    <mergeCell ref="K215:K217"/>
    <mergeCell ref="L215:L217"/>
    <mergeCell ref="M215:M217"/>
    <mergeCell ref="N215:N217"/>
    <mergeCell ref="A215:A217"/>
    <mergeCell ref="B215:C217"/>
    <mergeCell ref="D215:D217"/>
    <mergeCell ref="E215:F217"/>
    <mergeCell ref="G215:G217"/>
    <mergeCell ref="H215:H217"/>
    <mergeCell ref="M213:N213"/>
    <mergeCell ref="A214:E214"/>
    <mergeCell ref="G214:H214"/>
    <mergeCell ref="I214:J214"/>
    <mergeCell ref="K214:L214"/>
    <mergeCell ref="M214:N214"/>
    <mergeCell ref="B223:E223"/>
    <mergeCell ref="G223:H223"/>
    <mergeCell ref="I223:J223"/>
    <mergeCell ref="K223:L223"/>
    <mergeCell ref="B224:E224"/>
    <mergeCell ref="G224:H224"/>
    <mergeCell ref="I224:J224"/>
    <mergeCell ref="K224:L224"/>
    <mergeCell ref="K219:L220"/>
    <mergeCell ref="M219:N220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A219:A220"/>
    <mergeCell ref="B219:C220"/>
    <mergeCell ref="D219:D220"/>
    <mergeCell ref="E219:F220"/>
    <mergeCell ref="G219:H220"/>
    <mergeCell ref="I219:J220"/>
    <mergeCell ref="B229:E229"/>
    <mergeCell ref="G229:H229"/>
    <mergeCell ref="I229:J229"/>
    <mergeCell ref="K229:L229"/>
    <mergeCell ref="B230:E230"/>
    <mergeCell ref="G230:H230"/>
    <mergeCell ref="I230:J230"/>
    <mergeCell ref="K230:L230"/>
    <mergeCell ref="B227:E227"/>
    <mergeCell ref="G227:H227"/>
    <mergeCell ref="I227:J227"/>
    <mergeCell ref="K227:L227"/>
    <mergeCell ref="B228:E228"/>
    <mergeCell ref="G228:H228"/>
    <mergeCell ref="I228:J228"/>
    <mergeCell ref="K228:L228"/>
    <mergeCell ref="B225:E225"/>
    <mergeCell ref="G225:H225"/>
    <mergeCell ref="I225:J225"/>
    <mergeCell ref="K225:L225"/>
    <mergeCell ref="B226:E226"/>
    <mergeCell ref="G226:H226"/>
    <mergeCell ref="I226:J226"/>
    <mergeCell ref="K226:L226"/>
    <mergeCell ref="M234:N234"/>
    <mergeCell ref="A235:E235"/>
    <mergeCell ref="G235:H235"/>
    <mergeCell ref="I235:J235"/>
    <mergeCell ref="K235:L235"/>
    <mergeCell ref="M235:N235"/>
    <mergeCell ref="B233:E233"/>
    <mergeCell ref="G233:H233"/>
    <mergeCell ref="I233:J233"/>
    <mergeCell ref="K233:L233"/>
    <mergeCell ref="B234:E234"/>
    <mergeCell ref="G234:H234"/>
    <mergeCell ref="I234:J234"/>
    <mergeCell ref="K234:L234"/>
    <mergeCell ref="B231:E231"/>
    <mergeCell ref="G231:H231"/>
    <mergeCell ref="I231:J231"/>
    <mergeCell ref="K231:L231"/>
    <mergeCell ref="B232:E232"/>
    <mergeCell ref="G232:H232"/>
    <mergeCell ref="I232:J232"/>
    <mergeCell ref="K232:L232"/>
    <mergeCell ref="K240:L241"/>
    <mergeCell ref="M240:N241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A240:A241"/>
    <mergeCell ref="B240:C241"/>
    <mergeCell ref="D240:D241"/>
    <mergeCell ref="E240:F241"/>
    <mergeCell ref="G240:H241"/>
    <mergeCell ref="I240:J241"/>
    <mergeCell ref="I236:I238"/>
    <mergeCell ref="J236:J238"/>
    <mergeCell ref="K236:K238"/>
    <mergeCell ref="L236:L238"/>
    <mergeCell ref="M236:M238"/>
    <mergeCell ref="N236:N238"/>
    <mergeCell ref="A236:A238"/>
    <mergeCell ref="B236:C238"/>
    <mergeCell ref="D236:D238"/>
    <mergeCell ref="E236:F238"/>
    <mergeCell ref="G236:G238"/>
    <mergeCell ref="H236:H238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4:E244"/>
    <mergeCell ref="G244:H244"/>
    <mergeCell ref="I244:J244"/>
    <mergeCell ref="K244:L244"/>
    <mergeCell ref="B245:E245"/>
    <mergeCell ref="G245:H245"/>
    <mergeCell ref="I245:J245"/>
    <mergeCell ref="K245:L245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I257:I259"/>
    <mergeCell ref="J257:J259"/>
    <mergeCell ref="K257:K259"/>
    <mergeCell ref="L257:L259"/>
    <mergeCell ref="M257:M259"/>
    <mergeCell ref="N257:N259"/>
    <mergeCell ref="A257:A259"/>
    <mergeCell ref="B257:C259"/>
    <mergeCell ref="D257:D259"/>
    <mergeCell ref="E257:F259"/>
    <mergeCell ref="G257:G259"/>
    <mergeCell ref="H257:H259"/>
    <mergeCell ref="M255:N255"/>
    <mergeCell ref="A256:E256"/>
    <mergeCell ref="G256:H256"/>
    <mergeCell ref="I256:J256"/>
    <mergeCell ref="K256:L256"/>
    <mergeCell ref="M256:N256"/>
    <mergeCell ref="B265:E265"/>
    <mergeCell ref="G265:H265"/>
    <mergeCell ref="I265:J265"/>
    <mergeCell ref="K265:L265"/>
    <mergeCell ref="B266:E266"/>
    <mergeCell ref="G266:H266"/>
    <mergeCell ref="I266:J266"/>
    <mergeCell ref="K266:L266"/>
    <mergeCell ref="K261:L262"/>
    <mergeCell ref="M261:N262"/>
    <mergeCell ref="A263:A264"/>
    <mergeCell ref="B263:E264"/>
    <mergeCell ref="F263:F264"/>
    <mergeCell ref="G263:H264"/>
    <mergeCell ref="I263:J264"/>
    <mergeCell ref="K263:L264"/>
    <mergeCell ref="M263:M264"/>
    <mergeCell ref="N263:N264"/>
    <mergeCell ref="A261:A262"/>
    <mergeCell ref="B261:C262"/>
    <mergeCell ref="D261:D262"/>
    <mergeCell ref="E261:F262"/>
    <mergeCell ref="G261:H262"/>
    <mergeCell ref="I261:J262"/>
    <mergeCell ref="B271:E271"/>
    <mergeCell ref="G271:H271"/>
    <mergeCell ref="I271:J271"/>
    <mergeCell ref="K271:L271"/>
    <mergeCell ref="B272:E272"/>
    <mergeCell ref="G272:H272"/>
    <mergeCell ref="I272:J272"/>
    <mergeCell ref="K272:L272"/>
    <mergeCell ref="B269:E269"/>
    <mergeCell ref="G269:H269"/>
    <mergeCell ref="I269:J269"/>
    <mergeCell ref="K269:L269"/>
    <mergeCell ref="B270:E270"/>
    <mergeCell ref="G270:H270"/>
    <mergeCell ref="I270:J270"/>
    <mergeCell ref="K270:L270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M276:N276"/>
    <mergeCell ref="A277:E277"/>
    <mergeCell ref="G277:H277"/>
    <mergeCell ref="I277:J277"/>
    <mergeCell ref="K277:L277"/>
    <mergeCell ref="M277:N277"/>
    <mergeCell ref="B275:E275"/>
    <mergeCell ref="G275:H275"/>
    <mergeCell ref="I275:J275"/>
    <mergeCell ref="K275:L275"/>
    <mergeCell ref="B276:E276"/>
    <mergeCell ref="G276:H276"/>
    <mergeCell ref="I276:J276"/>
    <mergeCell ref="K276:L276"/>
    <mergeCell ref="B273:E273"/>
    <mergeCell ref="G273:H273"/>
    <mergeCell ref="I273:J273"/>
    <mergeCell ref="K273:L273"/>
    <mergeCell ref="B274:E274"/>
    <mergeCell ref="G274:H274"/>
    <mergeCell ref="I274:J274"/>
    <mergeCell ref="K274:L274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A282:A283"/>
    <mergeCell ref="B282:C283"/>
    <mergeCell ref="D282:D283"/>
    <mergeCell ref="E282:F283"/>
    <mergeCell ref="G282:H283"/>
    <mergeCell ref="I282:J283"/>
    <mergeCell ref="I278:I280"/>
    <mergeCell ref="J278:J280"/>
    <mergeCell ref="K278:K280"/>
    <mergeCell ref="L278:L280"/>
    <mergeCell ref="M278:M280"/>
    <mergeCell ref="N278:N280"/>
    <mergeCell ref="A278:A280"/>
    <mergeCell ref="B278:C280"/>
    <mergeCell ref="D278:D280"/>
    <mergeCell ref="E278:F280"/>
    <mergeCell ref="G278:G280"/>
    <mergeCell ref="H278:H280"/>
    <mergeCell ref="B290:E290"/>
    <mergeCell ref="G290:H290"/>
    <mergeCell ref="I290:J290"/>
    <mergeCell ref="K290:L290"/>
    <mergeCell ref="B291:E291"/>
    <mergeCell ref="G291:H291"/>
    <mergeCell ref="I291:J291"/>
    <mergeCell ref="K291:L291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86:E286"/>
    <mergeCell ref="G286:H286"/>
    <mergeCell ref="I286:J286"/>
    <mergeCell ref="K286:L286"/>
    <mergeCell ref="B287:E287"/>
    <mergeCell ref="G287:H287"/>
    <mergeCell ref="I287:J287"/>
    <mergeCell ref="K287:L287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I295:J295"/>
    <mergeCell ref="K295:L295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I299:I301"/>
    <mergeCell ref="J299:J301"/>
    <mergeCell ref="K299:K301"/>
    <mergeCell ref="L299:L301"/>
    <mergeCell ref="M299:M301"/>
    <mergeCell ref="N299:N301"/>
    <mergeCell ref="A299:A301"/>
    <mergeCell ref="B299:C301"/>
    <mergeCell ref="D299:D301"/>
    <mergeCell ref="E299:F301"/>
    <mergeCell ref="G299:G301"/>
    <mergeCell ref="H299:H301"/>
    <mergeCell ref="M297:N297"/>
    <mergeCell ref="A298:E298"/>
    <mergeCell ref="G298:H298"/>
    <mergeCell ref="I298:J298"/>
    <mergeCell ref="K298:L298"/>
    <mergeCell ref="M298:N298"/>
    <mergeCell ref="B307:E307"/>
    <mergeCell ref="G307:H307"/>
    <mergeCell ref="I307:J307"/>
    <mergeCell ref="K307:L307"/>
    <mergeCell ref="B308:E308"/>
    <mergeCell ref="G308:H308"/>
    <mergeCell ref="I308:J308"/>
    <mergeCell ref="K308:L308"/>
    <mergeCell ref="K303:L304"/>
    <mergeCell ref="M303:N304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A303:A304"/>
    <mergeCell ref="B303:C304"/>
    <mergeCell ref="D303:D304"/>
    <mergeCell ref="E303:F304"/>
    <mergeCell ref="G303:H304"/>
    <mergeCell ref="I303:J304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09:E309"/>
    <mergeCell ref="G309:H309"/>
    <mergeCell ref="I309:J309"/>
    <mergeCell ref="K309:L309"/>
    <mergeCell ref="B310:E310"/>
    <mergeCell ref="G310:H310"/>
    <mergeCell ref="I310:J310"/>
    <mergeCell ref="K310:L310"/>
    <mergeCell ref="M318:N318"/>
    <mergeCell ref="A319:E319"/>
    <mergeCell ref="G319:H319"/>
    <mergeCell ref="I319:J319"/>
    <mergeCell ref="K319:L319"/>
    <mergeCell ref="M319:N319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B315:E315"/>
    <mergeCell ref="G315:H315"/>
    <mergeCell ref="I315:J315"/>
    <mergeCell ref="K315:L315"/>
    <mergeCell ref="B316:E316"/>
    <mergeCell ref="G316:H316"/>
    <mergeCell ref="I316:J316"/>
    <mergeCell ref="K316:L316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A324:A325"/>
    <mergeCell ref="B324:C325"/>
    <mergeCell ref="D324:D325"/>
    <mergeCell ref="E324:F325"/>
    <mergeCell ref="G324:H325"/>
    <mergeCell ref="I324:J325"/>
    <mergeCell ref="I320:I322"/>
    <mergeCell ref="J320:J322"/>
    <mergeCell ref="K320:K322"/>
    <mergeCell ref="L320:L322"/>
    <mergeCell ref="M320:M322"/>
    <mergeCell ref="N320:N322"/>
    <mergeCell ref="A320:A322"/>
    <mergeCell ref="B320:C322"/>
    <mergeCell ref="D320:D322"/>
    <mergeCell ref="E320:F322"/>
    <mergeCell ref="G320:G322"/>
    <mergeCell ref="H320:H322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0:E330"/>
    <mergeCell ref="G330:H330"/>
    <mergeCell ref="I330:J330"/>
    <mergeCell ref="K330:L330"/>
    <mergeCell ref="B331:E331"/>
    <mergeCell ref="G331:H331"/>
    <mergeCell ref="I331:J331"/>
    <mergeCell ref="K331:L331"/>
    <mergeCell ref="B328:E328"/>
    <mergeCell ref="G328:H328"/>
    <mergeCell ref="I328:J328"/>
    <mergeCell ref="K328:L328"/>
    <mergeCell ref="B329:E329"/>
    <mergeCell ref="G329:H329"/>
    <mergeCell ref="I329:J329"/>
    <mergeCell ref="K329:L329"/>
    <mergeCell ref="B338:E338"/>
    <mergeCell ref="G338:H338"/>
    <mergeCell ref="I338:J338"/>
    <mergeCell ref="K338:L338"/>
    <mergeCell ref="B339:E339"/>
    <mergeCell ref="G339:H339"/>
    <mergeCell ref="I339:J339"/>
    <mergeCell ref="K339:L339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B334:E334"/>
    <mergeCell ref="G334:H334"/>
    <mergeCell ref="I334:J334"/>
    <mergeCell ref="K334:L334"/>
    <mergeCell ref="B335:E335"/>
    <mergeCell ref="G335:H335"/>
    <mergeCell ref="I335:J335"/>
    <mergeCell ref="K335:L335"/>
    <mergeCell ref="I341:I343"/>
    <mergeCell ref="J341:J343"/>
    <mergeCell ref="K341:K343"/>
    <mergeCell ref="L341:L343"/>
    <mergeCell ref="M341:M343"/>
    <mergeCell ref="N341:N343"/>
    <mergeCell ref="A341:A343"/>
    <mergeCell ref="B341:C343"/>
    <mergeCell ref="D341:D343"/>
    <mergeCell ref="E341:F343"/>
    <mergeCell ref="G341:G343"/>
    <mergeCell ref="H341:H343"/>
    <mergeCell ref="M339:N339"/>
    <mergeCell ref="A340:E340"/>
    <mergeCell ref="G340:H340"/>
    <mergeCell ref="I340:J340"/>
    <mergeCell ref="K340:L340"/>
    <mergeCell ref="M340:N340"/>
    <mergeCell ref="B349:E349"/>
    <mergeCell ref="G349:H349"/>
    <mergeCell ref="I349:J349"/>
    <mergeCell ref="K349:L349"/>
    <mergeCell ref="B350:E350"/>
    <mergeCell ref="G350:H350"/>
    <mergeCell ref="I350:J350"/>
    <mergeCell ref="K350:L350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A345:A346"/>
    <mergeCell ref="B345:C346"/>
    <mergeCell ref="D345:D346"/>
    <mergeCell ref="E345:F346"/>
    <mergeCell ref="G345:H346"/>
    <mergeCell ref="I345:J346"/>
    <mergeCell ref="B355:E355"/>
    <mergeCell ref="G355:H355"/>
    <mergeCell ref="I355:J355"/>
    <mergeCell ref="K355:L355"/>
    <mergeCell ref="B356:E356"/>
    <mergeCell ref="G356:H356"/>
    <mergeCell ref="I356:J356"/>
    <mergeCell ref="K356:L356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1:E351"/>
    <mergeCell ref="G351:H351"/>
    <mergeCell ref="I351:J351"/>
    <mergeCell ref="K351:L351"/>
    <mergeCell ref="B352:E352"/>
    <mergeCell ref="G352:H352"/>
    <mergeCell ref="I352:J352"/>
    <mergeCell ref="K352:L352"/>
    <mergeCell ref="M360:N360"/>
    <mergeCell ref="A361:E361"/>
    <mergeCell ref="G361:H361"/>
    <mergeCell ref="I361:J361"/>
    <mergeCell ref="K361:L361"/>
    <mergeCell ref="M361:N361"/>
    <mergeCell ref="B359:E359"/>
    <mergeCell ref="G359:H359"/>
    <mergeCell ref="I359:J359"/>
    <mergeCell ref="K359:L359"/>
    <mergeCell ref="B360:E360"/>
    <mergeCell ref="G360:H360"/>
    <mergeCell ref="I360:J360"/>
    <mergeCell ref="K360:L360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K366:L367"/>
    <mergeCell ref="M366:N367"/>
    <mergeCell ref="A368:A369"/>
    <mergeCell ref="B368:E369"/>
    <mergeCell ref="F368:F369"/>
    <mergeCell ref="G368:H369"/>
    <mergeCell ref="I368:J369"/>
    <mergeCell ref="K368:L369"/>
    <mergeCell ref="M368:M369"/>
    <mergeCell ref="N368:N369"/>
    <mergeCell ref="A366:A367"/>
    <mergeCell ref="B366:C367"/>
    <mergeCell ref="D366:D367"/>
    <mergeCell ref="E366:F367"/>
    <mergeCell ref="G366:H367"/>
    <mergeCell ref="I366:J367"/>
    <mergeCell ref="I362:I364"/>
    <mergeCell ref="J362:J364"/>
    <mergeCell ref="K362:K364"/>
    <mergeCell ref="L362:L364"/>
    <mergeCell ref="M362:M364"/>
    <mergeCell ref="N362:N364"/>
    <mergeCell ref="A362:A364"/>
    <mergeCell ref="B362:C364"/>
    <mergeCell ref="D362:D364"/>
    <mergeCell ref="E362:F364"/>
    <mergeCell ref="G362:G364"/>
    <mergeCell ref="H362:H364"/>
    <mergeCell ref="B374:E374"/>
    <mergeCell ref="G374:H374"/>
    <mergeCell ref="I374:J374"/>
    <mergeCell ref="K374:L374"/>
    <mergeCell ref="B375:E375"/>
    <mergeCell ref="G375:H375"/>
    <mergeCell ref="I375:J375"/>
    <mergeCell ref="K375:L375"/>
    <mergeCell ref="B372:E372"/>
    <mergeCell ref="G372:H372"/>
    <mergeCell ref="I372:J372"/>
    <mergeCell ref="K372:L372"/>
    <mergeCell ref="B373:E373"/>
    <mergeCell ref="G373:H373"/>
    <mergeCell ref="I373:J373"/>
    <mergeCell ref="K373:L373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76:E376"/>
    <mergeCell ref="G376:H376"/>
    <mergeCell ref="I376:J376"/>
    <mergeCell ref="K376:L376"/>
    <mergeCell ref="B377:E377"/>
    <mergeCell ref="G377:H377"/>
    <mergeCell ref="I377:J377"/>
    <mergeCell ref="K377:L377"/>
    <mergeCell ref="I383:I385"/>
    <mergeCell ref="J383:J385"/>
    <mergeCell ref="K383:K385"/>
    <mergeCell ref="L383:L385"/>
    <mergeCell ref="M383:M385"/>
    <mergeCell ref="N383:N385"/>
    <mergeCell ref="A383:A385"/>
    <mergeCell ref="B383:C385"/>
    <mergeCell ref="D383:D385"/>
    <mergeCell ref="E383:F385"/>
    <mergeCell ref="G383:G385"/>
    <mergeCell ref="H383:H385"/>
    <mergeCell ref="M381:N381"/>
    <mergeCell ref="A382:E382"/>
    <mergeCell ref="G382:H382"/>
    <mergeCell ref="I382:J382"/>
    <mergeCell ref="K382:L382"/>
    <mergeCell ref="M382:N382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A387:A388"/>
    <mergeCell ref="B387:C388"/>
    <mergeCell ref="D387:D388"/>
    <mergeCell ref="E387:F388"/>
    <mergeCell ref="G387:H388"/>
    <mergeCell ref="I387:J388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5:E395"/>
    <mergeCell ref="G395:H395"/>
    <mergeCell ref="I395:J395"/>
    <mergeCell ref="K395:L395"/>
    <mergeCell ref="B396:E396"/>
    <mergeCell ref="G396:H396"/>
    <mergeCell ref="I396:J396"/>
    <mergeCell ref="K396:L396"/>
    <mergeCell ref="B393:E393"/>
    <mergeCell ref="G393:H393"/>
    <mergeCell ref="I393:J393"/>
    <mergeCell ref="K393:L393"/>
    <mergeCell ref="B394:E394"/>
    <mergeCell ref="G394:H394"/>
    <mergeCell ref="I394:J394"/>
    <mergeCell ref="K394:L394"/>
    <mergeCell ref="M402:N402"/>
    <mergeCell ref="A403:E403"/>
    <mergeCell ref="G403:H403"/>
    <mergeCell ref="I403:J403"/>
    <mergeCell ref="K403:L403"/>
    <mergeCell ref="M403:N403"/>
    <mergeCell ref="B401:E401"/>
    <mergeCell ref="G401:H401"/>
    <mergeCell ref="I401:J401"/>
    <mergeCell ref="K401:L401"/>
    <mergeCell ref="B402:E402"/>
    <mergeCell ref="G402:H402"/>
    <mergeCell ref="I402:J402"/>
    <mergeCell ref="K402:L402"/>
    <mergeCell ref="B399:E399"/>
    <mergeCell ref="G399:H399"/>
    <mergeCell ref="I399:J399"/>
    <mergeCell ref="K399:L399"/>
    <mergeCell ref="B400:E400"/>
    <mergeCell ref="G400:H400"/>
    <mergeCell ref="I400:J400"/>
    <mergeCell ref="K400:L400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A408:A409"/>
    <mergeCell ref="B408:C409"/>
    <mergeCell ref="D408:D409"/>
    <mergeCell ref="E408:F409"/>
    <mergeCell ref="G408:H409"/>
    <mergeCell ref="I408:J409"/>
    <mergeCell ref="I404:I406"/>
    <mergeCell ref="J404:J406"/>
    <mergeCell ref="K404:K406"/>
    <mergeCell ref="L404:L406"/>
    <mergeCell ref="M404:M406"/>
    <mergeCell ref="N404:N406"/>
    <mergeCell ref="A404:A406"/>
    <mergeCell ref="B404:C406"/>
    <mergeCell ref="D404:D406"/>
    <mergeCell ref="E404:F406"/>
    <mergeCell ref="G404:G406"/>
    <mergeCell ref="H404:H406"/>
    <mergeCell ref="B416:E416"/>
    <mergeCell ref="G416:H416"/>
    <mergeCell ref="I416:J416"/>
    <mergeCell ref="K416:L416"/>
    <mergeCell ref="B417:E417"/>
    <mergeCell ref="G417:H417"/>
    <mergeCell ref="I417:J417"/>
    <mergeCell ref="K417:L417"/>
    <mergeCell ref="B414:E414"/>
    <mergeCell ref="G414:H414"/>
    <mergeCell ref="I414:J414"/>
    <mergeCell ref="K414:L414"/>
    <mergeCell ref="B415:E415"/>
    <mergeCell ref="G415:H415"/>
    <mergeCell ref="I415:J415"/>
    <mergeCell ref="K415:L415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B422:E422"/>
    <mergeCell ref="G422:H422"/>
    <mergeCell ref="I422:J422"/>
    <mergeCell ref="K422:L422"/>
    <mergeCell ref="B423:E423"/>
    <mergeCell ref="G423:H423"/>
    <mergeCell ref="I423:J423"/>
    <mergeCell ref="K423:L423"/>
    <mergeCell ref="B420:E420"/>
    <mergeCell ref="G420:H420"/>
    <mergeCell ref="I420:J420"/>
    <mergeCell ref="K420:L420"/>
    <mergeCell ref="B421:E421"/>
    <mergeCell ref="G421:H421"/>
    <mergeCell ref="I421:J421"/>
    <mergeCell ref="K421:L421"/>
    <mergeCell ref="B418:E418"/>
    <mergeCell ref="G418:H418"/>
    <mergeCell ref="I418:J418"/>
    <mergeCell ref="K418:L418"/>
    <mergeCell ref="B419:E419"/>
    <mergeCell ref="G419:H419"/>
    <mergeCell ref="I419:J419"/>
    <mergeCell ref="K419:L419"/>
    <mergeCell ref="I425:I427"/>
    <mergeCell ref="J425:J427"/>
    <mergeCell ref="K425:K427"/>
    <mergeCell ref="L425:L427"/>
    <mergeCell ref="M425:M427"/>
    <mergeCell ref="N425:N427"/>
    <mergeCell ref="A425:A427"/>
    <mergeCell ref="B425:C427"/>
    <mergeCell ref="D425:D427"/>
    <mergeCell ref="E425:F427"/>
    <mergeCell ref="G425:G427"/>
    <mergeCell ref="H425:H427"/>
    <mergeCell ref="M423:N423"/>
    <mergeCell ref="A424:E424"/>
    <mergeCell ref="G424:H424"/>
    <mergeCell ref="I424:J424"/>
    <mergeCell ref="K424:L424"/>
    <mergeCell ref="M424:N424"/>
    <mergeCell ref="B433:E433"/>
    <mergeCell ref="G433:H433"/>
    <mergeCell ref="I433:J433"/>
    <mergeCell ref="K433:L433"/>
    <mergeCell ref="B434:E434"/>
    <mergeCell ref="G434:H434"/>
    <mergeCell ref="I434:J434"/>
    <mergeCell ref="K434:L434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A429:A430"/>
    <mergeCell ref="B429:C430"/>
    <mergeCell ref="D429:D430"/>
    <mergeCell ref="E429:F430"/>
    <mergeCell ref="G429:H430"/>
    <mergeCell ref="I429:J430"/>
    <mergeCell ref="B439:E439"/>
    <mergeCell ref="G439:H439"/>
    <mergeCell ref="I439:J439"/>
    <mergeCell ref="K439:L439"/>
    <mergeCell ref="B440:E440"/>
    <mergeCell ref="G440:H440"/>
    <mergeCell ref="I440:J440"/>
    <mergeCell ref="K440:L440"/>
    <mergeCell ref="B437:E437"/>
    <mergeCell ref="G437:H437"/>
    <mergeCell ref="I437:J437"/>
    <mergeCell ref="K437:L437"/>
    <mergeCell ref="B438:E438"/>
    <mergeCell ref="G438:H438"/>
    <mergeCell ref="I438:J438"/>
    <mergeCell ref="K438:L438"/>
    <mergeCell ref="B435:E435"/>
    <mergeCell ref="G435:H435"/>
    <mergeCell ref="I435:J435"/>
    <mergeCell ref="K435:L435"/>
    <mergeCell ref="B436:E436"/>
    <mergeCell ref="G436:H436"/>
    <mergeCell ref="I436:J436"/>
    <mergeCell ref="K436:L436"/>
    <mergeCell ref="M444:N444"/>
    <mergeCell ref="A445:E445"/>
    <mergeCell ref="G445:H445"/>
    <mergeCell ref="I445:J445"/>
    <mergeCell ref="K445:L445"/>
    <mergeCell ref="M445:N445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B441:E441"/>
    <mergeCell ref="G441:H441"/>
    <mergeCell ref="I441:J441"/>
    <mergeCell ref="K441:L441"/>
    <mergeCell ref="B442:E442"/>
    <mergeCell ref="G442:H442"/>
    <mergeCell ref="I442:J442"/>
    <mergeCell ref="K442:L442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A450:A451"/>
    <mergeCell ref="B450:C451"/>
    <mergeCell ref="D450:D451"/>
    <mergeCell ref="E450:F451"/>
    <mergeCell ref="G450:H451"/>
    <mergeCell ref="I450:J451"/>
    <mergeCell ref="I446:I448"/>
    <mergeCell ref="J446:J448"/>
    <mergeCell ref="K446:K448"/>
    <mergeCell ref="L446:L448"/>
    <mergeCell ref="M446:M448"/>
    <mergeCell ref="N446:N448"/>
    <mergeCell ref="A446:A448"/>
    <mergeCell ref="B446:C448"/>
    <mergeCell ref="D446:D448"/>
    <mergeCell ref="E446:F448"/>
    <mergeCell ref="G446:G448"/>
    <mergeCell ref="H446:H448"/>
    <mergeCell ref="B458:E458"/>
    <mergeCell ref="G458:H458"/>
    <mergeCell ref="I458:J458"/>
    <mergeCell ref="K458:L458"/>
    <mergeCell ref="B459:E459"/>
    <mergeCell ref="G459:H459"/>
    <mergeCell ref="I459:J459"/>
    <mergeCell ref="K459:L459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60:E460"/>
    <mergeCell ref="G460:H460"/>
    <mergeCell ref="I460:J460"/>
    <mergeCell ref="K460:L460"/>
    <mergeCell ref="B461:E461"/>
    <mergeCell ref="G461:H461"/>
    <mergeCell ref="I461:J461"/>
    <mergeCell ref="K461:L461"/>
    <mergeCell ref="I467:I469"/>
    <mergeCell ref="J467:J469"/>
    <mergeCell ref="K467:K469"/>
    <mergeCell ref="L467:L469"/>
    <mergeCell ref="M467:M469"/>
    <mergeCell ref="N467:N469"/>
    <mergeCell ref="A467:A469"/>
    <mergeCell ref="B467:C469"/>
    <mergeCell ref="D467:D469"/>
    <mergeCell ref="E467:F469"/>
    <mergeCell ref="G467:G469"/>
    <mergeCell ref="H467:H469"/>
    <mergeCell ref="M465:N465"/>
    <mergeCell ref="A466:E466"/>
    <mergeCell ref="G466:H466"/>
    <mergeCell ref="I466:J466"/>
    <mergeCell ref="K466:L466"/>
    <mergeCell ref="M466:N466"/>
    <mergeCell ref="B475:E475"/>
    <mergeCell ref="G475:H475"/>
    <mergeCell ref="I475:J475"/>
    <mergeCell ref="K475:L475"/>
    <mergeCell ref="B476:E476"/>
    <mergeCell ref="G476:H476"/>
    <mergeCell ref="I476:J476"/>
    <mergeCell ref="K476:L476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A471:A472"/>
    <mergeCell ref="B471:C472"/>
    <mergeCell ref="D471:D472"/>
    <mergeCell ref="E471:F472"/>
    <mergeCell ref="G471:H472"/>
    <mergeCell ref="I471:J472"/>
    <mergeCell ref="B481:E481"/>
    <mergeCell ref="G481:H481"/>
    <mergeCell ref="I481:J481"/>
    <mergeCell ref="K481:L481"/>
    <mergeCell ref="B482:E482"/>
    <mergeCell ref="G482:H482"/>
    <mergeCell ref="I482:J482"/>
    <mergeCell ref="K482:L482"/>
    <mergeCell ref="B479:E479"/>
    <mergeCell ref="G479:H479"/>
    <mergeCell ref="I479:J479"/>
    <mergeCell ref="K479:L479"/>
    <mergeCell ref="B480:E480"/>
    <mergeCell ref="G480:H480"/>
    <mergeCell ref="I480:J480"/>
    <mergeCell ref="K480:L480"/>
    <mergeCell ref="B477:E477"/>
    <mergeCell ref="G477:H477"/>
    <mergeCell ref="I477:J477"/>
    <mergeCell ref="K477:L477"/>
    <mergeCell ref="B478:E478"/>
    <mergeCell ref="G478:H478"/>
    <mergeCell ref="I478:J478"/>
    <mergeCell ref="K478:L478"/>
    <mergeCell ref="M486:N486"/>
    <mergeCell ref="A487:E487"/>
    <mergeCell ref="G487:H487"/>
    <mergeCell ref="I487:J487"/>
    <mergeCell ref="K487:L487"/>
    <mergeCell ref="M487:N487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B483:E483"/>
    <mergeCell ref="G483:H483"/>
    <mergeCell ref="I483:J483"/>
    <mergeCell ref="K483:L483"/>
    <mergeCell ref="B484:E484"/>
    <mergeCell ref="G484:H484"/>
    <mergeCell ref="I484:J484"/>
    <mergeCell ref="K484:L484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A492:A493"/>
    <mergeCell ref="B492:C493"/>
    <mergeCell ref="D492:D493"/>
    <mergeCell ref="E492:F493"/>
    <mergeCell ref="G492:H493"/>
    <mergeCell ref="I492:J493"/>
    <mergeCell ref="I488:I490"/>
    <mergeCell ref="J488:J490"/>
    <mergeCell ref="K488:K490"/>
    <mergeCell ref="L488:L490"/>
    <mergeCell ref="M488:M490"/>
    <mergeCell ref="N488:N490"/>
    <mergeCell ref="A488:A490"/>
    <mergeCell ref="B488:C490"/>
    <mergeCell ref="D488:D490"/>
    <mergeCell ref="E488:F490"/>
    <mergeCell ref="G488:G490"/>
    <mergeCell ref="H488:H490"/>
    <mergeCell ref="B500:E500"/>
    <mergeCell ref="G500:H500"/>
    <mergeCell ref="I500:J500"/>
    <mergeCell ref="K500:L500"/>
    <mergeCell ref="B501:E501"/>
    <mergeCell ref="G501:H501"/>
    <mergeCell ref="I501:J501"/>
    <mergeCell ref="K501:L501"/>
    <mergeCell ref="B498:E498"/>
    <mergeCell ref="G498:H498"/>
    <mergeCell ref="I498:J498"/>
    <mergeCell ref="K498:L498"/>
    <mergeCell ref="B499:E499"/>
    <mergeCell ref="G499:H499"/>
    <mergeCell ref="I499:J499"/>
    <mergeCell ref="K499:L499"/>
    <mergeCell ref="B496:E496"/>
    <mergeCell ref="G496:H496"/>
    <mergeCell ref="I496:J496"/>
    <mergeCell ref="K496:L496"/>
    <mergeCell ref="B497:E497"/>
    <mergeCell ref="G497:H497"/>
    <mergeCell ref="I497:J497"/>
    <mergeCell ref="K497:L497"/>
    <mergeCell ref="B506:E506"/>
    <mergeCell ref="G506:H506"/>
    <mergeCell ref="I506:J506"/>
    <mergeCell ref="K506:L506"/>
    <mergeCell ref="B507:E507"/>
    <mergeCell ref="G507:H507"/>
    <mergeCell ref="I507:J507"/>
    <mergeCell ref="K507:L507"/>
    <mergeCell ref="B504:E504"/>
    <mergeCell ref="G504:H504"/>
    <mergeCell ref="I504:J504"/>
    <mergeCell ref="K504:L504"/>
    <mergeCell ref="B505:E505"/>
    <mergeCell ref="G505:H505"/>
    <mergeCell ref="I505:J505"/>
    <mergeCell ref="K505:L505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I509:I511"/>
    <mergeCell ref="J509:J511"/>
    <mergeCell ref="K509:K511"/>
    <mergeCell ref="L509:L511"/>
    <mergeCell ref="M509:M511"/>
    <mergeCell ref="N509:N511"/>
    <mergeCell ref="A509:A511"/>
    <mergeCell ref="B509:C511"/>
    <mergeCell ref="D509:D511"/>
    <mergeCell ref="E509:F511"/>
    <mergeCell ref="G509:G511"/>
    <mergeCell ref="H509:H511"/>
    <mergeCell ref="M507:N507"/>
    <mergeCell ref="A508:E508"/>
    <mergeCell ref="G508:H508"/>
    <mergeCell ref="I508:J508"/>
    <mergeCell ref="K508:L508"/>
    <mergeCell ref="M508:N508"/>
    <mergeCell ref="B517:E517"/>
    <mergeCell ref="G517:H517"/>
    <mergeCell ref="I517:J517"/>
    <mergeCell ref="K517:L517"/>
    <mergeCell ref="B518:E518"/>
    <mergeCell ref="G518:H518"/>
    <mergeCell ref="I518:J518"/>
    <mergeCell ref="K518:L518"/>
    <mergeCell ref="K513:L514"/>
    <mergeCell ref="M513:N514"/>
    <mergeCell ref="A515:A516"/>
    <mergeCell ref="B515:E516"/>
    <mergeCell ref="F515:F516"/>
    <mergeCell ref="G515:H516"/>
    <mergeCell ref="I515:J516"/>
    <mergeCell ref="K515:L516"/>
    <mergeCell ref="M515:M516"/>
    <mergeCell ref="N515:N516"/>
    <mergeCell ref="A513:A514"/>
    <mergeCell ref="B513:C514"/>
    <mergeCell ref="D513:D514"/>
    <mergeCell ref="E513:F514"/>
    <mergeCell ref="G513:H514"/>
    <mergeCell ref="I513:J514"/>
    <mergeCell ref="B523:E523"/>
    <mergeCell ref="G523:H523"/>
    <mergeCell ref="I523:J523"/>
    <mergeCell ref="K523:L523"/>
    <mergeCell ref="B524:E524"/>
    <mergeCell ref="G524:H524"/>
    <mergeCell ref="I524:J524"/>
    <mergeCell ref="K524:L524"/>
    <mergeCell ref="B521:E521"/>
    <mergeCell ref="G521:H521"/>
    <mergeCell ref="I521:J521"/>
    <mergeCell ref="K521:L521"/>
    <mergeCell ref="B522:E522"/>
    <mergeCell ref="G522:H522"/>
    <mergeCell ref="I522:J522"/>
    <mergeCell ref="K522:L522"/>
    <mergeCell ref="B519:E519"/>
    <mergeCell ref="G519:H519"/>
    <mergeCell ref="I519:J519"/>
    <mergeCell ref="K519:L519"/>
    <mergeCell ref="B520:E520"/>
    <mergeCell ref="G520:H520"/>
    <mergeCell ref="I520:J520"/>
    <mergeCell ref="K520:L520"/>
    <mergeCell ref="M528:N528"/>
    <mergeCell ref="A529:E529"/>
    <mergeCell ref="G529:H529"/>
    <mergeCell ref="I529:J529"/>
    <mergeCell ref="K529:L529"/>
    <mergeCell ref="M529:N529"/>
    <mergeCell ref="B527:E527"/>
    <mergeCell ref="G527:H527"/>
    <mergeCell ref="I527:J527"/>
    <mergeCell ref="K527:L527"/>
    <mergeCell ref="B528:E528"/>
    <mergeCell ref="G528:H528"/>
    <mergeCell ref="I528:J528"/>
    <mergeCell ref="K528:L528"/>
    <mergeCell ref="B525:E525"/>
    <mergeCell ref="G525:H525"/>
    <mergeCell ref="I525:J525"/>
    <mergeCell ref="K525:L525"/>
    <mergeCell ref="B526:E526"/>
    <mergeCell ref="G526:H526"/>
    <mergeCell ref="I526:J526"/>
    <mergeCell ref="K526:L526"/>
    <mergeCell ref="K534:L535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N536:N537"/>
    <mergeCell ref="A534:A535"/>
    <mergeCell ref="B534:C535"/>
    <mergeCell ref="D534:D535"/>
    <mergeCell ref="E534:F535"/>
    <mergeCell ref="G534:H535"/>
    <mergeCell ref="I534:J535"/>
    <mergeCell ref="I530:I532"/>
    <mergeCell ref="J530:J532"/>
    <mergeCell ref="K530:K532"/>
    <mergeCell ref="L530:L532"/>
    <mergeCell ref="M530:M532"/>
    <mergeCell ref="N530:N532"/>
    <mergeCell ref="A530:A532"/>
    <mergeCell ref="B530:C532"/>
    <mergeCell ref="D530:D532"/>
    <mergeCell ref="E530:F532"/>
    <mergeCell ref="G530:G532"/>
    <mergeCell ref="H530:H532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38:E538"/>
    <mergeCell ref="G538:H538"/>
    <mergeCell ref="I538:J538"/>
    <mergeCell ref="K538:L538"/>
    <mergeCell ref="B539:E539"/>
    <mergeCell ref="G539:H539"/>
    <mergeCell ref="I539:J539"/>
    <mergeCell ref="K539:L539"/>
    <mergeCell ref="B548:E548"/>
    <mergeCell ref="G548:H548"/>
    <mergeCell ref="I548:J548"/>
    <mergeCell ref="K548:L548"/>
    <mergeCell ref="B549:E549"/>
    <mergeCell ref="G549:H549"/>
    <mergeCell ref="I549:J549"/>
    <mergeCell ref="K549:L549"/>
    <mergeCell ref="B546:E546"/>
    <mergeCell ref="G546:H546"/>
    <mergeCell ref="I546:J546"/>
    <mergeCell ref="K546:L546"/>
    <mergeCell ref="B547:E547"/>
    <mergeCell ref="G547:H547"/>
    <mergeCell ref="I547:J547"/>
    <mergeCell ref="K547:L547"/>
    <mergeCell ref="B544:E544"/>
    <mergeCell ref="G544:H544"/>
    <mergeCell ref="I544:J544"/>
    <mergeCell ref="K544:L544"/>
    <mergeCell ref="B545:E545"/>
    <mergeCell ref="G545:H545"/>
    <mergeCell ref="I545:J545"/>
    <mergeCell ref="K545:L545"/>
    <mergeCell ref="I551:I553"/>
    <mergeCell ref="J551:J553"/>
    <mergeCell ref="K551:K553"/>
    <mergeCell ref="L551:L553"/>
    <mergeCell ref="M551:M553"/>
    <mergeCell ref="N551:N553"/>
    <mergeCell ref="A551:A553"/>
    <mergeCell ref="B551:C553"/>
    <mergeCell ref="D551:D553"/>
    <mergeCell ref="E551:F553"/>
    <mergeCell ref="G551:G553"/>
    <mergeCell ref="H551:H553"/>
    <mergeCell ref="M549:N549"/>
    <mergeCell ref="A550:E550"/>
    <mergeCell ref="G550:H550"/>
    <mergeCell ref="I550:J550"/>
    <mergeCell ref="K550:L550"/>
    <mergeCell ref="M550:N550"/>
    <mergeCell ref="B559:E559"/>
    <mergeCell ref="G559:H559"/>
    <mergeCell ref="I559:J559"/>
    <mergeCell ref="K559:L559"/>
    <mergeCell ref="B560:E560"/>
    <mergeCell ref="G560:H560"/>
    <mergeCell ref="I560:J560"/>
    <mergeCell ref="K560:L560"/>
    <mergeCell ref="K555:L556"/>
    <mergeCell ref="M555:N556"/>
    <mergeCell ref="A557:A558"/>
    <mergeCell ref="B557:E558"/>
    <mergeCell ref="F557:F558"/>
    <mergeCell ref="G557:H558"/>
    <mergeCell ref="I557:J558"/>
    <mergeCell ref="K557:L558"/>
    <mergeCell ref="M557:M558"/>
    <mergeCell ref="N557:N558"/>
    <mergeCell ref="A555:A556"/>
    <mergeCell ref="B555:C556"/>
    <mergeCell ref="D555:D556"/>
    <mergeCell ref="E555:F556"/>
    <mergeCell ref="G555:H556"/>
    <mergeCell ref="I555:J556"/>
    <mergeCell ref="B565:E565"/>
    <mergeCell ref="G565:H565"/>
    <mergeCell ref="I565:J565"/>
    <mergeCell ref="K565:L565"/>
    <mergeCell ref="B566:E566"/>
    <mergeCell ref="G566:H566"/>
    <mergeCell ref="I566:J566"/>
    <mergeCell ref="K566:L566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1:E561"/>
    <mergeCell ref="G561:H561"/>
    <mergeCell ref="I561:J561"/>
    <mergeCell ref="K561:L561"/>
    <mergeCell ref="B562:E562"/>
    <mergeCell ref="G562:H562"/>
    <mergeCell ref="I562:J562"/>
    <mergeCell ref="K562:L562"/>
    <mergeCell ref="M570:N570"/>
    <mergeCell ref="A571:E571"/>
    <mergeCell ref="G571:H571"/>
    <mergeCell ref="I571:J571"/>
    <mergeCell ref="K571:L571"/>
    <mergeCell ref="M571:N571"/>
    <mergeCell ref="B569:E569"/>
    <mergeCell ref="G569:H569"/>
    <mergeCell ref="I569:J569"/>
    <mergeCell ref="K569:L569"/>
    <mergeCell ref="B570:E570"/>
    <mergeCell ref="G570:H570"/>
    <mergeCell ref="I570:J570"/>
    <mergeCell ref="K570:L570"/>
    <mergeCell ref="B567:E567"/>
    <mergeCell ref="G567:H567"/>
    <mergeCell ref="I567:J567"/>
    <mergeCell ref="K567:L567"/>
    <mergeCell ref="B568:E568"/>
    <mergeCell ref="G568:H568"/>
    <mergeCell ref="I568:J568"/>
    <mergeCell ref="K568:L568"/>
    <mergeCell ref="K576:L577"/>
    <mergeCell ref="M576:N577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A576:A577"/>
    <mergeCell ref="B576:C577"/>
    <mergeCell ref="D576:D577"/>
    <mergeCell ref="E576:F577"/>
    <mergeCell ref="G576:H577"/>
    <mergeCell ref="I576:J577"/>
    <mergeCell ref="I572:I574"/>
    <mergeCell ref="J572:J574"/>
    <mergeCell ref="K572:K574"/>
    <mergeCell ref="L572:L574"/>
    <mergeCell ref="M572:M574"/>
    <mergeCell ref="N572:N574"/>
    <mergeCell ref="A572:A574"/>
    <mergeCell ref="B572:C574"/>
    <mergeCell ref="D572:D574"/>
    <mergeCell ref="E572:F574"/>
    <mergeCell ref="G572:G574"/>
    <mergeCell ref="H572:H574"/>
    <mergeCell ref="B584:E584"/>
    <mergeCell ref="G584:H584"/>
    <mergeCell ref="I584:J584"/>
    <mergeCell ref="K584:L584"/>
    <mergeCell ref="B585:E585"/>
    <mergeCell ref="G585:H585"/>
    <mergeCell ref="I585:J585"/>
    <mergeCell ref="K585:L585"/>
    <mergeCell ref="B582:E582"/>
    <mergeCell ref="G582:H582"/>
    <mergeCell ref="I582:J582"/>
    <mergeCell ref="K582:L582"/>
    <mergeCell ref="B583:E583"/>
    <mergeCell ref="G583:H583"/>
    <mergeCell ref="I583:J583"/>
    <mergeCell ref="K583:L583"/>
    <mergeCell ref="B580:E580"/>
    <mergeCell ref="G580:H580"/>
    <mergeCell ref="I580:J580"/>
    <mergeCell ref="K580:L580"/>
    <mergeCell ref="B581:E581"/>
    <mergeCell ref="G581:H581"/>
    <mergeCell ref="I581:J581"/>
    <mergeCell ref="K581:L581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I593:I595"/>
    <mergeCell ref="J593:J595"/>
    <mergeCell ref="K593:K595"/>
    <mergeCell ref="L593:L595"/>
    <mergeCell ref="M593:M595"/>
    <mergeCell ref="N593:N595"/>
    <mergeCell ref="A593:A595"/>
    <mergeCell ref="B593:C595"/>
    <mergeCell ref="D593:D595"/>
    <mergeCell ref="E593:F595"/>
    <mergeCell ref="G593:G595"/>
    <mergeCell ref="H593:H595"/>
    <mergeCell ref="M591:N591"/>
    <mergeCell ref="A592:E592"/>
    <mergeCell ref="G592:H592"/>
    <mergeCell ref="I592:J592"/>
    <mergeCell ref="K592:L592"/>
    <mergeCell ref="M592:N592"/>
    <mergeCell ref="B601:E601"/>
    <mergeCell ref="G601:H601"/>
    <mergeCell ref="I601:J601"/>
    <mergeCell ref="K601:L601"/>
    <mergeCell ref="B602:E602"/>
    <mergeCell ref="G602:H602"/>
    <mergeCell ref="I602:J602"/>
    <mergeCell ref="K602:L602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A597:A598"/>
    <mergeCell ref="B597:C598"/>
    <mergeCell ref="D597:D598"/>
    <mergeCell ref="E597:F598"/>
    <mergeCell ref="G597:H598"/>
    <mergeCell ref="I597:J598"/>
    <mergeCell ref="B607:E607"/>
    <mergeCell ref="G607:H607"/>
    <mergeCell ref="I607:J607"/>
    <mergeCell ref="K607:L607"/>
    <mergeCell ref="B608:E608"/>
    <mergeCell ref="G608:H608"/>
    <mergeCell ref="I608:J608"/>
    <mergeCell ref="K608:L608"/>
    <mergeCell ref="B605:E605"/>
    <mergeCell ref="G605:H605"/>
    <mergeCell ref="I605:J605"/>
    <mergeCell ref="K605:L605"/>
    <mergeCell ref="B606:E606"/>
    <mergeCell ref="G606:H606"/>
    <mergeCell ref="I606:J606"/>
    <mergeCell ref="K606:L606"/>
    <mergeCell ref="B603:E603"/>
    <mergeCell ref="G603:H603"/>
    <mergeCell ref="I603:J603"/>
    <mergeCell ref="K603:L603"/>
    <mergeCell ref="B604:E604"/>
    <mergeCell ref="G604:H604"/>
    <mergeCell ref="I604:J604"/>
    <mergeCell ref="K604:L604"/>
    <mergeCell ref="M612:N612"/>
    <mergeCell ref="A613:E613"/>
    <mergeCell ref="G613:H613"/>
    <mergeCell ref="I613:J613"/>
    <mergeCell ref="K613:L613"/>
    <mergeCell ref="M613:N613"/>
    <mergeCell ref="B611:E611"/>
    <mergeCell ref="G611:H611"/>
    <mergeCell ref="I611:J611"/>
    <mergeCell ref="K611:L611"/>
    <mergeCell ref="B612:E612"/>
    <mergeCell ref="G612:H612"/>
    <mergeCell ref="I612:J612"/>
    <mergeCell ref="K612:L612"/>
    <mergeCell ref="B609:E609"/>
    <mergeCell ref="G609:H609"/>
    <mergeCell ref="I609:J609"/>
    <mergeCell ref="K609:L609"/>
    <mergeCell ref="B610:E610"/>
    <mergeCell ref="G610:H610"/>
    <mergeCell ref="I610:J610"/>
    <mergeCell ref="K610:L610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A618:A619"/>
    <mergeCell ref="B618:C619"/>
    <mergeCell ref="D618:D619"/>
    <mergeCell ref="E618:F619"/>
    <mergeCell ref="G618:H619"/>
    <mergeCell ref="I618:J619"/>
    <mergeCell ref="I614:I616"/>
    <mergeCell ref="J614:J616"/>
    <mergeCell ref="K614:K616"/>
    <mergeCell ref="L614:L616"/>
    <mergeCell ref="M614:M616"/>
    <mergeCell ref="N614:N616"/>
    <mergeCell ref="A614:A616"/>
    <mergeCell ref="B614:C616"/>
    <mergeCell ref="D614:D616"/>
    <mergeCell ref="E614:F616"/>
    <mergeCell ref="G614:G616"/>
    <mergeCell ref="H614:H616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2:E622"/>
    <mergeCell ref="G622:H622"/>
    <mergeCell ref="I622:J622"/>
    <mergeCell ref="K622:L622"/>
    <mergeCell ref="B623:E623"/>
    <mergeCell ref="G623:H623"/>
    <mergeCell ref="I623:J623"/>
    <mergeCell ref="K623:L623"/>
    <mergeCell ref="B632:E632"/>
    <mergeCell ref="G632:H632"/>
    <mergeCell ref="I632:J632"/>
    <mergeCell ref="K632:L632"/>
    <mergeCell ref="B633:E633"/>
    <mergeCell ref="G633:H633"/>
    <mergeCell ref="I633:J633"/>
    <mergeCell ref="K633:L633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I635:I637"/>
    <mergeCell ref="J635:J637"/>
    <mergeCell ref="K635:K637"/>
    <mergeCell ref="L635:L637"/>
    <mergeCell ref="M635:M637"/>
    <mergeCell ref="N635:N637"/>
    <mergeCell ref="A635:A637"/>
    <mergeCell ref="B635:C637"/>
    <mergeCell ref="D635:D637"/>
    <mergeCell ref="E635:F637"/>
    <mergeCell ref="G635:G637"/>
    <mergeCell ref="H635:H637"/>
    <mergeCell ref="M633:N633"/>
    <mergeCell ref="A634:E634"/>
    <mergeCell ref="G634:H634"/>
    <mergeCell ref="I634:J634"/>
    <mergeCell ref="K634:L634"/>
    <mergeCell ref="M634:N634"/>
    <mergeCell ref="B643:E643"/>
    <mergeCell ref="G643:H643"/>
    <mergeCell ref="I643:J643"/>
    <mergeCell ref="K643:L643"/>
    <mergeCell ref="B644:E644"/>
    <mergeCell ref="G644:H644"/>
    <mergeCell ref="I644:J644"/>
    <mergeCell ref="K644:L644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A639:A640"/>
    <mergeCell ref="B639:C640"/>
    <mergeCell ref="D639:D640"/>
    <mergeCell ref="E639:F640"/>
    <mergeCell ref="G639:H640"/>
    <mergeCell ref="I639:J640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M654:N654"/>
    <mergeCell ref="A655:E655"/>
    <mergeCell ref="G655:H655"/>
    <mergeCell ref="I655:J655"/>
    <mergeCell ref="K655:L655"/>
    <mergeCell ref="M655:N655"/>
    <mergeCell ref="B653:E653"/>
    <mergeCell ref="G653:H653"/>
    <mergeCell ref="I653:J653"/>
    <mergeCell ref="K653:L653"/>
    <mergeCell ref="B654:E654"/>
    <mergeCell ref="G654:H654"/>
    <mergeCell ref="I654:J654"/>
    <mergeCell ref="K654:L654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A660:A661"/>
    <mergeCell ref="B660:C661"/>
    <mergeCell ref="D660:D661"/>
    <mergeCell ref="E660:F661"/>
    <mergeCell ref="G660:H661"/>
    <mergeCell ref="I660:J661"/>
    <mergeCell ref="I656:I658"/>
    <mergeCell ref="J656:J658"/>
    <mergeCell ref="K656:K658"/>
    <mergeCell ref="L656:L658"/>
    <mergeCell ref="M656:M658"/>
    <mergeCell ref="N656:N658"/>
    <mergeCell ref="A656:A658"/>
    <mergeCell ref="B656:C658"/>
    <mergeCell ref="D656:D658"/>
    <mergeCell ref="E656:F658"/>
    <mergeCell ref="G656:G658"/>
    <mergeCell ref="H656:H658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4:E664"/>
    <mergeCell ref="G664:H664"/>
    <mergeCell ref="I664:J664"/>
    <mergeCell ref="K664:L664"/>
    <mergeCell ref="B665:E665"/>
    <mergeCell ref="G665:H665"/>
    <mergeCell ref="I665:J665"/>
    <mergeCell ref="K665:L665"/>
    <mergeCell ref="B674:E674"/>
    <mergeCell ref="G674:H674"/>
    <mergeCell ref="I674:J674"/>
    <mergeCell ref="K674:L674"/>
    <mergeCell ref="B675:E675"/>
    <mergeCell ref="G675:H675"/>
    <mergeCell ref="I675:J675"/>
    <mergeCell ref="K675:L675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I677:I679"/>
    <mergeCell ref="J677:J679"/>
    <mergeCell ref="K677:K679"/>
    <mergeCell ref="L677:L679"/>
    <mergeCell ref="M677:M679"/>
    <mergeCell ref="N677:N679"/>
    <mergeCell ref="A677:A679"/>
    <mergeCell ref="B677:C679"/>
    <mergeCell ref="D677:D679"/>
    <mergeCell ref="E677:F679"/>
    <mergeCell ref="G677:G679"/>
    <mergeCell ref="H677:H679"/>
    <mergeCell ref="M675:N675"/>
    <mergeCell ref="A676:E676"/>
    <mergeCell ref="G676:H676"/>
    <mergeCell ref="I676:J676"/>
    <mergeCell ref="K676:L676"/>
    <mergeCell ref="M676:N676"/>
    <mergeCell ref="B685:E685"/>
    <mergeCell ref="G685:H685"/>
    <mergeCell ref="I685:J685"/>
    <mergeCell ref="K685:L685"/>
    <mergeCell ref="B686:E686"/>
    <mergeCell ref="G686:H686"/>
    <mergeCell ref="I686:J686"/>
    <mergeCell ref="K686:L686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A681:A682"/>
    <mergeCell ref="B681:C682"/>
    <mergeCell ref="D681:D682"/>
    <mergeCell ref="E681:F682"/>
    <mergeCell ref="G681:H682"/>
    <mergeCell ref="I681:J682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M696:N696"/>
    <mergeCell ref="A697:E697"/>
    <mergeCell ref="G697:H697"/>
    <mergeCell ref="I697:J697"/>
    <mergeCell ref="K697:L697"/>
    <mergeCell ref="M697:N697"/>
    <mergeCell ref="B695:E695"/>
    <mergeCell ref="G695:H695"/>
    <mergeCell ref="I695:J695"/>
    <mergeCell ref="K695:L695"/>
    <mergeCell ref="B696:E696"/>
    <mergeCell ref="G696:H696"/>
    <mergeCell ref="I696:J696"/>
    <mergeCell ref="K696:L696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A702:A703"/>
    <mergeCell ref="B702:C703"/>
    <mergeCell ref="D702:D703"/>
    <mergeCell ref="E702:F703"/>
    <mergeCell ref="G702:H703"/>
    <mergeCell ref="I702:J703"/>
    <mergeCell ref="I698:I700"/>
    <mergeCell ref="J698:J700"/>
    <mergeCell ref="K698:K700"/>
    <mergeCell ref="L698:L700"/>
    <mergeCell ref="M698:M700"/>
    <mergeCell ref="N698:N700"/>
    <mergeCell ref="A698:A700"/>
    <mergeCell ref="B698:C700"/>
    <mergeCell ref="D698:D700"/>
    <mergeCell ref="E698:F700"/>
    <mergeCell ref="G698:G700"/>
    <mergeCell ref="H698:H700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06:E706"/>
    <mergeCell ref="G706:H706"/>
    <mergeCell ref="I706:J706"/>
    <mergeCell ref="K706:L706"/>
    <mergeCell ref="B707:E707"/>
    <mergeCell ref="G707:H707"/>
    <mergeCell ref="I707:J707"/>
    <mergeCell ref="K707:L707"/>
    <mergeCell ref="B716:E716"/>
    <mergeCell ref="G716:H716"/>
    <mergeCell ref="I716:J716"/>
    <mergeCell ref="K716:L716"/>
    <mergeCell ref="B717:E717"/>
    <mergeCell ref="G717:H717"/>
    <mergeCell ref="I717:J717"/>
    <mergeCell ref="K717:L717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I719:I721"/>
    <mergeCell ref="J719:J721"/>
    <mergeCell ref="K719:K721"/>
    <mergeCell ref="L719:L721"/>
    <mergeCell ref="M719:M721"/>
    <mergeCell ref="N719:N721"/>
    <mergeCell ref="A719:A721"/>
    <mergeCell ref="B719:C721"/>
    <mergeCell ref="D719:D721"/>
    <mergeCell ref="E719:F721"/>
    <mergeCell ref="G719:G721"/>
    <mergeCell ref="H719:H721"/>
    <mergeCell ref="M717:N717"/>
    <mergeCell ref="A718:E718"/>
    <mergeCell ref="G718:H718"/>
    <mergeCell ref="I718:J718"/>
    <mergeCell ref="K718:L718"/>
    <mergeCell ref="M718:N718"/>
    <mergeCell ref="B727:E727"/>
    <mergeCell ref="G727:H727"/>
    <mergeCell ref="I727:J727"/>
    <mergeCell ref="K727:L727"/>
    <mergeCell ref="B728:E728"/>
    <mergeCell ref="G728:H728"/>
    <mergeCell ref="I728:J728"/>
    <mergeCell ref="K728:L728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A723:A724"/>
    <mergeCell ref="B723:C724"/>
    <mergeCell ref="D723:D724"/>
    <mergeCell ref="E723:F724"/>
    <mergeCell ref="G723:H724"/>
    <mergeCell ref="I723:J724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M738:N738"/>
    <mergeCell ref="A739:E739"/>
    <mergeCell ref="G739:H739"/>
    <mergeCell ref="I739:J739"/>
    <mergeCell ref="K739:L739"/>
    <mergeCell ref="M739:N739"/>
    <mergeCell ref="B737:E737"/>
    <mergeCell ref="G737:H737"/>
    <mergeCell ref="I737:J737"/>
    <mergeCell ref="K737:L737"/>
    <mergeCell ref="B738:E738"/>
    <mergeCell ref="G738:H738"/>
    <mergeCell ref="I738:J738"/>
    <mergeCell ref="K738:L738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A744:A745"/>
    <mergeCell ref="B744:C745"/>
    <mergeCell ref="D744:D745"/>
    <mergeCell ref="E744:F745"/>
    <mergeCell ref="G744:H745"/>
    <mergeCell ref="I744:J745"/>
    <mergeCell ref="I740:I742"/>
    <mergeCell ref="J740:J742"/>
    <mergeCell ref="K740:K742"/>
    <mergeCell ref="L740:L742"/>
    <mergeCell ref="M740:M742"/>
    <mergeCell ref="N740:N742"/>
    <mergeCell ref="A740:A742"/>
    <mergeCell ref="B740:C742"/>
    <mergeCell ref="D740:D742"/>
    <mergeCell ref="E740:F742"/>
    <mergeCell ref="G740:G742"/>
    <mergeCell ref="H740:H742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48:E748"/>
    <mergeCell ref="G748:H748"/>
    <mergeCell ref="I748:J748"/>
    <mergeCell ref="K748:L748"/>
    <mergeCell ref="B749:E749"/>
    <mergeCell ref="G749:H749"/>
    <mergeCell ref="I749:J749"/>
    <mergeCell ref="K749:L749"/>
    <mergeCell ref="B758:E758"/>
    <mergeCell ref="G758:H758"/>
    <mergeCell ref="I758:J758"/>
    <mergeCell ref="K758:L758"/>
    <mergeCell ref="B759:E759"/>
    <mergeCell ref="G759:H759"/>
    <mergeCell ref="I759:J759"/>
    <mergeCell ref="K759:L759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I761:I763"/>
    <mergeCell ref="J761:J763"/>
    <mergeCell ref="K761:K763"/>
    <mergeCell ref="L761:L763"/>
    <mergeCell ref="M761:M763"/>
    <mergeCell ref="N761:N763"/>
    <mergeCell ref="A761:A763"/>
    <mergeCell ref="B761:C763"/>
    <mergeCell ref="D761:D763"/>
    <mergeCell ref="E761:F763"/>
    <mergeCell ref="G761:G763"/>
    <mergeCell ref="H761:H763"/>
    <mergeCell ref="M759:N759"/>
    <mergeCell ref="A760:E760"/>
    <mergeCell ref="G760:H760"/>
    <mergeCell ref="I760:J760"/>
    <mergeCell ref="K760:L760"/>
    <mergeCell ref="M760:N760"/>
    <mergeCell ref="B769:E769"/>
    <mergeCell ref="G769:H769"/>
    <mergeCell ref="I769:J769"/>
    <mergeCell ref="K769:L769"/>
    <mergeCell ref="B770:E770"/>
    <mergeCell ref="G770:H770"/>
    <mergeCell ref="I770:J770"/>
    <mergeCell ref="K770:L770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A765:A766"/>
    <mergeCell ref="B765:C766"/>
    <mergeCell ref="D765:D766"/>
    <mergeCell ref="E765:F766"/>
    <mergeCell ref="G765:H766"/>
    <mergeCell ref="I765:J766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M780:N780"/>
    <mergeCell ref="A781:E781"/>
    <mergeCell ref="G781:H781"/>
    <mergeCell ref="I781:J781"/>
    <mergeCell ref="K781:L781"/>
    <mergeCell ref="M781:N781"/>
    <mergeCell ref="B779:E779"/>
    <mergeCell ref="G779:H779"/>
    <mergeCell ref="I779:J779"/>
    <mergeCell ref="K779:L779"/>
    <mergeCell ref="B780:E780"/>
    <mergeCell ref="G780:H780"/>
    <mergeCell ref="I780:J780"/>
    <mergeCell ref="K780:L780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A786:A787"/>
    <mergeCell ref="B786:C787"/>
    <mergeCell ref="D786:D787"/>
    <mergeCell ref="E786:F787"/>
    <mergeCell ref="G786:H787"/>
    <mergeCell ref="I786:J787"/>
    <mergeCell ref="I782:I784"/>
    <mergeCell ref="J782:J784"/>
    <mergeCell ref="K782:K784"/>
    <mergeCell ref="L782:L784"/>
    <mergeCell ref="M782:M784"/>
    <mergeCell ref="N782:N784"/>
    <mergeCell ref="A782:A784"/>
    <mergeCell ref="B782:C784"/>
    <mergeCell ref="D782:D784"/>
    <mergeCell ref="E782:F784"/>
    <mergeCell ref="G782:G784"/>
    <mergeCell ref="H782:H784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0:E790"/>
    <mergeCell ref="G790:H790"/>
    <mergeCell ref="I790:J790"/>
    <mergeCell ref="K790:L790"/>
    <mergeCell ref="B791:E791"/>
    <mergeCell ref="G791:H791"/>
    <mergeCell ref="I791:J791"/>
    <mergeCell ref="K791:L791"/>
    <mergeCell ref="B800:E800"/>
    <mergeCell ref="G800:H800"/>
    <mergeCell ref="I800:J800"/>
    <mergeCell ref="K800:L800"/>
    <mergeCell ref="B801:E801"/>
    <mergeCell ref="G801:H801"/>
    <mergeCell ref="I801:J801"/>
    <mergeCell ref="K801:L801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I803:I805"/>
    <mergeCell ref="J803:J805"/>
    <mergeCell ref="K803:K805"/>
    <mergeCell ref="L803:L805"/>
    <mergeCell ref="M803:M805"/>
    <mergeCell ref="N803:N805"/>
    <mergeCell ref="A803:A805"/>
    <mergeCell ref="B803:C805"/>
    <mergeCell ref="D803:D805"/>
    <mergeCell ref="E803:F805"/>
    <mergeCell ref="G803:G805"/>
    <mergeCell ref="H803:H805"/>
    <mergeCell ref="M801:N801"/>
    <mergeCell ref="A802:E802"/>
    <mergeCell ref="G802:H802"/>
    <mergeCell ref="I802:J802"/>
    <mergeCell ref="K802:L802"/>
    <mergeCell ref="M802:N802"/>
    <mergeCell ref="B811:E811"/>
    <mergeCell ref="G811:H811"/>
    <mergeCell ref="I811:J811"/>
    <mergeCell ref="K811:L811"/>
    <mergeCell ref="B812:E812"/>
    <mergeCell ref="G812:H812"/>
    <mergeCell ref="I812:J812"/>
    <mergeCell ref="K812:L812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A807:A808"/>
    <mergeCell ref="B807:C808"/>
    <mergeCell ref="D807:D808"/>
    <mergeCell ref="E807:F808"/>
    <mergeCell ref="G807:H808"/>
    <mergeCell ref="I807:J808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M822:N822"/>
    <mergeCell ref="A823:E823"/>
    <mergeCell ref="G823:H823"/>
    <mergeCell ref="I823:J823"/>
    <mergeCell ref="K823:L823"/>
    <mergeCell ref="M823:N823"/>
    <mergeCell ref="B821:E821"/>
    <mergeCell ref="G821:H821"/>
    <mergeCell ref="I821:J821"/>
    <mergeCell ref="K821:L821"/>
    <mergeCell ref="B822:E822"/>
    <mergeCell ref="G822:H822"/>
    <mergeCell ref="I822:J822"/>
    <mergeCell ref="K822:L822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A828:A829"/>
    <mergeCell ref="B828:C829"/>
    <mergeCell ref="D828:D829"/>
    <mergeCell ref="E828:F829"/>
    <mergeCell ref="G828:H829"/>
    <mergeCell ref="I828:J829"/>
    <mergeCell ref="I824:I826"/>
    <mergeCell ref="J824:J826"/>
    <mergeCell ref="K824:K826"/>
    <mergeCell ref="L824:L826"/>
    <mergeCell ref="M824:M826"/>
    <mergeCell ref="N824:N826"/>
    <mergeCell ref="A824:A826"/>
    <mergeCell ref="B824:C826"/>
    <mergeCell ref="D824:D826"/>
    <mergeCell ref="E824:F826"/>
    <mergeCell ref="G824:G826"/>
    <mergeCell ref="H824:H826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2:E832"/>
    <mergeCell ref="G832:H832"/>
    <mergeCell ref="I832:J832"/>
    <mergeCell ref="K832:L832"/>
    <mergeCell ref="B833:E833"/>
    <mergeCell ref="G833:H833"/>
    <mergeCell ref="I833:J833"/>
    <mergeCell ref="K833:L833"/>
    <mergeCell ref="B842:E842"/>
    <mergeCell ref="G842:H842"/>
    <mergeCell ref="I842:J842"/>
    <mergeCell ref="K842:L842"/>
    <mergeCell ref="B843:E843"/>
    <mergeCell ref="G843:H843"/>
    <mergeCell ref="I843:J843"/>
    <mergeCell ref="K843:L843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I845:I847"/>
    <mergeCell ref="J845:J847"/>
    <mergeCell ref="K845:K847"/>
    <mergeCell ref="L845:L847"/>
    <mergeCell ref="M845:M847"/>
    <mergeCell ref="N845:N847"/>
    <mergeCell ref="A845:A847"/>
    <mergeCell ref="B845:C847"/>
    <mergeCell ref="D845:D847"/>
    <mergeCell ref="E845:F847"/>
    <mergeCell ref="G845:G847"/>
    <mergeCell ref="H845:H847"/>
    <mergeCell ref="M843:N843"/>
    <mergeCell ref="A844:E844"/>
    <mergeCell ref="G844:H844"/>
    <mergeCell ref="I844:J844"/>
    <mergeCell ref="K844:L844"/>
    <mergeCell ref="M844:N844"/>
    <mergeCell ref="B853:E853"/>
    <mergeCell ref="G853:H853"/>
    <mergeCell ref="I853:J853"/>
    <mergeCell ref="K853:L853"/>
    <mergeCell ref="B854:E854"/>
    <mergeCell ref="G854:H854"/>
    <mergeCell ref="I854:J854"/>
    <mergeCell ref="K854:L854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A849:A850"/>
    <mergeCell ref="B849:C850"/>
    <mergeCell ref="D849:D850"/>
    <mergeCell ref="E849:F850"/>
    <mergeCell ref="G849:H850"/>
    <mergeCell ref="I849:J850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M864:N864"/>
    <mergeCell ref="A865:E865"/>
    <mergeCell ref="G865:H865"/>
    <mergeCell ref="I865:J865"/>
    <mergeCell ref="K865:L865"/>
    <mergeCell ref="M865:N865"/>
    <mergeCell ref="B863:E863"/>
    <mergeCell ref="G863:H863"/>
    <mergeCell ref="I863:J863"/>
    <mergeCell ref="K863:L863"/>
    <mergeCell ref="B864:E864"/>
    <mergeCell ref="G864:H864"/>
    <mergeCell ref="I864:J864"/>
    <mergeCell ref="K864:L864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A870:A871"/>
    <mergeCell ref="B870:C871"/>
    <mergeCell ref="D870:D871"/>
    <mergeCell ref="E870:F871"/>
    <mergeCell ref="G870:H871"/>
    <mergeCell ref="I870:J871"/>
    <mergeCell ref="I866:I868"/>
    <mergeCell ref="J866:J868"/>
    <mergeCell ref="K866:K868"/>
    <mergeCell ref="L866:L868"/>
    <mergeCell ref="M866:M868"/>
    <mergeCell ref="N866:N868"/>
    <mergeCell ref="A866:A868"/>
    <mergeCell ref="B866:C868"/>
    <mergeCell ref="D866:D868"/>
    <mergeCell ref="E866:F868"/>
    <mergeCell ref="G866:G868"/>
    <mergeCell ref="H866:H868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4:E874"/>
    <mergeCell ref="G874:H874"/>
    <mergeCell ref="I874:J874"/>
    <mergeCell ref="K874:L874"/>
    <mergeCell ref="B875:E875"/>
    <mergeCell ref="G875:H875"/>
    <mergeCell ref="I875:J875"/>
    <mergeCell ref="K875:L875"/>
    <mergeCell ref="B884:E884"/>
    <mergeCell ref="G884:H884"/>
    <mergeCell ref="I884:J884"/>
    <mergeCell ref="K884:L884"/>
    <mergeCell ref="B885:E885"/>
    <mergeCell ref="G885:H885"/>
    <mergeCell ref="I885:J885"/>
    <mergeCell ref="K885:L885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I887:I889"/>
    <mergeCell ref="J887:J889"/>
    <mergeCell ref="K887:K889"/>
    <mergeCell ref="L887:L889"/>
    <mergeCell ref="M887:M889"/>
    <mergeCell ref="N887:N889"/>
    <mergeCell ref="A887:A889"/>
    <mergeCell ref="B887:C889"/>
    <mergeCell ref="D887:D889"/>
    <mergeCell ref="E887:F889"/>
    <mergeCell ref="G887:G889"/>
    <mergeCell ref="H887:H889"/>
    <mergeCell ref="M885:N885"/>
    <mergeCell ref="A886:E886"/>
    <mergeCell ref="G886:H886"/>
    <mergeCell ref="I886:J886"/>
    <mergeCell ref="K886:L886"/>
    <mergeCell ref="M886:N886"/>
    <mergeCell ref="B895:E895"/>
    <mergeCell ref="G895:H895"/>
    <mergeCell ref="I895:J895"/>
    <mergeCell ref="K895:L895"/>
    <mergeCell ref="B896:E896"/>
    <mergeCell ref="G896:H896"/>
    <mergeCell ref="I896:J896"/>
    <mergeCell ref="K896:L896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A891:A892"/>
    <mergeCell ref="B891:C892"/>
    <mergeCell ref="D891:D892"/>
    <mergeCell ref="E891:F892"/>
    <mergeCell ref="G891:H892"/>
    <mergeCell ref="I891:J892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M906:N906"/>
    <mergeCell ref="A907:E907"/>
    <mergeCell ref="G907:H907"/>
    <mergeCell ref="I907:J907"/>
    <mergeCell ref="K907:L907"/>
    <mergeCell ref="M907:N907"/>
    <mergeCell ref="B905:E905"/>
    <mergeCell ref="G905:H905"/>
    <mergeCell ref="I905:J905"/>
    <mergeCell ref="K905:L905"/>
    <mergeCell ref="B906:E906"/>
    <mergeCell ref="G906:H906"/>
    <mergeCell ref="I906:J906"/>
    <mergeCell ref="K906:L906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A912:A913"/>
    <mergeCell ref="B912:C913"/>
    <mergeCell ref="D912:D913"/>
    <mergeCell ref="E912:F913"/>
    <mergeCell ref="G912:H913"/>
    <mergeCell ref="I912:J913"/>
    <mergeCell ref="I908:I910"/>
    <mergeCell ref="J908:J910"/>
    <mergeCell ref="K908:K910"/>
    <mergeCell ref="L908:L910"/>
    <mergeCell ref="M908:M910"/>
    <mergeCell ref="N908:N910"/>
    <mergeCell ref="A908:A910"/>
    <mergeCell ref="B908:C910"/>
    <mergeCell ref="D908:D910"/>
    <mergeCell ref="E908:F910"/>
    <mergeCell ref="G908:G910"/>
    <mergeCell ref="H908:H910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16:E916"/>
    <mergeCell ref="G916:H916"/>
    <mergeCell ref="I916:J916"/>
    <mergeCell ref="K916:L916"/>
    <mergeCell ref="B917:E917"/>
    <mergeCell ref="G917:H917"/>
    <mergeCell ref="I917:J917"/>
    <mergeCell ref="K917:L917"/>
    <mergeCell ref="B926:E926"/>
    <mergeCell ref="G926:H926"/>
    <mergeCell ref="I926:J926"/>
    <mergeCell ref="K926:L926"/>
    <mergeCell ref="B927:E927"/>
    <mergeCell ref="G927:H927"/>
    <mergeCell ref="I927:J927"/>
    <mergeCell ref="K927:L927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I929:I931"/>
    <mergeCell ref="J929:J931"/>
    <mergeCell ref="K929:K931"/>
    <mergeCell ref="L929:L931"/>
    <mergeCell ref="M929:M931"/>
    <mergeCell ref="N929:N931"/>
    <mergeCell ref="A929:A931"/>
    <mergeCell ref="B929:C931"/>
    <mergeCell ref="D929:D931"/>
    <mergeCell ref="E929:F931"/>
    <mergeCell ref="G929:G931"/>
    <mergeCell ref="H929:H931"/>
    <mergeCell ref="M927:N927"/>
    <mergeCell ref="A928:E928"/>
    <mergeCell ref="G928:H928"/>
    <mergeCell ref="I928:J928"/>
    <mergeCell ref="K928:L928"/>
    <mergeCell ref="M928:N928"/>
    <mergeCell ref="B937:E937"/>
    <mergeCell ref="G937:H937"/>
    <mergeCell ref="I937:J937"/>
    <mergeCell ref="K937:L937"/>
    <mergeCell ref="B938:E938"/>
    <mergeCell ref="G938:H938"/>
    <mergeCell ref="I938:J938"/>
    <mergeCell ref="K938:L938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A933:A934"/>
    <mergeCell ref="B933:C934"/>
    <mergeCell ref="D933:D934"/>
    <mergeCell ref="E933:F934"/>
    <mergeCell ref="G933:H934"/>
    <mergeCell ref="I933:J934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M948:N948"/>
    <mergeCell ref="A949:E949"/>
    <mergeCell ref="G949:H949"/>
    <mergeCell ref="I949:J949"/>
    <mergeCell ref="K949:L949"/>
    <mergeCell ref="M949:N949"/>
    <mergeCell ref="B947:E947"/>
    <mergeCell ref="G947:H947"/>
    <mergeCell ref="I947:J947"/>
    <mergeCell ref="K947:L947"/>
    <mergeCell ref="B948:E948"/>
    <mergeCell ref="G948:H948"/>
    <mergeCell ref="I948:J948"/>
    <mergeCell ref="K948:L948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A954:A955"/>
    <mergeCell ref="B954:C955"/>
    <mergeCell ref="D954:D955"/>
    <mergeCell ref="E954:F955"/>
    <mergeCell ref="G954:H955"/>
    <mergeCell ref="I954:J955"/>
    <mergeCell ref="I950:I952"/>
    <mergeCell ref="J950:J952"/>
    <mergeCell ref="K950:K952"/>
    <mergeCell ref="L950:L952"/>
    <mergeCell ref="M950:M952"/>
    <mergeCell ref="N950:N952"/>
    <mergeCell ref="A950:A952"/>
    <mergeCell ref="B950:C952"/>
    <mergeCell ref="D950:D952"/>
    <mergeCell ref="E950:F952"/>
    <mergeCell ref="G950:G952"/>
    <mergeCell ref="H950:H952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58:E958"/>
    <mergeCell ref="G958:H958"/>
    <mergeCell ref="I958:J958"/>
    <mergeCell ref="K958:L958"/>
    <mergeCell ref="B959:E959"/>
    <mergeCell ref="G959:H959"/>
    <mergeCell ref="I959:J959"/>
    <mergeCell ref="K959:L959"/>
    <mergeCell ref="B968:E968"/>
    <mergeCell ref="G968:H968"/>
    <mergeCell ref="I968:J968"/>
    <mergeCell ref="K968:L968"/>
    <mergeCell ref="B969:E969"/>
    <mergeCell ref="G969:H969"/>
    <mergeCell ref="I969:J969"/>
    <mergeCell ref="K969:L969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I971:I973"/>
    <mergeCell ref="J971:J973"/>
    <mergeCell ref="K971:K973"/>
    <mergeCell ref="L971:L973"/>
    <mergeCell ref="M971:M973"/>
    <mergeCell ref="N971:N973"/>
    <mergeCell ref="A971:A973"/>
    <mergeCell ref="B971:C973"/>
    <mergeCell ref="D971:D973"/>
    <mergeCell ref="E971:F973"/>
    <mergeCell ref="G971:G973"/>
    <mergeCell ref="H971:H973"/>
    <mergeCell ref="M969:N969"/>
    <mergeCell ref="A970:E970"/>
    <mergeCell ref="G970:H970"/>
    <mergeCell ref="I970:J970"/>
    <mergeCell ref="K970:L970"/>
    <mergeCell ref="M970:N970"/>
    <mergeCell ref="B979:E979"/>
    <mergeCell ref="G979:H979"/>
    <mergeCell ref="I979:J979"/>
    <mergeCell ref="K979:L979"/>
    <mergeCell ref="B980:E980"/>
    <mergeCell ref="G980:H980"/>
    <mergeCell ref="I980:J980"/>
    <mergeCell ref="K980:L980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A975:A976"/>
    <mergeCell ref="B975:C976"/>
    <mergeCell ref="D975:D976"/>
    <mergeCell ref="E975:F976"/>
    <mergeCell ref="G975:H976"/>
    <mergeCell ref="I975:J976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M990:N990"/>
    <mergeCell ref="A991:E991"/>
    <mergeCell ref="G991:H991"/>
    <mergeCell ref="I991:J991"/>
    <mergeCell ref="K991:L991"/>
    <mergeCell ref="M991:N991"/>
    <mergeCell ref="B989:E989"/>
    <mergeCell ref="G989:H989"/>
    <mergeCell ref="I989:J989"/>
    <mergeCell ref="K989:L989"/>
    <mergeCell ref="B990:E990"/>
    <mergeCell ref="G990:H990"/>
    <mergeCell ref="I990:J990"/>
    <mergeCell ref="K990:L990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A996:A997"/>
    <mergeCell ref="B996:C997"/>
    <mergeCell ref="D996:D997"/>
    <mergeCell ref="E996:F997"/>
    <mergeCell ref="G996:H997"/>
    <mergeCell ref="I996:J997"/>
    <mergeCell ref="I992:I994"/>
    <mergeCell ref="J992:J994"/>
    <mergeCell ref="K992:K994"/>
    <mergeCell ref="L992:L994"/>
    <mergeCell ref="M992:M994"/>
    <mergeCell ref="N992:N994"/>
    <mergeCell ref="A992:A994"/>
    <mergeCell ref="B992:C994"/>
    <mergeCell ref="D992:D994"/>
    <mergeCell ref="E992:F994"/>
    <mergeCell ref="G992:G994"/>
    <mergeCell ref="H992:H994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0:E1000"/>
    <mergeCell ref="G1000:H1000"/>
    <mergeCell ref="I1000:J1000"/>
    <mergeCell ref="K1000:L1000"/>
    <mergeCell ref="B1001:E1001"/>
    <mergeCell ref="G1001:H1001"/>
    <mergeCell ref="I1001:J1001"/>
    <mergeCell ref="K1001:L1001"/>
    <mergeCell ref="B1010:E1010"/>
    <mergeCell ref="G1010:H1010"/>
    <mergeCell ref="I1010:J1010"/>
    <mergeCell ref="K1010:L1010"/>
    <mergeCell ref="B1011:E1011"/>
    <mergeCell ref="G1011:H1011"/>
    <mergeCell ref="I1011:J1011"/>
    <mergeCell ref="K1011:L1011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I1013:I1015"/>
    <mergeCell ref="J1013:J1015"/>
    <mergeCell ref="K1013:K1015"/>
    <mergeCell ref="L1013:L1015"/>
    <mergeCell ref="M1013:M1015"/>
    <mergeCell ref="N1013:N1015"/>
    <mergeCell ref="A1013:A1015"/>
    <mergeCell ref="B1013:C1015"/>
    <mergeCell ref="D1013:D1015"/>
    <mergeCell ref="E1013:F1015"/>
    <mergeCell ref="G1013:G1015"/>
    <mergeCell ref="H1013:H1015"/>
    <mergeCell ref="M1011:N1011"/>
    <mergeCell ref="A1012:E1012"/>
    <mergeCell ref="G1012:H1012"/>
    <mergeCell ref="I1012:J1012"/>
    <mergeCell ref="K1012:L1012"/>
    <mergeCell ref="M1012:N1012"/>
    <mergeCell ref="B1021:E1021"/>
    <mergeCell ref="G1021:H1021"/>
    <mergeCell ref="I1021:J1021"/>
    <mergeCell ref="K1021:L1021"/>
    <mergeCell ref="B1022:E1022"/>
    <mergeCell ref="G1022:H1022"/>
    <mergeCell ref="I1022:J1022"/>
    <mergeCell ref="K1022:L1022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A1017:A1018"/>
    <mergeCell ref="B1017:C1018"/>
    <mergeCell ref="D1017:D1018"/>
    <mergeCell ref="E1017:F1018"/>
    <mergeCell ref="G1017:H1018"/>
    <mergeCell ref="I1017:J1018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M1032:N1032"/>
    <mergeCell ref="A1033:E1033"/>
    <mergeCell ref="G1033:H1033"/>
    <mergeCell ref="I1033:J1033"/>
    <mergeCell ref="K1033:L1033"/>
    <mergeCell ref="M1033:N1033"/>
    <mergeCell ref="B1031:E1031"/>
    <mergeCell ref="G1031:H1031"/>
    <mergeCell ref="I1031:J1031"/>
    <mergeCell ref="K1031:L1031"/>
    <mergeCell ref="B1032:E1032"/>
    <mergeCell ref="G1032:H1032"/>
    <mergeCell ref="I1032:J1032"/>
    <mergeCell ref="K1032:L1032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A1038:A1039"/>
    <mergeCell ref="B1038:C1039"/>
    <mergeCell ref="D1038:D1039"/>
    <mergeCell ref="E1038:F1039"/>
    <mergeCell ref="G1038:H1039"/>
    <mergeCell ref="I1038:J1039"/>
    <mergeCell ref="I1034:I1036"/>
    <mergeCell ref="J1034:J1036"/>
    <mergeCell ref="K1034:K1036"/>
    <mergeCell ref="L1034:L1036"/>
    <mergeCell ref="M1034:M1036"/>
    <mergeCell ref="N1034:N1036"/>
    <mergeCell ref="A1034:A1036"/>
    <mergeCell ref="B1034:C1036"/>
    <mergeCell ref="D1034:D1036"/>
    <mergeCell ref="E1034:F1036"/>
    <mergeCell ref="G1034:G1036"/>
    <mergeCell ref="H1034:H1036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2:E1042"/>
    <mergeCell ref="G1042:H1042"/>
    <mergeCell ref="I1042:J1042"/>
    <mergeCell ref="K1042:L1042"/>
    <mergeCell ref="B1043:E1043"/>
    <mergeCell ref="G1043:H1043"/>
    <mergeCell ref="I1043:J1043"/>
    <mergeCell ref="K1043:L1043"/>
    <mergeCell ref="B1052:E1052"/>
    <mergeCell ref="G1052:H1052"/>
    <mergeCell ref="I1052:J1052"/>
    <mergeCell ref="K1052:L1052"/>
    <mergeCell ref="B1053:E1053"/>
    <mergeCell ref="G1053:H1053"/>
    <mergeCell ref="I1053:J1053"/>
    <mergeCell ref="K1053:L1053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I1055:I1057"/>
    <mergeCell ref="J1055:J1057"/>
    <mergeCell ref="K1055:K1057"/>
    <mergeCell ref="L1055:L1057"/>
    <mergeCell ref="M1055:M1057"/>
    <mergeCell ref="N1055:N1057"/>
    <mergeCell ref="A1055:A1057"/>
    <mergeCell ref="B1055:C1057"/>
    <mergeCell ref="D1055:D1057"/>
    <mergeCell ref="E1055:F1057"/>
    <mergeCell ref="G1055:G1057"/>
    <mergeCell ref="H1055:H1057"/>
    <mergeCell ref="M1053:N1053"/>
    <mergeCell ref="A1054:E1054"/>
    <mergeCell ref="G1054:H1054"/>
    <mergeCell ref="I1054:J1054"/>
    <mergeCell ref="K1054:L1054"/>
    <mergeCell ref="M1054:N1054"/>
    <mergeCell ref="B1063:E1063"/>
    <mergeCell ref="G1063:H1063"/>
    <mergeCell ref="I1063:J1063"/>
    <mergeCell ref="K1063:L1063"/>
    <mergeCell ref="B1064:E1064"/>
    <mergeCell ref="G1064:H1064"/>
    <mergeCell ref="I1064:J1064"/>
    <mergeCell ref="K1064:L1064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A1059:A1060"/>
    <mergeCell ref="B1059:C1060"/>
    <mergeCell ref="D1059:D1060"/>
    <mergeCell ref="E1059:F1060"/>
    <mergeCell ref="G1059:H1060"/>
    <mergeCell ref="I1059:J1060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M1074:N1074"/>
    <mergeCell ref="A1075:E1075"/>
    <mergeCell ref="G1075:H1075"/>
    <mergeCell ref="I1075:J1075"/>
    <mergeCell ref="K1075:L1075"/>
    <mergeCell ref="M1075:N1075"/>
    <mergeCell ref="B1073:E1073"/>
    <mergeCell ref="G1073:H1073"/>
    <mergeCell ref="I1073:J1073"/>
    <mergeCell ref="K1073:L1073"/>
    <mergeCell ref="B1074:E1074"/>
    <mergeCell ref="G1074:H1074"/>
    <mergeCell ref="I1074:J1074"/>
    <mergeCell ref="K1074:L1074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A1080:A1081"/>
    <mergeCell ref="B1080:C1081"/>
    <mergeCell ref="D1080:D1081"/>
    <mergeCell ref="E1080:F1081"/>
    <mergeCell ref="G1080:H1081"/>
    <mergeCell ref="I1080:J1081"/>
    <mergeCell ref="I1076:I1078"/>
    <mergeCell ref="J1076:J1078"/>
    <mergeCell ref="K1076:K1078"/>
    <mergeCell ref="L1076:L1078"/>
    <mergeCell ref="M1076:M1078"/>
    <mergeCell ref="N1076:N1078"/>
    <mergeCell ref="A1076:A1078"/>
    <mergeCell ref="B1076:C1078"/>
    <mergeCell ref="D1076:D1078"/>
    <mergeCell ref="E1076:F1078"/>
    <mergeCell ref="G1076:G1078"/>
    <mergeCell ref="H1076:H1078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4:E1084"/>
    <mergeCell ref="G1084:H1084"/>
    <mergeCell ref="I1084:J1084"/>
    <mergeCell ref="K1084:L1084"/>
    <mergeCell ref="B1085:E1085"/>
    <mergeCell ref="G1085:H1085"/>
    <mergeCell ref="I1085:J1085"/>
    <mergeCell ref="K1085:L1085"/>
    <mergeCell ref="B1094:E1094"/>
    <mergeCell ref="G1094:H1094"/>
    <mergeCell ref="I1094:J1094"/>
    <mergeCell ref="K1094:L1094"/>
    <mergeCell ref="B1095:E1095"/>
    <mergeCell ref="G1095:H1095"/>
    <mergeCell ref="I1095:J1095"/>
    <mergeCell ref="K1095:L1095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I1097:I1099"/>
    <mergeCell ref="J1097:J1099"/>
    <mergeCell ref="K1097:K1099"/>
    <mergeCell ref="L1097:L1099"/>
    <mergeCell ref="M1097:M1099"/>
    <mergeCell ref="N1097:N1099"/>
    <mergeCell ref="A1097:A1099"/>
    <mergeCell ref="B1097:C1099"/>
    <mergeCell ref="D1097:D1099"/>
    <mergeCell ref="E1097:F1099"/>
    <mergeCell ref="G1097:G1099"/>
    <mergeCell ref="H1097:H1099"/>
    <mergeCell ref="M1095:N1095"/>
    <mergeCell ref="A1096:E1096"/>
    <mergeCell ref="G1096:H1096"/>
    <mergeCell ref="I1096:J1096"/>
    <mergeCell ref="K1096:L1096"/>
    <mergeCell ref="M1096:N1096"/>
    <mergeCell ref="B1105:E1105"/>
    <mergeCell ref="G1105:H1105"/>
    <mergeCell ref="I1105:J1105"/>
    <mergeCell ref="K1105:L1105"/>
    <mergeCell ref="B1106:E1106"/>
    <mergeCell ref="G1106:H1106"/>
    <mergeCell ref="I1106:J1106"/>
    <mergeCell ref="K1106:L1106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A1101:A1102"/>
    <mergeCell ref="B1101:C1102"/>
    <mergeCell ref="D1101:D1102"/>
    <mergeCell ref="E1101:F1102"/>
    <mergeCell ref="G1101:H1102"/>
    <mergeCell ref="I1101:J1102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M1116:N1116"/>
    <mergeCell ref="A1117:E1117"/>
    <mergeCell ref="G1117:H1117"/>
    <mergeCell ref="I1117:J1117"/>
    <mergeCell ref="K1117:L1117"/>
    <mergeCell ref="M1117:N1117"/>
    <mergeCell ref="B1115:E1115"/>
    <mergeCell ref="G1115:H1115"/>
    <mergeCell ref="I1115:J1115"/>
    <mergeCell ref="K1115:L1115"/>
    <mergeCell ref="B1116:E1116"/>
    <mergeCell ref="G1116:H1116"/>
    <mergeCell ref="I1116:J1116"/>
    <mergeCell ref="K1116:L1116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A1122:A1123"/>
    <mergeCell ref="B1122:C1123"/>
    <mergeCell ref="D1122:D1123"/>
    <mergeCell ref="E1122:F1123"/>
    <mergeCell ref="G1122:H1123"/>
    <mergeCell ref="I1122:J1123"/>
    <mergeCell ref="I1118:I1120"/>
    <mergeCell ref="J1118:J1120"/>
    <mergeCell ref="K1118:K1120"/>
    <mergeCell ref="L1118:L1120"/>
    <mergeCell ref="M1118:M1120"/>
    <mergeCell ref="N1118:N1120"/>
    <mergeCell ref="A1118:A1120"/>
    <mergeCell ref="B1118:C1120"/>
    <mergeCell ref="D1118:D1120"/>
    <mergeCell ref="E1118:F1120"/>
    <mergeCell ref="G1118:G1120"/>
    <mergeCell ref="H1118:H1120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26:E1126"/>
    <mergeCell ref="G1126:H1126"/>
    <mergeCell ref="I1126:J1126"/>
    <mergeCell ref="K1126:L1126"/>
    <mergeCell ref="B1127:E1127"/>
    <mergeCell ref="G1127:H1127"/>
    <mergeCell ref="I1127:J1127"/>
    <mergeCell ref="K1127:L1127"/>
    <mergeCell ref="B1136:E1136"/>
    <mergeCell ref="G1136:H1136"/>
    <mergeCell ref="I1136:J1136"/>
    <mergeCell ref="K1136:L1136"/>
    <mergeCell ref="B1137:E1137"/>
    <mergeCell ref="G1137:H1137"/>
    <mergeCell ref="I1137:J1137"/>
    <mergeCell ref="K1137:L1137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I1139:I1141"/>
    <mergeCell ref="J1139:J1141"/>
    <mergeCell ref="K1139:K1141"/>
    <mergeCell ref="L1139:L1141"/>
    <mergeCell ref="M1139:M1141"/>
    <mergeCell ref="N1139:N1141"/>
    <mergeCell ref="A1139:A1141"/>
    <mergeCell ref="B1139:C1141"/>
    <mergeCell ref="D1139:D1141"/>
    <mergeCell ref="E1139:F1141"/>
    <mergeCell ref="G1139:G1141"/>
    <mergeCell ref="H1139:H1141"/>
    <mergeCell ref="M1137:N1137"/>
    <mergeCell ref="A1138:E1138"/>
    <mergeCell ref="G1138:H1138"/>
    <mergeCell ref="I1138:J1138"/>
    <mergeCell ref="K1138:L1138"/>
    <mergeCell ref="M1138:N1138"/>
    <mergeCell ref="B1147:E1147"/>
    <mergeCell ref="G1147:H1147"/>
    <mergeCell ref="I1147:J1147"/>
    <mergeCell ref="K1147:L1147"/>
    <mergeCell ref="B1148:E1148"/>
    <mergeCell ref="G1148:H1148"/>
    <mergeCell ref="I1148:J1148"/>
    <mergeCell ref="K1148:L1148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A1143:A1144"/>
    <mergeCell ref="B1143:C1144"/>
    <mergeCell ref="D1143:D1144"/>
    <mergeCell ref="E1143:F1144"/>
    <mergeCell ref="G1143:H1144"/>
    <mergeCell ref="I1143:J1144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M1158:N1158"/>
    <mergeCell ref="A1159:E1159"/>
    <mergeCell ref="G1159:H1159"/>
    <mergeCell ref="I1159:J1159"/>
    <mergeCell ref="K1159:L1159"/>
    <mergeCell ref="M1159:N1159"/>
    <mergeCell ref="B1157:E1157"/>
    <mergeCell ref="G1157:H1157"/>
    <mergeCell ref="I1157:J1157"/>
    <mergeCell ref="K1157:L1157"/>
    <mergeCell ref="B1158:E1158"/>
    <mergeCell ref="G1158:H1158"/>
    <mergeCell ref="I1158:J1158"/>
    <mergeCell ref="K1158:L1158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A1164:A1165"/>
    <mergeCell ref="B1164:C1165"/>
    <mergeCell ref="D1164:D1165"/>
    <mergeCell ref="E1164:F1165"/>
    <mergeCell ref="G1164:H1165"/>
    <mergeCell ref="I1164:J1165"/>
    <mergeCell ref="I1160:I1162"/>
    <mergeCell ref="J1160:J1162"/>
    <mergeCell ref="K1160:K1162"/>
    <mergeCell ref="L1160:L1162"/>
    <mergeCell ref="M1160:M1162"/>
    <mergeCell ref="N1160:N1162"/>
    <mergeCell ref="A1160:A1162"/>
    <mergeCell ref="B1160:C1162"/>
    <mergeCell ref="D1160:D1162"/>
    <mergeCell ref="E1160:F1162"/>
    <mergeCell ref="G1160:G1162"/>
    <mergeCell ref="H1160:H1162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68:E1168"/>
    <mergeCell ref="G1168:H1168"/>
    <mergeCell ref="I1168:J1168"/>
    <mergeCell ref="K1168:L1168"/>
    <mergeCell ref="B1169:E1169"/>
    <mergeCell ref="G1169:H1169"/>
    <mergeCell ref="I1169:J1169"/>
    <mergeCell ref="K1169:L1169"/>
    <mergeCell ref="B1178:E1178"/>
    <mergeCell ref="G1178:H1178"/>
    <mergeCell ref="I1178:J1178"/>
    <mergeCell ref="K1178:L1178"/>
    <mergeCell ref="B1179:E1179"/>
    <mergeCell ref="G1179:H1179"/>
    <mergeCell ref="I1179:J1179"/>
    <mergeCell ref="K1179:L1179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I1181:I1183"/>
    <mergeCell ref="J1181:J1183"/>
    <mergeCell ref="K1181:K1183"/>
    <mergeCell ref="L1181:L1183"/>
    <mergeCell ref="M1181:M1183"/>
    <mergeCell ref="N1181:N1183"/>
    <mergeCell ref="A1181:A1183"/>
    <mergeCell ref="B1181:C1183"/>
    <mergeCell ref="D1181:D1183"/>
    <mergeCell ref="E1181:F1183"/>
    <mergeCell ref="G1181:G1183"/>
    <mergeCell ref="H1181:H1183"/>
    <mergeCell ref="M1179:N1179"/>
    <mergeCell ref="A1180:E1180"/>
    <mergeCell ref="G1180:H1180"/>
    <mergeCell ref="I1180:J1180"/>
    <mergeCell ref="K1180:L1180"/>
    <mergeCell ref="M1180:N1180"/>
    <mergeCell ref="B1189:E1189"/>
    <mergeCell ref="G1189:H1189"/>
    <mergeCell ref="I1189:J1189"/>
    <mergeCell ref="K1189:L1189"/>
    <mergeCell ref="B1190:E1190"/>
    <mergeCell ref="G1190:H1190"/>
    <mergeCell ref="I1190:J1190"/>
    <mergeCell ref="K1190:L1190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A1185:A1186"/>
    <mergeCell ref="B1185:C1186"/>
    <mergeCell ref="D1185:D1186"/>
    <mergeCell ref="E1185:F1186"/>
    <mergeCell ref="G1185:H1186"/>
    <mergeCell ref="I1185:J1186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M1200:N1200"/>
    <mergeCell ref="A1201:E1201"/>
    <mergeCell ref="G1201:H1201"/>
    <mergeCell ref="I1201:J1201"/>
    <mergeCell ref="K1201:L1201"/>
    <mergeCell ref="M1201:N1201"/>
    <mergeCell ref="B1199:E1199"/>
    <mergeCell ref="G1199:H1199"/>
    <mergeCell ref="I1199:J1199"/>
    <mergeCell ref="K1199:L1199"/>
    <mergeCell ref="B1200:E1200"/>
    <mergeCell ref="G1200:H1200"/>
    <mergeCell ref="I1200:J1200"/>
    <mergeCell ref="K1200:L1200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A1206:A1207"/>
    <mergeCell ref="B1206:C1207"/>
    <mergeCell ref="D1206:D1207"/>
    <mergeCell ref="E1206:F1207"/>
    <mergeCell ref="G1206:H1207"/>
    <mergeCell ref="I1206:J1207"/>
    <mergeCell ref="I1202:I1204"/>
    <mergeCell ref="J1202:J1204"/>
    <mergeCell ref="K1202:K1204"/>
    <mergeCell ref="L1202:L1204"/>
    <mergeCell ref="M1202:M1204"/>
    <mergeCell ref="N1202:N1204"/>
    <mergeCell ref="A1202:A1204"/>
    <mergeCell ref="B1202:C1204"/>
    <mergeCell ref="D1202:D1204"/>
    <mergeCell ref="E1202:F1204"/>
    <mergeCell ref="G1202:G1204"/>
    <mergeCell ref="H1202:H1204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0:E1210"/>
    <mergeCell ref="G1210:H1210"/>
    <mergeCell ref="I1210:J1210"/>
    <mergeCell ref="K1210:L1210"/>
    <mergeCell ref="B1211:E1211"/>
    <mergeCell ref="G1211:H1211"/>
    <mergeCell ref="I1211:J1211"/>
    <mergeCell ref="K1211:L1211"/>
    <mergeCell ref="B1220:E1220"/>
    <mergeCell ref="G1220:H1220"/>
    <mergeCell ref="I1220:J1220"/>
    <mergeCell ref="K1220:L1220"/>
    <mergeCell ref="B1221:E1221"/>
    <mergeCell ref="G1221:H1221"/>
    <mergeCell ref="I1221:J1221"/>
    <mergeCell ref="K1221:L1221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I1223:I1225"/>
    <mergeCell ref="J1223:J1225"/>
    <mergeCell ref="K1223:K1225"/>
    <mergeCell ref="L1223:L1225"/>
    <mergeCell ref="M1223:M1225"/>
    <mergeCell ref="N1223:N1225"/>
    <mergeCell ref="A1223:A1225"/>
    <mergeCell ref="B1223:C1225"/>
    <mergeCell ref="D1223:D1225"/>
    <mergeCell ref="E1223:F1225"/>
    <mergeCell ref="G1223:G1225"/>
    <mergeCell ref="H1223:H1225"/>
    <mergeCell ref="M1221:N1221"/>
    <mergeCell ref="A1222:E1222"/>
    <mergeCell ref="G1222:H1222"/>
    <mergeCell ref="I1222:J1222"/>
    <mergeCell ref="K1222:L1222"/>
    <mergeCell ref="M1222:N1222"/>
    <mergeCell ref="B1231:E1231"/>
    <mergeCell ref="G1231:H1231"/>
    <mergeCell ref="I1231:J1231"/>
    <mergeCell ref="K1231:L1231"/>
    <mergeCell ref="B1232:E1232"/>
    <mergeCell ref="G1232:H1232"/>
    <mergeCell ref="I1232:J1232"/>
    <mergeCell ref="K1232:L1232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A1227:A1228"/>
    <mergeCell ref="B1227:C1228"/>
    <mergeCell ref="D1227:D1228"/>
    <mergeCell ref="E1227:F1228"/>
    <mergeCell ref="G1227:H1228"/>
    <mergeCell ref="I1227:J1228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M1242:N1242"/>
    <mergeCell ref="A1243:E1243"/>
    <mergeCell ref="G1243:H1243"/>
    <mergeCell ref="I1243:J1243"/>
    <mergeCell ref="K1243:L1243"/>
    <mergeCell ref="M1243:N1243"/>
    <mergeCell ref="B1241:E1241"/>
    <mergeCell ref="G1241:H1241"/>
    <mergeCell ref="I1241:J1241"/>
    <mergeCell ref="K1241:L1241"/>
    <mergeCell ref="B1242:E1242"/>
    <mergeCell ref="G1242:H1242"/>
    <mergeCell ref="I1242:J1242"/>
    <mergeCell ref="K1242:L1242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A1248:A1249"/>
    <mergeCell ref="B1248:C1249"/>
    <mergeCell ref="D1248:D1249"/>
    <mergeCell ref="E1248:F1249"/>
    <mergeCell ref="G1248:H1249"/>
    <mergeCell ref="I1248:J1249"/>
    <mergeCell ref="I1244:I1246"/>
    <mergeCell ref="J1244:J1246"/>
    <mergeCell ref="K1244:K1246"/>
    <mergeCell ref="L1244:L1246"/>
    <mergeCell ref="M1244:M1246"/>
    <mergeCell ref="N1244:N1246"/>
    <mergeCell ref="A1244:A1246"/>
    <mergeCell ref="B1244:C1246"/>
    <mergeCell ref="D1244:D1246"/>
    <mergeCell ref="E1244:F1246"/>
    <mergeCell ref="G1244:G1246"/>
    <mergeCell ref="H1244:H1246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2:E1252"/>
    <mergeCell ref="G1252:H1252"/>
    <mergeCell ref="I1252:J1252"/>
    <mergeCell ref="K1252:L1252"/>
    <mergeCell ref="B1253:E1253"/>
    <mergeCell ref="G1253:H1253"/>
    <mergeCell ref="I1253:J1253"/>
    <mergeCell ref="K1253:L1253"/>
    <mergeCell ref="B1262:E1262"/>
    <mergeCell ref="G1262:H1262"/>
    <mergeCell ref="I1262:J1262"/>
    <mergeCell ref="K1262:L1262"/>
    <mergeCell ref="B1263:E1263"/>
    <mergeCell ref="G1263:H1263"/>
    <mergeCell ref="I1263:J1263"/>
    <mergeCell ref="K1263:L1263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I1265:I1267"/>
    <mergeCell ref="J1265:J1267"/>
    <mergeCell ref="K1265:K1267"/>
    <mergeCell ref="L1265:L1267"/>
    <mergeCell ref="M1265:M1267"/>
    <mergeCell ref="N1265:N1267"/>
    <mergeCell ref="A1265:A1267"/>
    <mergeCell ref="B1265:C1267"/>
    <mergeCell ref="D1265:D1267"/>
    <mergeCell ref="E1265:F1267"/>
    <mergeCell ref="G1265:G1267"/>
    <mergeCell ref="H1265:H1267"/>
    <mergeCell ref="M1263:N1263"/>
    <mergeCell ref="A1264:E1264"/>
    <mergeCell ref="G1264:H1264"/>
    <mergeCell ref="I1264:J1264"/>
    <mergeCell ref="K1264:L1264"/>
    <mergeCell ref="M1264:N1264"/>
    <mergeCell ref="B1273:E1273"/>
    <mergeCell ref="G1273:H1273"/>
    <mergeCell ref="I1273:J1273"/>
    <mergeCell ref="K1273:L1273"/>
    <mergeCell ref="B1274:E1274"/>
    <mergeCell ref="G1274:H1274"/>
    <mergeCell ref="I1274:J1274"/>
    <mergeCell ref="K1274:L1274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A1269:A1270"/>
    <mergeCell ref="B1269:C1270"/>
    <mergeCell ref="D1269:D1270"/>
    <mergeCell ref="E1269:F1270"/>
    <mergeCell ref="G1269:H1270"/>
    <mergeCell ref="I1269:J1270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M1284:N1284"/>
    <mergeCell ref="A1285:E1285"/>
    <mergeCell ref="G1285:H1285"/>
    <mergeCell ref="I1285:J1285"/>
    <mergeCell ref="K1285:L1285"/>
    <mergeCell ref="M1285:N1285"/>
    <mergeCell ref="B1283:E1283"/>
    <mergeCell ref="G1283:H1283"/>
    <mergeCell ref="I1283:J1283"/>
    <mergeCell ref="K1283:L1283"/>
    <mergeCell ref="B1284:E1284"/>
    <mergeCell ref="G1284:H1284"/>
    <mergeCell ref="I1284:J1284"/>
    <mergeCell ref="K1284:L1284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A1290:A1291"/>
    <mergeCell ref="B1290:C1291"/>
    <mergeCell ref="D1290:D1291"/>
    <mergeCell ref="E1290:F1291"/>
    <mergeCell ref="G1290:H1291"/>
    <mergeCell ref="I1290:J1291"/>
    <mergeCell ref="I1286:I1288"/>
    <mergeCell ref="J1286:J1288"/>
    <mergeCell ref="K1286:K1288"/>
    <mergeCell ref="L1286:L1288"/>
    <mergeCell ref="M1286:M1288"/>
    <mergeCell ref="N1286:N1288"/>
    <mergeCell ref="A1286:A1288"/>
    <mergeCell ref="B1286:C1288"/>
    <mergeCell ref="D1286:D1288"/>
    <mergeCell ref="E1286:F1288"/>
    <mergeCell ref="G1286:G1288"/>
    <mergeCell ref="H1286:H1288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4:E1294"/>
    <mergeCell ref="G1294:H1294"/>
    <mergeCell ref="I1294:J1294"/>
    <mergeCell ref="K1294:L1294"/>
    <mergeCell ref="B1295:E1295"/>
    <mergeCell ref="G1295:H1295"/>
    <mergeCell ref="I1295:J1295"/>
    <mergeCell ref="K1295:L1295"/>
    <mergeCell ref="B1304:E1304"/>
    <mergeCell ref="G1304:H1304"/>
    <mergeCell ref="I1304:J1304"/>
    <mergeCell ref="K1304:L1304"/>
    <mergeCell ref="B1305:E1305"/>
    <mergeCell ref="G1305:H1305"/>
    <mergeCell ref="I1305:J1305"/>
    <mergeCell ref="K1305:L1305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I1307:I1309"/>
    <mergeCell ref="J1307:J1309"/>
    <mergeCell ref="K1307:K1309"/>
    <mergeCell ref="L1307:L1309"/>
    <mergeCell ref="M1307:M1309"/>
    <mergeCell ref="N1307:N1309"/>
    <mergeCell ref="A1307:A1309"/>
    <mergeCell ref="B1307:C1309"/>
    <mergeCell ref="D1307:D1309"/>
    <mergeCell ref="E1307:F1309"/>
    <mergeCell ref="G1307:G1309"/>
    <mergeCell ref="H1307:H1309"/>
    <mergeCell ref="M1305:N1305"/>
    <mergeCell ref="A1306:E1306"/>
    <mergeCell ref="G1306:H1306"/>
    <mergeCell ref="I1306:J1306"/>
    <mergeCell ref="K1306:L1306"/>
    <mergeCell ref="M1306:N1306"/>
    <mergeCell ref="B1315:E1315"/>
    <mergeCell ref="G1315:H1315"/>
    <mergeCell ref="I1315:J1315"/>
    <mergeCell ref="K1315:L1315"/>
    <mergeCell ref="B1316:E1316"/>
    <mergeCell ref="G1316:H1316"/>
    <mergeCell ref="I1316:J1316"/>
    <mergeCell ref="K1316:L1316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A1311:A1312"/>
    <mergeCell ref="B1311:C1312"/>
    <mergeCell ref="D1311:D1312"/>
    <mergeCell ref="E1311:F1312"/>
    <mergeCell ref="G1311:H1312"/>
    <mergeCell ref="I1311:J1312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M1326:N1326"/>
    <mergeCell ref="A1327:E1327"/>
    <mergeCell ref="G1327:H1327"/>
    <mergeCell ref="I1327:J1327"/>
    <mergeCell ref="K1327:L1327"/>
    <mergeCell ref="M1327:N1327"/>
    <mergeCell ref="B1325:E1325"/>
    <mergeCell ref="G1325:H1325"/>
    <mergeCell ref="I1325:J1325"/>
    <mergeCell ref="K1325:L1325"/>
    <mergeCell ref="B1326:E1326"/>
    <mergeCell ref="G1326:H1326"/>
    <mergeCell ref="I1326:J1326"/>
    <mergeCell ref="K1326:L1326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A1332:A1333"/>
    <mergeCell ref="B1332:C1333"/>
    <mergeCell ref="D1332:D1333"/>
    <mergeCell ref="E1332:F1333"/>
    <mergeCell ref="G1332:H1333"/>
    <mergeCell ref="I1332:J1333"/>
    <mergeCell ref="I1328:I1330"/>
    <mergeCell ref="J1328:J1330"/>
    <mergeCell ref="K1328:K1330"/>
    <mergeCell ref="L1328:L1330"/>
    <mergeCell ref="M1328:M1330"/>
    <mergeCell ref="N1328:N1330"/>
    <mergeCell ref="A1328:A1330"/>
    <mergeCell ref="B1328:C1330"/>
    <mergeCell ref="D1328:D1330"/>
    <mergeCell ref="E1328:F1330"/>
    <mergeCell ref="G1328:G1330"/>
    <mergeCell ref="H1328:H1330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36:E1336"/>
    <mergeCell ref="G1336:H1336"/>
    <mergeCell ref="I1336:J1336"/>
    <mergeCell ref="K1336:L1336"/>
    <mergeCell ref="B1337:E1337"/>
    <mergeCell ref="G1337:H1337"/>
    <mergeCell ref="I1337:J1337"/>
    <mergeCell ref="K1337:L1337"/>
    <mergeCell ref="B1346:E1346"/>
    <mergeCell ref="G1346:H1346"/>
    <mergeCell ref="I1346:J1346"/>
    <mergeCell ref="K1346:L1346"/>
    <mergeCell ref="B1347:E1347"/>
    <mergeCell ref="G1347:H1347"/>
    <mergeCell ref="I1347:J1347"/>
    <mergeCell ref="K1347:L1347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I1349:I1351"/>
    <mergeCell ref="J1349:J1351"/>
    <mergeCell ref="K1349:K1351"/>
    <mergeCell ref="L1349:L1351"/>
    <mergeCell ref="M1349:M1351"/>
    <mergeCell ref="N1349:N1351"/>
    <mergeCell ref="A1349:A1351"/>
    <mergeCell ref="B1349:C1351"/>
    <mergeCell ref="D1349:D1351"/>
    <mergeCell ref="E1349:F1351"/>
    <mergeCell ref="G1349:G1351"/>
    <mergeCell ref="H1349:H1351"/>
    <mergeCell ref="M1347:N1347"/>
    <mergeCell ref="A1348:E1348"/>
    <mergeCell ref="G1348:H1348"/>
    <mergeCell ref="I1348:J1348"/>
    <mergeCell ref="K1348:L1348"/>
    <mergeCell ref="M1348:N1348"/>
    <mergeCell ref="B1357:E1357"/>
    <mergeCell ref="G1357:H1357"/>
    <mergeCell ref="I1357:J1357"/>
    <mergeCell ref="K1357:L1357"/>
    <mergeCell ref="B1358:E1358"/>
    <mergeCell ref="G1358:H1358"/>
    <mergeCell ref="I1358:J1358"/>
    <mergeCell ref="K1358:L1358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A1353:A1354"/>
    <mergeCell ref="B1353:C1354"/>
    <mergeCell ref="D1353:D1354"/>
    <mergeCell ref="E1353:F1354"/>
    <mergeCell ref="G1353:H1354"/>
    <mergeCell ref="I1353:J1354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M1368:N1368"/>
    <mergeCell ref="A1369:E1369"/>
    <mergeCell ref="G1369:H1369"/>
    <mergeCell ref="I1369:J1369"/>
    <mergeCell ref="K1369:L1369"/>
    <mergeCell ref="M1369:N1369"/>
    <mergeCell ref="B1367:E1367"/>
    <mergeCell ref="G1367:H1367"/>
    <mergeCell ref="I1367:J1367"/>
    <mergeCell ref="K1367:L1367"/>
    <mergeCell ref="B1368:E1368"/>
    <mergeCell ref="G1368:H1368"/>
    <mergeCell ref="I1368:J1368"/>
    <mergeCell ref="K1368:L1368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A1374:A1375"/>
    <mergeCell ref="B1374:C1375"/>
    <mergeCell ref="D1374:D1375"/>
    <mergeCell ref="E1374:F1375"/>
    <mergeCell ref="G1374:H1375"/>
    <mergeCell ref="I1374:J1375"/>
    <mergeCell ref="I1370:I1372"/>
    <mergeCell ref="J1370:J1372"/>
    <mergeCell ref="K1370:K1372"/>
    <mergeCell ref="L1370:L1372"/>
    <mergeCell ref="M1370:M1372"/>
    <mergeCell ref="N1370:N1372"/>
    <mergeCell ref="A1370:A1372"/>
    <mergeCell ref="B1370:C1372"/>
    <mergeCell ref="D1370:D1372"/>
    <mergeCell ref="E1370:F1372"/>
    <mergeCell ref="G1370:G1372"/>
    <mergeCell ref="H1370:H1372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78:E1378"/>
    <mergeCell ref="G1378:H1378"/>
    <mergeCell ref="I1378:J1378"/>
    <mergeCell ref="K1378:L1378"/>
    <mergeCell ref="B1379:E1379"/>
    <mergeCell ref="G1379:H1379"/>
    <mergeCell ref="I1379:J1379"/>
    <mergeCell ref="K1379:L1379"/>
    <mergeCell ref="B1388:E1388"/>
    <mergeCell ref="G1388:H1388"/>
    <mergeCell ref="I1388:J1388"/>
    <mergeCell ref="K1388:L1388"/>
    <mergeCell ref="B1389:E1389"/>
    <mergeCell ref="G1389:H1389"/>
    <mergeCell ref="I1389:J1389"/>
    <mergeCell ref="K1389:L1389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I1391:I1393"/>
    <mergeCell ref="J1391:J1393"/>
    <mergeCell ref="K1391:K1393"/>
    <mergeCell ref="L1391:L1393"/>
    <mergeCell ref="M1391:M1393"/>
    <mergeCell ref="N1391:N1393"/>
    <mergeCell ref="A1391:A1393"/>
    <mergeCell ref="B1391:C1393"/>
    <mergeCell ref="D1391:D1393"/>
    <mergeCell ref="E1391:F1393"/>
    <mergeCell ref="G1391:G1393"/>
    <mergeCell ref="H1391:H1393"/>
    <mergeCell ref="M1389:N1389"/>
    <mergeCell ref="A1390:E1390"/>
    <mergeCell ref="G1390:H1390"/>
    <mergeCell ref="I1390:J1390"/>
    <mergeCell ref="K1390:L1390"/>
    <mergeCell ref="M1390:N1390"/>
  </mergeCells>
  <pageMargins left="0.70866141732283472" right="0.70866141732283472" top="0.35433070866141736" bottom="0.35433070866141736" header="0.11811023622047245" footer="0.31496062992125984"/>
  <pageSetup paperSize="8" scale="97" orientation="portrait" horizontalDpi="4294967293" verticalDpi="300" r:id="rId1"/>
  <headerFooter>
    <oddFooter xml:space="preserve">&amp;L&amp;"Times New Roman,Bold"&amp;10Prepared by                        Checked by (Tabulators)
Date:12.08.2025&amp;C&amp;"Times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99" max="16383" man="1"/>
    <brk id="1183" max="16383" man="1"/>
    <brk id="1267" max="16383" man="1"/>
    <brk id="1351" max="16383" man="1"/>
  </rowBreaks>
  <colBreaks count="1" manualBreakCount="1">
    <brk id="14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1413"/>
  <sheetViews>
    <sheetView view="pageLayout" topLeftCell="A493" zoomScaleNormal="100" zoomScaleSheetLayoutView="100" workbookViewId="0">
      <selection activeCell="F508" sqref="F508:J508"/>
    </sheetView>
  </sheetViews>
  <sheetFormatPr defaultColWidth="8.85546875" defaultRowHeight="27.95" customHeight="1" x14ac:dyDescent="0.25"/>
  <cols>
    <col min="5" max="5" width="15.85546875" customWidth="1"/>
  </cols>
  <sheetData>
    <row r="1" spans="1:10" ht="27.95" customHeight="1" x14ac:dyDescent="0.25">
      <c r="A1" s="65" t="s">
        <v>111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27.95" customHeight="1" x14ac:dyDescent="0.25">
      <c r="A2" s="66" t="s">
        <v>22</v>
      </c>
      <c r="B2" s="66"/>
      <c r="C2" s="66"/>
      <c r="D2" s="66"/>
      <c r="E2" s="66"/>
      <c r="F2" s="66"/>
      <c r="G2" s="66"/>
      <c r="H2" s="66"/>
      <c r="I2" s="66"/>
      <c r="J2" s="66"/>
    </row>
    <row r="3" spans="1:10" ht="27.95" customHeight="1" x14ac:dyDescent="0.25">
      <c r="A3" s="67" t="s">
        <v>23</v>
      </c>
      <c r="B3" s="67"/>
      <c r="C3" s="67"/>
      <c r="D3" s="67"/>
      <c r="E3" s="67"/>
      <c r="F3" s="67"/>
      <c r="G3" s="67"/>
      <c r="H3" s="67"/>
      <c r="I3" s="67"/>
      <c r="J3" s="67"/>
    </row>
    <row r="4" spans="1:10" ht="27.95" customHeight="1" x14ac:dyDescent="0.25">
      <c r="A4" s="13"/>
      <c r="B4" s="68" t="s">
        <v>367</v>
      </c>
      <c r="C4" s="68"/>
      <c r="D4" s="68"/>
      <c r="E4" s="68"/>
      <c r="F4" s="68"/>
      <c r="G4" s="68"/>
      <c r="H4" s="68"/>
      <c r="I4" s="68"/>
      <c r="J4" s="13"/>
    </row>
    <row r="5" spans="1:10" ht="27.95" customHeight="1" x14ac:dyDescent="0.25">
      <c r="A5" s="14"/>
      <c r="B5" s="69" t="s">
        <v>117</v>
      </c>
      <c r="C5" s="69"/>
      <c r="D5" s="69"/>
      <c r="E5" s="69"/>
      <c r="F5" s="69"/>
      <c r="G5" s="69"/>
      <c r="H5" s="69"/>
      <c r="I5" s="69"/>
      <c r="J5" s="14"/>
    </row>
    <row r="6" spans="1:10" ht="27.95" customHeight="1" x14ac:dyDescent="0.25">
      <c r="B6" s="69"/>
      <c r="C6" s="69"/>
      <c r="D6" s="69"/>
      <c r="E6" s="69"/>
      <c r="F6" s="69"/>
      <c r="G6" s="69"/>
      <c r="H6" s="69"/>
      <c r="I6" s="69"/>
      <c r="J6" s="14"/>
    </row>
    <row r="7" spans="1:10" ht="27.95" customHeight="1" x14ac:dyDescent="0.25">
      <c r="A7" s="62" t="s">
        <v>26</v>
      </c>
      <c r="B7" s="62"/>
      <c r="C7" s="62" t="str">
        <f ca="1">INDIRECT(_xlfn.TEXTJOIN("",TRUE,A26,"!",ADDRESS(9+(A27-1)*A23,2)))</f>
        <v>Aaditya Koli</v>
      </c>
      <c r="D7" s="62"/>
      <c r="E7" s="62"/>
      <c r="F7" s="62" t="s">
        <v>52</v>
      </c>
      <c r="G7" s="62"/>
      <c r="H7" s="62"/>
      <c r="I7" s="63">
        <f ca="1">INDIRECT(_xlfn.TEXTJOIN("",TRUE,A26,"!",ADDRESS(9+(A27-1)*A23,9)))</f>
        <v>250090101001</v>
      </c>
      <c r="J7" s="63"/>
    </row>
    <row r="8" spans="1:10" ht="27.95" customHeight="1" x14ac:dyDescent="0.25">
      <c r="A8" s="62" t="s">
        <v>27</v>
      </c>
      <c r="B8" s="62"/>
      <c r="C8" s="62" t="str">
        <f ca="1">INDIRECT(_xlfn.TEXTJOIN("",TRUE,A26,"!",ADDRESS(9+(A27-1)*A23,5)))</f>
        <v>Ravi Koli</v>
      </c>
      <c r="D8" s="62"/>
      <c r="E8" s="62"/>
      <c r="F8" s="64" t="s">
        <v>53</v>
      </c>
      <c r="G8" s="64"/>
      <c r="H8" s="64"/>
      <c r="I8" s="63" t="str">
        <f ca="1">INDIRECT(_xlfn.TEXTJOIN("",TRUE,A26,"!",ADDRESS(9+(A27-1)*A23,13)))</f>
        <v>UTU/2501103728</v>
      </c>
      <c r="J8" s="63"/>
    </row>
    <row r="9" spans="1:10" ht="27.95" customHeight="1" x14ac:dyDescent="0.25">
      <c r="A9" s="59" t="s">
        <v>30</v>
      </c>
      <c r="B9" s="59"/>
      <c r="C9" s="59" t="s">
        <v>31</v>
      </c>
      <c r="D9" s="59"/>
      <c r="E9" s="59"/>
      <c r="F9" s="59"/>
      <c r="G9" s="59"/>
      <c r="H9" s="15" t="s">
        <v>32</v>
      </c>
      <c r="I9" s="15" t="s">
        <v>12</v>
      </c>
      <c r="J9" s="15" t="s">
        <v>36</v>
      </c>
    </row>
    <row r="10" spans="1:10" ht="27.95" customHeight="1" x14ac:dyDescent="0.25">
      <c r="A10" s="49" t="str">
        <f ca="1">INDIRECT(_xlfn.TEXTJOIN("",TRUE,A26,"!",ADDRESS(13+(A27-1)*A23,1)))</f>
        <v>AHT 002</v>
      </c>
      <c r="B10" s="50"/>
      <c r="C10" s="51" t="str">
        <f ca="1">INDIRECT(_xlfn.TEXTJOIN("",TRUE,A26,"!",ADDRESS(13+(A27-1)*A23,2)))</f>
        <v>Engineering Chemistry</v>
      </c>
      <c r="D10" s="52"/>
      <c r="E10" s="52"/>
      <c r="F10" s="52"/>
      <c r="G10" s="53"/>
      <c r="H10" s="20">
        <f ca="1">INDIRECT(_xlfn.TEXTJOIN("",TRUE,A26,"!",ADDRESS(13+(A27-1)*A23,6)))</f>
        <v>4</v>
      </c>
      <c r="I10" s="20" t="str">
        <f ca="1">INDIRECT(_xlfn.TEXTJOIN("",TRUE,A26,"!",ADDRESS(13+(A27-1)*A23,13)))</f>
        <v>D</v>
      </c>
      <c r="J10" s="20">
        <f ca="1">INDIRECT(_xlfn.TEXTJOIN("",TRUE,A26,"!",ADDRESS(13+(A27-1)*A23,14)))</f>
        <v>6</v>
      </c>
    </row>
    <row r="11" spans="1:10" ht="27.95" customHeight="1" x14ac:dyDescent="0.25">
      <c r="A11" s="49" t="str">
        <f ca="1">INDIRECT(_xlfn.TEXTJOIN("",TRUE,A26,"!",ADDRESS(14+(A27-1)*A23,1)))</f>
        <v>AHT 003</v>
      </c>
      <c r="B11" s="50"/>
      <c r="C11" s="51" t="str">
        <f ca="1">INDIRECT(_xlfn.TEXTJOIN("",TRUE,A26,"!",ADDRESS(14+(A27-1)*A23,2)))</f>
        <v>Introduction to Engineering Mathematics</v>
      </c>
      <c r="D11" s="52"/>
      <c r="E11" s="52"/>
      <c r="F11" s="52"/>
      <c r="G11" s="53"/>
      <c r="H11" s="20">
        <f ca="1">INDIRECT(_xlfn.TEXTJOIN("",TRUE,A26,"!",ADDRESS(14+(A27-1)*A23,6)))</f>
        <v>4</v>
      </c>
      <c r="I11" s="20" t="str">
        <f ca="1">INDIRECT(_xlfn.TEXTJOIN("",TRUE,A26,"!",ADDRESS(14+(A27-1)*A23,13)))</f>
        <v>D+</v>
      </c>
      <c r="J11" s="20">
        <f ca="1">INDIRECT(_xlfn.TEXTJOIN("",TRUE,A26,"!",ADDRESS(14+(A27-1)*A23,14)))</f>
        <v>6.5</v>
      </c>
    </row>
    <row r="12" spans="1:10" ht="27.95" customHeight="1" x14ac:dyDescent="0.25">
      <c r="A12" s="49" t="str">
        <f ca="1">INDIRECT(_xlfn.TEXTJOIN("",TRUE,A26,"!",ADDRESS(15+(A27-1)*A23,1)))</f>
        <v>ECT 001</v>
      </c>
      <c r="B12" s="50"/>
      <c r="C12" s="51" t="str">
        <f ca="1">INDIRECT(_xlfn.TEXTJOIN("",TRUE,A26,"!",ADDRESS(15+(A27-1)*A23,2)))</f>
        <v>Basic Electronics Engineering</v>
      </c>
      <c r="D12" s="52"/>
      <c r="E12" s="52"/>
      <c r="F12" s="52"/>
      <c r="G12" s="53"/>
      <c r="H12" s="20">
        <f ca="1">INDIRECT(_xlfn.TEXTJOIN("",TRUE,A26,"!",ADDRESS(15+(A27-1)*A23,6)))</f>
        <v>4</v>
      </c>
      <c r="I12" s="20" t="str">
        <f ca="1">INDIRECT(_xlfn.TEXTJOIN("",TRUE,A26,"!",ADDRESS(15+(A27-1)*A23,13)))</f>
        <v>E+</v>
      </c>
      <c r="J12" s="20">
        <f ca="1">INDIRECT(_xlfn.TEXTJOIN("",TRUE,A26,"!",ADDRESS(15+(A27-1)*A23,14)))</f>
        <v>5.5</v>
      </c>
    </row>
    <row r="13" spans="1:10" ht="27.95" customHeight="1" x14ac:dyDescent="0.25">
      <c r="A13" s="49" t="str">
        <f ca="1">INDIRECT(_xlfn.TEXTJOIN("",TRUE,A26,"!",ADDRESS(16+(A27-1)*A23,1)))</f>
        <v>MET 001</v>
      </c>
      <c r="B13" s="50"/>
      <c r="C13" s="51" t="str">
        <f ca="1">INDIRECT(_xlfn.TEXTJOIN("",TRUE,A26,"!",ADDRESS(16+(A27-1)*A23,2)))</f>
        <v>Basic Mechanical Engineering</v>
      </c>
      <c r="D13" s="52"/>
      <c r="E13" s="52"/>
      <c r="F13" s="52"/>
      <c r="G13" s="53"/>
      <c r="H13" s="20">
        <f ca="1">INDIRECT(_xlfn.TEXTJOIN("",TRUE,A26,"!",ADDRESS(16+(A27-1)*A23,6)))</f>
        <v>4</v>
      </c>
      <c r="I13" s="20" t="str">
        <f ca="1">INDIRECT(_xlfn.TEXTJOIN("",TRUE,A26,"!",ADDRESS(16+(A27-1)*A23,13)))</f>
        <v>D+</v>
      </c>
      <c r="J13" s="20">
        <f ca="1">INDIRECT(_xlfn.TEXTJOIN("",TRUE,A26,"!",ADDRESS(16+(A27-1)*A23,14)))</f>
        <v>6.5</v>
      </c>
    </row>
    <row r="14" spans="1:10" ht="27.95" customHeight="1" x14ac:dyDescent="0.25">
      <c r="A14" s="49" t="str">
        <f ca="1">INDIRECT(_xlfn.TEXTJOIN("",TRUE,A26,"!",ADDRESS(17+(A27-1)*A23,1)))</f>
        <v>AHP 002</v>
      </c>
      <c r="B14" s="50"/>
      <c r="C14" s="51" t="str">
        <f ca="1">INDIRECT(_xlfn.TEXTJOIN("",TRUE,A26,"!",ADDRESS(17+(A27-1)*A23,2)))</f>
        <v>Engineering Chemistry Lab</v>
      </c>
      <c r="D14" s="52"/>
      <c r="E14" s="52"/>
      <c r="F14" s="52"/>
      <c r="G14" s="53"/>
      <c r="H14" s="20">
        <f ca="1">INDIRECT(_xlfn.TEXTJOIN("",TRUE,A26,"!",ADDRESS(17+(A27-1)*A23,6)))</f>
        <v>1</v>
      </c>
      <c r="I14" s="20" t="str">
        <f ca="1">INDIRECT(_xlfn.TEXTJOIN("",TRUE,A26,"!",ADDRESS(17+(A27-1)*A23,13)))</f>
        <v>B+</v>
      </c>
      <c r="J14" s="20">
        <f ca="1">INDIRECT(_xlfn.TEXTJOIN("",TRUE,A26,"!",ADDRESS(17+(A27-1)*A23,14)))</f>
        <v>8.5</v>
      </c>
    </row>
    <row r="15" spans="1:10" ht="27.95" customHeight="1" x14ac:dyDescent="0.25">
      <c r="A15" s="49" t="str">
        <f ca="1">INDIRECT(_xlfn.TEXTJOIN("",TRUE,A26,"!",ADDRESS(18+(A27-1)*A23,1)))</f>
        <v>ECP 001</v>
      </c>
      <c r="B15" s="50"/>
      <c r="C15" s="51" t="str">
        <f ca="1">INDIRECT(_xlfn.TEXTJOIN("",TRUE,A26,"!",ADDRESS(18+(A27-1)*A23,2)))</f>
        <v>Basic Electronics Engineering Lab</v>
      </c>
      <c r="D15" s="52"/>
      <c r="E15" s="52"/>
      <c r="F15" s="52"/>
      <c r="G15" s="53"/>
      <c r="H15" s="20">
        <f ca="1">INDIRECT(_xlfn.TEXTJOIN("",TRUE,A26,"!",ADDRESS(18+(A27-1)*A23,6)))</f>
        <v>1</v>
      </c>
      <c r="I15" s="20" t="str">
        <f ca="1">INDIRECT(_xlfn.TEXTJOIN("",TRUE,A26,"!",ADDRESS(18+(A27-1)*A23,13)))</f>
        <v>B</v>
      </c>
      <c r="J15" s="20">
        <f ca="1">INDIRECT(_xlfn.TEXTJOIN("",TRUE,A26,"!",ADDRESS(18+(A27-1)*A23,14)))</f>
        <v>8</v>
      </c>
    </row>
    <row r="16" spans="1:10" ht="27.95" customHeight="1" x14ac:dyDescent="0.25">
      <c r="A16" s="49" t="str">
        <f ca="1">INDIRECT(_xlfn.TEXTJOIN("",TRUE,A26,"!",ADDRESS(19+(A27-1)*A23,1)))</f>
        <v>MEP 001</v>
      </c>
      <c r="B16" s="50"/>
      <c r="C16" s="51" t="str">
        <f ca="1">INDIRECT(_xlfn.TEXTJOIN("",TRUE,A26,"!",ADDRESS(19+(A27-1)*A23,2)))</f>
        <v>Basic Mechanical Engineering Lab</v>
      </c>
      <c r="D16" s="52"/>
      <c r="E16" s="52"/>
      <c r="F16" s="52"/>
      <c r="G16" s="53"/>
      <c r="H16" s="20">
        <f ca="1">INDIRECT(_xlfn.TEXTJOIN("",TRUE,A26,"!",ADDRESS(19+(A27-1)*A23,6)))</f>
        <v>1</v>
      </c>
      <c r="I16" s="20" t="str">
        <f ca="1">INDIRECT(_xlfn.TEXTJOIN("",TRUE,A26,"!",ADDRESS(19+(A27-1)*A23,13)))</f>
        <v>A+</v>
      </c>
      <c r="J16" s="20">
        <f ca="1">INDIRECT(_xlfn.TEXTJOIN("",TRUE,A26,"!",ADDRESS(19+(A27-1)*A23,14)))</f>
        <v>9.5</v>
      </c>
    </row>
    <row r="17" spans="1:10" ht="27.95" customHeight="1" x14ac:dyDescent="0.25">
      <c r="A17" s="49" t="str">
        <f ca="1">INDIRECT(_xlfn.TEXTJOIN("",TRUE,A26,"!",ADDRESS(20+(A27-1)*A23,1)))</f>
        <v>MEP 003</v>
      </c>
      <c r="B17" s="50"/>
      <c r="C17" s="51" t="str">
        <f ca="1">INDIRECT(_xlfn.TEXTJOIN("",TRUE,A26,"!",ADDRESS(20+(A27-1)*A23,2)))</f>
        <v>Workshop Practices Lab</v>
      </c>
      <c r="D17" s="52"/>
      <c r="E17" s="52"/>
      <c r="F17" s="52"/>
      <c r="G17" s="53"/>
      <c r="H17" s="20">
        <f ca="1">INDIRECT(_xlfn.TEXTJOIN("",TRUE,A26,"!",ADDRESS(20+(A27-1)*A23,6)))</f>
        <v>2</v>
      </c>
      <c r="I17" s="20" t="str">
        <f ca="1">INDIRECT(_xlfn.TEXTJOIN("",TRUE,A26,"!",ADDRESS(20+(A27-1)*A23,13)))</f>
        <v>O</v>
      </c>
      <c r="J17" s="20">
        <f ca="1">INDIRECT(_xlfn.TEXTJOIN("",TRUE,A26,"!",ADDRESS(20+(A27-1)*A23,14)))</f>
        <v>10</v>
      </c>
    </row>
    <row r="18" spans="1:10" ht="27.95" customHeight="1" x14ac:dyDescent="0.25">
      <c r="A18" s="49" t="str">
        <f ca="1">INDIRECT(_xlfn.TEXTJOIN("",TRUE,A26,"!",ADDRESS(21+(A27-1)*A23,1)))</f>
        <v>AHP 004</v>
      </c>
      <c r="B18" s="50"/>
      <c r="C18" s="51" t="str">
        <f ca="1">INDIRECT(_xlfn.TEXTJOIN("",TRUE,A26,"!",ADDRESS(21+(A27-1)*A23,2)))</f>
        <v>Emerging Technologies in Engineering Lab</v>
      </c>
      <c r="D18" s="52"/>
      <c r="E18" s="52"/>
      <c r="F18" s="52"/>
      <c r="G18" s="53"/>
      <c r="H18" s="20">
        <f ca="1">INDIRECT(_xlfn.TEXTJOIN("",TRUE,A26,"!",ADDRESS(21+(A27-1)*A23,6)))</f>
        <v>1</v>
      </c>
      <c r="I18" s="20" t="str">
        <f ca="1">INDIRECT(_xlfn.TEXTJOIN("",TRUE,A26,"!",ADDRESS(21+(A27-1)*A23,13)))</f>
        <v>A+</v>
      </c>
      <c r="J18" s="20">
        <f ca="1">INDIRECT(_xlfn.TEXTJOIN("",TRUE,A26,"!",ADDRESS(21+(A27-1)*A23,14)))</f>
        <v>9.5</v>
      </c>
    </row>
    <row r="19" spans="1:10" ht="27.95" customHeight="1" x14ac:dyDescent="0.25">
      <c r="A19" s="49" t="str">
        <f ca="1">INDIRECT(_xlfn.TEXTJOIN("",TRUE,A26,"!",ADDRESS(22+(A27-1)*A23,1)))</f>
        <v>CSP 002</v>
      </c>
      <c r="B19" s="50"/>
      <c r="C19" s="51" t="str">
        <f ca="1">INDIRECT(_xlfn.TEXTJOIN("",TRUE,A26,"!",ADDRESS(22+(A27-1)*A23,2)))</f>
        <v>Computer Applications and IOT</v>
      </c>
      <c r="D19" s="52"/>
      <c r="E19" s="52"/>
      <c r="F19" s="52"/>
      <c r="G19" s="53"/>
      <c r="H19" s="20">
        <f ca="1">INDIRECT(_xlfn.TEXTJOIN("",TRUE,A26,"!",ADDRESS(22+(A27-1)*A23,6)))</f>
        <v>1</v>
      </c>
      <c r="I19" s="20" t="str">
        <f ca="1">INDIRECT(_xlfn.TEXTJOIN("",TRUE,A26,"!",ADDRESS(22+(A27-1)*A23,13)))</f>
        <v>A+</v>
      </c>
      <c r="J19" s="20">
        <f ca="1">INDIRECT(_xlfn.TEXTJOIN("",TRUE,A26,"!",ADDRESS(22+(A27-1)*A23,14)))</f>
        <v>9.5</v>
      </c>
    </row>
    <row r="20" spans="1:10" ht="27.95" customHeight="1" x14ac:dyDescent="0.25">
      <c r="A20" s="49" t="str">
        <f ca="1">INDIRECT(_xlfn.TEXTJOIN("",TRUE,A26,"!",ADDRESS(23+(A27-1)*A23,1)))</f>
        <v>AHP 006</v>
      </c>
      <c r="B20" s="50"/>
      <c r="C20" s="51" t="str">
        <f ca="1">INDIRECT(_xlfn.TEXTJOIN("",TRUE,A26,"!",ADDRESS(23+(A27-1)*A23,2)))</f>
        <v>English Language Lab ($)</v>
      </c>
      <c r="D20" s="52"/>
      <c r="E20" s="52"/>
      <c r="F20" s="52"/>
      <c r="G20" s="53"/>
      <c r="H20" s="20">
        <f ca="1">INDIRECT(_xlfn.TEXTJOIN("",TRUE,A26,"!",ADDRESS(23+(A27-1)*A23,6)))</f>
        <v>0</v>
      </c>
      <c r="I20" s="20" t="str">
        <f ca="1">INDIRECT(_xlfn.TEXTJOIN("",TRUE,A26,"!",ADDRESS(23+(A27-1)*A23,13)))</f>
        <v>C+</v>
      </c>
      <c r="J20" s="20">
        <f ca="1">INDIRECT(_xlfn.TEXTJOIN("",TRUE,A26,"!",ADDRESS(23+(A27-1)*A23,14)))</f>
        <v>7.5</v>
      </c>
    </row>
    <row r="21" spans="1:10" ht="27.95" customHeight="1" x14ac:dyDescent="0.25">
      <c r="A21" s="49" t="str">
        <f ca="1">INDIRECT(_xlfn.TEXTJOIN("",TRUE,A26,"!",ADDRESS(24+(A27-1)*A23,1)))</f>
        <v>GP 01</v>
      </c>
      <c r="B21" s="50"/>
      <c r="C21" s="51" t="str">
        <f ca="1">INDIRECT(_xlfn.TEXTJOIN("",TRUE,A26,"!",ADDRESS(24+(A27-1)*A23,2)))</f>
        <v>General Proficiency ($)</v>
      </c>
      <c r="D21" s="52"/>
      <c r="E21" s="52"/>
      <c r="F21" s="52"/>
      <c r="G21" s="53"/>
      <c r="H21" s="20">
        <f ca="1">INDIRECT(_xlfn.TEXTJOIN("",TRUE,A26,"!",ADDRESS(24+(A27-1)*A23,6)))</f>
        <v>0</v>
      </c>
      <c r="I21" s="54" t="str">
        <f ca="1">INDIRECT(_xlfn.TEXTJOIN("",TRUE,A26,"!",ADDRESS(24+(A27-1)*A23,13)))</f>
        <v>Excellent</v>
      </c>
      <c r="J21" s="55"/>
    </row>
    <row r="22" spans="1:10" ht="27.95" customHeight="1" x14ac:dyDescent="0.25">
      <c r="A22" s="56" t="s">
        <v>54</v>
      </c>
      <c r="B22" s="56"/>
      <c r="C22" s="56"/>
      <c r="D22" s="56"/>
      <c r="E22" s="56"/>
      <c r="F22" s="56"/>
      <c r="G22" s="56"/>
      <c r="H22" s="16">
        <f ca="1">SUM(H10:H21)</f>
        <v>23</v>
      </c>
      <c r="I22" s="16" t="s">
        <v>46</v>
      </c>
      <c r="J22" s="16">
        <f ca="1">SUMPRODUCT(J10:J20,H10:H20)</f>
        <v>163</v>
      </c>
    </row>
    <row r="23" spans="1:10" ht="27.95" customHeight="1" x14ac:dyDescent="0.25">
      <c r="A23" s="22">
        <f>ROWS(A10:B21)+9</f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27.95" customHeight="1" x14ac:dyDescent="0.25">
      <c r="A24" s="57" t="s">
        <v>42</v>
      </c>
      <c r="B24" s="57"/>
      <c r="C24" s="21">
        <f ca="1">INDIRECT(_xlfn.TEXTJOIN("",TRUE,A26,"!",ADDRESS(5+A27*A23,12)))</f>
        <v>23</v>
      </c>
      <c r="D24" s="57" t="s">
        <v>40</v>
      </c>
      <c r="E24" s="57"/>
      <c r="F24" s="18">
        <f ca="1">INDIRECT(_xlfn.TEXTJOIN("",TRUE,A26,"!",ADDRESS(5+A27*A23,8)))</f>
        <v>7.0869565217391308</v>
      </c>
      <c r="G24" s="57" t="s">
        <v>41</v>
      </c>
      <c r="H24" s="57"/>
      <c r="I24" s="58">
        <f ca="1">INDIRECT(_xlfn.TEXTJOIN("",TRUE,A26,"!",ADDRESS(5+A27*A23,10)))</f>
        <v>7.0869565217391308</v>
      </c>
      <c r="J24" s="58"/>
    </row>
    <row r="25" spans="1:10" ht="27.95" customHeight="1" x14ac:dyDescent="0.25">
      <c r="A25" s="19" t="s">
        <v>38</v>
      </c>
      <c r="B25" s="59" t="str">
        <f ca="1">INDIRECT(_xlfn.TEXTJOIN("",TRUE,A26,"!",ADDRESS(5+A27*A23,2)))</f>
        <v>PASS</v>
      </c>
      <c r="C25" s="59"/>
      <c r="D25" s="60" t="s">
        <v>39</v>
      </c>
      <c r="E25" s="60"/>
      <c r="F25" s="61" t="str">
        <f ca="1">INDIRECT(_xlfn.TEXTJOIN("",TRUE,A26,"!",ADDRESS(5+A27*A23,5)))</f>
        <v/>
      </c>
      <c r="G25" s="61"/>
      <c r="H25" s="61"/>
      <c r="I25" s="61"/>
      <c r="J25" s="61"/>
    </row>
    <row r="26" spans="1:10" ht="27.95" customHeight="1" x14ac:dyDescent="0.25">
      <c r="A26" s="22" t="s">
        <v>55</v>
      </c>
    </row>
    <row r="27" spans="1:10" ht="27.95" customHeight="1" x14ac:dyDescent="0.25">
      <c r="A27" s="22">
        <v>1</v>
      </c>
    </row>
    <row r="28" spans="1:10" ht="27.95" customHeight="1" x14ac:dyDescent="0.25">
      <c r="A28" s="62" t="s">
        <v>26</v>
      </c>
      <c r="B28" s="62"/>
      <c r="C28" s="62" t="str">
        <f ca="1">INDIRECT(_xlfn.TEXTJOIN("",TRUE,A47,"!",ADDRESS(9+(A48-1)*A44,2)))</f>
        <v>Aarti Rawat</v>
      </c>
      <c r="D28" s="62"/>
      <c r="E28" s="62"/>
      <c r="F28" s="62" t="s">
        <v>52</v>
      </c>
      <c r="G28" s="62"/>
      <c r="H28" s="62"/>
      <c r="I28" s="63">
        <f ca="1">INDIRECT(_xlfn.TEXTJOIN("",TRUE,A47,"!",ADDRESS(9+(A48-1)*A44,9)))</f>
        <v>250090101002</v>
      </c>
      <c r="J28" s="63"/>
    </row>
    <row r="29" spans="1:10" ht="27.95" customHeight="1" x14ac:dyDescent="0.25">
      <c r="A29" s="62" t="s">
        <v>27</v>
      </c>
      <c r="B29" s="62"/>
      <c r="C29" s="62" t="str">
        <f ca="1">INDIRECT(_xlfn.TEXTJOIN("",TRUE,A47,"!",ADDRESS(9+(A48-1)*A44,5)))</f>
        <v>Dhyan Singh Rawat</v>
      </c>
      <c r="D29" s="62"/>
      <c r="E29" s="62"/>
      <c r="F29" s="64" t="s">
        <v>53</v>
      </c>
      <c r="G29" s="64"/>
      <c r="H29" s="64"/>
      <c r="I29" s="63" t="str">
        <f ca="1">INDIRECT(_xlfn.TEXTJOIN("",TRUE,A47,"!",ADDRESS(9+(A48-1)*A44,13)))</f>
        <v>UTU/2501103706</v>
      </c>
      <c r="J29" s="63"/>
    </row>
    <row r="30" spans="1:10" ht="27.95" customHeight="1" x14ac:dyDescent="0.25">
      <c r="A30" s="59" t="s">
        <v>30</v>
      </c>
      <c r="B30" s="59"/>
      <c r="C30" s="59" t="s">
        <v>31</v>
      </c>
      <c r="D30" s="59"/>
      <c r="E30" s="59"/>
      <c r="F30" s="59"/>
      <c r="G30" s="59"/>
      <c r="H30" s="15" t="s">
        <v>32</v>
      </c>
      <c r="I30" s="15" t="s">
        <v>12</v>
      </c>
      <c r="J30" s="15" t="s">
        <v>36</v>
      </c>
    </row>
    <row r="31" spans="1:10" ht="27.95" customHeight="1" x14ac:dyDescent="0.25">
      <c r="A31" s="49" t="str">
        <f ca="1">INDIRECT(_xlfn.TEXTJOIN("",TRUE,A47,"!",ADDRESS(13+(A48-1)*A44,1)))</f>
        <v>AHT 002</v>
      </c>
      <c r="B31" s="50"/>
      <c r="C31" s="51" t="str">
        <f ca="1">INDIRECT(_xlfn.TEXTJOIN("",TRUE,A47,"!",ADDRESS(13+(A48-1)*A44,2)))</f>
        <v>Engineering Chemistry</v>
      </c>
      <c r="D31" s="52"/>
      <c r="E31" s="52"/>
      <c r="F31" s="52"/>
      <c r="G31" s="53"/>
      <c r="H31" s="20">
        <f ca="1">INDIRECT(_xlfn.TEXTJOIN("",TRUE,A47,"!",ADDRESS(13+(A48-1)*A44,6)))</f>
        <v>4</v>
      </c>
      <c r="I31" s="20" t="str">
        <f ca="1">INDIRECT(_xlfn.TEXTJOIN("",TRUE,A47,"!",ADDRESS(13+(A48-1)*A44,13)))</f>
        <v>B+</v>
      </c>
      <c r="J31" s="20">
        <f ca="1">INDIRECT(_xlfn.TEXTJOIN("",TRUE,A47,"!",ADDRESS(13+(A48-1)*A44,14)))</f>
        <v>8.5</v>
      </c>
    </row>
    <row r="32" spans="1:10" ht="27.95" customHeight="1" x14ac:dyDescent="0.25">
      <c r="A32" s="49" t="str">
        <f ca="1">INDIRECT(_xlfn.TEXTJOIN("",TRUE,A47,"!",ADDRESS(14+(A48-1)*A44,1)))</f>
        <v>AHT 003</v>
      </c>
      <c r="B32" s="50"/>
      <c r="C32" s="51" t="str">
        <f ca="1">INDIRECT(_xlfn.TEXTJOIN("",TRUE,A47,"!",ADDRESS(14+(A48-1)*A44,2)))</f>
        <v>Introduction to Engineering Mathematics</v>
      </c>
      <c r="D32" s="52"/>
      <c r="E32" s="52"/>
      <c r="F32" s="52"/>
      <c r="G32" s="53"/>
      <c r="H32" s="20">
        <f ca="1">INDIRECT(_xlfn.TEXTJOIN("",TRUE,A47,"!",ADDRESS(14+(A48-1)*A44,6)))</f>
        <v>4</v>
      </c>
      <c r="I32" s="20" t="str">
        <f ca="1">INDIRECT(_xlfn.TEXTJOIN("",TRUE,A47,"!",ADDRESS(14+(A48-1)*A44,13)))</f>
        <v>B+</v>
      </c>
      <c r="J32" s="20">
        <f ca="1">INDIRECT(_xlfn.TEXTJOIN("",TRUE,A47,"!",ADDRESS(14+(A48-1)*A44,14)))</f>
        <v>8.5</v>
      </c>
    </row>
    <row r="33" spans="1:10" ht="27.95" customHeight="1" x14ac:dyDescent="0.25">
      <c r="A33" s="49" t="str">
        <f ca="1">INDIRECT(_xlfn.TEXTJOIN("",TRUE,A47,"!",ADDRESS(15+(A48-1)*A44,1)))</f>
        <v>ECT 001</v>
      </c>
      <c r="B33" s="50"/>
      <c r="C33" s="51" t="str">
        <f ca="1">INDIRECT(_xlfn.TEXTJOIN("",TRUE,A47,"!",ADDRESS(15+(A48-1)*A44,2)))</f>
        <v>Basic Electronics Engineering</v>
      </c>
      <c r="D33" s="52"/>
      <c r="E33" s="52"/>
      <c r="F33" s="52"/>
      <c r="G33" s="53"/>
      <c r="H33" s="20">
        <f ca="1">INDIRECT(_xlfn.TEXTJOIN("",TRUE,A47,"!",ADDRESS(15+(A48-1)*A44,6)))</f>
        <v>4</v>
      </c>
      <c r="I33" s="20" t="str">
        <f ca="1">INDIRECT(_xlfn.TEXTJOIN("",TRUE,A47,"!",ADDRESS(15+(A48-1)*A44,13)))</f>
        <v>C+</v>
      </c>
      <c r="J33" s="20">
        <f ca="1">INDIRECT(_xlfn.TEXTJOIN("",TRUE,A47,"!",ADDRESS(15+(A48-1)*A44,14)))</f>
        <v>7.5</v>
      </c>
    </row>
    <row r="34" spans="1:10" ht="27.95" customHeight="1" x14ac:dyDescent="0.25">
      <c r="A34" s="49" t="str">
        <f ca="1">INDIRECT(_xlfn.TEXTJOIN("",TRUE,A47,"!",ADDRESS(16+(A48-1)*A44,1)))</f>
        <v>MET 001</v>
      </c>
      <c r="B34" s="50"/>
      <c r="C34" s="51" t="str">
        <f ca="1">INDIRECT(_xlfn.TEXTJOIN("",TRUE,A47,"!",ADDRESS(16+(A48-1)*A44,2)))</f>
        <v>Basic Mechanical Engineering</v>
      </c>
      <c r="D34" s="52"/>
      <c r="E34" s="52"/>
      <c r="F34" s="52"/>
      <c r="G34" s="53"/>
      <c r="H34" s="20">
        <f ca="1">INDIRECT(_xlfn.TEXTJOIN("",TRUE,A47,"!",ADDRESS(16+(A48-1)*A44,6)))</f>
        <v>4</v>
      </c>
      <c r="I34" s="20" t="str">
        <f ca="1">INDIRECT(_xlfn.TEXTJOIN("",TRUE,A47,"!",ADDRESS(16+(A48-1)*A44,13)))</f>
        <v>B</v>
      </c>
      <c r="J34" s="20">
        <f ca="1">INDIRECT(_xlfn.TEXTJOIN("",TRUE,A47,"!",ADDRESS(16+(A48-1)*A44,14)))</f>
        <v>8</v>
      </c>
    </row>
    <row r="35" spans="1:10" ht="27.95" customHeight="1" x14ac:dyDescent="0.25">
      <c r="A35" s="49" t="str">
        <f ca="1">INDIRECT(_xlfn.TEXTJOIN("",TRUE,A47,"!",ADDRESS(17+(A48-1)*A44,1)))</f>
        <v>AHP 002</v>
      </c>
      <c r="B35" s="50"/>
      <c r="C35" s="51" t="str">
        <f ca="1">INDIRECT(_xlfn.TEXTJOIN("",TRUE,A47,"!",ADDRESS(17+(A48-1)*A44,2)))</f>
        <v>Engineering Chemistry Lab</v>
      </c>
      <c r="D35" s="52"/>
      <c r="E35" s="52"/>
      <c r="F35" s="52"/>
      <c r="G35" s="53"/>
      <c r="H35" s="20">
        <f ca="1">INDIRECT(_xlfn.TEXTJOIN("",TRUE,A47,"!",ADDRESS(17+(A48-1)*A44,6)))</f>
        <v>1</v>
      </c>
      <c r="I35" s="20" t="str">
        <f ca="1">INDIRECT(_xlfn.TEXTJOIN("",TRUE,A47,"!",ADDRESS(17+(A48-1)*A44,13)))</f>
        <v>A+</v>
      </c>
      <c r="J35" s="20">
        <f ca="1">INDIRECT(_xlfn.TEXTJOIN("",TRUE,A47,"!",ADDRESS(17+(A48-1)*A44,14)))</f>
        <v>9.5</v>
      </c>
    </row>
    <row r="36" spans="1:10" ht="27.95" customHeight="1" x14ac:dyDescent="0.25">
      <c r="A36" s="49" t="str">
        <f ca="1">INDIRECT(_xlfn.TEXTJOIN("",TRUE,A47,"!",ADDRESS(18+(A48-1)*A44,1)))</f>
        <v>ECP 001</v>
      </c>
      <c r="B36" s="50"/>
      <c r="C36" s="51" t="str">
        <f ca="1">INDIRECT(_xlfn.TEXTJOIN("",TRUE,A47,"!",ADDRESS(18+(A48-1)*A44,2)))</f>
        <v>Basic Electronics Engineering Lab</v>
      </c>
      <c r="D36" s="52"/>
      <c r="E36" s="52"/>
      <c r="F36" s="52"/>
      <c r="G36" s="53"/>
      <c r="H36" s="20">
        <f ca="1">INDIRECT(_xlfn.TEXTJOIN("",TRUE,A47,"!",ADDRESS(18+(A48-1)*A44,6)))</f>
        <v>1</v>
      </c>
      <c r="I36" s="20" t="str">
        <f ca="1">INDIRECT(_xlfn.TEXTJOIN("",TRUE,A47,"!",ADDRESS(18+(A48-1)*A44,13)))</f>
        <v>A</v>
      </c>
      <c r="J36" s="20">
        <f ca="1">INDIRECT(_xlfn.TEXTJOIN("",TRUE,A47,"!",ADDRESS(18+(A48-1)*A44,14)))</f>
        <v>9</v>
      </c>
    </row>
    <row r="37" spans="1:10" ht="27.95" customHeight="1" x14ac:dyDescent="0.25">
      <c r="A37" s="49" t="str">
        <f ca="1">INDIRECT(_xlfn.TEXTJOIN("",TRUE,A47,"!",ADDRESS(19+(A48-1)*A44,1)))</f>
        <v>MEP 001</v>
      </c>
      <c r="B37" s="50"/>
      <c r="C37" s="51" t="str">
        <f ca="1">INDIRECT(_xlfn.TEXTJOIN("",TRUE,A47,"!",ADDRESS(19+(A48-1)*A44,2)))</f>
        <v>Basic Mechanical Engineering Lab</v>
      </c>
      <c r="D37" s="52"/>
      <c r="E37" s="52"/>
      <c r="F37" s="52"/>
      <c r="G37" s="53"/>
      <c r="H37" s="20">
        <f ca="1">INDIRECT(_xlfn.TEXTJOIN("",TRUE,A47,"!",ADDRESS(19+(A48-1)*A44,6)))</f>
        <v>1</v>
      </c>
      <c r="I37" s="20" t="str">
        <f ca="1">INDIRECT(_xlfn.TEXTJOIN("",TRUE,A47,"!",ADDRESS(19+(A48-1)*A44,13)))</f>
        <v>A+</v>
      </c>
      <c r="J37" s="20">
        <f ca="1">INDIRECT(_xlfn.TEXTJOIN("",TRUE,A47,"!",ADDRESS(19+(A48-1)*A44,14)))</f>
        <v>9.5</v>
      </c>
    </row>
    <row r="38" spans="1:10" ht="27.95" customHeight="1" x14ac:dyDescent="0.25">
      <c r="A38" s="49" t="str">
        <f ca="1">INDIRECT(_xlfn.TEXTJOIN("",TRUE,A47,"!",ADDRESS(20+(A48-1)*A44,1)))</f>
        <v>MEP 003</v>
      </c>
      <c r="B38" s="50"/>
      <c r="C38" s="51" t="str">
        <f ca="1">INDIRECT(_xlfn.TEXTJOIN("",TRUE,A47,"!",ADDRESS(20+(A48-1)*A44,2)))</f>
        <v>Workshop Practices Lab</v>
      </c>
      <c r="D38" s="52"/>
      <c r="E38" s="52"/>
      <c r="F38" s="52"/>
      <c r="G38" s="53"/>
      <c r="H38" s="20">
        <f ca="1">INDIRECT(_xlfn.TEXTJOIN("",TRUE,A47,"!",ADDRESS(20+(A48-1)*A44,6)))</f>
        <v>2</v>
      </c>
      <c r="I38" s="20" t="str">
        <f ca="1">INDIRECT(_xlfn.TEXTJOIN("",TRUE,A47,"!",ADDRESS(20+(A48-1)*A44,13)))</f>
        <v>A+</v>
      </c>
      <c r="J38" s="20">
        <f ca="1">INDIRECT(_xlfn.TEXTJOIN("",TRUE,A47,"!",ADDRESS(20+(A48-1)*A44,14)))</f>
        <v>9.5</v>
      </c>
    </row>
    <row r="39" spans="1:10" ht="27.95" customHeight="1" x14ac:dyDescent="0.25">
      <c r="A39" s="49" t="str">
        <f ca="1">INDIRECT(_xlfn.TEXTJOIN("",TRUE,A47,"!",ADDRESS(21+(A48-1)*A44,1)))</f>
        <v>AHP 004</v>
      </c>
      <c r="B39" s="50"/>
      <c r="C39" s="51" t="str">
        <f ca="1">INDIRECT(_xlfn.TEXTJOIN("",TRUE,A47,"!",ADDRESS(21+(A48-1)*A44,2)))</f>
        <v>Emerging Technologies in Engineering Lab</v>
      </c>
      <c r="D39" s="52"/>
      <c r="E39" s="52"/>
      <c r="F39" s="52"/>
      <c r="G39" s="53"/>
      <c r="H39" s="20">
        <f ca="1">INDIRECT(_xlfn.TEXTJOIN("",TRUE,A47,"!",ADDRESS(21+(A48-1)*A44,6)))</f>
        <v>1</v>
      </c>
      <c r="I39" s="20" t="str">
        <f ca="1">INDIRECT(_xlfn.TEXTJOIN("",TRUE,A47,"!",ADDRESS(21+(A48-1)*A44,13)))</f>
        <v>A+</v>
      </c>
      <c r="J39" s="20">
        <f ca="1">INDIRECT(_xlfn.TEXTJOIN("",TRUE,A47,"!",ADDRESS(21+(A48-1)*A44,14)))</f>
        <v>9.5</v>
      </c>
    </row>
    <row r="40" spans="1:10" ht="27.95" customHeight="1" x14ac:dyDescent="0.25">
      <c r="A40" s="49" t="str">
        <f ca="1">INDIRECT(_xlfn.TEXTJOIN("",TRUE,A47,"!",ADDRESS(22+(A48-1)*A44,1)))</f>
        <v>CSP 002</v>
      </c>
      <c r="B40" s="50"/>
      <c r="C40" s="51" t="str">
        <f ca="1">INDIRECT(_xlfn.TEXTJOIN("",TRUE,A47,"!",ADDRESS(22+(A48-1)*A44,2)))</f>
        <v>Computer Applications and IOT</v>
      </c>
      <c r="D40" s="52"/>
      <c r="E40" s="52"/>
      <c r="F40" s="52"/>
      <c r="G40" s="53"/>
      <c r="H40" s="20">
        <f ca="1">INDIRECT(_xlfn.TEXTJOIN("",TRUE,A47,"!",ADDRESS(22+(A48-1)*A44,6)))</f>
        <v>1</v>
      </c>
      <c r="I40" s="20" t="str">
        <f ca="1">INDIRECT(_xlfn.TEXTJOIN("",TRUE,A47,"!",ADDRESS(22+(A48-1)*A44,13)))</f>
        <v>A</v>
      </c>
      <c r="J40" s="20">
        <f ca="1">INDIRECT(_xlfn.TEXTJOIN("",TRUE,A47,"!",ADDRESS(22+(A48-1)*A44,14)))</f>
        <v>9</v>
      </c>
    </row>
    <row r="41" spans="1:10" ht="27.95" customHeight="1" x14ac:dyDescent="0.25">
      <c r="A41" s="49" t="str">
        <f ca="1">INDIRECT(_xlfn.TEXTJOIN("",TRUE,A47,"!",ADDRESS(23+(A48-1)*A44,1)))</f>
        <v>AHP 006</v>
      </c>
      <c r="B41" s="50"/>
      <c r="C41" s="51" t="str">
        <f ca="1">INDIRECT(_xlfn.TEXTJOIN("",TRUE,A47,"!",ADDRESS(23+(A48-1)*A44,2)))</f>
        <v>English Language Lab ($)</v>
      </c>
      <c r="D41" s="52"/>
      <c r="E41" s="52"/>
      <c r="F41" s="52"/>
      <c r="G41" s="53"/>
      <c r="H41" s="20">
        <f ca="1">INDIRECT(_xlfn.TEXTJOIN("",TRUE,A47,"!",ADDRESS(23+(A48-1)*A44,6)))</f>
        <v>0</v>
      </c>
      <c r="I41" s="20" t="str">
        <f ca="1">INDIRECT(_xlfn.TEXTJOIN("",TRUE,A47,"!",ADDRESS(23+(A48-1)*A44,13)))</f>
        <v>C</v>
      </c>
      <c r="J41" s="20">
        <f ca="1">INDIRECT(_xlfn.TEXTJOIN("",TRUE,A47,"!",ADDRESS(23+(A48-1)*A44,14)))</f>
        <v>7</v>
      </c>
    </row>
    <row r="42" spans="1:10" ht="27.95" customHeight="1" x14ac:dyDescent="0.25">
      <c r="A42" s="49" t="str">
        <f ca="1">INDIRECT(_xlfn.TEXTJOIN("",TRUE,A47,"!",ADDRESS(24+(A48-1)*A44,1)))</f>
        <v>GP 01</v>
      </c>
      <c r="B42" s="50"/>
      <c r="C42" s="51" t="str">
        <f ca="1">INDIRECT(_xlfn.TEXTJOIN("",TRUE,A47,"!",ADDRESS(24+(A48-1)*A44,2)))</f>
        <v>General Proficiency ($)</v>
      </c>
      <c r="D42" s="52"/>
      <c r="E42" s="52"/>
      <c r="F42" s="52"/>
      <c r="G42" s="53"/>
      <c r="H42" s="20">
        <f ca="1">INDIRECT(_xlfn.TEXTJOIN("",TRUE,A47,"!",ADDRESS(24+(A48-1)*A44,6)))</f>
        <v>0</v>
      </c>
      <c r="I42" s="54" t="str">
        <f ca="1">INDIRECT(_xlfn.TEXTJOIN("",TRUE,A47,"!",ADDRESS(24+(A48-1)*A44,13)))</f>
        <v>Excellent</v>
      </c>
      <c r="J42" s="55"/>
    </row>
    <row r="43" spans="1:10" ht="27.95" customHeight="1" x14ac:dyDescent="0.25">
      <c r="A43" s="56" t="s">
        <v>54</v>
      </c>
      <c r="B43" s="56"/>
      <c r="C43" s="56"/>
      <c r="D43" s="56"/>
      <c r="E43" s="56"/>
      <c r="F43" s="56"/>
      <c r="G43" s="56"/>
      <c r="H43" s="16">
        <f ca="1">SUM(H31:H42)</f>
        <v>23</v>
      </c>
      <c r="I43" s="16" t="s">
        <v>46</v>
      </c>
      <c r="J43" s="16">
        <f ca="1">SUMPRODUCT(J31:J41,H31:H41)</f>
        <v>195.5</v>
      </c>
    </row>
    <row r="44" spans="1:10" ht="27.95" customHeight="1" x14ac:dyDescent="0.25">
      <c r="A44" s="22">
        <f>ROWS(A31:B42)+9</f>
        <v>21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27.95" customHeight="1" x14ac:dyDescent="0.25">
      <c r="A45" s="57" t="s">
        <v>42</v>
      </c>
      <c r="B45" s="57"/>
      <c r="C45" s="21">
        <f ca="1">INDIRECT(_xlfn.TEXTJOIN("",TRUE,A47,"!",ADDRESS(5+A48*A44,12)))</f>
        <v>23</v>
      </c>
      <c r="D45" s="57" t="s">
        <v>40</v>
      </c>
      <c r="E45" s="57"/>
      <c r="F45" s="18">
        <f ca="1">INDIRECT(_xlfn.TEXTJOIN("",TRUE,A47,"!",ADDRESS(5+A48*A44,8)))</f>
        <v>8.5</v>
      </c>
      <c r="G45" s="57" t="s">
        <v>41</v>
      </c>
      <c r="H45" s="57"/>
      <c r="I45" s="58">
        <f ca="1">INDIRECT(_xlfn.TEXTJOIN("",TRUE,A47,"!",ADDRESS(5+A48*A44,10)))</f>
        <v>8.5</v>
      </c>
      <c r="J45" s="58"/>
    </row>
    <row r="46" spans="1:10" ht="27.95" customHeight="1" x14ac:dyDescent="0.25">
      <c r="A46" s="19" t="s">
        <v>38</v>
      </c>
      <c r="B46" s="59" t="str">
        <f ca="1">INDIRECT(_xlfn.TEXTJOIN("",TRUE,A47,"!",ADDRESS(5+A48*A44,2)))</f>
        <v>PASS</v>
      </c>
      <c r="C46" s="59"/>
      <c r="D46" s="60" t="s">
        <v>39</v>
      </c>
      <c r="E46" s="60"/>
      <c r="F46" s="61" t="str">
        <f ca="1">INDIRECT(_xlfn.TEXTJOIN("",TRUE,A47,"!",ADDRESS(5+A48*A44,5)))</f>
        <v/>
      </c>
      <c r="G46" s="61"/>
      <c r="H46" s="61"/>
      <c r="I46" s="61"/>
      <c r="J46" s="61"/>
    </row>
    <row r="47" spans="1:10" ht="27.95" customHeight="1" x14ac:dyDescent="0.25">
      <c r="A47" s="22" t="str">
        <f>A26</f>
        <v>TC_I</v>
      </c>
    </row>
    <row r="48" spans="1:10" ht="27.95" customHeight="1" x14ac:dyDescent="0.25">
      <c r="A48" s="22">
        <f>A27+1</f>
        <v>2</v>
      </c>
    </row>
    <row r="49" spans="1:10" ht="27.95" customHeight="1" x14ac:dyDescent="0.25">
      <c r="A49" s="62" t="s">
        <v>26</v>
      </c>
      <c r="B49" s="62"/>
      <c r="C49" s="62" t="str">
        <f ca="1">INDIRECT(_xlfn.TEXTJOIN("",TRUE,A68,"!",ADDRESS(9+(A69-1)*A65,2)))</f>
        <v>Abhijeet</v>
      </c>
      <c r="D49" s="62"/>
      <c r="E49" s="62"/>
      <c r="F49" s="62" t="s">
        <v>52</v>
      </c>
      <c r="G49" s="62"/>
      <c r="H49" s="62"/>
      <c r="I49" s="63">
        <f ca="1">INDIRECT(_xlfn.TEXTJOIN("",TRUE,A68,"!",ADDRESS(9+(A69-1)*A65,9)))</f>
        <v>250090101003</v>
      </c>
      <c r="J49" s="63"/>
    </row>
    <row r="50" spans="1:10" ht="27.95" customHeight="1" x14ac:dyDescent="0.25">
      <c r="A50" s="62" t="s">
        <v>27</v>
      </c>
      <c r="B50" s="62"/>
      <c r="C50" s="62" t="str">
        <f ca="1">INDIRECT(_xlfn.TEXTJOIN("",TRUE,A68,"!",ADDRESS(9+(A69-1)*A65,5)))</f>
        <v>Sushil Kumar</v>
      </c>
      <c r="D50" s="62"/>
      <c r="E50" s="62"/>
      <c r="F50" s="64" t="s">
        <v>53</v>
      </c>
      <c r="G50" s="64"/>
      <c r="H50" s="64"/>
      <c r="I50" s="63" t="str">
        <f ca="1">INDIRECT(_xlfn.TEXTJOIN("",TRUE,A68,"!",ADDRESS(9+(A69-1)*A65,13)))</f>
        <v>UTU/2501104036</v>
      </c>
      <c r="J50" s="63"/>
    </row>
    <row r="51" spans="1:10" ht="27.95" customHeight="1" x14ac:dyDescent="0.25">
      <c r="A51" s="59" t="s">
        <v>30</v>
      </c>
      <c r="B51" s="59"/>
      <c r="C51" s="59" t="s">
        <v>31</v>
      </c>
      <c r="D51" s="59"/>
      <c r="E51" s="59"/>
      <c r="F51" s="59"/>
      <c r="G51" s="59"/>
      <c r="H51" s="15" t="s">
        <v>32</v>
      </c>
      <c r="I51" s="15" t="s">
        <v>12</v>
      </c>
      <c r="J51" s="15" t="s">
        <v>36</v>
      </c>
    </row>
    <row r="52" spans="1:10" ht="27.95" customHeight="1" x14ac:dyDescent="0.25">
      <c r="A52" s="49" t="str">
        <f ca="1">INDIRECT(_xlfn.TEXTJOIN("",TRUE,A68,"!",ADDRESS(13+(A69-1)*A65,1)))</f>
        <v>AHT 002</v>
      </c>
      <c r="B52" s="50"/>
      <c r="C52" s="51" t="str">
        <f ca="1">INDIRECT(_xlfn.TEXTJOIN("",TRUE,A68,"!",ADDRESS(13+(A69-1)*A65,2)))</f>
        <v>Engineering Chemistry</v>
      </c>
      <c r="D52" s="52"/>
      <c r="E52" s="52"/>
      <c r="F52" s="52"/>
      <c r="G52" s="53"/>
      <c r="H52" s="20">
        <f ca="1">INDIRECT(_xlfn.TEXTJOIN("",TRUE,A68,"!",ADDRESS(13+(A69-1)*A65,6)))</f>
        <v>4</v>
      </c>
      <c r="I52" s="20" t="str">
        <f ca="1">INDIRECT(_xlfn.TEXTJOIN("",TRUE,A68,"!",ADDRESS(13+(A69-1)*A65,13)))</f>
        <v>D+</v>
      </c>
      <c r="J52" s="20">
        <f ca="1">INDIRECT(_xlfn.TEXTJOIN("",TRUE,A68,"!",ADDRESS(13+(A69-1)*A65,14)))</f>
        <v>6.5</v>
      </c>
    </row>
    <row r="53" spans="1:10" ht="27.95" customHeight="1" x14ac:dyDescent="0.25">
      <c r="A53" s="49" t="str">
        <f ca="1">INDIRECT(_xlfn.TEXTJOIN("",TRUE,A68,"!",ADDRESS(14+(A69-1)*A65,1)))</f>
        <v>AHT 003</v>
      </c>
      <c r="B53" s="50"/>
      <c r="C53" s="51" t="str">
        <f ca="1">INDIRECT(_xlfn.TEXTJOIN("",TRUE,A68,"!",ADDRESS(14+(A69-1)*A65,2)))</f>
        <v>Introduction to Engineering Mathematics</v>
      </c>
      <c r="D53" s="52"/>
      <c r="E53" s="52"/>
      <c r="F53" s="52"/>
      <c r="G53" s="53"/>
      <c r="H53" s="20">
        <f ca="1">INDIRECT(_xlfn.TEXTJOIN("",TRUE,A68,"!",ADDRESS(14+(A69-1)*A65,6)))</f>
        <v>4</v>
      </c>
      <c r="I53" s="20" t="str">
        <f ca="1">INDIRECT(_xlfn.TEXTJOIN("",TRUE,A68,"!",ADDRESS(14+(A69-1)*A65,13)))</f>
        <v>E</v>
      </c>
      <c r="J53" s="20">
        <f ca="1">INDIRECT(_xlfn.TEXTJOIN("",TRUE,A68,"!",ADDRESS(14+(A69-1)*A65,14)))</f>
        <v>5</v>
      </c>
    </row>
    <row r="54" spans="1:10" ht="27.95" customHeight="1" x14ac:dyDescent="0.25">
      <c r="A54" s="49" t="str">
        <f ca="1">INDIRECT(_xlfn.TEXTJOIN("",TRUE,A68,"!",ADDRESS(15+(A69-1)*A65,1)))</f>
        <v>ECT 001</v>
      </c>
      <c r="B54" s="50"/>
      <c r="C54" s="51" t="str">
        <f ca="1">INDIRECT(_xlfn.TEXTJOIN("",TRUE,A68,"!",ADDRESS(15+(A69-1)*A65,2)))</f>
        <v>Basic Electronics Engineering</v>
      </c>
      <c r="D54" s="52"/>
      <c r="E54" s="52"/>
      <c r="F54" s="52"/>
      <c r="G54" s="53"/>
      <c r="H54" s="20">
        <f ca="1">INDIRECT(_xlfn.TEXTJOIN("",TRUE,A68,"!",ADDRESS(15+(A69-1)*A65,6)))</f>
        <v>4</v>
      </c>
      <c r="I54" s="20" t="str">
        <f ca="1">INDIRECT(_xlfn.TEXTJOIN("",TRUE,A68,"!",ADDRESS(15+(A69-1)*A65,13)))</f>
        <v>F</v>
      </c>
      <c r="J54" s="20">
        <f ca="1">INDIRECT(_xlfn.TEXTJOIN("",TRUE,A68,"!",ADDRESS(15+(A69-1)*A65,14)))</f>
        <v>0</v>
      </c>
    </row>
    <row r="55" spans="1:10" ht="27.95" customHeight="1" x14ac:dyDescent="0.25">
      <c r="A55" s="49" t="str">
        <f ca="1">INDIRECT(_xlfn.TEXTJOIN("",TRUE,A68,"!",ADDRESS(16+(A69-1)*A65,1)))</f>
        <v>MET 001</v>
      </c>
      <c r="B55" s="50"/>
      <c r="C55" s="51" t="str">
        <f ca="1">INDIRECT(_xlfn.TEXTJOIN("",TRUE,A68,"!",ADDRESS(16+(A69-1)*A65,2)))</f>
        <v>Basic Mechanical Engineering</v>
      </c>
      <c r="D55" s="52"/>
      <c r="E55" s="52"/>
      <c r="F55" s="52"/>
      <c r="G55" s="53"/>
      <c r="H55" s="20">
        <f ca="1">INDIRECT(_xlfn.TEXTJOIN("",TRUE,A68,"!",ADDRESS(16+(A69-1)*A65,6)))</f>
        <v>4</v>
      </c>
      <c r="I55" s="20" t="str">
        <f ca="1">INDIRECT(_xlfn.TEXTJOIN("",TRUE,A68,"!",ADDRESS(16+(A69-1)*A65,13)))</f>
        <v>E</v>
      </c>
      <c r="J55" s="20">
        <f ca="1">INDIRECT(_xlfn.TEXTJOIN("",TRUE,A68,"!",ADDRESS(16+(A69-1)*A65,14)))</f>
        <v>5</v>
      </c>
    </row>
    <row r="56" spans="1:10" ht="27.95" customHeight="1" x14ac:dyDescent="0.25">
      <c r="A56" s="49" t="str">
        <f ca="1">INDIRECT(_xlfn.TEXTJOIN("",TRUE,A68,"!",ADDRESS(17+(A69-1)*A65,1)))</f>
        <v>AHP 002</v>
      </c>
      <c r="B56" s="50"/>
      <c r="C56" s="51" t="str">
        <f ca="1">INDIRECT(_xlfn.TEXTJOIN("",TRUE,A68,"!",ADDRESS(17+(A69-1)*A65,2)))</f>
        <v>Engineering Chemistry Lab</v>
      </c>
      <c r="D56" s="52"/>
      <c r="E56" s="52"/>
      <c r="F56" s="52"/>
      <c r="G56" s="53"/>
      <c r="H56" s="20">
        <f ca="1">INDIRECT(_xlfn.TEXTJOIN("",TRUE,A68,"!",ADDRESS(17+(A69-1)*A65,6)))</f>
        <v>1</v>
      </c>
      <c r="I56" s="20" t="str">
        <f ca="1">INDIRECT(_xlfn.TEXTJOIN("",TRUE,A68,"!",ADDRESS(17+(A69-1)*A65,13)))</f>
        <v>B</v>
      </c>
      <c r="J56" s="20">
        <f ca="1">INDIRECT(_xlfn.TEXTJOIN("",TRUE,A68,"!",ADDRESS(17+(A69-1)*A65,14)))</f>
        <v>8</v>
      </c>
    </row>
    <row r="57" spans="1:10" ht="27.95" customHeight="1" x14ac:dyDescent="0.25">
      <c r="A57" s="49" t="str">
        <f ca="1">INDIRECT(_xlfn.TEXTJOIN("",TRUE,A68,"!",ADDRESS(18+(A69-1)*A65,1)))</f>
        <v>ECP 001</v>
      </c>
      <c r="B57" s="50"/>
      <c r="C57" s="51" t="str">
        <f ca="1">INDIRECT(_xlfn.TEXTJOIN("",TRUE,A68,"!",ADDRESS(18+(A69-1)*A65,2)))</f>
        <v>Basic Electronics Engineering Lab</v>
      </c>
      <c r="D57" s="52"/>
      <c r="E57" s="52"/>
      <c r="F57" s="52"/>
      <c r="G57" s="53"/>
      <c r="H57" s="20">
        <f ca="1">INDIRECT(_xlfn.TEXTJOIN("",TRUE,A68,"!",ADDRESS(18+(A69-1)*A65,6)))</f>
        <v>1</v>
      </c>
      <c r="I57" s="20" t="str">
        <f ca="1">INDIRECT(_xlfn.TEXTJOIN("",TRUE,A68,"!",ADDRESS(18+(A69-1)*A65,13)))</f>
        <v>E+</v>
      </c>
      <c r="J57" s="20">
        <f ca="1">INDIRECT(_xlfn.TEXTJOIN("",TRUE,A68,"!",ADDRESS(18+(A69-1)*A65,14)))</f>
        <v>5.5</v>
      </c>
    </row>
    <row r="58" spans="1:10" ht="27.95" customHeight="1" x14ac:dyDescent="0.25">
      <c r="A58" s="49" t="str">
        <f ca="1">INDIRECT(_xlfn.TEXTJOIN("",TRUE,A68,"!",ADDRESS(19+(A69-1)*A65,1)))</f>
        <v>MEP 001</v>
      </c>
      <c r="B58" s="50"/>
      <c r="C58" s="51" t="str">
        <f ca="1">INDIRECT(_xlfn.TEXTJOIN("",TRUE,A68,"!",ADDRESS(19+(A69-1)*A65,2)))</f>
        <v>Basic Mechanical Engineering Lab</v>
      </c>
      <c r="D58" s="52"/>
      <c r="E58" s="52"/>
      <c r="F58" s="52"/>
      <c r="G58" s="53"/>
      <c r="H58" s="20">
        <f ca="1">INDIRECT(_xlfn.TEXTJOIN("",TRUE,A68,"!",ADDRESS(19+(A69-1)*A65,6)))</f>
        <v>1</v>
      </c>
      <c r="I58" s="20" t="str">
        <f ca="1">INDIRECT(_xlfn.TEXTJOIN("",TRUE,A68,"!",ADDRESS(19+(A69-1)*A65,13)))</f>
        <v>A+</v>
      </c>
      <c r="J58" s="20">
        <f ca="1">INDIRECT(_xlfn.TEXTJOIN("",TRUE,A68,"!",ADDRESS(19+(A69-1)*A65,14)))</f>
        <v>9.5</v>
      </c>
    </row>
    <row r="59" spans="1:10" ht="27.95" customHeight="1" x14ac:dyDescent="0.25">
      <c r="A59" s="49" t="str">
        <f ca="1">INDIRECT(_xlfn.TEXTJOIN("",TRUE,A68,"!",ADDRESS(20+(A69-1)*A65,1)))</f>
        <v>MEP 003</v>
      </c>
      <c r="B59" s="50"/>
      <c r="C59" s="51" t="str">
        <f ca="1">INDIRECT(_xlfn.TEXTJOIN("",TRUE,A68,"!",ADDRESS(20+(A69-1)*A65,2)))</f>
        <v>Workshop Practices Lab</v>
      </c>
      <c r="D59" s="52"/>
      <c r="E59" s="52"/>
      <c r="F59" s="52"/>
      <c r="G59" s="53"/>
      <c r="H59" s="20">
        <f ca="1">INDIRECT(_xlfn.TEXTJOIN("",TRUE,A68,"!",ADDRESS(20+(A69-1)*A65,6)))</f>
        <v>2</v>
      </c>
      <c r="I59" s="20" t="str">
        <f ca="1">INDIRECT(_xlfn.TEXTJOIN("",TRUE,A68,"!",ADDRESS(20+(A69-1)*A65,13)))</f>
        <v>A+</v>
      </c>
      <c r="J59" s="20">
        <f ca="1">INDIRECT(_xlfn.TEXTJOIN("",TRUE,A68,"!",ADDRESS(20+(A69-1)*A65,14)))</f>
        <v>9.5</v>
      </c>
    </row>
    <row r="60" spans="1:10" ht="27.95" customHeight="1" x14ac:dyDescent="0.25">
      <c r="A60" s="49" t="str">
        <f ca="1">INDIRECT(_xlfn.TEXTJOIN("",TRUE,A68,"!",ADDRESS(21+(A69-1)*A65,1)))</f>
        <v>AHP 004</v>
      </c>
      <c r="B60" s="50"/>
      <c r="C60" s="51" t="str">
        <f ca="1">INDIRECT(_xlfn.TEXTJOIN("",TRUE,A68,"!",ADDRESS(21+(A69-1)*A65,2)))</f>
        <v>Emerging Technologies in Engineering Lab</v>
      </c>
      <c r="D60" s="52"/>
      <c r="E60" s="52"/>
      <c r="F60" s="52"/>
      <c r="G60" s="53"/>
      <c r="H60" s="20">
        <f ca="1">INDIRECT(_xlfn.TEXTJOIN("",TRUE,A68,"!",ADDRESS(21+(A69-1)*A65,6)))</f>
        <v>1</v>
      </c>
      <c r="I60" s="20" t="str">
        <f ca="1">INDIRECT(_xlfn.TEXTJOIN("",TRUE,A68,"!",ADDRESS(21+(A69-1)*A65,13)))</f>
        <v>A+</v>
      </c>
      <c r="J60" s="20">
        <f ca="1">INDIRECT(_xlfn.TEXTJOIN("",TRUE,A68,"!",ADDRESS(21+(A69-1)*A65,14)))</f>
        <v>9.5</v>
      </c>
    </row>
    <row r="61" spans="1:10" ht="27.95" customHeight="1" x14ac:dyDescent="0.25">
      <c r="A61" s="49" t="str">
        <f ca="1">INDIRECT(_xlfn.TEXTJOIN("",TRUE,A68,"!",ADDRESS(22+(A69-1)*A65,1)))</f>
        <v>CSP 002</v>
      </c>
      <c r="B61" s="50"/>
      <c r="C61" s="51" t="str">
        <f ca="1">INDIRECT(_xlfn.TEXTJOIN("",TRUE,A68,"!",ADDRESS(22+(A69-1)*A65,2)))</f>
        <v>Computer Applications and IOT</v>
      </c>
      <c r="D61" s="52"/>
      <c r="E61" s="52"/>
      <c r="F61" s="52"/>
      <c r="G61" s="53"/>
      <c r="H61" s="20">
        <f ca="1">INDIRECT(_xlfn.TEXTJOIN("",TRUE,A68,"!",ADDRESS(22+(A69-1)*A65,6)))</f>
        <v>1</v>
      </c>
      <c r="I61" s="20" t="str">
        <f ca="1">INDIRECT(_xlfn.TEXTJOIN("",TRUE,A68,"!",ADDRESS(22+(A69-1)*A65,13)))</f>
        <v>A</v>
      </c>
      <c r="J61" s="20">
        <f ca="1">INDIRECT(_xlfn.TEXTJOIN("",TRUE,A68,"!",ADDRESS(22+(A69-1)*A65,14)))</f>
        <v>9</v>
      </c>
    </row>
    <row r="62" spans="1:10" ht="27.95" customHeight="1" x14ac:dyDescent="0.25">
      <c r="A62" s="49" t="str">
        <f ca="1">INDIRECT(_xlfn.TEXTJOIN("",TRUE,A68,"!",ADDRESS(23+(A69-1)*A65,1)))</f>
        <v>AHP 006</v>
      </c>
      <c r="B62" s="50"/>
      <c r="C62" s="51" t="str">
        <f ca="1">INDIRECT(_xlfn.TEXTJOIN("",TRUE,A68,"!",ADDRESS(23+(A69-1)*A65,2)))</f>
        <v>English Language Lab ($)</v>
      </c>
      <c r="D62" s="52"/>
      <c r="E62" s="52"/>
      <c r="F62" s="52"/>
      <c r="G62" s="53"/>
      <c r="H62" s="20">
        <f ca="1">INDIRECT(_xlfn.TEXTJOIN("",TRUE,A68,"!",ADDRESS(23+(A69-1)*A65,6)))</f>
        <v>0</v>
      </c>
      <c r="I62" s="20" t="str">
        <f ca="1">INDIRECT(_xlfn.TEXTJOIN("",TRUE,A68,"!",ADDRESS(23+(A69-1)*A65,13)))</f>
        <v>C</v>
      </c>
      <c r="J62" s="20">
        <f ca="1">INDIRECT(_xlfn.TEXTJOIN("",TRUE,A68,"!",ADDRESS(23+(A69-1)*A65,14)))</f>
        <v>7</v>
      </c>
    </row>
    <row r="63" spans="1:10" ht="27.95" customHeight="1" x14ac:dyDescent="0.25">
      <c r="A63" s="49" t="str">
        <f ca="1">INDIRECT(_xlfn.TEXTJOIN("",TRUE,A68,"!",ADDRESS(24+(A69-1)*A65,1)))</f>
        <v>GP 01</v>
      </c>
      <c r="B63" s="50"/>
      <c r="C63" s="51" t="str">
        <f ca="1">INDIRECT(_xlfn.TEXTJOIN("",TRUE,A68,"!",ADDRESS(24+(A69-1)*A65,2)))</f>
        <v>General Proficiency ($)</v>
      </c>
      <c r="D63" s="52"/>
      <c r="E63" s="52"/>
      <c r="F63" s="52"/>
      <c r="G63" s="53"/>
      <c r="H63" s="20">
        <f ca="1">INDIRECT(_xlfn.TEXTJOIN("",TRUE,A68,"!",ADDRESS(24+(A69-1)*A65,6)))</f>
        <v>0</v>
      </c>
      <c r="I63" s="54" t="str">
        <f ca="1">INDIRECT(_xlfn.TEXTJOIN("",TRUE,A68,"!",ADDRESS(24+(A69-1)*A65,13)))</f>
        <v>Excellent</v>
      </c>
      <c r="J63" s="55"/>
    </row>
    <row r="64" spans="1:10" ht="27.95" customHeight="1" x14ac:dyDescent="0.25">
      <c r="A64" s="56" t="s">
        <v>54</v>
      </c>
      <c r="B64" s="56"/>
      <c r="C64" s="56"/>
      <c r="D64" s="56"/>
      <c r="E64" s="56"/>
      <c r="F64" s="56"/>
      <c r="G64" s="56"/>
      <c r="H64" s="16">
        <f ca="1">SUM(H52:H63)</f>
        <v>23</v>
      </c>
      <c r="I64" s="16" t="s">
        <v>46</v>
      </c>
      <c r="J64" s="16">
        <f ca="1">SUMPRODUCT(J52:J62,H52:H62)</f>
        <v>126.5</v>
      </c>
    </row>
    <row r="65" spans="1:10" ht="27.95" customHeight="1" x14ac:dyDescent="0.25">
      <c r="A65" s="22">
        <f>ROWS(A52:B63)+9</f>
        <v>21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27.95" customHeight="1" x14ac:dyDescent="0.25">
      <c r="A66" s="57" t="s">
        <v>42</v>
      </c>
      <c r="B66" s="57"/>
      <c r="C66" s="21">
        <f ca="1">INDIRECT(_xlfn.TEXTJOIN("",TRUE,A68,"!",ADDRESS(5+A69*A65,12)))</f>
        <v>19</v>
      </c>
      <c r="D66" s="57" t="s">
        <v>40</v>
      </c>
      <c r="E66" s="57"/>
      <c r="F66" s="18">
        <f ca="1">INDIRECT(_xlfn.TEXTJOIN("",TRUE,A68,"!",ADDRESS(5+A69*A65,8)))</f>
        <v>5.5</v>
      </c>
      <c r="G66" s="57" t="s">
        <v>41</v>
      </c>
      <c r="H66" s="57"/>
      <c r="I66" s="58">
        <f ca="1">INDIRECT(_xlfn.TEXTJOIN("",TRUE,A68,"!",ADDRESS(5+A69*A65,10)))</f>
        <v>5.5</v>
      </c>
      <c r="J66" s="58"/>
    </row>
    <row r="67" spans="1:10" ht="27.95" customHeight="1" x14ac:dyDescent="0.25">
      <c r="A67" s="19" t="s">
        <v>38</v>
      </c>
      <c r="B67" s="59" t="str">
        <f ca="1">INDIRECT(_xlfn.TEXTJOIN("",TRUE,A68,"!",ADDRESS(5+A69*A65,2)))</f>
        <v>CARRY OVER</v>
      </c>
      <c r="C67" s="59"/>
      <c r="D67" s="60" t="s">
        <v>39</v>
      </c>
      <c r="E67" s="60"/>
      <c r="F67" s="61" t="str">
        <f ca="1">INDIRECT(_xlfn.TEXTJOIN("",TRUE,A68,"!",ADDRESS(5+A69*A65,5)))</f>
        <v>BACK IN ECT 001</v>
      </c>
      <c r="G67" s="61"/>
      <c r="H67" s="61"/>
      <c r="I67" s="61"/>
      <c r="J67" s="61"/>
    </row>
    <row r="68" spans="1:10" ht="27.95" customHeight="1" x14ac:dyDescent="0.25">
      <c r="A68" s="22" t="str">
        <f>A47</f>
        <v>TC_I</v>
      </c>
    </row>
    <row r="69" spans="1:10" ht="27.95" customHeight="1" x14ac:dyDescent="0.25">
      <c r="A69" s="22">
        <f>A48+1</f>
        <v>3</v>
      </c>
    </row>
    <row r="70" spans="1:10" ht="27.95" customHeight="1" x14ac:dyDescent="0.25">
      <c r="A70" s="62" t="s">
        <v>26</v>
      </c>
      <c r="B70" s="62"/>
      <c r="C70" s="62" t="str">
        <f ca="1">INDIRECT(_xlfn.TEXTJOIN("",TRUE,A89,"!",ADDRESS(9+(A90-1)*A86,2)))</f>
        <v>Abhinav Nautiyal</v>
      </c>
      <c r="D70" s="62"/>
      <c r="E70" s="62"/>
      <c r="F70" s="62" t="s">
        <v>52</v>
      </c>
      <c r="G70" s="62"/>
      <c r="H70" s="62"/>
      <c r="I70" s="63">
        <f ca="1">INDIRECT(_xlfn.TEXTJOIN("",TRUE,A89,"!",ADDRESS(9+(A90-1)*A86,9)))</f>
        <v>250090101004</v>
      </c>
      <c r="J70" s="63"/>
    </row>
    <row r="71" spans="1:10" ht="27.95" customHeight="1" x14ac:dyDescent="0.25">
      <c r="A71" s="62" t="s">
        <v>27</v>
      </c>
      <c r="B71" s="62"/>
      <c r="C71" s="62" t="str">
        <f ca="1">INDIRECT(_xlfn.TEXTJOIN("",TRUE,A89,"!",ADDRESS(9+(A90-1)*A86,5)))</f>
        <v>Virendra Nautiyal</v>
      </c>
      <c r="D71" s="62"/>
      <c r="E71" s="62"/>
      <c r="F71" s="64" t="s">
        <v>53</v>
      </c>
      <c r="G71" s="64"/>
      <c r="H71" s="64"/>
      <c r="I71" s="63" t="str">
        <f ca="1">INDIRECT(_xlfn.TEXTJOIN("",TRUE,A89,"!",ADDRESS(9+(A90-1)*A86,13)))</f>
        <v>UTU/2501103978</v>
      </c>
      <c r="J71" s="63"/>
    </row>
    <row r="72" spans="1:10" ht="27.95" customHeight="1" x14ac:dyDescent="0.25">
      <c r="A72" s="59" t="s">
        <v>30</v>
      </c>
      <c r="B72" s="59"/>
      <c r="C72" s="59" t="s">
        <v>31</v>
      </c>
      <c r="D72" s="59"/>
      <c r="E72" s="59"/>
      <c r="F72" s="59"/>
      <c r="G72" s="59"/>
      <c r="H72" s="15" t="s">
        <v>32</v>
      </c>
      <c r="I72" s="15" t="s">
        <v>12</v>
      </c>
      <c r="J72" s="15" t="s">
        <v>36</v>
      </c>
    </row>
    <row r="73" spans="1:10" ht="27.95" customHeight="1" x14ac:dyDescent="0.25">
      <c r="A73" s="49" t="str">
        <f ca="1">INDIRECT(_xlfn.TEXTJOIN("",TRUE,A89,"!",ADDRESS(13+(A90-1)*A86,1)))</f>
        <v>AHT 002</v>
      </c>
      <c r="B73" s="50"/>
      <c r="C73" s="51" t="str">
        <f ca="1">INDIRECT(_xlfn.TEXTJOIN("",TRUE,A89,"!",ADDRESS(13+(A90-1)*A86,2)))</f>
        <v>Engineering Chemistry</v>
      </c>
      <c r="D73" s="52"/>
      <c r="E73" s="52"/>
      <c r="F73" s="52"/>
      <c r="G73" s="53"/>
      <c r="H73" s="20">
        <f ca="1">INDIRECT(_xlfn.TEXTJOIN("",TRUE,A89,"!",ADDRESS(13+(A90-1)*A86,6)))</f>
        <v>4</v>
      </c>
      <c r="I73" s="20" t="str">
        <f ca="1">INDIRECT(_xlfn.TEXTJOIN("",TRUE,A89,"!",ADDRESS(13+(A90-1)*A86,13)))</f>
        <v>C</v>
      </c>
      <c r="J73" s="20">
        <f ca="1">INDIRECT(_xlfn.TEXTJOIN("",TRUE,A89,"!",ADDRESS(13+(A90-1)*A86,14)))</f>
        <v>7</v>
      </c>
    </row>
    <row r="74" spans="1:10" ht="27.95" customHeight="1" x14ac:dyDescent="0.25">
      <c r="A74" s="49" t="str">
        <f ca="1">INDIRECT(_xlfn.TEXTJOIN("",TRUE,A89,"!",ADDRESS(14+(A90-1)*A86,1)))</f>
        <v>AHT 003</v>
      </c>
      <c r="B74" s="50"/>
      <c r="C74" s="51" t="str">
        <f ca="1">INDIRECT(_xlfn.TEXTJOIN("",TRUE,A89,"!",ADDRESS(14+(A90-1)*A86,2)))</f>
        <v>Introduction to Engineering Mathematics</v>
      </c>
      <c r="D74" s="52"/>
      <c r="E74" s="52"/>
      <c r="F74" s="52"/>
      <c r="G74" s="53"/>
      <c r="H74" s="20">
        <f ca="1">INDIRECT(_xlfn.TEXTJOIN("",TRUE,A89,"!",ADDRESS(14+(A90-1)*A86,6)))</f>
        <v>4</v>
      </c>
      <c r="I74" s="20" t="str">
        <f ca="1">INDIRECT(_xlfn.TEXTJOIN("",TRUE,A89,"!",ADDRESS(14+(A90-1)*A86,13)))</f>
        <v>C</v>
      </c>
      <c r="J74" s="20">
        <f ca="1">INDIRECT(_xlfn.TEXTJOIN("",TRUE,A89,"!",ADDRESS(14+(A90-1)*A86,14)))</f>
        <v>7</v>
      </c>
    </row>
    <row r="75" spans="1:10" ht="27.95" customHeight="1" x14ac:dyDescent="0.25">
      <c r="A75" s="49" t="str">
        <f ca="1">INDIRECT(_xlfn.TEXTJOIN("",TRUE,A89,"!",ADDRESS(15+(A90-1)*A86,1)))</f>
        <v>ECT 001</v>
      </c>
      <c r="B75" s="50"/>
      <c r="C75" s="51" t="str">
        <f ca="1">INDIRECT(_xlfn.TEXTJOIN("",TRUE,A89,"!",ADDRESS(15+(A90-1)*A86,2)))</f>
        <v>Basic Electronics Engineering</v>
      </c>
      <c r="D75" s="52"/>
      <c r="E75" s="52"/>
      <c r="F75" s="52"/>
      <c r="G75" s="53"/>
      <c r="H75" s="20">
        <f ca="1">INDIRECT(_xlfn.TEXTJOIN("",TRUE,A89,"!",ADDRESS(15+(A90-1)*A86,6)))</f>
        <v>4</v>
      </c>
      <c r="I75" s="20" t="str">
        <f ca="1">INDIRECT(_xlfn.TEXTJOIN("",TRUE,A89,"!",ADDRESS(15+(A90-1)*A86,13)))</f>
        <v>E</v>
      </c>
      <c r="J75" s="20">
        <f ca="1">INDIRECT(_xlfn.TEXTJOIN("",TRUE,A89,"!",ADDRESS(15+(A90-1)*A86,14)))</f>
        <v>5</v>
      </c>
    </row>
    <row r="76" spans="1:10" ht="27.95" customHeight="1" x14ac:dyDescent="0.25">
      <c r="A76" s="49" t="str">
        <f ca="1">INDIRECT(_xlfn.TEXTJOIN("",TRUE,A89,"!",ADDRESS(16+(A90-1)*A86,1)))</f>
        <v>MET 001</v>
      </c>
      <c r="B76" s="50"/>
      <c r="C76" s="51" t="str">
        <f ca="1">INDIRECT(_xlfn.TEXTJOIN("",TRUE,A89,"!",ADDRESS(16+(A90-1)*A86,2)))</f>
        <v>Basic Mechanical Engineering</v>
      </c>
      <c r="D76" s="52"/>
      <c r="E76" s="52"/>
      <c r="F76" s="52"/>
      <c r="G76" s="53"/>
      <c r="H76" s="20">
        <f ca="1">INDIRECT(_xlfn.TEXTJOIN("",TRUE,A89,"!",ADDRESS(16+(A90-1)*A86,6)))</f>
        <v>4</v>
      </c>
      <c r="I76" s="20" t="str">
        <f ca="1">INDIRECT(_xlfn.TEXTJOIN("",TRUE,A89,"!",ADDRESS(16+(A90-1)*A86,13)))</f>
        <v>E+</v>
      </c>
      <c r="J76" s="20">
        <f ca="1">INDIRECT(_xlfn.TEXTJOIN("",TRUE,A89,"!",ADDRESS(16+(A90-1)*A86,14)))</f>
        <v>5.5</v>
      </c>
    </row>
    <row r="77" spans="1:10" ht="27.95" customHeight="1" x14ac:dyDescent="0.25">
      <c r="A77" s="49" t="str">
        <f ca="1">INDIRECT(_xlfn.TEXTJOIN("",TRUE,A89,"!",ADDRESS(17+(A90-1)*A86,1)))</f>
        <v>AHP 002</v>
      </c>
      <c r="B77" s="50"/>
      <c r="C77" s="51" t="str">
        <f ca="1">INDIRECT(_xlfn.TEXTJOIN("",TRUE,A89,"!",ADDRESS(17+(A90-1)*A86,2)))</f>
        <v>Engineering Chemistry Lab</v>
      </c>
      <c r="D77" s="52"/>
      <c r="E77" s="52"/>
      <c r="F77" s="52"/>
      <c r="G77" s="53"/>
      <c r="H77" s="20">
        <f ca="1">INDIRECT(_xlfn.TEXTJOIN("",TRUE,A89,"!",ADDRESS(17+(A90-1)*A86,6)))</f>
        <v>1</v>
      </c>
      <c r="I77" s="20" t="str">
        <f ca="1">INDIRECT(_xlfn.TEXTJOIN("",TRUE,A89,"!",ADDRESS(17+(A90-1)*A86,13)))</f>
        <v>B+</v>
      </c>
      <c r="J77" s="20">
        <f ca="1">INDIRECT(_xlfn.TEXTJOIN("",TRUE,A89,"!",ADDRESS(17+(A90-1)*A86,14)))</f>
        <v>8.5</v>
      </c>
    </row>
    <row r="78" spans="1:10" ht="27.95" customHeight="1" x14ac:dyDescent="0.25">
      <c r="A78" s="49" t="str">
        <f ca="1">INDIRECT(_xlfn.TEXTJOIN("",TRUE,A89,"!",ADDRESS(18+(A90-1)*A86,1)))</f>
        <v>ECP 001</v>
      </c>
      <c r="B78" s="50"/>
      <c r="C78" s="51" t="str">
        <f ca="1">INDIRECT(_xlfn.TEXTJOIN("",TRUE,A89,"!",ADDRESS(18+(A90-1)*A86,2)))</f>
        <v>Basic Electronics Engineering Lab</v>
      </c>
      <c r="D78" s="52"/>
      <c r="E78" s="52"/>
      <c r="F78" s="52"/>
      <c r="G78" s="53"/>
      <c r="H78" s="20">
        <f ca="1">INDIRECT(_xlfn.TEXTJOIN("",TRUE,A89,"!",ADDRESS(18+(A90-1)*A86,6)))</f>
        <v>1</v>
      </c>
      <c r="I78" s="20" t="str">
        <f ca="1">INDIRECT(_xlfn.TEXTJOIN("",TRUE,A89,"!",ADDRESS(18+(A90-1)*A86,13)))</f>
        <v>C</v>
      </c>
      <c r="J78" s="20">
        <f ca="1">INDIRECT(_xlfn.TEXTJOIN("",TRUE,A89,"!",ADDRESS(18+(A90-1)*A86,14)))</f>
        <v>7</v>
      </c>
    </row>
    <row r="79" spans="1:10" ht="27.95" customHeight="1" x14ac:dyDescent="0.25">
      <c r="A79" s="49" t="str">
        <f ca="1">INDIRECT(_xlfn.TEXTJOIN("",TRUE,A89,"!",ADDRESS(19+(A90-1)*A86,1)))</f>
        <v>MEP 001</v>
      </c>
      <c r="B79" s="50"/>
      <c r="C79" s="51" t="str">
        <f ca="1">INDIRECT(_xlfn.TEXTJOIN("",TRUE,A89,"!",ADDRESS(19+(A90-1)*A86,2)))</f>
        <v>Basic Mechanical Engineering Lab</v>
      </c>
      <c r="D79" s="52"/>
      <c r="E79" s="52"/>
      <c r="F79" s="52"/>
      <c r="G79" s="53"/>
      <c r="H79" s="20">
        <f ca="1">INDIRECT(_xlfn.TEXTJOIN("",TRUE,A89,"!",ADDRESS(19+(A90-1)*A86,6)))</f>
        <v>1</v>
      </c>
      <c r="I79" s="20" t="str">
        <f ca="1">INDIRECT(_xlfn.TEXTJOIN("",TRUE,A89,"!",ADDRESS(19+(A90-1)*A86,13)))</f>
        <v>A+</v>
      </c>
      <c r="J79" s="20">
        <f ca="1">INDIRECT(_xlfn.TEXTJOIN("",TRUE,A89,"!",ADDRESS(19+(A90-1)*A86,14)))</f>
        <v>9.5</v>
      </c>
    </row>
    <row r="80" spans="1:10" ht="27.95" customHeight="1" x14ac:dyDescent="0.25">
      <c r="A80" s="49" t="str">
        <f ca="1">INDIRECT(_xlfn.TEXTJOIN("",TRUE,A89,"!",ADDRESS(20+(A90-1)*A86,1)))</f>
        <v>MEP 003</v>
      </c>
      <c r="B80" s="50"/>
      <c r="C80" s="51" t="str">
        <f ca="1">INDIRECT(_xlfn.TEXTJOIN("",TRUE,A89,"!",ADDRESS(20+(A90-1)*A86,2)))</f>
        <v>Workshop Practices Lab</v>
      </c>
      <c r="D80" s="52"/>
      <c r="E80" s="52"/>
      <c r="F80" s="52"/>
      <c r="G80" s="53"/>
      <c r="H80" s="20">
        <f ca="1">INDIRECT(_xlfn.TEXTJOIN("",TRUE,A89,"!",ADDRESS(20+(A90-1)*A86,6)))</f>
        <v>2</v>
      </c>
      <c r="I80" s="20" t="str">
        <f ca="1">INDIRECT(_xlfn.TEXTJOIN("",TRUE,A89,"!",ADDRESS(20+(A90-1)*A86,13)))</f>
        <v>A+</v>
      </c>
      <c r="J80" s="20">
        <f ca="1">INDIRECT(_xlfn.TEXTJOIN("",TRUE,A89,"!",ADDRESS(20+(A90-1)*A86,14)))</f>
        <v>9.5</v>
      </c>
    </row>
    <row r="81" spans="1:10" ht="27.95" customHeight="1" x14ac:dyDescent="0.25">
      <c r="A81" s="49" t="str">
        <f ca="1">INDIRECT(_xlfn.TEXTJOIN("",TRUE,A89,"!",ADDRESS(21+(A90-1)*A86,1)))</f>
        <v>AHP 004</v>
      </c>
      <c r="B81" s="50"/>
      <c r="C81" s="51" t="str">
        <f ca="1">INDIRECT(_xlfn.TEXTJOIN("",TRUE,A89,"!",ADDRESS(21+(A90-1)*A86,2)))</f>
        <v>Emerging Technologies in Engineering Lab</v>
      </c>
      <c r="D81" s="52"/>
      <c r="E81" s="52"/>
      <c r="F81" s="52"/>
      <c r="G81" s="53"/>
      <c r="H81" s="20">
        <f ca="1">INDIRECT(_xlfn.TEXTJOIN("",TRUE,A89,"!",ADDRESS(21+(A90-1)*A86,6)))</f>
        <v>1</v>
      </c>
      <c r="I81" s="20" t="str">
        <f ca="1">INDIRECT(_xlfn.TEXTJOIN("",TRUE,A89,"!",ADDRESS(21+(A90-1)*A86,13)))</f>
        <v>A+</v>
      </c>
      <c r="J81" s="20">
        <f ca="1">INDIRECT(_xlfn.TEXTJOIN("",TRUE,A89,"!",ADDRESS(21+(A90-1)*A86,14)))</f>
        <v>9.5</v>
      </c>
    </row>
    <row r="82" spans="1:10" ht="27.95" customHeight="1" x14ac:dyDescent="0.25">
      <c r="A82" s="49" t="str">
        <f ca="1">INDIRECT(_xlfn.TEXTJOIN("",TRUE,A89,"!",ADDRESS(22+(A90-1)*A86,1)))</f>
        <v>CSP 002</v>
      </c>
      <c r="B82" s="50"/>
      <c r="C82" s="51" t="str">
        <f ca="1">INDIRECT(_xlfn.TEXTJOIN("",TRUE,A89,"!",ADDRESS(22+(A90-1)*A86,2)))</f>
        <v>Computer Applications and IOT</v>
      </c>
      <c r="D82" s="52"/>
      <c r="E82" s="52"/>
      <c r="F82" s="52"/>
      <c r="G82" s="53"/>
      <c r="H82" s="20">
        <f ca="1">INDIRECT(_xlfn.TEXTJOIN("",TRUE,A89,"!",ADDRESS(22+(A90-1)*A86,6)))</f>
        <v>1</v>
      </c>
      <c r="I82" s="20" t="str">
        <f ca="1">INDIRECT(_xlfn.TEXTJOIN("",TRUE,A89,"!",ADDRESS(22+(A90-1)*A86,13)))</f>
        <v>B+</v>
      </c>
      <c r="J82" s="20">
        <f ca="1">INDIRECT(_xlfn.TEXTJOIN("",TRUE,A89,"!",ADDRESS(22+(A90-1)*A86,14)))</f>
        <v>8.5</v>
      </c>
    </row>
    <row r="83" spans="1:10" ht="27.95" customHeight="1" x14ac:dyDescent="0.25">
      <c r="A83" s="49" t="str">
        <f ca="1">INDIRECT(_xlfn.TEXTJOIN("",TRUE,A89,"!",ADDRESS(23+(A90-1)*A86,1)))</f>
        <v>AHP 006</v>
      </c>
      <c r="B83" s="50"/>
      <c r="C83" s="51" t="str">
        <f ca="1">INDIRECT(_xlfn.TEXTJOIN("",TRUE,A89,"!",ADDRESS(23+(A90-1)*A86,2)))</f>
        <v>English Language Lab ($)</v>
      </c>
      <c r="D83" s="52"/>
      <c r="E83" s="52"/>
      <c r="F83" s="52"/>
      <c r="G83" s="53"/>
      <c r="H83" s="20">
        <f ca="1">INDIRECT(_xlfn.TEXTJOIN("",TRUE,A89,"!",ADDRESS(23+(A90-1)*A86,6)))</f>
        <v>0</v>
      </c>
      <c r="I83" s="20" t="str">
        <f ca="1">INDIRECT(_xlfn.TEXTJOIN("",TRUE,A89,"!",ADDRESS(23+(A90-1)*A86,13)))</f>
        <v>D+</v>
      </c>
      <c r="J83" s="20">
        <f ca="1">INDIRECT(_xlfn.TEXTJOIN("",TRUE,A89,"!",ADDRESS(23+(A90-1)*A86,14)))</f>
        <v>6.5</v>
      </c>
    </row>
    <row r="84" spans="1:10" ht="27.95" customHeight="1" x14ac:dyDescent="0.25">
      <c r="A84" s="49" t="str">
        <f ca="1">INDIRECT(_xlfn.TEXTJOIN("",TRUE,A89,"!",ADDRESS(24+(A90-1)*A86,1)))</f>
        <v>GP 01</v>
      </c>
      <c r="B84" s="50"/>
      <c r="C84" s="51" t="str">
        <f ca="1">INDIRECT(_xlfn.TEXTJOIN("",TRUE,A89,"!",ADDRESS(24+(A90-1)*A86,2)))</f>
        <v>General Proficiency ($)</v>
      </c>
      <c r="D84" s="52"/>
      <c r="E84" s="52"/>
      <c r="F84" s="52"/>
      <c r="G84" s="53"/>
      <c r="H84" s="20">
        <f ca="1">INDIRECT(_xlfn.TEXTJOIN("",TRUE,A89,"!",ADDRESS(24+(A90-1)*A86,6)))</f>
        <v>0</v>
      </c>
      <c r="I84" s="54" t="str">
        <f ca="1">INDIRECT(_xlfn.TEXTJOIN("",TRUE,A89,"!",ADDRESS(24+(A90-1)*A86,13)))</f>
        <v>Excellent</v>
      </c>
      <c r="J84" s="55"/>
    </row>
    <row r="85" spans="1:10" ht="27.95" customHeight="1" x14ac:dyDescent="0.25">
      <c r="A85" s="56" t="s">
        <v>54</v>
      </c>
      <c r="B85" s="56"/>
      <c r="C85" s="56"/>
      <c r="D85" s="56"/>
      <c r="E85" s="56"/>
      <c r="F85" s="56"/>
      <c r="G85" s="56"/>
      <c r="H85" s="16">
        <f ca="1">SUM(H73:H84)</f>
        <v>23</v>
      </c>
      <c r="I85" s="16" t="s">
        <v>46</v>
      </c>
      <c r="J85" s="16">
        <f ca="1">SUMPRODUCT(J73:J83,H73:H83)</f>
        <v>160</v>
      </c>
    </row>
    <row r="86" spans="1:10" ht="27.95" customHeight="1" x14ac:dyDescent="0.25">
      <c r="A86" s="22">
        <f>ROWS(A73:B84)+9</f>
        <v>21</v>
      </c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27.95" customHeight="1" x14ac:dyDescent="0.25">
      <c r="A87" s="57" t="s">
        <v>42</v>
      </c>
      <c r="B87" s="57"/>
      <c r="C87" s="21">
        <f ca="1">INDIRECT(_xlfn.TEXTJOIN("",TRUE,A89,"!",ADDRESS(5+A90*A86,12)))</f>
        <v>23</v>
      </c>
      <c r="D87" s="57" t="s">
        <v>40</v>
      </c>
      <c r="E87" s="57"/>
      <c r="F87" s="18">
        <f ca="1">INDIRECT(_xlfn.TEXTJOIN("",TRUE,A89,"!",ADDRESS(5+A90*A86,8)))</f>
        <v>6.9565217391304346</v>
      </c>
      <c r="G87" s="57" t="s">
        <v>41</v>
      </c>
      <c r="H87" s="57"/>
      <c r="I87" s="58">
        <f ca="1">INDIRECT(_xlfn.TEXTJOIN("",TRUE,A89,"!",ADDRESS(5+A90*A86,10)))</f>
        <v>6.9565217391304346</v>
      </c>
      <c r="J87" s="58"/>
    </row>
    <row r="88" spans="1:10" ht="27.95" customHeight="1" x14ac:dyDescent="0.25">
      <c r="A88" s="19" t="s">
        <v>38</v>
      </c>
      <c r="B88" s="59" t="str">
        <f ca="1">INDIRECT(_xlfn.TEXTJOIN("",TRUE,A89,"!",ADDRESS(5+A90*A86,2)))</f>
        <v>PASS</v>
      </c>
      <c r="C88" s="59"/>
      <c r="D88" s="60" t="s">
        <v>39</v>
      </c>
      <c r="E88" s="60"/>
      <c r="F88" s="61" t="str">
        <f ca="1">INDIRECT(_xlfn.TEXTJOIN("",TRUE,A89,"!",ADDRESS(5+A90*A86,5)))</f>
        <v/>
      </c>
      <c r="G88" s="61"/>
      <c r="H88" s="61"/>
      <c r="I88" s="61"/>
      <c r="J88" s="61"/>
    </row>
    <row r="89" spans="1:10" ht="27.95" customHeight="1" x14ac:dyDescent="0.25">
      <c r="A89" s="22" t="str">
        <f>A68</f>
        <v>TC_I</v>
      </c>
    </row>
    <row r="90" spans="1:10" ht="27.95" customHeight="1" x14ac:dyDescent="0.25">
      <c r="A90" s="22">
        <f>A69+1</f>
        <v>4</v>
      </c>
    </row>
    <row r="91" spans="1:10" ht="27.95" customHeight="1" x14ac:dyDescent="0.25">
      <c r="A91" s="62" t="s">
        <v>26</v>
      </c>
      <c r="B91" s="62"/>
      <c r="C91" s="62" t="str">
        <f ca="1">INDIRECT(_xlfn.TEXTJOIN("",TRUE,A110,"!",ADDRESS(9+(A111-1)*A107,2)))</f>
        <v>Abhishek Gairola</v>
      </c>
      <c r="D91" s="62"/>
      <c r="E91" s="62"/>
      <c r="F91" s="62" t="s">
        <v>52</v>
      </c>
      <c r="G91" s="62"/>
      <c r="H91" s="62"/>
      <c r="I91" s="63">
        <f ca="1">INDIRECT(_xlfn.TEXTJOIN("",TRUE,A110,"!",ADDRESS(9+(A111-1)*A107,9)))</f>
        <v>250090101005</v>
      </c>
      <c r="J91" s="63"/>
    </row>
    <row r="92" spans="1:10" ht="27.95" customHeight="1" x14ac:dyDescent="0.25">
      <c r="A92" s="62" t="s">
        <v>27</v>
      </c>
      <c r="B92" s="62"/>
      <c r="C92" s="62" t="str">
        <f ca="1">INDIRECT(_xlfn.TEXTJOIN("",TRUE,A110,"!",ADDRESS(9+(A111-1)*A107,5)))</f>
        <v>Azad Gairola</v>
      </c>
      <c r="D92" s="62"/>
      <c r="E92" s="62"/>
      <c r="F92" s="64" t="s">
        <v>53</v>
      </c>
      <c r="G92" s="64"/>
      <c r="H92" s="64"/>
      <c r="I92" s="63" t="str">
        <f ca="1">INDIRECT(_xlfn.TEXTJOIN("",TRUE,A110,"!",ADDRESS(9+(A111-1)*A107,13)))</f>
        <v>UTU/2501103801</v>
      </c>
      <c r="J92" s="63"/>
    </row>
    <row r="93" spans="1:10" ht="27.95" customHeight="1" x14ac:dyDescent="0.25">
      <c r="A93" s="59" t="s">
        <v>30</v>
      </c>
      <c r="B93" s="59"/>
      <c r="C93" s="59" t="s">
        <v>31</v>
      </c>
      <c r="D93" s="59"/>
      <c r="E93" s="59"/>
      <c r="F93" s="59"/>
      <c r="G93" s="59"/>
      <c r="H93" s="15" t="s">
        <v>32</v>
      </c>
      <c r="I93" s="15" t="s">
        <v>12</v>
      </c>
      <c r="J93" s="15" t="s">
        <v>36</v>
      </c>
    </row>
    <row r="94" spans="1:10" ht="27.95" customHeight="1" x14ac:dyDescent="0.25">
      <c r="A94" s="49" t="str">
        <f ca="1">INDIRECT(_xlfn.TEXTJOIN("",TRUE,A110,"!",ADDRESS(13+(A111-1)*A107,1)))</f>
        <v>AHT 002</v>
      </c>
      <c r="B94" s="50"/>
      <c r="C94" s="51" t="str">
        <f ca="1">INDIRECT(_xlfn.TEXTJOIN("",TRUE,A110,"!",ADDRESS(13+(A111-1)*A107,2)))</f>
        <v>Engineering Chemistry</v>
      </c>
      <c r="D94" s="52"/>
      <c r="E94" s="52"/>
      <c r="F94" s="52"/>
      <c r="G94" s="53"/>
      <c r="H94" s="20">
        <f ca="1">INDIRECT(_xlfn.TEXTJOIN("",TRUE,A110,"!",ADDRESS(13+(A111-1)*A107,6)))</f>
        <v>4</v>
      </c>
      <c r="I94" s="20" t="str">
        <f ca="1">INDIRECT(_xlfn.TEXTJOIN("",TRUE,A110,"!",ADDRESS(13+(A111-1)*A107,13)))</f>
        <v>C</v>
      </c>
      <c r="J94" s="20">
        <f ca="1">INDIRECT(_xlfn.TEXTJOIN("",TRUE,A110,"!",ADDRESS(13+(A111-1)*A107,14)))</f>
        <v>7</v>
      </c>
    </row>
    <row r="95" spans="1:10" ht="27.95" customHeight="1" x14ac:dyDescent="0.25">
      <c r="A95" s="49" t="str">
        <f ca="1">INDIRECT(_xlfn.TEXTJOIN("",TRUE,A110,"!",ADDRESS(14+(A111-1)*A107,1)))</f>
        <v>AHT 003</v>
      </c>
      <c r="B95" s="50"/>
      <c r="C95" s="51" t="str">
        <f ca="1">INDIRECT(_xlfn.TEXTJOIN("",TRUE,A110,"!",ADDRESS(14+(A111-1)*A107,2)))</f>
        <v>Introduction to Engineering Mathematics</v>
      </c>
      <c r="D95" s="52"/>
      <c r="E95" s="52"/>
      <c r="F95" s="52"/>
      <c r="G95" s="53"/>
      <c r="H95" s="20">
        <f ca="1">INDIRECT(_xlfn.TEXTJOIN("",TRUE,A110,"!",ADDRESS(14+(A111-1)*A107,6)))</f>
        <v>4</v>
      </c>
      <c r="I95" s="20" t="str">
        <f ca="1">INDIRECT(_xlfn.TEXTJOIN("",TRUE,A110,"!",ADDRESS(14+(A111-1)*A107,13)))</f>
        <v>C+</v>
      </c>
      <c r="J95" s="20">
        <f ca="1">INDIRECT(_xlfn.TEXTJOIN("",TRUE,A110,"!",ADDRESS(14+(A111-1)*A107,14)))</f>
        <v>7.5</v>
      </c>
    </row>
    <row r="96" spans="1:10" ht="27.95" customHeight="1" x14ac:dyDescent="0.25">
      <c r="A96" s="49" t="str">
        <f ca="1">INDIRECT(_xlfn.TEXTJOIN("",TRUE,A110,"!",ADDRESS(15+(A111-1)*A107,1)))</f>
        <v>ECT 001</v>
      </c>
      <c r="B96" s="50"/>
      <c r="C96" s="51" t="str">
        <f ca="1">INDIRECT(_xlfn.TEXTJOIN("",TRUE,A110,"!",ADDRESS(15+(A111-1)*A107,2)))</f>
        <v>Basic Electronics Engineering</v>
      </c>
      <c r="D96" s="52"/>
      <c r="E96" s="52"/>
      <c r="F96" s="52"/>
      <c r="G96" s="53"/>
      <c r="H96" s="20">
        <f ca="1">INDIRECT(_xlfn.TEXTJOIN("",TRUE,A110,"!",ADDRESS(15+(A111-1)*A107,6)))</f>
        <v>4</v>
      </c>
      <c r="I96" s="20" t="str">
        <f ca="1">INDIRECT(_xlfn.TEXTJOIN("",TRUE,A110,"!",ADDRESS(15+(A111-1)*A107,13)))</f>
        <v>E+</v>
      </c>
      <c r="J96" s="20">
        <f ca="1">INDIRECT(_xlfn.TEXTJOIN("",TRUE,A110,"!",ADDRESS(15+(A111-1)*A107,14)))</f>
        <v>5.5</v>
      </c>
    </row>
    <row r="97" spans="1:10" ht="27.95" customHeight="1" x14ac:dyDescent="0.25">
      <c r="A97" s="49" t="str">
        <f ca="1">INDIRECT(_xlfn.TEXTJOIN("",TRUE,A110,"!",ADDRESS(16+(A111-1)*A107,1)))</f>
        <v>MET 001</v>
      </c>
      <c r="B97" s="50"/>
      <c r="C97" s="51" t="str">
        <f ca="1">INDIRECT(_xlfn.TEXTJOIN("",TRUE,A110,"!",ADDRESS(16+(A111-1)*A107,2)))</f>
        <v>Basic Mechanical Engineering</v>
      </c>
      <c r="D97" s="52"/>
      <c r="E97" s="52"/>
      <c r="F97" s="52"/>
      <c r="G97" s="53"/>
      <c r="H97" s="20">
        <f ca="1">INDIRECT(_xlfn.TEXTJOIN("",TRUE,A110,"!",ADDRESS(16+(A111-1)*A107,6)))</f>
        <v>4</v>
      </c>
      <c r="I97" s="20" t="str">
        <f ca="1">INDIRECT(_xlfn.TEXTJOIN("",TRUE,A110,"!",ADDRESS(16+(A111-1)*A107,13)))</f>
        <v>E+</v>
      </c>
      <c r="J97" s="20">
        <f ca="1">INDIRECT(_xlfn.TEXTJOIN("",TRUE,A110,"!",ADDRESS(16+(A111-1)*A107,14)))</f>
        <v>5.5</v>
      </c>
    </row>
    <row r="98" spans="1:10" ht="27.95" customHeight="1" x14ac:dyDescent="0.25">
      <c r="A98" s="49" t="str">
        <f ca="1">INDIRECT(_xlfn.TEXTJOIN("",TRUE,A110,"!",ADDRESS(17+(A111-1)*A107,1)))</f>
        <v>AHP 002</v>
      </c>
      <c r="B98" s="50"/>
      <c r="C98" s="51" t="str">
        <f ca="1">INDIRECT(_xlfn.TEXTJOIN("",TRUE,A110,"!",ADDRESS(17+(A111-1)*A107,2)))</f>
        <v>Engineering Chemistry Lab</v>
      </c>
      <c r="D98" s="52"/>
      <c r="E98" s="52"/>
      <c r="F98" s="52"/>
      <c r="G98" s="53"/>
      <c r="H98" s="20">
        <f ca="1">INDIRECT(_xlfn.TEXTJOIN("",TRUE,A110,"!",ADDRESS(17+(A111-1)*A107,6)))</f>
        <v>1</v>
      </c>
      <c r="I98" s="20" t="str">
        <f ca="1">INDIRECT(_xlfn.TEXTJOIN("",TRUE,A110,"!",ADDRESS(17+(A111-1)*A107,13)))</f>
        <v>C+</v>
      </c>
      <c r="J98" s="20">
        <f ca="1">INDIRECT(_xlfn.TEXTJOIN("",TRUE,A110,"!",ADDRESS(17+(A111-1)*A107,14)))</f>
        <v>7.5</v>
      </c>
    </row>
    <row r="99" spans="1:10" ht="27.95" customHeight="1" x14ac:dyDescent="0.25">
      <c r="A99" s="49" t="str">
        <f ca="1">INDIRECT(_xlfn.TEXTJOIN("",TRUE,A110,"!",ADDRESS(18+(A111-1)*A107,1)))</f>
        <v>ECP 001</v>
      </c>
      <c r="B99" s="50"/>
      <c r="C99" s="51" t="str">
        <f ca="1">INDIRECT(_xlfn.TEXTJOIN("",TRUE,A110,"!",ADDRESS(18+(A111-1)*A107,2)))</f>
        <v>Basic Electronics Engineering Lab</v>
      </c>
      <c r="D99" s="52"/>
      <c r="E99" s="52"/>
      <c r="F99" s="52"/>
      <c r="G99" s="53"/>
      <c r="H99" s="20">
        <f ca="1">INDIRECT(_xlfn.TEXTJOIN("",TRUE,A110,"!",ADDRESS(18+(A111-1)*A107,6)))</f>
        <v>1</v>
      </c>
      <c r="I99" s="20" t="str">
        <f ca="1">INDIRECT(_xlfn.TEXTJOIN("",TRUE,A110,"!",ADDRESS(18+(A111-1)*A107,13)))</f>
        <v>B+</v>
      </c>
      <c r="J99" s="20">
        <f ca="1">INDIRECT(_xlfn.TEXTJOIN("",TRUE,A110,"!",ADDRESS(18+(A111-1)*A107,14)))</f>
        <v>8.5</v>
      </c>
    </row>
    <row r="100" spans="1:10" ht="27.95" customHeight="1" x14ac:dyDescent="0.25">
      <c r="A100" s="49" t="str">
        <f ca="1">INDIRECT(_xlfn.TEXTJOIN("",TRUE,A110,"!",ADDRESS(19+(A111-1)*A107,1)))</f>
        <v>MEP 001</v>
      </c>
      <c r="B100" s="50"/>
      <c r="C100" s="51" t="str">
        <f ca="1">INDIRECT(_xlfn.TEXTJOIN("",TRUE,A110,"!",ADDRESS(19+(A111-1)*A107,2)))</f>
        <v>Basic Mechanical Engineering Lab</v>
      </c>
      <c r="D100" s="52"/>
      <c r="E100" s="52"/>
      <c r="F100" s="52"/>
      <c r="G100" s="53"/>
      <c r="H100" s="20">
        <f ca="1">INDIRECT(_xlfn.TEXTJOIN("",TRUE,A110,"!",ADDRESS(19+(A111-1)*A107,6)))</f>
        <v>1</v>
      </c>
      <c r="I100" s="20" t="str">
        <f ca="1">INDIRECT(_xlfn.TEXTJOIN("",TRUE,A110,"!",ADDRESS(19+(A111-1)*A107,13)))</f>
        <v>A+</v>
      </c>
      <c r="J100" s="20">
        <f ca="1">INDIRECT(_xlfn.TEXTJOIN("",TRUE,A110,"!",ADDRESS(19+(A111-1)*A107,14)))</f>
        <v>9.5</v>
      </c>
    </row>
    <row r="101" spans="1:10" ht="27.95" customHeight="1" x14ac:dyDescent="0.25">
      <c r="A101" s="49" t="str">
        <f ca="1">INDIRECT(_xlfn.TEXTJOIN("",TRUE,A110,"!",ADDRESS(20+(A111-1)*A107,1)))</f>
        <v>MEP 003</v>
      </c>
      <c r="B101" s="50"/>
      <c r="C101" s="51" t="str">
        <f ca="1">INDIRECT(_xlfn.TEXTJOIN("",TRUE,A110,"!",ADDRESS(20+(A111-1)*A107,2)))</f>
        <v>Workshop Practices Lab</v>
      </c>
      <c r="D101" s="52"/>
      <c r="E101" s="52"/>
      <c r="F101" s="52"/>
      <c r="G101" s="53"/>
      <c r="H101" s="20">
        <f ca="1">INDIRECT(_xlfn.TEXTJOIN("",TRUE,A110,"!",ADDRESS(20+(A111-1)*A107,6)))</f>
        <v>2</v>
      </c>
      <c r="I101" s="20" t="str">
        <f ca="1">INDIRECT(_xlfn.TEXTJOIN("",TRUE,A110,"!",ADDRESS(20+(A111-1)*A107,13)))</f>
        <v>A</v>
      </c>
      <c r="J101" s="20">
        <f ca="1">INDIRECT(_xlfn.TEXTJOIN("",TRUE,A110,"!",ADDRESS(20+(A111-1)*A107,14)))</f>
        <v>9</v>
      </c>
    </row>
    <row r="102" spans="1:10" ht="27.95" customHeight="1" x14ac:dyDescent="0.25">
      <c r="A102" s="49" t="str">
        <f ca="1">INDIRECT(_xlfn.TEXTJOIN("",TRUE,A110,"!",ADDRESS(21+(A111-1)*A107,1)))</f>
        <v>AHP 004</v>
      </c>
      <c r="B102" s="50"/>
      <c r="C102" s="51" t="str">
        <f ca="1">INDIRECT(_xlfn.TEXTJOIN("",TRUE,A110,"!",ADDRESS(21+(A111-1)*A107,2)))</f>
        <v>Emerging Technologies in Engineering Lab</v>
      </c>
      <c r="D102" s="52"/>
      <c r="E102" s="52"/>
      <c r="F102" s="52"/>
      <c r="G102" s="53"/>
      <c r="H102" s="20">
        <f ca="1">INDIRECT(_xlfn.TEXTJOIN("",TRUE,A110,"!",ADDRESS(21+(A111-1)*A107,6)))</f>
        <v>1</v>
      </c>
      <c r="I102" s="20" t="str">
        <f ca="1">INDIRECT(_xlfn.TEXTJOIN("",TRUE,A110,"!",ADDRESS(21+(A111-1)*A107,13)))</f>
        <v>A+</v>
      </c>
      <c r="J102" s="20">
        <f ca="1">INDIRECT(_xlfn.TEXTJOIN("",TRUE,A110,"!",ADDRESS(21+(A111-1)*A107,14)))</f>
        <v>9.5</v>
      </c>
    </row>
    <row r="103" spans="1:10" ht="27.95" customHeight="1" x14ac:dyDescent="0.25">
      <c r="A103" s="49" t="str">
        <f ca="1">INDIRECT(_xlfn.TEXTJOIN("",TRUE,A110,"!",ADDRESS(22+(A111-1)*A107,1)))</f>
        <v>CSP 002</v>
      </c>
      <c r="B103" s="50"/>
      <c r="C103" s="51" t="str">
        <f ca="1">INDIRECT(_xlfn.TEXTJOIN("",TRUE,A110,"!",ADDRESS(22+(A111-1)*A107,2)))</f>
        <v>Computer Applications and IOT</v>
      </c>
      <c r="D103" s="52"/>
      <c r="E103" s="52"/>
      <c r="F103" s="52"/>
      <c r="G103" s="53"/>
      <c r="H103" s="20">
        <f ca="1">INDIRECT(_xlfn.TEXTJOIN("",TRUE,A110,"!",ADDRESS(22+(A111-1)*A107,6)))</f>
        <v>1</v>
      </c>
      <c r="I103" s="20" t="str">
        <f ca="1">INDIRECT(_xlfn.TEXTJOIN("",TRUE,A110,"!",ADDRESS(22+(A111-1)*A107,13)))</f>
        <v>A</v>
      </c>
      <c r="J103" s="20">
        <f ca="1">INDIRECT(_xlfn.TEXTJOIN("",TRUE,A110,"!",ADDRESS(22+(A111-1)*A107,14)))</f>
        <v>9</v>
      </c>
    </row>
    <row r="104" spans="1:10" ht="27.95" customHeight="1" x14ac:dyDescent="0.25">
      <c r="A104" s="49" t="str">
        <f ca="1">INDIRECT(_xlfn.TEXTJOIN("",TRUE,A110,"!",ADDRESS(23+(A111-1)*A107,1)))</f>
        <v>AHP 006</v>
      </c>
      <c r="B104" s="50"/>
      <c r="C104" s="51" t="str">
        <f ca="1">INDIRECT(_xlfn.TEXTJOIN("",TRUE,A110,"!",ADDRESS(23+(A111-1)*A107,2)))</f>
        <v>English Language Lab ($)</v>
      </c>
      <c r="D104" s="52"/>
      <c r="E104" s="52"/>
      <c r="F104" s="52"/>
      <c r="G104" s="53"/>
      <c r="H104" s="20">
        <f ca="1">INDIRECT(_xlfn.TEXTJOIN("",TRUE,A110,"!",ADDRESS(23+(A111-1)*A107,6)))</f>
        <v>0</v>
      </c>
      <c r="I104" s="20" t="str">
        <f ca="1">INDIRECT(_xlfn.TEXTJOIN("",TRUE,A110,"!",ADDRESS(23+(A111-1)*A107,13)))</f>
        <v>C+</v>
      </c>
      <c r="J104" s="20">
        <f ca="1">INDIRECT(_xlfn.TEXTJOIN("",TRUE,A110,"!",ADDRESS(23+(A111-1)*A107,14)))</f>
        <v>7.5</v>
      </c>
    </row>
    <row r="105" spans="1:10" ht="27.95" customHeight="1" x14ac:dyDescent="0.25">
      <c r="A105" s="49" t="str">
        <f ca="1">INDIRECT(_xlfn.TEXTJOIN("",TRUE,A110,"!",ADDRESS(24+(A111-1)*A107,1)))</f>
        <v>GP 01</v>
      </c>
      <c r="B105" s="50"/>
      <c r="C105" s="51" t="str">
        <f ca="1">INDIRECT(_xlfn.TEXTJOIN("",TRUE,A110,"!",ADDRESS(24+(A111-1)*A107,2)))</f>
        <v>General Proficiency ($)</v>
      </c>
      <c r="D105" s="52"/>
      <c r="E105" s="52"/>
      <c r="F105" s="52"/>
      <c r="G105" s="53"/>
      <c r="H105" s="20">
        <f ca="1">INDIRECT(_xlfn.TEXTJOIN("",TRUE,A110,"!",ADDRESS(24+(A111-1)*A107,6)))</f>
        <v>0</v>
      </c>
      <c r="I105" s="54" t="str">
        <f ca="1">INDIRECT(_xlfn.TEXTJOIN("",TRUE,A110,"!",ADDRESS(24+(A111-1)*A107,13)))</f>
        <v>Excellent</v>
      </c>
      <c r="J105" s="55"/>
    </row>
    <row r="106" spans="1:10" ht="27.95" customHeight="1" x14ac:dyDescent="0.25">
      <c r="A106" s="56" t="s">
        <v>54</v>
      </c>
      <c r="B106" s="56"/>
      <c r="C106" s="56"/>
      <c r="D106" s="56"/>
      <c r="E106" s="56"/>
      <c r="F106" s="56"/>
      <c r="G106" s="56"/>
      <c r="H106" s="16">
        <f ca="1">SUM(H94:H105)</f>
        <v>23</v>
      </c>
      <c r="I106" s="16" t="s">
        <v>46</v>
      </c>
      <c r="J106" s="16">
        <f ca="1">SUMPRODUCT(J94:J104,H94:H104)</f>
        <v>164</v>
      </c>
    </row>
    <row r="107" spans="1:10" ht="27.95" customHeight="1" x14ac:dyDescent="0.25">
      <c r="A107" s="22">
        <f>ROWS(A94:B105)+9</f>
        <v>21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27.95" customHeight="1" x14ac:dyDescent="0.25">
      <c r="A108" s="57" t="s">
        <v>42</v>
      </c>
      <c r="B108" s="57"/>
      <c r="C108" s="21">
        <f ca="1">INDIRECT(_xlfn.TEXTJOIN("",TRUE,A110,"!",ADDRESS(5+A111*A107,12)))</f>
        <v>23</v>
      </c>
      <c r="D108" s="57" t="s">
        <v>40</v>
      </c>
      <c r="E108" s="57"/>
      <c r="F108" s="18">
        <f ca="1">INDIRECT(_xlfn.TEXTJOIN("",TRUE,A110,"!",ADDRESS(5+A111*A107,8)))</f>
        <v>7.1304347826086953</v>
      </c>
      <c r="G108" s="57" t="s">
        <v>41</v>
      </c>
      <c r="H108" s="57"/>
      <c r="I108" s="58">
        <f ca="1">INDIRECT(_xlfn.TEXTJOIN("",TRUE,A110,"!",ADDRESS(5+A111*A107,10)))</f>
        <v>7.1304347826086953</v>
      </c>
      <c r="J108" s="58"/>
    </row>
    <row r="109" spans="1:10" ht="27.95" customHeight="1" x14ac:dyDescent="0.25">
      <c r="A109" s="19" t="s">
        <v>38</v>
      </c>
      <c r="B109" s="59" t="str">
        <f ca="1">INDIRECT(_xlfn.TEXTJOIN("",TRUE,A110,"!",ADDRESS(5+A111*A107,2)))</f>
        <v>PASS</v>
      </c>
      <c r="C109" s="59"/>
      <c r="D109" s="60" t="s">
        <v>39</v>
      </c>
      <c r="E109" s="60"/>
      <c r="F109" s="61" t="str">
        <f ca="1">INDIRECT(_xlfn.TEXTJOIN("",TRUE,A110,"!",ADDRESS(5+A111*A107,5)))</f>
        <v/>
      </c>
      <c r="G109" s="61"/>
      <c r="H109" s="61"/>
      <c r="I109" s="61"/>
      <c r="J109" s="61"/>
    </row>
    <row r="110" spans="1:10" ht="27.95" customHeight="1" x14ac:dyDescent="0.25">
      <c r="A110" s="22" t="str">
        <f>A89</f>
        <v>TC_I</v>
      </c>
    </row>
    <row r="111" spans="1:10" ht="27.95" customHeight="1" x14ac:dyDescent="0.25">
      <c r="A111" s="22">
        <f>A90+1</f>
        <v>5</v>
      </c>
    </row>
    <row r="112" spans="1:10" ht="27.95" customHeight="1" x14ac:dyDescent="0.25">
      <c r="A112" s="62" t="s">
        <v>26</v>
      </c>
      <c r="B112" s="62"/>
      <c r="C112" s="62" t="str">
        <f ca="1">INDIRECT(_xlfn.TEXTJOIN("",TRUE,A131,"!",ADDRESS(9+(A132-1)*A128,2)))</f>
        <v>Abhishek Kumar</v>
      </c>
      <c r="D112" s="62"/>
      <c r="E112" s="62"/>
      <c r="F112" s="62" t="s">
        <v>52</v>
      </c>
      <c r="G112" s="62"/>
      <c r="H112" s="62"/>
      <c r="I112" s="63">
        <f ca="1">INDIRECT(_xlfn.TEXTJOIN("",TRUE,A131,"!",ADDRESS(9+(A132-1)*A128,9)))</f>
        <v>250090101006</v>
      </c>
      <c r="J112" s="63"/>
    </row>
    <row r="113" spans="1:10" ht="27.95" customHeight="1" x14ac:dyDescent="0.25">
      <c r="A113" s="62" t="s">
        <v>27</v>
      </c>
      <c r="B113" s="62"/>
      <c r="C113" s="62" t="str">
        <f ca="1">INDIRECT(_xlfn.TEXTJOIN("",TRUE,A131,"!",ADDRESS(9+(A132-1)*A128,5)))</f>
        <v>Sunder Ram</v>
      </c>
      <c r="D113" s="62"/>
      <c r="E113" s="62"/>
      <c r="F113" s="64" t="s">
        <v>53</v>
      </c>
      <c r="G113" s="64"/>
      <c r="H113" s="64"/>
      <c r="I113" s="63" t="str">
        <f ca="1">INDIRECT(_xlfn.TEXTJOIN("",TRUE,A131,"!",ADDRESS(9+(A132-1)*A128,13)))</f>
        <v>UTU/2501103717</v>
      </c>
      <c r="J113" s="63"/>
    </row>
    <row r="114" spans="1:10" ht="27.95" customHeight="1" x14ac:dyDescent="0.25">
      <c r="A114" s="59" t="s">
        <v>30</v>
      </c>
      <c r="B114" s="59"/>
      <c r="C114" s="59" t="s">
        <v>31</v>
      </c>
      <c r="D114" s="59"/>
      <c r="E114" s="59"/>
      <c r="F114" s="59"/>
      <c r="G114" s="59"/>
      <c r="H114" s="15" t="s">
        <v>32</v>
      </c>
      <c r="I114" s="15" t="s">
        <v>12</v>
      </c>
      <c r="J114" s="15" t="s">
        <v>36</v>
      </c>
    </row>
    <row r="115" spans="1:10" ht="27.95" customHeight="1" x14ac:dyDescent="0.25">
      <c r="A115" s="49" t="str">
        <f ca="1">INDIRECT(_xlfn.TEXTJOIN("",TRUE,A131,"!",ADDRESS(13+(A132-1)*A128,1)))</f>
        <v>AHT 002</v>
      </c>
      <c r="B115" s="50"/>
      <c r="C115" s="51" t="str">
        <f ca="1">INDIRECT(_xlfn.TEXTJOIN("",TRUE,A131,"!",ADDRESS(13+(A132-1)*A128,2)))</f>
        <v>Engineering Chemistry</v>
      </c>
      <c r="D115" s="52"/>
      <c r="E115" s="52"/>
      <c r="F115" s="52"/>
      <c r="G115" s="53"/>
      <c r="H115" s="20">
        <f ca="1">INDIRECT(_xlfn.TEXTJOIN("",TRUE,A131,"!",ADDRESS(13+(A132-1)*A128,6)))</f>
        <v>4</v>
      </c>
      <c r="I115" s="20" t="str">
        <f ca="1">INDIRECT(_xlfn.TEXTJOIN("",TRUE,A131,"!",ADDRESS(13+(A132-1)*A128,13)))</f>
        <v>E+</v>
      </c>
      <c r="J115" s="20">
        <f ca="1">INDIRECT(_xlfn.TEXTJOIN("",TRUE,A131,"!",ADDRESS(13+(A132-1)*A128,14)))</f>
        <v>5.5</v>
      </c>
    </row>
    <row r="116" spans="1:10" ht="27.95" customHeight="1" x14ac:dyDescent="0.25">
      <c r="A116" s="49" t="str">
        <f ca="1">INDIRECT(_xlfn.TEXTJOIN("",TRUE,A131,"!",ADDRESS(14+(A132-1)*A128,1)))</f>
        <v>AHT 003</v>
      </c>
      <c r="B116" s="50"/>
      <c r="C116" s="51" t="str">
        <f ca="1">INDIRECT(_xlfn.TEXTJOIN("",TRUE,A131,"!",ADDRESS(14+(A132-1)*A128,2)))</f>
        <v>Introduction to Engineering Mathematics</v>
      </c>
      <c r="D116" s="52"/>
      <c r="E116" s="52"/>
      <c r="F116" s="52"/>
      <c r="G116" s="53"/>
      <c r="H116" s="20">
        <f ca="1">INDIRECT(_xlfn.TEXTJOIN("",TRUE,A131,"!",ADDRESS(14+(A132-1)*A128,6)))</f>
        <v>4</v>
      </c>
      <c r="I116" s="20" t="str">
        <f ca="1">INDIRECT(_xlfn.TEXTJOIN("",TRUE,A131,"!",ADDRESS(14+(A132-1)*A128,13)))</f>
        <v>D</v>
      </c>
      <c r="J116" s="20">
        <f ca="1">INDIRECT(_xlfn.TEXTJOIN("",TRUE,A131,"!",ADDRESS(14+(A132-1)*A128,14)))</f>
        <v>6</v>
      </c>
    </row>
    <row r="117" spans="1:10" ht="27.95" customHeight="1" x14ac:dyDescent="0.25">
      <c r="A117" s="49" t="str">
        <f ca="1">INDIRECT(_xlfn.TEXTJOIN("",TRUE,A131,"!",ADDRESS(15+(A132-1)*A128,1)))</f>
        <v>ECT 001</v>
      </c>
      <c r="B117" s="50"/>
      <c r="C117" s="51" t="str">
        <f ca="1">INDIRECT(_xlfn.TEXTJOIN("",TRUE,A131,"!",ADDRESS(15+(A132-1)*A128,2)))</f>
        <v>Basic Electronics Engineering</v>
      </c>
      <c r="D117" s="52"/>
      <c r="E117" s="52"/>
      <c r="F117" s="52"/>
      <c r="G117" s="53"/>
      <c r="H117" s="20">
        <f ca="1">INDIRECT(_xlfn.TEXTJOIN("",TRUE,A131,"!",ADDRESS(15+(A132-1)*A128,6)))</f>
        <v>4</v>
      </c>
      <c r="I117" s="20" t="str">
        <f ca="1">INDIRECT(_xlfn.TEXTJOIN("",TRUE,A131,"!",ADDRESS(15+(A132-1)*A128,13)))</f>
        <v>Dt</v>
      </c>
      <c r="J117" s="20">
        <f ca="1">INDIRECT(_xlfn.TEXTJOIN("",TRUE,A131,"!",ADDRESS(15+(A132-1)*A128,14)))</f>
        <v>0</v>
      </c>
    </row>
    <row r="118" spans="1:10" ht="27.95" customHeight="1" x14ac:dyDescent="0.25">
      <c r="A118" s="49" t="str">
        <f ca="1">INDIRECT(_xlfn.TEXTJOIN("",TRUE,A131,"!",ADDRESS(16+(A132-1)*A128,1)))</f>
        <v>MET 001</v>
      </c>
      <c r="B118" s="50"/>
      <c r="C118" s="51" t="str">
        <f ca="1">INDIRECT(_xlfn.TEXTJOIN("",TRUE,A131,"!",ADDRESS(16+(A132-1)*A128,2)))</f>
        <v>Basic Mechanical Engineering</v>
      </c>
      <c r="D118" s="52"/>
      <c r="E118" s="52"/>
      <c r="F118" s="52"/>
      <c r="G118" s="53"/>
      <c r="H118" s="20">
        <f ca="1">INDIRECT(_xlfn.TEXTJOIN("",TRUE,A131,"!",ADDRESS(16+(A132-1)*A128,6)))</f>
        <v>4</v>
      </c>
      <c r="I118" s="20" t="str">
        <f ca="1">INDIRECT(_xlfn.TEXTJOIN("",TRUE,A131,"!",ADDRESS(16+(A132-1)*A128,13)))</f>
        <v>P</v>
      </c>
      <c r="J118" s="20">
        <f ca="1">INDIRECT(_xlfn.TEXTJOIN("",TRUE,A131,"!",ADDRESS(16+(A132-1)*A128,14)))</f>
        <v>4.5</v>
      </c>
    </row>
    <row r="119" spans="1:10" ht="27.95" customHeight="1" x14ac:dyDescent="0.25">
      <c r="A119" s="49" t="str">
        <f ca="1">INDIRECT(_xlfn.TEXTJOIN("",TRUE,A131,"!",ADDRESS(17+(A132-1)*A128,1)))</f>
        <v>AHP 002</v>
      </c>
      <c r="B119" s="50"/>
      <c r="C119" s="51" t="str">
        <f ca="1">INDIRECT(_xlfn.TEXTJOIN("",TRUE,A131,"!",ADDRESS(17+(A132-1)*A128,2)))</f>
        <v>Engineering Chemistry Lab</v>
      </c>
      <c r="D119" s="52"/>
      <c r="E119" s="52"/>
      <c r="F119" s="52"/>
      <c r="G119" s="53"/>
      <c r="H119" s="20">
        <f ca="1">INDIRECT(_xlfn.TEXTJOIN("",TRUE,A131,"!",ADDRESS(17+(A132-1)*A128,6)))</f>
        <v>1</v>
      </c>
      <c r="I119" s="20" t="str">
        <f ca="1">INDIRECT(_xlfn.TEXTJOIN("",TRUE,A131,"!",ADDRESS(17+(A132-1)*A128,13)))</f>
        <v>C+</v>
      </c>
      <c r="J119" s="20">
        <f ca="1">INDIRECT(_xlfn.TEXTJOIN("",TRUE,A131,"!",ADDRESS(17+(A132-1)*A128,14)))</f>
        <v>7.5</v>
      </c>
    </row>
    <row r="120" spans="1:10" ht="27.95" customHeight="1" x14ac:dyDescent="0.25">
      <c r="A120" s="49" t="str">
        <f ca="1">INDIRECT(_xlfn.TEXTJOIN("",TRUE,A131,"!",ADDRESS(18+(A132-1)*A128,1)))</f>
        <v>ECP 001</v>
      </c>
      <c r="B120" s="50"/>
      <c r="C120" s="51" t="str">
        <f ca="1">INDIRECT(_xlfn.TEXTJOIN("",TRUE,A131,"!",ADDRESS(18+(A132-1)*A128,2)))</f>
        <v>Basic Electronics Engineering Lab</v>
      </c>
      <c r="D120" s="52"/>
      <c r="E120" s="52"/>
      <c r="F120" s="52"/>
      <c r="G120" s="53"/>
      <c r="H120" s="20">
        <f ca="1">INDIRECT(_xlfn.TEXTJOIN("",TRUE,A131,"!",ADDRESS(18+(A132-1)*A128,6)))</f>
        <v>1</v>
      </c>
      <c r="I120" s="20" t="str">
        <f ca="1">INDIRECT(_xlfn.TEXTJOIN("",TRUE,A131,"!",ADDRESS(18+(A132-1)*A128,13)))</f>
        <v>B</v>
      </c>
      <c r="J120" s="20">
        <f ca="1">INDIRECT(_xlfn.TEXTJOIN("",TRUE,A131,"!",ADDRESS(18+(A132-1)*A128,14)))</f>
        <v>8</v>
      </c>
    </row>
    <row r="121" spans="1:10" ht="27.95" customHeight="1" x14ac:dyDescent="0.25">
      <c r="A121" s="49" t="str">
        <f ca="1">INDIRECT(_xlfn.TEXTJOIN("",TRUE,A131,"!",ADDRESS(19+(A132-1)*A128,1)))</f>
        <v>MEP 001</v>
      </c>
      <c r="B121" s="50"/>
      <c r="C121" s="51" t="str">
        <f ca="1">INDIRECT(_xlfn.TEXTJOIN("",TRUE,A131,"!",ADDRESS(19+(A132-1)*A128,2)))</f>
        <v>Basic Mechanical Engineering Lab</v>
      </c>
      <c r="D121" s="52"/>
      <c r="E121" s="52"/>
      <c r="F121" s="52"/>
      <c r="G121" s="53"/>
      <c r="H121" s="20">
        <f ca="1">INDIRECT(_xlfn.TEXTJOIN("",TRUE,A131,"!",ADDRESS(19+(A132-1)*A128,6)))</f>
        <v>1</v>
      </c>
      <c r="I121" s="20" t="str">
        <f ca="1">INDIRECT(_xlfn.TEXTJOIN("",TRUE,A131,"!",ADDRESS(19+(A132-1)*A128,13)))</f>
        <v>A</v>
      </c>
      <c r="J121" s="20">
        <f ca="1">INDIRECT(_xlfn.TEXTJOIN("",TRUE,A131,"!",ADDRESS(19+(A132-1)*A128,14)))</f>
        <v>9</v>
      </c>
    </row>
    <row r="122" spans="1:10" ht="27.95" customHeight="1" x14ac:dyDescent="0.25">
      <c r="A122" s="49" t="str">
        <f ca="1">INDIRECT(_xlfn.TEXTJOIN("",TRUE,A131,"!",ADDRESS(20+(A132-1)*A128,1)))</f>
        <v>MEP 003</v>
      </c>
      <c r="B122" s="50"/>
      <c r="C122" s="51" t="str">
        <f ca="1">INDIRECT(_xlfn.TEXTJOIN("",TRUE,A131,"!",ADDRESS(20+(A132-1)*A128,2)))</f>
        <v>Workshop Practices Lab</v>
      </c>
      <c r="D122" s="52"/>
      <c r="E122" s="52"/>
      <c r="F122" s="52"/>
      <c r="G122" s="53"/>
      <c r="H122" s="20">
        <f ca="1">INDIRECT(_xlfn.TEXTJOIN("",TRUE,A131,"!",ADDRESS(20+(A132-1)*A128,6)))</f>
        <v>2</v>
      </c>
      <c r="I122" s="20" t="str">
        <f ca="1">INDIRECT(_xlfn.TEXTJOIN("",TRUE,A131,"!",ADDRESS(20+(A132-1)*A128,13)))</f>
        <v>B+</v>
      </c>
      <c r="J122" s="20">
        <f ca="1">INDIRECT(_xlfn.TEXTJOIN("",TRUE,A131,"!",ADDRESS(20+(A132-1)*A128,14)))</f>
        <v>8.5</v>
      </c>
    </row>
    <row r="123" spans="1:10" ht="27.95" customHeight="1" x14ac:dyDescent="0.25">
      <c r="A123" s="49" t="str">
        <f ca="1">INDIRECT(_xlfn.TEXTJOIN("",TRUE,A131,"!",ADDRESS(21+(A132-1)*A128,1)))</f>
        <v>AHP 004</v>
      </c>
      <c r="B123" s="50"/>
      <c r="C123" s="51" t="str">
        <f ca="1">INDIRECT(_xlfn.TEXTJOIN("",TRUE,A131,"!",ADDRESS(21+(A132-1)*A128,2)))</f>
        <v>Emerging Technologies in Engineering Lab</v>
      </c>
      <c r="D123" s="52"/>
      <c r="E123" s="52"/>
      <c r="F123" s="52"/>
      <c r="G123" s="53"/>
      <c r="H123" s="20">
        <f ca="1">INDIRECT(_xlfn.TEXTJOIN("",TRUE,A131,"!",ADDRESS(21+(A132-1)*A128,6)))</f>
        <v>1</v>
      </c>
      <c r="I123" s="20" t="str">
        <f ca="1">INDIRECT(_xlfn.TEXTJOIN("",TRUE,A131,"!",ADDRESS(21+(A132-1)*A128,13)))</f>
        <v>B+</v>
      </c>
      <c r="J123" s="20">
        <f ca="1">INDIRECT(_xlfn.TEXTJOIN("",TRUE,A131,"!",ADDRESS(21+(A132-1)*A128,14)))</f>
        <v>8.5</v>
      </c>
    </row>
    <row r="124" spans="1:10" ht="27.95" customHeight="1" x14ac:dyDescent="0.25">
      <c r="A124" s="49" t="str">
        <f ca="1">INDIRECT(_xlfn.TEXTJOIN("",TRUE,A131,"!",ADDRESS(22+(A132-1)*A128,1)))</f>
        <v>CSP 002</v>
      </c>
      <c r="B124" s="50"/>
      <c r="C124" s="51" t="str">
        <f ca="1">INDIRECT(_xlfn.TEXTJOIN("",TRUE,A131,"!",ADDRESS(22+(A132-1)*A128,2)))</f>
        <v>Computer Applications and IOT</v>
      </c>
      <c r="D124" s="52"/>
      <c r="E124" s="52"/>
      <c r="F124" s="52"/>
      <c r="G124" s="53"/>
      <c r="H124" s="20">
        <f ca="1">INDIRECT(_xlfn.TEXTJOIN("",TRUE,A131,"!",ADDRESS(22+(A132-1)*A128,6)))</f>
        <v>1</v>
      </c>
      <c r="I124" s="20" t="str">
        <f ca="1">INDIRECT(_xlfn.TEXTJOIN("",TRUE,A131,"!",ADDRESS(22+(A132-1)*A128,13)))</f>
        <v>B+</v>
      </c>
      <c r="J124" s="20">
        <f ca="1">INDIRECT(_xlfn.TEXTJOIN("",TRUE,A131,"!",ADDRESS(22+(A132-1)*A128,14)))</f>
        <v>8.5</v>
      </c>
    </row>
    <row r="125" spans="1:10" ht="27.95" customHeight="1" x14ac:dyDescent="0.25">
      <c r="A125" s="49" t="str">
        <f ca="1">INDIRECT(_xlfn.TEXTJOIN("",TRUE,A131,"!",ADDRESS(23+(A132-1)*A128,1)))</f>
        <v>AHP 006</v>
      </c>
      <c r="B125" s="50"/>
      <c r="C125" s="51" t="str">
        <f ca="1">INDIRECT(_xlfn.TEXTJOIN("",TRUE,A131,"!",ADDRESS(23+(A132-1)*A128,2)))</f>
        <v>English Language Lab ($)</v>
      </c>
      <c r="D125" s="52"/>
      <c r="E125" s="52"/>
      <c r="F125" s="52"/>
      <c r="G125" s="53"/>
      <c r="H125" s="20">
        <f ca="1">INDIRECT(_xlfn.TEXTJOIN("",TRUE,A131,"!",ADDRESS(23+(A132-1)*A128,6)))</f>
        <v>0</v>
      </c>
      <c r="I125" s="20" t="str">
        <f ca="1">INDIRECT(_xlfn.TEXTJOIN("",TRUE,A131,"!",ADDRESS(23+(A132-1)*A128,13)))</f>
        <v>C+</v>
      </c>
      <c r="J125" s="20">
        <f ca="1">INDIRECT(_xlfn.TEXTJOIN("",TRUE,A131,"!",ADDRESS(23+(A132-1)*A128,14)))</f>
        <v>7.5</v>
      </c>
    </row>
    <row r="126" spans="1:10" ht="27.95" customHeight="1" x14ac:dyDescent="0.25">
      <c r="A126" s="49" t="str">
        <f ca="1">INDIRECT(_xlfn.TEXTJOIN("",TRUE,A131,"!",ADDRESS(24+(A132-1)*A128,1)))</f>
        <v>GP 01</v>
      </c>
      <c r="B126" s="50"/>
      <c r="C126" s="51" t="str">
        <f ca="1">INDIRECT(_xlfn.TEXTJOIN("",TRUE,A131,"!",ADDRESS(24+(A132-1)*A128,2)))</f>
        <v>General Proficiency ($)</v>
      </c>
      <c r="D126" s="52"/>
      <c r="E126" s="52"/>
      <c r="F126" s="52"/>
      <c r="G126" s="53"/>
      <c r="H126" s="20">
        <f ca="1">INDIRECT(_xlfn.TEXTJOIN("",TRUE,A131,"!",ADDRESS(24+(A132-1)*A128,6)))</f>
        <v>0</v>
      </c>
      <c r="I126" s="54" t="str">
        <f ca="1">INDIRECT(_xlfn.TEXTJOIN("",TRUE,A131,"!",ADDRESS(24+(A132-1)*A128,13)))</f>
        <v>Excellent</v>
      </c>
      <c r="J126" s="55"/>
    </row>
    <row r="127" spans="1:10" ht="27.95" customHeight="1" x14ac:dyDescent="0.25">
      <c r="A127" s="56" t="s">
        <v>54</v>
      </c>
      <c r="B127" s="56"/>
      <c r="C127" s="56"/>
      <c r="D127" s="56"/>
      <c r="E127" s="56"/>
      <c r="F127" s="56"/>
      <c r="G127" s="56"/>
      <c r="H127" s="16">
        <f ca="1">SUM(H115:H126)</f>
        <v>23</v>
      </c>
      <c r="I127" s="16" t="s">
        <v>46</v>
      </c>
      <c r="J127" s="16">
        <f ca="1">SUMPRODUCT(J115:J125,H115:H125)</f>
        <v>122.5</v>
      </c>
    </row>
    <row r="128" spans="1:10" ht="27.95" customHeight="1" x14ac:dyDescent="0.25">
      <c r="A128" s="22">
        <f>ROWS(A115:B126)+9</f>
        <v>21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27.95" customHeight="1" x14ac:dyDescent="0.25">
      <c r="A129" s="57" t="s">
        <v>42</v>
      </c>
      <c r="B129" s="57"/>
      <c r="C129" s="21">
        <f ca="1">INDIRECT(_xlfn.TEXTJOIN("",TRUE,A131,"!",ADDRESS(5+A132*A128,12)))</f>
        <v>19</v>
      </c>
      <c r="D129" s="57" t="s">
        <v>40</v>
      </c>
      <c r="E129" s="57"/>
      <c r="F129" s="18">
        <f ca="1">INDIRECT(_xlfn.TEXTJOIN("",TRUE,A131,"!",ADDRESS(5+A132*A128,8)))</f>
        <v>5.3260869565217392</v>
      </c>
      <c r="G129" s="57" t="s">
        <v>41</v>
      </c>
      <c r="H129" s="57"/>
      <c r="I129" s="58">
        <f ca="1">INDIRECT(_xlfn.TEXTJOIN("",TRUE,A131,"!",ADDRESS(5+A132*A128,10)))</f>
        <v>5.3260869565217392</v>
      </c>
      <c r="J129" s="58"/>
    </row>
    <row r="130" spans="1:10" ht="27.95" customHeight="1" x14ac:dyDescent="0.25">
      <c r="A130" s="19" t="s">
        <v>38</v>
      </c>
      <c r="B130" s="59" t="str">
        <f ca="1">INDIRECT(_xlfn.TEXTJOIN("",TRUE,A131,"!",ADDRESS(5+A132*A128,2)))</f>
        <v>CARRY OVER</v>
      </c>
      <c r="C130" s="59"/>
      <c r="D130" s="60" t="s">
        <v>39</v>
      </c>
      <c r="E130" s="60"/>
      <c r="F130" s="61" t="str">
        <f ca="1">INDIRECT(_xlfn.TEXTJOIN("",TRUE,A131,"!",ADDRESS(5+A132*A128,5)))</f>
        <v>BACK IN ECT 001</v>
      </c>
      <c r="G130" s="61"/>
      <c r="H130" s="61"/>
      <c r="I130" s="61"/>
      <c r="J130" s="61"/>
    </row>
    <row r="131" spans="1:10" ht="27.95" customHeight="1" x14ac:dyDescent="0.25">
      <c r="A131" s="22" t="str">
        <f>A110</f>
        <v>TC_I</v>
      </c>
    </row>
    <row r="132" spans="1:10" ht="27.95" customHeight="1" x14ac:dyDescent="0.25">
      <c r="A132" s="22">
        <f>A111+1</f>
        <v>6</v>
      </c>
    </row>
    <row r="133" spans="1:10" ht="27.95" customHeight="1" x14ac:dyDescent="0.25">
      <c r="A133" s="62" t="s">
        <v>26</v>
      </c>
      <c r="B133" s="62"/>
      <c r="C133" s="62" t="str">
        <f ca="1">INDIRECT(_xlfn.TEXTJOIN("",TRUE,A152,"!",ADDRESS(9+(A153-1)*A149,2)))</f>
        <v>Ajay Bisht</v>
      </c>
      <c r="D133" s="62"/>
      <c r="E133" s="62"/>
      <c r="F133" s="62" t="s">
        <v>52</v>
      </c>
      <c r="G133" s="62"/>
      <c r="H133" s="62"/>
      <c r="I133" s="63">
        <f ca="1">INDIRECT(_xlfn.TEXTJOIN("",TRUE,A152,"!",ADDRESS(9+(A153-1)*A149,9)))</f>
        <v>250090101007</v>
      </c>
      <c r="J133" s="63"/>
    </row>
    <row r="134" spans="1:10" ht="27.95" customHeight="1" x14ac:dyDescent="0.25">
      <c r="A134" s="62" t="s">
        <v>27</v>
      </c>
      <c r="B134" s="62"/>
      <c r="C134" s="62" t="str">
        <f ca="1">INDIRECT(_xlfn.TEXTJOIN("",TRUE,A152,"!",ADDRESS(9+(A153-1)*A149,5)))</f>
        <v>Narendra Singh</v>
      </c>
      <c r="D134" s="62"/>
      <c r="E134" s="62"/>
      <c r="F134" s="64" t="s">
        <v>53</v>
      </c>
      <c r="G134" s="64"/>
      <c r="H134" s="64"/>
      <c r="I134" s="63" t="str">
        <f ca="1">INDIRECT(_xlfn.TEXTJOIN("",TRUE,A152,"!",ADDRESS(9+(A153-1)*A149,13)))</f>
        <v>UTU/2501103715</v>
      </c>
      <c r="J134" s="63"/>
    </row>
    <row r="135" spans="1:10" ht="27.95" customHeight="1" x14ac:dyDescent="0.25">
      <c r="A135" s="59" t="s">
        <v>30</v>
      </c>
      <c r="B135" s="59"/>
      <c r="C135" s="59" t="s">
        <v>31</v>
      </c>
      <c r="D135" s="59"/>
      <c r="E135" s="59"/>
      <c r="F135" s="59"/>
      <c r="G135" s="59"/>
      <c r="H135" s="15" t="s">
        <v>32</v>
      </c>
      <c r="I135" s="15" t="s">
        <v>12</v>
      </c>
      <c r="J135" s="15" t="s">
        <v>36</v>
      </c>
    </row>
    <row r="136" spans="1:10" ht="27.95" customHeight="1" x14ac:dyDescent="0.25">
      <c r="A136" s="49" t="str">
        <f ca="1">INDIRECT(_xlfn.TEXTJOIN("",TRUE,A152,"!",ADDRESS(13+(A153-1)*A149,1)))</f>
        <v>AHT 002</v>
      </c>
      <c r="B136" s="50"/>
      <c r="C136" s="51" t="str">
        <f ca="1">INDIRECT(_xlfn.TEXTJOIN("",TRUE,A152,"!",ADDRESS(13+(A153-1)*A149,2)))</f>
        <v>Engineering Chemistry</v>
      </c>
      <c r="D136" s="52"/>
      <c r="E136" s="52"/>
      <c r="F136" s="52"/>
      <c r="G136" s="53"/>
      <c r="H136" s="20">
        <f ca="1">INDIRECT(_xlfn.TEXTJOIN("",TRUE,A152,"!",ADDRESS(13+(A153-1)*A149,6)))</f>
        <v>4</v>
      </c>
      <c r="I136" s="20" t="str">
        <f ca="1">INDIRECT(_xlfn.TEXTJOIN("",TRUE,A152,"!",ADDRESS(13+(A153-1)*A149,13)))</f>
        <v>C</v>
      </c>
      <c r="J136" s="20">
        <f ca="1">INDIRECT(_xlfn.TEXTJOIN("",TRUE,A152,"!",ADDRESS(13+(A153-1)*A149,14)))</f>
        <v>7</v>
      </c>
    </row>
    <row r="137" spans="1:10" ht="27.95" customHeight="1" x14ac:dyDescent="0.25">
      <c r="A137" s="49" t="str">
        <f ca="1">INDIRECT(_xlfn.TEXTJOIN("",TRUE,A152,"!",ADDRESS(14+(A153-1)*A149,1)))</f>
        <v>AHT 003</v>
      </c>
      <c r="B137" s="50"/>
      <c r="C137" s="51" t="str">
        <f ca="1">INDIRECT(_xlfn.TEXTJOIN("",TRUE,A152,"!",ADDRESS(14+(A153-1)*A149,2)))</f>
        <v>Introduction to Engineering Mathematics</v>
      </c>
      <c r="D137" s="52"/>
      <c r="E137" s="52"/>
      <c r="F137" s="52"/>
      <c r="G137" s="53"/>
      <c r="H137" s="20">
        <f ca="1">INDIRECT(_xlfn.TEXTJOIN("",TRUE,A152,"!",ADDRESS(14+(A153-1)*A149,6)))</f>
        <v>4</v>
      </c>
      <c r="I137" s="20" t="str">
        <f ca="1">INDIRECT(_xlfn.TEXTJOIN("",TRUE,A152,"!",ADDRESS(14+(A153-1)*A149,13)))</f>
        <v>C+</v>
      </c>
      <c r="J137" s="20">
        <f ca="1">INDIRECT(_xlfn.TEXTJOIN("",TRUE,A152,"!",ADDRESS(14+(A153-1)*A149,14)))</f>
        <v>7.5</v>
      </c>
    </row>
    <row r="138" spans="1:10" ht="27.95" customHeight="1" x14ac:dyDescent="0.25">
      <c r="A138" s="49" t="str">
        <f ca="1">INDIRECT(_xlfn.TEXTJOIN("",TRUE,A152,"!",ADDRESS(15+(A153-1)*A149,1)))</f>
        <v>ECT 001</v>
      </c>
      <c r="B138" s="50"/>
      <c r="C138" s="51" t="str">
        <f ca="1">INDIRECT(_xlfn.TEXTJOIN("",TRUE,A152,"!",ADDRESS(15+(A153-1)*A149,2)))</f>
        <v>Basic Electronics Engineering</v>
      </c>
      <c r="D138" s="52"/>
      <c r="E138" s="52"/>
      <c r="F138" s="52"/>
      <c r="G138" s="53"/>
      <c r="H138" s="20">
        <f ca="1">INDIRECT(_xlfn.TEXTJOIN("",TRUE,A152,"!",ADDRESS(15+(A153-1)*A149,6)))</f>
        <v>4</v>
      </c>
      <c r="I138" s="20" t="str">
        <f ca="1">INDIRECT(_xlfn.TEXTJOIN("",TRUE,A152,"!",ADDRESS(15+(A153-1)*A149,13)))</f>
        <v>D</v>
      </c>
      <c r="J138" s="20">
        <f ca="1">INDIRECT(_xlfn.TEXTJOIN("",TRUE,A152,"!",ADDRESS(15+(A153-1)*A149,14)))</f>
        <v>6</v>
      </c>
    </row>
    <row r="139" spans="1:10" ht="27.95" customHeight="1" x14ac:dyDescent="0.25">
      <c r="A139" s="49" t="str">
        <f ca="1">INDIRECT(_xlfn.TEXTJOIN("",TRUE,A152,"!",ADDRESS(16+(A153-1)*A149,1)))</f>
        <v>MET 001</v>
      </c>
      <c r="B139" s="50"/>
      <c r="C139" s="51" t="str">
        <f ca="1">INDIRECT(_xlfn.TEXTJOIN("",TRUE,A152,"!",ADDRESS(16+(A153-1)*A149,2)))</f>
        <v>Basic Mechanical Engineering</v>
      </c>
      <c r="D139" s="52"/>
      <c r="E139" s="52"/>
      <c r="F139" s="52"/>
      <c r="G139" s="53"/>
      <c r="H139" s="20">
        <f ca="1">INDIRECT(_xlfn.TEXTJOIN("",TRUE,A152,"!",ADDRESS(16+(A153-1)*A149,6)))</f>
        <v>4</v>
      </c>
      <c r="I139" s="20" t="str">
        <f ca="1">INDIRECT(_xlfn.TEXTJOIN("",TRUE,A152,"!",ADDRESS(16+(A153-1)*A149,13)))</f>
        <v>C</v>
      </c>
      <c r="J139" s="20">
        <f ca="1">INDIRECT(_xlfn.TEXTJOIN("",TRUE,A152,"!",ADDRESS(16+(A153-1)*A149,14)))</f>
        <v>7</v>
      </c>
    </row>
    <row r="140" spans="1:10" ht="27.95" customHeight="1" x14ac:dyDescent="0.25">
      <c r="A140" s="49" t="str">
        <f ca="1">INDIRECT(_xlfn.TEXTJOIN("",TRUE,A152,"!",ADDRESS(17+(A153-1)*A149,1)))</f>
        <v>AHP 002</v>
      </c>
      <c r="B140" s="50"/>
      <c r="C140" s="51" t="str">
        <f ca="1">INDIRECT(_xlfn.TEXTJOIN("",TRUE,A152,"!",ADDRESS(17+(A153-1)*A149,2)))</f>
        <v>Engineering Chemistry Lab</v>
      </c>
      <c r="D140" s="52"/>
      <c r="E140" s="52"/>
      <c r="F140" s="52"/>
      <c r="G140" s="53"/>
      <c r="H140" s="20">
        <f ca="1">INDIRECT(_xlfn.TEXTJOIN("",TRUE,A152,"!",ADDRESS(17+(A153-1)*A149,6)))</f>
        <v>1</v>
      </c>
      <c r="I140" s="20" t="str">
        <f ca="1">INDIRECT(_xlfn.TEXTJOIN("",TRUE,A152,"!",ADDRESS(17+(A153-1)*A149,13)))</f>
        <v>B</v>
      </c>
      <c r="J140" s="20">
        <f ca="1">INDIRECT(_xlfn.TEXTJOIN("",TRUE,A152,"!",ADDRESS(17+(A153-1)*A149,14)))</f>
        <v>8</v>
      </c>
    </row>
    <row r="141" spans="1:10" ht="27.95" customHeight="1" x14ac:dyDescent="0.25">
      <c r="A141" s="49" t="str">
        <f ca="1">INDIRECT(_xlfn.TEXTJOIN("",TRUE,A152,"!",ADDRESS(18+(A153-1)*A149,1)))</f>
        <v>ECP 001</v>
      </c>
      <c r="B141" s="50"/>
      <c r="C141" s="51" t="str">
        <f ca="1">INDIRECT(_xlfn.TEXTJOIN("",TRUE,A152,"!",ADDRESS(18+(A153-1)*A149,2)))</f>
        <v>Basic Electronics Engineering Lab</v>
      </c>
      <c r="D141" s="52"/>
      <c r="E141" s="52"/>
      <c r="F141" s="52"/>
      <c r="G141" s="53"/>
      <c r="H141" s="20">
        <f ca="1">INDIRECT(_xlfn.TEXTJOIN("",TRUE,A152,"!",ADDRESS(18+(A153-1)*A149,6)))</f>
        <v>1</v>
      </c>
      <c r="I141" s="20" t="str">
        <f ca="1">INDIRECT(_xlfn.TEXTJOIN("",TRUE,A152,"!",ADDRESS(18+(A153-1)*A149,13)))</f>
        <v>B+</v>
      </c>
      <c r="J141" s="20">
        <f ca="1">INDIRECT(_xlfn.TEXTJOIN("",TRUE,A152,"!",ADDRESS(18+(A153-1)*A149,14)))</f>
        <v>8.5</v>
      </c>
    </row>
    <row r="142" spans="1:10" ht="27.95" customHeight="1" x14ac:dyDescent="0.25">
      <c r="A142" s="49" t="str">
        <f ca="1">INDIRECT(_xlfn.TEXTJOIN("",TRUE,A152,"!",ADDRESS(19+(A153-1)*A149,1)))</f>
        <v>MEP 001</v>
      </c>
      <c r="B142" s="50"/>
      <c r="C142" s="51" t="str">
        <f ca="1">INDIRECT(_xlfn.TEXTJOIN("",TRUE,A152,"!",ADDRESS(19+(A153-1)*A149,2)))</f>
        <v>Basic Mechanical Engineering Lab</v>
      </c>
      <c r="D142" s="52"/>
      <c r="E142" s="52"/>
      <c r="F142" s="52"/>
      <c r="G142" s="53"/>
      <c r="H142" s="20">
        <f ca="1">INDIRECT(_xlfn.TEXTJOIN("",TRUE,A152,"!",ADDRESS(19+(A153-1)*A149,6)))</f>
        <v>1</v>
      </c>
      <c r="I142" s="20" t="str">
        <f ca="1">INDIRECT(_xlfn.TEXTJOIN("",TRUE,A152,"!",ADDRESS(19+(A153-1)*A149,13)))</f>
        <v>A</v>
      </c>
      <c r="J142" s="20">
        <f ca="1">INDIRECT(_xlfn.TEXTJOIN("",TRUE,A152,"!",ADDRESS(19+(A153-1)*A149,14)))</f>
        <v>9</v>
      </c>
    </row>
    <row r="143" spans="1:10" ht="27.95" customHeight="1" x14ac:dyDescent="0.25">
      <c r="A143" s="49" t="str">
        <f ca="1">INDIRECT(_xlfn.TEXTJOIN("",TRUE,A152,"!",ADDRESS(20+(A153-1)*A149,1)))</f>
        <v>MEP 003</v>
      </c>
      <c r="B143" s="50"/>
      <c r="C143" s="51" t="str">
        <f ca="1">INDIRECT(_xlfn.TEXTJOIN("",TRUE,A152,"!",ADDRESS(20+(A153-1)*A149,2)))</f>
        <v>Workshop Practices Lab</v>
      </c>
      <c r="D143" s="52"/>
      <c r="E143" s="52"/>
      <c r="F143" s="52"/>
      <c r="G143" s="53"/>
      <c r="H143" s="20">
        <f ca="1">INDIRECT(_xlfn.TEXTJOIN("",TRUE,A152,"!",ADDRESS(20+(A153-1)*A149,6)))</f>
        <v>2</v>
      </c>
      <c r="I143" s="20" t="str">
        <f ca="1">INDIRECT(_xlfn.TEXTJOIN("",TRUE,A152,"!",ADDRESS(20+(A153-1)*A149,13)))</f>
        <v>A+</v>
      </c>
      <c r="J143" s="20">
        <f ca="1">INDIRECT(_xlfn.TEXTJOIN("",TRUE,A152,"!",ADDRESS(20+(A153-1)*A149,14)))</f>
        <v>9.5</v>
      </c>
    </row>
    <row r="144" spans="1:10" ht="27.95" customHeight="1" x14ac:dyDescent="0.25">
      <c r="A144" s="49" t="str">
        <f ca="1">INDIRECT(_xlfn.TEXTJOIN("",TRUE,A152,"!",ADDRESS(21+(A153-1)*A149,1)))</f>
        <v>AHP 004</v>
      </c>
      <c r="B144" s="50"/>
      <c r="C144" s="51" t="str">
        <f ca="1">INDIRECT(_xlfn.TEXTJOIN("",TRUE,A152,"!",ADDRESS(21+(A153-1)*A149,2)))</f>
        <v>Emerging Technologies in Engineering Lab</v>
      </c>
      <c r="D144" s="52"/>
      <c r="E144" s="52"/>
      <c r="F144" s="52"/>
      <c r="G144" s="53"/>
      <c r="H144" s="20">
        <f ca="1">INDIRECT(_xlfn.TEXTJOIN("",TRUE,A152,"!",ADDRESS(21+(A153-1)*A149,6)))</f>
        <v>1</v>
      </c>
      <c r="I144" s="20" t="str">
        <f ca="1">INDIRECT(_xlfn.TEXTJOIN("",TRUE,A152,"!",ADDRESS(21+(A153-1)*A149,13)))</f>
        <v>A</v>
      </c>
      <c r="J144" s="20">
        <f ca="1">INDIRECT(_xlfn.TEXTJOIN("",TRUE,A152,"!",ADDRESS(21+(A153-1)*A149,14)))</f>
        <v>9</v>
      </c>
    </row>
    <row r="145" spans="1:10" ht="27.95" customHeight="1" x14ac:dyDescent="0.25">
      <c r="A145" s="49" t="str">
        <f ca="1">INDIRECT(_xlfn.TEXTJOIN("",TRUE,A152,"!",ADDRESS(22+(A153-1)*A149,1)))</f>
        <v>CSP 002</v>
      </c>
      <c r="B145" s="50"/>
      <c r="C145" s="51" t="str">
        <f ca="1">INDIRECT(_xlfn.TEXTJOIN("",TRUE,A152,"!",ADDRESS(22+(A153-1)*A149,2)))</f>
        <v>Computer Applications and IOT</v>
      </c>
      <c r="D145" s="52"/>
      <c r="E145" s="52"/>
      <c r="F145" s="52"/>
      <c r="G145" s="53"/>
      <c r="H145" s="20">
        <f ca="1">INDIRECT(_xlfn.TEXTJOIN("",TRUE,A152,"!",ADDRESS(22+(A153-1)*A149,6)))</f>
        <v>1</v>
      </c>
      <c r="I145" s="20" t="str">
        <f ca="1">INDIRECT(_xlfn.TEXTJOIN("",TRUE,A152,"!",ADDRESS(22+(A153-1)*A149,13)))</f>
        <v>A+</v>
      </c>
      <c r="J145" s="20">
        <f ca="1">INDIRECT(_xlfn.TEXTJOIN("",TRUE,A152,"!",ADDRESS(22+(A153-1)*A149,14)))</f>
        <v>9.5</v>
      </c>
    </row>
    <row r="146" spans="1:10" ht="27.95" customHeight="1" x14ac:dyDescent="0.25">
      <c r="A146" s="49" t="str">
        <f ca="1">INDIRECT(_xlfn.TEXTJOIN("",TRUE,A152,"!",ADDRESS(23+(A153-1)*A149,1)))</f>
        <v>AHP 006</v>
      </c>
      <c r="B146" s="50"/>
      <c r="C146" s="51" t="str">
        <f ca="1">INDIRECT(_xlfn.TEXTJOIN("",TRUE,A152,"!",ADDRESS(23+(A153-1)*A149,2)))</f>
        <v>English Language Lab ($)</v>
      </c>
      <c r="D146" s="52"/>
      <c r="E146" s="52"/>
      <c r="F146" s="52"/>
      <c r="G146" s="53"/>
      <c r="H146" s="20">
        <f ca="1">INDIRECT(_xlfn.TEXTJOIN("",TRUE,A152,"!",ADDRESS(23+(A153-1)*A149,6)))</f>
        <v>0</v>
      </c>
      <c r="I146" s="20" t="str">
        <f ca="1">INDIRECT(_xlfn.TEXTJOIN("",TRUE,A152,"!",ADDRESS(23+(A153-1)*A149,13)))</f>
        <v>B</v>
      </c>
      <c r="J146" s="20">
        <f ca="1">INDIRECT(_xlfn.TEXTJOIN("",TRUE,A152,"!",ADDRESS(23+(A153-1)*A149,14)))</f>
        <v>8</v>
      </c>
    </row>
    <row r="147" spans="1:10" ht="27.95" customHeight="1" x14ac:dyDescent="0.25">
      <c r="A147" s="49" t="str">
        <f ca="1">INDIRECT(_xlfn.TEXTJOIN("",TRUE,A152,"!",ADDRESS(24+(A153-1)*A149,1)))</f>
        <v>GP 01</v>
      </c>
      <c r="B147" s="50"/>
      <c r="C147" s="51" t="str">
        <f ca="1">INDIRECT(_xlfn.TEXTJOIN("",TRUE,A152,"!",ADDRESS(24+(A153-1)*A149,2)))</f>
        <v>General Proficiency ($)</v>
      </c>
      <c r="D147" s="52"/>
      <c r="E147" s="52"/>
      <c r="F147" s="52"/>
      <c r="G147" s="53"/>
      <c r="H147" s="20">
        <f ca="1">INDIRECT(_xlfn.TEXTJOIN("",TRUE,A152,"!",ADDRESS(24+(A153-1)*A149,6)))</f>
        <v>0</v>
      </c>
      <c r="I147" s="54" t="str">
        <f ca="1">INDIRECT(_xlfn.TEXTJOIN("",TRUE,A152,"!",ADDRESS(24+(A153-1)*A149,13)))</f>
        <v>Excellent</v>
      </c>
      <c r="J147" s="55"/>
    </row>
    <row r="148" spans="1:10" ht="27.95" customHeight="1" x14ac:dyDescent="0.25">
      <c r="A148" s="56" t="s">
        <v>54</v>
      </c>
      <c r="B148" s="56"/>
      <c r="C148" s="56"/>
      <c r="D148" s="56"/>
      <c r="E148" s="56"/>
      <c r="F148" s="56"/>
      <c r="G148" s="56"/>
      <c r="H148" s="16">
        <f ca="1">SUM(H136:H147)</f>
        <v>23</v>
      </c>
      <c r="I148" s="16" t="s">
        <v>46</v>
      </c>
      <c r="J148" s="16">
        <f ca="1">SUMPRODUCT(J136:J146,H136:H146)</f>
        <v>173</v>
      </c>
    </row>
    <row r="149" spans="1:10" ht="27.95" customHeight="1" x14ac:dyDescent="0.25">
      <c r="A149" s="22">
        <f>ROWS(A136:B147)+9</f>
        <v>21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27.95" customHeight="1" x14ac:dyDescent="0.25">
      <c r="A150" s="57" t="s">
        <v>42</v>
      </c>
      <c r="B150" s="57"/>
      <c r="C150" s="21">
        <f ca="1">INDIRECT(_xlfn.TEXTJOIN("",TRUE,A152,"!",ADDRESS(5+A153*A149,12)))</f>
        <v>23</v>
      </c>
      <c r="D150" s="57" t="s">
        <v>40</v>
      </c>
      <c r="E150" s="57"/>
      <c r="F150" s="18">
        <f ca="1">INDIRECT(_xlfn.TEXTJOIN("",TRUE,A152,"!",ADDRESS(5+A153*A149,8)))</f>
        <v>7.5217391304347823</v>
      </c>
      <c r="G150" s="57" t="s">
        <v>41</v>
      </c>
      <c r="H150" s="57"/>
      <c r="I150" s="58">
        <f ca="1">INDIRECT(_xlfn.TEXTJOIN("",TRUE,A152,"!",ADDRESS(5+A153*A149,10)))</f>
        <v>7.5217391304347823</v>
      </c>
      <c r="J150" s="58"/>
    </row>
    <row r="151" spans="1:10" ht="27.95" customHeight="1" x14ac:dyDescent="0.25">
      <c r="A151" s="19" t="s">
        <v>38</v>
      </c>
      <c r="B151" s="59" t="str">
        <f ca="1">INDIRECT(_xlfn.TEXTJOIN("",TRUE,A152,"!",ADDRESS(5+A153*A149,2)))</f>
        <v>PASS</v>
      </c>
      <c r="C151" s="59"/>
      <c r="D151" s="60" t="s">
        <v>39</v>
      </c>
      <c r="E151" s="60"/>
      <c r="F151" s="61" t="str">
        <f ca="1">INDIRECT(_xlfn.TEXTJOIN("",TRUE,A152,"!",ADDRESS(5+A153*A149,5)))</f>
        <v/>
      </c>
      <c r="G151" s="61"/>
      <c r="H151" s="61"/>
      <c r="I151" s="61"/>
      <c r="J151" s="61"/>
    </row>
    <row r="152" spans="1:10" ht="27.95" customHeight="1" x14ac:dyDescent="0.25">
      <c r="A152" s="22" t="str">
        <f>A131</f>
        <v>TC_I</v>
      </c>
    </row>
    <row r="153" spans="1:10" ht="27.95" customHeight="1" x14ac:dyDescent="0.25">
      <c r="A153" s="22">
        <f>A132+1</f>
        <v>7</v>
      </c>
    </row>
    <row r="154" spans="1:10" ht="27.95" customHeight="1" x14ac:dyDescent="0.25">
      <c r="A154" s="62" t="s">
        <v>26</v>
      </c>
      <c r="B154" s="62"/>
      <c r="C154" s="62" t="str">
        <f ca="1">INDIRECT(_xlfn.TEXTJOIN("",TRUE,A173,"!",ADDRESS(9+(A174-1)*A170,2)))</f>
        <v>Akhil Rawat</v>
      </c>
      <c r="D154" s="62"/>
      <c r="E154" s="62"/>
      <c r="F154" s="62" t="s">
        <v>52</v>
      </c>
      <c r="G154" s="62"/>
      <c r="H154" s="62"/>
      <c r="I154" s="63">
        <f ca="1">INDIRECT(_xlfn.TEXTJOIN("",TRUE,A173,"!",ADDRESS(9+(A174-1)*A170,9)))</f>
        <v>250090101008</v>
      </c>
      <c r="J154" s="63"/>
    </row>
    <row r="155" spans="1:10" ht="27.95" customHeight="1" x14ac:dyDescent="0.25">
      <c r="A155" s="62" t="s">
        <v>27</v>
      </c>
      <c r="B155" s="62"/>
      <c r="C155" s="62" t="str">
        <f ca="1">INDIRECT(_xlfn.TEXTJOIN("",TRUE,A173,"!",ADDRESS(9+(A174-1)*A170,5)))</f>
        <v>Dinesh Chandra Singh</v>
      </c>
      <c r="D155" s="62"/>
      <c r="E155" s="62"/>
      <c r="F155" s="64" t="s">
        <v>53</v>
      </c>
      <c r="G155" s="64"/>
      <c r="H155" s="64"/>
      <c r="I155" s="63" t="str">
        <f ca="1">INDIRECT(_xlfn.TEXTJOIN("",TRUE,A173,"!",ADDRESS(9+(A174-1)*A170,13)))</f>
        <v>UTU/2501104202</v>
      </c>
      <c r="J155" s="63"/>
    </row>
    <row r="156" spans="1:10" ht="27.95" customHeight="1" x14ac:dyDescent="0.25">
      <c r="A156" s="59" t="s">
        <v>30</v>
      </c>
      <c r="B156" s="59"/>
      <c r="C156" s="59" t="s">
        <v>31</v>
      </c>
      <c r="D156" s="59"/>
      <c r="E156" s="59"/>
      <c r="F156" s="59"/>
      <c r="G156" s="59"/>
      <c r="H156" s="15" t="s">
        <v>32</v>
      </c>
      <c r="I156" s="15" t="s">
        <v>12</v>
      </c>
      <c r="J156" s="15" t="s">
        <v>36</v>
      </c>
    </row>
    <row r="157" spans="1:10" ht="27.95" customHeight="1" x14ac:dyDescent="0.25">
      <c r="A157" s="49" t="str">
        <f ca="1">INDIRECT(_xlfn.TEXTJOIN("",TRUE,A173,"!",ADDRESS(13+(A174-1)*A170,1)))</f>
        <v>AHT 002</v>
      </c>
      <c r="B157" s="50"/>
      <c r="C157" s="51" t="str">
        <f ca="1">INDIRECT(_xlfn.TEXTJOIN("",TRUE,A173,"!",ADDRESS(13+(A174-1)*A170,2)))</f>
        <v>Engineering Chemistry</v>
      </c>
      <c r="D157" s="52"/>
      <c r="E157" s="52"/>
      <c r="F157" s="52"/>
      <c r="G157" s="53"/>
      <c r="H157" s="20">
        <f ca="1">INDIRECT(_xlfn.TEXTJOIN("",TRUE,A173,"!",ADDRESS(13+(A174-1)*A170,6)))</f>
        <v>4</v>
      </c>
      <c r="I157" s="20" t="str">
        <f ca="1">INDIRECT(_xlfn.TEXTJOIN("",TRUE,A173,"!",ADDRESS(13+(A174-1)*A170,13)))</f>
        <v>A</v>
      </c>
      <c r="J157" s="20">
        <f ca="1">INDIRECT(_xlfn.TEXTJOIN("",TRUE,A173,"!",ADDRESS(13+(A174-1)*A170,14)))</f>
        <v>9</v>
      </c>
    </row>
    <row r="158" spans="1:10" ht="27.95" customHeight="1" x14ac:dyDescent="0.25">
      <c r="A158" s="49" t="str">
        <f ca="1">INDIRECT(_xlfn.TEXTJOIN("",TRUE,A173,"!",ADDRESS(14+(A174-1)*A170,1)))</f>
        <v>AHT 003</v>
      </c>
      <c r="B158" s="50"/>
      <c r="C158" s="51" t="str">
        <f ca="1">INDIRECT(_xlfn.TEXTJOIN("",TRUE,A173,"!",ADDRESS(14+(A174-1)*A170,2)))</f>
        <v>Introduction to Engineering Mathematics</v>
      </c>
      <c r="D158" s="52"/>
      <c r="E158" s="52"/>
      <c r="F158" s="52"/>
      <c r="G158" s="53"/>
      <c r="H158" s="20">
        <f ca="1">INDIRECT(_xlfn.TEXTJOIN("",TRUE,A173,"!",ADDRESS(14+(A174-1)*A170,6)))</f>
        <v>4</v>
      </c>
      <c r="I158" s="20" t="str">
        <f ca="1">INDIRECT(_xlfn.TEXTJOIN("",TRUE,A173,"!",ADDRESS(14+(A174-1)*A170,13)))</f>
        <v>B</v>
      </c>
      <c r="J158" s="20">
        <f ca="1">INDIRECT(_xlfn.TEXTJOIN("",TRUE,A173,"!",ADDRESS(14+(A174-1)*A170,14)))</f>
        <v>8</v>
      </c>
    </row>
    <row r="159" spans="1:10" ht="27.95" customHeight="1" x14ac:dyDescent="0.25">
      <c r="A159" s="49" t="str">
        <f ca="1">INDIRECT(_xlfn.TEXTJOIN("",TRUE,A173,"!",ADDRESS(15+(A174-1)*A170,1)))</f>
        <v>ECT 001</v>
      </c>
      <c r="B159" s="50"/>
      <c r="C159" s="51" t="str">
        <f ca="1">INDIRECT(_xlfn.TEXTJOIN("",TRUE,A173,"!",ADDRESS(15+(A174-1)*A170,2)))</f>
        <v>Basic Electronics Engineering</v>
      </c>
      <c r="D159" s="52"/>
      <c r="E159" s="52"/>
      <c r="F159" s="52"/>
      <c r="G159" s="53"/>
      <c r="H159" s="20">
        <f ca="1">INDIRECT(_xlfn.TEXTJOIN("",TRUE,A173,"!",ADDRESS(15+(A174-1)*A170,6)))</f>
        <v>4</v>
      </c>
      <c r="I159" s="20" t="str">
        <f ca="1">INDIRECT(_xlfn.TEXTJOIN("",TRUE,A173,"!",ADDRESS(15+(A174-1)*A170,13)))</f>
        <v>C</v>
      </c>
      <c r="J159" s="20">
        <f ca="1">INDIRECT(_xlfn.TEXTJOIN("",TRUE,A173,"!",ADDRESS(15+(A174-1)*A170,14)))</f>
        <v>7</v>
      </c>
    </row>
    <row r="160" spans="1:10" ht="27.95" customHeight="1" x14ac:dyDescent="0.25">
      <c r="A160" s="49" t="str">
        <f ca="1">INDIRECT(_xlfn.TEXTJOIN("",TRUE,A173,"!",ADDRESS(16+(A174-1)*A170,1)))</f>
        <v>MET 001</v>
      </c>
      <c r="B160" s="50"/>
      <c r="C160" s="51" t="str">
        <f ca="1">INDIRECT(_xlfn.TEXTJOIN("",TRUE,A173,"!",ADDRESS(16+(A174-1)*A170,2)))</f>
        <v>Basic Mechanical Engineering</v>
      </c>
      <c r="D160" s="52"/>
      <c r="E160" s="52"/>
      <c r="F160" s="52"/>
      <c r="G160" s="53"/>
      <c r="H160" s="20">
        <f ca="1">INDIRECT(_xlfn.TEXTJOIN("",TRUE,A173,"!",ADDRESS(16+(A174-1)*A170,6)))</f>
        <v>4</v>
      </c>
      <c r="I160" s="20" t="str">
        <f ca="1">INDIRECT(_xlfn.TEXTJOIN("",TRUE,A173,"!",ADDRESS(16+(A174-1)*A170,13)))</f>
        <v>C</v>
      </c>
      <c r="J160" s="20">
        <f ca="1">INDIRECT(_xlfn.TEXTJOIN("",TRUE,A173,"!",ADDRESS(16+(A174-1)*A170,14)))</f>
        <v>7</v>
      </c>
    </row>
    <row r="161" spans="1:10" ht="27.95" customHeight="1" x14ac:dyDescent="0.25">
      <c r="A161" s="49" t="str">
        <f ca="1">INDIRECT(_xlfn.TEXTJOIN("",TRUE,A173,"!",ADDRESS(17+(A174-1)*A170,1)))</f>
        <v>AHP 002</v>
      </c>
      <c r="B161" s="50"/>
      <c r="C161" s="51" t="str">
        <f ca="1">INDIRECT(_xlfn.TEXTJOIN("",TRUE,A173,"!",ADDRESS(17+(A174-1)*A170,2)))</f>
        <v>Engineering Chemistry Lab</v>
      </c>
      <c r="D161" s="52"/>
      <c r="E161" s="52"/>
      <c r="F161" s="52"/>
      <c r="G161" s="53"/>
      <c r="H161" s="20">
        <f ca="1">INDIRECT(_xlfn.TEXTJOIN("",TRUE,A173,"!",ADDRESS(17+(A174-1)*A170,6)))</f>
        <v>1</v>
      </c>
      <c r="I161" s="20" t="str">
        <f ca="1">INDIRECT(_xlfn.TEXTJOIN("",TRUE,A173,"!",ADDRESS(17+(A174-1)*A170,13)))</f>
        <v>A</v>
      </c>
      <c r="J161" s="20">
        <f ca="1">INDIRECT(_xlfn.TEXTJOIN("",TRUE,A173,"!",ADDRESS(17+(A174-1)*A170,14)))</f>
        <v>9</v>
      </c>
    </row>
    <row r="162" spans="1:10" ht="27.95" customHeight="1" x14ac:dyDescent="0.25">
      <c r="A162" s="49" t="str">
        <f ca="1">INDIRECT(_xlfn.TEXTJOIN("",TRUE,A173,"!",ADDRESS(18+(A174-1)*A170,1)))</f>
        <v>ECP 001</v>
      </c>
      <c r="B162" s="50"/>
      <c r="C162" s="51" t="str">
        <f ca="1">INDIRECT(_xlfn.TEXTJOIN("",TRUE,A173,"!",ADDRESS(18+(A174-1)*A170,2)))</f>
        <v>Basic Electronics Engineering Lab</v>
      </c>
      <c r="D162" s="52"/>
      <c r="E162" s="52"/>
      <c r="F162" s="52"/>
      <c r="G162" s="53"/>
      <c r="H162" s="20">
        <f ca="1">INDIRECT(_xlfn.TEXTJOIN("",TRUE,A173,"!",ADDRESS(18+(A174-1)*A170,6)))</f>
        <v>1</v>
      </c>
      <c r="I162" s="20" t="str">
        <f ca="1">INDIRECT(_xlfn.TEXTJOIN("",TRUE,A173,"!",ADDRESS(18+(A174-1)*A170,13)))</f>
        <v>C+</v>
      </c>
      <c r="J162" s="20">
        <f ca="1">INDIRECT(_xlfn.TEXTJOIN("",TRUE,A173,"!",ADDRESS(18+(A174-1)*A170,14)))</f>
        <v>7.5</v>
      </c>
    </row>
    <row r="163" spans="1:10" ht="27.95" customHeight="1" x14ac:dyDescent="0.25">
      <c r="A163" s="49" t="str">
        <f ca="1">INDIRECT(_xlfn.TEXTJOIN("",TRUE,A173,"!",ADDRESS(19+(A174-1)*A170,1)))</f>
        <v>MEP 001</v>
      </c>
      <c r="B163" s="50"/>
      <c r="C163" s="51" t="str">
        <f ca="1">INDIRECT(_xlfn.TEXTJOIN("",TRUE,A173,"!",ADDRESS(19+(A174-1)*A170,2)))</f>
        <v>Basic Mechanical Engineering Lab</v>
      </c>
      <c r="D163" s="52"/>
      <c r="E163" s="52"/>
      <c r="F163" s="52"/>
      <c r="G163" s="53"/>
      <c r="H163" s="20">
        <f ca="1">INDIRECT(_xlfn.TEXTJOIN("",TRUE,A173,"!",ADDRESS(19+(A174-1)*A170,6)))</f>
        <v>1</v>
      </c>
      <c r="I163" s="20" t="str">
        <f ca="1">INDIRECT(_xlfn.TEXTJOIN("",TRUE,A173,"!",ADDRESS(19+(A174-1)*A170,13)))</f>
        <v>A+</v>
      </c>
      <c r="J163" s="20">
        <f ca="1">INDIRECT(_xlfn.TEXTJOIN("",TRUE,A173,"!",ADDRESS(19+(A174-1)*A170,14)))</f>
        <v>9.5</v>
      </c>
    </row>
    <row r="164" spans="1:10" ht="27.95" customHeight="1" x14ac:dyDescent="0.25">
      <c r="A164" s="49" t="str">
        <f ca="1">INDIRECT(_xlfn.TEXTJOIN("",TRUE,A173,"!",ADDRESS(20+(A174-1)*A170,1)))</f>
        <v>MEP 003</v>
      </c>
      <c r="B164" s="50"/>
      <c r="C164" s="51" t="str">
        <f ca="1">INDIRECT(_xlfn.TEXTJOIN("",TRUE,A173,"!",ADDRESS(20+(A174-1)*A170,2)))</f>
        <v>Workshop Practices Lab</v>
      </c>
      <c r="D164" s="52"/>
      <c r="E164" s="52"/>
      <c r="F164" s="52"/>
      <c r="G164" s="53"/>
      <c r="H164" s="20">
        <f ca="1">INDIRECT(_xlfn.TEXTJOIN("",TRUE,A173,"!",ADDRESS(20+(A174-1)*A170,6)))</f>
        <v>2</v>
      </c>
      <c r="I164" s="20" t="str">
        <f ca="1">INDIRECT(_xlfn.TEXTJOIN("",TRUE,A173,"!",ADDRESS(20+(A174-1)*A170,13)))</f>
        <v>A+</v>
      </c>
      <c r="J164" s="20">
        <f ca="1">INDIRECT(_xlfn.TEXTJOIN("",TRUE,A173,"!",ADDRESS(20+(A174-1)*A170,14)))</f>
        <v>9.5</v>
      </c>
    </row>
    <row r="165" spans="1:10" ht="27.95" customHeight="1" x14ac:dyDescent="0.25">
      <c r="A165" s="49" t="str">
        <f ca="1">INDIRECT(_xlfn.TEXTJOIN("",TRUE,A173,"!",ADDRESS(21+(A174-1)*A170,1)))</f>
        <v>AHP 004</v>
      </c>
      <c r="B165" s="50"/>
      <c r="C165" s="51" t="str">
        <f ca="1">INDIRECT(_xlfn.TEXTJOIN("",TRUE,A173,"!",ADDRESS(21+(A174-1)*A170,2)))</f>
        <v>Emerging Technologies in Engineering Lab</v>
      </c>
      <c r="D165" s="52"/>
      <c r="E165" s="52"/>
      <c r="F165" s="52"/>
      <c r="G165" s="53"/>
      <c r="H165" s="20">
        <f ca="1">INDIRECT(_xlfn.TEXTJOIN("",TRUE,A173,"!",ADDRESS(21+(A174-1)*A170,6)))</f>
        <v>1</v>
      </c>
      <c r="I165" s="20" t="str">
        <f ca="1">INDIRECT(_xlfn.TEXTJOIN("",TRUE,A173,"!",ADDRESS(21+(A174-1)*A170,13)))</f>
        <v>A</v>
      </c>
      <c r="J165" s="20">
        <f ca="1">INDIRECT(_xlfn.TEXTJOIN("",TRUE,A173,"!",ADDRESS(21+(A174-1)*A170,14)))</f>
        <v>9</v>
      </c>
    </row>
    <row r="166" spans="1:10" ht="27.95" customHeight="1" x14ac:dyDescent="0.25">
      <c r="A166" s="49" t="str">
        <f ca="1">INDIRECT(_xlfn.TEXTJOIN("",TRUE,A173,"!",ADDRESS(22+(A174-1)*A170,1)))</f>
        <v>CSP 002</v>
      </c>
      <c r="B166" s="50"/>
      <c r="C166" s="51" t="str">
        <f ca="1">INDIRECT(_xlfn.TEXTJOIN("",TRUE,A173,"!",ADDRESS(22+(A174-1)*A170,2)))</f>
        <v>Computer Applications and IOT</v>
      </c>
      <c r="D166" s="52"/>
      <c r="E166" s="52"/>
      <c r="F166" s="52"/>
      <c r="G166" s="53"/>
      <c r="H166" s="20">
        <f ca="1">INDIRECT(_xlfn.TEXTJOIN("",TRUE,A173,"!",ADDRESS(22+(A174-1)*A170,6)))</f>
        <v>1</v>
      </c>
      <c r="I166" s="20" t="str">
        <f ca="1">INDIRECT(_xlfn.TEXTJOIN("",TRUE,A173,"!",ADDRESS(22+(A174-1)*A170,13)))</f>
        <v>A+</v>
      </c>
      <c r="J166" s="20">
        <f ca="1">INDIRECT(_xlfn.TEXTJOIN("",TRUE,A173,"!",ADDRESS(22+(A174-1)*A170,14)))</f>
        <v>9.5</v>
      </c>
    </row>
    <row r="167" spans="1:10" ht="27.95" customHeight="1" x14ac:dyDescent="0.25">
      <c r="A167" s="49" t="str">
        <f ca="1">INDIRECT(_xlfn.TEXTJOIN("",TRUE,A173,"!",ADDRESS(23+(A174-1)*A170,1)))</f>
        <v>AHP 006</v>
      </c>
      <c r="B167" s="50"/>
      <c r="C167" s="51" t="str">
        <f ca="1">INDIRECT(_xlfn.TEXTJOIN("",TRUE,A173,"!",ADDRESS(23+(A174-1)*A170,2)))</f>
        <v>English Language Lab ($)</v>
      </c>
      <c r="D167" s="52"/>
      <c r="E167" s="52"/>
      <c r="F167" s="52"/>
      <c r="G167" s="53"/>
      <c r="H167" s="20">
        <f ca="1">INDIRECT(_xlfn.TEXTJOIN("",TRUE,A173,"!",ADDRESS(23+(A174-1)*A170,6)))</f>
        <v>0</v>
      </c>
      <c r="I167" s="20" t="str">
        <f ca="1">INDIRECT(_xlfn.TEXTJOIN("",TRUE,A173,"!",ADDRESS(23+(A174-1)*A170,13)))</f>
        <v>C+</v>
      </c>
      <c r="J167" s="20">
        <f ca="1">INDIRECT(_xlfn.TEXTJOIN("",TRUE,A173,"!",ADDRESS(23+(A174-1)*A170,14)))</f>
        <v>7.5</v>
      </c>
    </row>
    <row r="168" spans="1:10" ht="27.95" customHeight="1" x14ac:dyDescent="0.25">
      <c r="A168" s="49" t="str">
        <f ca="1">INDIRECT(_xlfn.TEXTJOIN("",TRUE,A173,"!",ADDRESS(24+(A174-1)*A170,1)))</f>
        <v>GP 01</v>
      </c>
      <c r="B168" s="50"/>
      <c r="C168" s="51" t="str">
        <f ca="1">INDIRECT(_xlfn.TEXTJOIN("",TRUE,A173,"!",ADDRESS(24+(A174-1)*A170,2)))</f>
        <v>General Proficiency ($)</v>
      </c>
      <c r="D168" s="52"/>
      <c r="E168" s="52"/>
      <c r="F168" s="52"/>
      <c r="G168" s="53"/>
      <c r="H168" s="20">
        <f ca="1">INDIRECT(_xlfn.TEXTJOIN("",TRUE,A173,"!",ADDRESS(24+(A174-1)*A170,6)))</f>
        <v>0</v>
      </c>
      <c r="I168" s="54" t="str">
        <f ca="1">INDIRECT(_xlfn.TEXTJOIN("",TRUE,A173,"!",ADDRESS(24+(A174-1)*A170,13)))</f>
        <v>Excellent</v>
      </c>
      <c r="J168" s="55"/>
    </row>
    <row r="169" spans="1:10" ht="27.95" customHeight="1" x14ac:dyDescent="0.25">
      <c r="A169" s="56" t="s">
        <v>54</v>
      </c>
      <c r="B169" s="56"/>
      <c r="C169" s="56"/>
      <c r="D169" s="56"/>
      <c r="E169" s="56"/>
      <c r="F169" s="56"/>
      <c r="G169" s="56"/>
      <c r="H169" s="16">
        <f ca="1">SUM(H157:H168)</f>
        <v>23</v>
      </c>
      <c r="I169" s="16" t="s">
        <v>46</v>
      </c>
      <c r="J169" s="16">
        <f ca="1">SUMPRODUCT(J157:J167,H157:H167)</f>
        <v>187.5</v>
      </c>
    </row>
    <row r="170" spans="1:10" ht="27.95" customHeight="1" x14ac:dyDescent="0.25">
      <c r="A170" s="22">
        <f>ROWS(A157:B168)+9</f>
        <v>21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7.95" customHeight="1" x14ac:dyDescent="0.25">
      <c r="A171" s="57" t="s">
        <v>42</v>
      </c>
      <c r="B171" s="57"/>
      <c r="C171" s="21">
        <f ca="1">INDIRECT(_xlfn.TEXTJOIN("",TRUE,A173,"!",ADDRESS(5+A174*A170,12)))</f>
        <v>23</v>
      </c>
      <c r="D171" s="57" t="s">
        <v>40</v>
      </c>
      <c r="E171" s="57"/>
      <c r="F171" s="18">
        <f ca="1">INDIRECT(_xlfn.TEXTJOIN("",TRUE,A173,"!",ADDRESS(5+A174*A170,8)))</f>
        <v>8.1521739130434785</v>
      </c>
      <c r="G171" s="57" t="s">
        <v>41</v>
      </c>
      <c r="H171" s="57"/>
      <c r="I171" s="58">
        <f ca="1">INDIRECT(_xlfn.TEXTJOIN("",TRUE,A173,"!",ADDRESS(5+A174*A170,10)))</f>
        <v>8.1521739130434785</v>
      </c>
      <c r="J171" s="58"/>
    </row>
    <row r="172" spans="1:10" ht="27.95" customHeight="1" x14ac:dyDescent="0.25">
      <c r="A172" s="19" t="s">
        <v>38</v>
      </c>
      <c r="B172" s="59" t="str">
        <f ca="1">INDIRECT(_xlfn.TEXTJOIN("",TRUE,A173,"!",ADDRESS(5+A174*A170,2)))</f>
        <v>PASS</v>
      </c>
      <c r="C172" s="59"/>
      <c r="D172" s="60" t="s">
        <v>39</v>
      </c>
      <c r="E172" s="60"/>
      <c r="F172" s="61" t="str">
        <f ca="1">INDIRECT(_xlfn.TEXTJOIN("",TRUE,A173,"!",ADDRESS(5+A174*A170,5)))</f>
        <v/>
      </c>
      <c r="G172" s="61"/>
      <c r="H172" s="61"/>
      <c r="I172" s="61"/>
      <c r="J172" s="61"/>
    </row>
    <row r="173" spans="1:10" ht="27.95" customHeight="1" x14ac:dyDescent="0.25">
      <c r="A173" s="22" t="str">
        <f>A152</f>
        <v>TC_I</v>
      </c>
    </row>
    <row r="174" spans="1:10" ht="27.95" customHeight="1" x14ac:dyDescent="0.25">
      <c r="A174" s="22">
        <f>A153+1</f>
        <v>8</v>
      </c>
    </row>
    <row r="175" spans="1:10" ht="27.95" customHeight="1" x14ac:dyDescent="0.25">
      <c r="A175" s="62" t="s">
        <v>26</v>
      </c>
      <c r="B175" s="62"/>
      <c r="C175" s="62" t="str">
        <f ca="1">INDIRECT(_xlfn.TEXTJOIN("",TRUE,A194,"!",ADDRESS(9+(A195-1)*A191,2)))</f>
        <v>Akshara Chauhan</v>
      </c>
      <c r="D175" s="62"/>
      <c r="E175" s="62"/>
      <c r="F175" s="62" t="s">
        <v>52</v>
      </c>
      <c r="G175" s="62"/>
      <c r="H175" s="62"/>
      <c r="I175" s="63">
        <f ca="1">INDIRECT(_xlfn.TEXTJOIN("",TRUE,A194,"!",ADDRESS(9+(A195-1)*A191,9)))</f>
        <v>250090101009</v>
      </c>
      <c r="J175" s="63"/>
    </row>
    <row r="176" spans="1:10" ht="27.95" customHeight="1" x14ac:dyDescent="0.25">
      <c r="A176" s="62" t="s">
        <v>27</v>
      </c>
      <c r="B176" s="62"/>
      <c r="C176" s="62" t="str">
        <f ca="1">INDIRECT(_xlfn.TEXTJOIN("",TRUE,A194,"!",ADDRESS(9+(A195-1)*A191,5)))</f>
        <v>Ajab Singh Chauhan</v>
      </c>
      <c r="D176" s="62"/>
      <c r="E176" s="62"/>
      <c r="F176" s="64" t="s">
        <v>53</v>
      </c>
      <c r="G176" s="64"/>
      <c r="H176" s="64"/>
      <c r="I176" s="63" t="str">
        <f ca="1">INDIRECT(_xlfn.TEXTJOIN("",TRUE,A194,"!",ADDRESS(9+(A195-1)*A191,13)))</f>
        <v>UTU/2501104244</v>
      </c>
      <c r="J176" s="63"/>
    </row>
    <row r="177" spans="1:10" ht="27.95" customHeight="1" x14ac:dyDescent="0.25">
      <c r="A177" s="59" t="s">
        <v>30</v>
      </c>
      <c r="B177" s="59"/>
      <c r="C177" s="59" t="s">
        <v>31</v>
      </c>
      <c r="D177" s="59"/>
      <c r="E177" s="59"/>
      <c r="F177" s="59"/>
      <c r="G177" s="59"/>
      <c r="H177" s="15" t="s">
        <v>32</v>
      </c>
      <c r="I177" s="15" t="s">
        <v>12</v>
      </c>
      <c r="J177" s="15" t="s">
        <v>36</v>
      </c>
    </row>
    <row r="178" spans="1:10" ht="27.95" customHeight="1" x14ac:dyDescent="0.25">
      <c r="A178" s="49" t="str">
        <f ca="1">INDIRECT(_xlfn.TEXTJOIN("",TRUE,A194,"!",ADDRESS(13+(A195-1)*A191,1)))</f>
        <v>AHT 002</v>
      </c>
      <c r="B178" s="50"/>
      <c r="C178" s="51" t="str">
        <f ca="1">INDIRECT(_xlfn.TEXTJOIN("",TRUE,A194,"!",ADDRESS(13+(A195-1)*A191,2)))</f>
        <v>Engineering Chemistry</v>
      </c>
      <c r="D178" s="52"/>
      <c r="E178" s="52"/>
      <c r="F178" s="52"/>
      <c r="G178" s="53"/>
      <c r="H178" s="20">
        <f ca="1">INDIRECT(_xlfn.TEXTJOIN("",TRUE,A194,"!",ADDRESS(13+(A195-1)*A191,6)))</f>
        <v>4</v>
      </c>
      <c r="I178" s="20" t="str">
        <f ca="1">INDIRECT(_xlfn.TEXTJOIN("",TRUE,A194,"!",ADDRESS(13+(A195-1)*A191,13)))</f>
        <v>C+</v>
      </c>
      <c r="J178" s="20">
        <f ca="1">INDIRECT(_xlfn.TEXTJOIN("",TRUE,A194,"!",ADDRESS(13+(A195-1)*A191,14)))</f>
        <v>7.5</v>
      </c>
    </row>
    <row r="179" spans="1:10" ht="27.95" customHeight="1" x14ac:dyDescent="0.25">
      <c r="A179" s="49" t="str">
        <f ca="1">INDIRECT(_xlfn.TEXTJOIN("",TRUE,A194,"!",ADDRESS(14+(A195-1)*A191,1)))</f>
        <v>AHT 003</v>
      </c>
      <c r="B179" s="50"/>
      <c r="C179" s="51" t="str">
        <f ca="1">INDIRECT(_xlfn.TEXTJOIN("",TRUE,A194,"!",ADDRESS(14+(A195-1)*A191,2)))</f>
        <v>Introduction to Engineering Mathematics</v>
      </c>
      <c r="D179" s="52"/>
      <c r="E179" s="52"/>
      <c r="F179" s="52"/>
      <c r="G179" s="53"/>
      <c r="H179" s="20">
        <f ca="1">INDIRECT(_xlfn.TEXTJOIN("",TRUE,A194,"!",ADDRESS(14+(A195-1)*A191,6)))</f>
        <v>4</v>
      </c>
      <c r="I179" s="20" t="str">
        <f ca="1">INDIRECT(_xlfn.TEXTJOIN("",TRUE,A194,"!",ADDRESS(14+(A195-1)*A191,13)))</f>
        <v>C</v>
      </c>
      <c r="J179" s="20">
        <f ca="1">INDIRECT(_xlfn.TEXTJOIN("",TRUE,A194,"!",ADDRESS(14+(A195-1)*A191,14)))</f>
        <v>7</v>
      </c>
    </row>
    <row r="180" spans="1:10" ht="27.95" customHeight="1" x14ac:dyDescent="0.25">
      <c r="A180" s="49" t="str">
        <f ca="1">INDIRECT(_xlfn.TEXTJOIN("",TRUE,A194,"!",ADDRESS(15+(A195-1)*A191,1)))</f>
        <v>ECT 001</v>
      </c>
      <c r="B180" s="50"/>
      <c r="C180" s="51" t="str">
        <f ca="1">INDIRECT(_xlfn.TEXTJOIN("",TRUE,A194,"!",ADDRESS(15+(A195-1)*A191,2)))</f>
        <v>Basic Electronics Engineering</v>
      </c>
      <c r="D180" s="52"/>
      <c r="E180" s="52"/>
      <c r="F180" s="52"/>
      <c r="G180" s="53"/>
      <c r="H180" s="20">
        <f ca="1">INDIRECT(_xlfn.TEXTJOIN("",TRUE,A194,"!",ADDRESS(15+(A195-1)*A191,6)))</f>
        <v>4</v>
      </c>
      <c r="I180" s="20" t="str">
        <f ca="1">INDIRECT(_xlfn.TEXTJOIN("",TRUE,A194,"!",ADDRESS(15+(A195-1)*A191,13)))</f>
        <v>E+</v>
      </c>
      <c r="J180" s="20">
        <f ca="1">INDIRECT(_xlfn.TEXTJOIN("",TRUE,A194,"!",ADDRESS(15+(A195-1)*A191,14)))</f>
        <v>5.5</v>
      </c>
    </row>
    <row r="181" spans="1:10" ht="27.95" customHeight="1" x14ac:dyDescent="0.25">
      <c r="A181" s="49" t="str">
        <f ca="1">INDIRECT(_xlfn.TEXTJOIN("",TRUE,A194,"!",ADDRESS(16+(A195-1)*A191,1)))</f>
        <v>MET 001</v>
      </c>
      <c r="B181" s="50"/>
      <c r="C181" s="51" t="str">
        <f ca="1">INDIRECT(_xlfn.TEXTJOIN("",TRUE,A194,"!",ADDRESS(16+(A195-1)*A191,2)))</f>
        <v>Basic Mechanical Engineering</v>
      </c>
      <c r="D181" s="52"/>
      <c r="E181" s="52"/>
      <c r="F181" s="52"/>
      <c r="G181" s="53"/>
      <c r="H181" s="20">
        <f ca="1">INDIRECT(_xlfn.TEXTJOIN("",TRUE,A194,"!",ADDRESS(16+(A195-1)*A191,6)))</f>
        <v>4</v>
      </c>
      <c r="I181" s="20" t="str">
        <f ca="1">INDIRECT(_xlfn.TEXTJOIN("",TRUE,A194,"!",ADDRESS(16+(A195-1)*A191,13)))</f>
        <v>E+</v>
      </c>
      <c r="J181" s="20">
        <f ca="1">INDIRECT(_xlfn.TEXTJOIN("",TRUE,A194,"!",ADDRESS(16+(A195-1)*A191,14)))</f>
        <v>5.5</v>
      </c>
    </row>
    <row r="182" spans="1:10" ht="27.95" customHeight="1" x14ac:dyDescent="0.25">
      <c r="A182" s="49" t="str">
        <f ca="1">INDIRECT(_xlfn.TEXTJOIN("",TRUE,A194,"!",ADDRESS(17+(A195-1)*A191,1)))</f>
        <v>AHP 002</v>
      </c>
      <c r="B182" s="50"/>
      <c r="C182" s="51" t="str">
        <f ca="1">INDIRECT(_xlfn.TEXTJOIN("",TRUE,A194,"!",ADDRESS(17+(A195-1)*A191,2)))</f>
        <v>Engineering Chemistry Lab</v>
      </c>
      <c r="D182" s="52"/>
      <c r="E182" s="52"/>
      <c r="F182" s="52"/>
      <c r="G182" s="53"/>
      <c r="H182" s="20">
        <f ca="1">INDIRECT(_xlfn.TEXTJOIN("",TRUE,A194,"!",ADDRESS(17+(A195-1)*A191,6)))</f>
        <v>1</v>
      </c>
      <c r="I182" s="20" t="str">
        <f ca="1">INDIRECT(_xlfn.TEXTJOIN("",TRUE,A194,"!",ADDRESS(17+(A195-1)*A191,13)))</f>
        <v>A+</v>
      </c>
      <c r="J182" s="20">
        <f ca="1">INDIRECT(_xlfn.TEXTJOIN("",TRUE,A194,"!",ADDRESS(17+(A195-1)*A191,14)))</f>
        <v>9.5</v>
      </c>
    </row>
    <row r="183" spans="1:10" ht="27.95" customHeight="1" x14ac:dyDescent="0.25">
      <c r="A183" s="49" t="str">
        <f ca="1">INDIRECT(_xlfn.TEXTJOIN("",TRUE,A194,"!",ADDRESS(18+(A195-1)*A191,1)))</f>
        <v>ECP 001</v>
      </c>
      <c r="B183" s="50"/>
      <c r="C183" s="51" t="str">
        <f ca="1">INDIRECT(_xlfn.TEXTJOIN("",TRUE,A194,"!",ADDRESS(18+(A195-1)*A191,2)))</f>
        <v>Basic Electronics Engineering Lab</v>
      </c>
      <c r="D183" s="52"/>
      <c r="E183" s="52"/>
      <c r="F183" s="52"/>
      <c r="G183" s="53"/>
      <c r="H183" s="20">
        <f ca="1">INDIRECT(_xlfn.TEXTJOIN("",TRUE,A194,"!",ADDRESS(18+(A195-1)*A191,6)))</f>
        <v>1</v>
      </c>
      <c r="I183" s="20" t="str">
        <f ca="1">INDIRECT(_xlfn.TEXTJOIN("",TRUE,A194,"!",ADDRESS(18+(A195-1)*A191,13)))</f>
        <v>B</v>
      </c>
      <c r="J183" s="20">
        <f ca="1">INDIRECT(_xlfn.TEXTJOIN("",TRUE,A194,"!",ADDRESS(18+(A195-1)*A191,14)))</f>
        <v>8</v>
      </c>
    </row>
    <row r="184" spans="1:10" ht="27.95" customHeight="1" x14ac:dyDescent="0.25">
      <c r="A184" s="49" t="str">
        <f ca="1">INDIRECT(_xlfn.TEXTJOIN("",TRUE,A194,"!",ADDRESS(19+(A195-1)*A191,1)))</f>
        <v>MEP 001</v>
      </c>
      <c r="B184" s="50"/>
      <c r="C184" s="51" t="str">
        <f ca="1">INDIRECT(_xlfn.TEXTJOIN("",TRUE,A194,"!",ADDRESS(19+(A195-1)*A191,2)))</f>
        <v>Basic Mechanical Engineering Lab</v>
      </c>
      <c r="D184" s="52"/>
      <c r="E184" s="52"/>
      <c r="F184" s="52"/>
      <c r="G184" s="53"/>
      <c r="H184" s="20">
        <f ca="1">INDIRECT(_xlfn.TEXTJOIN("",TRUE,A194,"!",ADDRESS(19+(A195-1)*A191,6)))</f>
        <v>1</v>
      </c>
      <c r="I184" s="20" t="str">
        <f ca="1">INDIRECT(_xlfn.TEXTJOIN("",TRUE,A194,"!",ADDRESS(19+(A195-1)*A191,13)))</f>
        <v>A</v>
      </c>
      <c r="J184" s="20">
        <f ca="1">INDIRECT(_xlfn.TEXTJOIN("",TRUE,A194,"!",ADDRESS(19+(A195-1)*A191,14)))</f>
        <v>9</v>
      </c>
    </row>
    <row r="185" spans="1:10" ht="27.95" customHeight="1" x14ac:dyDescent="0.25">
      <c r="A185" s="49" t="str">
        <f ca="1">INDIRECT(_xlfn.TEXTJOIN("",TRUE,A194,"!",ADDRESS(20+(A195-1)*A191,1)))</f>
        <v>MEP 003</v>
      </c>
      <c r="B185" s="50"/>
      <c r="C185" s="51" t="str">
        <f ca="1">INDIRECT(_xlfn.TEXTJOIN("",TRUE,A194,"!",ADDRESS(20+(A195-1)*A191,2)))</f>
        <v>Workshop Practices Lab</v>
      </c>
      <c r="D185" s="52"/>
      <c r="E185" s="52"/>
      <c r="F185" s="52"/>
      <c r="G185" s="53"/>
      <c r="H185" s="20">
        <f ca="1">INDIRECT(_xlfn.TEXTJOIN("",TRUE,A194,"!",ADDRESS(20+(A195-1)*A191,6)))</f>
        <v>2</v>
      </c>
      <c r="I185" s="20" t="str">
        <f ca="1">INDIRECT(_xlfn.TEXTJOIN("",TRUE,A194,"!",ADDRESS(20+(A195-1)*A191,13)))</f>
        <v>A+</v>
      </c>
      <c r="J185" s="20">
        <f ca="1">INDIRECT(_xlfn.TEXTJOIN("",TRUE,A194,"!",ADDRESS(20+(A195-1)*A191,14)))</f>
        <v>9.5</v>
      </c>
    </row>
    <row r="186" spans="1:10" ht="27.95" customHeight="1" x14ac:dyDescent="0.25">
      <c r="A186" s="49" t="str">
        <f ca="1">INDIRECT(_xlfn.TEXTJOIN("",TRUE,A194,"!",ADDRESS(21+(A195-1)*A191,1)))</f>
        <v>AHP 004</v>
      </c>
      <c r="B186" s="50"/>
      <c r="C186" s="51" t="str">
        <f ca="1">INDIRECT(_xlfn.TEXTJOIN("",TRUE,A194,"!",ADDRESS(21+(A195-1)*A191,2)))</f>
        <v>Emerging Technologies in Engineering Lab</v>
      </c>
      <c r="D186" s="52"/>
      <c r="E186" s="52"/>
      <c r="F186" s="52"/>
      <c r="G186" s="53"/>
      <c r="H186" s="20">
        <f ca="1">INDIRECT(_xlfn.TEXTJOIN("",TRUE,A194,"!",ADDRESS(21+(A195-1)*A191,6)))</f>
        <v>1</v>
      </c>
      <c r="I186" s="20" t="str">
        <f ca="1">INDIRECT(_xlfn.TEXTJOIN("",TRUE,A194,"!",ADDRESS(21+(A195-1)*A191,13)))</f>
        <v>A+</v>
      </c>
      <c r="J186" s="20">
        <f ca="1">INDIRECT(_xlfn.TEXTJOIN("",TRUE,A194,"!",ADDRESS(21+(A195-1)*A191,14)))</f>
        <v>9.5</v>
      </c>
    </row>
    <row r="187" spans="1:10" ht="27.95" customHeight="1" x14ac:dyDescent="0.25">
      <c r="A187" s="49" t="str">
        <f ca="1">INDIRECT(_xlfn.TEXTJOIN("",TRUE,A194,"!",ADDRESS(22+(A195-1)*A191,1)))</f>
        <v>CSP 002</v>
      </c>
      <c r="B187" s="50"/>
      <c r="C187" s="51" t="str">
        <f ca="1">INDIRECT(_xlfn.TEXTJOIN("",TRUE,A194,"!",ADDRESS(22+(A195-1)*A191,2)))</f>
        <v>Computer Applications and IOT</v>
      </c>
      <c r="D187" s="52"/>
      <c r="E187" s="52"/>
      <c r="F187" s="52"/>
      <c r="G187" s="53"/>
      <c r="H187" s="20">
        <f ca="1">INDIRECT(_xlfn.TEXTJOIN("",TRUE,A194,"!",ADDRESS(22+(A195-1)*A191,6)))</f>
        <v>1</v>
      </c>
      <c r="I187" s="20" t="str">
        <f ca="1">INDIRECT(_xlfn.TEXTJOIN("",TRUE,A194,"!",ADDRESS(22+(A195-1)*A191,13)))</f>
        <v>A</v>
      </c>
      <c r="J187" s="20">
        <f ca="1">INDIRECT(_xlfn.TEXTJOIN("",TRUE,A194,"!",ADDRESS(22+(A195-1)*A191,14)))</f>
        <v>9</v>
      </c>
    </row>
    <row r="188" spans="1:10" ht="27.95" customHeight="1" x14ac:dyDescent="0.25">
      <c r="A188" s="49" t="str">
        <f ca="1">INDIRECT(_xlfn.TEXTJOIN("",TRUE,A194,"!",ADDRESS(23+(A195-1)*A191,1)))</f>
        <v>AHP 006</v>
      </c>
      <c r="B188" s="50"/>
      <c r="C188" s="51" t="str">
        <f ca="1">INDIRECT(_xlfn.TEXTJOIN("",TRUE,A194,"!",ADDRESS(23+(A195-1)*A191,2)))</f>
        <v>English Language Lab ($)</v>
      </c>
      <c r="D188" s="52"/>
      <c r="E188" s="52"/>
      <c r="F188" s="52"/>
      <c r="G188" s="53"/>
      <c r="H188" s="20">
        <f ca="1">INDIRECT(_xlfn.TEXTJOIN("",TRUE,A194,"!",ADDRESS(23+(A195-1)*A191,6)))</f>
        <v>0</v>
      </c>
      <c r="I188" s="20" t="str">
        <f ca="1">INDIRECT(_xlfn.TEXTJOIN("",TRUE,A194,"!",ADDRESS(23+(A195-1)*A191,13)))</f>
        <v>B</v>
      </c>
      <c r="J188" s="20">
        <f ca="1">INDIRECT(_xlfn.TEXTJOIN("",TRUE,A194,"!",ADDRESS(23+(A195-1)*A191,14)))</f>
        <v>8</v>
      </c>
    </row>
    <row r="189" spans="1:10" ht="27.95" customHeight="1" x14ac:dyDescent="0.25">
      <c r="A189" s="49" t="str">
        <f ca="1">INDIRECT(_xlfn.TEXTJOIN("",TRUE,A194,"!",ADDRESS(24+(A195-1)*A191,1)))</f>
        <v>GP 01</v>
      </c>
      <c r="B189" s="50"/>
      <c r="C189" s="51" t="str">
        <f ca="1">INDIRECT(_xlfn.TEXTJOIN("",TRUE,A194,"!",ADDRESS(24+(A195-1)*A191,2)))</f>
        <v>General Proficiency ($)</v>
      </c>
      <c r="D189" s="52"/>
      <c r="E189" s="52"/>
      <c r="F189" s="52"/>
      <c r="G189" s="53"/>
      <c r="H189" s="20">
        <f ca="1">INDIRECT(_xlfn.TEXTJOIN("",TRUE,A194,"!",ADDRESS(24+(A195-1)*A191,6)))</f>
        <v>0</v>
      </c>
      <c r="I189" s="54" t="str">
        <f ca="1">INDIRECT(_xlfn.TEXTJOIN("",TRUE,A194,"!",ADDRESS(24+(A195-1)*A191,13)))</f>
        <v>Excellent</v>
      </c>
      <c r="J189" s="55"/>
    </row>
    <row r="190" spans="1:10" ht="27.95" customHeight="1" x14ac:dyDescent="0.25">
      <c r="A190" s="56" t="s">
        <v>54</v>
      </c>
      <c r="B190" s="56"/>
      <c r="C190" s="56"/>
      <c r="D190" s="56"/>
      <c r="E190" s="56"/>
      <c r="F190" s="56"/>
      <c r="G190" s="56"/>
      <c r="H190" s="16">
        <f ca="1">SUM(H178:H189)</f>
        <v>23</v>
      </c>
      <c r="I190" s="16" t="s">
        <v>46</v>
      </c>
      <c r="J190" s="16">
        <f ca="1">SUMPRODUCT(J178:J188,H178:H188)</f>
        <v>166</v>
      </c>
    </row>
    <row r="191" spans="1:10" ht="27.95" customHeight="1" x14ac:dyDescent="0.25">
      <c r="A191" s="22">
        <f>ROWS(A178:B189)+9</f>
        <v>21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27.95" customHeight="1" x14ac:dyDescent="0.25">
      <c r="A192" s="57" t="s">
        <v>42</v>
      </c>
      <c r="B192" s="57"/>
      <c r="C192" s="21">
        <f ca="1">INDIRECT(_xlfn.TEXTJOIN("",TRUE,A194,"!",ADDRESS(5+A195*A191,12)))</f>
        <v>23</v>
      </c>
      <c r="D192" s="57" t="s">
        <v>40</v>
      </c>
      <c r="E192" s="57"/>
      <c r="F192" s="18">
        <f ca="1">INDIRECT(_xlfn.TEXTJOIN("",TRUE,A194,"!",ADDRESS(5+A195*A191,8)))</f>
        <v>7.2173913043478262</v>
      </c>
      <c r="G192" s="57" t="s">
        <v>41</v>
      </c>
      <c r="H192" s="57"/>
      <c r="I192" s="58">
        <f ca="1">INDIRECT(_xlfn.TEXTJOIN("",TRUE,A194,"!",ADDRESS(5+A195*A191,10)))</f>
        <v>7.2173913043478262</v>
      </c>
      <c r="J192" s="58"/>
    </row>
    <row r="193" spans="1:10" ht="27.95" customHeight="1" x14ac:dyDescent="0.25">
      <c r="A193" s="19" t="s">
        <v>38</v>
      </c>
      <c r="B193" s="59" t="str">
        <f ca="1">INDIRECT(_xlfn.TEXTJOIN("",TRUE,A194,"!",ADDRESS(5+A195*A191,2)))</f>
        <v>PASS</v>
      </c>
      <c r="C193" s="59"/>
      <c r="D193" s="60" t="s">
        <v>39</v>
      </c>
      <c r="E193" s="60"/>
      <c r="F193" s="61" t="str">
        <f ca="1">INDIRECT(_xlfn.TEXTJOIN("",TRUE,A194,"!",ADDRESS(5+A195*A191,5)))</f>
        <v/>
      </c>
      <c r="G193" s="61"/>
      <c r="H193" s="61"/>
      <c r="I193" s="61"/>
      <c r="J193" s="61"/>
    </row>
    <row r="194" spans="1:10" ht="27.95" customHeight="1" x14ac:dyDescent="0.25">
      <c r="A194" s="22" t="str">
        <f>A173</f>
        <v>TC_I</v>
      </c>
    </row>
    <row r="195" spans="1:10" ht="27.95" customHeight="1" x14ac:dyDescent="0.25">
      <c r="A195" s="22">
        <f>A174+1</f>
        <v>9</v>
      </c>
    </row>
    <row r="196" spans="1:10" ht="27.95" customHeight="1" x14ac:dyDescent="0.25">
      <c r="A196" s="62" t="s">
        <v>26</v>
      </c>
      <c r="B196" s="62"/>
      <c r="C196" s="62" t="str">
        <f ca="1">INDIRECT(_xlfn.TEXTJOIN("",TRUE,A215,"!",ADDRESS(9+(A216-1)*A212,2)))</f>
        <v>Akshita Rawat</v>
      </c>
      <c r="D196" s="62"/>
      <c r="E196" s="62"/>
      <c r="F196" s="62" t="s">
        <v>52</v>
      </c>
      <c r="G196" s="62"/>
      <c r="H196" s="62"/>
      <c r="I196" s="63">
        <f ca="1">INDIRECT(_xlfn.TEXTJOIN("",TRUE,A215,"!",ADDRESS(9+(A216-1)*A212,9)))</f>
        <v>250090101010</v>
      </c>
      <c r="J196" s="63"/>
    </row>
    <row r="197" spans="1:10" ht="27.95" customHeight="1" x14ac:dyDescent="0.25">
      <c r="A197" s="62" t="s">
        <v>27</v>
      </c>
      <c r="B197" s="62"/>
      <c r="C197" s="62" t="str">
        <f ca="1">INDIRECT(_xlfn.TEXTJOIN("",TRUE,A215,"!",ADDRESS(9+(A216-1)*A212,5)))</f>
        <v>Arvind Rawat</v>
      </c>
      <c r="D197" s="62"/>
      <c r="E197" s="62"/>
      <c r="F197" s="64" t="s">
        <v>53</v>
      </c>
      <c r="G197" s="64"/>
      <c r="H197" s="64"/>
      <c r="I197" s="63" t="str">
        <f ca="1">INDIRECT(_xlfn.TEXTJOIN("",TRUE,A215,"!",ADDRESS(9+(A216-1)*A212,13)))</f>
        <v>UTU/2501104129</v>
      </c>
      <c r="J197" s="63"/>
    </row>
    <row r="198" spans="1:10" ht="27.95" customHeight="1" x14ac:dyDescent="0.25">
      <c r="A198" s="59" t="s">
        <v>30</v>
      </c>
      <c r="B198" s="59"/>
      <c r="C198" s="59" t="s">
        <v>31</v>
      </c>
      <c r="D198" s="59"/>
      <c r="E198" s="59"/>
      <c r="F198" s="59"/>
      <c r="G198" s="59"/>
      <c r="H198" s="15" t="s">
        <v>32</v>
      </c>
      <c r="I198" s="15" t="s">
        <v>12</v>
      </c>
      <c r="J198" s="15" t="s">
        <v>36</v>
      </c>
    </row>
    <row r="199" spans="1:10" ht="27.95" customHeight="1" x14ac:dyDescent="0.25">
      <c r="A199" s="49" t="str">
        <f ca="1">INDIRECT(_xlfn.TEXTJOIN("",TRUE,A215,"!",ADDRESS(13+(A216-1)*A212,1)))</f>
        <v>AHT 002</v>
      </c>
      <c r="B199" s="50"/>
      <c r="C199" s="51" t="str">
        <f ca="1">INDIRECT(_xlfn.TEXTJOIN("",TRUE,A215,"!",ADDRESS(13+(A216-1)*A212,2)))</f>
        <v>Engineering Chemistry</v>
      </c>
      <c r="D199" s="52"/>
      <c r="E199" s="52"/>
      <c r="F199" s="52"/>
      <c r="G199" s="53"/>
      <c r="H199" s="20">
        <f ca="1">INDIRECT(_xlfn.TEXTJOIN("",TRUE,A215,"!",ADDRESS(13+(A216-1)*A212,6)))</f>
        <v>4</v>
      </c>
      <c r="I199" s="20" t="str">
        <f ca="1">INDIRECT(_xlfn.TEXTJOIN("",TRUE,A215,"!",ADDRESS(13+(A216-1)*A212,13)))</f>
        <v>B</v>
      </c>
      <c r="J199" s="20">
        <f ca="1">INDIRECT(_xlfn.TEXTJOIN("",TRUE,A215,"!",ADDRESS(13+(A216-1)*A212,14)))</f>
        <v>8</v>
      </c>
    </row>
    <row r="200" spans="1:10" ht="27.95" customHeight="1" x14ac:dyDescent="0.25">
      <c r="A200" s="49" t="str">
        <f ca="1">INDIRECT(_xlfn.TEXTJOIN("",TRUE,A215,"!",ADDRESS(14+(A216-1)*A212,1)))</f>
        <v>AHT 003</v>
      </c>
      <c r="B200" s="50"/>
      <c r="C200" s="51" t="str">
        <f ca="1">INDIRECT(_xlfn.TEXTJOIN("",TRUE,A215,"!",ADDRESS(14+(A216-1)*A212,2)))</f>
        <v>Introduction to Engineering Mathematics</v>
      </c>
      <c r="D200" s="52"/>
      <c r="E200" s="52"/>
      <c r="F200" s="52"/>
      <c r="G200" s="53"/>
      <c r="H200" s="20">
        <f ca="1">INDIRECT(_xlfn.TEXTJOIN("",TRUE,A215,"!",ADDRESS(14+(A216-1)*A212,6)))</f>
        <v>4</v>
      </c>
      <c r="I200" s="20" t="str">
        <f ca="1">INDIRECT(_xlfn.TEXTJOIN("",TRUE,A215,"!",ADDRESS(14+(A216-1)*A212,13)))</f>
        <v>C</v>
      </c>
      <c r="J200" s="20">
        <f ca="1">INDIRECT(_xlfn.TEXTJOIN("",TRUE,A215,"!",ADDRESS(14+(A216-1)*A212,14)))</f>
        <v>7</v>
      </c>
    </row>
    <row r="201" spans="1:10" ht="27.95" customHeight="1" x14ac:dyDescent="0.25">
      <c r="A201" s="49" t="str">
        <f ca="1">INDIRECT(_xlfn.TEXTJOIN("",TRUE,A215,"!",ADDRESS(15+(A216-1)*A212,1)))</f>
        <v>ECT 001</v>
      </c>
      <c r="B201" s="50"/>
      <c r="C201" s="51" t="str">
        <f ca="1">INDIRECT(_xlfn.TEXTJOIN("",TRUE,A215,"!",ADDRESS(15+(A216-1)*A212,2)))</f>
        <v>Basic Electronics Engineering</v>
      </c>
      <c r="D201" s="52"/>
      <c r="E201" s="52"/>
      <c r="F201" s="52"/>
      <c r="G201" s="53"/>
      <c r="H201" s="20">
        <f ca="1">INDIRECT(_xlfn.TEXTJOIN("",TRUE,A215,"!",ADDRESS(15+(A216-1)*A212,6)))</f>
        <v>4</v>
      </c>
      <c r="I201" s="20" t="str">
        <f ca="1">INDIRECT(_xlfn.TEXTJOIN("",TRUE,A215,"!",ADDRESS(15+(A216-1)*A212,13)))</f>
        <v>C+</v>
      </c>
      <c r="J201" s="20">
        <f ca="1">INDIRECT(_xlfn.TEXTJOIN("",TRUE,A215,"!",ADDRESS(15+(A216-1)*A212,14)))</f>
        <v>7.5</v>
      </c>
    </row>
    <row r="202" spans="1:10" ht="27.95" customHeight="1" x14ac:dyDescent="0.25">
      <c r="A202" s="49" t="str">
        <f ca="1">INDIRECT(_xlfn.TEXTJOIN("",TRUE,A215,"!",ADDRESS(16+(A216-1)*A212,1)))</f>
        <v>MET 001</v>
      </c>
      <c r="B202" s="50"/>
      <c r="C202" s="51" t="str">
        <f ca="1">INDIRECT(_xlfn.TEXTJOIN("",TRUE,A215,"!",ADDRESS(16+(A216-1)*A212,2)))</f>
        <v>Basic Mechanical Engineering</v>
      </c>
      <c r="D202" s="52"/>
      <c r="E202" s="52"/>
      <c r="F202" s="52"/>
      <c r="G202" s="53"/>
      <c r="H202" s="20">
        <f ca="1">INDIRECT(_xlfn.TEXTJOIN("",TRUE,A215,"!",ADDRESS(16+(A216-1)*A212,6)))</f>
        <v>4</v>
      </c>
      <c r="I202" s="20" t="str">
        <f ca="1">INDIRECT(_xlfn.TEXTJOIN("",TRUE,A215,"!",ADDRESS(16+(A216-1)*A212,13)))</f>
        <v>C+</v>
      </c>
      <c r="J202" s="20">
        <f ca="1">INDIRECT(_xlfn.TEXTJOIN("",TRUE,A215,"!",ADDRESS(16+(A216-1)*A212,14)))</f>
        <v>7.5</v>
      </c>
    </row>
    <row r="203" spans="1:10" ht="27.95" customHeight="1" x14ac:dyDescent="0.25">
      <c r="A203" s="49" t="str">
        <f ca="1">INDIRECT(_xlfn.TEXTJOIN("",TRUE,A215,"!",ADDRESS(17+(A216-1)*A212,1)))</f>
        <v>AHP 002</v>
      </c>
      <c r="B203" s="50"/>
      <c r="C203" s="51" t="str">
        <f ca="1">INDIRECT(_xlfn.TEXTJOIN("",TRUE,A215,"!",ADDRESS(17+(A216-1)*A212,2)))</f>
        <v>Engineering Chemistry Lab</v>
      </c>
      <c r="D203" s="52"/>
      <c r="E203" s="52"/>
      <c r="F203" s="52"/>
      <c r="G203" s="53"/>
      <c r="H203" s="20">
        <f ca="1">INDIRECT(_xlfn.TEXTJOIN("",TRUE,A215,"!",ADDRESS(17+(A216-1)*A212,6)))</f>
        <v>1</v>
      </c>
      <c r="I203" s="20" t="str">
        <f ca="1">INDIRECT(_xlfn.TEXTJOIN("",TRUE,A215,"!",ADDRESS(17+(A216-1)*A212,13)))</f>
        <v>A+</v>
      </c>
      <c r="J203" s="20">
        <f ca="1">INDIRECT(_xlfn.TEXTJOIN("",TRUE,A215,"!",ADDRESS(17+(A216-1)*A212,14)))</f>
        <v>9.5</v>
      </c>
    </row>
    <row r="204" spans="1:10" ht="27.95" customHeight="1" x14ac:dyDescent="0.25">
      <c r="A204" s="49" t="str">
        <f ca="1">INDIRECT(_xlfn.TEXTJOIN("",TRUE,A215,"!",ADDRESS(18+(A216-1)*A212,1)))</f>
        <v>ECP 001</v>
      </c>
      <c r="B204" s="50"/>
      <c r="C204" s="51" t="str">
        <f ca="1">INDIRECT(_xlfn.TEXTJOIN("",TRUE,A215,"!",ADDRESS(18+(A216-1)*A212,2)))</f>
        <v>Basic Electronics Engineering Lab</v>
      </c>
      <c r="D204" s="52"/>
      <c r="E204" s="52"/>
      <c r="F204" s="52"/>
      <c r="G204" s="53"/>
      <c r="H204" s="20">
        <f ca="1">INDIRECT(_xlfn.TEXTJOIN("",TRUE,A215,"!",ADDRESS(18+(A216-1)*A212,6)))</f>
        <v>1</v>
      </c>
      <c r="I204" s="20" t="str">
        <f ca="1">INDIRECT(_xlfn.TEXTJOIN("",TRUE,A215,"!",ADDRESS(18+(A216-1)*A212,13)))</f>
        <v>O</v>
      </c>
      <c r="J204" s="20">
        <f ca="1">INDIRECT(_xlfn.TEXTJOIN("",TRUE,A215,"!",ADDRESS(18+(A216-1)*A212,14)))</f>
        <v>10</v>
      </c>
    </row>
    <row r="205" spans="1:10" ht="27.95" customHeight="1" x14ac:dyDescent="0.25">
      <c r="A205" s="49" t="str">
        <f ca="1">INDIRECT(_xlfn.TEXTJOIN("",TRUE,A215,"!",ADDRESS(19+(A216-1)*A212,1)))</f>
        <v>MEP 001</v>
      </c>
      <c r="B205" s="50"/>
      <c r="C205" s="51" t="str">
        <f ca="1">INDIRECT(_xlfn.TEXTJOIN("",TRUE,A215,"!",ADDRESS(19+(A216-1)*A212,2)))</f>
        <v>Basic Mechanical Engineering Lab</v>
      </c>
      <c r="D205" s="52"/>
      <c r="E205" s="52"/>
      <c r="F205" s="52"/>
      <c r="G205" s="53"/>
      <c r="H205" s="20">
        <f ca="1">INDIRECT(_xlfn.TEXTJOIN("",TRUE,A215,"!",ADDRESS(19+(A216-1)*A212,6)))</f>
        <v>1</v>
      </c>
      <c r="I205" s="20" t="str">
        <f ca="1">INDIRECT(_xlfn.TEXTJOIN("",TRUE,A215,"!",ADDRESS(19+(A216-1)*A212,13)))</f>
        <v>O</v>
      </c>
      <c r="J205" s="20">
        <f ca="1">INDIRECT(_xlfn.TEXTJOIN("",TRUE,A215,"!",ADDRESS(19+(A216-1)*A212,14)))</f>
        <v>10</v>
      </c>
    </row>
    <row r="206" spans="1:10" ht="27.95" customHeight="1" x14ac:dyDescent="0.25">
      <c r="A206" s="49" t="str">
        <f ca="1">INDIRECT(_xlfn.TEXTJOIN("",TRUE,A215,"!",ADDRESS(20+(A216-1)*A212,1)))</f>
        <v>MEP 003</v>
      </c>
      <c r="B206" s="50"/>
      <c r="C206" s="51" t="str">
        <f ca="1">INDIRECT(_xlfn.TEXTJOIN("",TRUE,A215,"!",ADDRESS(20+(A216-1)*A212,2)))</f>
        <v>Workshop Practices Lab</v>
      </c>
      <c r="D206" s="52"/>
      <c r="E206" s="52"/>
      <c r="F206" s="52"/>
      <c r="G206" s="53"/>
      <c r="H206" s="20">
        <f ca="1">INDIRECT(_xlfn.TEXTJOIN("",TRUE,A215,"!",ADDRESS(20+(A216-1)*A212,6)))</f>
        <v>2</v>
      </c>
      <c r="I206" s="20" t="str">
        <f ca="1">INDIRECT(_xlfn.TEXTJOIN("",TRUE,A215,"!",ADDRESS(20+(A216-1)*A212,13)))</f>
        <v>A+</v>
      </c>
      <c r="J206" s="20">
        <f ca="1">INDIRECT(_xlfn.TEXTJOIN("",TRUE,A215,"!",ADDRESS(20+(A216-1)*A212,14)))</f>
        <v>9.5</v>
      </c>
    </row>
    <row r="207" spans="1:10" ht="27.95" customHeight="1" x14ac:dyDescent="0.25">
      <c r="A207" s="49" t="str">
        <f ca="1">INDIRECT(_xlfn.TEXTJOIN("",TRUE,A215,"!",ADDRESS(21+(A216-1)*A212,1)))</f>
        <v>AHP 004</v>
      </c>
      <c r="B207" s="50"/>
      <c r="C207" s="51" t="str">
        <f ca="1">INDIRECT(_xlfn.TEXTJOIN("",TRUE,A215,"!",ADDRESS(21+(A216-1)*A212,2)))</f>
        <v>Emerging Technologies in Engineering Lab</v>
      </c>
      <c r="D207" s="52"/>
      <c r="E207" s="52"/>
      <c r="F207" s="52"/>
      <c r="G207" s="53"/>
      <c r="H207" s="20">
        <f ca="1">INDIRECT(_xlfn.TEXTJOIN("",TRUE,A215,"!",ADDRESS(21+(A216-1)*A212,6)))</f>
        <v>1</v>
      </c>
      <c r="I207" s="20" t="str">
        <f ca="1">INDIRECT(_xlfn.TEXTJOIN("",TRUE,A215,"!",ADDRESS(21+(A216-1)*A212,13)))</f>
        <v>A+</v>
      </c>
      <c r="J207" s="20">
        <f ca="1">INDIRECT(_xlfn.TEXTJOIN("",TRUE,A215,"!",ADDRESS(21+(A216-1)*A212,14)))</f>
        <v>9.5</v>
      </c>
    </row>
    <row r="208" spans="1:10" ht="27.95" customHeight="1" x14ac:dyDescent="0.25">
      <c r="A208" s="49" t="str">
        <f ca="1">INDIRECT(_xlfn.TEXTJOIN("",TRUE,A215,"!",ADDRESS(22+(A216-1)*A212,1)))</f>
        <v>CSP 002</v>
      </c>
      <c r="B208" s="50"/>
      <c r="C208" s="51" t="str">
        <f ca="1">INDIRECT(_xlfn.TEXTJOIN("",TRUE,A215,"!",ADDRESS(22+(A216-1)*A212,2)))</f>
        <v>Computer Applications and IOT</v>
      </c>
      <c r="D208" s="52"/>
      <c r="E208" s="52"/>
      <c r="F208" s="52"/>
      <c r="G208" s="53"/>
      <c r="H208" s="20">
        <f ca="1">INDIRECT(_xlfn.TEXTJOIN("",TRUE,A215,"!",ADDRESS(22+(A216-1)*A212,6)))</f>
        <v>1</v>
      </c>
      <c r="I208" s="20" t="str">
        <f ca="1">INDIRECT(_xlfn.TEXTJOIN("",TRUE,A215,"!",ADDRESS(22+(A216-1)*A212,13)))</f>
        <v>A</v>
      </c>
      <c r="J208" s="20">
        <f ca="1">INDIRECT(_xlfn.TEXTJOIN("",TRUE,A215,"!",ADDRESS(22+(A216-1)*A212,14)))</f>
        <v>9</v>
      </c>
    </row>
    <row r="209" spans="1:10" ht="27.95" customHeight="1" x14ac:dyDescent="0.25">
      <c r="A209" s="49" t="str">
        <f ca="1">INDIRECT(_xlfn.TEXTJOIN("",TRUE,A215,"!",ADDRESS(23+(A216-1)*A212,1)))</f>
        <v>AHP 006</v>
      </c>
      <c r="B209" s="50"/>
      <c r="C209" s="51" t="str">
        <f ca="1">INDIRECT(_xlfn.TEXTJOIN("",TRUE,A215,"!",ADDRESS(23+(A216-1)*A212,2)))</f>
        <v>English Language Lab ($)</v>
      </c>
      <c r="D209" s="52"/>
      <c r="E209" s="52"/>
      <c r="F209" s="52"/>
      <c r="G209" s="53"/>
      <c r="H209" s="20">
        <f ca="1">INDIRECT(_xlfn.TEXTJOIN("",TRUE,A215,"!",ADDRESS(23+(A216-1)*A212,6)))</f>
        <v>0</v>
      </c>
      <c r="I209" s="20" t="str">
        <f ca="1">INDIRECT(_xlfn.TEXTJOIN("",TRUE,A215,"!",ADDRESS(23+(A216-1)*A212,13)))</f>
        <v>A</v>
      </c>
      <c r="J209" s="20">
        <f ca="1">INDIRECT(_xlfn.TEXTJOIN("",TRUE,A215,"!",ADDRESS(23+(A216-1)*A212,14)))</f>
        <v>9</v>
      </c>
    </row>
    <row r="210" spans="1:10" ht="27.95" customHeight="1" x14ac:dyDescent="0.25">
      <c r="A210" s="49" t="str">
        <f ca="1">INDIRECT(_xlfn.TEXTJOIN("",TRUE,A215,"!",ADDRESS(24+(A216-1)*A212,1)))</f>
        <v>GP 01</v>
      </c>
      <c r="B210" s="50"/>
      <c r="C210" s="51" t="str">
        <f ca="1">INDIRECT(_xlfn.TEXTJOIN("",TRUE,A215,"!",ADDRESS(24+(A216-1)*A212,2)))</f>
        <v>General Proficiency ($)</v>
      </c>
      <c r="D210" s="52"/>
      <c r="E210" s="52"/>
      <c r="F210" s="52"/>
      <c r="G210" s="53"/>
      <c r="H210" s="20">
        <f ca="1">INDIRECT(_xlfn.TEXTJOIN("",TRUE,A215,"!",ADDRESS(24+(A216-1)*A212,6)))</f>
        <v>0</v>
      </c>
      <c r="I210" s="54" t="str">
        <f ca="1">INDIRECT(_xlfn.TEXTJOIN("",TRUE,A215,"!",ADDRESS(24+(A216-1)*A212,13)))</f>
        <v>Excellent</v>
      </c>
      <c r="J210" s="55"/>
    </row>
    <row r="211" spans="1:10" ht="27.95" customHeight="1" x14ac:dyDescent="0.25">
      <c r="A211" s="56" t="s">
        <v>54</v>
      </c>
      <c r="B211" s="56"/>
      <c r="C211" s="56"/>
      <c r="D211" s="56"/>
      <c r="E211" s="56"/>
      <c r="F211" s="56"/>
      <c r="G211" s="56"/>
      <c r="H211" s="16">
        <f ca="1">SUM(H199:H210)</f>
        <v>23</v>
      </c>
      <c r="I211" s="16" t="s">
        <v>46</v>
      </c>
      <c r="J211" s="16">
        <f ca="1">SUMPRODUCT(J199:J209,H199:H209)</f>
        <v>187</v>
      </c>
    </row>
    <row r="212" spans="1:10" ht="27.95" customHeight="1" x14ac:dyDescent="0.25">
      <c r="A212" s="22">
        <f>ROWS(A199:B210)+9</f>
        <v>21</v>
      </c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27.95" customHeight="1" x14ac:dyDescent="0.25">
      <c r="A213" s="57" t="s">
        <v>42</v>
      </c>
      <c r="B213" s="57"/>
      <c r="C213" s="21">
        <f ca="1">INDIRECT(_xlfn.TEXTJOIN("",TRUE,A215,"!",ADDRESS(5+A216*A212,12)))</f>
        <v>23</v>
      </c>
      <c r="D213" s="57" t="s">
        <v>40</v>
      </c>
      <c r="E213" s="57"/>
      <c r="F213" s="18">
        <f ca="1">INDIRECT(_xlfn.TEXTJOIN("",TRUE,A215,"!",ADDRESS(5+A216*A212,8)))</f>
        <v>8.1304347826086953</v>
      </c>
      <c r="G213" s="57" t="s">
        <v>41</v>
      </c>
      <c r="H213" s="57"/>
      <c r="I213" s="58">
        <f ca="1">INDIRECT(_xlfn.TEXTJOIN("",TRUE,A215,"!",ADDRESS(5+A216*A212,10)))</f>
        <v>8.1304347826086953</v>
      </c>
      <c r="J213" s="58"/>
    </row>
    <row r="214" spans="1:10" ht="27.95" customHeight="1" x14ac:dyDescent="0.25">
      <c r="A214" s="19" t="s">
        <v>38</v>
      </c>
      <c r="B214" s="59" t="str">
        <f ca="1">INDIRECT(_xlfn.TEXTJOIN("",TRUE,A215,"!",ADDRESS(5+A216*A212,2)))</f>
        <v>PASS</v>
      </c>
      <c r="C214" s="59"/>
      <c r="D214" s="60" t="s">
        <v>39</v>
      </c>
      <c r="E214" s="60"/>
      <c r="F214" s="61" t="str">
        <f ca="1">INDIRECT(_xlfn.TEXTJOIN("",TRUE,A215,"!",ADDRESS(5+A216*A212,5)))</f>
        <v/>
      </c>
      <c r="G214" s="61"/>
      <c r="H214" s="61"/>
      <c r="I214" s="61"/>
      <c r="J214" s="61"/>
    </row>
    <row r="215" spans="1:10" ht="27.95" customHeight="1" x14ac:dyDescent="0.25">
      <c r="A215" s="22" t="str">
        <f>A194</f>
        <v>TC_I</v>
      </c>
    </row>
    <row r="216" spans="1:10" ht="27.95" customHeight="1" x14ac:dyDescent="0.25">
      <c r="A216" s="22">
        <f>A195+1</f>
        <v>10</v>
      </c>
    </row>
    <row r="217" spans="1:10" ht="27.95" customHeight="1" x14ac:dyDescent="0.25">
      <c r="A217" s="62" t="s">
        <v>26</v>
      </c>
      <c r="B217" s="62"/>
      <c r="C217" s="62" t="str">
        <f ca="1">INDIRECT(_xlfn.TEXTJOIN("",TRUE,A236,"!",ADDRESS(9+(A237-1)*A233,2)))</f>
        <v>Aman Rawat</v>
      </c>
      <c r="D217" s="62"/>
      <c r="E217" s="62"/>
      <c r="F217" s="62" t="s">
        <v>52</v>
      </c>
      <c r="G217" s="62"/>
      <c r="H217" s="62"/>
      <c r="I217" s="63">
        <f ca="1">INDIRECT(_xlfn.TEXTJOIN("",TRUE,A236,"!",ADDRESS(9+(A237-1)*A233,9)))</f>
        <v>250090101011</v>
      </c>
      <c r="J217" s="63"/>
    </row>
    <row r="218" spans="1:10" ht="27.95" customHeight="1" x14ac:dyDescent="0.25">
      <c r="A218" s="62" t="s">
        <v>27</v>
      </c>
      <c r="B218" s="62"/>
      <c r="C218" s="62" t="str">
        <f ca="1">INDIRECT(_xlfn.TEXTJOIN("",TRUE,A236,"!",ADDRESS(9+(A237-1)*A233,5)))</f>
        <v>Dharam Singh</v>
      </c>
      <c r="D218" s="62"/>
      <c r="E218" s="62"/>
      <c r="F218" s="64" t="s">
        <v>53</v>
      </c>
      <c r="G218" s="64"/>
      <c r="H218" s="64"/>
      <c r="I218" s="63" t="str">
        <f ca="1">INDIRECT(_xlfn.TEXTJOIN("",TRUE,A236,"!",ADDRESS(9+(A237-1)*A233,13)))</f>
        <v>UTU/2501104303</v>
      </c>
      <c r="J218" s="63"/>
    </row>
    <row r="219" spans="1:10" ht="27.95" customHeight="1" x14ac:dyDescent="0.25">
      <c r="A219" s="59" t="s">
        <v>30</v>
      </c>
      <c r="B219" s="59"/>
      <c r="C219" s="59" t="s">
        <v>31</v>
      </c>
      <c r="D219" s="59"/>
      <c r="E219" s="59"/>
      <c r="F219" s="59"/>
      <c r="G219" s="59"/>
      <c r="H219" s="15" t="s">
        <v>32</v>
      </c>
      <c r="I219" s="15" t="s">
        <v>12</v>
      </c>
      <c r="J219" s="15" t="s">
        <v>36</v>
      </c>
    </row>
    <row r="220" spans="1:10" ht="27.95" customHeight="1" x14ac:dyDescent="0.25">
      <c r="A220" s="49" t="str">
        <f ca="1">INDIRECT(_xlfn.TEXTJOIN("",TRUE,A236,"!",ADDRESS(13+(A237-1)*A233,1)))</f>
        <v>AHT 002</v>
      </c>
      <c r="B220" s="50"/>
      <c r="C220" s="51" t="str">
        <f ca="1">INDIRECT(_xlfn.TEXTJOIN("",TRUE,A236,"!",ADDRESS(13+(A237-1)*A233,2)))</f>
        <v>Engineering Chemistry</v>
      </c>
      <c r="D220" s="52"/>
      <c r="E220" s="52"/>
      <c r="F220" s="52"/>
      <c r="G220" s="53"/>
      <c r="H220" s="20">
        <f ca="1">INDIRECT(_xlfn.TEXTJOIN("",TRUE,A236,"!",ADDRESS(13+(A237-1)*A233,6)))</f>
        <v>4</v>
      </c>
      <c r="I220" s="20" t="str">
        <f ca="1">INDIRECT(_xlfn.TEXTJOIN("",TRUE,A236,"!",ADDRESS(13+(A237-1)*A233,13)))</f>
        <v>E+</v>
      </c>
      <c r="J220" s="20">
        <f ca="1">INDIRECT(_xlfn.TEXTJOIN("",TRUE,A236,"!",ADDRESS(13+(A237-1)*A233,14)))</f>
        <v>5.5</v>
      </c>
    </row>
    <row r="221" spans="1:10" ht="27.95" customHeight="1" x14ac:dyDescent="0.25">
      <c r="A221" s="49" t="str">
        <f ca="1">INDIRECT(_xlfn.TEXTJOIN("",TRUE,A236,"!",ADDRESS(14+(A237-1)*A233,1)))</f>
        <v>AHT 003</v>
      </c>
      <c r="B221" s="50"/>
      <c r="C221" s="51" t="str">
        <f ca="1">INDIRECT(_xlfn.TEXTJOIN("",TRUE,A236,"!",ADDRESS(14+(A237-1)*A233,2)))</f>
        <v>Introduction to Engineering Mathematics</v>
      </c>
      <c r="D221" s="52"/>
      <c r="E221" s="52"/>
      <c r="F221" s="52"/>
      <c r="G221" s="53"/>
      <c r="H221" s="20">
        <f ca="1">INDIRECT(_xlfn.TEXTJOIN("",TRUE,A236,"!",ADDRESS(14+(A237-1)*A233,6)))</f>
        <v>4</v>
      </c>
      <c r="I221" s="20" t="str">
        <f ca="1">INDIRECT(_xlfn.TEXTJOIN("",TRUE,A236,"!",ADDRESS(14+(A237-1)*A233,13)))</f>
        <v>C</v>
      </c>
      <c r="J221" s="20">
        <f ca="1">INDIRECT(_xlfn.TEXTJOIN("",TRUE,A236,"!",ADDRESS(14+(A237-1)*A233,14)))</f>
        <v>7</v>
      </c>
    </row>
    <row r="222" spans="1:10" ht="27.95" customHeight="1" x14ac:dyDescent="0.25">
      <c r="A222" s="49" t="str">
        <f ca="1">INDIRECT(_xlfn.TEXTJOIN("",TRUE,A236,"!",ADDRESS(15+(A237-1)*A233,1)))</f>
        <v>ECT 001</v>
      </c>
      <c r="B222" s="50"/>
      <c r="C222" s="51" t="str">
        <f ca="1">INDIRECT(_xlfn.TEXTJOIN("",TRUE,A236,"!",ADDRESS(15+(A237-1)*A233,2)))</f>
        <v>Basic Electronics Engineering</v>
      </c>
      <c r="D222" s="52"/>
      <c r="E222" s="52"/>
      <c r="F222" s="52"/>
      <c r="G222" s="53"/>
      <c r="H222" s="20">
        <f ca="1">INDIRECT(_xlfn.TEXTJOIN("",TRUE,A236,"!",ADDRESS(15+(A237-1)*A233,6)))</f>
        <v>4</v>
      </c>
      <c r="I222" s="20" t="str">
        <f ca="1">INDIRECT(_xlfn.TEXTJOIN("",TRUE,A236,"!",ADDRESS(15+(A237-1)*A233,13)))</f>
        <v>E+</v>
      </c>
      <c r="J222" s="20">
        <f ca="1">INDIRECT(_xlfn.TEXTJOIN("",TRUE,A236,"!",ADDRESS(15+(A237-1)*A233,14)))</f>
        <v>5.5</v>
      </c>
    </row>
    <row r="223" spans="1:10" ht="27.95" customHeight="1" x14ac:dyDescent="0.25">
      <c r="A223" s="49" t="str">
        <f ca="1">INDIRECT(_xlfn.TEXTJOIN("",TRUE,A236,"!",ADDRESS(16+(A237-1)*A233,1)))</f>
        <v>MET 001</v>
      </c>
      <c r="B223" s="50"/>
      <c r="C223" s="51" t="str">
        <f ca="1">INDIRECT(_xlfn.TEXTJOIN("",TRUE,A236,"!",ADDRESS(16+(A237-1)*A233,2)))</f>
        <v>Basic Mechanical Engineering</v>
      </c>
      <c r="D223" s="52"/>
      <c r="E223" s="52"/>
      <c r="F223" s="52"/>
      <c r="G223" s="53"/>
      <c r="H223" s="20">
        <f ca="1">INDIRECT(_xlfn.TEXTJOIN("",TRUE,A236,"!",ADDRESS(16+(A237-1)*A233,6)))</f>
        <v>4</v>
      </c>
      <c r="I223" s="20" t="str">
        <f ca="1">INDIRECT(_xlfn.TEXTJOIN("",TRUE,A236,"!",ADDRESS(16+(A237-1)*A233,13)))</f>
        <v>D</v>
      </c>
      <c r="J223" s="20">
        <f ca="1">INDIRECT(_xlfn.TEXTJOIN("",TRUE,A236,"!",ADDRESS(16+(A237-1)*A233,14)))</f>
        <v>6</v>
      </c>
    </row>
    <row r="224" spans="1:10" ht="27.95" customHeight="1" x14ac:dyDescent="0.25">
      <c r="A224" s="49" t="str">
        <f ca="1">INDIRECT(_xlfn.TEXTJOIN("",TRUE,A236,"!",ADDRESS(17+(A237-1)*A233,1)))</f>
        <v>AHP 002</v>
      </c>
      <c r="B224" s="50"/>
      <c r="C224" s="51" t="str">
        <f ca="1">INDIRECT(_xlfn.TEXTJOIN("",TRUE,A236,"!",ADDRESS(17+(A237-1)*A233,2)))</f>
        <v>Engineering Chemistry Lab</v>
      </c>
      <c r="D224" s="52"/>
      <c r="E224" s="52"/>
      <c r="F224" s="52"/>
      <c r="G224" s="53"/>
      <c r="H224" s="20">
        <f ca="1">INDIRECT(_xlfn.TEXTJOIN("",TRUE,A236,"!",ADDRESS(17+(A237-1)*A233,6)))</f>
        <v>1</v>
      </c>
      <c r="I224" s="20" t="str">
        <f ca="1">INDIRECT(_xlfn.TEXTJOIN("",TRUE,A236,"!",ADDRESS(17+(A237-1)*A233,13)))</f>
        <v>C+</v>
      </c>
      <c r="J224" s="20">
        <f ca="1">INDIRECT(_xlfn.TEXTJOIN("",TRUE,A236,"!",ADDRESS(17+(A237-1)*A233,14)))</f>
        <v>7.5</v>
      </c>
    </row>
    <row r="225" spans="1:10" ht="27.95" customHeight="1" x14ac:dyDescent="0.25">
      <c r="A225" s="49" t="str">
        <f ca="1">INDIRECT(_xlfn.TEXTJOIN("",TRUE,A236,"!",ADDRESS(18+(A237-1)*A233,1)))</f>
        <v>ECP 001</v>
      </c>
      <c r="B225" s="50"/>
      <c r="C225" s="51" t="str">
        <f ca="1">INDIRECT(_xlfn.TEXTJOIN("",TRUE,A236,"!",ADDRESS(18+(A237-1)*A233,2)))</f>
        <v>Basic Electronics Engineering Lab</v>
      </c>
      <c r="D225" s="52"/>
      <c r="E225" s="52"/>
      <c r="F225" s="52"/>
      <c r="G225" s="53"/>
      <c r="H225" s="20">
        <f ca="1">INDIRECT(_xlfn.TEXTJOIN("",TRUE,A236,"!",ADDRESS(18+(A237-1)*A233,6)))</f>
        <v>1</v>
      </c>
      <c r="I225" s="20" t="str">
        <f ca="1">INDIRECT(_xlfn.TEXTJOIN("",TRUE,A236,"!",ADDRESS(18+(A237-1)*A233,13)))</f>
        <v>C+</v>
      </c>
      <c r="J225" s="20">
        <f ca="1">INDIRECT(_xlfn.TEXTJOIN("",TRUE,A236,"!",ADDRESS(18+(A237-1)*A233,14)))</f>
        <v>7.5</v>
      </c>
    </row>
    <row r="226" spans="1:10" ht="27.95" customHeight="1" x14ac:dyDescent="0.25">
      <c r="A226" s="49" t="str">
        <f ca="1">INDIRECT(_xlfn.TEXTJOIN("",TRUE,A236,"!",ADDRESS(19+(A237-1)*A233,1)))</f>
        <v>MEP 001</v>
      </c>
      <c r="B226" s="50"/>
      <c r="C226" s="51" t="str">
        <f ca="1">INDIRECT(_xlfn.TEXTJOIN("",TRUE,A236,"!",ADDRESS(19+(A237-1)*A233,2)))</f>
        <v>Basic Mechanical Engineering Lab</v>
      </c>
      <c r="D226" s="52"/>
      <c r="E226" s="52"/>
      <c r="F226" s="52"/>
      <c r="G226" s="53"/>
      <c r="H226" s="20">
        <f ca="1">INDIRECT(_xlfn.TEXTJOIN("",TRUE,A236,"!",ADDRESS(19+(A237-1)*A233,6)))</f>
        <v>1</v>
      </c>
      <c r="I226" s="20" t="str">
        <f ca="1">INDIRECT(_xlfn.TEXTJOIN("",TRUE,A236,"!",ADDRESS(19+(A237-1)*A233,13)))</f>
        <v>A</v>
      </c>
      <c r="J226" s="20">
        <f ca="1">INDIRECT(_xlfn.TEXTJOIN("",TRUE,A236,"!",ADDRESS(19+(A237-1)*A233,14)))</f>
        <v>9</v>
      </c>
    </row>
    <row r="227" spans="1:10" ht="27.95" customHeight="1" x14ac:dyDescent="0.25">
      <c r="A227" s="49" t="str">
        <f ca="1">INDIRECT(_xlfn.TEXTJOIN("",TRUE,A236,"!",ADDRESS(20+(A237-1)*A233,1)))</f>
        <v>MEP 003</v>
      </c>
      <c r="B227" s="50"/>
      <c r="C227" s="51" t="str">
        <f ca="1">INDIRECT(_xlfn.TEXTJOIN("",TRUE,A236,"!",ADDRESS(20+(A237-1)*A233,2)))</f>
        <v>Workshop Practices Lab</v>
      </c>
      <c r="D227" s="52"/>
      <c r="E227" s="52"/>
      <c r="F227" s="52"/>
      <c r="G227" s="53"/>
      <c r="H227" s="20">
        <f ca="1">INDIRECT(_xlfn.TEXTJOIN("",TRUE,A236,"!",ADDRESS(20+(A237-1)*A233,6)))</f>
        <v>2</v>
      </c>
      <c r="I227" s="20" t="str">
        <f ca="1">INDIRECT(_xlfn.TEXTJOIN("",TRUE,A236,"!",ADDRESS(20+(A237-1)*A233,13)))</f>
        <v>A+</v>
      </c>
      <c r="J227" s="20">
        <f ca="1">INDIRECT(_xlfn.TEXTJOIN("",TRUE,A236,"!",ADDRESS(20+(A237-1)*A233,14)))</f>
        <v>9.5</v>
      </c>
    </row>
    <row r="228" spans="1:10" ht="27.95" customHeight="1" x14ac:dyDescent="0.25">
      <c r="A228" s="49" t="str">
        <f ca="1">INDIRECT(_xlfn.TEXTJOIN("",TRUE,A236,"!",ADDRESS(21+(A237-1)*A233,1)))</f>
        <v>AHP 004</v>
      </c>
      <c r="B228" s="50"/>
      <c r="C228" s="51" t="str">
        <f ca="1">INDIRECT(_xlfn.TEXTJOIN("",TRUE,A236,"!",ADDRESS(21+(A237-1)*A233,2)))</f>
        <v>Emerging Technologies in Engineering Lab</v>
      </c>
      <c r="D228" s="52"/>
      <c r="E228" s="52"/>
      <c r="F228" s="52"/>
      <c r="G228" s="53"/>
      <c r="H228" s="20">
        <f ca="1">INDIRECT(_xlfn.TEXTJOIN("",TRUE,A236,"!",ADDRESS(21+(A237-1)*A233,6)))</f>
        <v>1</v>
      </c>
      <c r="I228" s="20" t="str">
        <f ca="1">INDIRECT(_xlfn.TEXTJOIN("",TRUE,A236,"!",ADDRESS(21+(A237-1)*A233,13)))</f>
        <v>A</v>
      </c>
      <c r="J228" s="20">
        <f ca="1">INDIRECT(_xlfn.TEXTJOIN("",TRUE,A236,"!",ADDRESS(21+(A237-1)*A233,14)))</f>
        <v>9</v>
      </c>
    </row>
    <row r="229" spans="1:10" ht="27.95" customHeight="1" x14ac:dyDescent="0.25">
      <c r="A229" s="49" t="str">
        <f ca="1">INDIRECT(_xlfn.TEXTJOIN("",TRUE,A236,"!",ADDRESS(22+(A237-1)*A233,1)))</f>
        <v>CSP 002</v>
      </c>
      <c r="B229" s="50"/>
      <c r="C229" s="51" t="str">
        <f ca="1">INDIRECT(_xlfn.TEXTJOIN("",TRUE,A236,"!",ADDRESS(22+(A237-1)*A233,2)))</f>
        <v>Computer Applications and IOT</v>
      </c>
      <c r="D229" s="52"/>
      <c r="E229" s="52"/>
      <c r="F229" s="52"/>
      <c r="G229" s="53"/>
      <c r="H229" s="20">
        <f ca="1">INDIRECT(_xlfn.TEXTJOIN("",TRUE,A236,"!",ADDRESS(22+(A237-1)*A233,6)))</f>
        <v>1</v>
      </c>
      <c r="I229" s="20" t="str">
        <f ca="1">INDIRECT(_xlfn.TEXTJOIN("",TRUE,A236,"!",ADDRESS(22+(A237-1)*A233,13)))</f>
        <v>A</v>
      </c>
      <c r="J229" s="20">
        <f ca="1">INDIRECT(_xlfn.TEXTJOIN("",TRUE,A236,"!",ADDRESS(22+(A237-1)*A233,14)))</f>
        <v>9</v>
      </c>
    </row>
    <row r="230" spans="1:10" ht="27.95" customHeight="1" x14ac:dyDescent="0.25">
      <c r="A230" s="49" t="str">
        <f ca="1">INDIRECT(_xlfn.TEXTJOIN("",TRUE,A236,"!",ADDRESS(23+(A237-1)*A233,1)))</f>
        <v>AHP 006</v>
      </c>
      <c r="B230" s="50"/>
      <c r="C230" s="51" t="str">
        <f ca="1">INDIRECT(_xlfn.TEXTJOIN("",TRUE,A236,"!",ADDRESS(23+(A237-1)*A233,2)))</f>
        <v>English Language Lab ($)</v>
      </c>
      <c r="D230" s="52"/>
      <c r="E230" s="52"/>
      <c r="F230" s="52"/>
      <c r="G230" s="53"/>
      <c r="H230" s="20">
        <f ca="1">INDIRECT(_xlfn.TEXTJOIN("",TRUE,A236,"!",ADDRESS(23+(A237-1)*A233,6)))</f>
        <v>0</v>
      </c>
      <c r="I230" s="20" t="str">
        <f ca="1">INDIRECT(_xlfn.TEXTJOIN("",TRUE,A236,"!",ADDRESS(23+(A237-1)*A233,13)))</f>
        <v>C</v>
      </c>
      <c r="J230" s="20">
        <f ca="1">INDIRECT(_xlfn.TEXTJOIN("",TRUE,A236,"!",ADDRESS(23+(A237-1)*A233,14)))</f>
        <v>7</v>
      </c>
    </row>
    <row r="231" spans="1:10" ht="27.95" customHeight="1" x14ac:dyDescent="0.25">
      <c r="A231" s="49" t="str">
        <f ca="1">INDIRECT(_xlfn.TEXTJOIN("",TRUE,A236,"!",ADDRESS(24+(A237-1)*A233,1)))</f>
        <v>GP 01</v>
      </c>
      <c r="B231" s="50"/>
      <c r="C231" s="51" t="str">
        <f ca="1">INDIRECT(_xlfn.TEXTJOIN("",TRUE,A236,"!",ADDRESS(24+(A237-1)*A233,2)))</f>
        <v>General Proficiency ($)</v>
      </c>
      <c r="D231" s="52"/>
      <c r="E231" s="52"/>
      <c r="F231" s="52"/>
      <c r="G231" s="53"/>
      <c r="H231" s="20">
        <f ca="1">INDIRECT(_xlfn.TEXTJOIN("",TRUE,A236,"!",ADDRESS(24+(A237-1)*A233,6)))</f>
        <v>0</v>
      </c>
      <c r="I231" s="54" t="str">
        <f ca="1">INDIRECT(_xlfn.TEXTJOIN("",TRUE,A236,"!",ADDRESS(24+(A237-1)*A233,13)))</f>
        <v>Excellent</v>
      </c>
      <c r="J231" s="55"/>
    </row>
    <row r="232" spans="1:10" ht="27.95" customHeight="1" x14ac:dyDescent="0.25">
      <c r="A232" s="56" t="s">
        <v>54</v>
      </c>
      <c r="B232" s="56"/>
      <c r="C232" s="56"/>
      <c r="D232" s="56"/>
      <c r="E232" s="56"/>
      <c r="F232" s="56"/>
      <c r="G232" s="56"/>
      <c r="H232" s="16">
        <f ca="1">SUM(H220:H231)</f>
        <v>23</v>
      </c>
      <c r="I232" s="16" t="s">
        <v>46</v>
      </c>
      <c r="J232" s="16">
        <f ca="1">SUMPRODUCT(J220:J230,H220:H230)</f>
        <v>157</v>
      </c>
    </row>
    <row r="233" spans="1:10" ht="27.95" customHeight="1" x14ac:dyDescent="0.25">
      <c r="A233" s="22">
        <f>ROWS(A220:B231)+9</f>
        <v>21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27.95" customHeight="1" x14ac:dyDescent="0.25">
      <c r="A234" s="57" t="s">
        <v>42</v>
      </c>
      <c r="B234" s="57"/>
      <c r="C234" s="21">
        <f ca="1">INDIRECT(_xlfn.TEXTJOIN("",TRUE,A236,"!",ADDRESS(5+A237*A233,12)))</f>
        <v>23</v>
      </c>
      <c r="D234" s="57" t="s">
        <v>40</v>
      </c>
      <c r="E234" s="57"/>
      <c r="F234" s="18">
        <f ca="1">INDIRECT(_xlfn.TEXTJOIN("",TRUE,A236,"!",ADDRESS(5+A237*A233,8)))</f>
        <v>6.8260869565217392</v>
      </c>
      <c r="G234" s="57" t="s">
        <v>41</v>
      </c>
      <c r="H234" s="57"/>
      <c r="I234" s="58">
        <f ca="1">INDIRECT(_xlfn.TEXTJOIN("",TRUE,A236,"!",ADDRESS(5+A237*A233,10)))</f>
        <v>6.8260869565217392</v>
      </c>
      <c r="J234" s="58"/>
    </row>
    <row r="235" spans="1:10" ht="27.95" customHeight="1" x14ac:dyDescent="0.25">
      <c r="A235" s="19" t="s">
        <v>38</v>
      </c>
      <c r="B235" s="59" t="str">
        <f ca="1">INDIRECT(_xlfn.TEXTJOIN("",TRUE,A236,"!",ADDRESS(5+A237*A233,2)))</f>
        <v>PASS</v>
      </c>
      <c r="C235" s="59"/>
      <c r="D235" s="60" t="s">
        <v>39</v>
      </c>
      <c r="E235" s="60"/>
      <c r="F235" s="61" t="str">
        <f ca="1">INDIRECT(_xlfn.TEXTJOIN("",TRUE,A236,"!",ADDRESS(5+A237*A233,5)))</f>
        <v/>
      </c>
      <c r="G235" s="61"/>
      <c r="H235" s="61"/>
      <c r="I235" s="61"/>
      <c r="J235" s="61"/>
    </row>
    <row r="236" spans="1:10" ht="27.95" customHeight="1" x14ac:dyDescent="0.25">
      <c r="A236" s="22" t="str">
        <f>A215</f>
        <v>TC_I</v>
      </c>
    </row>
    <row r="237" spans="1:10" ht="27.95" customHeight="1" x14ac:dyDescent="0.25">
      <c r="A237" s="22">
        <f>A216+1</f>
        <v>11</v>
      </c>
    </row>
    <row r="238" spans="1:10" ht="27.95" customHeight="1" x14ac:dyDescent="0.25">
      <c r="A238" s="62" t="s">
        <v>26</v>
      </c>
      <c r="B238" s="62"/>
      <c r="C238" s="62" t="str">
        <f ca="1">INDIRECT(_xlfn.TEXTJOIN("",TRUE,A257,"!",ADDRESS(9+(A258-1)*A254,2)))</f>
        <v>Amit Naithani</v>
      </c>
      <c r="D238" s="62"/>
      <c r="E238" s="62"/>
      <c r="F238" s="62" t="s">
        <v>52</v>
      </c>
      <c r="G238" s="62"/>
      <c r="H238" s="62"/>
      <c r="I238" s="63">
        <f ca="1">INDIRECT(_xlfn.TEXTJOIN("",TRUE,A257,"!",ADDRESS(9+(A258-1)*A254,9)))</f>
        <v>250090101012</v>
      </c>
      <c r="J238" s="63"/>
    </row>
    <row r="239" spans="1:10" ht="27.95" customHeight="1" x14ac:dyDescent="0.25">
      <c r="A239" s="62" t="s">
        <v>27</v>
      </c>
      <c r="B239" s="62"/>
      <c r="C239" s="62" t="str">
        <f ca="1">INDIRECT(_xlfn.TEXTJOIN("",TRUE,A257,"!",ADDRESS(9+(A258-1)*A254,5)))</f>
        <v>Deepak Naithani</v>
      </c>
      <c r="D239" s="62"/>
      <c r="E239" s="62"/>
      <c r="F239" s="64" t="s">
        <v>53</v>
      </c>
      <c r="G239" s="64"/>
      <c r="H239" s="64"/>
      <c r="I239" s="63" t="str">
        <f ca="1">INDIRECT(_xlfn.TEXTJOIN("",TRUE,A257,"!",ADDRESS(9+(A258-1)*A254,13)))</f>
        <v>UTU/2501103887</v>
      </c>
      <c r="J239" s="63"/>
    </row>
    <row r="240" spans="1:10" ht="27.95" customHeight="1" x14ac:dyDescent="0.25">
      <c r="A240" s="59" t="s">
        <v>30</v>
      </c>
      <c r="B240" s="59"/>
      <c r="C240" s="59" t="s">
        <v>31</v>
      </c>
      <c r="D240" s="59"/>
      <c r="E240" s="59"/>
      <c r="F240" s="59"/>
      <c r="G240" s="59"/>
      <c r="H240" s="15" t="s">
        <v>32</v>
      </c>
      <c r="I240" s="15" t="s">
        <v>12</v>
      </c>
      <c r="J240" s="15" t="s">
        <v>36</v>
      </c>
    </row>
    <row r="241" spans="1:10" ht="27.95" customHeight="1" x14ac:dyDescent="0.25">
      <c r="A241" s="49" t="str">
        <f ca="1">INDIRECT(_xlfn.TEXTJOIN("",TRUE,A257,"!",ADDRESS(13+(A258-1)*A254,1)))</f>
        <v>AHT 002</v>
      </c>
      <c r="B241" s="50"/>
      <c r="C241" s="51" t="str">
        <f ca="1">INDIRECT(_xlfn.TEXTJOIN("",TRUE,A257,"!",ADDRESS(13+(A258-1)*A254,2)))</f>
        <v>Engineering Chemistry</v>
      </c>
      <c r="D241" s="52"/>
      <c r="E241" s="52"/>
      <c r="F241" s="52"/>
      <c r="G241" s="53"/>
      <c r="H241" s="20">
        <f ca="1">INDIRECT(_xlfn.TEXTJOIN("",TRUE,A257,"!",ADDRESS(13+(A258-1)*A254,6)))</f>
        <v>4</v>
      </c>
      <c r="I241" s="20" t="str">
        <f ca="1">INDIRECT(_xlfn.TEXTJOIN("",TRUE,A257,"!",ADDRESS(13+(A258-1)*A254,13)))</f>
        <v>B+</v>
      </c>
      <c r="J241" s="20">
        <f ca="1">INDIRECT(_xlfn.TEXTJOIN("",TRUE,A257,"!",ADDRESS(13+(A258-1)*A254,14)))</f>
        <v>8.5</v>
      </c>
    </row>
    <row r="242" spans="1:10" ht="27.95" customHeight="1" x14ac:dyDescent="0.25">
      <c r="A242" s="49" t="str">
        <f ca="1">INDIRECT(_xlfn.TEXTJOIN("",TRUE,A257,"!",ADDRESS(14+(A258-1)*A254,1)))</f>
        <v>AHT 003</v>
      </c>
      <c r="B242" s="50"/>
      <c r="C242" s="51" t="str">
        <f ca="1">INDIRECT(_xlfn.TEXTJOIN("",TRUE,A257,"!",ADDRESS(14+(A258-1)*A254,2)))</f>
        <v>Introduction to Engineering Mathematics</v>
      </c>
      <c r="D242" s="52"/>
      <c r="E242" s="52"/>
      <c r="F242" s="52"/>
      <c r="G242" s="53"/>
      <c r="H242" s="20">
        <f ca="1">INDIRECT(_xlfn.TEXTJOIN("",TRUE,A257,"!",ADDRESS(14+(A258-1)*A254,6)))</f>
        <v>4</v>
      </c>
      <c r="I242" s="20" t="str">
        <f ca="1">INDIRECT(_xlfn.TEXTJOIN("",TRUE,A257,"!",ADDRESS(14+(A258-1)*A254,13)))</f>
        <v>C+</v>
      </c>
      <c r="J242" s="20">
        <f ca="1">INDIRECT(_xlfn.TEXTJOIN("",TRUE,A257,"!",ADDRESS(14+(A258-1)*A254,14)))</f>
        <v>7.5</v>
      </c>
    </row>
    <row r="243" spans="1:10" ht="27.95" customHeight="1" x14ac:dyDescent="0.25">
      <c r="A243" s="49" t="str">
        <f ca="1">INDIRECT(_xlfn.TEXTJOIN("",TRUE,A257,"!",ADDRESS(15+(A258-1)*A254,1)))</f>
        <v>ECT 001</v>
      </c>
      <c r="B243" s="50"/>
      <c r="C243" s="51" t="str">
        <f ca="1">INDIRECT(_xlfn.TEXTJOIN("",TRUE,A257,"!",ADDRESS(15+(A258-1)*A254,2)))</f>
        <v>Basic Electronics Engineering</v>
      </c>
      <c r="D243" s="52"/>
      <c r="E243" s="52"/>
      <c r="F243" s="52"/>
      <c r="G243" s="53"/>
      <c r="H243" s="20">
        <f ca="1">INDIRECT(_xlfn.TEXTJOIN("",TRUE,A257,"!",ADDRESS(15+(A258-1)*A254,6)))</f>
        <v>4</v>
      </c>
      <c r="I243" s="20" t="str">
        <f ca="1">INDIRECT(_xlfn.TEXTJOIN("",TRUE,A257,"!",ADDRESS(15+(A258-1)*A254,13)))</f>
        <v>D</v>
      </c>
      <c r="J243" s="20">
        <f ca="1">INDIRECT(_xlfn.TEXTJOIN("",TRUE,A257,"!",ADDRESS(15+(A258-1)*A254,14)))</f>
        <v>6</v>
      </c>
    </row>
    <row r="244" spans="1:10" ht="27.95" customHeight="1" x14ac:dyDescent="0.25">
      <c r="A244" s="49" t="str">
        <f ca="1">INDIRECT(_xlfn.TEXTJOIN("",TRUE,A257,"!",ADDRESS(16+(A258-1)*A254,1)))</f>
        <v>MET 001</v>
      </c>
      <c r="B244" s="50"/>
      <c r="C244" s="51" t="str">
        <f ca="1">INDIRECT(_xlfn.TEXTJOIN("",TRUE,A257,"!",ADDRESS(16+(A258-1)*A254,2)))</f>
        <v>Basic Mechanical Engineering</v>
      </c>
      <c r="D244" s="52"/>
      <c r="E244" s="52"/>
      <c r="F244" s="52"/>
      <c r="G244" s="53"/>
      <c r="H244" s="20">
        <f ca="1">INDIRECT(_xlfn.TEXTJOIN("",TRUE,A257,"!",ADDRESS(16+(A258-1)*A254,6)))</f>
        <v>4</v>
      </c>
      <c r="I244" s="20" t="str">
        <f ca="1">INDIRECT(_xlfn.TEXTJOIN("",TRUE,A257,"!",ADDRESS(16+(A258-1)*A254,13)))</f>
        <v>C+</v>
      </c>
      <c r="J244" s="20">
        <f ca="1">INDIRECT(_xlfn.TEXTJOIN("",TRUE,A257,"!",ADDRESS(16+(A258-1)*A254,14)))</f>
        <v>7.5</v>
      </c>
    </row>
    <row r="245" spans="1:10" ht="27.95" customHeight="1" x14ac:dyDescent="0.25">
      <c r="A245" s="49" t="str">
        <f ca="1">INDIRECT(_xlfn.TEXTJOIN("",TRUE,A257,"!",ADDRESS(17+(A258-1)*A254,1)))</f>
        <v>AHP 002</v>
      </c>
      <c r="B245" s="50"/>
      <c r="C245" s="51" t="str">
        <f ca="1">INDIRECT(_xlfn.TEXTJOIN("",TRUE,A257,"!",ADDRESS(17+(A258-1)*A254,2)))</f>
        <v>Engineering Chemistry Lab</v>
      </c>
      <c r="D245" s="52"/>
      <c r="E245" s="52"/>
      <c r="F245" s="52"/>
      <c r="G245" s="53"/>
      <c r="H245" s="20">
        <f ca="1">INDIRECT(_xlfn.TEXTJOIN("",TRUE,A257,"!",ADDRESS(17+(A258-1)*A254,6)))</f>
        <v>1</v>
      </c>
      <c r="I245" s="20" t="str">
        <f ca="1">INDIRECT(_xlfn.TEXTJOIN("",TRUE,A257,"!",ADDRESS(17+(A258-1)*A254,13)))</f>
        <v>B+</v>
      </c>
      <c r="J245" s="20">
        <f ca="1">INDIRECT(_xlfn.TEXTJOIN("",TRUE,A257,"!",ADDRESS(17+(A258-1)*A254,14)))</f>
        <v>8.5</v>
      </c>
    </row>
    <row r="246" spans="1:10" ht="27.95" customHeight="1" x14ac:dyDescent="0.25">
      <c r="A246" s="49" t="str">
        <f ca="1">INDIRECT(_xlfn.TEXTJOIN("",TRUE,A257,"!",ADDRESS(18+(A258-1)*A254,1)))</f>
        <v>ECP 001</v>
      </c>
      <c r="B246" s="50"/>
      <c r="C246" s="51" t="str">
        <f ca="1">INDIRECT(_xlfn.TEXTJOIN("",TRUE,A257,"!",ADDRESS(18+(A258-1)*A254,2)))</f>
        <v>Basic Electronics Engineering Lab</v>
      </c>
      <c r="D246" s="52"/>
      <c r="E246" s="52"/>
      <c r="F246" s="52"/>
      <c r="G246" s="53"/>
      <c r="H246" s="20">
        <f ca="1">INDIRECT(_xlfn.TEXTJOIN("",TRUE,A257,"!",ADDRESS(18+(A258-1)*A254,6)))</f>
        <v>1</v>
      </c>
      <c r="I246" s="20" t="str">
        <f ca="1">INDIRECT(_xlfn.TEXTJOIN("",TRUE,A257,"!",ADDRESS(18+(A258-1)*A254,13)))</f>
        <v>C+</v>
      </c>
      <c r="J246" s="20">
        <f ca="1">INDIRECT(_xlfn.TEXTJOIN("",TRUE,A257,"!",ADDRESS(18+(A258-1)*A254,14)))</f>
        <v>7.5</v>
      </c>
    </row>
    <row r="247" spans="1:10" ht="27.95" customHeight="1" x14ac:dyDescent="0.25">
      <c r="A247" s="49" t="str">
        <f ca="1">INDIRECT(_xlfn.TEXTJOIN("",TRUE,A257,"!",ADDRESS(19+(A258-1)*A254,1)))</f>
        <v>MEP 001</v>
      </c>
      <c r="B247" s="50"/>
      <c r="C247" s="51" t="str">
        <f ca="1">INDIRECT(_xlfn.TEXTJOIN("",TRUE,A257,"!",ADDRESS(19+(A258-1)*A254,2)))</f>
        <v>Basic Mechanical Engineering Lab</v>
      </c>
      <c r="D247" s="52"/>
      <c r="E247" s="52"/>
      <c r="F247" s="52"/>
      <c r="G247" s="53"/>
      <c r="H247" s="20">
        <f ca="1">INDIRECT(_xlfn.TEXTJOIN("",TRUE,A257,"!",ADDRESS(19+(A258-1)*A254,6)))</f>
        <v>1</v>
      </c>
      <c r="I247" s="20" t="str">
        <f ca="1">INDIRECT(_xlfn.TEXTJOIN("",TRUE,A257,"!",ADDRESS(19+(A258-1)*A254,13)))</f>
        <v>A+</v>
      </c>
      <c r="J247" s="20">
        <f ca="1">INDIRECT(_xlfn.TEXTJOIN("",TRUE,A257,"!",ADDRESS(19+(A258-1)*A254,14)))</f>
        <v>9.5</v>
      </c>
    </row>
    <row r="248" spans="1:10" ht="27.95" customHeight="1" x14ac:dyDescent="0.25">
      <c r="A248" s="49" t="str">
        <f ca="1">INDIRECT(_xlfn.TEXTJOIN("",TRUE,A257,"!",ADDRESS(20+(A258-1)*A254,1)))</f>
        <v>MEP 003</v>
      </c>
      <c r="B248" s="50"/>
      <c r="C248" s="51" t="str">
        <f ca="1">INDIRECT(_xlfn.TEXTJOIN("",TRUE,A257,"!",ADDRESS(20+(A258-1)*A254,2)))</f>
        <v>Workshop Practices Lab</v>
      </c>
      <c r="D248" s="52"/>
      <c r="E248" s="52"/>
      <c r="F248" s="52"/>
      <c r="G248" s="53"/>
      <c r="H248" s="20">
        <f ca="1">INDIRECT(_xlfn.TEXTJOIN("",TRUE,A257,"!",ADDRESS(20+(A258-1)*A254,6)))</f>
        <v>2</v>
      </c>
      <c r="I248" s="20" t="str">
        <f ca="1">INDIRECT(_xlfn.TEXTJOIN("",TRUE,A257,"!",ADDRESS(20+(A258-1)*A254,13)))</f>
        <v>A+</v>
      </c>
      <c r="J248" s="20">
        <f ca="1">INDIRECT(_xlfn.TEXTJOIN("",TRUE,A257,"!",ADDRESS(20+(A258-1)*A254,14)))</f>
        <v>9.5</v>
      </c>
    </row>
    <row r="249" spans="1:10" ht="27.95" customHeight="1" x14ac:dyDescent="0.25">
      <c r="A249" s="49" t="str">
        <f ca="1">INDIRECT(_xlfn.TEXTJOIN("",TRUE,A257,"!",ADDRESS(21+(A258-1)*A254,1)))</f>
        <v>AHP 004</v>
      </c>
      <c r="B249" s="50"/>
      <c r="C249" s="51" t="str">
        <f ca="1">INDIRECT(_xlfn.TEXTJOIN("",TRUE,A257,"!",ADDRESS(21+(A258-1)*A254,2)))</f>
        <v>Emerging Technologies in Engineering Lab</v>
      </c>
      <c r="D249" s="52"/>
      <c r="E249" s="52"/>
      <c r="F249" s="52"/>
      <c r="G249" s="53"/>
      <c r="H249" s="20">
        <f ca="1">INDIRECT(_xlfn.TEXTJOIN("",TRUE,A257,"!",ADDRESS(21+(A258-1)*A254,6)))</f>
        <v>1</v>
      </c>
      <c r="I249" s="20" t="str">
        <f ca="1">INDIRECT(_xlfn.TEXTJOIN("",TRUE,A257,"!",ADDRESS(21+(A258-1)*A254,13)))</f>
        <v>B+</v>
      </c>
      <c r="J249" s="20">
        <f ca="1">INDIRECT(_xlfn.TEXTJOIN("",TRUE,A257,"!",ADDRESS(21+(A258-1)*A254,14)))</f>
        <v>8.5</v>
      </c>
    </row>
    <row r="250" spans="1:10" ht="27.95" customHeight="1" x14ac:dyDescent="0.25">
      <c r="A250" s="49" t="str">
        <f ca="1">INDIRECT(_xlfn.TEXTJOIN("",TRUE,A257,"!",ADDRESS(22+(A258-1)*A254,1)))</f>
        <v>CSP 002</v>
      </c>
      <c r="B250" s="50"/>
      <c r="C250" s="51" t="str">
        <f ca="1">INDIRECT(_xlfn.TEXTJOIN("",TRUE,A257,"!",ADDRESS(22+(A258-1)*A254,2)))</f>
        <v>Computer Applications and IOT</v>
      </c>
      <c r="D250" s="52"/>
      <c r="E250" s="52"/>
      <c r="F250" s="52"/>
      <c r="G250" s="53"/>
      <c r="H250" s="20">
        <f ca="1">INDIRECT(_xlfn.TEXTJOIN("",TRUE,A257,"!",ADDRESS(22+(A258-1)*A254,6)))</f>
        <v>1</v>
      </c>
      <c r="I250" s="20" t="str">
        <f ca="1">INDIRECT(_xlfn.TEXTJOIN("",TRUE,A257,"!",ADDRESS(22+(A258-1)*A254,13)))</f>
        <v>A+</v>
      </c>
      <c r="J250" s="20">
        <f ca="1">INDIRECT(_xlfn.TEXTJOIN("",TRUE,A257,"!",ADDRESS(22+(A258-1)*A254,14)))</f>
        <v>9.5</v>
      </c>
    </row>
    <row r="251" spans="1:10" ht="27.95" customHeight="1" x14ac:dyDescent="0.25">
      <c r="A251" s="49" t="str">
        <f ca="1">INDIRECT(_xlfn.TEXTJOIN("",TRUE,A257,"!",ADDRESS(23+(A258-1)*A254,1)))</f>
        <v>AHP 006</v>
      </c>
      <c r="B251" s="50"/>
      <c r="C251" s="51" t="str">
        <f ca="1">INDIRECT(_xlfn.TEXTJOIN("",TRUE,A257,"!",ADDRESS(23+(A258-1)*A254,2)))</f>
        <v>English Language Lab ($)</v>
      </c>
      <c r="D251" s="52"/>
      <c r="E251" s="52"/>
      <c r="F251" s="52"/>
      <c r="G251" s="53"/>
      <c r="H251" s="20">
        <f ca="1">INDIRECT(_xlfn.TEXTJOIN("",TRUE,A257,"!",ADDRESS(23+(A258-1)*A254,6)))</f>
        <v>0</v>
      </c>
      <c r="I251" s="20" t="str">
        <f ca="1">INDIRECT(_xlfn.TEXTJOIN("",TRUE,A257,"!",ADDRESS(23+(A258-1)*A254,13)))</f>
        <v>B</v>
      </c>
      <c r="J251" s="20">
        <f ca="1">INDIRECT(_xlfn.TEXTJOIN("",TRUE,A257,"!",ADDRESS(23+(A258-1)*A254,14)))</f>
        <v>8</v>
      </c>
    </row>
    <row r="252" spans="1:10" ht="27.95" customHeight="1" x14ac:dyDescent="0.25">
      <c r="A252" s="49" t="str">
        <f ca="1">INDIRECT(_xlfn.TEXTJOIN("",TRUE,A257,"!",ADDRESS(24+(A258-1)*A254,1)))</f>
        <v>GP 01</v>
      </c>
      <c r="B252" s="50"/>
      <c r="C252" s="51" t="str">
        <f ca="1">INDIRECT(_xlfn.TEXTJOIN("",TRUE,A257,"!",ADDRESS(24+(A258-1)*A254,2)))</f>
        <v>General Proficiency ($)</v>
      </c>
      <c r="D252" s="52"/>
      <c r="E252" s="52"/>
      <c r="F252" s="52"/>
      <c r="G252" s="53"/>
      <c r="H252" s="20">
        <f ca="1">INDIRECT(_xlfn.TEXTJOIN("",TRUE,A257,"!",ADDRESS(24+(A258-1)*A254,6)))</f>
        <v>0</v>
      </c>
      <c r="I252" s="54" t="str">
        <f ca="1">INDIRECT(_xlfn.TEXTJOIN("",TRUE,A257,"!",ADDRESS(24+(A258-1)*A254,13)))</f>
        <v>Excellent</v>
      </c>
      <c r="J252" s="55"/>
    </row>
    <row r="253" spans="1:10" ht="27.95" customHeight="1" x14ac:dyDescent="0.25">
      <c r="A253" s="56" t="s">
        <v>54</v>
      </c>
      <c r="B253" s="56"/>
      <c r="C253" s="56"/>
      <c r="D253" s="56"/>
      <c r="E253" s="56"/>
      <c r="F253" s="56"/>
      <c r="G253" s="56"/>
      <c r="H253" s="16">
        <f ca="1">SUM(H241:H252)</f>
        <v>23</v>
      </c>
      <c r="I253" s="16" t="s">
        <v>46</v>
      </c>
      <c r="J253" s="16">
        <f ca="1">SUMPRODUCT(J241:J251,H241:H251)</f>
        <v>180.5</v>
      </c>
    </row>
    <row r="254" spans="1:10" ht="27.95" customHeight="1" x14ac:dyDescent="0.25">
      <c r="A254" s="22">
        <f>ROWS(A241:B252)+9</f>
        <v>21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27.95" customHeight="1" x14ac:dyDescent="0.25">
      <c r="A255" s="57" t="s">
        <v>42</v>
      </c>
      <c r="B255" s="57"/>
      <c r="C255" s="21">
        <f ca="1">INDIRECT(_xlfn.TEXTJOIN("",TRUE,A257,"!",ADDRESS(5+A258*A254,12)))</f>
        <v>23</v>
      </c>
      <c r="D255" s="57" t="s">
        <v>40</v>
      </c>
      <c r="E255" s="57"/>
      <c r="F255" s="18">
        <f ca="1">INDIRECT(_xlfn.TEXTJOIN("",TRUE,A257,"!",ADDRESS(5+A258*A254,8)))</f>
        <v>7.8478260869565215</v>
      </c>
      <c r="G255" s="57" t="s">
        <v>41</v>
      </c>
      <c r="H255" s="57"/>
      <c r="I255" s="58">
        <f ca="1">INDIRECT(_xlfn.TEXTJOIN("",TRUE,A257,"!",ADDRESS(5+A258*A254,10)))</f>
        <v>7.8478260869565215</v>
      </c>
      <c r="J255" s="58"/>
    </row>
    <row r="256" spans="1:10" ht="27.95" customHeight="1" x14ac:dyDescent="0.25">
      <c r="A256" s="19" t="s">
        <v>38</v>
      </c>
      <c r="B256" s="59" t="str">
        <f ca="1">INDIRECT(_xlfn.TEXTJOIN("",TRUE,A257,"!",ADDRESS(5+A258*A254,2)))</f>
        <v>PASS</v>
      </c>
      <c r="C256" s="59"/>
      <c r="D256" s="60" t="s">
        <v>39</v>
      </c>
      <c r="E256" s="60"/>
      <c r="F256" s="61" t="str">
        <f ca="1">INDIRECT(_xlfn.TEXTJOIN("",TRUE,A257,"!",ADDRESS(5+A258*A254,5)))</f>
        <v/>
      </c>
      <c r="G256" s="61"/>
      <c r="H256" s="61"/>
      <c r="I256" s="61"/>
      <c r="J256" s="61"/>
    </row>
    <row r="257" spans="1:10" ht="27.95" customHeight="1" x14ac:dyDescent="0.25">
      <c r="A257" s="22" t="str">
        <f>A236</f>
        <v>TC_I</v>
      </c>
    </row>
    <row r="258" spans="1:10" ht="27.95" customHeight="1" x14ac:dyDescent="0.25">
      <c r="A258" s="22">
        <f>A237+1</f>
        <v>12</v>
      </c>
    </row>
    <row r="259" spans="1:10" ht="27.95" customHeight="1" x14ac:dyDescent="0.25">
      <c r="A259" s="62" t="s">
        <v>26</v>
      </c>
      <c r="B259" s="62"/>
      <c r="C259" s="62" t="str">
        <f ca="1">INDIRECT(_xlfn.TEXTJOIN("",TRUE,A278,"!",ADDRESS(9+(A279-1)*A275,2)))</f>
        <v>Anurag Katariya</v>
      </c>
      <c r="D259" s="62"/>
      <c r="E259" s="62"/>
      <c r="F259" s="62" t="s">
        <v>52</v>
      </c>
      <c r="G259" s="62"/>
      <c r="H259" s="62"/>
      <c r="I259" s="63">
        <f ca="1">INDIRECT(_xlfn.TEXTJOIN("",TRUE,A278,"!",ADDRESS(9+(A279-1)*A275,9)))</f>
        <v>250090101013</v>
      </c>
      <c r="J259" s="63"/>
    </row>
    <row r="260" spans="1:10" ht="27.95" customHeight="1" x14ac:dyDescent="0.25">
      <c r="A260" s="62" t="s">
        <v>27</v>
      </c>
      <c r="B260" s="62"/>
      <c r="C260" s="62" t="str">
        <f ca="1">INDIRECT(_xlfn.TEXTJOIN("",TRUE,A278,"!",ADDRESS(9+(A279-1)*A275,5)))</f>
        <v>Ramesh Kumar</v>
      </c>
      <c r="D260" s="62"/>
      <c r="E260" s="62"/>
      <c r="F260" s="64" t="s">
        <v>53</v>
      </c>
      <c r="G260" s="64"/>
      <c r="H260" s="64"/>
      <c r="I260" s="63" t="str">
        <f ca="1">INDIRECT(_xlfn.TEXTJOIN("",TRUE,A278,"!",ADDRESS(9+(A279-1)*A275,13)))</f>
        <v>UTU/2501104040</v>
      </c>
      <c r="J260" s="63"/>
    </row>
    <row r="261" spans="1:10" ht="27.95" customHeight="1" x14ac:dyDescent="0.25">
      <c r="A261" s="59" t="s">
        <v>30</v>
      </c>
      <c r="B261" s="59"/>
      <c r="C261" s="59" t="s">
        <v>31</v>
      </c>
      <c r="D261" s="59"/>
      <c r="E261" s="59"/>
      <c r="F261" s="59"/>
      <c r="G261" s="59"/>
      <c r="H261" s="15" t="s">
        <v>32</v>
      </c>
      <c r="I261" s="15" t="s">
        <v>12</v>
      </c>
      <c r="J261" s="15" t="s">
        <v>36</v>
      </c>
    </row>
    <row r="262" spans="1:10" ht="27.95" customHeight="1" x14ac:dyDescent="0.25">
      <c r="A262" s="49" t="str">
        <f ca="1">INDIRECT(_xlfn.TEXTJOIN("",TRUE,A278,"!",ADDRESS(13+(A279-1)*A275,1)))</f>
        <v>AHT 002</v>
      </c>
      <c r="B262" s="50"/>
      <c r="C262" s="51" t="str">
        <f ca="1">INDIRECT(_xlfn.TEXTJOIN("",TRUE,A278,"!",ADDRESS(13+(A279-1)*A275,2)))</f>
        <v>Engineering Chemistry</v>
      </c>
      <c r="D262" s="52"/>
      <c r="E262" s="52"/>
      <c r="F262" s="52"/>
      <c r="G262" s="53"/>
      <c r="H262" s="20">
        <f ca="1">INDIRECT(_xlfn.TEXTJOIN("",TRUE,A278,"!",ADDRESS(13+(A279-1)*A275,6)))</f>
        <v>4</v>
      </c>
      <c r="I262" s="20" t="str">
        <f ca="1">INDIRECT(_xlfn.TEXTJOIN("",TRUE,A278,"!",ADDRESS(13+(A279-1)*A275,13)))</f>
        <v>E</v>
      </c>
      <c r="J262" s="20">
        <f ca="1">INDIRECT(_xlfn.TEXTJOIN("",TRUE,A278,"!",ADDRESS(13+(A279-1)*A275,14)))</f>
        <v>5</v>
      </c>
    </row>
    <row r="263" spans="1:10" ht="27.95" customHeight="1" x14ac:dyDescent="0.25">
      <c r="A263" s="49" t="str">
        <f ca="1">INDIRECT(_xlfn.TEXTJOIN("",TRUE,A278,"!",ADDRESS(14+(A279-1)*A275,1)))</f>
        <v>AHT 003</v>
      </c>
      <c r="B263" s="50"/>
      <c r="C263" s="51" t="str">
        <f ca="1">INDIRECT(_xlfn.TEXTJOIN("",TRUE,A278,"!",ADDRESS(14+(A279-1)*A275,2)))</f>
        <v>Introduction to Engineering Mathematics</v>
      </c>
      <c r="D263" s="52"/>
      <c r="E263" s="52"/>
      <c r="F263" s="52"/>
      <c r="G263" s="53"/>
      <c r="H263" s="20">
        <f ca="1">INDIRECT(_xlfn.TEXTJOIN("",TRUE,A278,"!",ADDRESS(14+(A279-1)*A275,6)))</f>
        <v>4</v>
      </c>
      <c r="I263" s="20" t="str">
        <f ca="1">INDIRECT(_xlfn.TEXTJOIN("",TRUE,A278,"!",ADDRESS(14+(A279-1)*A275,13)))</f>
        <v>D+</v>
      </c>
      <c r="J263" s="20">
        <f ca="1">INDIRECT(_xlfn.TEXTJOIN("",TRUE,A278,"!",ADDRESS(14+(A279-1)*A275,14)))</f>
        <v>6.5</v>
      </c>
    </row>
    <row r="264" spans="1:10" ht="27.95" customHeight="1" x14ac:dyDescent="0.25">
      <c r="A264" s="49" t="str">
        <f ca="1">INDIRECT(_xlfn.TEXTJOIN("",TRUE,A278,"!",ADDRESS(15+(A279-1)*A275,1)))</f>
        <v>ECT 001</v>
      </c>
      <c r="B264" s="50"/>
      <c r="C264" s="51" t="str">
        <f ca="1">INDIRECT(_xlfn.TEXTJOIN("",TRUE,A278,"!",ADDRESS(15+(A279-1)*A275,2)))</f>
        <v>Basic Electronics Engineering</v>
      </c>
      <c r="D264" s="52"/>
      <c r="E264" s="52"/>
      <c r="F264" s="52"/>
      <c r="G264" s="53"/>
      <c r="H264" s="20">
        <f ca="1">INDIRECT(_xlfn.TEXTJOIN("",TRUE,A278,"!",ADDRESS(15+(A279-1)*A275,6)))</f>
        <v>4</v>
      </c>
      <c r="I264" s="20" t="str">
        <f ca="1">INDIRECT(_xlfn.TEXTJOIN("",TRUE,A278,"!",ADDRESS(15+(A279-1)*A275,13)))</f>
        <v>F</v>
      </c>
      <c r="J264" s="20">
        <f ca="1">INDIRECT(_xlfn.TEXTJOIN("",TRUE,A278,"!",ADDRESS(15+(A279-1)*A275,14)))</f>
        <v>0</v>
      </c>
    </row>
    <row r="265" spans="1:10" ht="27.95" customHeight="1" x14ac:dyDescent="0.25">
      <c r="A265" s="49" t="str">
        <f ca="1">INDIRECT(_xlfn.TEXTJOIN("",TRUE,A278,"!",ADDRESS(16+(A279-1)*A275,1)))</f>
        <v>MET 001</v>
      </c>
      <c r="B265" s="50"/>
      <c r="C265" s="51" t="str">
        <f ca="1">INDIRECT(_xlfn.TEXTJOIN("",TRUE,A278,"!",ADDRESS(16+(A279-1)*A275,2)))</f>
        <v>Basic Mechanical Engineering</v>
      </c>
      <c r="D265" s="52"/>
      <c r="E265" s="52"/>
      <c r="F265" s="52"/>
      <c r="G265" s="53"/>
      <c r="H265" s="20">
        <f ca="1">INDIRECT(_xlfn.TEXTJOIN("",TRUE,A278,"!",ADDRESS(16+(A279-1)*A275,6)))</f>
        <v>4</v>
      </c>
      <c r="I265" s="20" t="str">
        <f ca="1">INDIRECT(_xlfn.TEXTJOIN("",TRUE,A278,"!",ADDRESS(16+(A279-1)*A275,13)))</f>
        <v>P</v>
      </c>
      <c r="J265" s="20">
        <f ca="1">INDIRECT(_xlfn.TEXTJOIN("",TRUE,A278,"!",ADDRESS(16+(A279-1)*A275,14)))</f>
        <v>4.5</v>
      </c>
    </row>
    <row r="266" spans="1:10" ht="27.95" customHeight="1" x14ac:dyDescent="0.25">
      <c r="A266" s="49" t="str">
        <f ca="1">INDIRECT(_xlfn.TEXTJOIN("",TRUE,A278,"!",ADDRESS(17+(A279-1)*A275,1)))</f>
        <v>AHP 002</v>
      </c>
      <c r="B266" s="50"/>
      <c r="C266" s="51" t="str">
        <f ca="1">INDIRECT(_xlfn.TEXTJOIN("",TRUE,A278,"!",ADDRESS(17+(A279-1)*A275,2)))</f>
        <v>Engineering Chemistry Lab</v>
      </c>
      <c r="D266" s="52"/>
      <c r="E266" s="52"/>
      <c r="F266" s="52"/>
      <c r="G266" s="53"/>
      <c r="H266" s="20">
        <f ca="1">INDIRECT(_xlfn.TEXTJOIN("",TRUE,A278,"!",ADDRESS(17+(A279-1)*A275,6)))</f>
        <v>1</v>
      </c>
      <c r="I266" s="20" t="str">
        <f ca="1">INDIRECT(_xlfn.TEXTJOIN("",TRUE,A278,"!",ADDRESS(17+(A279-1)*A275,13)))</f>
        <v>B</v>
      </c>
      <c r="J266" s="20">
        <f ca="1">INDIRECT(_xlfn.TEXTJOIN("",TRUE,A278,"!",ADDRESS(17+(A279-1)*A275,14)))</f>
        <v>8</v>
      </c>
    </row>
    <row r="267" spans="1:10" ht="27.95" customHeight="1" x14ac:dyDescent="0.25">
      <c r="A267" s="49" t="str">
        <f ca="1">INDIRECT(_xlfn.TEXTJOIN("",TRUE,A278,"!",ADDRESS(18+(A279-1)*A275,1)))</f>
        <v>ECP 001</v>
      </c>
      <c r="B267" s="50"/>
      <c r="C267" s="51" t="str">
        <f ca="1">INDIRECT(_xlfn.TEXTJOIN("",TRUE,A278,"!",ADDRESS(18+(A279-1)*A275,2)))</f>
        <v>Basic Electronics Engineering Lab</v>
      </c>
      <c r="D267" s="52"/>
      <c r="E267" s="52"/>
      <c r="F267" s="52"/>
      <c r="G267" s="53"/>
      <c r="H267" s="20">
        <f ca="1">INDIRECT(_xlfn.TEXTJOIN("",TRUE,A278,"!",ADDRESS(18+(A279-1)*A275,6)))</f>
        <v>1</v>
      </c>
      <c r="I267" s="20" t="str">
        <f ca="1">INDIRECT(_xlfn.TEXTJOIN("",TRUE,A278,"!",ADDRESS(18+(A279-1)*A275,13)))</f>
        <v>E+</v>
      </c>
      <c r="J267" s="20">
        <f ca="1">INDIRECT(_xlfn.TEXTJOIN("",TRUE,A278,"!",ADDRESS(18+(A279-1)*A275,14)))</f>
        <v>5.5</v>
      </c>
    </row>
    <row r="268" spans="1:10" ht="27.95" customHeight="1" x14ac:dyDescent="0.25">
      <c r="A268" s="49" t="str">
        <f ca="1">INDIRECT(_xlfn.TEXTJOIN("",TRUE,A278,"!",ADDRESS(19+(A279-1)*A275,1)))</f>
        <v>MEP 001</v>
      </c>
      <c r="B268" s="50"/>
      <c r="C268" s="51" t="str">
        <f ca="1">INDIRECT(_xlfn.TEXTJOIN("",TRUE,A278,"!",ADDRESS(19+(A279-1)*A275,2)))</f>
        <v>Basic Mechanical Engineering Lab</v>
      </c>
      <c r="D268" s="52"/>
      <c r="E268" s="52"/>
      <c r="F268" s="52"/>
      <c r="G268" s="53"/>
      <c r="H268" s="20">
        <f ca="1">INDIRECT(_xlfn.TEXTJOIN("",TRUE,A278,"!",ADDRESS(19+(A279-1)*A275,6)))</f>
        <v>1</v>
      </c>
      <c r="I268" s="20" t="str">
        <f ca="1">INDIRECT(_xlfn.TEXTJOIN("",TRUE,A278,"!",ADDRESS(19+(A279-1)*A275,13)))</f>
        <v>A+</v>
      </c>
      <c r="J268" s="20">
        <f ca="1">INDIRECT(_xlfn.TEXTJOIN("",TRUE,A278,"!",ADDRESS(19+(A279-1)*A275,14)))</f>
        <v>9.5</v>
      </c>
    </row>
    <row r="269" spans="1:10" ht="27.95" customHeight="1" x14ac:dyDescent="0.25">
      <c r="A269" s="49" t="str">
        <f ca="1">INDIRECT(_xlfn.TEXTJOIN("",TRUE,A278,"!",ADDRESS(20+(A279-1)*A275,1)))</f>
        <v>MEP 003</v>
      </c>
      <c r="B269" s="50"/>
      <c r="C269" s="51" t="str">
        <f ca="1">INDIRECT(_xlfn.TEXTJOIN("",TRUE,A278,"!",ADDRESS(20+(A279-1)*A275,2)))</f>
        <v>Workshop Practices Lab</v>
      </c>
      <c r="D269" s="52"/>
      <c r="E269" s="52"/>
      <c r="F269" s="52"/>
      <c r="G269" s="53"/>
      <c r="H269" s="20">
        <f ca="1">INDIRECT(_xlfn.TEXTJOIN("",TRUE,A278,"!",ADDRESS(20+(A279-1)*A275,6)))</f>
        <v>2</v>
      </c>
      <c r="I269" s="20" t="str">
        <f ca="1">INDIRECT(_xlfn.TEXTJOIN("",TRUE,A278,"!",ADDRESS(20+(A279-1)*A275,13)))</f>
        <v>O</v>
      </c>
      <c r="J269" s="20">
        <f ca="1">INDIRECT(_xlfn.TEXTJOIN("",TRUE,A278,"!",ADDRESS(20+(A279-1)*A275,14)))</f>
        <v>10</v>
      </c>
    </row>
    <row r="270" spans="1:10" ht="27.95" customHeight="1" x14ac:dyDescent="0.25">
      <c r="A270" s="49" t="str">
        <f ca="1">INDIRECT(_xlfn.TEXTJOIN("",TRUE,A278,"!",ADDRESS(21+(A279-1)*A275,1)))</f>
        <v>AHP 004</v>
      </c>
      <c r="B270" s="50"/>
      <c r="C270" s="51" t="str">
        <f ca="1">INDIRECT(_xlfn.TEXTJOIN("",TRUE,A278,"!",ADDRESS(21+(A279-1)*A275,2)))</f>
        <v>Emerging Technologies in Engineering Lab</v>
      </c>
      <c r="D270" s="52"/>
      <c r="E270" s="52"/>
      <c r="F270" s="52"/>
      <c r="G270" s="53"/>
      <c r="H270" s="20">
        <f ca="1">INDIRECT(_xlfn.TEXTJOIN("",TRUE,A278,"!",ADDRESS(21+(A279-1)*A275,6)))</f>
        <v>1</v>
      </c>
      <c r="I270" s="20" t="str">
        <f ca="1">INDIRECT(_xlfn.TEXTJOIN("",TRUE,A278,"!",ADDRESS(21+(A279-1)*A275,13)))</f>
        <v>A+</v>
      </c>
      <c r="J270" s="20">
        <f ca="1">INDIRECT(_xlfn.TEXTJOIN("",TRUE,A278,"!",ADDRESS(21+(A279-1)*A275,14)))</f>
        <v>9.5</v>
      </c>
    </row>
    <row r="271" spans="1:10" ht="27.95" customHeight="1" x14ac:dyDescent="0.25">
      <c r="A271" s="49" t="str">
        <f ca="1">INDIRECT(_xlfn.TEXTJOIN("",TRUE,A278,"!",ADDRESS(22+(A279-1)*A275,1)))</f>
        <v>CSP 002</v>
      </c>
      <c r="B271" s="50"/>
      <c r="C271" s="51" t="str">
        <f ca="1">INDIRECT(_xlfn.TEXTJOIN("",TRUE,A278,"!",ADDRESS(22+(A279-1)*A275,2)))</f>
        <v>Computer Applications and IOT</v>
      </c>
      <c r="D271" s="52"/>
      <c r="E271" s="52"/>
      <c r="F271" s="52"/>
      <c r="G271" s="53"/>
      <c r="H271" s="20">
        <f ca="1">INDIRECT(_xlfn.TEXTJOIN("",TRUE,A278,"!",ADDRESS(22+(A279-1)*A275,6)))</f>
        <v>1</v>
      </c>
      <c r="I271" s="20" t="str">
        <f ca="1">INDIRECT(_xlfn.TEXTJOIN("",TRUE,A278,"!",ADDRESS(22+(A279-1)*A275,13)))</f>
        <v>A+</v>
      </c>
      <c r="J271" s="20">
        <f ca="1">INDIRECT(_xlfn.TEXTJOIN("",TRUE,A278,"!",ADDRESS(22+(A279-1)*A275,14)))</f>
        <v>9.5</v>
      </c>
    </row>
    <row r="272" spans="1:10" ht="27.95" customHeight="1" x14ac:dyDescent="0.25">
      <c r="A272" s="49" t="str">
        <f ca="1">INDIRECT(_xlfn.TEXTJOIN("",TRUE,A278,"!",ADDRESS(23+(A279-1)*A275,1)))</f>
        <v>AHP 006</v>
      </c>
      <c r="B272" s="50"/>
      <c r="C272" s="51" t="str">
        <f ca="1">INDIRECT(_xlfn.TEXTJOIN("",TRUE,A278,"!",ADDRESS(23+(A279-1)*A275,2)))</f>
        <v>English Language Lab ($)</v>
      </c>
      <c r="D272" s="52"/>
      <c r="E272" s="52"/>
      <c r="F272" s="52"/>
      <c r="G272" s="53"/>
      <c r="H272" s="20">
        <f ca="1">INDIRECT(_xlfn.TEXTJOIN("",TRUE,A278,"!",ADDRESS(23+(A279-1)*A275,6)))</f>
        <v>0</v>
      </c>
      <c r="I272" s="20" t="str">
        <f ca="1">INDIRECT(_xlfn.TEXTJOIN("",TRUE,A278,"!",ADDRESS(23+(A279-1)*A275,13)))</f>
        <v>D+</v>
      </c>
      <c r="J272" s="20">
        <f ca="1">INDIRECT(_xlfn.TEXTJOIN("",TRUE,A278,"!",ADDRESS(23+(A279-1)*A275,14)))</f>
        <v>6.5</v>
      </c>
    </row>
    <row r="273" spans="1:10" ht="27.95" customHeight="1" x14ac:dyDescent="0.25">
      <c r="A273" s="49" t="str">
        <f ca="1">INDIRECT(_xlfn.TEXTJOIN("",TRUE,A278,"!",ADDRESS(24+(A279-1)*A275,1)))</f>
        <v>GP 01</v>
      </c>
      <c r="B273" s="50"/>
      <c r="C273" s="51" t="str">
        <f ca="1">INDIRECT(_xlfn.TEXTJOIN("",TRUE,A278,"!",ADDRESS(24+(A279-1)*A275,2)))</f>
        <v>General Proficiency ($)</v>
      </c>
      <c r="D273" s="52"/>
      <c r="E273" s="52"/>
      <c r="F273" s="52"/>
      <c r="G273" s="53"/>
      <c r="H273" s="20">
        <f ca="1">INDIRECT(_xlfn.TEXTJOIN("",TRUE,A278,"!",ADDRESS(24+(A279-1)*A275,6)))</f>
        <v>0</v>
      </c>
      <c r="I273" s="54" t="str">
        <f ca="1">INDIRECT(_xlfn.TEXTJOIN("",TRUE,A278,"!",ADDRESS(24+(A279-1)*A275,13)))</f>
        <v>Excellent</v>
      </c>
      <c r="J273" s="55"/>
    </row>
    <row r="274" spans="1:10" ht="27.95" customHeight="1" x14ac:dyDescent="0.25">
      <c r="A274" s="56" t="s">
        <v>54</v>
      </c>
      <c r="B274" s="56"/>
      <c r="C274" s="56"/>
      <c r="D274" s="56"/>
      <c r="E274" s="56"/>
      <c r="F274" s="56"/>
      <c r="G274" s="56"/>
      <c r="H274" s="16">
        <f ca="1">SUM(H262:H273)</f>
        <v>23</v>
      </c>
      <c r="I274" s="16" t="s">
        <v>46</v>
      </c>
      <c r="J274" s="16">
        <f ca="1">SUMPRODUCT(J262:J272,H262:H272)</f>
        <v>126</v>
      </c>
    </row>
    <row r="275" spans="1:10" ht="27.95" customHeight="1" x14ac:dyDescent="0.25">
      <c r="A275" s="22">
        <f>ROWS(A262:B273)+9</f>
        <v>21</v>
      </c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27.95" customHeight="1" x14ac:dyDescent="0.25">
      <c r="A276" s="57" t="s">
        <v>42</v>
      </c>
      <c r="B276" s="57"/>
      <c r="C276" s="21">
        <f ca="1">INDIRECT(_xlfn.TEXTJOIN("",TRUE,A278,"!",ADDRESS(5+A279*A275,12)))</f>
        <v>19</v>
      </c>
      <c r="D276" s="57" t="s">
        <v>40</v>
      </c>
      <c r="E276" s="57"/>
      <c r="F276" s="18">
        <f ca="1">INDIRECT(_xlfn.TEXTJOIN("",TRUE,A278,"!",ADDRESS(5+A279*A275,8)))</f>
        <v>5.4782608695652177</v>
      </c>
      <c r="G276" s="57" t="s">
        <v>41</v>
      </c>
      <c r="H276" s="57"/>
      <c r="I276" s="58">
        <f ca="1">INDIRECT(_xlfn.TEXTJOIN("",TRUE,A278,"!",ADDRESS(5+A279*A275,10)))</f>
        <v>5.4782608695652177</v>
      </c>
      <c r="J276" s="58"/>
    </row>
    <row r="277" spans="1:10" ht="27.95" customHeight="1" x14ac:dyDescent="0.25">
      <c r="A277" s="19" t="s">
        <v>38</v>
      </c>
      <c r="B277" s="59" t="str">
        <f ca="1">INDIRECT(_xlfn.TEXTJOIN("",TRUE,A278,"!",ADDRESS(5+A279*A275,2)))</f>
        <v>CARRY OVER</v>
      </c>
      <c r="C277" s="59"/>
      <c r="D277" s="60" t="s">
        <v>39</v>
      </c>
      <c r="E277" s="60"/>
      <c r="F277" s="61" t="str">
        <f ca="1">INDIRECT(_xlfn.TEXTJOIN("",TRUE,A278,"!",ADDRESS(5+A279*A275,5)))</f>
        <v>BACK IN ECT 001</v>
      </c>
      <c r="G277" s="61"/>
      <c r="H277" s="61"/>
      <c r="I277" s="61"/>
      <c r="J277" s="61"/>
    </row>
    <row r="278" spans="1:10" ht="27.95" customHeight="1" x14ac:dyDescent="0.25">
      <c r="A278" s="22" t="str">
        <f>A257</f>
        <v>TC_I</v>
      </c>
    </row>
    <row r="279" spans="1:10" ht="27.95" customHeight="1" x14ac:dyDescent="0.25">
      <c r="A279" s="22">
        <f>A258+1</f>
        <v>13</v>
      </c>
    </row>
    <row r="280" spans="1:10" ht="27.95" customHeight="1" x14ac:dyDescent="0.25">
      <c r="A280" s="62" t="s">
        <v>26</v>
      </c>
      <c r="B280" s="62"/>
      <c r="C280" s="62" t="str">
        <f ca="1">INDIRECT(_xlfn.TEXTJOIN("",TRUE,A299,"!",ADDRESS(9+(A300-1)*A296,2)))</f>
        <v>Aparana Saun</v>
      </c>
      <c r="D280" s="62"/>
      <c r="E280" s="62"/>
      <c r="F280" s="62" t="s">
        <v>52</v>
      </c>
      <c r="G280" s="62"/>
      <c r="H280" s="62"/>
      <c r="I280" s="63">
        <f ca="1">INDIRECT(_xlfn.TEXTJOIN("",TRUE,A299,"!",ADDRESS(9+(A300-1)*A296,9)))</f>
        <v>250090101014</v>
      </c>
      <c r="J280" s="63"/>
    </row>
    <row r="281" spans="1:10" ht="27.95" customHeight="1" x14ac:dyDescent="0.25">
      <c r="A281" s="62" t="s">
        <v>27</v>
      </c>
      <c r="B281" s="62"/>
      <c r="C281" s="62" t="str">
        <f ca="1">INDIRECT(_xlfn.TEXTJOIN("",TRUE,A299,"!",ADDRESS(9+(A300-1)*A296,5)))</f>
        <v>Prakash Singh</v>
      </c>
      <c r="D281" s="62"/>
      <c r="E281" s="62"/>
      <c r="F281" s="64" t="s">
        <v>53</v>
      </c>
      <c r="G281" s="64"/>
      <c r="H281" s="64"/>
      <c r="I281" s="63" t="str">
        <f ca="1">INDIRECT(_xlfn.TEXTJOIN("",TRUE,A299,"!",ADDRESS(9+(A300-1)*A296,13)))</f>
        <v>PUTU/2501103639</v>
      </c>
      <c r="J281" s="63"/>
    </row>
    <row r="282" spans="1:10" ht="27.95" customHeight="1" x14ac:dyDescent="0.25">
      <c r="A282" s="59" t="s">
        <v>30</v>
      </c>
      <c r="B282" s="59"/>
      <c r="C282" s="59" t="s">
        <v>31</v>
      </c>
      <c r="D282" s="59"/>
      <c r="E282" s="59"/>
      <c r="F282" s="59"/>
      <c r="G282" s="59"/>
      <c r="H282" s="15" t="s">
        <v>32</v>
      </c>
      <c r="I282" s="15" t="s">
        <v>12</v>
      </c>
      <c r="J282" s="15" t="s">
        <v>36</v>
      </c>
    </row>
    <row r="283" spans="1:10" ht="27.95" customHeight="1" x14ac:dyDescent="0.25">
      <c r="A283" s="49" t="str">
        <f ca="1">INDIRECT(_xlfn.TEXTJOIN("",TRUE,A299,"!",ADDRESS(13+(A300-1)*A296,1)))</f>
        <v>AHT 002</v>
      </c>
      <c r="B283" s="50"/>
      <c r="C283" s="51" t="str">
        <f ca="1">INDIRECT(_xlfn.TEXTJOIN("",TRUE,A299,"!",ADDRESS(13+(A300-1)*A296,2)))</f>
        <v>Engineering Chemistry</v>
      </c>
      <c r="D283" s="52"/>
      <c r="E283" s="52"/>
      <c r="F283" s="52"/>
      <c r="G283" s="53"/>
      <c r="H283" s="20">
        <f ca="1">INDIRECT(_xlfn.TEXTJOIN("",TRUE,A299,"!",ADDRESS(13+(A300-1)*A296,6)))</f>
        <v>4</v>
      </c>
      <c r="I283" s="20" t="str">
        <f ca="1">INDIRECT(_xlfn.TEXTJOIN("",TRUE,A299,"!",ADDRESS(13+(A300-1)*A296,13)))</f>
        <v>B</v>
      </c>
      <c r="J283" s="20">
        <f ca="1">INDIRECT(_xlfn.TEXTJOIN("",TRUE,A299,"!",ADDRESS(13+(A300-1)*A296,14)))</f>
        <v>8</v>
      </c>
    </row>
    <row r="284" spans="1:10" ht="27.95" customHeight="1" x14ac:dyDescent="0.25">
      <c r="A284" s="49" t="str">
        <f ca="1">INDIRECT(_xlfn.TEXTJOIN("",TRUE,A299,"!",ADDRESS(14+(A300-1)*A296,1)))</f>
        <v>AHT 003</v>
      </c>
      <c r="B284" s="50"/>
      <c r="C284" s="51" t="str">
        <f ca="1">INDIRECT(_xlfn.TEXTJOIN("",TRUE,A299,"!",ADDRESS(14+(A300-1)*A296,2)))</f>
        <v>Introduction to Engineering Mathematics</v>
      </c>
      <c r="D284" s="52"/>
      <c r="E284" s="52"/>
      <c r="F284" s="52"/>
      <c r="G284" s="53"/>
      <c r="H284" s="20">
        <f ca="1">INDIRECT(_xlfn.TEXTJOIN("",TRUE,A299,"!",ADDRESS(14+(A300-1)*A296,6)))</f>
        <v>4</v>
      </c>
      <c r="I284" s="20" t="str">
        <f ca="1">INDIRECT(_xlfn.TEXTJOIN("",TRUE,A299,"!",ADDRESS(14+(A300-1)*A296,13)))</f>
        <v>B+</v>
      </c>
      <c r="J284" s="20">
        <f ca="1">INDIRECT(_xlfn.TEXTJOIN("",TRUE,A299,"!",ADDRESS(14+(A300-1)*A296,14)))</f>
        <v>8.5</v>
      </c>
    </row>
    <row r="285" spans="1:10" ht="27.95" customHeight="1" x14ac:dyDescent="0.25">
      <c r="A285" s="49" t="str">
        <f ca="1">INDIRECT(_xlfn.TEXTJOIN("",TRUE,A299,"!",ADDRESS(15+(A300-1)*A296,1)))</f>
        <v>ECT 001</v>
      </c>
      <c r="B285" s="50"/>
      <c r="C285" s="51" t="str">
        <f ca="1">INDIRECT(_xlfn.TEXTJOIN("",TRUE,A299,"!",ADDRESS(15+(A300-1)*A296,2)))</f>
        <v>Basic Electronics Engineering</v>
      </c>
      <c r="D285" s="52"/>
      <c r="E285" s="52"/>
      <c r="F285" s="52"/>
      <c r="G285" s="53"/>
      <c r="H285" s="20">
        <f ca="1">INDIRECT(_xlfn.TEXTJOIN("",TRUE,A299,"!",ADDRESS(15+(A300-1)*A296,6)))</f>
        <v>4</v>
      </c>
      <c r="I285" s="20" t="str">
        <f ca="1">INDIRECT(_xlfn.TEXTJOIN("",TRUE,A299,"!",ADDRESS(15+(A300-1)*A296,13)))</f>
        <v>D+</v>
      </c>
      <c r="J285" s="20">
        <f ca="1">INDIRECT(_xlfn.TEXTJOIN("",TRUE,A299,"!",ADDRESS(15+(A300-1)*A296,14)))</f>
        <v>6.5</v>
      </c>
    </row>
    <row r="286" spans="1:10" ht="27.95" customHeight="1" x14ac:dyDescent="0.25">
      <c r="A286" s="49" t="str">
        <f ca="1">INDIRECT(_xlfn.TEXTJOIN("",TRUE,A299,"!",ADDRESS(16+(A300-1)*A296,1)))</f>
        <v>MET 001</v>
      </c>
      <c r="B286" s="50"/>
      <c r="C286" s="51" t="str">
        <f ca="1">INDIRECT(_xlfn.TEXTJOIN("",TRUE,A299,"!",ADDRESS(16+(A300-1)*A296,2)))</f>
        <v>Basic Mechanical Engineering</v>
      </c>
      <c r="D286" s="52"/>
      <c r="E286" s="52"/>
      <c r="F286" s="52"/>
      <c r="G286" s="53"/>
      <c r="H286" s="20">
        <f ca="1">INDIRECT(_xlfn.TEXTJOIN("",TRUE,A299,"!",ADDRESS(16+(A300-1)*A296,6)))</f>
        <v>4</v>
      </c>
      <c r="I286" s="20" t="str">
        <f ca="1">INDIRECT(_xlfn.TEXTJOIN("",TRUE,A299,"!",ADDRESS(16+(A300-1)*A296,13)))</f>
        <v>C+</v>
      </c>
      <c r="J286" s="20">
        <f ca="1">INDIRECT(_xlfn.TEXTJOIN("",TRUE,A299,"!",ADDRESS(16+(A300-1)*A296,14)))</f>
        <v>7.5</v>
      </c>
    </row>
    <row r="287" spans="1:10" ht="27.95" customHeight="1" x14ac:dyDescent="0.25">
      <c r="A287" s="49" t="str">
        <f ca="1">INDIRECT(_xlfn.TEXTJOIN("",TRUE,A299,"!",ADDRESS(17+(A300-1)*A296,1)))</f>
        <v>AHP 002</v>
      </c>
      <c r="B287" s="50"/>
      <c r="C287" s="51" t="str">
        <f ca="1">INDIRECT(_xlfn.TEXTJOIN("",TRUE,A299,"!",ADDRESS(17+(A300-1)*A296,2)))</f>
        <v>Engineering Chemistry Lab</v>
      </c>
      <c r="D287" s="52"/>
      <c r="E287" s="52"/>
      <c r="F287" s="52"/>
      <c r="G287" s="53"/>
      <c r="H287" s="20">
        <f ca="1">INDIRECT(_xlfn.TEXTJOIN("",TRUE,A299,"!",ADDRESS(17+(A300-1)*A296,6)))</f>
        <v>1</v>
      </c>
      <c r="I287" s="20" t="str">
        <f ca="1">INDIRECT(_xlfn.TEXTJOIN("",TRUE,A299,"!",ADDRESS(17+(A300-1)*A296,13)))</f>
        <v>A+</v>
      </c>
      <c r="J287" s="20">
        <f ca="1">INDIRECT(_xlfn.TEXTJOIN("",TRUE,A299,"!",ADDRESS(17+(A300-1)*A296,14)))</f>
        <v>9.5</v>
      </c>
    </row>
    <row r="288" spans="1:10" ht="27.95" customHeight="1" x14ac:dyDescent="0.25">
      <c r="A288" s="49" t="str">
        <f ca="1">INDIRECT(_xlfn.TEXTJOIN("",TRUE,A299,"!",ADDRESS(18+(A300-1)*A296,1)))</f>
        <v>ECP 001</v>
      </c>
      <c r="B288" s="50"/>
      <c r="C288" s="51" t="str">
        <f ca="1">INDIRECT(_xlfn.TEXTJOIN("",TRUE,A299,"!",ADDRESS(18+(A300-1)*A296,2)))</f>
        <v>Basic Electronics Engineering Lab</v>
      </c>
      <c r="D288" s="52"/>
      <c r="E288" s="52"/>
      <c r="F288" s="52"/>
      <c r="G288" s="53"/>
      <c r="H288" s="20">
        <f ca="1">INDIRECT(_xlfn.TEXTJOIN("",TRUE,A299,"!",ADDRESS(18+(A300-1)*A296,6)))</f>
        <v>1</v>
      </c>
      <c r="I288" s="20" t="str">
        <f ca="1">INDIRECT(_xlfn.TEXTJOIN("",TRUE,A299,"!",ADDRESS(18+(A300-1)*A296,13)))</f>
        <v>B+</v>
      </c>
      <c r="J288" s="20">
        <f ca="1">INDIRECT(_xlfn.TEXTJOIN("",TRUE,A299,"!",ADDRESS(18+(A300-1)*A296,14)))</f>
        <v>8.5</v>
      </c>
    </row>
    <row r="289" spans="1:10" ht="27.95" customHeight="1" x14ac:dyDescent="0.25">
      <c r="A289" s="49" t="str">
        <f ca="1">INDIRECT(_xlfn.TEXTJOIN("",TRUE,A299,"!",ADDRESS(19+(A300-1)*A296,1)))</f>
        <v>MEP 001</v>
      </c>
      <c r="B289" s="50"/>
      <c r="C289" s="51" t="str">
        <f ca="1">INDIRECT(_xlfn.TEXTJOIN("",TRUE,A299,"!",ADDRESS(19+(A300-1)*A296,2)))</f>
        <v>Basic Mechanical Engineering Lab</v>
      </c>
      <c r="D289" s="52"/>
      <c r="E289" s="52"/>
      <c r="F289" s="52"/>
      <c r="G289" s="53"/>
      <c r="H289" s="20">
        <f ca="1">INDIRECT(_xlfn.TEXTJOIN("",TRUE,A299,"!",ADDRESS(19+(A300-1)*A296,6)))</f>
        <v>1</v>
      </c>
      <c r="I289" s="20" t="str">
        <f ca="1">INDIRECT(_xlfn.TEXTJOIN("",TRUE,A299,"!",ADDRESS(19+(A300-1)*A296,13)))</f>
        <v>A+</v>
      </c>
      <c r="J289" s="20">
        <f ca="1">INDIRECT(_xlfn.TEXTJOIN("",TRUE,A299,"!",ADDRESS(19+(A300-1)*A296,14)))</f>
        <v>9.5</v>
      </c>
    </row>
    <row r="290" spans="1:10" ht="27.95" customHeight="1" x14ac:dyDescent="0.25">
      <c r="A290" s="49" t="str">
        <f ca="1">INDIRECT(_xlfn.TEXTJOIN("",TRUE,A299,"!",ADDRESS(20+(A300-1)*A296,1)))</f>
        <v>MEP 003</v>
      </c>
      <c r="B290" s="50"/>
      <c r="C290" s="51" t="str">
        <f ca="1">INDIRECT(_xlfn.TEXTJOIN("",TRUE,A299,"!",ADDRESS(20+(A300-1)*A296,2)))</f>
        <v>Workshop Practices Lab</v>
      </c>
      <c r="D290" s="52"/>
      <c r="E290" s="52"/>
      <c r="F290" s="52"/>
      <c r="G290" s="53"/>
      <c r="H290" s="20">
        <f ca="1">INDIRECT(_xlfn.TEXTJOIN("",TRUE,A299,"!",ADDRESS(20+(A300-1)*A296,6)))</f>
        <v>2</v>
      </c>
      <c r="I290" s="20" t="str">
        <f ca="1">INDIRECT(_xlfn.TEXTJOIN("",TRUE,A299,"!",ADDRESS(20+(A300-1)*A296,13)))</f>
        <v>O</v>
      </c>
      <c r="J290" s="20">
        <f ca="1">INDIRECT(_xlfn.TEXTJOIN("",TRUE,A299,"!",ADDRESS(20+(A300-1)*A296,14)))</f>
        <v>10</v>
      </c>
    </row>
    <row r="291" spans="1:10" ht="27.95" customHeight="1" x14ac:dyDescent="0.25">
      <c r="A291" s="49" t="str">
        <f ca="1">INDIRECT(_xlfn.TEXTJOIN("",TRUE,A299,"!",ADDRESS(21+(A300-1)*A296,1)))</f>
        <v>AHP 004</v>
      </c>
      <c r="B291" s="50"/>
      <c r="C291" s="51" t="str">
        <f ca="1">INDIRECT(_xlfn.TEXTJOIN("",TRUE,A299,"!",ADDRESS(21+(A300-1)*A296,2)))</f>
        <v>Emerging Technologies in Engineering Lab</v>
      </c>
      <c r="D291" s="52"/>
      <c r="E291" s="52"/>
      <c r="F291" s="52"/>
      <c r="G291" s="53"/>
      <c r="H291" s="20">
        <f ca="1">INDIRECT(_xlfn.TEXTJOIN("",TRUE,A299,"!",ADDRESS(21+(A300-1)*A296,6)))</f>
        <v>1</v>
      </c>
      <c r="I291" s="20" t="str">
        <f ca="1">INDIRECT(_xlfn.TEXTJOIN("",TRUE,A299,"!",ADDRESS(21+(A300-1)*A296,13)))</f>
        <v>A+</v>
      </c>
      <c r="J291" s="20">
        <f ca="1">INDIRECT(_xlfn.TEXTJOIN("",TRUE,A299,"!",ADDRESS(21+(A300-1)*A296,14)))</f>
        <v>9.5</v>
      </c>
    </row>
    <row r="292" spans="1:10" ht="27.95" customHeight="1" x14ac:dyDescent="0.25">
      <c r="A292" s="49" t="str">
        <f ca="1">INDIRECT(_xlfn.TEXTJOIN("",TRUE,A299,"!",ADDRESS(22+(A300-1)*A296,1)))</f>
        <v>CSP 002</v>
      </c>
      <c r="B292" s="50"/>
      <c r="C292" s="51" t="str">
        <f ca="1">INDIRECT(_xlfn.TEXTJOIN("",TRUE,A299,"!",ADDRESS(22+(A300-1)*A296,2)))</f>
        <v>Computer Applications and IOT</v>
      </c>
      <c r="D292" s="52"/>
      <c r="E292" s="52"/>
      <c r="F292" s="52"/>
      <c r="G292" s="53"/>
      <c r="H292" s="20">
        <f ca="1">INDIRECT(_xlfn.TEXTJOIN("",TRUE,A299,"!",ADDRESS(22+(A300-1)*A296,6)))</f>
        <v>1</v>
      </c>
      <c r="I292" s="20" t="str">
        <f ca="1">INDIRECT(_xlfn.TEXTJOIN("",TRUE,A299,"!",ADDRESS(22+(A300-1)*A296,13)))</f>
        <v>A+</v>
      </c>
      <c r="J292" s="20">
        <f ca="1">INDIRECT(_xlfn.TEXTJOIN("",TRUE,A299,"!",ADDRESS(22+(A300-1)*A296,14)))</f>
        <v>9.5</v>
      </c>
    </row>
    <row r="293" spans="1:10" ht="27.95" customHeight="1" x14ac:dyDescent="0.25">
      <c r="A293" s="49" t="str">
        <f ca="1">INDIRECT(_xlfn.TEXTJOIN("",TRUE,A299,"!",ADDRESS(23+(A300-1)*A296,1)))</f>
        <v>AHP 006</v>
      </c>
      <c r="B293" s="50"/>
      <c r="C293" s="51" t="str">
        <f ca="1">INDIRECT(_xlfn.TEXTJOIN("",TRUE,A299,"!",ADDRESS(23+(A300-1)*A296,2)))</f>
        <v>English Language Lab ($)</v>
      </c>
      <c r="D293" s="52"/>
      <c r="E293" s="52"/>
      <c r="F293" s="52"/>
      <c r="G293" s="53"/>
      <c r="H293" s="20">
        <f ca="1">INDIRECT(_xlfn.TEXTJOIN("",TRUE,A299,"!",ADDRESS(23+(A300-1)*A296,6)))</f>
        <v>0</v>
      </c>
      <c r="I293" s="20" t="str">
        <f ca="1">INDIRECT(_xlfn.TEXTJOIN("",TRUE,A299,"!",ADDRESS(23+(A300-1)*A296,13)))</f>
        <v>B+</v>
      </c>
      <c r="J293" s="20">
        <f ca="1">INDIRECT(_xlfn.TEXTJOIN("",TRUE,A299,"!",ADDRESS(23+(A300-1)*A296,14)))</f>
        <v>8.5</v>
      </c>
    </row>
    <row r="294" spans="1:10" ht="27.95" customHeight="1" x14ac:dyDescent="0.25">
      <c r="A294" s="49" t="str">
        <f ca="1">INDIRECT(_xlfn.TEXTJOIN("",TRUE,A299,"!",ADDRESS(24+(A300-1)*A296,1)))</f>
        <v>GP 01</v>
      </c>
      <c r="B294" s="50"/>
      <c r="C294" s="51" t="str">
        <f ca="1">INDIRECT(_xlfn.TEXTJOIN("",TRUE,A299,"!",ADDRESS(24+(A300-1)*A296,2)))</f>
        <v>General Proficiency ($)</v>
      </c>
      <c r="D294" s="52"/>
      <c r="E294" s="52"/>
      <c r="F294" s="52"/>
      <c r="G294" s="53"/>
      <c r="H294" s="20">
        <f ca="1">INDIRECT(_xlfn.TEXTJOIN("",TRUE,A299,"!",ADDRESS(24+(A300-1)*A296,6)))</f>
        <v>0</v>
      </c>
      <c r="I294" s="54" t="str">
        <f ca="1">INDIRECT(_xlfn.TEXTJOIN("",TRUE,A299,"!",ADDRESS(24+(A300-1)*A296,13)))</f>
        <v>Excellent</v>
      </c>
      <c r="J294" s="55"/>
    </row>
    <row r="295" spans="1:10" ht="27.95" customHeight="1" x14ac:dyDescent="0.25">
      <c r="A295" s="56" t="s">
        <v>54</v>
      </c>
      <c r="B295" s="56"/>
      <c r="C295" s="56"/>
      <c r="D295" s="56"/>
      <c r="E295" s="56"/>
      <c r="F295" s="56"/>
      <c r="G295" s="56"/>
      <c r="H295" s="16">
        <f ca="1">SUM(H283:H294)</f>
        <v>23</v>
      </c>
      <c r="I295" s="16" t="s">
        <v>46</v>
      </c>
      <c r="J295" s="16">
        <f ca="1">SUMPRODUCT(J283:J293,H283:H293)</f>
        <v>188.5</v>
      </c>
    </row>
    <row r="296" spans="1:10" ht="27.95" customHeight="1" x14ac:dyDescent="0.25">
      <c r="A296" s="22">
        <f>ROWS(A283:B294)+9</f>
        <v>21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27.95" customHeight="1" x14ac:dyDescent="0.25">
      <c r="A297" s="57" t="s">
        <v>42</v>
      </c>
      <c r="B297" s="57"/>
      <c r="C297" s="21">
        <f ca="1">INDIRECT(_xlfn.TEXTJOIN("",TRUE,A299,"!",ADDRESS(5+A300*A296,12)))</f>
        <v>23</v>
      </c>
      <c r="D297" s="57" t="s">
        <v>40</v>
      </c>
      <c r="E297" s="57"/>
      <c r="F297" s="18">
        <f ca="1">INDIRECT(_xlfn.TEXTJOIN("",TRUE,A299,"!",ADDRESS(5+A300*A296,8)))</f>
        <v>8.195652173913043</v>
      </c>
      <c r="G297" s="57" t="s">
        <v>41</v>
      </c>
      <c r="H297" s="57"/>
      <c r="I297" s="58">
        <f ca="1">INDIRECT(_xlfn.TEXTJOIN("",TRUE,A299,"!",ADDRESS(5+A300*A296,10)))</f>
        <v>8.195652173913043</v>
      </c>
      <c r="J297" s="58"/>
    </row>
    <row r="298" spans="1:10" ht="27.95" customHeight="1" x14ac:dyDescent="0.25">
      <c r="A298" s="19" t="s">
        <v>38</v>
      </c>
      <c r="B298" s="59" t="str">
        <f ca="1">INDIRECT(_xlfn.TEXTJOIN("",TRUE,A299,"!",ADDRESS(5+A300*A296,2)))</f>
        <v>PASS</v>
      </c>
      <c r="C298" s="59"/>
      <c r="D298" s="60" t="s">
        <v>39</v>
      </c>
      <c r="E298" s="60"/>
      <c r="F298" s="61" t="str">
        <f ca="1">INDIRECT(_xlfn.TEXTJOIN("",TRUE,A299,"!",ADDRESS(5+A300*A296,5)))</f>
        <v/>
      </c>
      <c r="G298" s="61"/>
      <c r="H298" s="61"/>
      <c r="I298" s="61"/>
      <c r="J298" s="61"/>
    </row>
    <row r="299" spans="1:10" ht="27.95" customHeight="1" x14ac:dyDescent="0.25">
      <c r="A299" s="22" t="str">
        <f>A278</f>
        <v>TC_I</v>
      </c>
    </row>
    <row r="300" spans="1:10" ht="27.95" customHeight="1" x14ac:dyDescent="0.25">
      <c r="A300" s="22">
        <f>A279+1</f>
        <v>14</v>
      </c>
    </row>
    <row r="301" spans="1:10" ht="27.95" customHeight="1" x14ac:dyDescent="0.25">
      <c r="A301" s="62" t="s">
        <v>26</v>
      </c>
      <c r="B301" s="62"/>
      <c r="C301" s="62" t="str">
        <f ca="1">INDIRECT(_xlfn.TEXTJOIN("",TRUE,A320,"!",ADDRESS(9+(A321-1)*A317,2)))</f>
        <v>Ashutosh Semwal</v>
      </c>
      <c r="D301" s="62"/>
      <c r="E301" s="62"/>
      <c r="F301" s="62" t="s">
        <v>52</v>
      </c>
      <c r="G301" s="62"/>
      <c r="H301" s="62"/>
      <c r="I301" s="63">
        <f ca="1">INDIRECT(_xlfn.TEXTJOIN("",TRUE,A320,"!",ADDRESS(9+(A321-1)*A317,9)))</f>
        <v>250090101015</v>
      </c>
      <c r="J301" s="63"/>
    </row>
    <row r="302" spans="1:10" ht="27.95" customHeight="1" x14ac:dyDescent="0.25">
      <c r="A302" s="62" t="s">
        <v>27</v>
      </c>
      <c r="B302" s="62"/>
      <c r="C302" s="62" t="str">
        <f ca="1">INDIRECT(_xlfn.TEXTJOIN("",TRUE,A320,"!",ADDRESS(9+(A321-1)*A317,5)))</f>
        <v>Rakesh Semwal</v>
      </c>
      <c r="D302" s="62"/>
      <c r="E302" s="62"/>
      <c r="F302" s="64" t="s">
        <v>53</v>
      </c>
      <c r="G302" s="64"/>
      <c r="H302" s="64"/>
      <c r="I302" s="63" t="str">
        <f ca="1">INDIRECT(_xlfn.TEXTJOIN("",TRUE,A320,"!",ADDRESS(9+(A321-1)*A317,13)))</f>
        <v>PUTU/2501103922</v>
      </c>
      <c r="J302" s="63"/>
    </row>
    <row r="303" spans="1:10" ht="27.95" customHeight="1" x14ac:dyDescent="0.25">
      <c r="A303" s="59" t="s">
        <v>30</v>
      </c>
      <c r="B303" s="59"/>
      <c r="C303" s="59" t="s">
        <v>31</v>
      </c>
      <c r="D303" s="59"/>
      <c r="E303" s="59"/>
      <c r="F303" s="59"/>
      <c r="G303" s="59"/>
      <c r="H303" s="15" t="s">
        <v>32</v>
      </c>
      <c r="I303" s="15" t="s">
        <v>12</v>
      </c>
      <c r="J303" s="15" t="s">
        <v>36</v>
      </c>
    </row>
    <row r="304" spans="1:10" ht="27.95" customHeight="1" x14ac:dyDescent="0.25">
      <c r="A304" s="49" t="str">
        <f ca="1">INDIRECT(_xlfn.TEXTJOIN("",TRUE,A320,"!",ADDRESS(13+(A321-1)*A317,1)))</f>
        <v>AHT 002</v>
      </c>
      <c r="B304" s="50"/>
      <c r="C304" s="51" t="str">
        <f ca="1">INDIRECT(_xlfn.TEXTJOIN("",TRUE,A320,"!",ADDRESS(13+(A321-1)*A317,2)))</f>
        <v>Engineering Chemistry</v>
      </c>
      <c r="D304" s="52"/>
      <c r="E304" s="52"/>
      <c r="F304" s="52"/>
      <c r="G304" s="53"/>
      <c r="H304" s="20">
        <f ca="1">INDIRECT(_xlfn.TEXTJOIN("",TRUE,A320,"!",ADDRESS(13+(A321-1)*A317,6)))</f>
        <v>4</v>
      </c>
      <c r="I304" s="20" t="str">
        <f ca="1">INDIRECT(_xlfn.TEXTJOIN("",TRUE,A320,"!",ADDRESS(13+(A321-1)*A317,13)))</f>
        <v>D</v>
      </c>
      <c r="J304" s="20">
        <f ca="1">INDIRECT(_xlfn.TEXTJOIN("",TRUE,A320,"!",ADDRESS(13+(A321-1)*A317,14)))</f>
        <v>6</v>
      </c>
    </row>
    <row r="305" spans="1:10" ht="27.95" customHeight="1" x14ac:dyDescent="0.25">
      <c r="A305" s="49" t="str">
        <f ca="1">INDIRECT(_xlfn.TEXTJOIN("",TRUE,A320,"!",ADDRESS(14+(A321-1)*A317,1)))</f>
        <v>AHT 003</v>
      </c>
      <c r="B305" s="50"/>
      <c r="C305" s="51" t="str">
        <f ca="1">INDIRECT(_xlfn.TEXTJOIN("",TRUE,A320,"!",ADDRESS(14+(A321-1)*A317,2)))</f>
        <v>Introduction to Engineering Mathematics</v>
      </c>
      <c r="D305" s="52"/>
      <c r="E305" s="52"/>
      <c r="F305" s="52"/>
      <c r="G305" s="53"/>
      <c r="H305" s="20">
        <f ca="1">INDIRECT(_xlfn.TEXTJOIN("",TRUE,A320,"!",ADDRESS(14+(A321-1)*A317,6)))</f>
        <v>4</v>
      </c>
      <c r="I305" s="20" t="str">
        <f ca="1">INDIRECT(_xlfn.TEXTJOIN("",TRUE,A320,"!",ADDRESS(14+(A321-1)*A317,13)))</f>
        <v>E</v>
      </c>
      <c r="J305" s="20">
        <f ca="1">INDIRECT(_xlfn.TEXTJOIN("",TRUE,A320,"!",ADDRESS(14+(A321-1)*A317,14)))</f>
        <v>5</v>
      </c>
    </row>
    <row r="306" spans="1:10" ht="27.95" customHeight="1" x14ac:dyDescent="0.25">
      <c r="A306" s="49" t="str">
        <f ca="1">INDIRECT(_xlfn.TEXTJOIN("",TRUE,A320,"!",ADDRESS(15+(A321-1)*A317,1)))</f>
        <v>ECT 001</v>
      </c>
      <c r="B306" s="50"/>
      <c r="C306" s="51" t="str">
        <f ca="1">INDIRECT(_xlfn.TEXTJOIN("",TRUE,A320,"!",ADDRESS(15+(A321-1)*A317,2)))</f>
        <v>Basic Electronics Engineering</v>
      </c>
      <c r="D306" s="52"/>
      <c r="E306" s="52"/>
      <c r="F306" s="52"/>
      <c r="G306" s="53"/>
      <c r="H306" s="20">
        <f ca="1">INDIRECT(_xlfn.TEXTJOIN("",TRUE,A320,"!",ADDRESS(15+(A321-1)*A317,6)))</f>
        <v>4</v>
      </c>
      <c r="I306" s="20" t="str">
        <f ca="1">INDIRECT(_xlfn.TEXTJOIN("",TRUE,A320,"!",ADDRESS(15+(A321-1)*A317,13)))</f>
        <v>F</v>
      </c>
      <c r="J306" s="20">
        <f ca="1">INDIRECT(_xlfn.TEXTJOIN("",TRUE,A320,"!",ADDRESS(15+(A321-1)*A317,14)))</f>
        <v>0</v>
      </c>
    </row>
    <row r="307" spans="1:10" ht="27.95" customHeight="1" x14ac:dyDescent="0.25">
      <c r="A307" s="49" t="str">
        <f ca="1">INDIRECT(_xlfn.TEXTJOIN("",TRUE,A320,"!",ADDRESS(16+(A321-1)*A317,1)))</f>
        <v>MET 001</v>
      </c>
      <c r="B307" s="50"/>
      <c r="C307" s="51" t="str">
        <f ca="1">INDIRECT(_xlfn.TEXTJOIN("",TRUE,A320,"!",ADDRESS(16+(A321-1)*A317,2)))</f>
        <v>Basic Mechanical Engineering</v>
      </c>
      <c r="D307" s="52"/>
      <c r="E307" s="52"/>
      <c r="F307" s="52"/>
      <c r="G307" s="53"/>
      <c r="H307" s="20">
        <f ca="1">INDIRECT(_xlfn.TEXTJOIN("",TRUE,A320,"!",ADDRESS(16+(A321-1)*A317,6)))</f>
        <v>4</v>
      </c>
      <c r="I307" s="20" t="str">
        <f ca="1">INDIRECT(_xlfn.TEXTJOIN("",TRUE,A320,"!",ADDRESS(16+(A321-1)*A317,13)))</f>
        <v>P</v>
      </c>
      <c r="J307" s="20">
        <f ca="1">INDIRECT(_xlfn.TEXTJOIN("",TRUE,A320,"!",ADDRESS(16+(A321-1)*A317,14)))</f>
        <v>4.5</v>
      </c>
    </row>
    <row r="308" spans="1:10" ht="27.95" customHeight="1" x14ac:dyDescent="0.25">
      <c r="A308" s="49" t="str">
        <f ca="1">INDIRECT(_xlfn.TEXTJOIN("",TRUE,A320,"!",ADDRESS(17+(A321-1)*A317,1)))</f>
        <v>AHP 002</v>
      </c>
      <c r="B308" s="50"/>
      <c r="C308" s="51" t="str">
        <f ca="1">INDIRECT(_xlfn.TEXTJOIN("",TRUE,A320,"!",ADDRESS(17+(A321-1)*A317,2)))</f>
        <v>Engineering Chemistry Lab</v>
      </c>
      <c r="D308" s="52"/>
      <c r="E308" s="52"/>
      <c r="F308" s="52"/>
      <c r="G308" s="53"/>
      <c r="H308" s="20">
        <f ca="1">INDIRECT(_xlfn.TEXTJOIN("",TRUE,A320,"!",ADDRESS(17+(A321-1)*A317,6)))</f>
        <v>1</v>
      </c>
      <c r="I308" s="20" t="str">
        <f ca="1">INDIRECT(_xlfn.TEXTJOIN("",TRUE,A320,"!",ADDRESS(17+(A321-1)*A317,13)))</f>
        <v>B+</v>
      </c>
      <c r="J308" s="20">
        <f ca="1">INDIRECT(_xlfn.TEXTJOIN("",TRUE,A320,"!",ADDRESS(17+(A321-1)*A317,14)))</f>
        <v>8.5</v>
      </c>
    </row>
    <row r="309" spans="1:10" ht="27.95" customHeight="1" x14ac:dyDescent="0.25">
      <c r="A309" s="49" t="str">
        <f ca="1">INDIRECT(_xlfn.TEXTJOIN("",TRUE,A320,"!",ADDRESS(18+(A321-1)*A317,1)))</f>
        <v>ECP 001</v>
      </c>
      <c r="B309" s="50"/>
      <c r="C309" s="51" t="str">
        <f ca="1">INDIRECT(_xlfn.TEXTJOIN("",TRUE,A320,"!",ADDRESS(18+(A321-1)*A317,2)))</f>
        <v>Basic Electronics Engineering Lab</v>
      </c>
      <c r="D309" s="52"/>
      <c r="E309" s="52"/>
      <c r="F309" s="52"/>
      <c r="G309" s="53"/>
      <c r="H309" s="20">
        <f ca="1">INDIRECT(_xlfn.TEXTJOIN("",TRUE,A320,"!",ADDRESS(18+(A321-1)*A317,6)))</f>
        <v>1</v>
      </c>
      <c r="I309" s="20" t="str">
        <f ca="1">INDIRECT(_xlfn.TEXTJOIN("",TRUE,A320,"!",ADDRESS(18+(A321-1)*A317,13)))</f>
        <v>C+</v>
      </c>
      <c r="J309" s="20">
        <f ca="1">INDIRECT(_xlfn.TEXTJOIN("",TRUE,A320,"!",ADDRESS(18+(A321-1)*A317,14)))</f>
        <v>7.5</v>
      </c>
    </row>
    <row r="310" spans="1:10" ht="27.95" customHeight="1" x14ac:dyDescent="0.25">
      <c r="A310" s="49" t="str">
        <f ca="1">INDIRECT(_xlfn.TEXTJOIN("",TRUE,A320,"!",ADDRESS(19+(A321-1)*A317,1)))</f>
        <v>MEP 001</v>
      </c>
      <c r="B310" s="50"/>
      <c r="C310" s="51" t="str">
        <f ca="1">INDIRECT(_xlfn.TEXTJOIN("",TRUE,A320,"!",ADDRESS(19+(A321-1)*A317,2)))</f>
        <v>Basic Mechanical Engineering Lab</v>
      </c>
      <c r="D310" s="52"/>
      <c r="E310" s="52"/>
      <c r="F310" s="52"/>
      <c r="G310" s="53"/>
      <c r="H310" s="20">
        <f ca="1">INDIRECT(_xlfn.TEXTJOIN("",TRUE,A320,"!",ADDRESS(19+(A321-1)*A317,6)))</f>
        <v>1</v>
      </c>
      <c r="I310" s="20" t="str">
        <f ca="1">INDIRECT(_xlfn.TEXTJOIN("",TRUE,A320,"!",ADDRESS(19+(A321-1)*A317,13)))</f>
        <v>A+</v>
      </c>
      <c r="J310" s="20">
        <f ca="1">INDIRECT(_xlfn.TEXTJOIN("",TRUE,A320,"!",ADDRESS(19+(A321-1)*A317,14)))</f>
        <v>9.5</v>
      </c>
    </row>
    <row r="311" spans="1:10" ht="27.95" customHeight="1" x14ac:dyDescent="0.25">
      <c r="A311" s="49" t="str">
        <f ca="1">INDIRECT(_xlfn.TEXTJOIN("",TRUE,A320,"!",ADDRESS(20+(A321-1)*A317,1)))</f>
        <v>MEP 003</v>
      </c>
      <c r="B311" s="50"/>
      <c r="C311" s="51" t="str">
        <f ca="1">INDIRECT(_xlfn.TEXTJOIN("",TRUE,A320,"!",ADDRESS(20+(A321-1)*A317,2)))</f>
        <v>Workshop Practices Lab</v>
      </c>
      <c r="D311" s="52"/>
      <c r="E311" s="52"/>
      <c r="F311" s="52"/>
      <c r="G311" s="53"/>
      <c r="H311" s="20">
        <f ca="1">INDIRECT(_xlfn.TEXTJOIN("",TRUE,A320,"!",ADDRESS(20+(A321-1)*A317,6)))</f>
        <v>2</v>
      </c>
      <c r="I311" s="20" t="str">
        <f ca="1">INDIRECT(_xlfn.TEXTJOIN("",TRUE,A320,"!",ADDRESS(20+(A321-1)*A317,13)))</f>
        <v>A+</v>
      </c>
      <c r="J311" s="20">
        <f ca="1">INDIRECT(_xlfn.TEXTJOIN("",TRUE,A320,"!",ADDRESS(20+(A321-1)*A317,14)))</f>
        <v>9.5</v>
      </c>
    </row>
    <row r="312" spans="1:10" ht="27.95" customHeight="1" x14ac:dyDescent="0.25">
      <c r="A312" s="49" t="str">
        <f ca="1">INDIRECT(_xlfn.TEXTJOIN("",TRUE,A320,"!",ADDRESS(21+(A321-1)*A317,1)))</f>
        <v>AHP 004</v>
      </c>
      <c r="B312" s="50"/>
      <c r="C312" s="51" t="str">
        <f ca="1">INDIRECT(_xlfn.TEXTJOIN("",TRUE,A320,"!",ADDRESS(21+(A321-1)*A317,2)))</f>
        <v>Emerging Technologies in Engineering Lab</v>
      </c>
      <c r="D312" s="52"/>
      <c r="E312" s="52"/>
      <c r="F312" s="52"/>
      <c r="G312" s="53"/>
      <c r="H312" s="20">
        <f ca="1">INDIRECT(_xlfn.TEXTJOIN("",TRUE,A320,"!",ADDRESS(21+(A321-1)*A317,6)))</f>
        <v>1</v>
      </c>
      <c r="I312" s="20" t="str">
        <f ca="1">INDIRECT(_xlfn.TEXTJOIN("",TRUE,A320,"!",ADDRESS(21+(A321-1)*A317,13)))</f>
        <v>A+</v>
      </c>
      <c r="J312" s="20">
        <f ca="1">INDIRECT(_xlfn.TEXTJOIN("",TRUE,A320,"!",ADDRESS(21+(A321-1)*A317,14)))</f>
        <v>9.5</v>
      </c>
    </row>
    <row r="313" spans="1:10" ht="27.95" customHeight="1" x14ac:dyDescent="0.25">
      <c r="A313" s="49" t="str">
        <f ca="1">INDIRECT(_xlfn.TEXTJOIN("",TRUE,A320,"!",ADDRESS(22+(A321-1)*A317,1)))</f>
        <v>CSP 002</v>
      </c>
      <c r="B313" s="50"/>
      <c r="C313" s="51" t="str">
        <f ca="1">INDIRECT(_xlfn.TEXTJOIN("",TRUE,A320,"!",ADDRESS(22+(A321-1)*A317,2)))</f>
        <v>Computer Applications and IOT</v>
      </c>
      <c r="D313" s="52"/>
      <c r="E313" s="52"/>
      <c r="F313" s="52"/>
      <c r="G313" s="53"/>
      <c r="H313" s="20">
        <f ca="1">INDIRECT(_xlfn.TEXTJOIN("",TRUE,A320,"!",ADDRESS(22+(A321-1)*A317,6)))</f>
        <v>1</v>
      </c>
      <c r="I313" s="20" t="str">
        <f ca="1">INDIRECT(_xlfn.TEXTJOIN("",TRUE,A320,"!",ADDRESS(22+(A321-1)*A317,13)))</f>
        <v>A</v>
      </c>
      <c r="J313" s="20">
        <f ca="1">INDIRECT(_xlfn.TEXTJOIN("",TRUE,A320,"!",ADDRESS(22+(A321-1)*A317,14)))</f>
        <v>9</v>
      </c>
    </row>
    <row r="314" spans="1:10" ht="27.95" customHeight="1" x14ac:dyDescent="0.25">
      <c r="A314" s="49" t="str">
        <f ca="1">INDIRECT(_xlfn.TEXTJOIN("",TRUE,A320,"!",ADDRESS(23+(A321-1)*A317,1)))</f>
        <v>AHP 006</v>
      </c>
      <c r="B314" s="50"/>
      <c r="C314" s="51" t="str">
        <f ca="1">INDIRECT(_xlfn.TEXTJOIN("",TRUE,A320,"!",ADDRESS(23+(A321-1)*A317,2)))</f>
        <v>English Language Lab ($)</v>
      </c>
      <c r="D314" s="52"/>
      <c r="E314" s="52"/>
      <c r="F314" s="52"/>
      <c r="G314" s="53"/>
      <c r="H314" s="20">
        <f ca="1">INDIRECT(_xlfn.TEXTJOIN("",TRUE,A320,"!",ADDRESS(23+(A321-1)*A317,6)))</f>
        <v>0</v>
      </c>
      <c r="I314" s="20" t="str">
        <f ca="1">INDIRECT(_xlfn.TEXTJOIN("",TRUE,A320,"!",ADDRESS(23+(A321-1)*A317,13)))</f>
        <v>B+</v>
      </c>
      <c r="J314" s="20">
        <f ca="1">INDIRECT(_xlfn.TEXTJOIN("",TRUE,A320,"!",ADDRESS(23+(A321-1)*A317,14)))</f>
        <v>8.5</v>
      </c>
    </row>
    <row r="315" spans="1:10" ht="27.95" customHeight="1" x14ac:dyDescent="0.25">
      <c r="A315" s="49" t="str">
        <f ca="1">INDIRECT(_xlfn.TEXTJOIN("",TRUE,A320,"!",ADDRESS(24+(A321-1)*A317,1)))</f>
        <v>GP 01</v>
      </c>
      <c r="B315" s="50"/>
      <c r="C315" s="51" t="str">
        <f ca="1">INDIRECT(_xlfn.TEXTJOIN("",TRUE,A320,"!",ADDRESS(24+(A321-1)*A317,2)))</f>
        <v>General Proficiency ($)</v>
      </c>
      <c r="D315" s="52"/>
      <c r="E315" s="52"/>
      <c r="F315" s="52"/>
      <c r="G315" s="53"/>
      <c r="H315" s="20">
        <f ca="1">INDIRECT(_xlfn.TEXTJOIN("",TRUE,A320,"!",ADDRESS(24+(A321-1)*A317,6)))</f>
        <v>0</v>
      </c>
      <c r="I315" s="54" t="str">
        <f ca="1">INDIRECT(_xlfn.TEXTJOIN("",TRUE,A320,"!",ADDRESS(24+(A321-1)*A317,13)))</f>
        <v>Excellent</v>
      </c>
      <c r="J315" s="55"/>
    </row>
    <row r="316" spans="1:10" ht="27.95" customHeight="1" x14ac:dyDescent="0.25">
      <c r="A316" s="56" t="s">
        <v>54</v>
      </c>
      <c r="B316" s="56"/>
      <c r="C316" s="56"/>
      <c r="D316" s="56"/>
      <c r="E316" s="56"/>
      <c r="F316" s="56"/>
      <c r="G316" s="56"/>
      <c r="H316" s="16">
        <f ca="1">SUM(H304:H315)</f>
        <v>23</v>
      </c>
      <c r="I316" s="16" t="s">
        <v>46</v>
      </c>
      <c r="J316" s="16">
        <f ca="1">SUMPRODUCT(J304:J314,H304:H314)</f>
        <v>125</v>
      </c>
    </row>
    <row r="317" spans="1:10" ht="27.95" customHeight="1" x14ac:dyDescent="0.25">
      <c r="A317" s="22">
        <f>ROWS(A304:B315)+9</f>
        <v>21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27.95" customHeight="1" x14ac:dyDescent="0.25">
      <c r="A318" s="57" t="s">
        <v>42</v>
      </c>
      <c r="B318" s="57"/>
      <c r="C318" s="21">
        <f ca="1">INDIRECT(_xlfn.TEXTJOIN("",TRUE,A320,"!",ADDRESS(5+A321*A317,12)))</f>
        <v>19</v>
      </c>
      <c r="D318" s="57" t="s">
        <v>40</v>
      </c>
      <c r="E318" s="57"/>
      <c r="F318" s="18">
        <f ca="1">INDIRECT(_xlfn.TEXTJOIN("",TRUE,A320,"!",ADDRESS(5+A321*A317,8)))</f>
        <v>5.4347826086956523</v>
      </c>
      <c r="G318" s="57" t="s">
        <v>41</v>
      </c>
      <c r="H318" s="57"/>
      <c r="I318" s="58">
        <f ca="1">INDIRECT(_xlfn.TEXTJOIN("",TRUE,A320,"!",ADDRESS(5+A321*A317,10)))</f>
        <v>5.4347826086956523</v>
      </c>
      <c r="J318" s="58"/>
    </row>
    <row r="319" spans="1:10" ht="27.95" customHeight="1" x14ac:dyDescent="0.25">
      <c r="A319" s="19" t="s">
        <v>38</v>
      </c>
      <c r="B319" s="59" t="str">
        <f ca="1">INDIRECT(_xlfn.TEXTJOIN("",TRUE,A320,"!",ADDRESS(5+A321*A317,2)))</f>
        <v>CARRY OVER</v>
      </c>
      <c r="C319" s="59"/>
      <c r="D319" s="60" t="s">
        <v>39</v>
      </c>
      <c r="E319" s="60"/>
      <c r="F319" s="61" t="str">
        <f ca="1">INDIRECT(_xlfn.TEXTJOIN("",TRUE,A320,"!",ADDRESS(5+A321*A317,5)))</f>
        <v>BACK IN ECT 001</v>
      </c>
      <c r="G319" s="61"/>
      <c r="H319" s="61"/>
      <c r="I319" s="61"/>
      <c r="J319" s="61"/>
    </row>
    <row r="320" spans="1:10" ht="27.95" customHeight="1" x14ac:dyDescent="0.25">
      <c r="A320" s="22" t="str">
        <f>A299</f>
        <v>TC_I</v>
      </c>
    </row>
    <row r="321" spans="1:10" ht="27.95" customHeight="1" x14ac:dyDescent="0.25">
      <c r="A321" s="22">
        <f>A300+1</f>
        <v>15</v>
      </c>
    </row>
    <row r="322" spans="1:10" ht="27.95" customHeight="1" x14ac:dyDescent="0.25">
      <c r="A322" s="62" t="s">
        <v>26</v>
      </c>
      <c r="B322" s="62"/>
      <c r="C322" s="62" t="str">
        <f ca="1">INDIRECT(_xlfn.TEXTJOIN("",TRUE,A341,"!",ADDRESS(9+(A342-1)*A338,2)))</f>
        <v>Astha Dhuliya</v>
      </c>
      <c r="D322" s="62"/>
      <c r="E322" s="62"/>
      <c r="F322" s="62" t="s">
        <v>52</v>
      </c>
      <c r="G322" s="62"/>
      <c r="H322" s="62"/>
      <c r="I322" s="63">
        <f ca="1">INDIRECT(_xlfn.TEXTJOIN("",TRUE,A341,"!",ADDRESS(9+(A342-1)*A338,9)))</f>
        <v>250090101016</v>
      </c>
      <c r="J322" s="63"/>
    </row>
    <row r="323" spans="1:10" ht="27.95" customHeight="1" x14ac:dyDescent="0.25">
      <c r="A323" s="62" t="s">
        <v>27</v>
      </c>
      <c r="B323" s="62"/>
      <c r="C323" s="62" t="str">
        <f ca="1">INDIRECT(_xlfn.TEXTJOIN("",TRUE,A341,"!",ADDRESS(9+(A342-1)*A338,5)))</f>
        <v>Manoj Dhuliya</v>
      </c>
      <c r="D323" s="62"/>
      <c r="E323" s="62"/>
      <c r="F323" s="64" t="s">
        <v>53</v>
      </c>
      <c r="G323" s="64"/>
      <c r="H323" s="64"/>
      <c r="I323" s="63" t="str">
        <f ca="1">INDIRECT(_xlfn.TEXTJOIN("",TRUE,A341,"!",ADDRESS(9+(A342-1)*A338,13)))</f>
        <v>UTU/2501103655</v>
      </c>
      <c r="J323" s="63"/>
    </row>
    <row r="324" spans="1:10" ht="27.95" customHeight="1" x14ac:dyDescent="0.25">
      <c r="A324" s="59" t="s">
        <v>30</v>
      </c>
      <c r="B324" s="59"/>
      <c r="C324" s="59" t="s">
        <v>31</v>
      </c>
      <c r="D324" s="59"/>
      <c r="E324" s="59"/>
      <c r="F324" s="59"/>
      <c r="G324" s="59"/>
      <c r="H324" s="15" t="s">
        <v>32</v>
      </c>
      <c r="I324" s="15" t="s">
        <v>12</v>
      </c>
      <c r="J324" s="15" t="s">
        <v>36</v>
      </c>
    </row>
    <row r="325" spans="1:10" ht="27.95" customHeight="1" x14ac:dyDescent="0.25">
      <c r="A325" s="49" t="str">
        <f ca="1">INDIRECT(_xlfn.TEXTJOIN("",TRUE,A341,"!",ADDRESS(13+(A342-1)*A338,1)))</f>
        <v>AHT 002</v>
      </c>
      <c r="B325" s="50"/>
      <c r="C325" s="51" t="str">
        <f ca="1">INDIRECT(_xlfn.TEXTJOIN("",TRUE,A341,"!",ADDRESS(13+(A342-1)*A338,2)))</f>
        <v>Engineering Chemistry</v>
      </c>
      <c r="D325" s="52"/>
      <c r="E325" s="52"/>
      <c r="F325" s="52"/>
      <c r="G325" s="53"/>
      <c r="H325" s="20">
        <f ca="1">INDIRECT(_xlfn.TEXTJOIN("",TRUE,A341,"!",ADDRESS(13+(A342-1)*A338,6)))</f>
        <v>4</v>
      </c>
      <c r="I325" s="20" t="str">
        <f ca="1">INDIRECT(_xlfn.TEXTJOIN("",TRUE,A341,"!",ADDRESS(13+(A342-1)*A338,13)))</f>
        <v>B+</v>
      </c>
      <c r="J325" s="20">
        <f ca="1">INDIRECT(_xlfn.TEXTJOIN("",TRUE,A341,"!",ADDRESS(13+(A342-1)*A338,14)))</f>
        <v>8.5</v>
      </c>
    </row>
    <row r="326" spans="1:10" ht="27.95" customHeight="1" x14ac:dyDescent="0.25">
      <c r="A326" s="49" t="str">
        <f ca="1">INDIRECT(_xlfn.TEXTJOIN("",TRUE,A341,"!",ADDRESS(14+(A342-1)*A338,1)))</f>
        <v>AHT 003</v>
      </c>
      <c r="B326" s="50"/>
      <c r="C326" s="51" t="str">
        <f ca="1">INDIRECT(_xlfn.TEXTJOIN("",TRUE,A341,"!",ADDRESS(14+(A342-1)*A338,2)))</f>
        <v>Introduction to Engineering Mathematics</v>
      </c>
      <c r="D326" s="52"/>
      <c r="E326" s="52"/>
      <c r="F326" s="52"/>
      <c r="G326" s="53"/>
      <c r="H326" s="20">
        <f ca="1">INDIRECT(_xlfn.TEXTJOIN("",TRUE,A341,"!",ADDRESS(14+(A342-1)*A338,6)))</f>
        <v>4</v>
      </c>
      <c r="I326" s="20" t="str">
        <f ca="1">INDIRECT(_xlfn.TEXTJOIN("",TRUE,A341,"!",ADDRESS(14+(A342-1)*A338,13)))</f>
        <v>B</v>
      </c>
      <c r="J326" s="20">
        <f ca="1">INDIRECT(_xlfn.TEXTJOIN("",TRUE,A341,"!",ADDRESS(14+(A342-1)*A338,14)))</f>
        <v>8</v>
      </c>
    </row>
    <row r="327" spans="1:10" ht="27.95" customHeight="1" x14ac:dyDescent="0.25">
      <c r="A327" s="49" t="str">
        <f ca="1">INDIRECT(_xlfn.TEXTJOIN("",TRUE,A341,"!",ADDRESS(15+(A342-1)*A338,1)))</f>
        <v>ECT 001</v>
      </c>
      <c r="B327" s="50"/>
      <c r="C327" s="51" t="str">
        <f ca="1">INDIRECT(_xlfn.TEXTJOIN("",TRUE,A341,"!",ADDRESS(15+(A342-1)*A338,2)))</f>
        <v>Basic Electronics Engineering</v>
      </c>
      <c r="D327" s="52"/>
      <c r="E327" s="52"/>
      <c r="F327" s="52"/>
      <c r="G327" s="53"/>
      <c r="H327" s="20">
        <f ca="1">INDIRECT(_xlfn.TEXTJOIN("",TRUE,A341,"!",ADDRESS(15+(A342-1)*A338,6)))</f>
        <v>4</v>
      </c>
      <c r="I327" s="20" t="str">
        <f ca="1">INDIRECT(_xlfn.TEXTJOIN("",TRUE,A341,"!",ADDRESS(15+(A342-1)*A338,13)))</f>
        <v>C</v>
      </c>
      <c r="J327" s="20">
        <f ca="1">INDIRECT(_xlfn.TEXTJOIN("",TRUE,A341,"!",ADDRESS(15+(A342-1)*A338,14)))</f>
        <v>7</v>
      </c>
    </row>
    <row r="328" spans="1:10" ht="27.95" customHeight="1" x14ac:dyDescent="0.25">
      <c r="A328" s="49" t="str">
        <f ca="1">INDIRECT(_xlfn.TEXTJOIN("",TRUE,A341,"!",ADDRESS(16+(A342-1)*A338,1)))</f>
        <v>MET 001</v>
      </c>
      <c r="B328" s="50"/>
      <c r="C328" s="51" t="str">
        <f ca="1">INDIRECT(_xlfn.TEXTJOIN("",TRUE,A341,"!",ADDRESS(16+(A342-1)*A338,2)))</f>
        <v>Basic Mechanical Engineering</v>
      </c>
      <c r="D328" s="52"/>
      <c r="E328" s="52"/>
      <c r="F328" s="52"/>
      <c r="G328" s="53"/>
      <c r="H328" s="20">
        <f ca="1">INDIRECT(_xlfn.TEXTJOIN("",TRUE,A341,"!",ADDRESS(16+(A342-1)*A338,6)))</f>
        <v>4</v>
      </c>
      <c r="I328" s="20" t="str">
        <f ca="1">INDIRECT(_xlfn.TEXTJOIN("",TRUE,A341,"!",ADDRESS(16+(A342-1)*A338,13)))</f>
        <v>C</v>
      </c>
      <c r="J328" s="20">
        <f ca="1">INDIRECT(_xlfn.TEXTJOIN("",TRUE,A341,"!",ADDRESS(16+(A342-1)*A338,14)))</f>
        <v>7</v>
      </c>
    </row>
    <row r="329" spans="1:10" ht="27.95" customHeight="1" x14ac:dyDescent="0.25">
      <c r="A329" s="49" t="str">
        <f ca="1">INDIRECT(_xlfn.TEXTJOIN("",TRUE,A341,"!",ADDRESS(17+(A342-1)*A338,1)))</f>
        <v>AHP 002</v>
      </c>
      <c r="B329" s="50"/>
      <c r="C329" s="51" t="str">
        <f ca="1">INDIRECT(_xlfn.TEXTJOIN("",TRUE,A341,"!",ADDRESS(17+(A342-1)*A338,2)))</f>
        <v>Engineering Chemistry Lab</v>
      </c>
      <c r="D329" s="52"/>
      <c r="E329" s="52"/>
      <c r="F329" s="52"/>
      <c r="G329" s="53"/>
      <c r="H329" s="20">
        <f ca="1">INDIRECT(_xlfn.TEXTJOIN("",TRUE,A341,"!",ADDRESS(17+(A342-1)*A338,6)))</f>
        <v>1</v>
      </c>
      <c r="I329" s="20" t="str">
        <f ca="1">INDIRECT(_xlfn.TEXTJOIN("",TRUE,A341,"!",ADDRESS(17+(A342-1)*A338,13)))</f>
        <v>A</v>
      </c>
      <c r="J329" s="20">
        <f ca="1">INDIRECT(_xlfn.TEXTJOIN("",TRUE,A341,"!",ADDRESS(17+(A342-1)*A338,14)))</f>
        <v>9</v>
      </c>
    </row>
    <row r="330" spans="1:10" ht="27.95" customHeight="1" x14ac:dyDescent="0.25">
      <c r="A330" s="49" t="str">
        <f ca="1">INDIRECT(_xlfn.TEXTJOIN("",TRUE,A341,"!",ADDRESS(18+(A342-1)*A338,1)))</f>
        <v>ECP 001</v>
      </c>
      <c r="B330" s="50"/>
      <c r="C330" s="51" t="str">
        <f ca="1">INDIRECT(_xlfn.TEXTJOIN("",TRUE,A341,"!",ADDRESS(18+(A342-1)*A338,2)))</f>
        <v>Basic Electronics Engineering Lab</v>
      </c>
      <c r="D330" s="52"/>
      <c r="E330" s="52"/>
      <c r="F330" s="52"/>
      <c r="G330" s="53"/>
      <c r="H330" s="20">
        <f ca="1">INDIRECT(_xlfn.TEXTJOIN("",TRUE,A341,"!",ADDRESS(18+(A342-1)*A338,6)))</f>
        <v>1</v>
      </c>
      <c r="I330" s="20" t="str">
        <f ca="1">INDIRECT(_xlfn.TEXTJOIN("",TRUE,A341,"!",ADDRESS(18+(A342-1)*A338,13)))</f>
        <v>B+</v>
      </c>
      <c r="J330" s="20">
        <f ca="1">INDIRECT(_xlfn.TEXTJOIN("",TRUE,A341,"!",ADDRESS(18+(A342-1)*A338,14)))</f>
        <v>8.5</v>
      </c>
    </row>
    <row r="331" spans="1:10" ht="27.95" customHeight="1" x14ac:dyDescent="0.25">
      <c r="A331" s="49" t="str">
        <f ca="1">INDIRECT(_xlfn.TEXTJOIN("",TRUE,A341,"!",ADDRESS(19+(A342-1)*A338,1)))</f>
        <v>MEP 001</v>
      </c>
      <c r="B331" s="50"/>
      <c r="C331" s="51" t="str">
        <f ca="1">INDIRECT(_xlfn.TEXTJOIN("",TRUE,A341,"!",ADDRESS(19+(A342-1)*A338,2)))</f>
        <v>Basic Mechanical Engineering Lab</v>
      </c>
      <c r="D331" s="52"/>
      <c r="E331" s="52"/>
      <c r="F331" s="52"/>
      <c r="G331" s="53"/>
      <c r="H331" s="20">
        <f ca="1">INDIRECT(_xlfn.TEXTJOIN("",TRUE,A341,"!",ADDRESS(19+(A342-1)*A338,6)))</f>
        <v>1</v>
      </c>
      <c r="I331" s="20" t="str">
        <f ca="1">INDIRECT(_xlfn.TEXTJOIN("",TRUE,A341,"!",ADDRESS(19+(A342-1)*A338,13)))</f>
        <v>A</v>
      </c>
      <c r="J331" s="20">
        <f ca="1">INDIRECT(_xlfn.TEXTJOIN("",TRUE,A341,"!",ADDRESS(19+(A342-1)*A338,14)))</f>
        <v>9</v>
      </c>
    </row>
    <row r="332" spans="1:10" ht="27.95" customHeight="1" x14ac:dyDescent="0.25">
      <c r="A332" s="49" t="str">
        <f ca="1">INDIRECT(_xlfn.TEXTJOIN("",TRUE,A341,"!",ADDRESS(20+(A342-1)*A338,1)))</f>
        <v>MEP 003</v>
      </c>
      <c r="B332" s="50"/>
      <c r="C332" s="51" t="str">
        <f ca="1">INDIRECT(_xlfn.TEXTJOIN("",TRUE,A341,"!",ADDRESS(20+(A342-1)*A338,2)))</f>
        <v>Workshop Practices Lab</v>
      </c>
      <c r="D332" s="52"/>
      <c r="E332" s="52"/>
      <c r="F332" s="52"/>
      <c r="G332" s="53"/>
      <c r="H332" s="20">
        <f ca="1">INDIRECT(_xlfn.TEXTJOIN("",TRUE,A341,"!",ADDRESS(20+(A342-1)*A338,6)))</f>
        <v>2</v>
      </c>
      <c r="I332" s="20" t="str">
        <f ca="1">INDIRECT(_xlfn.TEXTJOIN("",TRUE,A341,"!",ADDRESS(20+(A342-1)*A338,13)))</f>
        <v>A</v>
      </c>
      <c r="J332" s="20">
        <f ca="1">INDIRECT(_xlfn.TEXTJOIN("",TRUE,A341,"!",ADDRESS(20+(A342-1)*A338,14)))</f>
        <v>9</v>
      </c>
    </row>
    <row r="333" spans="1:10" ht="27.95" customHeight="1" x14ac:dyDescent="0.25">
      <c r="A333" s="49" t="str">
        <f ca="1">INDIRECT(_xlfn.TEXTJOIN("",TRUE,A341,"!",ADDRESS(21+(A342-1)*A338,1)))</f>
        <v>AHP 004</v>
      </c>
      <c r="B333" s="50"/>
      <c r="C333" s="51" t="str">
        <f ca="1">INDIRECT(_xlfn.TEXTJOIN("",TRUE,A341,"!",ADDRESS(21+(A342-1)*A338,2)))</f>
        <v>Emerging Technologies in Engineering Lab</v>
      </c>
      <c r="D333" s="52"/>
      <c r="E333" s="52"/>
      <c r="F333" s="52"/>
      <c r="G333" s="53"/>
      <c r="H333" s="20">
        <f ca="1">INDIRECT(_xlfn.TEXTJOIN("",TRUE,A341,"!",ADDRESS(21+(A342-1)*A338,6)))</f>
        <v>1</v>
      </c>
      <c r="I333" s="20" t="str">
        <f ca="1">INDIRECT(_xlfn.TEXTJOIN("",TRUE,A341,"!",ADDRESS(21+(A342-1)*A338,13)))</f>
        <v>A+</v>
      </c>
      <c r="J333" s="20">
        <f ca="1">INDIRECT(_xlfn.TEXTJOIN("",TRUE,A341,"!",ADDRESS(21+(A342-1)*A338,14)))</f>
        <v>9.5</v>
      </c>
    </row>
    <row r="334" spans="1:10" ht="27.95" customHeight="1" x14ac:dyDescent="0.25">
      <c r="A334" s="49" t="str">
        <f ca="1">INDIRECT(_xlfn.TEXTJOIN("",TRUE,A341,"!",ADDRESS(22+(A342-1)*A338,1)))</f>
        <v>CSP 002</v>
      </c>
      <c r="B334" s="50"/>
      <c r="C334" s="51" t="str">
        <f ca="1">INDIRECT(_xlfn.TEXTJOIN("",TRUE,A341,"!",ADDRESS(22+(A342-1)*A338,2)))</f>
        <v>Computer Applications and IOT</v>
      </c>
      <c r="D334" s="52"/>
      <c r="E334" s="52"/>
      <c r="F334" s="52"/>
      <c r="G334" s="53"/>
      <c r="H334" s="20">
        <f ca="1">INDIRECT(_xlfn.TEXTJOIN("",TRUE,A341,"!",ADDRESS(22+(A342-1)*A338,6)))</f>
        <v>1</v>
      </c>
      <c r="I334" s="20" t="str">
        <f ca="1">INDIRECT(_xlfn.TEXTJOIN("",TRUE,A341,"!",ADDRESS(22+(A342-1)*A338,13)))</f>
        <v>A</v>
      </c>
      <c r="J334" s="20">
        <f ca="1">INDIRECT(_xlfn.TEXTJOIN("",TRUE,A341,"!",ADDRESS(22+(A342-1)*A338,14)))</f>
        <v>9</v>
      </c>
    </row>
    <row r="335" spans="1:10" ht="27.95" customHeight="1" x14ac:dyDescent="0.25">
      <c r="A335" s="49" t="str">
        <f ca="1">INDIRECT(_xlfn.TEXTJOIN("",TRUE,A341,"!",ADDRESS(23+(A342-1)*A338,1)))</f>
        <v>AHP 006</v>
      </c>
      <c r="B335" s="50"/>
      <c r="C335" s="51" t="str">
        <f ca="1">INDIRECT(_xlfn.TEXTJOIN("",TRUE,A341,"!",ADDRESS(23+(A342-1)*A338,2)))</f>
        <v>English Language Lab ($)</v>
      </c>
      <c r="D335" s="52"/>
      <c r="E335" s="52"/>
      <c r="F335" s="52"/>
      <c r="G335" s="53"/>
      <c r="H335" s="20">
        <f ca="1">INDIRECT(_xlfn.TEXTJOIN("",TRUE,A341,"!",ADDRESS(23+(A342-1)*A338,6)))</f>
        <v>0</v>
      </c>
      <c r="I335" s="20" t="str">
        <f ca="1">INDIRECT(_xlfn.TEXTJOIN("",TRUE,A341,"!",ADDRESS(23+(A342-1)*A338,13)))</f>
        <v>B+</v>
      </c>
      <c r="J335" s="20">
        <f ca="1">INDIRECT(_xlfn.TEXTJOIN("",TRUE,A341,"!",ADDRESS(23+(A342-1)*A338,14)))</f>
        <v>8.5</v>
      </c>
    </row>
    <row r="336" spans="1:10" ht="27.95" customHeight="1" x14ac:dyDescent="0.25">
      <c r="A336" s="49" t="str">
        <f ca="1">INDIRECT(_xlfn.TEXTJOIN("",TRUE,A341,"!",ADDRESS(24+(A342-1)*A338,1)))</f>
        <v>GP 01</v>
      </c>
      <c r="B336" s="50"/>
      <c r="C336" s="51" t="str">
        <f ca="1">INDIRECT(_xlfn.TEXTJOIN("",TRUE,A341,"!",ADDRESS(24+(A342-1)*A338,2)))</f>
        <v>General Proficiency ($)</v>
      </c>
      <c r="D336" s="52"/>
      <c r="E336" s="52"/>
      <c r="F336" s="52"/>
      <c r="G336" s="53"/>
      <c r="H336" s="20">
        <f ca="1">INDIRECT(_xlfn.TEXTJOIN("",TRUE,A341,"!",ADDRESS(24+(A342-1)*A338,6)))</f>
        <v>0</v>
      </c>
      <c r="I336" s="54" t="str">
        <f ca="1">INDIRECT(_xlfn.TEXTJOIN("",TRUE,A341,"!",ADDRESS(24+(A342-1)*A338,13)))</f>
        <v>Excellent</v>
      </c>
      <c r="J336" s="55"/>
    </row>
    <row r="337" spans="1:10" ht="27.95" customHeight="1" x14ac:dyDescent="0.25">
      <c r="A337" s="56" t="s">
        <v>54</v>
      </c>
      <c r="B337" s="56"/>
      <c r="C337" s="56"/>
      <c r="D337" s="56"/>
      <c r="E337" s="56"/>
      <c r="F337" s="56"/>
      <c r="G337" s="56"/>
      <c r="H337" s="16">
        <f ca="1">SUM(H325:H336)</f>
        <v>23</v>
      </c>
      <c r="I337" s="16" t="s">
        <v>46</v>
      </c>
      <c r="J337" s="16">
        <f ca="1">SUMPRODUCT(J325:J335,H325:H335)</f>
        <v>185</v>
      </c>
    </row>
    <row r="338" spans="1:10" ht="27.95" customHeight="1" x14ac:dyDescent="0.25">
      <c r="A338" s="22">
        <f>ROWS(A325:B336)+9</f>
        <v>21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7.95" customHeight="1" x14ac:dyDescent="0.25">
      <c r="A339" s="57" t="s">
        <v>42</v>
      </c>
      <c r="B339" s="57"/>
      <c r="C339" s="21">
        <f ca="1">INDIRECT(_xlfn.TEXTJOIN("",TRUE,A341,"!",ADDRESS(5+A342*A338,12)))</f>
        <v>23</v>
      </c>
      <c r="D339" s="57" t="s">
        <v>40</v>
      </c>
      <c r="E339" s="57"/>
      <c r="F339" s="18">
        <f ca="1">INDIRECT(_xlfn.TEXTJOIN("",TRUE,A341,"!",ADDRESS(5+A342*A338,8)))</f>
        <v>8.0434782608695645</v>
      </c>
      <c r="G339" s="57" t="s">
        <v>41</v>
      </c>
      <c r="H339" s="57"/>
      <c r="I339" s="58">
        <f ca="1">INDIRECT(_xlfn.TEXTJOIN("",TRUE,A341,"!",ADDRESS(5+A342*A338,10)))</f>
        <v>8.0434782608695645</v>
      </c>
      <c r="J339" s="58"/>
    </row>
    <row r="340" spans="1:10" ht="27.95" customHeight="1" x14ac:dyDescent="0.25">
      <c r="A340" s="19" t="s">
        <v>38</v>
      </c>
      <c r="B340" s="59" t="str">
        <f ca="1">INDIRECT(_xlfn.TEXTJOIN("",TRUE,A341,"!",ADDRESS(5+A342*A338,2)))</f>
        <v>PASS</v>
      </c>
      <c r="C340" s="59"/>
      <c r="D340" s="60" t="s">
        <v>39</v>
      </c>
      <c r="E340" s="60"/>
      <c r="F340" s="61" t="str">
        <f ca="1">INDIRECT(_xlfn.TEXTJOIN("",TRUE,A341,"!",ADDRESS(5+A342*A338,5)))</f>
        <v/>
      </c>
      <c r="G340" s="61"/>
      <c r="H340" s="61"/>
      <c r="I340" s="61"/>
      <c r="J340" s="61"/>
    </row>
    <row r="341" spans="1:10" ht="27.95" customHeight="1" x14ac:dyDescent="0.25">
      <c r="A341" s="22" t="str">
        <f>A320</f>
        <v>TC_I</v>
      </c>
    </row>
    <row r="342" spans="1:10" ht="27.95" customHeight="1" x14ac:dyDescent="0.25">
      <c r="A342" s="22">
        <f>A321+1</f>
        <v>16</v>
      </c>
    </row>
    <row r="343" spans="1:10" ht="27.95" customHeight="1" x14ac:dyDescent="0.25">
      <c r="A343" s="62" t="s">
        <v>26</v>
      </c>
      <c r="B343" s="62"/>
      <c r="C343" s="62" t="str">
        <f ca="1">INDIRECT(_xlfn.TEXTJOIN("",TRUE,A362,"!",ADDRESS(9+(A363-1)*A359,2)))</f>
        <v>Avnish Rawat</v>
      </c>
      <c r="D343" s="62"/>
      <c r="E343" s="62"/>
      <c r="F343" s="62" t="s">
        <v>52</v>
      </c>
      <c r="G343" s="62"/>
      <c r="H343" s="62"/>
      <c r="I343" s="63">
        <f ca="1">INDIRECT(_xlfn.TEXTJOIN("",TRUE,A362,"!",ADDRESS(9+(A363-1)*A359,9)))</f>
        <v>250090101017</v>
      </c>
      <c r="J343" s="63"/>
    </row>
    <row r="344" spans="1:10" ht="27.95" customHeight="1" x14ac:dyDescent="0.25">
      <c r="A344" s="62" t="s">
        <v>27</v>
      </c>
      <c r="B344" s="62"/>
      <c r="C344" s="62" t="str">
        <f ca="1">INDIRECT(_xlfn.TEXTJOIN("",TRUE,A362,"!",ADDRESS(9+(A363-1)*A359,5)))</f>
        <v>Ram Singh Rawat</v>
      </c>
      <c r="D344" s="62"/>
      <c r="E344" s="62"/>
      <c r="F344" s="64" t="s">
        <v>53</v>
      </c>
      <c r="G344" s="64"/>
      <c r="H344" s="64"/>
      <c r="I344" s="63" t="str">
        <f ca="1">INDIRECT(_xlfn.TEXTJOIN("",TRUE,A362,"!",ADDRESS(9+(A363-1)*A359,13)))</f>
        <v>UTU/2501104006</v>
      </c>
      <c r="J344" s="63"/>
    </row>
    <row r="345" spans="1:10" ht="27.95" customHeight="1" x14ac:dyDescent="0.25">
      <c r="A345" s="59" t="s">
        <v>30</v>
      </c>
      <c r="B345" s="59"/>
      <c r="C345" s="59" t="s">
        <v>31</v>
      </c>
      <c r="D345" s="59"/>
      <c r="E345" s="59"/>
      <c r="F345" s="59"/>
      <c r="G345" s="59"/>
      <c r="H345" s="15" t="s">
        <v>32</v>
      </c>
      <c r="I345" s="15" t="s">
        <v>12</v>
      </c>
      <c r="J345" s="15" t="s">
        <v>36</v>
      </c>
    </row>
    <row r="346" spans="1:10" ht="27.95" customHeight="1" x14ac:dyDescent="0.25">
      <c r="A346" s="49" t="str">
        <f ca="1">INDIRECT(_xlfn.TEXTJOIN("",TRUE,A362,"!",ADDRESS(13+(A363-1)*A359,1)))</f>
        <v>AHT 002</v>
      </c>
      <c r="B346" s="50"/>
      <c r="C346" s="51" t="str">
        <f ca="1">INDIRECT(_xlfn.TEXTJOIN("",TRUE,A362,"!",ADDRESS(13+(A363-1)*A359,2)))</f>
        <v>Engineering Chemistry</v>
      </c>
      <c r="D346" s="52"/>
      <c r="E346" s="52"/>
      <c r="F346" s="52"/>
      <c r="G346" s="53"/>
      <c r="H346" s="20">
        <f ca="1">INDIRECT(_xlfn.TEXTJOIN("",TRUE,A362,"!",ADDRESS(13+(A363-1)*A359,6)))</f>
        <v>4</v>
      </c>
      <c r="I346" s="20" t="str">
        <f ca="1">INDIRECT(_xlfn.TEXTJOIN("",TRUE,A362,"!",ADDRESS(13+(A363-1)*A359,13)))</f>
        <v>D</v>
      </c>
      <c r="J346" s="20">
        <f ca="1">INDIRECT(_xlfn.TEXTJOIN("",TRUE,A362,"!",ADDRESS(13+(A363-1)*A359,14)))</f>
        <v>6</v>
      </c>
    </row>
    <row r="347" spans="1:10" ht="27.95" customHeight="1" x14ac:dyDescent="0.25">
      <c r="A347" s="49" t="str">
        <f ca="1">INDIRECT(_xlfn.TEXTJOIN("",TRUE,A362,"!",ADDRESS(14+(A363-1)*A359,1)))</f>
        <v>AHT 003</v>
      </c>
      <c r="B347" s="50"/>
      <c r="C347" s="51" t="str">
        <f ca="1">INDIRECT(_xlfn.TEXTJOIN("",TRUE,A362,"!",ADDRESS(14+(A363-1)*A359,2)))</f>
        <v>Introduction to Engineering Mathematics</v>
      </c>
      <c r="D347" s="52"/>
      <c r="E347" s="52"/>
      <c r="F347" s="52"/>
      <c r="G347" s="53"/>
      <c r="H347" s="20">
        <f ca="1">INDIRECT(_xlfn.TEXTJOIN("",TRUE,A362,"!",ADDRESS(14+(A363-1)*A359,6)))</f>
        <v>4</v>
      </c>
      <c r="I347" s="20" t="str">
        <f ca="1">INDIRECT(_xlfn.TEXTJOIN("",TRUE,A362,"!",ADDRESS(14+(A363-1)*A359,13)))</f>
        <v>D+</v>
      </c>
      <c r="J347" s="20">
        <f ca="1">INDIRECT(_xlfn.TEXTJOIN("",TRUE,A362,"!",ADDRESS(14+(A363-1)*A359,14)))</f>
        <v>6.5</v>
      </c>
    </row>
    <row r="348" spans="1:10" ht="27.95" customHeight="1" x14ac:dyDescent="0.25">
      <c r="A348" s="49" t="str">
        <f ca="1">INDIRECT(_xlfn.TEXTJOIN("",TRUE,A362,"!",ADDRESS(15+(A363-1)*A359,1)))</f>
        <v>ECT 001</v>
      </c>
      <c r="B348" s="50"/>
      <c r="C348" s="51" t="str">
        <f ca="1">INDIRECT(_xlfn.TEXTJOIN("",TRUE,A362,"!",ADDRESS(15+(A363-1)*A359,2)))</f>
        <v>Basic Electronics Engineering</v>
      </c>
      <c r="D348" s="52"/>
      <c r="E348" s="52"/>
      <c r="F348" s="52"/>
      <c r="G348" s="53"/>
      <c r="H348" s="20">
        <f ca="1">INDIRECT(_xlfn.TEXTJOIN("",TRUE,A362,"!",ADDRESS(15+(A363-1)*A359,6)))</f>
        <v>4</v>
      </c>
      <c r="I348" s="20" t="str">
        <f ca="1">INDIRECT(_xlfn.TEXTJOIN("",TRUE,A362,"!",ADDRESS(15+(A363-1)*A359,13)))</f>
        <v>E</v>
      </c>
      <c r="J348" s="20">
        <f ca="1">INDIRECT(_xlfn.TEXTJOIN("",TRUE,A362,"!",ADDRESS(15+(A363-1)*A359,14)))</f>
        <v>5</v>
      </c>
    </row>
    <row r="349" spans="1:10" ht="27.95" customHeight="1" x14ac:dyDescent="0.25">
      <c r="A349" s="49" t="str">
        <f ca="1">INDIRECT(_xlfn.TEXTJOIN("",TRUE,A362,"!",ADDRESS(16+(A363-1)*A359,1)))</f>
        <v>MET 001</v>
      </c>
      <c r="B349" s="50"/>
      <c r="C349" s="51" t="str">
        <f ca="1">INDIRECT(_xlfn.TEXTJOIN("",TRUE,A362,"!",ADDRESS(16+(A363-1)*A359,2)))</f>
        <v>Basic Mechanical Engineering</v>
      </c>
      <c r="D349" s="52"/>
      <c r="E349" s="52"/>
      <c r="F349" s="52"/>
      <c r="G349" s="53"/>
      <c r="H349" s="20">
        <f ca="1">INDIRECT(_xlfn.TEXTJOIN("",TRUE,A362,"!",ADDRESS(16+(A363-1)*A359,6)))</f>
        <v>4</v>
      </c>
      <c r="I349" s="20" t="str">
        <f ca="1">INDIRECT(_xlfn.TEXTJOIN("",TRUE,A362,"!",ADDRESS(16+(A363-1)*A359,13)))</f>
        <v>D</v>
      </c>
      <c r="J349" s="20">
        <f ca="1">INDIRECT(_xlfn.TEXTJOIN("",TRUE,A362,"!",ADDRESS(16+(A363-1)*A359,14)))</f>
        <v>6</v>
      </c>
    </row>
    <row r="350" spans="1:10" ht="27.95" customHeight="1" x14ac:dyDescent="0.25">
      <c r="A350" s="49" t="str">
        <f ca="1">INDIRECT(_xlfn.TEXTJOIN("",TRUE,A362,"!",ADDRESS(17+(A363-1)*A359,1)))</f>
        <v>AHP 002</v>
      </c>
      <c r="B350" s="50"/>
      <c r="C350" s="51" t="str">
        <f ca="1">INDIRECT(_xlfn.TEXTJOIN("",TRUE,A362,"!",ADDRESS(17+(A363-1)*A359,2)))</f>
        <v>Engineering Chemistry Lab</v>
      </c>
      <c r="D350" s="52"/>
      <c r="E350" s="52"/>
      <c r="F350" s="52"/>
      <c r="G350" s="53"/>
      <c r="H350" s="20">
        <f ca="1">INDIRECT(_xlfn.TEXTJOIN("",TRUE,A362,"!",ADDRESS(17+(A363-1)*A359,6)))</f>
        <v>1</v>
      </c>
      <c r="I350" s="20" t="str">
        <f ca="1">INDIRECT(_xlfn.TEXTJOIN("",TRUE,A362,"!",ADDRESS(17+(A363-1)*A359,13)))</f>
        <v>B+</v>
      </c>
      <c r="J350" s="20">
        <f ca="1">INDIRECT(_xlfn.TEXTJOIN("",TRUE,A362,"!",ADDRESS(17+(A363-1)*A359,14)))</f>
        <v>8.5</v>
      </c>
    </row>
    <row r="351" spans="1:10" ht="27.95" customHeight="1" x14ac:dyDescent="0.25">
      <c r="A351" s="49" t="str">
        <f ca="1">INDIRECT(_xlfn.TEXTJOIN("",TRUE,A362,"!",ADDRESS(18+(A363-1)*A359,1)))</f>
        <v>ECP 001</v>
      </c>
      <c r="B351" s="50"/>
      <c r="C351" s="51" t="str">
        <f ca="1">INDIRECT(_xlfn.TEXTJOIN("",TRUE,A362,"!",ADDRESS(18+(A363-1)*A359,2)))</f>
        <v>Basic Electronics Engineering Lab</v>
      </c>
      <c r="D351" s="52"/>
      <c r="E351" s="52"/>
      <c r="F351" s="52"/>
      <c r="G351" s="53"/>
      <c r="H351" s="20">
        <f ca="1">INDIRECT(_xlfn.TEXTJOIN("",TRUE,A362,"!",ADDRESS(18+(A363-1)*A359,6)))</f>
        <v>1</v>
      </c>
      <c r="I351" s="20" t="str">
        <f ca="1">INDIRECT(_xlfn.TEXTJOIN("",TRUE,A362,"!",ADDRESS(18+(A363-1)*A359,13)))</f>
        <v>B</v>
      </c>
      <c r="J351" s="20">
        <f ca="1">INDIRECT(_xlfn.TEXTJOIN("",TRUE,A362,"!",ADDRESS(18+(A363-1)*A359,14)))</f>
        <v>8</v>
      </c>
    </row>
    <row r="352" spans="1:10" ht="27.95" customHeight="1" x14ac:dyDescent="0.25">
      <c r="A352" s="49" t="str">
        <f ca="1">INDIRECT(_xlfn.TEXTJOIN("",TRUE,A362,"!",ADDRESS(19+(A363-1)*A359,1)))</f>
        <v>MEP 001</v>
      </c>
      <c r="B352" s="50"/>
      <c r="C352" s="51" t="str">
        <f ca="1">INDIRECT(_xlfn.TEXTJOIN("",TRUE,A362,"!",ADDRESS(19+(A363-1)*A359,2)))</f>
        <v>Basic Mechanical Engineering Lab</v>
      </c>
      <c r="D352" s="52"/>
      <c r="E352" s="52"/>
      <c r="F352" s="52"/>
      <c r="G352" s="53"/>
      <c r="H352" s="20">
        <f ca="1">INDIRECT(_xlfn.TEXTJOIN("",TRUE,A362,"!",ADDRESS(19+(A363-1)*A359,6)))</f>
        <v>1</v>
      </c>
      <c r="I352" s="20" t="str">
        <f ca="1">INDIRECT(_xlfn.TEXTJOIN("",TRUE,A362,"!",ADDRESS(19+(A363-1)*A359,13)))</f>
        <v>A+</v>
      </c>
      <c r="J352" s="20">
        <f ca="1">INDIRECT(_xlfn.TEXTJOIN("",TRUE,A362,"!",ADDRESS(19+(A363-1)*A359,14)))</f>
        <v>9.5</v>
      </c>
    </row>
    <row r="353" spans="1:10" ht="27.95" customHeight="1" x14ac:dyDescent="0.25">
      <c r="A353" s="49" t="str">
        <f ca="1">INDIRECT(_xlfn.TEXTJOIN("",TRUE,A362,"!",ADDRESS(20+(A363-1)*A359,1)))</f>
        <v>MEP 003</v>
      </c>
      <c r="B353" s="50"/>
      <c r="C353" s="51" t="str">
        <f ca="1">INDIRECT(_xlfn.TEXTJOIN("",TRUE,A362,"!",ADDRESS(20+(A363-1)*A359,2)))</f>
        <v>Workshop Practices Lab</v>
      </c>
      <c r="D353" s="52"/>
      <c r="E353" s="52"/>
      <c r="F353" s="52"/>
      <c r="G353" s="53"/>
      <c r="H353" s="20">
        <f ca="1">INDIRECT(_xlfn.TEXTJOIN("",TRUE,A362,"!",ADDRESS(20+(A363-1)*A359,6)))</f>
        <v>2</v>
      </c>
      <c r="I353" s="20" t="str">
        <f ca="1">INDIRECT(_xlfn.TEXTJOIN("",TRUE,A362,"!",ADDRESS(20+(A363-1)*A359,13)))</f>
        <v>A+</v>
      </c>
      <c r="J353" s="20">
        <f ca="1">INDIRECT(_xlfn.TEXTJOIN("",TRUE,A362,"!",ADDRESS(20+(A363-1)*A359,14)))</f>
        <v>9.5</v>
      </c>
    </row>
    <row r="354" spans="1:10" ht="27.95" customHeight="1" x14ac:dyDescent="0.25">
      <c r="A354" s="49" t="str">
        <f ca="1">INDIRECT(_xlfn.TEXTJOIN("",TRUE,A362,"!",ADDRESS(21+(A363-1)*A359,1)))</f>
        <v>AHP 004</v>
      </c>
      <c r="B354" s="50"/>
      <c r="C354" s="51" t="str">
        <f ca="1">INDIRECT(_xlfn.TEXTJOIN("",TRUE,A362,"!",ADDRESS(21+(A363-1)*A359,2)))</f>
        <v>Emerging Technologies in Engineering Lab</v>
      </c>
      <c r="D354" s="52"/>
      <c r="E354" s="52"/>
      <c r="F354" s="52"/>
      <c r="G354" s="53"/>
      <c r="H354" s="20">
        <f ca="1">INDIRECT(_xlfn.TEXTJOIN("",TRUE,A362,"!",ADDRESS(21+(A363-1)*A359,6)))</f>
        <v>1</v>
      </c>
      <c r="I354" s="20" t="str">
        <f ca="1">INDIRECT(_xlfn.TEXTJOIN("",TRUE,A362,"!",ADDRESS(21+(A363-1)*A359,13)))</f>
        <v>A+</v>
      </c>
      <c r="J354" s="20">
        <f ca="1">INDIRECT(_xlfn.TEXTJOIN("",TRUE,A362,"!",ADDRESS(21+(A363-1)*A359,14)))</f>
        <v>9.5</v>
      </c>
    </row>
    <row r="355" spans="1:10" ht="27.95" customHeight="1" x14ac:dyDescent="0.25">
      <c r="A355" s="49" t="str">
        <f ca="1">INDIRECT(_xlfn.TEXTJOIN("",TRUE,A362,"!",ADDRESS(22+(A363-1)*A359,1)))</f>
        <v>CSP 002</v>
      </c>
      <c r="B355" s="50"/>
      <c r="C355" s="51" t="str">
        <f ca="1">INDIRECT(_xlfn.TEXTJOIN("",TRUE,A362,"!",ADDRESS(22+(A363-1)*A359,2)))</f>
        <v>Computer Applications and IOT</v>
      </c>
      <c r="D355" s="52"/>
      <c r="E355" s="52"/>
      <c r="F355" s="52"/>
      <c r="G355" s="53"/>
      <c r="H355" s="20">
        <f ca="1">INDIRECT(_xlfn.TEXTJOIN("",TRUE,A362,"!",ADDRESS(22+(A363-1)*A359,6)))</f>
        <v>1</v>
      </c>
      <c r="I355" s="20" t="str">
        <f ca="1">INDIRECT(_xlfn.TEXTJOIN("",TRUE,A362,"!",ADDRESS(22+(A363-1)*A359,13)))</f>
        <v>A</v>
      </c>
      <c r="J355" s="20">
        <f ca="1">INDIRECT(_xlfn.TEXTJOIN("",TRUE,A362,"!",ADDRESS(22+(A363-1)*A359,14)))</f>
        <v>9</v>
      </c>
    </row>
    <row r="356" spans="1:10" ht="27.95" customHeight="1" x14ac:dyDescent="0.25">
      <c r="A356" s="49" t="str">
        <f ca="1">INDIRECT(_xlfn.TEXTJOIN("",TRUE,A362,"!",ADDRESS(23+(A363-1)*A359,1)))</f>
        <v>AHP 006</v>
      </c>
      <c r="B356" s="50"/>
      <c r="C356" s="51" t="str">
        <f ca="1">INDIRECT(_xlfn.TEXTJOIN("",TRUE,A362,"!",ADDRESS(23+(A363-1)*A359,2)))</f>
        <v>English Language Lab ($)</v>
      </c>
      <c r="D356" s="52"/>
      <c r="E356" s="52"/>
      <c r="F356" s="52"/>
      <c r="G356" s="53"/>
      <c r="H356" s="20">
        <f ca="1">INDIRECT(_xlfn.TEXTJOIN("",TRUE,A362,"!",ADDRESS(23+(A363-1)*A359,6)))</f>
        <v>0</v>
      </c>
      <c r="I356" s="20" t="str">
        <f ca="1">INDIRECT(_xlfn.TEXTJOIN("",TRUE,A362,"!",ADDRESS(23+(A363-1)*A359,13)))</f>
        <v>C+</v>
      </c>
      <c r="J356" s="20">
        <f ca="1">INDIRECT(_xlfn.TEXTJOIN("",TRUE,A362,"!",ADDRESS(23+(A363-1)*A359,14)))</f>
        <v>7.5</v>
      </c>
    </row>
    <row r="357" spans="1:10" ht="27.95" customHeight="1" x14ac:dyDescent="0.25">
      <c r="A357" s="49" t="str">
        <f ca="1">INDIRECT(_xlfn.TEXTJOIN("",TRUE,A362,"!",ADDRESS(24+(A363-1)*A359,1)))</f>
        <v>GP 01</v>
      </c>
      <c r="B357" s="50"/>
      <c r="C357" s="51" t="str">
        <f ca="1">INDIRECT(_xlfn.TEXTJOIN("",TRUE,A362,"!",ADDRESS(24+(A363-1)*A359,2)))</f>
        <v>General Proficiency ($)</v>
      </c>
      <c r="D357" s="52"/>
      <c r="E357" s="52"/>
      <c r="F357" s="52"/>
      <c r="G357" s="53"/>
      <c r="H357" s="20">
        <f ca="1">INDIRECT(_xlfn.TEXTJOIN("",TRUE,A362,"!",ADDRESS(24+(A363-1)*A359,6)))</f>
        <v>0</v>
      </c>
      <c r="I357" s="54" t="str">
        <f ca="1">INDIRECT(_xlfn.TEXTJOIN("",TRUE,A362,"!",ADDRESS(24+(A363-1)*A359,13)))</f>
        <v>Excellent</v>
      </c>
      <c r="J357" s="55"/>
    </row>
    <row r="358" spans="1:10" ht="27.95" customHeight="1" x14ac:dyDescent="0.25">
      <c r="A358" s="56" t="s">
        <v>54</v>
      </c>
      <c r="B358" s="56"/>
      <c r="C358" s="56"/>
      <c r="D358" s="56"/>
      <c r="E358" s="56"/>
      <c r="F358" s="56"/>
      <c r="G358" s="56"/>
      <c r="H358" s="16">
        <f ca="1">SUM(H346:H357)</f>
        <v>23</v>
      </c>
      <c r="I358" s="16" t="s">
        <v>46</v>
      </c>
      <c r="J358" s="16">
        <f ca="1">SUMPRODUCT(J346:J356,H346:H356)</f>
        <v>157.5</v>
      </c>
    </row>
    <row r="359" spans="1:10" ht="27.95" customHeight="1" x14ac:dyDescent="0.25">
      <c r="A359" s="22">
        <f>ROWS(A346:B357)+9</f>
        <v>21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7.95" customHeight="1" x14ac:dyDescent="0.25">
      <c r="A360" s="57" t="s">
        <v>42</v>
      </c>
      <c r="B360" s="57"/>
      <c r="C360" s="21">
        <f ca="1">INDIRECT(_xlfn.TEXTJOIN("",TRUE,A362,"!",ADDRESS(5+A363*A359,12)))</f>
        <v>23</v>
      </c>
      <c r="D360" s="57" t="s">
        <v>40</v>
      </c>
      <c r="E360" s="57"/>
      <c r="F360" s="18">
        <f ca="1">INDIRECT(_xlfn.TEXTJOIN("",TRUE,A362,"!",ADDRESS(5+A363*A359,8)))</f>
        <v>6.8478260869565215</v>
      </c>
      <c r="G360" s="57" t="s">
        <v>41</v>
      </c>
      <c r="H360" s="57"/>
      <c r="I360" s="58">
        <f ca="1">INDIRECT(_xlfn.TEXTJOIN("",TRUE,A362,"!",ADDRESS(5+A363*A359,10)))</f>
        <v>6.8478260869565215</v>
      </c>
      <c r="J360" s="58"/>
    </row>
    <row r="361" spans="1:10" ht="27.95" customHeight="1" x14ac:dyDescent="0.25">
      <c r="A361" s="19" t="s">
        <v>38</v>
      </c>
      <c r="B361" s="59" t="str">
        <f ca="1">INDIRECT(_xlfn.TEXTJOIN("",TRUE,A362,"!",ADDRESS(5+A363*A359,2)))</f>
        <v>PASS</v>
      </c>
      <c r="C361" s="59"/>
      <c r="D361" s="60" t="s">
        <v>39</v>
      </c>
      <c r="E361" s="60"/>
      <c r="F361" s="61" t="str">
        <f ca="1">INDIRECT(_xlfn.TEXTJOIN("",TRUE,A362,"!",ADDRESS(5+A363*A359,5)))</f>
        <v/>
      </c>
      <c r="G361" s="61"/>
      <c r="H361" s="61"/>
      <c r="I361" s="61"/>
      <c r="J361" s="61"/>
    </row>
    <row r="362" spans="1:10" ht="27.95" customHeight="1" x14ac:dyDescent="0.25">
      <c r="A362" s="22" t="str">
        <f>A341</f>
        <v>TC_I</v>
      </c>
    </row>
    <row r="363" spans="1:10" ht="27.95" customHeight="1" x14ac:dyDescent="0.25">
      <c r="A363" s="22">
        <f>A342+1</f>
        <v>17</v>
      </c>
    </row>
    <row r="364" spans="1:10" ht="27.95" customHeight="1" x14ac:dyDescent="0.25">
      <c r="A364" s="62" t="s">
        <v>26</v>
      </c>
      <c r="B364" s="62"/>
      <c r="C364" s="62" t="str">
        <f ca="1">INDIRECT(_xlfn.TEXTJOIN("",TRUE,A383,"!",ADDRESS(9+(A384-1)*A380,2)))</f>
        <v>Ayushi Khanshili</v>
      </c>
      <c r="D364" s="62"/>
      <c r="E364" s="62"/>
      <c r="F364" s="62" t="s">
        <v>52</v>
      </c>
      <c r="G364" s="62"/>
      <c r="H364" s="62"/>
      <c r="I364" s="63">
        <f ca="1">INDIRECT(_xlfn.TEXTJOIN("",TRUE,A383,"!",ADDRESS(9+(A384-1)*A380,9)))</f>
        <v>250090101018</v>
      </c>
      <c r="J364" s="63"/>
    </row>
    <row r="365" spans="1:10" ht="27.95" customHeight="1" x14ac:dyDescent="0.25">
      <c r="A365" s="62" t="s">
        <v>27</v>
      </c>
      <c r="B365" s="62"/>
      <c r="C365" s="62" t="str">
        <f ca="1">INDIRECT(_xlfn.TEXTJOIN("",TRUE,A383,"!",ADDRESS(9+(A384-1)*A380,5)))</f>
        <v>Pawan Khanshili</v>
      </c>
      <c r="D365" s="62"/>
      <c r="E365" s="62"/>
      <c r="F365" s="64" t="s">
        <v>53</v>
      </c>
      <c r="G365" s="64"/>
      <c r="H365" s="64"/>
      <c r="I365" s="63" t="str">
        <f ca="1">INDIRECT(_xlfn.TEXTJOIN("",TRUE,A383,"!",ADDRESS(9+(A384-1)*A380,13)))</f>
        <v>UTU/2501103967</v>
      </c>
      <c r="J365" s="63"/>
    </row>
    <row r="366" spans="1:10" ht="27.95" customHeight="1" x14ac:dyDescent="0.25">
      <c r="A366" s="59" t="s">
        <v>30</v>
      </c>
      <c r="B366" s="59"/>
      <c r="C366" s="59" t="s">
        <v>31</v>
      </c>
      <c r="D366" s="59"/>
      <c r="E366" s="59"/>
      <c r="F366" s="59"/>
      <c r="G366" s="59"/>
      <c r="H366" s="15" t="s">
        <v>32</v>
      </c>
      <c r="I366" s="15" t="s">
        <v>12</v>
      </c>
      <c r="J366" s="15" t="s">
        <v>36</v>
      </c>
    </row>
    <row r="367" spans="1:10" ht="27.95" customHeight="1" x14ac:dyDescent="0.25">
      <c r="A367" s="49" t="str">
        <f ca="1">INDIRECT(_xlfn.TEXTJOIN("",TRUE,A383,"!",ADDRESS(13+(A384-1)*A380,1)))</f>
        <v>AHT 002</v>
      </c>
      <c r="B367" s="50"/>
      <c r="C367" s="51" t="str">
        <f ca="1">INDIRECT(_xlfn.TEXTJOIN("",TRUE,A383,"!",ADDRESS(13+(A384-1)*A380,2)))</f>
        <v>Engineering Chemistry</v>
      </c>
      <c r="D367" s="52"/>
      <c r="E367" s="52"/>
      <c r="F367" s="52"/>
      <c r="G367" s="53"/>
      <c r="H367" s="20">
        <f ca="1">INDIRECT(_xlfn.TEXTJOIN("",TRUE,A383,"!",ADDRESS(13+(A384-1)*A380,6)))</f>
        <v>4</v>
      </c>
      <c r="I367" s="20" t="str">
        <f ca="1">INDIRECT(_xlfn.TEXTJOIN("",TRUE,A383,"!",ADDRESS(13+(A384-1)*A380,13)))</f>
        <v>B</v>
      </c>
      <c r="J367" s="20">
        <f ca="1">INDIRECT(_xlfn.TEXTJOIN("",TRUE,A383,"!",ADDRESS(13+(A384-1)*A380,14)))</f>
        <v>8</v>
      </c>
    </row>
    <row r="368" spans="1:10" ht="27.95" customHeight="1" x14ac:dyDescent="0.25">
      <c r="A368" s="49" t="str">
        <f ca="1">INDIRECT(_xlfn.TEXTJOIN("",TRUE,A383,"!",ADDRESS(14+(A384-1)*A380,1)))</f>
        <v>AHT 003</v>
      </c>
      <c r="B368" s="50"/>
      <c r="C368" s="51" t="str">
        <f ca="1">INDIRECT(_xlfn.TEXTJOIN("",TRUE,A383,"!",ADDRESS(14+(A384-1)*A380,2)))</f>
        <v>Introduction to Engineering Mathematics</v>
      </c>
      <c r="D368" s="52"/>
      <c r="E368" s="52"/>
      <c r="F368" s="52"/>
      <c r="G368" s="53"/>
      <c r="H368" s="20">
        <f ca="1">INDIRECT(_xlfn.TEXTJOIN("",TRUE,A383,"!",ADDRESS(14+(A384-1)*A380,6)))</f>
        <v>4</v>
      </c>
      <c r="I368" s="20" t="str">
        <f ca="1">INDIRECT(_xlfn.TEXTJOIN("",TRUE,A383,"!",ADDRESS(14+(A384-1)*A380,13)))</f>
        <v>B+</v>
      </c>
      <c r="J368" s="20">
        <f ca="1">INDIRECT(_xlfn.TEXTJOIN("",TRUE,A383,"!",ADDRESS(14+(A384-1)*A380,14)))</f>
        <v>8.5</v>
      </c>
    </row>
    <row r="369" spans="1:10" ht="27.95" customHeight="1" x14ac:dyDescent="0.25">
      <c r="A369" s="49" t="str">
        <f ca="1">INDIRECT(_xlfn.TEXTJOIN("",TRUE,A383,"!",ADDRESS(15+(A384-1)*A380,1)))</f>
        <v>ECT 001</v>
      </c>
      <c r="B369" s="50"/>
      <c r="C369" s="51" t="str">
        <f ca="1">INDIRECT(_xlfn.TEXTJOIN("",TRUE,A383,"!",ADDRESS(15+(A384-1)*A380,2)))</f>
        <v>Basic Electronics Engineering</v>
      </c>
      <c r="D369" s="52"/>
      <c r="E369" s="52"/>
      <c r="F369" s="52"/>
      <c r="G369" s="53"/>
      <c r="H369" s="20">
        <f ca="1">INDIRECT(_xlfn.TEXTJOIN("",TRUE,A383,"!",ADDRESS(15+(A384-1)*A380,6)))</f>
        <v>4</v>
      </c>
      <c r="I369" s="20" t="str">
        <f ca="1">INDIRECT(_xlfn.TEXTJOIN("",TRUE,A383,"!",ADDRESS(15+(A384-1)*A380,13)))</f>
        <v>D+</v>
      </c>
      <c r="J369" s="20">
        <f ca="1">INDIRECT(_xlfn.TEXTJOIN("",TRUE,A383,"!",ADDRESS(15+(A384-1)*A380,14)))</f>
        <v>6.5</v>
      </c>
    </row>
    <row r="370" spans="1:10" ht="27.95" customHeight="1" x14ac:dyDescent="0.25">
      <c r="A370" s="49" t="str">
        <f ca="1">INDIRECT(_xlfn.TEXTJOIN("",TRUE,A383,"!",ADDRESS(16+(A384-1)*A380,1)))</f>
        <v>MET 001</v>
      </c>
      <c r="B370" s="50"/>
      <c r="C370" s="51" t="str">
        <f ca="1">INDIRECT(_xlfn.TEXTJOIN("",TRUE,A383,"!",ADDRESS(16+(A384-1)*A380,2)))</f>
        <v>Basic Mechanical Engineering</v>
      </c>
      <c r="D370" s="52"/>
      <c r="E370" s="52"/>
      <c r="F370" s="52"/>
      <c r="G370" s="53"/>
      <c r="H370" s="20">
        <f ca="1">INDIRECT(_xlfn.TEXTJOIN("",TRUE,A383,"!",ADDRESS(16+(A384-1)*A380,6)))</f>
        <v>4</v>
      </c>
      <c r="I370" s="20" t="str">
        <f ca="1">INDIRECT(_xlfn.TEXTJOIN("",TRUE,A383,"!",ADDRESS(16+(A384-1)*A380,13)))</f>
        <v>C+</v>
      </c>
      <c r="J370" s="20">
        <f ca="1">INDIRECT(_xlfn.TEXTJOIN("",TRUE,A383,"!",ADDRESS(16+(A384-1)*A380,14)))</f>
        <v>7.5</v>
      </c>
    </row>
    <row r="371" spans="1:10" ht="27.95" customHeight="1" x14ac:dyDescent="0.25">
      <c r="A371" s="49" t="str">
        <f ca="1">INDIRECT(_xlfn.TEXTJOIN("",TRUE,A383,"!",ADDRESS(17+(A384-1)*A380,1)))</f>
        <v>AHP 002</v>
      </c>
      <c r="B371" s="50"/>
      <c r="C371" s="51" t="str">
        <f ca="1">INDIRECT(_xlfn.TEXTJOIN("",TRUE,A383,"!",ADDRESS(17+(A384-1)*A380,2)))</f>
        <v>Engineering Chemistry Lab</v>
      </c>
      <c r="D371" s="52"/>
      <c r="E371" s="52"/>
      <c r="F371" s="52"/>
      <c r="G371" s="53"/>
      <c r="H371" s="20">
        <f ca="1">INDIRECT(_xlfn.TEXTJOIN("",TRUE,A383,"!",ADDRESS(17+(A384-1)*A380,6)))</f>
        <v>1</v>
      </c>
      <c r="I371" s="20" t="str">
        <f ca="1">INDIRECT(_xlfn.TEXTJOIN("",TRUE,A383,"!",ADDRESS(17+(A384-1)*A380,13)))</f>
        <v>B+</v>
      </c>
      <c r="J371" s="20">
        <f ca="1">INDIRECT(_xlfn.TEXTJOIN("",TRUE,A383,"!",ADDRESS(17+(A384-1)*A380,14)))</f>
        <v>8.5</v>
      </c>
    </row>
    <row r="372" spans="1:10" ht="27.95" customHeight="1" x14ac:dyDescent="0.25">
      <c r="A372" s="49" t="str">
        <f ca="1">INDIRECT(_xlfn.TEXTJOIN("",TRUE,A383,"!",ADDRESS(18+(A384-1)*A380,1)))</f>
        <v>ECP 001</v>
      </c>
      <c r="B372" s="50"/>
      <c r="C372" s="51" t="str">
        <f ca="1">INDIRECT(_xlfn.TEXTJOIN("",TRUE,A383,"!",ADDRESS(18+(A384-1)*A380,2)))</f>
        <v>Basic Electronics Engineering Lab</v>
      </c>
      <c r="D372" s="52"/>
      <c r="E372" s="52"/>
      <c r="F372" s="52"/>
      <c r="G372" s="53"/>
      <c r="H372" s="20">
        <f ca="1">INDIRECT(_xlfn.TEXTJOIN("",TRUE,A383,"!",ADDRESS(18+(A384-1)*A380,6)))</f>
        <v>1</v>
      </c>
      <c r="I372" s="20" t="str">
        <f ca="1">INDIRECT(_xlfn.TEXTJOIN("",TRUE,A383,"!",ADDRESS(18+(A384-1)*A380,13)))</f>
        <v>A</v>
      </c>
      <c r="J372" s="20">
        <f ca="1">INDIRECT(_xlfn.TEXTJOIN("",TRUE,A383,"!",ADDRESS(18+(A384-1)*A380,14)))</f>
        <v>9</v>
      </c>
    </row>
    <row r="373" spans="1:10" ht="27.95" customHeight="1" x14ac:dyDescent="0.25">
      <c r="A373" s="49" t="str">
        <f ca="1">INDIRECT(_xlfn.TEXTJOIN("",TRUE,A383,"!",ADDRESS(19+(A384-1)*A380,1)))</f>
        <v>MEP 001</v>
      </c>
      <c r="B373" s="50"/>
      <c r="C373" s="51" t="str">
        <f ca="1">INDIRECT(_xlfn.TEXTJOIN("",TRUE,A383,"!",ADDRESS(19+(A384-1)*A380,2)))</f>
        <v>Basic Mechanical Engineering Lab</v>
      </c>
      <c r="D373" s="52"/>
      <c r="E373" s="52"/>
      <c r="F373" s="52"/>
      <c r="G373" s="53"/>
      <c r="H373" s="20">
        <f ca="1">INDIRECT(_xlfn.TEXTJOIN("",TRUE,A383,"!",ADDRESS(19+(A384-1)*A380,6)))</f>
        <v>1</v>
      </c>
      <c r="I373" s="20" t="str">
        <f ca="1">INDIRECT(_xlfn.TEXTJOIN("",TRUE,A383,"!",ADDRESS(19+(A384-1)*A380,13)))</f>
        <v>A+</v>
      </c>
      <c r="J373" s="20">
        <f ca="1">INDIRECT(_xlfn.TEXTJOIN("",TRUE,A383,"!",ADDRESS(19+(A384-1)*A380,14)))</f>
        <v>9.5</v>
      </c>
    </row>
    <row r="374" spans="1:10" ht="27.95" customHeight="1" x14ac:dyDescent="0.25">
      <c r="A374" s="49" t="str">
        <f ca="1">INDIRECT(_xlfn.TEXTJOIN("",TRUE,A383,"!",ADDRESS(20+(A384-1)*A380,1)))</f>
        <v>MEP 003</v>
      </c>
      <c r="B374" s="50"/>
      <c r="C374" s="51" t="str">
        <f ca="1">INDIRECT(_xlfn.TEXTJOIN("",TRUE,A383,"!",ADDRESS(20+(A384-1)*A380,2)))</f>
        <v>Workshop Practices Lab</v>
      </c>
      <c r="D374" s="52"/>
      <c r="E374" s="52"/>
      <c r="F374" s="52"/>
      <c r="G374" s="53"/>
      <c r="H374" s="20">
        <f ca="1">INDIRECT(_xlfn.TEXTJOIN("",TRUE,A383,"!",ADDRESS(20+(A384-1)*A380,6)))</f>
        <v>2</v>
      </c>
      <c r="I374" s="20" t="str">
        <f ca="1">INDIRECT(_xlfn.TEXTJOIN("",TRUE,A383,"!",ADDRESS(20+(A384-1)*A380,13)))</f>
        <v>A</v>
      </c>
      <c r="J374" s="20">
        <f ca="1">INDIRECT(_xlfn.TEXTJOIN("",TRUE,A383,"!",ADDRESS(20+(A384-1)*A380,14)))</f>
        <v>9</v>
      </c>
    </row>
    <row r="375" spans="1:10" ht="27.95" customHeight="1" x14ac:dyDescent="0.25">
      <c r="A375" s="49" t="str">
        <f ca="1">INDIRECT(_xlfn.TEXTJOIN("",TRUE,A383,"!",ADDRESS(21+(A384-1)*A380,1)))</f>
        <v>AHP 004</v>
      </c>
      <c r="B375" s="50"/>
      <c r="C375" s="51" t="str">
        <f ca="1">INDIRECT(_xlfn.TEXTJOIN("",TRUE,A383,"!",ADDRESS(21+(A384-1)*A380,2)))</f>
        <v>Emerging Technologies in Engineering Lab</v>
      </c>
      <c r="D375" s="52"/>
      <c r="E375" s="52"/>
      <c r="F375" s="52"/>
      <c r="G375" s="53"/>
      <c r="H375" s="20">
        <f ca="1">INDIRECT(_xlfn.TEXTJOIN("",TRUE,A383,"!",ADDRESS(21+(A384-1)*A380,6)))</f>
        <v>1</v>
      </c>
      <c r="I375" s="20" t="str">
        <f ca="1">INDIRECT(_xlfn.TEXTJOIN("",TRUE,A383,"!",ADDRESS(21+(A384-1)*A380,13)))</f>
        <v>A</v>
      </c>
      <c r="J375" s="20">
        <f ca="1">INDIRECT(_xlfn.TEXTJOIN("",TRUE,A383,"!",ADDRESS(21+(A384-1)*A380,14)))</f>
        <v>9</v>
      </c>
    </row>
    <row r="376" spans="1:10" ht="27.95" customHeight="1" x14ac:dyDescent="0.25">
      <c r="A376" s="49" t="str">
        <f ca="1">INDIRECT(_xlfn.TEXTJOIN("",TRUE,A383,"!",ADDRESS(22+(A384-1)*A380,1)))</f>
        <v>CSP 002</v>
      </c>
      <c r="B376" s="50"/>
      <c r="C376" s="51" t="str">
        <f ca="1">INDIRECT(_xlfn.TEXTJOIN("",TRUE,A383,"!",ADDRESS(22+(A384-1)*A380,2)))</f>
        <v>Computer Applications and IOT</v>
      </c>
      <c r="D376" s="52"/>
      <c r="E376" s="52"/>
      <c r="F376" s="52"/>
      <c r="G376" s="53"/>
      <c r="H376" s="20">
        <f ca="1">INDIRECT(_xlfn.TEXTJOIN("",TRUE,A383,"!",ADDRESS(22+(A384-1)*A380,6)))</f>
        <v>1</v>
      </c>
      <c r="I376" s="20" t="str">
        <f ca="1">INDIRECT(_xlfn.TEXTJOIN("",TRUE,A383,"!",ADDRESS(22+(A384-1)*A380,13)))</f>
        <v>A</v>
      </c>
      <c r="J376" s="20">
        <f ca="1">INDIRECT(_xlfn.TEXTJOIN("",TRUE,A383,"!",ADDRESS(22+(A384-1)*A380,14)))</f>
        <v>9</v>
      </c>
    </row>
    <row r="377" spans="1:10" ht="27.95" customHeight="1" x14ac:dyDescent="0.25">
      <c r="A377" s="49" t="str">
        <f ca="1">INDIRECT(_xlfn.TEXTJOIN("",TRUE,A383,"!",ADDRESS(23+(A384-1)*A380,1)))</f>
        <v>AHP 006</v>
      </c>
      <c r="B377" s="50"/>
      <c r="C377" s="51" t="str">
        <f ca="1">INDIRECT(_xlfn.TEXTJOIN("",TRUE,A383,"!",ADDRESS(23+(A384-1)*A380,2)))</f>
        <v>English Language Lab ($)</v>
      </c>
      <c r="D377" s="52"/>
      <c r="E377" s="52"/>
      <c r="F377" s="52"/>
      <c r="G377" s="53"/>
      <c r="H377" s="20">
        <f ca="1">INDIRECT(_xlfn.TEXTJOIN("",TRUE,A383,"!",ADDRESS(23+(A384-1)*A380,6)))</f>
        <v>0</v>
      </c>
      <c r="I377" s="20" t="str">
        <f ca="1">INDIRECT(_xlfn.TEXTJOIN("",TRUE,A383,"!",ADDRESS(23+(A384-1)*A380,13)))</f>
        <v>B+</v>
      </c>
      <c r="J377" s="20">
        <f ca="1">INDIRECT(_xlfn.TEXTJOIN("",TRUE,A383,"!",ADDRESS(23+(A384-1)*A380,14)))</f>
        <v>8.5</v>
      </c>
    </row>
    <row r="378" spans="1:10" ht="27.95" customHeight="1" x14ac:dyDescent="0.25">
      <c r="A378" s="49" t="str">
        <f ca="1">INDIRECT(_xlfn.TEXTJOIN("",TRUE,A383,"!",ADDRESS(24+(A384-1)*A380,1)))</f>
        <v>GP 01</v>
      </c>
      <c r="B378" s="50"/>
      <c r="C378" s="51" t="str">
        <f ca="1">INDIRECT(_xlfn.TEXTJOIN("",TRUE,A383,"!",ADDRESS(24+(A384-1)*A380,2)))</f>
        <v>General Proficiency ($)</v>
      </c>
      <c r="D378" s="52"/>
      <c r="E378" s="52"/>
      <c r="F378" s="52"/>
      <c r="G378" s="53"/>
      <c r="H378" s="20">
        <f ca="1">INDIRECT(_xlfn.TEXTJOIN("",TRUE,A383,"!",ADDRESS(24+(A384-1)*A380,6)))</f>
        <v>0</v>
      </c>
      <c r="I378" s="54" t="str">
        <f ca="1">INDIRECT(_xlfn.TEXTJOIN("",TRUE,A383,"!",ADDRESS(24+(A384-1)*A380,13)))</f>
        <v>Excellent</v>
      </c>
      <c r="J378" s="55"/>
    </row>
    <row r="379" spans="1:10" ht="27.95" customHeight="1" x14ac:dyDescent="0.25">
      <c r="A379" s="56" t="s">
        <v>54</v>
      </c>
      <c r="B379" s="56"/>
      <c r="C379" s="56"/>
      <c r="D379" s="56"/>
      <c r="E379" s="56"/>
      <c r="F379" s="56"/>
      <c r="G379" s="56"/>
      <c r="H379" s="16">
        <f ca="1">SUM(H367:H378)</f>
        <v>23</v>
      </c>
      <c r="I379" s="16" t="s">
        <v>46</v>
      </c>
      <c r="J379" s="16">
        <f ca="1">SUMPRODUCT(J367:J377,H367:H377)</f>
        <v>185</v>
      </c>
    </row>
    <row r="380" spans="1:10" ht="27.95" customHeight="1" x14ac:dyDescent="0.25">
      <c r="A380" s="22">
        <f>ROWS(A367:B378)+9</f>
        <v>21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27.95" customHeight="1" x14ac:dyDescent="0.25">
      <c r="A381" s="57" t="s">
        <v>42</v>
      </c>
      <c r="B381" s="57"/>
      <c r="C381" s="21">
        <f ca="1">INDIRECT(_xlfn.TEXTJOIN("",TRUE,A383,"!",ADDRESS(5+A384*A380,12)))</f>
        <v>23</v>
      </c>
      <c r="D381" s="57" t="s">
        <v>40</v>
      </c>
      <c r="E381" s="57"/>
      <c r="F381" s="18">
        <f ca="1">INDIRECT(_xlfn.TEXTJOIN("",TRUE,A383,"!",ADDRESS(5+A384*A380,8)))</f>
        <v>8.0434782608695645</v>
      </c>
      <c r="G381" s="57" t="s">
        <v>41</v>
      </c>
      <c r="H381" s="57"/>
      <c r="I381" s="58">
        <f ca="1">INDIRECT(_xlfn.TEXTJOIN("",TRUE,A383,"!",ADDRESS(5+A384*A380,10)))</f>
        <v>8.0434782608695645</v>
      </c>
      <c r="J381" s="58"/>
    </row>
    <row r="382" spans="1:10" ht="27.95" customHeight="1" x14ac:dyDescent="0.25">
      <c r="A382" s="19" t="s">
        <v>38</v>
      </c>
      <c r="B382" s="59" t="str">
        <f ca="1">INDIRECT(_xlfn.TEXTJOIN("",TRUE,A383,"!",ADDRESS(5+A384*A380,2)))</f>
        <v>PASS</v>
      </c>
      <c r="C382" s="59"/>
      <c r="D382" s="60" t="s">
        <v>39</v>
      </c>
      <c r="E382" s="60"/>
      <c r="F382" s="61" t="str">
        <f ca="1">INDIRECT(_xlfn.TEXTJOIN("",TRUE,A383,"!",ADDRESS(5+A384*A380,5)))</f>
        <v/>
      </c>
      <c r="G382" s="61"/>
      <c r="H382" s="61"/>
      <c r="I382" s="61"/>
      <c r="J382" s="61"/>
    </row>
    <row r="383" spans="1:10" ht="27.95" customHeight="1" x14ac:dyDescent="0.25">
      <c r="A383" s="22" t="str">
        <f>A362</f>
        <v>TC_I</v>
      </c>
    </row>
    <row r="384" spans="1:10" ht="27.95" customHeight="1" x14ac:dyDescent="0.25">
      <c r="A384" s="22">
        <f>A363+1</f>
        <v>18</v>
      </c>
    </row>
    <row r="385" spans="1:10" ht="27.95" customHeight="1" x14ac:dyDescent="0.25">
      <c r="A385" s="62" t="s">
        <v>26</v>
      </c>
      <c r="B385" s="62"/>
      <c r="C385" s="62" t="str">
        <f ca="1">INDIRECT(_xlfn.TEXTJOIN("",TRUE,A404,"!",ADDRESS(9+(A405-1)*A401,2)))</f>
        <v>Chandan Singh Koranga</v>
      </c>
      <c r="D385" s="62"/>
      <c r="E385" s="62"/>
      <c r="F385" s="62" t="s">
        <v>52</v>
      </c>
      <c r="G385" s="62"/>
      <c r="H385" s="62"/>
      <c r="I385" s="63">
        <f ca="1">INDIRECT(_xlfn.TEXTJOIN("",TRUE,A404,"!",ADDRESS(9+(A405-1)*A401,9)))</f>
        <v>250090101019</v>
      </c>
      <c r="J385" s="63"/>
    </row>
    <row r="386" spans="1:10" ht="27.95" customHeight="1" x14ac:dyDescent="0.25">
      <c r="A386" s="62" t="s">
        <v>27</v>
      </c>
      <c r="B386" s="62"/>
      <c r="C386" s="62" t="str">
        <f ca="1">INDIRECT(_xlfn.TEXTJOIN("",TRUE,A404,"!",ADDRESS(9+(A405-1)*A401,5)))</f>
        <v>Prem Singh Koranga</v>
      </c>
      <c r="D386" s="62"/>
      <c r="E386" s="62"/>
      <c r="F386" s="64" t="s">
        <v>53</v>
      </c>
      <c r="G386" s="64"/>
      <c r="H386" s="64"/>
      <c r="I386" s="63" t="str">
        <f ca="1">INDIRECT(_xlfn.TEXTJOIN("",TRUE,A404,"!",ADDRESS(9+(A405-1)*A401,13)))</f>
        <v>UTU/2501103682</v>
      </c>
      <c r="J386" s="63"/>
    </row>
    <row r="387" spans="1:10" ht="27.95" customHeight="1" x14ac:dyDescent="0.25">
      <c r="A387" s="59" t="s">
        <v>30</v>
      </c>
      <c r="B387" s="59"/>
      <c r="C387" s="59" t="s">
        <v>31</v>
      </c>
      <c r="D387" s="59"/>
      <c r="E387" s="59"/>
      <c r="F387" s="59"/>
      <c r="G387" s="59"/>
      <c r="H387" s="15" t="s">
        <v>32</v>
      </c>
      <c r="I387" s="15" t="s">
        <v>12</v>
      </c>
      <c r="J387" s="15" t="s">
        <v>36</v>
      </c>
    </row>
    <row r="388" spans="1:10" ht="27.95" customHeight="1" x14ac:dyDescent="0.25">
      <c r="A388" s="49" t="str">
        <f ca="1">INDIRECT(_xlfn.TEXTJOIN("",TRUE,A404,"!",ADDRESS(13+(A405-1)*A401,1)))</f>
        <v>AHT 002</v>
      </c>
      <c r="B388" s="50"/>
      <c r="C388" s="51" t="str">
        <f ca="1">INDIRECT(_xlfn.TEXTJOIN("",TRUE,A404,"!",ADDRESS(13+(A405-1)*A401,2)))</f>
        <v>Engineering Chemistry</v>
      </c>
      <c r="D388" s="52"/>
      <c r="E388" s="52"/>
      <c r="F388" s="52"/>
      <c r="G388" s="53"/>
      <c r="H388" s="20">
        <f ca="1">INDIRECT(_xlfn.TEXTJOIN("",TRUE,A404,"!",ADDRESS(13+(A405-1)*A401,6)))</f>
        <v>4</v>
      </c>
      <c r="I388" s="20" t="str">
        <f ca="1">INDIRECT(_xlfn.TEXTJOIN("",TRUE,A404,"!",ADDRESS(13+(A405-1)*A401,13)))</f>
        <v>D</v>
      </c>
      <c r="J388" s="20">
        <f ca="1">INDIRECT(_xlfn.TEXTJOIN("",TRUE,A404,"!",ADDRESS(13+(A405-1)*A401,14)))</f>
        <v>6</v>
      </c>
    </row>
    <row r="389" spans="1:10" ht="27.95" customHeight="1" x14ac:dyDescent="0.25">
      <c r="A389" s="49" t="str">
        <f ca="1">INDIRECT(_xlfn.TEXTJOIN("",TRUE,A404,"!",ADDRESS(14+(A405-1)*A401,1)))</f>
        <v>AHT 003</v>
      </c>
      <c r="B389" s="50"/>
      <c r="C389" s="51" t="str">
        <f ca="1">INDIRECT(_xlfn.TEXTJOIN("",TRUE,A404,"!",ADDRESS(14+(A405-1)*A401,2)))</f>
        <v>Introduction to Engineering Mathematics</v>
      </c>
      <c r="D389" s="52"/>
      <c r="E389" s="52"/>
      <c r="F389" s="52"/>
      <c r="G389" s="53"/>
      <c r="H389" s="20">
        <f ca="1">INDIRECT(_xlfn.TEXTJOIN("",TRUE,A404,"!",ADDRESS(14+(A405-1)*A401,6)))</f>
        <v>4</v>
      </c>
      <c r="I389" s="20" t="str">
        <f ca="1">INDIRECT(_xlfn.TEXTJOIN("",TRUE,A404,"!",ADDRESS(14+(A405-1)*A401,13)))</f>
        <v>D+</v>
      </c>
      <c r="J389" s="20">
        <f ca="1">INDIRECT(_xlfn.TEXTJOIN("",TRUE,A404,"!",ADDRESS(14+(A405-1)*A401,14)))</f>
        <v>6.5</v>
      </c>
    </row>
    <row r="390" spans="1:10" ht="27.95" customHeight="1" x14ac:dyDescent="0.25">
      <c r="A390" s="49" t="str">
        <f ca="1">INDIRECT(_xlfn.TEXTJOIN("",TRUE,A404,"!",ADDRESS(15+(A405-1)*A401,1)))</f>
        <v>ECT 001</v>
      </c>
      <c r="B390" s="50"/>
      <c r="C390" s="51" t="str">
        <f ca="1">INDIRECT(_xlfn.TEXTJOIN("",TRUE,A404,"!",ADDRESS(15+(A405-1)*A401,2)))</f>
        <v>Basic Electronics Engineering</v>
      </c>
      <c r="D390" s="52"/>
      <c r="E390" s="52"/>
      <c r="F390" s="52"/>
      <c r="G390" s="53"/>
      <c r="H390" s="20">
        <f ca="1">INDIRECT(_xlfn.TEXTJOIN("",TRUE,A404,"!",ADDRESS(15+(A405-1)*A401,6)))</f>
        <v>4</v>
      </c>
      <c r="I390" s="20" t="str">
        <f ca="1">INDIRECT(_xlfn.TEXTJOIN("",TRUE,A404,"!",ADDRESS(15+(A405-1)*A401,13)))</f>
        <v>P</v>
      </c>
      <c r="J390" s="20">
        <f ca="1">INDIRECT(_xlfn.TEXTJOIN("",TRUE,A404,"!",ADDRESS(15+(A405-1)*A401,14)))</f>
        <v>4.5</v>
      </c>
    </row>
    <row r="391" spans="1:10" ht="27.95" customHeight="1" x14ac:dyDescent="0.25">
      <c r="A391" s="49" t="str">
        <f ca="1">INDIRECT(_xlfn.TEXTJOIN("",TRUE,A404,"!",ADDRESS(16+(A405-1)*A401,1)))</f>
        <v>MET 001</v>
      </c>
      <c r="B391" s="50"/>
      <c r="C391" s="51" t="str">
        <f ca="1">INDIRECT(_xlfn.TEXTJOIN("",TRUE,A404,"!",ADDRESS(16+(A405-1)*A401,2)))</f>
        <v>Basic Mechanical Engineering</v>
      </c>
      <c r="D391" s="52"/>
      <c r="E391" s="52"/>
      <c r="F391" s="52"/>
      <c r="G391" s="53"/>
      <c r="H391" s="20">
        <f ca="1">INDIRECT(_xlfn.TEXTJOIN("",TRUE,A404,"!",ADDRESS(16+(A405-1)*A401,6)))</f>
        <v>4</v>
      </c>
      <c r="I391" s="20" t="str">
        <f ca="1">INDIRECT(_xlfn.TEXTJOIN("",TRUE,A404,"!",ADDRESS(16+(A405-1)*A401,13)))</f>
        <v>E+</v>
      </c>
      <c r="J391" s="20">
        <f ca="1">INDIRECT(_xlfn.TEXTJOIN("",TRUE,A404,"!",ADDRESS(16+(A405-1)*A401,14)))</f>
        <v>5.5</v>
      </c>
    </row>
    <row r="392" spans="1:10" ht="27.95" customHeight="1" x14ac:dyDescent="0.25">
      <c r="A392" s="49" t="str">
        <f ca="1">INDIRECT(_xlfn.TEXTJOIN("",TRUE,A404,"!",ADDRESS(17+(A405-1)*A401,1)))</f>
        <v>AHP 002</v>
      </c>
      <c r="B392" s="50"/>
      <c r="C392" s="51" t="str">
        <f ca="1">INDIRECT(_xlfn.TEXTJOIN("",TRUE,A404,"!",ADDRESS(17+(A405-1)*A401,2)))</f>
        <v>Engineering Chemistry Lab</v>
      </c>
      <c r="D392" s="52"/>
      <c r="E392" s="52"/>
      <c r="F392" s="52"/>
      <c r="G392" s="53"/>
      <c r="H392" s="20">
        <f ca="1">INDIRECT(_xlfn.TEXTJOIN("",TRUE,A404,"!",ADDRESS(17+(A405-1)*A401,6)))</f>
        <v>1</v>
      </c>
      <c r="I392" s="20" t="str">
        <f ca="1">INDIRECT(_xlfn.TEXTJOIN("",TRUE,A404,"!",ADDRESS(17+(A405-1)*A401,13)))</f>
        <v>A</v>
      </c>
      <c r="J392" s="20">
        <f ca="1">INDIRECT(_xlfn.TEXTJOIN("",TRUE,A404,"!",ADDRESS(17+(A405-1)*A401,14)))</f>
        <v>9</v>
      </c>
    </row>
    <row r="393" spans="1:10" ht="27.95" customHeight="1" x14ac:dyDescent="0.25">
      <c r="A393" s="49" t="str">
        <f ca="1">INDIRECT(_xlfn.TEXTJOIN("",TRUE,A404,"!",ADDRESS(18+(A405-1)*A401,1)))</f>
        <v>ECP 001</v>
      </c>
      <c r="B393" s="50"/>
      <c r="C393" s="51" t="str">
        <f ca="1">INDIRECT(_xlfn.TEXTJOIN("",TRUE,A404,"!",ADDRESS(18+(A405-1)*A401,2)))</f>
        <v>Basic Electronics Engineering Lab</v>
      </c>
      <c r="D393" s="52"/>
      <c r="E393" s="52"/>
      <c r="F393" s="52"/>
      <c r="G393" s="53"/>
      <c r="H393" s="20">
        <f ca="1">INDIRECT(_xlfn.TEXTJOIN("",TRUE,A404,"!",ADDRESS(18+(A405-1)*A401,6)))</f>
        <v>1</v>
      </c>
      <c r="I393" s="20" t="str">
        <f ca="1">INDIRECT(_xlfn.TEXTJOIN("",TRUE,A404,"!",ADDRESS(18+(A405-1)*A401,13)))</f>
        <v>C+</v>
      </c>
      <c r="J393" s="20">
        <f ca="1">INDIRECT(_xlfn.TEXTJOIN("",TRUE,A404,"!",ADDRESS(18+(A405-1)*A401,14)))</f>
        <v>7.5</v>
      </c>
    </row>
    <row r="394" spans="1:10" ht="27.95" customHeight="1" x14ac:dyDescent="0.25">
      <c r="A394" s="49" t="str">
        <f ca="1">INDIRECT(_xlfn.TEXTJOIN("",TRUE,A404,"!",ADDRESS(19+(A405-1)*A401,1)))</f>
        <v>MEP 001</v>
      </c>
      <c r="B394" s="50"/>
      <c r="C394" s="51" t="str">
        <f ca="1">INDIRECT(_xlfn.TEXTJOIN("",TRUE,A404,"!",ADDRESS(19+(A405-1)*A401,2)))</f>
        <v>Basic Mechanical Engineering Lab</v>
      </c>
      <c r="D394" s="52"/>
      <c r="E394" s="52"/>
      <c r="F394" s="52"/>
      <c r="G394" s="53"/>
      <c r="H394" s="20">
        <f ca="1">INDIRECT(_xlfn.TEXTJOIN("",TRUE,A404,"!",ADDRESS(19+(A405-1)*A401,6)))</f>
        <v>1</v>
      </c>
      <c r="I394" s="20" t="str">
        <f ca="1">INDIRECT(_xlfn.TEXTJOIN("",TRUE,A404,"!",ADDRESS(19+(A405-1)*A401,13)))</f>
        <v>A+</v>
      </c>
      <c r="J394" s="20">
        <f ca="1">INDIRECT(_xlfn.TEXTJOIN("",TRUE,A404,"!",ADDRESS(19+(A405-1)*A401,14)))</f>
        <v>9.5</v>
      </c>
    </row>
    <row r="395" spans="1:10" ht="27.95" customHeight="1" x14ac:dyDescent="0.25">
      <c r="A395" s="49" t="str">
        <f ca="1">INDIRECT(_xlfn.TEXTJOIN("",TRUE,A404,"!",ADDRESS(20+(A405-1)*A401,1)))</f>
        <v>MEP 003</v>
      </c>
      <c r="B395" s="50"/>
      <c r="C395" s="51" t="str">
        <f ca="1">INDIRECT(_xlfn.TEXTJOIN("",TRUE,A404,"!",ADDRESS(20+(A405-1)*A401,2)))</f>
        <v>Workshop Practices Lab</v>
      </c>
      <c r="D395" s="52"/>
      <c r="E395" s="52"/>
      <c r="F395" s="52"/>
      <c r="G395" s="53"/>
      <c r="H395" s="20">
        <f ca="1">INDIRECT(_xlfn.TEXTJOIN("",TRUE,A404,"!",ADDRESS(20+(A405-1)*A401,6)))</f>
        <v>2</v>
      </c>
      <c r="I395" s="20" t="str">
        <f ca="1">INDIRECT(_xlfn.TEXTJOIN("",TRUE,A404,"!",ADDRESS(20+(A405-1)*A401,13)))</f>
        <v>A+</v>
      </c>
      <c r="J395" s="20">
        <f ca="1">INDIRECT(_xlfn.TEXTJOIN("",TRUE,A404,"!",ADDRESS(20+(A405-1)*A401,14)))</f>
        <v>9.5</v>
      </c>
    </row>
    <row r="396" spans="1:10" ht="27.95" customHeight="1" x14ac:dyDescent="0.25">
      <c r="A396" s="49" t="str">
        <f ca="1">INDIRECT(_xlfn.TEXTJOIN("",TRUE,A404,"!",ADDRESS(21+(A405-1)*A401,1)))</f>
        <v>AHP 004</v>
      </c>
      <c r="B396" s="50"/>
      <c r="C396" s="51" t="str">
        <f ca="1">INDIRECT(_xlfn.TEXTJOIN("",TRUE,A404,"!",ADDRESS(21+(A405-1)*A401,2)))</f>
        <v>Emerging Technologies in Engineering Lab</v>
      </c>
      <c r="D396" s="52"/>
      <c r="E396" s="52"/>
      <c r="F396" s="52"/>
      <c r="G396" s="53"/>
      <c r="H396" s="20">
        <f ca="1">INDIRECT(_xlfn.TEXTJOIN("",TRUE,A404,"!",ADDRESS(21+(A405-1)*A401,6)))</f>
        <v>1</v>
      </c>
      <c r="I396" s="20" t="str">
        <f ca="1">INDIRECT(_xlfn.TEXTJOIN("",TRUE,A404,"!",ADDRESS(21+(A405-1)*A401,13)))</f>
        <v>A</v>
      </c>
      <c r="J396" s="20">
        <f ca="1">INDIRECT(_xlfn.TEXTJOIN("",TRUE,A404,"!",ADDRESS(21+(A405-1)*A401,14)))</f>
        <v>9</v>
      </c>
    </row>
    <row r="397" spans="1:10" ht="27.95" customHeight="1" x14ac:dyDescent="0.25">
      <c r="A397" s="49" t="str">
        <f ca="1">INDIRECT(_xlfn.TEXTJOIN("",TRUE,A404,"!",ADDRESS(22+(A405-1)*A401,1)))</f>
        <v>CSP 002</v>
      </c>
      <c r="B397" s="50"/>
      <c r="C397" s="51" t="str">
        <f ca="1">INDIRECT(_xlfn.TEXTJOIN("",TRUE,A404,"!",ADDRESS(22+(A405-1)*A401,2)))</f>
        <v>Computer Applications and IOT</v>
      </c>
      <c r="D397" s="52"/>
      <c r="E397" s="52"/>
      <c r="F397" s="52"/>
      <c r="G397" s="53"/>
      <c r="H397" s="20">
        <f ca="1">INDIRECT(_xlfn.TEXTJOIN("",TRUE,A404,"!",ADDRESS(22+(A405-1)*A401,6)))</f>
        <v>1</v>
      </c>
      <c r="I397" s="20" t="str">
        <f ca="1">INDIRECT(_xlfn.TEXTJOIN("",TRUE,A404,"!",ADDRESS(22+(A405-1)*A401,13)))</f>
        <v>A+</v>
      </c>
      <c r="J397" s="20">
        <f ca="1">INDIRECT(_xlfn.TEXTJOIN("",TRUE,A404,"!",ADDRESS(22+(A405-1)*A401,14)))</f>
        <v>9.5</v>
      </c>
    </row>
    <row r="398" spans="1:10" ht="27.95" customHeight="1" x14ac:dyDescent="0.25">
      <c r="A398" s="49" t="str">
        <f ca="1">INDIRECT(_xlfn.TEXTJOIN("",TRUE,A404,"!",ADDRESS(23+(A405-1)*A401,1)))</f>
        <v>AHP 006</v>
      </c>
      <c r="B398" s="50"/>
      <c r="C398" s="51" t="str">
        <f ca="1">INDIRECT(_xlfn.TEXTJOIN("",TRUE,A404,"!",ADDRESS(23+(A405-1)*A401,2)))</f>
        <v>English Language Lab ($)</v>
      </c>
      <c r="D398" s="52"/>
      <c r="E398" s="52"/>
      <c r="F398" s="52"/>
      <c r="G398" s="53"/>
      <c r="H398" s="20">
        <f ca="1">INDIRECT(_xlfn.TEXTJOIN("",TRUE,A404,"!",ADDRESS(23+(A405-1)*A401,6)))</f>
        <v>0</v>
      </c>
      <c r="I398" s="20" t="str">
        <f ca="1">INDIRECT(_xlfn.TEXTJOIN("",TRUE,A404,"!",ADDRESS(23+(A405-1)*A401,13)))</f>
        <v>A</v>
      </c>
      <c r="J398" s="20">
        <f ca="1">INDIRECT(_xlfn.TEXTJOIN("",TRUE,A404,"!",ADDRESS(23+(A405-1)*A401,14)))</f>
        <v>9</v>
      </c>
    </row>
    <row r="399" spans="1:10" ht="27.95" customHeight="1" x14ac:dyDescent="0.25">
      <c r="A399" s="49" t="str">
        <f ca="1">INDIRECT(_xlfn.TEXTJOIN("",TRUE,A404,"!",ADDRESS(24+(A405-1)*A401,1)))</f>
        <v>GP 01</v>
      </c>
      <c r="B399" s="50"/>
      <c r="C399" s="51" t="str">
        <f ca="1">INDIRECT(_xlfn.TEXTJOIN("",TRUE,A404,"!",ADDRESS(24+(A405-1)*A401,2)))</f>
        <v>General Proficiency ($)</v>
      </c>
      <c r="D399" s="52"/>
      <c r="E399" s="52"/>
      <c r="F399" s="52"/>
      <c r="G399" s="53"/>
      <c r="H399" s="20">
        <f ca="1">INDIRECT(_xlfn.TEXTJOIN("",TRUE,A404,"!",ADDRESS(24+(A405-1)*A401,6)))</f>
        <v>0</v>
      </c>
      <c r="I399" s="54" t="str">
        <f ca="1">INDIRECT(_xlfn.TEXTJOIN("",TRUE,A404,"!",ADDRESS(24+(A405-1)*A401,13)))</f>
        <v>Excellent</v>
      </c>
      <c r="J399" s="55"/>
    </row>
    <row r="400" spans="1:10" ht="27.95" customHeight="1" x14ac:dyDescent="0.25">
      <c r="A400" s="56" t="s">
        <v>54</v>
      </c>
      <c r="B400" s="56"/>
      <c r="C400" s="56"/>
      <c r="D400" s="56"/>
      <c r="E400" s="56"/>
      <c r="F400" s="56"/>
      <c r="G400" s="56"/>
      <c r="H400" s="16">
        <f ca="1">SUM(H388:H399)</f>
        <v>23</v>
      </c>
      <c r="I400" s="16" t="s">
        <v>46</v>
      </c>
      <c r="J400" s="16">
        <f ca="1">SUMPRODUCT(J388:J398,H388:H398)</f>
        <v>153.5</v>
      </c>
    </row>
    <row r="401" spans="1:10" ht="27.95" customHeight="1" x14ac:dyDescent="0.25">
      <c r="A401" s="22">
        <f>ROWS(A388:B399)+9</f>
        <v>21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7.95" customHeight="1" x14ac:dyDescent="0.25">
      <c r="A402" s="57" t="s">
        <v>42</v>
      </c>
      <c r="B402" s="57"/>
      <c r="C402" s="21">
        <f ca="1">INDIRECT(_xlfn.TEXTJOIN("",TRUE,A404,"!",ADDRESS(5+A405*A401,12)))</f>
        <v>23</v>
      </c>
      <c r="D402" s="57" t="s">
        <v>40</v>
      </c>
      <c r="E402" s="57"/>
      <c r="F402" s="18">
        <f ca="1">INDIRECT(_xlfn.TEXTJOIN("",TRUE,A404,"!",ADDRESS(5+A405*A401,8)))</f>
        <v>6.6739130434782608</v>
      </c>
      <c r="G402" s="57" t="s">
        <v>41</v>
      </c>
      <c r="H402" s="57"/>
      <c r="I402" s="58">
        <f ca="1">INDIRECT(_xlfn.TEXTJOIN("",TRUE,A404,"!",ADDRESS(5+A405*A401,10)))</f>
        <v>6.6739130434782608</v>
      </c>
      <c r="J402" s="58"/>
    </row>
    <row r="403" spans="1:10" ht="27.95" customHeight="1" x14ac:dyDescent="0.25">
      <c r="A403" s="19" t="s">
        <v>38</v>
      </c>
      <c r="B403" s="59" t="str">
        <f ca="1">INDIRECT(_xlfn.TEXTJOIN("",TRUE,A404,"!",ADDRESS(5+A405*A401,2)))</f>
        <v>PASS</v>
      </c>
      <c r="C403" s="59"/>
      <c r="D403" s="60" t="s">
        <v>39</v>
      </c>
      <c r="E403" s="60"/>
      <c r="F403" s="61" t="str">
        <f ca="1">INDIRECT(_xlfn.TEXTJOIN("",TRUE,A404,"!",ADDRESS(5+A405*A401,5)))</f>
        <v xml:space="preserve"> G+4 in ECT 001</v>
      </c>
      <c r="G403" s="61"/>
      <c r="H403" s="61"/>
      <c r="I403" s="61"/>
      <c r="J403" s="61"/>
    </row>
    <row r="404" spans="1:10" ht="27.95" customHeight="1" x14ac:dyDescent="0.25">
      <c r="A404" s="22" t="str">
        <f>A383</f>
        <v>TC_I</v>
      </c>
    </row>
    <row r="405" spans="1:10" ht="27.95" customHeight="1" x14ac:dyDescent="0.25">
      <c r="A405" s="22">
        <f>A384+1</f>
        <v>19</v>
      </c>
    </row>
    <row r="406" spans="1:10" ht="27.95" customHeight="1" x14ac:dyDescent="0.25">
      <c r="A406" s="62" t="s">
        <v>26</v>
      </c>
      <c r="B406" s="62"/>
      <c r="C406" s="62" t="str">
        <f ca="1">INDIRECT(_xlfn.TEXTJOIN("",TRUE,A425,"!",ADDRESS(9+(A426-1)*A422,2)))</f>
        <v>Charvi Sainswan</v>
      </c>
      <c r="D406" s="62"/>
      <c r="E406" s="62"/>
      <c r="F406" s="62" t="s">
        <v>52</v>
      </c>
      <c r="G406" s="62"/>
      <c r="H406" s="62"/>
      <c r="I406" s="63">
        <f ca="1">INDIRECT(_xlfn.TEXTJOIN("",TRUE,A425,"!",ADDRESS(9+(A426-1)*A422,9)))</f>
        <v>250090101020</v>
      </c>
      <c r="J406" s="63"/>
    </row>
    <row r="407" spans="1:10" ht="27.95" customHeight="1" x14ac:dyDescent="0.25">
      <c r="A407" s="62" t="s">
        <v>27</v>
      </c>
      <c r="B407" s="62"/>
      <c r="C407" s="62" t="str">
        <f ca="1">INDIRECT(_xlfn.TEXTJOIN("",TRUE,A425,"!",ADDRESS(9+(A426-1)*A422,5)))</f>
        <v>Purushotam Singh Sainswan</v>
      </c>
      <c r="D407" s="62"/>
      <c r="E407" s="62"/>
      <c r="F407" s="64" t="s">
        <v>53</v>
      </c>
      <c r="G407" s="64"/>
      <c r="H407" s="64"/>
      <c r="I407" s="63" t="str">
        <f ca="1">INDIRECT(_xlfn.TEXTJOIN("",TRUE,A425,"!",ADDRESS(9+(A426-1)*A422,13)))</f>
        <v>UTU/2501104241</v>
      </c>
      <c r="J407" s="63"/>
    </row>
    <row r="408" spans="1:10" ht="27.95" customHeight="1" x14ac:dyDescent="0.25">
      <c r="A408" s="59" t="s">
        <v>30</v>
      </c>
      <c r="B408" s="59"/>
      <c r="C408" s="59" t="s">
        <v>31</v>
      </c>
      <c r="D408" s="59"/>
      <c r="E408" s="59"/>
      <c r="F408" s="59"/>
      <c r="G408" s="59"/>
      <c r="H408" s="15" t="s">
        <v>32</v>
      </c>
      <c r="I408" s="15" t="s">
        <v>12</v>
      </c>
      <c r="J408" s="15" t="s">
        <v>36</v>
      </c>
    </row>
    <row r="409" spans="1:10" ht="27.95" customHeight="1" x14ac:dyDescent="0.25">
      <c r="A409" s="49" t="str">
        <f ca="1">INDIRECT(_xlfn.TEXTJOIN("",TRUE,A425,"!",ADDRESS(13+(A426-1)*A422,1)))</f>
        <v>AHT 002</v>
      </c>
      <c r="B409" s="50"/>
      <c r="C409" s="51" t="str">
        <f ca="1">INDIRECT(_xlfn.TEXTJOIN("",TRUE,A425,"!",ADDRESS(13+(A426-1)*A422,2)))</f>
        <v>Engineering Chemistry</v>
      </c>
      <c r="D409" s="52"/>
      <c r="E409" s="52"/>
      <c r="F409" s="52"/>
      <c r="G409" s="53"/>
      <c r="H409" s="20">
        <f ca="1">INDIRECT(_xlfn.TEXTJOIN("",TRUE,A425,"!",ADDRESS(13+(A426-1)*A422,6)))</f>
        <v>4</v>
      </c>
      <c r="I409" s="20" t="str">
        <f ca="1">INDIRECT(_xlfn.TEXTJOIN("",TRUE,A425,"!",ADDRESS(13+(A426-1)*A422,13)))</f>
        <v>E+</v>
      </c>
      <c r="J409" s="20">
        <f ca="1">INDIRECT(_xlfn.TEXTJOIN("",TRUE,A425,"!",ADDRESS(13+(A426-1)*A422,14)))</f>
        <v>5.5</v>
      </c>
    </row>
    <row r="410" spans="1:10" ht="27.95" customHeight="1" x14ac:dyDescent="0.25">
      <c r="A410" s="49" t="str">
        <f ca="1">INDIRECT(_xlfn.TEXTJOIN("",TRUE,A425,"!",ADDRESS(14+(A426-1)*A422,1)))</f>
        <v>AHT 003</v>
      </c>
      <c r="B410" s="50"/>
      <c r="C410" s="51" t="str">
        <f ca="1">INDIRECT(_xlfn.TEXTJOIN("",TRUE,A425,"!",ADDRESS(14+(A426-1)*A422,2)))</f>
        <v>Introduction to Engineering Mathematics</v>
      </c>
      <c r="D410" s="52"/>
      <c r="E410" s="52"/>
      <c r="F410" s="52"/>
      <c r="G410" s="53"/>
      <c r="H410" s="20">
        <f ca="1">INDIRECT(_xlfn.TEXTJOIN("",TRUE,A425,"!",ADDRESS(14+(A426-1)*A422,6)))</f>
        <v>4</v>
      </c>
      <c r="I410" s="20" t="str">
        <f ca="1">INDIRECT(_xlfn.TEXTJOIN("",TRUE,A425,"!",ADDRESS(14+(A426-1)*A422,13)))</f>
        <v>D</v>
      </c>
      <c r="J410" s="20">
        <f ca="1">INDIRECT(_xlfn.TEXTJOIN("",TRUE,A425,"!",ADDRESS(14+(A426-1)*A422,14)))</f>
        <v>6</v>
      </c>
    </row>
    <row r="411" spans="1:10" ht="27.95" customHeight="1" x14ac:dyDescent="0.25">
      <c r="A411" s="49" t="str">
        <f ca="1">INDIRECT(_xlfn.TEXTJOIN("",TRUE,A425,"!",ADDRESS(15+(A426-1)*A422,1)))</f>
        <v>ECT 001</v>
      </c>
      <c r="B411" s="50"/>
      <c r="C411" s="51" t="str">
        <f ca="1">INDIRECT(_xlfn.TEXTJOIN("",TRUE,A425,"!",ADDRESS(15+(A426-1)*A422,2)))</f>
        <v>Basic Electronics Engineering</v>
      </c>
      <c r="D411" s="52"/>
      <c r="E411" s="52"/>
      <c r="F411" s="52"/>
      <c r="G411" s="53"/>
      <c r="H411" s="20">
        <f ca="1">INDIRECT(_xlfn.TEXTJOIN("",TRUE,A425,"!",ADDRESS(15+(A426-1)*A422,6)))</f>
        <v>4</v>
      </c>
      <c r="I411" s="20" t="str">
        <f ca="1">INDIRECT(_xlfn.TEXTJOIN("",TRUE,A425,"!",ADDRESS(15+(A426-1)*A422,13)))</f>
        <v>D+</v>
      </c>
      <c r="J411" s="20">
        <f ca="1">INDIRECT(_xlfn.TEXTJOIN("",TRUE,A425,"!",ADDRESS(15+(A426-1)*A422,14)))</f>
        <v>6.5</v>
      </c>
    </row>
    <row r="412" spans="1:10" ht="27.95" customHeight="1" x14ac:dyDescent="0.25">
      <c r="A412" s="49" t="str">
        <f ca="1">INDIRECT(_xlfn.TEXTJOIN("",TRUE,A425,"!",ADDRESS(16+(A426-1)*A422,1)))</f>
        <v>MET 001</v>
      </c>
      <c r="B412" s="50"/>
      <c r="C412" s="51" t="str">
        <f ca="1">INDIRECT(_xlfn.TEXTJOIN("",TRUE,A425,"!",ADDRESS(16+(A426-1)*A422,2)))</f>
        <v>Basic Mechanical Engineering</v>
      </c>
      <c r="D412" s="52"/>
      <c r="E412" s="52"/>
      <c r="F412" s="52"/>
      <c r="G412" s="53"/>
      <c r="H412" s="20">
        <f ca="1">INDIRECT(_xlfn.TEXTJOIN("",TRUE,A425,"!",ADDRESS(16+(A426-1)*A422,6)))</f>
        <v>4</v>
      </c>
      <c r="I412" s="20" t="str">
        <f ca="1">INDIRECT(_xlfn.TEXTJOIN("",TRUE,A425,"!",ADDRESS(16+(A426-1)*A422,13)))</f>
        <v>E</v>
      </c>
      <c r="J412" s="20">
        <f ca="1">INDIRECT(_xlfn.TEXTJOIN("",TRUE,A425,"!",ADDRESS(16+(A426-1)*A422,14)))</f>
        <v>5</v>
      </c>
    </row>
    <row r="413" spans="1:10" ht="27.95" customHeight="1" x14ac:dyDescent="0.25">
      <c r="A413" s="49" t="str">
        <f ca="1">INDIRECT(_xlfn.TEXTJOIN("",TRUE,A425,"!",ADDRESS(17+(A426-1)*A422,1)))</f>
        <v>AHP 002</v>
      </c>
      <c r="B413" s="50"/>
      <c r="C413" s="51" t="str">
        <f ca="1">INDIRECT(_xlfn.TEXTJOIN("",TRUE,A425,"!",ADDRESS(17+(A426-1)*A422,2)))</f>
        <v>Engineering Chemistry Lab</v>
      </c>
      <c r="D413" s="52"/>
      <c r="E413" s="52"/>
      <c r="F413" s="52"/>
      <c r="G413" s="53"/>
      <c r="H413" s="20">
        <f ca="1">INDIRECT(_xlfn.TEXTJOIN("",TRUE,A425,"!",ADDRESS(17+(A426-1)*A422,6)))</f>
        <v>1</v>
      </c>
      <c r="I413" s="20" t="str">
        <f ca="1">INDIRECT(_xlfn.TEXTJOIN("",TRUE,A425,"!",ADDRESS(17+(A426-1)*A422,13)))</f>
        <v>B</v>
      </c>
      <c r="J413" s="20">
        <f ca="1">INDIRECT(_xlfn.TEXTJOIN("",TRUE,A425,"!",ADDRESS(17+(A426-1)*A422,14)))</f>
        <v>8</v>
      </c>
    </row>
    <row r="414" spans="1:10" ht="27.95" customHeight="1" x14ac:dyDescent="0.25">
      <c r="A414" s="49" t="str">
        <f ca="1">INDIRECT(_xlfn.TEXTJOIN("",TRUE,A425,"!",ADDRESS(18+(A426-1)*A422,1)))</f>
        <v>ECP 001</v>
      </c>
      <c r="B414" s="50"/>
      <c r="C414" s="51" t="str">
        <f ca="1">INDIRECT(_xlfn.TEXTJOIN("",TRUE,A425,"!",ADDRESS(18+(A426-1)*A422,2)))</f>
        <v>Basic Electronics Engineering Lab</v>
      </c>
      <c r="D414" s="52"/>
      <c r="E414" s="52"/>
      <c r="F414" s="52"/>
      <c r="G414" s="53"/>
      <c r="H414" s="20">
        <f ca="1">INDIRECT(_xlfn.TEXTJOIN("",TRUE,A425,"!",ADDRESS(18+(A426-1)*A422,6)))</f>
        <v>1</v>
      </c>
      <c r="I414" s="20" t="str">
        <f ca="1">INDIRECT(_xlfn.TEXTJOIN("",TRUE,A425,"!",ADDRESS(18+(A426-1)*A422,13)))</f>
        <v>C</v>
      </c>
      <c r="J414" s="20">
        <f ca="1">INDIRECT(_xlfn.TEXTJOIN("",TRUE,A425,"!",ADDRESS(18+(A426-1)*A422,14)))</f>
        <v>7</v>
      </c>
    </row>
    <row r="415" spans="1:10" ht="27.95" customHeight="1" x14ac:dyDescent="0.25">
      <c r="A415" s="49" t="str">
        <f ca="1">INDIRECT(_xlfn.TEXTJOIN("",TRUE,A425,"!",ADDRESS(19+(A426-1)*A422,1)))</f>
        <v>MEP 001</v>
      </c>
      <c r="B415" s="50"/>
      <c r="C415" s="51" t="str">
        <f ca="1">INDIRECT(_xlfn.TEXTJOIN("",TRUE,A425,"!",ADDRESS(19+(A426-1)*A422,2)))</f>
        <v>Basic Mechanical Engineering Lab</v>
      </c>
      <c r="D415" s="52"/>
      <c r="E415" s="52"/>
      <c r="F415" s="52"/>
      <c r="G415" s="53"/>
      <c r="H415" s="20">
        <f ca="1">INDIRECT(_xlfn.TEXTJOIN("",TRUE,A425,"!",ADDRESS(19+(A426-1)*A422,6)))</f>
        <v>1</v>
      </c>
      <c r="I415" s="20" t="str">
        <f ca="1">INDIRECT(_xlfn.TEXTJOIN("",TRUE,A425,"!",ADDRESS(19+(A426-1)*A422,13)))</f>
        <v>A</v>
      </c>
      <c r="J415" s="20">
        <f ca="1">INDIRECT(_xlfn.TEXTJOIN("",TRUE,A425,"!",ADDRESS(19+(A426-1)*A422,14)))</f>
        <v>9</v>
      </c>
    </row>
    <row r="416" spans="1:10" ht="27.95" customHeight="1" x14ac:dyDescent="0.25">
      <c r="A416" s="49" t="str">
        <f ca="1">INDIRECT(_xlfn.TEXTJOIN("",TRUE,A425,"!",ADDRESS(20+(A426-1)*A422,1)))</f>
        <v>MEP 003</v>
      </c>
      <c r="B416" s="50"/>
      <c r="C416" s="51" t="str">
        <f ca="1">INDIRECT(_xlfn.TEXTJOIN("",TRUE,A425,"!",ADDRESS(20+(A426-1)*A422,2)))</f>
        <v>Workshop Practices Lab</v>
      </c>
      <c r="D416" s="52"/>
      <c r="E416" s="52"/>
      <c r="F416" s="52"/>
      <c r="G416" s="53"/>
      <c r="H416" s="20">
        <f ca="1">INDIRECT(_xlfn.TEXTJOIN("",TRUE,A425,"!",ADDRESS(20+(A426-1)*A422,6)))</f>
        <v>2</v>
      </c>
      <c r="I416" s="20" t="str">
        <f ca="1">INDIRECT(_xlfn.TEXTJOIN("",TRUE,A425,"!",ADDRESS(20+(A426-1)*A422,13)))</f>
        <v>A+</v>
      </c>
      <c r="J416" s="20">
        <f ca="1">INDIRECT(_xlfn.TEXTJOIN("",TRUE,A425,"!",ADDRESS(20+(A426-1)*A422,14)))</f>
        <v>9.5</v>
      </c>
    </row>
    <row r="417" spans="1:10" ht="27.95" customHeight="1" x14ac:dyDescent="0.25">
      <c r="A417" s="49" t="str">
        <f ca="1">INDIRECT(_xlfn.TEXTJOIN("",TRUE,A425,"!",ADDRESS(21+(A426-1)*A422,1)))</f>
        <v>AHP 004</v>
      </c>
      <c r="B417" s="50"/>
      <c r="C417" s="51" t="str">
        <f ca="1">INDIRECT(_xlfn.TEXTJOIN("",TRUE,A425,"!",ADDRESS(21+(A426-1)*A422,2)))</f>
        <v>Emerging Technologies in Engineering Lab</v>
      </c>
      <c r="D417" s="52"/>
      <c r="E417" s="52"/>
      <c r="F417" s="52"/>
      <c r="G417" s="53"/>
      <c r="H417" s="20">
        <f ca="1">INDIRECT(_xlfn.TEXTJOIN("",TRUE,A425,"!",ADDRESS(21+(A426-1)*A422,6)))</f>
        <v>1</v>
      </c>
      <c r="I417" s="20" t="str">
        <f ca="1">INDIRECT(_xlfn.TEXTJOIN("",TRUE,A425,"!",ADDRESS(21+(A426-1)*A422,13)))</f>
        <v>A+</v>
      </c>
      <c r="J417" s="20">
        <f ca="1">INDIRECT(_xlfn.TEXTJOIN("",TRUE,A425,"!",ADDRESS(21+(A426-1)*A422,14)))</f>
        <v>9.5</v>
      </c>
    </row>
    <row r="418" spans="1:10" ht="27.95" customHeight="1" x14ac:dyDescent="0.25">
      <c r="A418" s="49" t="str">
        <f ca="1">INDIRECT(_xlfn.TEXTJOIN("",TRUE,A425,"!",ADDRESS(22+(A426-1)*A422,1)))</f>
        <v>CSP 002</v>
      </c>
      <c r="B418" s="50"/>
      <c r="C418" s="51" t="str">
        <f ca="1">INDIRECT(_xlfn.TEXTJOIN("",TRUE,A425,"!",ADDRESS(22+(A426-1)*A422,2)))</f>
        <v>Computer Applications and IOT</v>
      </c>
      <c r="D418" s="52"/>
      <c r="E418" s="52"/>
      <c r="F418" s="52"/>
      <c r="G418" s="53"/>
      <c r="H418" s="20">
        <f ca="1">INDIRECT(_xlfn.TEXTJOIN("",TRUE,A425,"!",ADDRESS(22+(A426-1)*A422,6)))</f>
        <v>1</v>
      </c>
      <c r="I418" s="20" t="str">
        <f ca="1">INDIRECT(_xlfn.TEXTJOIN("",TRUE,A425,"!",ADDRESS(22+(A426-1)*A422,13)))</f>
        <v>A+</v>
      </c>
      <c r="J418" s="20">
        <f ca="1">INDIRECT(_xlfn.TEXTJOIN("",TRUE,A425,"!",ADDRESS(22+(A426-1)*A422,14)))</f>
        <v>9.5</v>
      </c>
    </row>
    <row r="419" spans="1:10" ht="27.95" customHeight="1" x14ac:dyDescent="0.25">
      <c r="A419" s="49" t="str">
        <f ca="1">INDIRECT(_xlfn.TEXTJOIN("",TRUE,A425,"!",ADDRESS(23+(A426-1)*A422,1)))</f>
        <v>AHP 006</v>
      </c>
      <c r="B419" s="50"/>
      <c r="C419" s="51" t="str">
        <f ca="1">INDIRECT(_xlfn.TEXTJOIN("",TRUE,A425,"!",ADDRESS(23+(A426-1)*A422,2)))</f>
        <v>English Language Lab ($)</v>
      </c>
      <c r="D419" s="52"/>
      <c r="E419" s="52"/>
      <c r="F419" s="52"/>
      <c r="G419" s="53"/>
      <c r="H419" s="20">
        <f ca="1">INDIRECT(_xlfn.TEXTJOIN("",TRUE,A425,"!",ADDRESS(23+(A426-1)*A422,6)))</f>
        <v>0</v>
      </c>
      <c r="I419" s="20" t="str">
        <f ca="1">INDIRECT(_xlfn.TEXTJOIN("",TRUE,A425,"!",ADDRESS(23+(A426-1)*A422,13)))</f>
        <v>B+</v>
      </c>
      <c r="J419" s="20">
        <f ca="1">INDIRECT(_xlfn.TEXTJOIN("",TRUE,A425,"!",ADDRESS(23+(A426-1)*A422,14)))</f>
        <v>8.5</v>
      </c>
    </row>
    <row r="420" spans="1:10" ht="27.95" customHeight="1" x14ac:dyDescent="0.25">
      <c r="A420" s="49" t="str">
        <f ca="1">INDIRECT(_xlfn.TEXTJOIN("",TRUE,A425,"!",ADDRESS(24+(A426-1)*A422,1)))</f>
        <v>GP 01</v>
      </c>
      <c r="B420" s="50"/>
      <c r="C420" s="51" t="str">
        <f ca="1">INDIRECT(_xlfn.TEXTJOIN("",TRUE,A425,"!",ADDRESS(24+(A426-1)*A422,2)))</f>
        <v>General Proficiency ($)</v>
      </c>
      <c r="D420" s="52"/>
      <c r="E420" s="52"/>
      <c r="F420" s="52"/>
      <c r="G420" s="53"/>
      <c r="H420" s="20">
        <f ca="1">INDIRECT(_xlfn.TEXTJOIN("",TRUE,A425,"!",ADDRESS(24+(A426-1)*A422,6)))</f>
        <v>0</v>
      </c>
      <c r="I420" s="54" t="str">
        <f ca="1">INDIRECT(_xlfn.TEXTJOIN("",TRUE,A425,"!",ADDRESS(24+(A426-1)*A422,13)))</f>
        <v>Excellent</v>
      </c>
      <c r="J420" s="55"/>
    </row>
    <row r="421" spans="1:10" ht="27.95" customHeight="1" x14ac:dyDescent="0.25">
      <c r="A421" s="56" t="s">
        <v>54</v>
      </c>
      <c r="B421" s="56"/>
      <c r="C421" s="56"/>
      <c r="D421" s="56"/>
      <c r="E421" s="56"/>
      <c r="F421" s="56"/>
      <c r="G421" s="56"/>
      <c r="H421" s="16">
        <f ca="1">SUM(H409:H420)</f>
        <v>23</v>
      </c>
      <c r="I421" s="16" t="s">
        <v>46</v>
      </c>
      <c r="J421" s="16">
        <f ca="1">SUMPRODUCT(J409:J419,H409:H419)</f>
        <v>154</v>
      </c>
    </row>
    <row r="422" spans="1:10" ht="27.95" customHeight="1" x14ac:dyDescent="0.25">
      <c r="A422" s="22">
        <f>ROWS(A409:B420)+9</f>
        <v>21</v>
      </c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27.95" customHeight="1" x14ac:dyDescent="0.25">
      <c r="A423" s="57" t="s">
        <v>42</v>
      </c>
      <c r="B423" s="57"/>
      <c r="C423" s="21">
        <f ca="1">INDIRECT(_xlfn.TEXTJOIN("",TRUE,A425,"!",ADDRESS(5+A426*A422,12)))</f>
        <v>23</v>
      </c>
      <c r="D423" s="57" t="s">
        <v>40</v>
      </c>
      <c r="E423" s="57"/>
      <c r="F423" s="18">
        <f ca="1">INDIRECT(_xlfn.TEXTJOIN("",TRUE,A425,"!",ADDRESS(5+A426*A422,8)))</f>
        <v>6.6956521739130439</v>
      </c>
      <c r="G423" s="57" t="s">
        <v>41</v>
      </c>
      <c r="H423" s="57"/>
      <c r="I423" s="58">
        <f ca="1">INDIRECT(_xlfn.TEXTJOIN("",TRUE,A425,"!",ADDRESS(5+A426*A422,10)))</f>
        <v>6.6956521739130439</v>
      </c>
      <c r="J423" s="58"/>
    </row>
    <row r="424" spans="1:10" ht="27.95" customHeight="1" x14ac:dyDescent="0.25">
      <c r="A424" s="19" t="s">
        <v>38</v>
      </c>
      <c r="B424" s="59" t="str">
        <f ca="1">INDIRECT(_xlfn.TEXTJOIN("",TRUE,A425,"!",ADDRESS(5+A426*A422,2)))</f>
        <v>PASS</v>
      </c>
      <c r="C424" s="59"/>
      <c r="D424" s="60" t="s">
        <v>39</v>
      </c>
      <c r="E424" s="60"/>
      <c r="F424" s="61" t="str">
        <f ca="1">INDIRECT(_xlfn.TEXTJOIN("",TRUE,A425,"!",ADDRESS(5+A426*A422,5)))</f>
        <v/>
      </c>
      <c r="G424" s="61"/>
      <c r="H424" s="61"/>
      <c r="I424" s="61"/>
      <c r="J424" s="61"/>
    </row>
    <row r="425" spans="1:10" ht="27.95" customHeight="1" x14ac:dyDescent="0.25">
      <c r="A425" s="22" t="str">
        <f>A404</f>
        <v>TC_I</v>
      </c>
    </row>
    <row r="426" spans="1:10" ht="27.95" customHeight="1" x14ac:dyDescent="0.25">
      <c r="A426" s="22">
        <f>A405+1</f>
        <v>20</v>
      </c>
    </row>
    <row r="427" spans="1:10" ht="27.95" customHeight="1" x14ac:dyDescent="0.25">
      <c r="A427" s="62" t="s">
        <v>26</v>
      </c>
      <c r="B427" s="62"/>
      <c r="C427" s="62" t="str">
        <f ca="1">INDIRECT(_xlfn.TEXTJOIN("",TRUE,A446,"!",ADDRESS(9+(A447-1)*A443,2)))</f>
        <v>Dipanshu Rautela</v>
      </c>
      <c r="D427" s="62"/>
      <c r="E427" s="62"/>
      <c r="F427" s="62" t="s">
        <v>52</v>
      </c>
      <c r="G427" s="62"/>
      <c r="H427" s="62"/>
      <c r="I427" s="63">
        <f ca="1">INDIRECT(_xlfn.TEXTJOIN("",TRUE,A446,"!",ADDRESS(9+(A447-1)*A443,9)))</f>
        <v>250090101021</v>
      </c>
      <c r="J427" s="63"/>
    </row>
    <row r="428" spans="1:10" ht="27.95" customHeight="1" x14ac:dyDescent="0.25">
      <c r="A428" s="62" t="s">
        <v>27</v>
      </c>
      <c r="B428" s="62"/>
      <c r="C428" s="62" t="str">
        <f ca="1">INDIRECT(_xlfn.TEXTJOIN("",TRUE,A446,"!",ADDRESS(9+(A447-1)*A443,5)))</f>
        <v>Bagambar Singh Rautela</v>
      </c>
      <c r="D428" s="62"/>
      <c r="E428" s="62"/>
      <c r="F428" s="64" t="s">
        <v>53</v>
      </c>
      <c r="G428" s="64"/>
      <c r="H428" s="64"/>
      <c r="I428" s="63" t="str">
        <f ca="1">INDIRECT(_xlfn.TEXTJOIN("",TRUE,A446,"!",ADDRESS(9+(A447-1)*A443,13)))</f>
        <v>UTU/2501103945</v>
      </c>
      <c r="J428" s="63"/>
    </row>
    <row r="429" spans="1:10" ht="27.95" customHeight="1" x14ac:dyDescent="0.25">
      <c r="A429" s="59" t="s">
        <v>30</v>
      </c>
      <c r="B429" s="59"/>
      <c r="C429" s="59" t="s">
        <v>31</v>
      </c>
      <c r="D429" s="59"/>
      <c r="E429" s="59"/>
      <c r="F429" s="59"/>
      <c r="G429" s="59"/>
      <c r="H429" s="15" t="s">
        <v>32</v>
      </c>
      <c r="I429" s="15" t="s">
        <v>12</v>
      </c>
      <c r="J429" s="15" t="s">
        <v>36</v>
      </c>
    </row>
    <row r="430" spans="1:10" ht="27.95" customHeight="1" x14ac:dyDescent="0.25">
      <c r="A430" s="49" t="str">
        <f ca="1">INDIRECT(_xlfn.TEXTJOIN("",TRUE,A446,"!",ADDRESS(13+(A447-1)*A443,1)))</f>
        <v>AHT 002</v>
      </c>
      <c r="B430" s="50"/>
      <c r="C430" s="51" t="str">
        <f ca="1">INDIRECT(_xlfn.TEXTJOIN("",TRUE,A446,"!",ADDRESS(13+(A447-1)*A443,2)))</f>
        <v>Engineering Chemistry</v>
      </c>
      <c r="D430" s="52"/>
      <c r="E430" s="52"/>
      <c r="F430" s="52"/>
      <c r="G430" s="53"/>
      <c r="H430" s="20">
        <f ca="1">INDIRECT(_xlfn.TEXTJOIN("",TRUE,A446,"!",ADDRESS(13+(A447-1)*A443,6)))</f>
        <v>4</v>
      </c>
      <c r="I430" s="20" t="str">
        <f ca="1">INDIRECT(_xlfn.TEXTJOIN("",TRUE,A446,"!",ADDRESS(13+(A447-1)*A443,13)))</f>
        <v>C+</v>
      </c>
      <c r="J430" s="20">
        <f ca="1">INDIRECT(_xlfn.TEXTJOIN("",TRUE,A446,"!",ADDRESS(13+(A447-1)*A443,14)))</f>
        <v>7.5</v>
      </c>
    </row>
    <row r="431" spans="1:10" ht="27.95" customHeight="1" x14ac:dyDescent="0.25">
      <c r="A431" s="49" t="str">
        <f ca="1">INDIRECT(_xlfn.TEXTJOIN("",TRUE,A446,"!",ADDRESS(14+(A447-1)*A443,1)))</f>
        <v>AHT 003</v>
      </c>
      <c r="B431" s="50"/>
      <c r="C431" s="51" t="str">
        <f ca="1">INDIRECT(_xlfn.TEXTJOIN("",TRUE,A446,"!",ADDRESS(14+(A447-1)*A443,2)))</f>
        <v>Introduction to Engineering Mathematics</v>
      </c>
      <c r="D431" s="52"/>
      <c r="E431" s="52"/>
      <c r="F431" s="52"/>
      <c r="G431" s="53"/>
      <c r="H431" s="20">
        <f ca="1">INDIRECT(_xlfn.TEXTJOIN("",TRUE,A446,"!",ADDRESS(14+(A447-1)*A443,6)))</f>
        <v>4</v>
      </c>
      <c r="I431" s="20" t="str">
        <f ca="1">INDIRECT(_xlfn.TEXTJOIN("",TRUE,A446,"!",ADDRESS(14+(A447-1)*A443,13)))</f>
        <v>A+</v>
      </c>
      <c r="J431" s="20">
        <f ca="1">INDIRECT(_xlfn.TEXTJOIN("",TRUE,A446,"!",ADDRESS(14+(A447-1)*A443,14)))</f>
        <v>9.5</v>
      </c>
    </row>
    <row r="432" spans="1:10" ht="27.95" customHeight="1" x14ac:dyDescent="0.25">
      <c r="A432" s="49" t="str">
        <f ca="1">INDIRECT(_xlfn.TEXTJOIN("",TRUE,A446,"!",ADDRESS(15+(A447-1)*A443,1)))</f>
        <v>ECT 001</v>
      </c>
      <c r="B432" s="50"/>
      <c r="C432" s="51" t="str">
        <f ca="1">INDIRECT(_xlfn.TEXTJOIN("",TRUE,A446,"!",ADDRESS(15+(A447-1)*A443,2)))</f>
        <v>Basic Electronics Engineering</v>
      </c>
      <c r="D432" s="52"/>
      <c r="E432" s="52"/>
      <c r="F432" s="52"/>
      <c r="G432" s="53"/>
      <c r="H432" s="20">
        <f ca="1">INDIRECT(_xlfn.TEXTJOIN("",TRUE,A446,"!",ADDRESS(15+(A447-1)*A443,6)))</f>
        <v>4</v>
      </c>
      <c r="I432" s="20" t="str">
        <f ca="1">INDIRECT(_xlfn.TEXTJOIN("",TRUE,A446,"!",ADDRESS(15+(A447-1)*A443,13)))</f>
        <v>C</v>
      </c>
      <c r="J432" s="20">
        <f ca="1">INDIRECT(_xlfn.TEXTJOIN("",TRUE,A446,"!",ADDRESS(15+(A447-1)*A443,14)))</f>
        <v>7</v>
      </c>
    </row>
    <row r="433" spans="1:10" ht="27.95" customHeight="1" x14ac:dyDescent="0.25">
      <c r="A433" s="49" t="str">
        <f ca="1">INDIRECT(_xlfn.TEXTJOIN("",TRUE,A446,"!",ADDRESS(16+(A447-1)*A443,1)))</f>
        <v>MET 001</v>
      </c>
      <c r="B433" s="50"/>
      <c r="C433" s="51" t="str">
        <f ca="1">INDIRECT(_xlfn.TEXTJOIN("",TRUE,A446,"!",ADDRESS(16+(A447-1)*A443,2)))</f>
        <v>Basic Mechanical Engineering</v>
      </c>
      <c r="D433" s="52"/>
      <c r="E433" s="52"/>
      <c r="F433" s="52"/>
      <c r="G433" s="53"/>
      <c r="H433" s="20">
        <f ca="1">INDIRECT(_xlfn.TEXTJOIN("",TRUE,A446,"!",ADDRESS(16+(A447-1)*A443,6)))</f>
        <v>4</v>
      </c>
      <c r="I433" s="20" t="str">
        <f ca="1">INDIRECT(_xlfn.TEXTJOIN("",TRUE,A446,"!",ADDRESS(16+(A447-1)*A443,13)))</f>
        <v>B</v>
      </c>
      <c r="J433" s="20">
        <f ca="1">INDIRECT(_xlfn.TEXTJOIN("",TRUE,A446,"!",ADDRESS(16+(A447-1)*A443,14)))</f>
        <v>8</v>
      </c>
    </row>
    <row r="434" spans="1:10" ht="27.95" customHeight="1" x14ac:dyDescent="0.25">
      <c r="A434" s="49" t="str">
        <f ca="1">INDIRECT(_xlfn.TEXTJOIN("",TRUE,A446,"!",ADDRESS(17+(A447-1)*A443,1)))</f>
        <v>AHP 002</v>
      </c>
      <c r="B434" s="50"/>
      <c r="C434" s="51" t="str">
        <f ca="1">INDIRECT(_xlfn.TEXTJOIN("",TRUE,A446,"!",ADDRESS(17+(A447-1)*A443,2)))</f>
        <v>Engineering Chemistry Lab</v>
      </c>
      <c r="D434" s="52"/>
      <c r="E434" s="52"/>
      <c r="F434" s="52"/>
      <c r="G434" s="53"/>
      <c r="H434" s="20">
        <f ca="1">INDIRECT(_xlfn.TEXTJOIN("",TRUE,A446,"!",ADDRESS(17+(A447-1)*A443,6)))</f>
        <v>1</v>
      </c>
      <c r="I434" s="20" t="str">
        <f ca="1">INDIRECT(_xlfn.TEXTJOIN("",TRUE,A446,"!",ADDRESS(17+(A447-1)*A443,13)))</f>
        <v>B</v>
      </c>
      <c r="J434" s="20">
        <f ca="1">INDIRECT(_xlfn.TEXTJOIN("",TRUE,A446,"!",ADDRESS(17+(A447-1)*A443,14)))</f>
        <v>8</v>
      </c>
    </row>
    <row r="435" spans="1:10" ht="27.95" customHeight="1" x14ac:dyDescent="0.25">
      <c r="A435" s="49" t="str">
        <f ca="1">INDIRECT(_xlfn.TEXTJOIN("",TRUE,A446,"!",ADDRESS(18+(A447-1)*A443,1)))</f>
        <v>ECP 001</v>
      </c>
      <c r="B435" s="50"/>
      <c r="C435" s="51" t="str">
        <f ca="1">INDIRECT(_xlfn.TEXTJOIN("",TRUE,A446,"!",ADDRESS(18+(A447-1)*A443,2)))</f>
        <v>Basic Electronics Engineering Lab</v>
      </c>
      <c r="D435" s="52"/>
      <c r="E435" s="52"/>
      <c r="F435" s="52"/>
      <c r="G435" s="53"/>
      <c r="H435" s="20">
        <f ca="1">INDIRECT(_xlfn.TEXTJOIN("",TRUE,A446,"!",ADDRESS(18+(A447-1)*A443,6)))</f>
        <v>1</v>
      </c>
      <c r="I435" s="20" t="str">
        <f ca="1">INDIRECT(_xlfn.TEXTJOIN("",TRUE,A446,"!",ADDRESS(18+(A447-1)*A443,13)))</f>
        <v>C</v>
      </c>
      <c r="J435" s="20">
        <f ca="1">INDIRECT(_xlfn.TEXTJOIN("",TRUE,A446,"!",ADDRESS(18+(A447-1)*A443,14)))</f>
        <v>7</v>
      </c>
    </row>
    <row r="436" spans="1:10" ht="27.95" customHeight="1" x14ac:dyDescent="0.25">
      <c r="A436" s="49" t="str">
        <f ca="1">INDIRECT(_xlfn.TEXTJOIN("",TRUE,A446,"!",ADDRESS(19+(A447-1)*A443,1)))</f>
        <v>MEP 001</v>
      </c>
      <c r="B436" s="50"/>
      <c r="C436" s="51" t="str">
        <f ca="1">INDIRECT(_xlfn.TEXTJOIN("",TRUE,A446,"!",ADDRESS(19+(A447-1)*A443,2)))</f>
        <v>Basic Mechanical Engineering Lab</v>
      </c>
      <c r="D436" s="52"/>
      <c r="E436" s="52"/>
      <c r="F436" s="52"/>
      <c r="G436" s="53"/>
      <c r="H436" s="20">
        <f ca="1">INDIRECT(_xlfn.TEXTJOIN("",TRUE,A446,"!",ADDRESS(19+(A447-1)*A443,6)))</f>
        <v>1</v>
      </c>
      <c r="I436" s="20" t="str">
        <f ca="1">INDIRECT(_xlfn.TEXTJOIN("",TRUE,A446,"!",ADDRESS(19+(A447-1)*A443,13)))</f>
        <v>B+</v>
      </c>
      <c r="J436" s="20">
        <f ca="1">INDIRECT(_xlfn.TEXTJOIN("",TRUE,A446,"!",ADDRESS(19+(A447-1)*A443,14)))</f>
        <v>8.5</v>
      </c>
    </row>
    <row r="437" spans="1:10" ht="27.95" customHeight="1" x14ac:dyDescent="0.25">
      <c r="A437" s="49" t="str">
        <f ca="1">INDIRECT(_xlfn.TEXTJOIN("",TRUE,A446,"!",ADDRESS(20+(A447-1)*A443,1)))</f>
        <v>MEP 003</v>
      </c>
      <c r="B437" s="50"/>
      <c r="C437" s="51" t="str">
        <f ca="1">INDIRECT(_xlfn.TEXTJOIN("",TRUE,A446,"!",ADDRESS(20+(A447-1)*A443,2)))</f>
        <v>Workshop Practices Lab</v>
      </c>
      <c r="D437" s="52"/>
      <c r="E437" s="52"/>
      <c r="F437" s="52"/>
      <c r="G437" s="53"/>
      <c r="H437" s="20">
        <f ca="1">INDIRECT(_xlfn.TEXTJOIN("",TRUE,A446,"!",ADDRESS(20+(A447-1)*A443,6)))</f>
        <v>2</v>
      </c>
      <c r="I437" s="20" t="str">
        <f ca="1">INDIRECT(_xlfn.TEXTJOIN("",TRUE,A446,"!",ADDRESS(20+(A447-1)*A443,13)))</f>
        <v>B</v>
      </c>
      <c r="J437" s="20">
        <f ca="1">INDIRECT(_xlfn.TEXTJOIN("",TRUE,A446,"!",ADDRESS(20+(A447-1)*A443,14)))</f>
        <v>8</v>
      </c>
    </row>
    <row r="438" spans="1:10" ht="27.95" customHeight="1" x14ac:dyDescent="0.25">
      <c r="A438" s="49" t="str">
        <f ca="1">INDIRECT(_xlfn.TEXTJOIN("",TRUE,A446,"!",ADDRESS(21+(A447-1)*A443,1)))</f>
        <v>AHP 004</v>
      </c>
      <c r="B438" s="50"/>
      <c r="C438" s="51" t="str">
        <f ca="1">INDIRECT(_xlfn.TEXTJOIN("",TRUE,A446,"!",ADDRESS(21+(A447-1)*A443,2)))</f>
        <v>Emerging Technologies in Engineering Lab</v>
      </c>
      <c r="D438" s="52"/>
      <c r="E438" s="52"/>
      <c r="F438" s="52"/>
      <c r="G438" s="53"/>
      <c r="H438" s="20">
        <f ca="1">INDIRECT(_xlfn.TEXTJOIN("",TRUE,A446,"!",ADDRESS(21+(A447-1)*A443,6)))</f>
        <v>1</v>
      </c>
      <c r="I438" s="20" t="str">
        <f ca="1">INDIRECT(_xlfn.TEXTJOIN("",TRUE,A446,"!",ADDRESS(21+(A447-1)*A443,13)))</f>
        <v>B+</v>
      </c>
      <c r="J438" s="20">
        <f ca="1">INDIRECT(_xlfn.TEXTJOIN("",TRUE,A446,"!",ADDRESS(21+(A447-1)*A443,14)))</f>
        <v>8.5</v>
      </c>
    </row>
    <row r="439" spans="1:10" ht="27.95" customHeight="1" x14ac:dyDescent="0.25">
      <c r="A439" s="49" t="str">
        <f ca="1">INDIRECT(_xlfn.TEXTJOIN("",TRUE,A446,"!",ADDRESS(22+(A447-1)*A443,1)))</f>
        <v>CSP 002</v>
      </c>
      <c r="B439" s="50"/>
      <c r="C439" s="51" t="str">
        <f ca="1">INDIRECT(_xlfn.TEXTJOIN("",TRUE,A446,"!",ADDRESS(22+(A447-1)*A443,2)))</f>
        <v>Computer Applications and IOT</v>
      </c>
      <c r="D439" s="52"/>
      <c r="E439" s="52"/>
      <c r="F439" s="52"/>
      <c r="G439" s="53"/>
      <c r="H439" s="20">
        <f ca="1">INDIRECT(_xlfn.TEXTJOIN("",TRUE,A446,"!",ADDRESS(22+(A447-1)*A443,6)))</f>
        <v>1</v>
      </c>
      <c r="I439" s="20" t="str">
        <f ca="1">INDIRECT(_xlfn.TEXTJOIN("",TRUE,A446,"!",ADDRESS(22+(A447-1)*A443,13)))</f>
        <v>B+</v>
      </c>
      <c r="J439" s="20">
        <f ca="1">INDIRECT(_xlfn.TEXTJOIN("",TRUE,A446,"!",ADDRESS(22+(A447-1)*A443,14)))</f>
        <v>8.5</v>
      </c>
    </row>
    <row r="440" spans="1:10" ht="27.95" customHeight="1" x14ac:dyDescent="0.25">
      <c r="A440" s="49" t="str">
        <f ca="1">INDIRECT(_xlfn.TEXTJOIN("",TRUE,A446,"!",ADDRESS(23+(A447-1)*A443,1)))</f>
        <v>AHP 006</v>
      </c>
      <c r="B440" s="50"/>
      <c r="C440" s="51" t="str">
        <f ca="1">INDIRECT(_xlfn.TEXTJOIN("",TRUE,A446,"!",ADDRESS(23+(A447-1)*A443,2)))</f>
        <v>English Language Lab ($)</v>
      </c>
      <c r="D440" s="52"/>
      <c r="E440" s="52"/>
      <c r="F440" s="52"/>
      <c r="G440" s="53"/>
      <c r="H440" s="20">
        <f ca="1">INDIRECT(_xlfn.TEXTJOIN("",TRUE,A446,"!",ADDRESS(23+(A447-1)*A443,6)))</f>
        <v>0</v>
      </c>
      <c r="I440" s="20" t="str">
        <f ca="1">INDIRECT(_xlfn.TEXTJOIN("",TRUE,A446,"!",ADDRESS(23+(A447-1)*A443,13)))</f>
        <v>C+</v>
      </c>
      <c r="J440" s="20">
        <f ca="1">INDIRECT(_xlfn.TEXTJOIN("",TRUE,A446,"!",ADDRESS(23+(A447-1)*A443,14)))</f>
        <v>7.5</v>
      </c>
    </row>
    <row r="441" spans="1:10" ht="27.95" customHeight="1" x14ac:dyDescent="0.25">
      <c r="A441" s="49" t="str">
        <f ca="1">INDIRECT(_xlfn.TEXTJOIN("",TRUE,A446,"!",ADDRESS(24+(A447-1)*A443,1)))</f>
        <v>GP 01</v>
      </c>
      <c r="B441" s="50"/>
      <c r="C441" s="51" t="str">
        <f ca="1">INDIRECT(_xlfn.TEXTJOIN("",TRUE,A446,"!",ADDRESS(24+(A447-1)*A443,2)))</f>
        <v>General Proficiency ($)</v>
      </c>
      <c r="D441" s="52"/>
      <c r="E441" s="52"/>
      <c r="F441" s="52"/>
      <c r="G441" s="53"/>
      <c r="H441" s="20">
        <f ca="1">INDIRECT(_xlfn.TEXTJOIN("",TRUE,A446,"!",ADDRESS(24+(A447-1)*A443,6)))</f>
        <v>0</v>
      </c>
      <c r="I441" s="54" t="str">
        <f ca="1">INDIRECT(_xlfn.TEXTJOIN("",TRUE,A446,"!",ADDRESS(24+(A447-1)*A443,13)))</f>
        <v>Excellent</v>
      </c>
      <c r="J441" s="55"/>
    </row>
    <row r="442" spans="1:10" ht="27.95" customHeight="1" x14ac:dyDescent="0.25">
      <c r="A442" s="56" t="s">
        <v>54</v>
      </c>
      <c r="B442" s="56"/>
      <c r="C442" s="56"/>
      <c r="D442" s="56"/>
      <c r="E442" s="56"/>
      <c r="F442" s="56"/>
      <c r="G442" s="56"/>
      <c r="H442" s="16">
        <f ca="1">SUM(H430:H441)</f>
        <v>23</v>
      </c>
      <c r="I442" s="16" t="s">
        <v>46</v>
      </c>
      <c r="J442" s="16">
        <f ca="1">SUMPRODUCT(J430:J440,H430:H440)</f>
        <v>184.5</v>
      </c>
    </row>
    <row r="443" spans="1:10" ht="27.95" customHeight="1" x14ac:dyDescent="0.25">
      <c r="A443" s="22">
        <f>ROWS(A430:B441)+9</f>
        <v>21</v>
      </c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27.95" customHeight="1" x14ac:dyDescent="0.25">
      <c r="A444" s="57" t="s">
        <v>42</v>
      </c>
      <c r="B444" s="57"/>
      <c r="C444" s="21">
        <f ca="1">INDIRECT(_xlfn.TEXTJOIN("",TRUE,A446,"!",ADDRESS(5+A447*A443,12)))</f>
        <v>23</v>
      </c>
      <c r="D444" s="57" t="s">
        <v>40</v>
      </c>
      <c r="E444" s="57"/>
      <c r="F444" s="18">
        <f ca="1">INDIRECT(_xlfn.TEXTJOIN("",TRUE,A446,"!",ADDRESS(5+A447*A443,8)))</f>
        <v>8.0217391304347831</v>
      </c>
      <c r="G444" s="57" t="s">
        <v>41</v>
      </c>
      <c r="H444" s="57"/>
      <c r="I444" s="58">
        <f ca="1">INDIRECT(_xlfn.TEXTJOIN("",TRUE,A446,"!",ADDRESS(5+A447*A443,10)))</f>
        <v>8.0217391304347831</v>
      </c>
      <c r="J444" s="58"/>
    </row>
    <row r="445" spans="1:10" ht="27.95" customHeight="1" x14ac:dyDescent="0.25">
      <c r="A445" s="19" t="s">
        <v>38</v>
      </c>
      <c r="B445" s="59" t="str">
        <f ca="1">INDIRECT(_xlfn.TEXTJOIN("",TRUE,A446,"!",ADDRESS(5+A447*A443,2)))</f>
        <v>PASS</v>
      </c>
      <c r="C445" s="59"/>
      <c r="D445" s="60" t="s">
        <v>39</v>
      </c>
      <c r="E445" s="60"/>
      <c r="F445" s="61" t="str">
        <f ca="1">INDIRECT(_xlfn.TEXTJOIN("",TRUE,A446,"!",ADDRESS(5+A447*A443,5)))</f>
        <v/>
      </c>
      <c r="G445" s="61"/>
      <c r="H445" s="61"/>
      <c r="I445" s="61"/>
      <c r="J445" s="61"/>
    </row>
    <row r="446" spans="1:10" ht="27.95" customHeight="1" x14ac:dyDescent="0.25">
      <c r="A446" s="22" t="str">
        <f>A425</f>
        <v>TC_I</v>
      </c>
    </row>
    <row r="447" spans="1:10" ht="27.95" customHeight="1" x14ac:dyDescent="0.25">
      <c r="A447" s="22">
        <f>A426+1</f>
        <v>21</v>
      </c>
    </row>
    <row r="448" spans="1:10" ht="27.95" customHeight="1" x14ac:dyDescent="0.25">
      <c r="A448" s="62" t="s">
        <v>26</v>
      </c>
      <c r="B448" s="62"/>
      <c r="C448" s="62" t="str">
        <f ca="1">INDIRECT(_xlfn.TEXTJOIN("",TRUE,A467,"!",ADDRESS(9+(A468-1)*A464,2)))</f>
        <v>Divyansh Nautiyal</v>
      </c>
      <c r="D448" s="62"/>
      <c r="E448" s="62"/>
      <c r="F448" s="62" t="s">
        <v>52</v>
      </c>
      <c r="G448" s="62"/>
      <c r="H448" s="62"/>
      <c r="I448" s="63">
        <f ca="1">INDIRECT(_xlfn.TEXTJOIN("",TRUE,A467,"!",ADDRESS(9+(A468-1)*A464,9)))</f>
        <v>250090101022</v>
      </c>
      <c r="J448" s="63"/>
    </row>
    <row r="449" spans="1:10" ht="27.95" customHeight="1" x14ac:dyDescent="0.25">
      <c r="A449" s="62" t="s">
        <v>27</v>
      </c>
      <c r="B449" s="62"/>
      <c r="C449" s="62" t="str">
        <f ca="1">INDIRECT(_xlfn.TEXTJOIN("",TRUE,A467,"!",ADDRESS(9+(A468-1)*A464,5)))</f>
        <v>Sanjay Nautiyal</v>
      </c>
      <c r="D449" s="62"/>
      <c r="E449" s="62"/>
      <c r="F449" s="64" t="s">
        <v>53</v>
      </c>
      <c r="G449" s="64"/>
      <c r="H449" s="64"/>
      <c r="I449" s="63" t="str">
        <f ca="1">INDIRECT(_xlfn.TEXTJOIN("",TRUE,A467,"!",ADDRESS(9+(A468-1)*A464,13)))</f>
        <v>UTU/2501103910</v>
      </c>
      <c r="J449" s="63"/>
    </row>
    <row r="450" spans="1:10" ht="27.95" customHeight="1" x14ac:dyDescent="0.25">
      <c r="A450" s="59" t="s">
        <v>30</v>
      </c>
      <c r="B450" s="59"/>
      <c r="C450" s="59" t="s">
        <v>31</v>
      </c>
      <c r="D450" s="59"/>
      <c r="E450" s="59"/>
      <c r="F450" s="59"/>
      <c r="G450" s="59"/>
      <c r="H450" s="15" t="s">
        <v>32</v>
      </c>
      <c r="I450" s="15" t="s">
        <v>12</v>
      </c>
      <c r="J450" s="15" t="s">
        <v>36</v>
      </c>
    </row>
    <row r="451" spans="1:10" ht="27.95" customHeight="1" x14ac:dyDescent="0.25">
      <c r="A451" s="49" t="str">
        <f ca="1">INDIRECT(_xlfn.TEXTJOIN("",TRUE,A467,"!",ADDRESS(13+(A468-1)*A464,1)))</f>
        <v>AHT 002</v>
      </c>
      <c r="B451" s="50"/>
      <c r="C451" s="51" t="str">
        <f ca="1">INDIRECT(_xlfn.TEXTJOIN("",TRUE,A467,"!",ADDRESS(13+(A468-1)*A464,2)))</f>
        <v>Engineering Chemistry</v>
      </c>
      <c r="D451" s="52"/>
      <c r="E451" s="52"/>
      <c r="F451" s="52"/>
      <c r="G451" s="53"/>
      <c r="H451" s="20">
        <f ca="1">INDIRECT(_xlfn.TEXTJOIN("",TRUE,A467,"!",ADDRESS(13+(A468-1)*A464,6)))</f>
        <v>4</v>
      </c>
      <c r="I451" s="20" t="str">
        <f ca="1">INDIRECT(_xlfn.TEXTJOIN("",TRUE,A467,"!",ADDRESS(13+(A468-1)*A464,13)))</f>
        <v>D+</v>
      </c>
      <c r="J451" s="20">
        <f ca="1">INDIRECT(_xlfn.TEXTJOIN("",TRUE,A467,"!",ADDRESS(13+(A468-1)*A464,14)))</f>
        <v>6.5</v>
      </c>
    </row>
    <row r="452" spans="1:10" ht="27.95" customHeight="1" x14ac:dyDescent="0.25">
      <c r="A452" s="49" t="str">
        <f ca="1">INDIRECT(_xlfn.TEXTJOIN("",TRUE,A467,"!",ADDRESS(14+(A468-1)*A464,1)))</f>
        <v>AHT 003</v>
      </c>
      <c r="B452" s="50"/>
      <c r="C452" s="51" t="str">
        <f ca="1">INDIRECT(_xlfn.TEXTJOIN("",TRUE,A467,"!",ADDRESS(14+(A468-1)*A464,2)))</f>
        <v>Introduction to Engineering Mathematics</v>
      </c>
      <c r="D452" s="52"/>
      <c r="E452" s="52"/>
      <c r="F452" s="52"/>
      <c r="G452" s="53"/>
      <c r="H452" s="20">
        <f ca="1">INDIRECT(_xlfn.TEXTJOIN("",TRUE,A467,"!",ADDRESS(14+(A468-1)*A464,6)))</f>
        <v>4</v>
      </c>
      <c r="I452" s="20" t="str">
        <f ca="1">INDIRECT(_xlfn.TEXTJOIN("",TRUE,A467,"!",ADDRESS(14+(A468-1)*A464,13)))</f>
        <v>C</v>
      </c>
      <c r="J452" s="20">
        <f ca="1">INDIRECT(_xlfn.TEXTJOIN("",TRUE,A467,"!",ADDRESS(14+(A468-1)*A464,14)))</f>
        <v>7</v>
      </c>
    </row>
    <row r="453" spans="1:10" ht="27.95" customHeight="1" x14ac:dyDescent="0.25">
      <c r="A453" s="49" t="str">
        <f ca="1">INDIRECT(_xlfn.TEXTJOIN("",TRUE,A467,"!",ADDRESS(15+(A468-1)*A464,1)))</f>
        <v>ECT 001</v>
      </c>
      <c r="B453" s="50"/>
      <c r="C453" s="51" t="str">
        <f ca="1">INDIRECT(_xlfn.TEXTJOIN("",TRUE,A467,"!",ADDRESS(15+(A468-1)*A464,2)))</f>
        <v>Basic Electronics Engineering</v>
      </c>
      <c r="D453" s="52"/>
      <c r="E453" s="52"/>
      <c r="F453" s="52"/>
      <c r="G453" s="53"/>
      <c r="H453" s="20">
        <f ca="1">INDIRECT(_xlfn.TEXTJOIN("",TRUE,A467,"!",ADDRESS(15+(A468-1)*A464,6)))</f>
        <v>4</v>
      </c>
      <c r="I453" s="20" t="str">
        <f ca="1">INDIRECT(_xlfn.TEXTJOIN("",TRUE,A467,"!",ADDRESS(15+(A468-1)*A464,13)))</f>
        <v>E+</v>
      </c>
      <c r="J453" s="20">
        <f ca="1">INDIRECT(_xlfn.TEXTJOIN("",TRUE,A467,"!",ADDRESS(15+(A468-1)*A464,14)))</f>
        <v>5.5</v>
      </c>
    </row>
    <row r="454" spans="1:10" ht="27.95" customHeight="1" x14ac:dyDescent="0.25">
      <c r="A454" s="49" t="str">
        <f ca="1">INDIRECT(_xlfn.TEXTJOIN("",TRUE,A467,"!",ADDRESS(16+(A468-1)*A464,1)))</f>
        <v>MET 001</v>
      </c>
      <c r="B454" s="50"/>
      <c r="C454" s="51" t="str">
        <f ca="1">INDIRECT(_xlfn.TEXTJOIN("",TRUE,A467,"!",ADDRESS(16+(A468-1)*A464,2)))</f>
        <v>Basic Mechanical Engineering</v>
      </c>
      <c r="D454" s="52"/>
      <c r="E454" s="52"/>
      <c r="F454" s="52"/>
      <c r="G454" s="53"/>
      <c r="H454" s="20">
        <f ca="1">INDIRECT(_xlfn.TEXTJOIN("",TRUE,A467,"!",ADDRESS(16+(A468-1)*A464,6)))</f>
        <v>4</v>
      </c>
      <c r="I454" s="20" t="str">
        <f ca="1">INDIRECT(_xlfn.TEXTJOIN("",TRUE,A467,"!",ADDRESS(16+(A468-1)*A464,13)))</f>
        <v>D+</v>
      </c>
      <c r="J454" s="20">
        <f ca="1">INDIRECT(_xlfn.TEXTJOIN("",TRUE,A467,"!",ADDRESS(16+(A468-1)*A464,14)))</f>
        <v>6.5</v>
      </c>
    </row>
    <row r="455" spans="1:10" ht="27.95" customHeight="1" x14ac:dyDescent="0.25">
      <c r="A455" s="49" t="str">
        <f ca="1">INDIRECT(_xlfn.TEXTJOIN("",TRUE,A467,"!",ADDRESS(17+(A468-1)*A464,1)))</f>
        <v>AHP 002</v>
      </c>
      <c r="B455" s="50"/>
      <c r="C455" s="51" t="str">
        <f ca="1">INDIRECT(_xlfn.TEXTJOIN("",TRUE,A467,"!",ADDRESS(17+(A468-1)*A464,2)))</f>
        <v>Engineering Chemistry Lab</v>
      </c>
      <c r="D455" s="52"/>
      <c r="E455" s="52"/>
      <c r="F455" s="52"/>
      <c r="G455" s="53"/>
      <c r="H455" s="20">
        <f ca="1">INDIRECT(_xlfn.TEXTJOIN("",TRUE,A467,"!",ADDRESS(17+(A468-1)*A464,6)))</f>
        <v>1</v>
      </c>
      <c r="I455" s="20" t="str">
        <f ca="1">INDIRECT(_xlfn.TEXTJOIN("",TRUE,A467,"!",ADDRESS(17+(A468-1)*A464,13)))</f>
        <v>B+</v>
      </c>
      <c r="J455" s="20">
        <f ca="1">INDIRECT(_xlfn.TEXTJOIN("",TRUE,A467,"!",ADDRESS(17+(A468-1)*A464,14)))</f>
        <v>8.5</v>
      </c>
    </row>
    <row r="456" spans="1:10" ht="27.95" customHeight="1" x14ac:dyDescent="0.25">
      <c r="A456" s="49" t="str">
        <f ca="1">INDIRECT(_xlfn.TEXTJOIN("",TRUE,A467,"!",ADDRESS(18+(A468-1)*A464,1)))</f>
        <v>ECP 001</v>
      </c>
      <c r="B456" s="50"/>
      <c r="C456" s="51" t="str">
        <f ca="1">INDIRECT(_xlfn.TEXTJOIN("",TRUE,A467,"!",ADDRESS(18+(A468-1)*A464,2)))</f>
        <v>Basic Electronics Engineering Lab</v>
      </c>
      <c r="D456" s="52"/>
      <c r="E456" s="52"/>
      <c r="F456" s="52"/>
      <c r="G456" s="53"/>
      <c r="H456" s="20">
        <f ca="1">INDIRECT(_xlfn.TEXTJOIN("",TRUE,A467,"!",ADDRESS(18+(A468-1)*A464,6)))</f>
        <v>1</v>
      </c>
      <c r="I456" s="20" t="str">
        <f ca="1">INDIRECT(_xlfn.TEXTJOIN("",TRUE,A467,"!",ADDRESS(18+(A468-1)*A464,13)))</f>
        <v>B+</v>
      </c>
      <c r="J456" s="20">
        <f ca="1">INDIRECT(_xlfn.TEXTJOIN("",TRUE,A467,"!",ADDRESS(18+(A468-1)*A464,14)))</f>
        <v>8.5</v>
      </c>
    </row>
    <row r="457" spans="1:10" ht="27.95" customHeight="1" x14ac:dyDescent="0.25">
      <c r="A457" s="49" t="str">
        <f ca="1">INDIRECT(_xlfn.TEXTJOIN("",TRUE,A467,"!",ADDRESS(19+(A468-1)*A464,1)))</f>
        <v>MEP 001</v>
      </c>
      <c r="B457" s="50"/>
      <c r="C457" s="51" t="str">
        <f ca="1">INDIRECT(_xlfn.TEXTJOIN("",TRUE,A467,"!",ADDRESS(19+(A468-1)*A464,2)))</f>
        <v>Basic Mechanical Engineering Lab</v>
      </c>
      <c r="D457" s="52"/>
      <c r="E457" s="52"/>
      <c r="F457" s="52"/>
      <c r="G457" s="53"/>
      <c r="H457" s="20">
        <f ca="1">INDIRECT(_xlfn.TEXTJOIN("",TRUE,A467,"!",ADDRESS(19+(A468-1)*A464,6)))</f>
        <v>1</v>
      </c>
      <c r="I457" s="20" t="str">
        <f ca="1">INDIRECT(_xlfn.TEXTJOIN("",TRUE,A467,"!",ADDRESS(19+(A468-1)*A464,13)))</f>
        <v>B+</v>
      </c>
      <c r="J457" s="20">
        <f ca="1">INDIRECT(_xlfn.TEXTJOIN("",TRUE,A467,"!",ADDRESS(19+(A468-1)*A464,14)))</f>
        <v>8.5</v>
      </c>
    </row>
    <row r="458" spans="1:10" ht="27.95" customHeight="1" x14ac:dyDescent="0.25">
      <c r="A458" s="49" t="str">
        <f ca="1">INDIRECT(_xlfn.TEXTJOIN("",TRUE,A467,"!",ADDRESS(20+(A468-1)*A464,1)))</f>
        <v>MEP 003</v>
      </c>
      <c r="B458" s="50"/>
      <c r="C458" s="51" t="str">
        <f ca="1">INDIRECT(_xlfn.TEXTJOIN("",TRUE,A467,"!",ADDRESS(20+(A468-1)*A464,2)))</f>
        <v>Workshop Practices Lab</v>
      </c>
      <c r="D458" s="52"/>
      <c r="E458" s="52"/>
      <c r="F458" s="52"/>
      <c r="G458" s="53"/>
      <c r="H458" s="20">
        <f ca="1">INDIRECT(_xlfn.TEXTJOIN("",TRUE,A467,"!",ADDRESS(20+(A468-1)*A464,6)))</f>
        <v>2</v>
      </c>
      <c r="I458" s="20" t="str">
        <f ca="1">INDIRECT(_xlfn.TEXTJOIN("",TRUE,A467,"!",ADDRESS(20+(A468-1)*A464,13)))</f>
        <v>A</v>
      </c>
      <c r="J458" s="20">
        <f ca="1">INDIRECT(_xlfn.TEXTJOIN("",TRUE,A467,"!",ADDRESS(20+(A468-1)*A464,14)))</f>
        <v>9</v>
      </c>
    </row>
    <row r="459" spans="1:10" ht="27.95" customHeight="1" x14ac:dyDescent="0.25">
      <c r="A459" s="49" t="str">
        <f ca="1">INDIRECT(_xlfn.TEXTJOIN("",TRUE,A467,"!",ADDRESS(21+(A468-1)*A464,1)))</f>
        <v>AHP 004</v>
      </c>
      <c r="B459" s="50"/>
      <c r="C459" s="51" t="str">
        <f ca="1">INDIRECT(_xlfn.TEXTJOIN("",TRUE,A467,"!",ADDRESS(21+(A468-1)*A464,2)))</f>
        <v>Emerging Technologies in Engineering Lab</v>
      </c>
      <c r="D459" s="52"/>
      <c r="E459" s="52"/>
      <c r="F459" s="52"/>
      <c r="G459" s="53"/>
      <c r="H459" s="20">
        <f ca="1">INDIRECT(_xlfn.TEXTJOIN("",TRUE,A467,"!",ADDRESS(21+(A468-1)*A464,6)))</f>
        <v>1</v>
      </c>
      <c r="I459" s="20" t="str">
        <f ca="1">INDIRECT(_xlfn.TEXTJOIN("",TRUE,A467,"!",ADDRESS(21+(A468-1)*A464,13)))</f>
        <v>A</v>
      </c>
      <c r="J459" s="20">
        <f ca="1">INDIRECT(_xlfn.TEXTJOIN("",TRUE,A467,"!",ADDRESS(21+(A468-1)*A464,14)))</f>
        <v>9</v>
      </c>
    </row>
    <row r="460" spans="1:10" ht="27.95" customHeight="1" x14ac:dyDescent="0.25">
      <c r="A460" s="49" t="str">
        <f ca="1">INDIRECT(_xlfn.TEXTJOIN("",TRUE,A467,"!",ADDRESS(22+(A468-1)*A464,1)))</f>
        <v>CSP 002</v>
      </c>
      <c r="B460" s="50"/>
      <c r="C460" s="51" t="str">
        <f ca="1">INDIRECT(_xlfn.TEXTJOIN("",TRUE,A467,"!",ADDRESS(22+(A468-1)*A464,2)))</f>
        <v>Computer Applications and IOT</v>
      </c>
      <c r="D460" s="52"/>
      <c r="E460" s="52"/>
      <c r="F460" s="52"/>
      <c r="G460" s="53"/>
      <c r="H460" s="20">
        <f ca="1">INDIRECT(_xlfn.TEXTJOIN("",TRUE,A467,"!",ADDRESS(22+(A468-1)*A464,6)))</f>
        <v>1</v>
      </c>
      <c r="I460" s="20" t="str">
        <f ca="1">INDIRECT(_xlfn.TEXTJOIN("",TRUE,A467,"!",ADDRESS(22+(A468-1)*A464,13)))</f>
        <v>B+</v>
      </c>
      <c r="J460" s="20">
        <f ca="1">INDIRECT(_xlfn.TEXTJOIN("",TRUE,A467,"!",ADDRESS(22+(A468-1)*A464,14)))</f>
        <v>8.5</v>
      </c>
    </row>
    <row r="461" spans="1:10" ht="27.95" customHeight="1" x14ac:dyDescent="0.25">
      <c r="A461" s="49" t="str">
        <f ca="1">INDIRECT(_xlfn.TEXTJOIN("",TRUE,A467,"!",ADDRESS(23+(A468-1)*A464,1)))</f>
        <v>AHP 006</v>
      </c>
      <c r="B461" s="50"/>
      <c r="C461" s="51" t="str">
        <f ca="1">INDIRECT(_xlfn.TEXTJOIN("",TRUE,A467,"!",ADDRESS(23+(A468-1)*A464,2)))</f>
        <v>English Language Lab ($)</v>
      </c>
      <c r="D461" s="52"/>
      <c r="E461" s="52"/>
      <c r="F461" s="52"/>
      <c r="G461" s="53"/>
      <c r="H461" s="20">
        <f ca="1">INDIRECT(_xlfn.TEXTJOIN("",TRUE,A467,"!",ADDRESS(23+(A468-1)*A464,6)))</f>
        <v>0</v>
      </c>
      <c r="I461" s="20" t="str">
        <f ca="1">INDIRECT(_xlfn.TEXTJOIN("",TRUE,A467,"!",ADDRESS(23+(A468-1)*A464,13)))</f>
        <v>C+</v>
      </c>
      <c r="J461" s="20">
        <f ca="1">INDIRECT(_xlfn.TEXTJOIN("",TRUE,A467,"!",ADDRESS(23+(A468-1)*A464,14)))</f>
        <v>7.5</v>
      </c>
    </row>
    <row r="462" spans="1:10" ht="27.95" customHeight="1" x14ac:dyDescent="0.25">
      <c r="A462" s="49" t="str">
        <f ca="1">INDIRECT(_xlfn.TEXTJOIN("",TRUE,A467,"!",ADDRESS(24+(A468-1)*A464,1)))</f>
        <v>GP 01</v>
      </c>
      <c r="B462" s="50"/>
      <c r="C462" s="51" t="str">
        <f ca="1">INDIRECT(_xlfn.TEXTJOIN("",TRUE,A467,"!",ADDRESS(24+(A468-1)*A464,2)))</f>
        <v>General Proficiency ($)</v>
      </c>
      <c r="D462" s="52"/>
      <c r="E462" s="52"/>
      <c r="F462" s="52"/>
      <c r="G462" s="53"/>
      <c r="H462" s="20">
        <f ca="1">INDIRECT(_xlfn.TEXTJOIN("",TRUE,A467,"!",ADDRESS(24+(A468-1)*A464,6)))</f>
        <v>0</v>
      </c>
      <c r="I462" s="54" t="str">
        <f ca="1">INDIRECT(_xlfn.TEXTJOIN("",TRUE,A467,"!",ADDRESS(24+(A468-1)*A464,13)))</f>
        <v>Excellent</v>
      </c>
      <c r="J462" s="55"/>
    </row>
    <row r="463" spans="1:10" ht="27.95" customHeight="1" x14ac:dyDescent="0.25">
      <c r="A463" s="56" t="s">
        <v>54</v>
      </c>
      <c r="B463" s="56"/>
      <c r="C463" s="56"/>
      <c r="D463" s="56"/>
      <c r="E463" s="56"/>
      <c r="F463" s="56"/>
      <c r="G463" s="56"/>
      <c r="H463" s="16">
        <f ca="1">SUM(H451:H462)</f>
        <v>23</v>
      </c>
      <c r="I463" s="16" t="s">
        <v>46</v>
      </c>
      <c r="J463" s="16">
        <f ca="1">SUMPRODUCT(J451:J461,H451:H461)</f>
        <v>163</v>
      </c>
    </row>
    <row r="464" spans="1:10" ht="27.95" customHeight="1" x14ac:dyDescent="0.25">
      <c r="A464" s="22">
        <f>ROWS(A451:B462)+9</f>
        <v>21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7.95" customHeight="1" x14ac:dyDescent="0.25">
      <c r="A465" s="57" t="s">
        <v>42</v>
      </c>
      <c r="B465" s="57"/>
      <c r="C465" s="21">
        <f ca="1">INDIRECT(_xlfn.TEXTJOIN("",TRUE,A467,"!",ADDRESS(5+A468*A464,12)))</f>
        <v>23</v>
      </c>
      <c r="D465" s="57" t="s">
        <v>40</v>
      </c>
      <c r="E465" s="57"/>
      <c r="F465" s="18">
        <f ca="1">INDIRECT(_xlfn.TEXTJOIN("",TRUE,A467,"!",ADDRESS(5+A468*A464,8)))</f>
        <v>7.0869565217391308</v>
      </c>
      <c r="G465" s="57" t="s">
        <v>41</v>
      </c>
      <c r="H465" s="57"/>
      <c r="I465" s="58">
        <f ca="1">INDIRECT(_xlfn.TEXTJOIN("",TRUE,A467,"!",ADDRESS(5+A468*A464,10)))</f>
        <v>7.0869565217391308</v>
      </c>
      <c r="J465" s="58"/>
    </row>
    <row r="466" spans="1:10" ht="27.95" customHeight="1" x14ac:dyDescent="0.25">
      <c r="A466" s="19" t="s">
        <v>38</v>
      </c>
      <c r="B466" s="59" t="str">
        <f ca="1">INDIRECT(_xlfn.TEXTJOIN("",TRUE,A467,"!",ADDRESS(5+A468*A464,2)))</f>
        <v>PASS</v>
      </c>
      <c r="C466" s="59"/>
      <c r="D466" s="60" t="s">
        <v>39</v>
      </c>
      <c r="E466" s="60"/>
      <c r="F466" s="61" t="str">
        <f ca="1">INDIRECT(_xlfn.TEXTJOIN("",TRUE,A467,"!",ADDRESS(5+A468*A464,5)))</f>
        <v/>
      </c>
      <c r="G466" s="61"/>
      <c r="H466" s="61"/>
      <c r="I466" s="61"/>
      <c r="J466" s="61"/>
    </row>
    <row r="467" spans="1:10" ht="27.95" customHeight="1" x14ac:dyDescent="0.25">
      <c r="A467" s="22" t="str">
        <f>A446</f>
        <v>TC_I</v>
      </c>
    </row>
    <row r="468" spans="1:10" ht="27.95" customHeight="1" x14ac:dyDescent="0.25">
      <c r="A468" s="22">
        <f>A447+1</f>
        <v>22</v>
      </c>
    </row>
    <row r="469" spans="1:10" ht="27.95" customHeight="1" x14ac:dyDescent="0.25">
      <c r="A469" s="62" t="s">
        <v>26</v>
      </c>
      <c r="B469" s="62"/>
      <c r="C469" s="62" t="str">
        <f ca="1">INDIRECT(_xlfn.TEXTJOIN("",TRUE,A488,"!",ADDRESS(9+(A489-1)*A485,2)))</f>
        <v>Divyanshu Rawat</v>
      </c>
      <c r="D469" s="62"/>
      <c r="E469" s="62"/>
      <c r="F469" s="62" t="s">
        <v>52</v>
      </c>
      <c r="G469" s="62"/>
      <c r="H469" s="62"/>
      <c r="I469" s="63">
        <f ca="1">INDIRECT(_xlfn.TEXTJOIN("",TRUE,A488,"!",ADDRESS(9+(A489-1)*A485,9)))</f>
        <v>250090101023</v>
      </c>
      <c r="J469" s="63"/>
    </row>
    <row r="470" spans="1:10" ht="27.95" customHeight="1" x14ac:dyDescent="0.25">
      <c r="A470" s="62" t="s">
        <v>27</v>
      </c>
      <c r="B470" s="62"/>
      <c r="C470" s="62" t="str">
        <f ca="1">INDIRECT(_xlfn.TEXTJOIN("",TRUE,A488,"!",ADDRESS(9+(A489-1)*A485,5)))</f>
        <v>Sukhdeep Singh</v>
      </c>
      <c r="D470" s="62"/>
      <c r="E470" s="62"/>
      <c r="F470" s="64" t="s">
        <v>53</v>
      </c>
      <c r="G470" s="64"/>
      <c r="H470" s="64"/>
      <c r="I470" s="63" t="str">
        <f ca="1">INDIRECT(_xlfn.TEXTJOIN("",TRUE,A488,"!",ADDRESS(9+(A489-1)*A485,13)))</f>
        <v>UTU/2501103960</v>
      </c>
      <c r="J470" s="63"/>
    </row>
    <row r="471" spans="1:10" ht="27.95" customHeight="1" x14ac:dyDescent="0.25">
      <c r="A471" s="59" t="s">
        <v>30</v>
      </c>
      <c r="B471" s="59"/>
      <c r="C471" s="59" t="s">
        <v>31</v>
      </c>
      <c r="D471" s="59"/>
      <c r="E471" s="59"/>
      <c r="F471" s="59"/>
      <c r="G471" s="59"/>
      <c r="H471" s="15" t="s">
        <v>32</v>
      </c>
      <c r="I471" s="15" t="s">
        <v>12</v>
      </c>
      <c r="J471" s="15" t="s">
        <v>36</v>
      </c>
    </row>
    <row r="472" spans="1:10" ht="27.95" customHeight="1" x14ac:dyDescent="0.25">
      <c r="A472" s="49" t="str">
        <f ca="1">INDIRECT(_xlfn.TEXTJOIN("",TRUE,A488,"!",ADDRESS(13+(A489-1)*A485,1)))</f>
        <v>AHT 002</v>
      </c>
      <c r="B472" s="50"/>
      <c r="C472" s="51" t="str">
        <f ca="1">INDIRECT(_xlfn.TEXTJOIN("",TRUE,A488,"!",ADDRESS(13+(A489-1)*A485,2)))</f>
        <v>Engineering Chemistry</v>
      </c>
      <c r="D472" s="52"/>
      <c r="E472" s="52"/>
      <c r="F472" s="52"/>
      <c r="G472" s="53"/>
      <c r="H472" s="20">
        <f ca="1">INDIRECT(_xlfn.TEXTJOIN("",TRUE,A488,"!",ADDRESS(13+(A489-1)*A485,6)))</f>
        <v>4</v>
      </c>
      <c r="I472" s="20" t="str">
        <f ca="1">INDIRECT(_xlfn.TEXTJOIN("",TRUE,A488,"!",ADDRESS(13+(A489-1)*A485,13)))</f>
        <v>C</v>
      </c>
      <c r="J472" s="20">
        <f ca="1">INDIRECT(_xlfn.TEXTJOIN("",TRUE,A488,"!",ADDRESS(13+(A489-1)*A485,14)))</f>
        <v>7</v>
      </c>
    </row>
    <row r="473" spans="1:10" ht="27.95" customHeight="1" x14ac:dyDescent="0.25">
      <c r="A473" s="49" t="str">
        <f ca="1">INDIRECT(_xlfn.TEXTJOIN("",TRUE,A488,"!",ADDRESS(14+(A489-1)*A485,1)))</f>
        <v>AHT 003</v>
      </c>
      <c r="B473" s="50"/>
      <c r="C473" s="51" t="str">
        <f ca="1">INDIRECT(_xlfn.TEXTJOIN("",TRUE,A488,"!",ADDRESS(14+(A489-1)*A485,2)))</f>
        <v>Introduction to Engineering Mathematics</v>
      </c>
      <c r="D473" s="52"/>
      <c r="E473" s="52"/>
      <c r="F473" s="52"/>
      <c r="G473" s="53"/>
      <c r="H473" s="20">
        <f ca="1">INDIRECT(_xlfn.TEXTJOIN("",TRUE,A488,"!",ADDRESS(14+(A489-1)*A485,6)))</f>
        <v>4</v>
      </c>
      <c r="I473" s="20" t="str">
        <f ca="1">INDIRECT(_xlfn.TEXTJOIN("",TRUE,A488,"!",ADDRESS(14+(A489-1)*A485,13)))</f>
        <v>D+</v>
      </c>
      <c r="J473" s="20">
        <f ca="1">INDIRECT(_xlfn.TEXTJOIN("",TRUE,A488,"!",ADDRESS(14+(A489-1)*A485,14)))</f>
        <v>6.5</v>
      </c>
    </row>
    <row r="474" spans="1:10" ht="27.95" customHeight="1" x14ac:dyDescent="0.25">
      <c r="A474" s="49" t="str">
        <f ca="1">INDIRECT(_xlfn.TEXTJOIN("",TRUE,A488,"!",ADDRESS(15+(A489-1)*A485,1)))</f>
        <v>ECT 001</v>
      </c>
      <c r="B474" s="50"/>
      <c r="C474" s="51" t="str">
        <f ca="1">INDIRECT(_xlfn.TEXTJOIN("",TRUE,A488,"!",ADDRESS(15+(A489-1)*A485,2)))</f>
        <v>Basic Electronics Engineering</v>
      </c>
      <c r="D474" s="52"/>
      <c r="E474" s="52"/>
      <c r="F474" s="52"/>
      <c r="G474" s="53"/>
      <c r="H474" s="20">
        <f ca="1">INDIRECT(_xlfn.TEXTJOIN("",TRUE,A488,"!",ADDRESS(15+(A489-1)*A485,6)))</f>
        <v>4</v>
      </c>
      <c r="I474" s="20" t="str">
        <f ca="1">INDIRECT(_xlfn.TEXTJOIN("",TRUE,A488,"!",ADDRESS(15+(A489-1)*A485,13)))</f>
        <v>E+</v>
      </c>
      <c r="J474" s="20">
        <f ca="1">INDIRECT(_xlfn.TEXTJOIN("",TRUE,A488,"!",ADDRESS(15+(A489-1)*A485,14)))</f>
        <v>5.5</v>
      </c>
    </row>
    <row r="475" spans="1:10" ht="27.95" customHeight="1" x14ac:dyDescent="0.25">
      <c r="A475" s="49" t="str">
        <f ca="1">INDIRECT(_xlfn.TEXTJOIN("",TRUE,A488,"!",ADDRESS(16+(A489-1)*A485,1)))</f>
        <v>MET 001</v>
      </c>
      <c r="B475" s="50"/>
      <c r="C475" s="51" t="str">
        <f ca="1">INDIRECT(_xlfn.TEXTJOIN("",TRUE,A488,"!",ADDRESS(16+(A489-1)*A485,2)))</f>
        <v>Basic Mechanical Engineering</v>
      </c>
      <c r="D475" s="52"/>
      <c r="E475" s="52"/>
      <c r="F475" s="52"/>
      <c r="G475" s="53"/>
      <c r="H475" s="20">
        <f ca="1">INDIRECT(_xlfn.TEXTJOIN("",TRUE,A488,"!",ADDRESS(16+(A489-1)*A485,6)))</f>
        <v>4</v>
      </c>
      <c r="I475" s="20" t="str">
        <f ca="1">INDIRECT(_xlfn.TEXTJOIN("",TRUE,A488,"!",ADDRESS(16+(A489-1)*A485,13)))</f>
        <v>E+</v>
      </c>
      <c r="J475" s="20">
        <f ca="1">INDIRECT(_xlfn.TEXTJOIN("",TRUE,A488,"!",ADDRESS(16+(A489-1)*A485,14)))</f>
        <v>5.5</v>
      </c>
    </row>
    <row r="476" spans="1:10" ht="27.95" customHeight="1" x14ac:dyDescent="0.25">
      <c r="A476" s="49" t="str">
        <f ca="1">INDIRECT(_xlfn.TEXTJOIN("",TRUE,A488,"!",ADDRESS(17+(A489-1)*A485,1)))</f>
        <v>AHP 002</v>
      </c>
      <c r="B476" s="50"/>
      <c r="C476" s="51" t="str">
        <f ca="1">INDIRECT(_xlfn.TEXTJOIN("",TRUE,A488,"!",ADDRESS(17+(A489-1)*A485,2)))</f>
        <v>Engineering Chemistry Lab</v>
      </c>
      <c r="D476" s="52"/>
      <c r="E476" s="52"/>
      <c r="F476" s="52"/>
      <c r="G476" s="53"/>
      <c r="H476" s="20">
        <f ca="1">INDIRECT(_xlfn.TEXTJOIN("",TRUE,A488,"!",ADDRESS(17+(A489-1)*A485,6)))</f>
        <v>1</v>
      </c>
      <c r="I476" s="20" t="str">
        <f ca="1">INDIRECT(_xlfn.TEXTJOIN("",TRUE,A488,"!",ADDRESS(17+(A489-1)*A485,13)))</f>
        <v>B</v>
      </c>
      <c r="J476" s="20">
        <f ca="1">INDIRECT(_xlfn.TEXTJOIN("",TRUE,A488,"!",ADDRESS(17+(A489-1)*A485,14)))</f>
        <v>8</v>
      </c>
    </row>
    <row r="477" spans="1:10" ht="27.95" customHeight="1" x14ac:dyDescent="0.25">
      <c r="A477" s="49" t="str">
        <f ca="1">INDIRECT(_xlfn.TEXTJOIN("",TRUE,A488,"!",ADDRESS(18+(A489-1)*A485,1)))</f>
        <v>ECP 001</v>
      </c>
      <c r="B477" s="50"/>
      <c r="C477" s="51" t="str">
        <f ca="1">INDIRECT(_xlfn.TEXTJOIN("",TRUE,A488,"!",ADDRESS(18+(A489-1)*A485,2)))</f>
        <v>Basic Electronics Engineering Lab</v>
      </c>
      <c r="D477" s="52"/>
      <c r="E477" s="52"/>
      <c r="F477" s="52"/>
      <c r="G477" s="53"/>
      <c r="H477" s="20">
        <f ca="1">INDIRECT(_xlfn.TEXTJOIN("",TRUE,A488,"!",ADDRESS(18+(A489-1)*A485,6)))</f>
        <v>1</v>
      </c>
      <c r="I477" s="20" t="str">
        <f ca="1">INDIRECT(_xlfn.TEXTJOIN("",TRUE,A488,"!",ADDRESS(18+(A489-1)*A485,13)))</f>
        <v>B+</v>
      </c>
      <c r="J477" s="20">
        <f ca="1">INDIRECT(_xlfn.TEXTJOIN("",TRUE,A488,"!",ADDRESS(18+(A489-1)*A485,14)))</f>
        <v>8.5</v>
      </c>
    </row>
    <row r="478" spans="1:10" ht="27.95" customHeight="1" x14ac:dyDescent="0.25">
      <c r="A478" s="49" t="str">
        <f ca="1">INDIRECT(_xlfn.TEXTJOIN("",TRUE,A488,"!",ADDRESS(19+(A489-1)*A485,1)))</f>
        <v>MEP 001</v>
      </c>
      <c r="B478" s="50"/>
      <c r="C478" s="51" t="str">
        <f ca="1">INDIRECT(_xlfn.TEXTJOIN("",TRUE,A488,"!",ADDRESS(19+(A489-1)*A485,2)))</f>
        <v>Basic Mechanical Engineering Lab</v>
      </c>
      <c r="D478" s="52"/>
      <c r="E478" s="52"/>
      <c r="F478" s="52"/>
      <c r="G478" s="53"/>
      <c r="H478" s="20">
        <f ca="1">INDIRECT(_xlfn.TEXTJOIN("",TRUE,A488,"!",ADDRESS(19+(A489-1)*A485,6)))</f>
        <v>1</v>
      </c>
      <c r="I478" s="20" t="str">
        <f ca="1">INDIRECT(_xlfn.TEXTJOIN("",TRUE,A488,"!",ADDRESS(19+(A489-1)*A485,13)))</f>
        <v>B+</v>
      </c>
      <c r="J478" s="20">
        <f ca="1">INDIRECT(_xlfn.TEXTJOIN("",TRUE,A488,"!",ADDRESS(19+(A489-1)*A485,14)))</f>
        <v>8.5</v>
      </c>
    </row>
    <row r="479" spans="1:10" ht="27.95" customHeight="1" x14ac:dyDescent="0.25">
      <c r="A479" s="49" t="str">
        <f ca="1">INDIRECT(_xlfn.TEXTJOIN("",TRUE,A488,"!",ADDRESS(20+(A489-1)*A485,1)))</f>
        <v>MEP 003</v>
      </c>
      <c r="B479" s="50"/>
      <c r="C479" s="51" t="str">
        <f ca="1">INDIRECT(_xlfn.TEXTJOIN("",TRUE,A488,"!",ADDRESS(20+(A489-1)*A485,2)))</f>
        <v>Workshop Practices Lab</v>
      </c>
      <c r="D479" s="52"/>
      <c r="E479" s="52"/>
      <c r="F479" s="52"/>
      <c r="G479" s="53"/>
      <c r="H479" s="20">
        <f ca="1">INDIRECT(_xlfn.TEXTJOIN("",TRUE,A488,"!",ADDRESS(20+(A489-1)*A485,6)))</f>
        <v>2</v>
      </c>
      <c r="I479" s="20" t="str">
        <f ca="1">INDIRECT(_xlfn.TEXTJOIN("",TRUE,A488,"!",ADDRESS(20+(A489-1)*A485,13)))</f>
        <v>A</v>
      </c>
      <c r="J479" s="20">
        <f ca="1">INDIRECT(_xlfn.TEXTJOIN("",TRUE,A488,"!",ADDRESS(20+(A489-1)*A485,14)))</f>
        <v>9</v>
      </c>
    </row>
    <row r="480" spans="1:10" ht="27.95" customHeight="1" x14ac:dyDescent="0.25">
      <c r="A480" s="49" t="str">
        <f ca="1">INDIRECT(_xlfn.TEXTJOIN("",TRUE,A488,"!",ADDRESS(21+(A489-1)*A485,1)))</f>
        <v>AHP 004</v>
      </c>
      <c r="B480" s="50"/>
      <c r="C480" s="51" t="str">
        <f ca="1">INDIRECT(_xlfn.TEXTJOIN("",TRUE,A488,"!",ADDRESS(21+(A489-1)*A485,2)))</f>
        <v>Emerging Technologies in Engineering Lab</v>
      </c>
      <c r="D480" s="52"/>
      <c r="E480" s="52"/>
      <c r="F480" s="52"/>
      <c r="G480" s="53"/>
      <c r="H480" s="20">
        <f ca="1">INDIRECT(_xlfn.TEXTJOIN("",TRUE,A488,"!",ADDRESS(21+(A489-1)*A485,6)))</f>
        <v>1</v>
      </c>
      <c r="I480" s="20" t="str">
        <f ca="1">INDIRECT(_xlfn.TEXTJOIN("",TRUE,A488,"!",ADDRESS(21+(A489-1)*A485,13)))</f>
        <v>A+</v>
      </c>
      <c r="J480" s="20">
        <f ca="1">INDIRECT(_xlfn.TEXTJOIN("",TRUE,A488,"!",ADDRESS(21+(A489-1)*A485,14)))</f>
        <v>9.5</v>
      </c>
    </row>
    <row r="481" spans="1:10" ht="27.95" customHeight="1" x14ac:dyDescent="0.25">
      <c r="A481" s="49" t="str">
        <f ca="1">INDIRECT(_xlfn.TEXTJOIN("",TRUE,A488,"!",ADDRESS(22+(A489-1)*A485,1)))</f>
        <v>CSP 002</v>
      </c>
      <c r="B481" s="50"/>
      <c r="C481" s="51" t="str">
        <f ca="1">INDIRECT(_xlfn.TEXTJOIN("",TRUE,A488,"!",ADDRESS(22+(A489-1)*A485,2)))</f>
        <v>Computer Applications and IOT</v>
      </c>
      <c r="D481" s="52"/>
      <c r="E481" s="52"/>
      <c r="F481" s="52"/>
      <c r="G481" s="53"/>
      <c r="H481" s="20">
        <f ca="1">INDIRECT(_xlfn.TEXTJOIN("",TRUE,A488,"!",ADDRESS(22+(A489-1)*A485,6)))</f>
        <v>1</v>
      </c>
      <c r="I481" s="20" t="str">
        <f ca="1">INDIRECT(_xlfn.TEXTJOIN("",TRUE,A488,"!",ADDRESS(22+(A489-1)*A485,13)))</f>
        <v>A</v>
      </c>
      <c r="J481" s="20">
        <f ca="1">INDIRECT(_xlfn.TEXTJOIN("",TRUE,A488,"!",ADDRESS(22+(A489-1)*A485,14)))</f>
        <v>9</v>
      </c>
    </row>
    <row r="482" spans="1:10" ht="27.95" customHeight="1" x14ac:dyDescent="0.25">
      <c r="A482" s="49" t="str">
        <f ca="1">INDIRECT(_xlfn.TEXTJOIN("",TRUE,A488,"!",ADDRESS(23+(A489-1)*A485,1)))</f>
        <v>AHP 006</v>
      </c>
      <c r="B482" s="50"/>
      <c r="C482" s="51" t="str">
        <f ca="1">INDIRECT(_xlfn.TEXTJOIN("",TRUE,A488,"!",ADDRESS(23+(A489-1)*A485,2)))</f>
        <v>English Language Lab ($)</v>
      </c>
      <c r="D482" s="52"/>
      <c r="E482" s="52"/>
      <c r="F482" s="52"/>
      <c r="G482" s="53"/>
      <c r="H482" s="20">
        <f ca="1">INDIRECT(_xlfn.TEXTJOIN("",TRUE,A488,"!",ADDRESS(23+(A489-1)*A485,6)))</f>
        <v>0</v>
      </c>
      <c r="I482" s="20" t="str">
        <f ca="1">INDIRECT(_xlfn.TEXTJOIN("",TRUE,A488,"!",ADDRESS(23+(A489-1)*A485,13)))</f>
        <v>D+</v>
      </c>
      <c r="J482" s="20">
        <f ca="1">INDIRECT(_xlfn.TEXTJOIN("",TRUE,A488,"!",ADDRESS(23+(A489-1)*A485,14)))</f>
        <v>6.5</v>
      </c>
    </row>
    <row r="483" spans="1:10" ht="27.95" customHeight="1" x14ac:dyDescent="0.25">
      <c r="A483" s="49" t="str">
        <f ca="1">INDIRECT(_xlfn.TEXTJOIN("",TRUE,A488,"!",ADDRESS(24+(A489-1)*A485,1)))</f>
        <v>GP 01</v>
      </c>
      <c r="B483" s="50"/>
      <c r="C483" s="51" t="str">
        <f ca="1">INDIRECT(_xlfn.TEXTJOIN("",TRUE,A488,"!",ADDRESS(24+(A489-1)*A485,2)))</f>
        <v>General Proficiency ($)</v>
      </c>
      <c r="D483" s="52"/>
      <c r="E483" s="52"/>
      <c r="F483" s="52"/>
      <c r="G483" s="53"/>
      <c r="H483" s="20">
        <f ca="1">INDIRECT(_xlfn.TEXTJOIN("",TRUE,A488,"!",ADDRESS(24+(A489-1)*A485,6)))</f>
        <v>0</v>
      </c>
      <c r="I483" s="54" t="str">
        <f ca="1">INDIRECT(_xlfn.TEXTJOIN("",TRUE,A488,"!",ADDRESS(24+(A489-1)*A485,13)))</f>
        <v>Excellent</v>
      </c>
      <c r="J483" s="55"/>
    </row>
    <row r="484" spans="1:10" ht="27.95" customHeight="1" x14ac:dyDescent="0.25">
      <c r="A484" s="56" t="s">
        <v>54</v>
      </c>
      <c r="B484" s="56"/>
      <c r="C484" s="56"/>
      <c r="D484" s="56"/>
      <c r="E484" s="56"/>
      <c r="F484" s="56"/>
      <c r="G484" s="56"/>
      <c r="H484" s="16">
        <f ca="1">SUM(H472:H483)</f>
        <v>23</v>
      </c>
      <c r="I484" s="16" t="s">
        <v>46</v>
      </c>
      <c r="J484" s="16">
        <f ca="1">SUMPRODUCT(J472:J482,H472:H482)</f>
        <v>159.5</v>
      </c>
    </row>
    <row r="485" spans="1:10" ht="27.95" customHeight="1" x14ac:dyDescent="0.25">
      <c r="A485" s="22">
        <f>ROWS(A472:B483)+9</f>
        <v>21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7.95" customHeight="1" x14ac:dyDescent="0.25">
      <c r="A486" s="57" t="s">
        <v>42</v>
      </c>
      <c r="B486" s="57"/>
      <c r="C486" s="21">
        <f ca="1">INDIRECT(_xlfn.TEXTJOIN("",TRUE,A488,"!",ADDRESS(5+A489*A485,12)))</f>
        <v>23</v>
      </c>
      <c r="D486" s="57" t="s">
        <v>40</v>
      </c>
      <c r="E486" s="57"/>
      <c r="F486" s="18">
        <f ca="1">INDIRECT(_xlfn.TEXTJOIN("",TRUE,A488,"!",ADDRESS(5+A489*A485,8)))</f>
        <v>6.9347826086956523</v>
      </c>
      <c r="G486" s="57" t="s">
        <v>41</v>
      </c>
      <c r="H486" s="57"/>
      <c r="I486" s="58">
        <f ca="1">INDIRECT(_xlfn.TEXTJOIN("",TRUE,A488,"!",ADDRESS(5+A489*A485,10)))</f>
        <v>6.9347826086956523</v>
      </c>
      <c r="J486" s="58"/>
    </row>
    <row r="487" spans="1:10" ht="27.95" customHeight="1" x14ac:dyDescent="0.25">
      <c r="A487" s="19" t="s">
        <v>38</v>
      </c>
      <c r="B487" s="59" t="str">
        <f ca="1">INDIRECT(_xlfn.TEXTJOIN("",TRUE,A488,"!",ADDRESS(5+A489*A485,2)))</f>
        <v>PASS</v>
      </c>
      <c r="C487" s="59"/>
      <c r="D487" s="60" t="s">
        <v>39</v>
      </c>
      <c r="E487" s="60"/>
      <c r="F487" s="61" t="str">
        <f ca="1">INDIRECT(_xlfn.TEXTJOIN("",TRUE,A488,"!",ADDRESS(5+A489*A485,5)))</f>
        <v/>
      </c>
      <c r="G487" s="61"/>
      <c r="H487" s="61"/>
      <c r="I487" s="61"/>
      <c r="J487" s="61"/>
    </row>
    <row r="488" spans="1:10" ht="27.95" customHeight="1" x14ac:dyDescent="0.25">
      <c r="A488" s="22" t="str">
        <f>A467</f>
        <v>TC_I</v>
      </c>
    </row>
    <row r="489" spans="1:10" ht="27.95" customHeight="1" x14ac:dyDescent="0.25">
      <c r="A489" s="22">
        <f>A468+1</f>
        <v>23</v>
      </c>
    </row>
    <row r="490" spans="1:10" ht="27.95" customHeight="1" x14ac:dyDescent="0.25">
      <c r="A490" s="62" t="s">
        <v>26</v>
      </c>
      <c r="B490" s="62"/>
      <c r="C490" s="62" t="str">
        <f ca="1">INDIRECT(_xlfn.TEXTJOIN("",TRUE,A509,"!",ADDRESS(9+(A510-1)*A506,2)))</f>
        <v>Diya Uniyal</v>
      </c>
      <c r="D490" s="62"/>
      <c r="E490" s="62"/>
      <c r="F490" s="62" t="s">
        <v>52</v>
      </c>
      <c r="G490" s="62"/>
      <c r="H490" s="62"/>
      <c r="I490" s="63">
        <f ca="1">INDIRECT(_xlfn.TEXTJOIN("",TRUE,A509,"!",ADDRESS(9+(A510-1)*A506,9)))</f>
        <v>250090101024</v>
      </c>
      <c r="J490" s="63"/>
    </row>
    <row r="491" spans="1:10" ht="27.95" customHeight="1" x14ac:dyDescent="0.25">
      <c r="A491" s="62" t="s">
        <v>27</v>
      </c>
      <c r="B491" s="62"/>
      <c r="C491" s="62" t="str">
        <f ca="1">INDIRECT(_xlfn.TEXTJOIN("",TRUE,A509,"!",ADDRESS(9+(A510-1)*A506,5)))</f>
        <v>Jitendra Prasad Uniyal</v>
      </c>
      <c r="D491" s="62"/>
      <c r="E491" s="62"/>
      <c r="F491" s="64" t="s">
        <v>53</v>
      </c>
      <c r="G491" s="64"/>
      <c r="H491" s="64"/>
      <c r="I491" s="63" t="str">
        <f ca="1">INDIRECT(_xlfn.TEXTJOIN("",TRUE,A509,"!",ADDRESS(9+(A510-1)*A506,13)))</f>
        <v>UTU/2501103690</v>
      </c>
      <c r="J491" s="63"/>
    </row>
    <row r="492" spans="1:10" ht="27.95" customHeight="1" x14ac:dyDescent="0.25">
      <c r="A492" s="59" t="s">
        <v>30</v>
      </c>
      <c r="B492" s="59"/>
      <c r="C492" s="59" t="s">
        <v>31</v>
      </c>
      <c r="D492" s="59"/>
      <c r="E492" s="59"/>
      <c r="F492" s="59"/>
      <c r="G492" s="59"/>
      <c r="H492" s="15" t="s">
        <v>32</v>
      </c>
      <c r="I492" s="15" t="s">
        <v>12</v>
      </c>
      <c r="J492" s="15" t="s">
        <v>36</v>
      </c>
    </row>
    <row r="493" spans="1:10" ht="27.95" customHeight="1" x14ac:dyDescent="0.25">
      <c r="A493" s="49" t="str">
        <f ca="1">INDIRECT(_xlfn.TEXTJOIN("",TRUE,A509,"!",ADDRESS(13+(A510-1)*A506,1)))</f>
        <v>AHT 002</v>
      </c>
      <c r="B493" s="50"/>
      <c r="C493" s="51" t="str">
        <f ca="1">INDIRECT(_xlfn.TEXTJOIN("",TRUE,A509,"!",ADDRESS(13+(A510-1)*A506,2)))</f>
        <v>Engineering Chemistry</v>
      </c>
      <c r="D493" s="52"/>
      <c r="E493" s="52"/>
      <c r="F493" s="52"/>
      <c r="G493" s="53"/>
      <c r="H493" s="20">
        <f ca="1">INDIRECT(_xlfn.TEXTJOIN("",TRUE,A509,"!",ADDRESS(13+(A510-1)*A506,6)))</f>
        <v>4</v>
      </c>
      <c r="I493" s="20" t="str">
        <f ca="1">INDIRECT(_xlfn.TEXTJOIN("",TRUE,A509,"!",ADDRESS(13+(A510-1)*A506,13)))</f>
        <v>C+</v>
      </c>
      <c r="J493" s="20">
        <f ca="1">INDIRECT(_xlfn.TEXTJOIN("",TRUE,A509,"!",ADDRESS(13+(A510-1)*A506,14)))</f>
        <v>7.5</v>
      </c>
    </row>
    <row r="494" spans="1:10" ht="27.95" customHeight="1" x14ac:dyDescent="0.25">
      <c r="A494" s="49" t="str">
        <f ca="1">INDIRECT(_xlfn.TEXTJOIN("",TRUE,A509,"!",ADDRESS(14+(A510-1)*A506,1)))</f>
        <v>AHT 003</v>
      </c>
      <c r="B494" s="50"/>
      <c r="C494" s="51" t="str">
        <f ca="1">INDIRECT(_xlfn.TEXTJOIN("",TRUE,A509,"!",ADDRESS(14+(A510-1)*A506,2)))</f>
        <v>Introduction to Engineering Mathematics</v>
      </c>
      <c r="D494" s="52"/>
      <c r="E494" s="52"/>
      <c r="F494" s="52"/>
      <c r="G494" s="53"/>
      <c r="H494" s="20">
        <f ca="1">INDIRECT(_xlfn.TEXTJOIN("",TRUE,A509,"!",ADDRESS(14+(A510-1)*A506,6)))</f>
        <v>4</v>
      </c>
      <c r="I494" s="20" t="str">
        <f ca="1">INDIRECT(_xlfn.TEXTJOIN("",TRUE,A509,"!",ADDRESS(14+(A510-1)*A506,13)))</f>
        <v>C+</v>
      </c>
      <c r="J494" s="20">
        <f ca="1">INDIRECT(_xlfn.TEXTJOIN("",TRUE,A509,"!",ADDRESS(14+(A510-1)*A506,14)))</f>
        <v>7.5</v>
      </c>
    </row>
    <row r="495" spans="1:10" ht="27.95" customHeight="1" x14ac:dyDescent="0.25">
      <c r="A495" s="49" t="str">
        <f ca="1">INDIRECT(_xlfn.TEXTJOIN("",TRUE,A509,"!",ADDRESS(15+(A510-1)*A506,1)))</f>
        <v>ECT 001</v>
      </c>
      <c r="B495" s="50"/>
      <c r="C495" s="51" t="str">
        <f ca="1">INDIRECT(_xlfn.TEXTJOIN("",TRUE,A509,"!",ADDRESS(15+(A510-1)*A506,2)))</f>
        <v>Basic Electronics Engineering</v>
      </c>
      <c r="D495" s="52"/>
      <c r="E495" s="52"/>
      <c r="F495" s="52"/>
      <c r="G495" s="53"/>
      <c r="H495" s="20">
        <f ca="1">INDIRECT(_xlfn.TEXTJOIN("",TRUE,A509,"!",ADDRESS(15+(A510-1)*A506,6)))</f>
        <v>4</v>
      </c>
      <c r="I495" s="20" t="str">
        <f ca="1">INDIRECT(_xlfn.TEXTJOIN("",TRUE,A509,"!",ADDRESS(15+(A510-1)*A506,13)))</f>
        <v>D</v>
      </c>
      <c r="J495" s="20">
        <f ca="1">INDIRECT(_xlfn.TEXTJOIN("",TRUE,A509,"!",ADDRESS(15+(A510-1)*A506,14)))</f>
        <v>6</v>
      </c>
    </row>
    <row r="496" spans="1:10" ht="27.95" customHeight="1" x14ac:dyDescent="0.25">
      <c r="A496" s="49" t="str">
        <f ca="1">INDIRECT(_xlfn.TEXTJOIN("",TRUE,A509,"!",ADDRESS(16+(A510-1)*A506,1)))</f>
        <v>MET 001</v>
      </c>
      <c r="B496" s="50"/>
      <c r="C496" s="51" t="str">
        <f ca="1">INDIRECT(_xlfn.TEXTJOIN("",TRUE,A509,"!",ADDRESS(16+(A510-1)*A506,2)))</f>
        <v>Basic Mechanical Engineering</v>
      </c>
      <c r="D496" s="52"/>
      <c r="E496" s="52"/>
      <c r="F496" s="52"/>
      <c r="G496" s="53"/>
      <c r="H496" s="20">
        <f ca="1">INDIRECT(_xlfn.TEXTJOIN("",TRUE,A509,"!",ADDRESS(16+(A510-1)*A506,6)))</f>
        <v>4</v>
      </c>
      <c r="I496" s="20" t="str">
        <f ca="1">INDIRECT(_xlfn.TEXTJOIN("",TRUE,A509,"!",ADDRESS(16+(A510-1)*A506,13)))</f>
        <v>B</v>
      </c>
      <c r="J496" s="20">
        <f ca="1">INDIRECT(_xlfn.TEXTJOIN("",TRUE,A509,"!",ADDRESS(16+(A510-1)*A506,14)))</f>
        <v>8</v>
      </c>
    </row>
    <row r="497" spans="1:10" ht="27.95" customHeight="1" x14ac:dyDescent="0.25">
      <c r="A497" s="49" t="str">
        <f ca="1">INDIRECT(_xlfn.TEXTJOIN("",TRUE,A509,"!",ADDRESS(17+(A510-1)*A506,1)))</f>
        <v>AHP 002</v>
      </c>
      <c r="B497" s="50"/>
      <c r="C497" s="51" t="str">
        <f ca="1">INDIRECT(_xlfn.TEXTJOIN("",TRUE,A509,"!",ADDRESS(17+(A510-1)*A506,2)))</f>
        <v>Engineering Chemistry Lab</v>
      </c>
      <c r="D497" s="52"/>
      <c r="E497" s="52"/>
      <c r="F497" s="52"/>
      <c r="G497" s="53"/>
      <c r="H497" s="20">
        <f ca="1">INDIRECT(_xlfn.TEXTJOIN("",TRUE,A509,"!",ADDRESS(17+(A510-1)*A506,6)))</f>
        <v>1</v>
      </c>
      <c r="I497" s="20" t="str">
        <f ca="1">INDIRECT(_xlfn.TEXTJOIN("",TRUE,A509,"!",ADDRESS(17+(A510-1)*A506,13)))</f>
        <v>A+</v>
      </c>
      <c r="J497" s="20">
        <f ca="1">INDIRECT(_xlfn.TEXTJOIN("",TRUE,A509,"!",ADDRESS(17+(A510-1)*A506,14)))</f>
        <v>9.5</v>
      </c>
    </row>
    <row r="498" spans="1:10" ht="27.95" customHeight="1" x14ac:dyDescent="0.25">
      <c r="A498" s="49" t="str">
        <f ca="1">INDIRECT(_xlfn.TEXTJOIN("",TRUE,A509,"!",ADDRESS(18+(A510-1)*A506,1)))</f>
        <v>ECP 001</v>
      </c>
      <c r="B498" s="50"/>
      <c r="C498" s="51" t="str">
        <f ca="1">INDIRECT(_xlfn.TEXTJOIN("",TRUE,A509,"!",ADDRESS(18+(A510-1)*A506,2)))</f>
        <v>Basic Electronics Engineering Lab</v>
      </c>
      <c r="D498" s="52"/>
      <c r="E498" s="52"/>
      <c r="F498" s="52"/>
      <c r="G498" s="53"/>
      <c r="H498" s="20">
        <f ca="1">INDIRECT(_xlfn.TEXTJOIN("",TRUE,A509,"!",ADDRESS(18+(A510-1)*A506,6)))</f>
        <v>1</v>
      </c>
      <c r="I498" s="20" t="str">
        <f ca="1">INDIRECT(_xlfn.TEXTJOIN("",TRUE,A509,"!",ADDRESS(18+(A510-1)*A506,13)))</f>
        <v>B+</v>
      </c>
      <c r="J498" s="20">
        <f ca="1">INDIRECT(_xlfn.TEXTJOIN("",TRUE,A509,"!",ADDRESS(18+(A510-1)*A506,14)))</f>
        <v>8.5</v>
      </c>
    </row>
    <row r="499" spans="1:10" ht="27.95" customHeight="1" x14ac:dyDescent="0.25">
      <c r="A499" s="49" t="str">
        <f ca="1">INDIRECT(_xlfn.TEXTJOIN("",TRUE,A509,"!",ADDRESS(19+(A510-1)*A506,1)))</f>
        <v>MEP 001</v>
      </c>
      <c r="B499" s="50"/>
      <c r="C499" s="51" t="str">
        <f ca="1">INDIRECT(_xlfn.TEXTJOIN("",TRUE,A509,"!",ADDRESS(19+(A510-1)*A506,2)))</f>
        <v>Basic Mechanical Engineering Lab</v>
      </c>
      <c r="D499" s="52"/>
      <c r="E499" s="52"/>
      <c r="F499" s="52"/>
      <c r="G499" s="53"/>
      <c r="H499" s="20">
        <f ca="1">INDIRECT(_xlfn.TEXTJOIN("",TRUE,A509,"!",ADDRESS(19+(A510-1)*A506,6)))</f>
        <v>1</v>
      </c>
      <c r="I499" s="20" t="str">
        <f ca="1">INDIRECT(_xlfn.TEXTJOIN("",TRUE,A509,"!",ADDRESS(19+(A510-1)*A506,13)))</f>
        <v>A</v>
      </c>
      <c r="J499" s="20">
        <f ca="1">INDIRECT(_xlfn.TEXTJOIN("",TRUE,A509,"!",ADDRESS(19+(A510-1)*A506,14)))</f>
        <v>9</v>
      </c>
    </row>
    <row r="500" spans="1:10" ht="27.95" customHeight="1" x14ac:dyDescent="0.25">
      <c r="A500" s="49" t="str">
        <f ca="1">INDIRECT(_xlfn.TEXTJOIN("",TRUE,A509,"!",ADDRESS(20+(A510-1)*A506,1)))</f>
        <v>MEP 003</v>
      </c>
      <c r="B500" s="50"/>
      <c r="C500" s="51" t="str">
        <f ca="1">INDIRECT(_xlfn.TEXTJOIN("",TRUE,A509,"!",ADDRESS(20+(A510-1)*A506,2)))</f>
        <v>Workshop Practices Lab</v>
      </c>
      <c r="D500" s="52"/>
      <c r="E500" s="52"/>
      <c r="F500" s="52"/>
      <c r="G500" s="53"/>
      <c r="H500" s="20">
        <f ca="1">INDIRECT(_xlfn.TEXTJOIN("",TRUE,A509,"!",ADDRESS(20+(A510-1)*A506,6)))</f>
        <v>2</v>
      </c>
      <c r="I500" s="20" t="str">
        <f ca="1">INDIRECT(_xlfn.TEXTJOIN("",TRUE,A509,"!",ADDRESS(20+(A510-1)*A506,13)))</f>
        <v>O</v>
      </c>
      <c r="J500" s="20">
        <f ca="1">INDIRECT(_xlfn.TEXTJOIN("",TRUE,A509,"!",ADDRESS(20+(A510-1)*A506,14)))</f>
        <v>10</v>
      </c>
    </row>
    <row r="501" spans="1:10" ht="27.95" customHeight="1" x14ac:dyDescent="0.25">
      <c r="A501" s="49" t="str">
        <f ca="1">INDIRECT(_xlfn.TEXTJOIN("",TRUE,A509,"!",ADDRESS(21+(A510-1)*A506,1)))</f>
        <v>AHP 004</v>
      </c>
      <c r="B501" s="50"/>
      <c r="C501" s="51" t="str">
        <f ca="1">INDIRECT(_xlfn.TEXTJOIN("",TRUE,A509,"!",ADDRESS(21+(A510-1)*A506,2)))</f>
        <v>Emerging Technologies in Engineering Lab</v>
      </c>
      <c r="D501" s="52"/>
      <c r="E501" s="52"/>
      <c r="F501" s="52"/>
      <c r="G501" s="53"/>
      <c r="H501" s="20">
        <f ca="1">INDIRECT(_xlfn.TEXTJOIN("",TRUE,A509,"!",ADDRESS(21+(A510-1)*A506,6)))</f>
        <v>1</v>
      </c>
      <c r="I501" s="20" t="str">
        <f ca="1">INDIRECT(_xlfn.TEXTJOIN("",TRUE,A509,"!",ADDRESS(21+(A510-1)*A506,13)))</f>
        <v>A+</v>
      </c>
      <c r="J501" s="20">
        <f ca="1">INDIRECT(_xlfn.TEXTJOIN("",TRUE,A509,"!",ADDRESS(21+(A510-1)*A506,14)))</f>
        <v>9.5</v>
      </c>
    </row>
    <row r="502" spans="1:10" ht="27.95" customHeight="1" x14ac:dyDescent="0.25">
      <c r="A502" s="49" t="str">
        <f ca="1">INDIRECT(_xlfn.TEXTJOIN("",TRUE,A509,"!",ADDRESS(22+(A510-1)*A506,1)))</f>
        <v>CSP 002</v>
      </c>
      <c r="B502" s="50"/>
      <c r="C502" s="51" t="str">
        <f ca="1">INDIRECT(_xlfn.TEXTJOIN("",TRUE,A509,"!",ADDRESS(22+(A510-1)*A506,2)))</f>
        <v>Computer Applications and IOT</v>
      </c>
      <c r="D502" s="52"/>
      <c r="E502" s="52"/>
      <c r="F502" s="52"/>
      <c r="G502" s="53"/>
      <c r="H502" s="20">
        <f ca="1">INDIRECT(_xlfn.TEXTJOIN("",TRUE,A509,"!",ADDRESS(22+(A510-1)*A506,6)))</f>
        <v>1</v>
      </c>
      <c r="I502" s="20" t="str">
        <f ca="1">INDIRECT(_xlfn.TEXTJOIN("",TRUE,A509,"!",ADDRESS(22+(A510-1)*A506,13)))</f>
        <v>B+</v>
      </c>
      <c r="J502" s="20">
        <f ca="1">INDIRECT(_xlfn.TEXTJOIN("",TRUE,A509,"!",ADDRESS(22+(A510-1)*A506,14)))</f>
        <v>8.5</v>
      </c>
    </row>
    <row r="503" spans="1:10" ht="27.95" customHeight="1" x14ac:dyDescent="0.25">
      <c r="A503" s="49" t="str">
        <f ca="1">INDIRECT(_xlfn.TEXTJOIN("",TRUE,A509,"!",ADDRESS(23+(A510-1)*A506,1)))</f>
        <v>AHP 006</v>
      </c>
      <c r="B503" s="50"/>
      <c r="C503" s="51" t="str">
        <f ca="1">INDIRECT(_xlfn.TEXTJOIN("",TRUE,A509,"!",ADDRESS(23+(A510-1)*A506,2)))</f>
        <v>English Language Lab ($)</v>
      </c>
      <c r="D503" s="52"/>
      <c r="E503" s="52"/>
      <c r="F503" s="52"/>
      <c r="G503" s="53"/>
      <c r="H503" s="20">
        <f ca="1">INDIRECT(_xlfn.TEXTJOIN("",TRUE,A509,"!",ADDRESS(23+(A510-1)*A506,6)))</f>
        <v>0</v>
      </c>
      <c r="I503" s="20" t="str">
        <f ca="1">INDIRECT(_xlfn.TEXTJOIN("",TRUE,A509,"!",ADDRESS(23+(A510-1)*A506,13)))</f>
        <v>B</v>
      </c>
      <c r="J503" s="20">
        <f ca="1">INDIRECT(_xlfn.TEXTJOIN("",TRUE,A509,"!",ADDRESS(23+(A510-1)*A506,14)))</f>
        <v>8</v>
      </c>
    </row>
    <row r="504" spans="1:10" ht="27.95" customHeight="1" x14ac:dyDescent="0.25">
      <c r="A504" s="49" t="str">
        <f ca="1">INDIRECT(_xlfn.TEXTJOIN("",TRUE,A509,"!",ADDRESS(24+(A510-1)*A506,1)))</f>
        <v>GP 01</v>
      </c>
      <c r="B504" s="50"/>
      <c r="C504" s="51" t="str">
        <f ca="1">INDIRECT(_xlfn.TEXTJOIN("",TRUE,A509,"!",ADDRESS(24+(A510-1)*A506,2)))</f>
        <v>General Proficiency ($)</v>
      </c>
      <c r="D504" s="52"/>
      <c r="E504" s="52"/>
      <c r="F504" s="52"/>
      <c r="G504" s="53"/>
      <c r="H504" s="20">
        <f ca="1">INDIRECT(_xlfn.TEXTJOIN("",TRUE,A509,"!",ADDRESS(24+(A510-1)*A506,6)))</f>
        <v>0</v>
      </c>
      <c r="I504" s="54" t="str">
        <f ca="1">INDIRECT(_xlfn.TEXTJOIN("",TRUE,A509,"!",ADDRESS(24+(A510-1)*A506,13)))</f>
        <v>Excellent</v>
      </c>
      <c r="J504" s="55"/>
    </row>
    <row r="505" spans="1:10" ht="27.95" customHeight="1" x14ac:dyDescent="0.25">
      <c r="A505" s="56" t="s">
        <v>54</v>
      </c>
      <c r="B505" s="56"/>
      <c r="C505" s="56"/>
      <c r="D505" s="56"/>
      <c r="E505" s="56"/>
      <c r="F505" s="56"/>
      <c r="G505" s="56"/>
      <c r="H505" s="16">
        <f ca="1">SUM(H493:H504)</f>
        <v>23</v>
      </c>
      <c r="I505" s="16" t="s">
        <v>46</v>
      </c>
      <c r="J505" s="16">
        <f ca="1">SUMPRODUCT(J493:J503,H493:H503)</f>
        <v>181</v>
      </c>
    </row>
    <row r="506" spans="1:10" ht="27.95" customHeight="1" x14ac:dyDescent="0.25">
      <c r="A506" s="22">
        <f>ROWS(A493:B504)+9</f>
        <v>21</v>
      </c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27.95" customHeight="1" x14ac:dyDescent="0.25">
      <c r="A507" s="57" t="s">
        <v>42</v>
      </c>
      <c r="B507" s="57"/>
      <c r="C507" s="21">
        <f ca="1">INDIRECT(_xlfn.TEXTJOIN("",TRUE,A509,"!",ADDRESS(5+A510*A506,12)))</f>
        <v>23</v>
      </c>
      <c r="D507" s="57" t="s">
        <v>40</v>
      </c>
      <c r="E507" s="57"/>
      <c r="F507" s="18">
        <f ca="1">INDIRECT(_xlfn.TEXTJOIN("",TRUE,A509,"!",ADDRESS(5+A510*A506,8)))</f>
        <v>7.8695652173913047</v>
      </c>
      <c r="G507" s="57" t="s">
        <v>41</v>
      </c>
      <c r="H507" s="57"/>
      <c r="I507" s="58">
        <f ca="1">INDIRECT(_xlfn.TEXTJOIN("",TRUE,A509,"!",ADDRESS(5+A510*A506,10)))</f>
        <v>7.8695652173913047</v>
      </c>
      <c r="J507" s="58"/>
    </row>
    <row r="508" spans="1:10" ht="27.95" customHeight="1" x14ac:dyDescent="0.25">
      <c r="A508" s="19" t="s">
        <v>38</v>
      </c>
      <c r="B508" s="59" t="str">
        <f ca="1">INDIRECT(_xlfn.TEXTJOIN("",TRUE,A509,"!",ADDRESS(5+A510*A506,2)))</f>
        <v>PASS</v>
      </c>
      <c r="C508" s="59"/>
      <c r="D508" s="60" t="s">
        <v>39</v>
      </c>
      <c r="E508" s="60"/>
      <c r="F508" s="61" t="str">
        <f ca="1">INDIRECT(_xlfn.TEXTJOIN("",TRUE,A509,"!",ADDRESS(5+A510*A506,5)))</f>
        <v/>
      </c>
      <c r="G508" s="61"/>
      <c r="H508" s="61"/>
      <c r="I508" s="61"/>
      <c r="J508" s="61"/>
    </row>
    <row r="509" spans="1:10" ht="27.95" customHeight="1" x14ac:dyDescent="0.25">
      <c r="A509" s="22" t="str">
        <f>A488</f>
        <v>TC_I</v>
      </c>
    </row>
    <row r="510" spans="1:10" ht="27.95" customHeight="1" x14ac:dyDescent="0.25">
      <c r="A510" s="22">
        <f>A489+1</f>
        <v>24</v>
      </c>
    </row>
    <row r="511" spans="1:10" ht="27.95" customHeight="1" x14ac:dyDescent="0.25">
      <c r="A511" s="62" t="s">
        <v>26</v>
      </c>
      <c r="B511" s="62"/>
      <c r="C511" s="62" t="str">
        <f ca="1">INDIRECT(_xlfn.TEXTJOIN("",TRUE,A530,"!",ADDRESS(9+(A531-1)*A527,2)))</f>
        <v>Ekanshi Gupta</v>
      </c>
      <c r="D511" s="62"/>
      <c r="E511" s="62"/>
      <c r="F511" s="62" t="s">
        <v>52</v>
      </c>
      <c r="G511" s="62"/>
      <c r="H511" s="62"/>
      <c r="I511" s="63">
        <f ca="1">INDIRECT(_xlfn.TEXTJOIN("",TRUE,A530,"!",ADDRESS(9+(A531-1)*A527,9)))</f>
        <v>250090101025</v>
      </c>
      <c r="J511" s="63"/>
    </row>
    <row r="512" spans="1:10" ht="27.95" customHeight="1" x14ac:dyDescent="0.25">
      <c r="A512" s="62" t="s">
        <v>27</v>
      </c>
      <c r="B512" s="62"/>
      <c r="C512" s="62" t="str">
        <f ca="1">INDIRECT(_xlfn.TEXTJOIN("",TRUE,A530,"!",ADDRESS(9+(A531-1)*A527,5)))</f>
        <v>Dinesh Gupta</v>
      </c>
      <c r="D512" s="62"/>
      <c r="E512" s="62"/>
      <c r="F512" s="64" t="s">
        <v>53</v>
      </c>
      <c r="G512" s="64"/>
      <c r="H512" s="64"/>
      <c r="I512" s="63" t="str">
        <f ca="1">INDIRECT(_xlfn.TEXTJOIN("",TRUE,A530,"!",ADDRESS(9+(A531-1)*A527,13)))</f>
        <v>UTU/2501103710</v>
      </c>
      <c r="J512" s="63"/>
    </row>
    <row r="513" spans="1:10" ht="27.95" customHeight="1" x14ac:dyDescent="0.25">
      <c r="A513" s="59" t="s">
        <v>30</v>
      </c>
      <c r="B513" s="59"/>
      <c r="C513" s="59" t="s">
        <v>31</v>
      </c>
      <c r="D513" s="59"/>
      <c r="E513" s="59"/>
      <c r="F513" s="59"/>
      <c r="G513" s="59"/>
      <c r="H513" s="15" t="s">
        <v>32</v>
      </c>
      <c r="I513" s="15" t="s">
        <v>12</v>
      </c>
      <c r="J513" s="15" t="s">
        <v>36</v>
      </c>
    </row>
    <row r="514" spans="1:10" ht="27.95" customHeight="1" x14ac:dyDescent="0.25">
      <c r="A514" s="49" t="str">
        <f ca="1">INDIRECT(_xlfn.TEXTJOIN("",TRUE,A530,"!",ADDRESS(13+(A531-1)*A527,1)))</f>
        <v>AHT 002</v>
      </c>
      <c r="B514" s="50"/>
      <c r="C514" s="51" t="str">
        <f ca="1">INDIRECT(_xlfn.TEXTJOIN("",TRUE,A530,"!",ADDRESS(13+(A531-1)*A527,2)))</f>
        <v>Engineering Chemistry</v>
      </c>
      <c r="D514" s="52"/>
      <c r="E514" s="52"/>
      <c r="F514" s="52"/>
      <c r="G514" s="53"/>
      <c r="H514" s="20">
        <f ca="1">INDIRECT(_xlfn.TEXTJOIN("",TRUE,A530,"!",ADDRESS(13+(A531-1)*A527,6)))</f>
        <v>4</v>
      </c>
      <c r="I514" s="20" t="str">
        <f ca="1">INDIRECT(_xlfn.TEXTJOIN("",TRUE,A530,"!",ADDRESS(13+(A531-1)*A527,13)))</f>
        <v>C</v>
      </c>
      <c r="J514" s="20">
        <f ca="1">INDIRECT(_xlfn.TEXTJOIN("",TRUE,A530,"!",ADDRESS(13+(A531-1)*A527,14)))</f>
        <v>7</v>
      </c>
    </row>
    <row r="515" spans="1:10" ht="27.95" customHeight="1" x14ac:dyDescent="0.25">
      <c r="A515" s="49" t="str">
        <f ca="1">INDIRECT(_xlfn.TEXTJOIN("",TRUE,A530,"!",ADDRESS(14+(A531-1)*A527,1)))</f>
        <v>AHT 003</v>
      </c>
      <c r="B515" s="50"/>
      <c r="C515" s="51" t="str">
        <f ca="1">INDIRECT(_xlfn.TEXTJOIN("",TRUE,A530,"!",ADDRESS(14+(A531-1)*A527,2)))</f>
        <v>Introduction to Engineering Mathematics</v>
      </c>
      <c r="D515" s="52"/>
      <c r="E515" s="52"/>
      <c r="F515" s="52"/>
      <c r="G515" s="53"/>
      <c r="H515" s="20">
        <f ca="1">INDIRECT(_xlfn.TEXTJOIN("",TRUE,A530,"!",ADDRESS(14+(A531-1)*A527,6)))</f>
        <v>4</v>
      </c>
      <c r="I515" s="20" t="str">
        <f ca="1">INDIRECT(_xlfn.TEXTJOIN("",TRUE,A530,"!",ADDRESS(14+(A531-1)*A527,13)))</f>
        <v>D+</v>
      </c>
      <c r="J515" s="20">
        <f ca="1">INDIRECT(_xlfn.TEXTJOIN("",TRUE,A530,"!",ADDRESS(14+(A531-1)*A527,14)))</f>
        <v>6.5</v>
      </c>
    </row>
    <row r="516" spans="1:10" ht="27.95" customHeight="1" x14ac:dyDescent="0.25">
      <c r="A516" s="49" t="str">
        <f ca="1">INDIRECT(_xlfn.TEXTJOIN("",TRUE,A530,"!",ADDRESS(15+(A531-1)*A527,1)))</f>
        <v>ECT 001</v>
      </c>
      <c r="B516" s="50"/>
      <c r="C516" s="51" t="str">
        <f ca="1">INDIRECT(_xlfn.TEXTJOIN("",TRUE,A530,"!",ADDRESS(15+(A531-1)*A527,2)))</f>
        <v>Basic Electronics Engineering</v>
      </c>
      <c r="D516" s="52"/>
      <c r="E516" s="52"/>
      <c r="F516" s="52"/>
      <c r="G516" s="53"/>
      <c r="H516" s="20">
        <f ca="1">INDIRECT(_xlfn.TEXTJOIN("",TRUE,A530,"!",ADDRESS(15+(A531-1)*A527,6)))</f>
        <v>4</v>
      </c>
      <c r="I516" s="20" t="str">
        <f ca="1">INDIRECT(_xlfn.TEXTJOIN("",TRUE,A530,"!",ADDRESS(15+(A531-1)*A527,13)))</f>
        <v>F</v>
      </c>
      <c r="J516" s="20">
        <f ca="1">INDIRECT(_xlfn.TEXTJOIN("",TRUE,A530,"!",ADDRESS(15+(A531-1)*A527,14)))</f>
        <v>0</v>
      </c>
    </row>
    <row r="517" spans="1:10" ht="27.95" customHeight="1" x14ac:dyDescent="0.25">
      <c r="A517" s="49" t="str">
        <f ca="1">INDIRECT(_xlfn.TEXTJOIN("",TRUE,A530,"!",ADDRESS(16+(A531-1)*A527,1)))</f>
        <v>MET 001</v>
      </c>
      <c r="B517" s="50"/>
      <c r="C517" s="51" t="str">
        <f ca="1">INDIRECT(_xlfn.TEXTJOIN("",TRUE,A530,"!",ADDRESS(16+(A531-1)*A527,2)))</f>
        <v>Basic Mechanical Engineering</v>
      </c>
      <c r="D517" s="52"/>
      <c r="E517" s="52"/>
      <c r="F517" s="52"/>
      <c r="G517" s="53"/>
      <c r="H517" s="20">
        <f ca="1">INDIRECT(_xlfn.TEXTJOIN("",TRUE,A530,"!",ADDRESS(16+(A531-1)*A527,6)))</f>
        <v>4</v>
      </c>
      <c r="I517" s="20" t="str">
        <f ca="1">INDIRECT(_xlfn.TEXTJOIN("",TRUE,A530,"!",ADDRESS(16+(A531-1)*A527,13)))</f>
        <v>D+</v>
      </c>
      <c r="J517" s="20">
        <f ca="1">INDIRECT(_xlfn.TEXTJOIN("",TRUE,A530,"!",ADDRESS(16+(A531-1)*A527,14)))</f>
        <v>6.5</v>
      </c>
    </row>
    <row r="518" spans="1:10" ht="27.95" customHeight="1" x14ac:dyDescent="0.25">
      <c r="A518" s="49" t="str">
        <f ca="1">INDIRECT(_xlfn.TEXTJOIN("",TRUE,A530,"!",ADDRESS(17+(A531-1)*A527,1)))</f>
        <v>AHP 002</v>
      </c>
      <c r="B518" s="50"/>
      <c r="C518" s="51" t="str">
        <f ca="1">INDIRECT(_xlfn.TEXTJOIN("",TRUE,A530,"!",ADDRESS(17+(A531-1)*A527,2)))</f>
        <v>Engineering Chemistry Lab</v>
      </c>
      <c r="D518" s="52"/>
      <c r="E518" s="52"/>
      <c r="F518" s="52"/>
      <c r="G518" s="53"/>
      <c r="H518" s="20">
        <f ca="1">INDIRECT(_xlfn.TEXTJOIN("",TRUE,A530,"!",ADDRESS(17+(A531-1)*A527,6)))</f>
        <v>1</v>
      </c>
      <c r="I518" s="20" t="str">
        <f ca="1">INDIRECT(_xlfn.TEXTJOIN("",TRUE,A530,"!",ADDRESS(17+(A531-1)*A527,13)))</f>
        <v>A</v>
      </c>
      <c r="J518" s="20">
        <f ca="1">INDIRECT(_xlfn.TEXTJOIN("",TRUE,A530,"!",ADDRESS(17+(A531-1)*A527,14)))</f>
        <v>9</v>
      </c>
    </row>
    <row r="519" spans="1:10" ht="27.95" customHeight="1" x14ac:dyDescent="0.25">
      <c r="A519" s="49" t="str">
        <f ca="1">INDIRECT(_xlfn.TEXTJOIN("",TRUE,A530,"!",ADDRESS(18+(A531-1)*A527,1)))</f>
        <v>ECP 001</v>
      </c>
      <c r="B519" s="50"/>
      <c r="C519" s="51" t="str">
        <f ca="1">INDIRECT(_xlfn.TEXTJOIN("",TRUE,A530,"!",ADDRESS(18+(A531-1)*A527,2)))</f>
        <v>Basic Electronics Engineering Lab</v>
      </c>
      <c r="D519" s="52"/>
      <c r="E519" s="52"/>
      <c r="F519" s="52"/>
      <c r="G519" s="53"/>
      <c r="H519" s="20">
        <f ca="1">INDIRECT(_xlfn.TEXTJOIN("",TRUE,A530,"!",ADDRESS(18+(A531-1)*A527,6)))</f>
        <v>1</v>
      </c>
      <c r="I519" s="20" t="str">
        <f ca="1">INDIRECT(_xlfn.TEXTJOIN("",TRUE,A530,"!",ADDRESS(18+(A531-1)*A527,13)))</f>
        <v>B</v>
      </c>
      <c r="J519" s="20">
        <f ca="1">INDIRECT(_xlfn.TEXTJOIN("",TRUE,A530,"!",ADDRESS(18+(A531-1)*A527,14)))</f>
        <v>8</v>
      </c>
    </row>
    <row r="520" spans="1:10" ht="27.95" customHeight="1" x14ac:dyDescent="0.25">
      <c r="A520" s="49" t="str">
        <f ca="1">INDIRECT(_xlfn.TEXTJOIN("",TRUE,A530,"!",ADDRESS(19+(A531-1)*A527,1)))</f>
        <v>MEP 001</v>
      </c>
      <c r="B520" s="50"/>
      <c r="C520" s="51" t="str">
        <f ca="1">INDIRECT(_xlfn.TEXTJOIN("",TRUE,A530,"!",ADDRESS(19+(A531-1)*A527,2)))</f>
        <v>Basic Mechanical Engineering Lab</v>
      </c>
      <c r="D520" s="52"/>
      <c r="E520" s="52"/>
      <c r="F520" s="52"/>
      <c r="G520" s="53"/>
      <c r="H520" s="20">
        <f ca="1">INDIRECT(_xlfn.TEXTJOIN("",TRUE,A530,"!",ADDRESS(19+(A531-1)*A527,6)))</f>
        <v>1</v>
      </c>
      <c r="I520" s="20" t="str">
        <f ca="1">INDIRECT(_xlfn.TEXTJOIN("",TRUE,A530,"!",ADDRESS(19+(A531-1)*A527,13)))</f>
        <v>B+</v>
      </c>
      <c r="J520" s="20">
        <f ca="1">INDIRECT(_xlfn.TEXTJOIN("",TRUE,A530,"!",ADDRESS(19+(A531-1)*A527,14)))</f>
        <v>8.5</v>
      </c>
    </row>
    <row r="521" spans="1:10" ht="27.95" customHeight="1" x14ac:dyDescent="0.25">
      <c r="A521" s="49" t="str">
        <f ca="1">INDIRECT(_xlfn.TEXTJOIN("",TRUE,A530,"!",ADDRESS(20+(A531-1)*A527,1)))</f>
        <v>MEP 003</v>
      </c>
      <c r="B521" s="50"/>
      <c r="C521" s="51" t="str">
        <f ca="1">INDIRECT(_xlfn.TEXTJOIN("",TRUE,A530,"!",ADDRESS(20+(A531-1)*A527,2)))</f>
        <v>Workshop Practices Lab</v>
      </c>
      <c r="D521" s="52"/>
      <c r="E521" s="52"/>
      <c r="F521" s="52"/>
      <c r="G521" s="53"/>
      <c r="H521" s="20">
        <f ca="1">INDIRECT(_xlfn.TEXTJOIN("",TRUE,A530,"!",ADDRESS(20+(A531-1)*A527,6)))</f>
        <v>2</v>
      </c>
      <c r="I521" s="20" t="str">
        <f ca="1">INDIRECT(_xlfn.TEXTJOIN("",TRUE,A530,"!",ADDRESS(20+(A531-1)*A527,13)))</f>
        <v>O</v>
      </c>
      <c r="J521" s="20">
        <f ca="1">INDIRECT(_xlfn.TEXTJOIN("",TRUE,A530,"!",ADDRESS(20+(A531-1)*A527,14)))</f>
        <v>10</v>
      </c>
    </row>
    <row r="522" spans="1:10" ht="27.95" customHeight="1" x14ac:dyDescent="0.25">
      <c r="A522" s="49" t="str">
        <f ca="1">INDIRECT(_xlfn.TEXTJOIN("",TRUE,A530,"!",ADDRESS(21+(A531-1)*A527,1)))</f>
        <v>AHP 004</v>
      </c>
      <c r="B522" s="50"/>
      <c r="C522" s="51" t="str">
        <f ca="1">INDIRECT(_xlfn.TEXTJOIN("",TRUE,A530,"!",ADDRESS(21+(A531-1)*A527,2)))</f>
        <v>Emerging Technologies in Engineering Lab</v>
      </c>
      <c r="D522" s="52"/>
      <c r="E522" s="52"/>
      <c r="F522" s="52"/>
      <c r="G522" s="53"/>
      <c r="H522" s="20">
        <f ca="1">INDIRECT(_xlfn.TEXTJOIN("",TRUE,A530,"!",ADDRESS(21+(A531-1)*A527,6)))</f>
        <v>1</v>
      </c>
      <c r="I522" s="20" t="str">
        <f ca="1">INDIRECT(_xlfn.TEXTJOIN("",TRUE,A530,"!",ADDRESS(21+(A531-1)*A527,13)))</f>
        <v>A+</v>
      </c>
      <c r="J522" s="20">
        <f ca="1">INDIRECT(_xlfn.TEXTJOIN("",TRUE,A530,"!",ADDRESS(21+(A531-1)*A527,14)))</f>
        <v>9.5</v>
      </c>
    </row>
    <row r="523" spans="1:10" ht="27.95" customHeight="1" x14ac:dyDescent="0.25">
      <c r="A523" s="49" t="str">
        <f ca="1">INDIRECT(_xlfn.TEXTJOIN("",TRUE,A530,"!",ADDRESS(22+(A531-1)*A527,1)))</f>
        <v>CSP 002</v>
      </c>
      <c r="B523" s="50"/>
      <c r="C523" s="51" t="str">
        <f ca="1">INDIRECT(_xlfn.TEXTJOIN("",TRUE,A530,"!",ADDRESS(22+(A531-1)*A527,2)))</f>
        <v>Computer Applications and IOT</v>
      </c>
      <c r="D523" s="52"/>
      <c r="E523" s="52"/>
      <c r="F523" s="52"/>
      <c r="G523" s="53"/>
      <c r="H523" s="20">
        <f ca="1">INDIRECT(_xlfn.TEXTJOIN("",TRUE,A530,"!",ADDRESS(22+(A531-1)*A527,6)))</f>
        <v>1</v>
      </c>
      <c r="I523" s="20" t="str">
        <f ca="1">INDIRECT(_xlfn.TEXTJOIN("",TRUE,A530,"!",ADDRESS(22+(A531-1)*A527,13)))</f>
        <v>A</v>
      </c>
      <c r="J523" s="20">
        <f ca="1">INDIRECT(_xlfn.TEXTJOIN("",TRUE,A530,"!",ADDRESS(22+(A531-1)*A527,14)))</f>
        <v>9</v>
      </c>
    </row>
    <row r="524" spans="1:10" ht="27.95" customHeight="1" x14ac:dyDescent="0.25">
      <c r="A524" s="49" t="str">
        <f ca="1">INDIRECT(_xlfn.TEXTJOIN("",TRUE,A530,"!",ADDRESS(23+(A531-1)*A527,1)))</f>
        <v>AHP 006</v>
      </c>
      <c r="B524" s="50"/>
      <c r="C524" s="51" t="str">
        <f ca="1">INDIRECT(_xlfn.TEXTJOIN("",TRUE,A530,"!",ADDRESS(23+(A531-1)*A527,2)))</f>
        <v>English Language Lab ($)</v>
      </c>
      <c r="D524" s="52"/>
      <c r="E524" s="52"/>
      <c r="F524" s="52"/>
      <c r="G524" s="53"/>
      <c r="H524" s="20">
        <f ca="1">INDIRECT(_xlfn.TEXTJOIN("",TRUE,A530,"!",ADDRESS(23+(A531-1)*A527,6)))</f>
        <v>0</v>
      </c>
      <c r="I524" s="20" t="str">
        <f ca="1">INDIRECT(_xlfn.TEXTJOIN("",TRUE,A530,"!",ADDRESS(23+(A531-1)*A527,13)))</f>
        <v>C+</v>
      </c>
      <c r="J524" s="20">
        <f ca="1">INDIRECT(_xlfn.TEXTJOIN("",TRUE,A530,"!",ADDRESS(23+(A531-1)*A527,14)))</f>
        <v>7.5</v>
      </c>
    </row>
    <row r="525" spans="1:10" ht="27.95" customHeight="1" x14ac:dyDescent="0.25">
      <c r="A525" s="49" t="str">
        <f ca="1">INDIRECT(_xlfn.TEXTJOIN("",TRUE,A530,"!",ADDRESS(24+(A531-1)*A527,1)))</f>
        <v>GP 01</v>
      </c>
      <c r="B525" s="50"/>
      <c r="C525" s="51" t="str">
        <f ca="1">INDIRECT(_xlfn.TEXTJOIN("",TRUE,A530,"!",ADDRESS(24+(A531-1)*A527,2)))</f>
        <v>General Proficiency ($)</v>
      </c>
      <c r="D525" s="52"/>
      <c r="E525" s="52"/>
      <c r="F525" s="52"/>
      <c r="G525" s="53"/>
      <c r="H525" s="20">
        <f ca="1">INDIRECT(_xlfn.TEXTJOIN("",TRUE,A530,"!",ADDRESS(24+(A531-1)*A527,6)))</f>
        <v>0</v>
      </c>
      <c r="I525" s="54" t="str">
        <f ca="1">INDIRECT(_xlfn.TEXTJOIN("",TRUE,A530,"!",ADDRESS(24+(A531-1)*A527,13)))</f>
        <v>Excellent</v>
      </c>
      <c r="J525" s="55"/>
    </row>
    <row r="526" spans="1:10" ht="27.95" customHeight="1" x14ac:dyDescent="0.25">
      <c r="A526" s="56" t="s">
        <v>54</v>
      </c>
      <c r="B526" s="56"/>
      <c r="C526" s="56"/>
      <c r="D526" s="56"/>
      <c r="E526" s="56"/>
      <c r="F526" s="56"/>
      <c r="G526" s="56"/>
      <c r="H526" s="16">
        <f ca="1">SUM(H514:H525)</f>
        <v>23</v>
      </c>
      <c r="I526" s="16" t="s">
        <v>46</v>
      </c>
      <c r="J526" s="16">
        <f ca="1">SUMPRODUCT(J514:J524,H514:H524)</f>
        <v>144</v>
      </c>
    </row>
    <row r="527" spans="1:10" ht="27.95" customHeight="1" x14ac:dyDescent="0.25">
      <c r="A527" s="22">
        <f>ROWS(A514:B525)+9</f>
        <v>21</v>
      </c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27.95" customHeight="1" x14ac:dyDescent="0.25">
      <c r="A528" s="57" t="s">
        <v>42</v>
      </c>
      <c r="B528" s="57"/>
      <c r="C528" s="21">
        <f ca="1">INDIRECT(_xlfn.TEXTJOIN("",TRUE,A530,"!",ADDRESS(5+A531*A527,12)))</f>
        <v>19</v>
      </c>
      <c r="D528" s="57" t="s">
        <v>40</v>
      </c>
      <c r="E528" s="57"/>
      <c r="F528" s="18">
        <f ca="1">INDIRECT(_xlfn.TEXTJOIN("",TRUE,A530,"!",ADDRESS(5+A531*A527,8)))</f>
        <v>6.2608695652173916</v>
      </c>
      <c r="G528" s="57" t="s">
        <v>41</v>
      </c>
      <c r="H528" s="57"/>
      <c r="I528" s="58">
        <f ca="1">INDIRECT(_xlfn.TEXTJOIN("",TRUE,A530,"!",ADDRESS(5+A531*A527,10)))</f>
        <v>6.2608695652173916</v>
      </c>
      <c r="J528" s="58"/>
    </row>
    <row r="529" spans="1:10" ht="27.95" customHeight="1" x14ac:dyDescent="0.25">
      <c r="A529" s="19" t="s">
        <v>38</v>
      </c>
      <c r="B529" s="59" t="str">
        <f ca="1">INDIRECT(_xlfn.TEXTJOIN("",TRUE,A530,"!",ADDRESS(5+A531*A527,2)))</f>
        <v>CARRY OVER</v>
      </c>
      <c r="C529" s="59"/>
      <c r="D529" s="60" t="s">
        <v>39</v>
      </c>
      <c r="E529" s="60"/>
      <c r="F529" s="61" t="str">
        <f ca="1">INDIRECT(_xlfn.TEXTJOIN("",TRUE,A530,"!",ADDRESS(5+A531*A527,5)))</f>
        <v>BACK IN ECT 001</v>
      </c>
      <c r="G529" s="61"/>
      <c r="H529" s="61"/>
      <c r="I529" s="61"/>
      <c r="J529" s="61"/>
    </row>
    <row r="530" spans="1:10" ht="27.95" customHeight="1" x14ac:dyDescent="0.25">
      <c r="A530" s="22" t="str">
        <f>A509</f>
        <v>TC_I</v>
      </c>
    </row>
    <row r="531" spans="1:10" ht="27.95" customHeight="1" x14ac:dyDescent="0.25">
      <c r="A531" s="22">
        <f>A510+1</f>
        <v>25</v>
      </c>
    </row>
    <row r="532" spans="1:10" ht="27.95" customHeight="1" x14ac:dyDescent="0.25">
      <c r="A532" s="62" t="s">
        <v>26</v>
      </c>
      <c r="B532" s="62"/>
      <c r="C532" s="62" t="str">
        <f ca="1">INDIRECT(_xlfn.TEXTJOIN("",TRUE,A551,"!",ADDRESS(9+(A552-1)*A548,2)))</f>
        <v>Gaurav Kuriyal</v>
      </c>
      <c r="D532" s="62"/>
      <c r="E532" s="62"/>
      <c r="F532" s="62" t="s">
        <v>52</v>
      </c>
      <c r="G532" s="62"/>
      <c r="H532" s="62"/>
      <c r="I532" s="63">
        <f ca="1">INDIRECT(_xlfn.TEXTJOIN("",TRUE,A551,"!",ADDRESS(9+(A552-1)*A548,9)))</f>
        <v>250090101026</v>
      </c>
      <c r="J532" s="63"/>
    </row>
    <row r="533" spans="1:10" ht="27.95" customHeight="1" x14ac:dyDescent="0.25">
      <c r="A533" s="62" t="s">
        <v>27</v>
      </c>
      <c r="B533" s="62"/>
      <c r="C533" s="62" t="str">
        <f ca="1">INDIRECT(_xlfn.TEXTJOIN("",TRUE,A551,"!",ADDRESS(9+(A552-1)*A548,5)))</f>
        <v>Manoj Kuriyal</v>
      </c>
      <c r="D533" s="62"/>
      <c r="E533" s="62"/>
      <c r="F533" s="64" t="s">
        <v>53</v>
      </c>
      <c r="G533" s="64"/>
      <c r="H533" s="64"/>
      <c r="I533" s="63" t="str">
        <f ca="1">INDIRECT(_xlfn.TEXTJOIN("",TRUE,A551,"!",ADDRESS(9+(A552-1)*A548,13)))</f>
        <v>UTU/2501103719</v>
      </c>
      <c r="J533" s="63"/>
    </row>
    <row r="534" spans="1:10" ht="27.95" customHeight="1" x14ac:dyDescent="0.25">
      <c r="A534" s="59" t="s">
        <v>30</v>
      </c>
      <c r="B534" s="59"/>
      <c r="C534" s="59" t="s">
        <v>31</v>
      </c>
      <c r="D534" s="59"/>
      <c r="E534" s="59"/>
      <c r="F534" s="59"/>
      <c r="G534" s="59"/>
      <c r="H534" s="15" t="s">
        <v>32</v>
      </c>
      <c r="I534" s="15" t="s">
        <v>12</v>
      </c>
      <c r="J534" s="15" t="s">
        <v>36</v>
      </c>
    </row>
    <row r="535" spans="1:10" ht="27.95" customHeight="1" x14ac:dyDescent="0.25">
      <c r="A535" s="49" t="str">
        <f ca="1">INDIRECT(_xlfn.TEXTJOIN("",TRUE,A551,"!",ADDRESS(13+(A552-1)*A548,1)))</f>
        <v>AHT 002</v>
      </c>
      <c r="B535" s="50"/>
      <c r="C535" s="51" t="str">
        <f ca="1">INDIRECT(_xlfn.TEXTJOIN("",TRUE,A551,"!",ADDRESS(13+(A552-1)*A548,2)))</f>
        <v>Engineering Chemistry</v>
      </c>
      <c r="D535" s="52"/>
      <c r="E535" s="52"/>
      <c r="F535" s="52"/>
      <c r="G535" s="53"/>
      <c r="H535" s="20">
        <f ca="1">INDIRECT(_xlfn.TEXTJOIN("",TRUE,A551,"!",ADDRESS(13+(A552-1)*A548,6)))</f>
        <v>4</v>
      </c>
      <c r="I535" s="20" t="str">
        <f ca="1">INDIRECT(_xlfn.TEXTJOIN("",TRUE,A551,"!",ADDRESS(13+(A552-1)*A548,13)))</f>
        <v>D+</v>
      </c>
      <c r="J535" s="20">
        <f ca="1">INDIRECT(_xlfn.TEXTJOIN("",TRUE,A551,"!",ADDRESS(13+(A552-1)*A548,14)))</f>
        <v>6.5</v>
      </c>
    </row>
    <row r="536" spans="1:10" ht="27.95" customHeight="1" x14ac:dyDescent="0.25">
      <c r="A536" s="49" t="str">
        <f ca="1">INDIRECT(_xlfn.TEXTJOIN("",TRUE,A551,"!",ADDRESS(14+(A552-1)*A548,1)))</f>
        <v>AHT 003</v>
      </c>
      <c r="B536" s="50"/>
      <c r="C536" s="51" t="str">
        <f ca="1">INDIRECT(_xlfn.TEXTJOIN("",TRUE,A551,"!",ADDRESS(14+(A552-1)*A548,2)))</f>
        <v>Introduction to Engineering Mathematics</v>
      </c>
      <c r="D536" s="52"/>
      <c r="E536" s="52"/>
      <c r="F536" s="52"/>
      <c r="G536" s="53"/>
      <c r="H536" s="20">
        <f ca="1">INDIRECT(_xlfn.TEXTJOIN("",TRUE,A551,"!",ADDRESS(14+(A552-1)*A548,6)))</f>
        <v>4</v>
      </c>
      <c r="I536" s="20" t="str">
        <f ca="1">INDIRECT(_xlfn.TEXTJOIN("",TRUE,A551,"!",ADDRESS(14+(A552-1)*A548,13)))</f>
        <v>B+</v>
      </c>
      <c r="J536" s="20">
        <f ca="1">INDIRECT(_xlfn.TEXTJOIN("",TRUE,A551,"!",ADDRESS(14+(A552-1)*A548,14)))</f>
        <v>8.5</v>
      </c>
    </row>
    <row r="537" spans="1:10" ht="27.95" customHeight="1" x14ac:dyDescent="0.25">
      <c r="A537" s="49" t="str">
        <f ca="1">INDIRECT(_xlfn.TEXTJOIN("",TRUE,A551,"!",ADDRESS(15+(A552-1)*A548,1)))</f>
        <v>ECT 001</v>
      </c>
      <c r="B537" s="50"/>
      <c r="C537" s="51" t="str">
        <f ca="1">INDIRECT(_xlfn.TEXTJOIN("",TRUE,A551,"!",ADDRESS(15+(A552-1)*A548,2)))</f>
        <v>Basic Electronics Engineering</v>
      </c>
      <c r="D537" s="52"/>
      <c r="E537" s="52"/>
      <c r="F537" s="52"/>
      <c r="G537" s="53"/>
      <c r="H537" s="20">
        <f ca="1">INDIRECT(_xlfn.TEXTJOIN("",TRUE,A551,"!",ADDRESS(15+(A552-1)*A548,6)))</f>
        <v>4</v>
      </c>
      <c r="I537" s="20" t="str">
        <f ca="1">INDIRECT(_xlfn.TEXTJOIN("",TRUE,A551,"!",ADDRESS(15+(A552-1)*A548,13)))</f>
        <v>E</v>
      </c>
      <c r="J537" s="20">
        <f ca="1">INDIRECT(_xlfn.TEXTJOIN("",TRUE,A551,"!",ADDRESS(15+(A552-1)*A548,14)))</f>
        <v>5</v>
      </c>
    </row>
    <row r="538" spans="1:10" ht="27.95" customHeight="1" x14ac:dyDescent="0.25">
      <c r="A538" s="49" t="str">
        <f ca="1">INDIRECT(_xlfn.TEXTJOIN("",TRUE,A551,"!",ADDRESS(16+(A552-1)*A548,1)))</f>
        <v>MET 001</v>
      </c>
      <c r="B538" s="50"/>
      <c r="C538" s="51" t="str">
        <f ca="1">INDIRECT(_xlfn.TEXTJOIN("",TRUE,A551,"!",ADDRESS(16+(A552-1)*A548,2)))</f>
        <v>Basic Mechanical Engineering</v>
      </c>
      <c r="D538" s="52"/>
      <c r="E538" s="52"/>
      <c r="F538" s="52"/>
      <c r="G538" s="53"/>
      <c r="H538" s="20">
        <f ca="1">INDIRECT(_xlfn.TEXTJOIN("",TRUE,A551,"!",ADDRESS(16+(A552-1)*A548,6)))</f>
        <v>4</v>
      </c>
      <c r="I538" s="20" t="str">
        <f ca="1">INDIRECT(_xlfn.TEXTJOIN("",TRUE,A551,"!",ADDRESS(16+(A552-1)*A548,13)))</f>
        <v>D+</v>
      </c>
      <c r="J538" s="20">
        <f ca="1">INDIRECT(_xlfn.TEXTJOIN("",TRUE,A551,"!",ADDRESS(16+(A552-1)*A548,14)))</f>
        <v>6.5</v>
      </c>
    </row>
    <row r="539" spans="1:10" ht="27.95" customHeight="1" x14ac:dyDescent="0.25">
      <c r="A539" s="49" t="str">
        <f ca="1">INDIRECT(_xlfn.TEXTJOIN("",TRUE,A551,"!",ADDRESS(17+(A552-1)*A548,1)))</f>
        <v>AHP 002</v>
      </c>
      <c r="B539" s="50"/>
      <c r="C539" s="51" t="str">
        <f ca="1">INDIRECT(_xlfn.TEXTJOIN("",TRUE,A551,"!",ADDRESS(17+(A552-1)*A548,2)))</f>
        <v>Engineering Chemistry Lab</v>
      </c>
      <c r="D539" s="52"/>
      <c r="E539" s="52"/>
      <c r="F539" s="52"/>
      <c r="G539" s="53"/>
      <c r="H539" s="20">
        <f ca="1">INDIRECT(_xlfn.TEXTJOIN("",TRUE,A551,"!",ADDRESS(17+(A552-1)*A548,6)))</f>
        <v>1</v>
      </c>
      <c r="I539" s="20" t="str">
        <f ca="1">INDIRECT(_xlfn.TEXTJOIN("",TRUE,A551,"!",ADDRESS(17+(A552-1)*A548,13)))</f>
        <v>B+</v>
      </c>
      <c r="J539" s="20">
        <f ca="1">INDIRECT(_xlfn.TEXTJOIN("",TRUE,A551,"!",ADDRESS(17+(A552-1)*A548,14)))</f>
        <v>8.5</v>
      </c>
    </row>
    <row r="540" spans="1:10" ht="27.95" customHeight="1" x14ac:dyDescent="0.25">
      <c r="A540" s="49" t="str">
        <f ca="1">INDIRECT(_xlfn.TEXTJOIN("",TRUE,A551,"!",ADDRESS(18+(A552-1)*A548,1)))</f>
        <v>ECP 001</v>
      </c>
      <c r="B540" s="50"/>
      <c r="C540" s="51" t="str">
        <f ca="1">INDIRECT(_xlfn.TEXTJOIN("",TRUE,A551,"!",ADDRESS(18+(A552-1)*A548,2)))</f>
        <v>Basic Electronics Engineering Lab</v>
      </c>
      <c r="D540" s="52"/>
      <c r="E540" s="52"/>
      <c r="F540" s="52"/>
      <c r="G540" s="53"/>
      <c r="H540" s="20">
        <f ca="1">INDIRECT(_xlfn.TEXTJOIN("",TRUE,A551,"!",ADDRESS(18+(A552-1)*A548,6)))</f>
        <v>1</v>
      </c>
      <c r="I540" s="20" t="str">
        <f ca="1">INDIRECT(_xlfn.TEXTJOIN("",TRUE,A551,"!",ADDRESS(18+(A552-1)*A548,13)))</f>
        <v>B</v>
      </c>
      <c r="J540" s="20">
        <f ca="1">INDIRECT(_xlfn.TEXTJOIN("",TRUE,A551,"!",ADDRESS(18+(A552-1)*A548,14)))</f>
        <v>8</v>
      </c>
    </row>
    <row r="541" spans="1:10" ht="27.95" customHeight="1" x14ac:dyDescent="0.25">
      <c r="A541" s="49" t="str">
        <f ca="1">INDIRECT(_xlfn.TEXTJOIN("",TRUE,A551,"!",ADDRESS(19+(A552-1)*A548,1)))</f>
        <v>MEP 001</v>
      </c>
      <c r="B541" s="50"/>
      <c r="C541" s="51" t="str">
        <f ca="1">INDIRECT(_xlfn.TEXTJOIN("",TRUE,A551,"!",ADDRESS(19+(A552-1)*A548,2)))</f>
        <v>Basic Mechanical Engineering Lab</v>
      </c>
      <c r="D541" s="52"/>
      <c r="E541" s="52"/>
      <c r="F541" s="52"/>
      <c r="G541" s="53"/>
      <c r="H541" s="20">
        <f ca="1">INDIRECT(_xlfn.TEXTJOIN("",TRUE,A551,"!",ADDRESS(19+(A552-1)*A548,6)))</f>
        <v>1</v>
      </c>
      <c r="I541" s="20" t="str">
        <f ca="1">INDIRECT(_xlfn.TEXTJOIN("",TRUE,A551,"!",ADDRESS(19+(A552-1)*A548,13)))</f>
        <v>A</v>
      </c>
      <c r="J541" s="20">
        <f ca="1">INDIRECT(_xlfn.TEXTJOIN("",TRUE,A551,"!",ADDRESS(19+(A552-1)*A548,14)))</f>
        <v>9</v>
      </c>
    </row>
    <row r="542" spans="1:10" ht="27.95" customHeight="1" x14ac:dyDescent="0.25">
      <c r="A542" s="49" t="str">
        <f ca="1">INDIRECT(_xlfn.TEXTJOIN("",TRUE,A551,"!",ADDRESS(20+(A552-1)*A548,1)))</f>
        <v>MEP 003</v>
      </c>
      <c r="B542" s="50"/>
      <c r="C542" s="51" t="str">
        <f ca="1">INDIRECT(_xlfn.TEXTJOIN("",TRUE,A551,"!",ADDRESS(20+(A552-1)*A548,2)))</f>
        <v>Workshop Practices Lab</v>
      </c>
      <c r="D542" s="52"/>
      <c r="E542" s="52"/>
      <c r="F542" s="52"/>
      <c r="G542" s="53"/>
      <c r="H542" s="20">
        <f ca="1">INDIRECT(_xlfn.TEXTJOIN("",TRUE,A551,"!",ADDRESS(20+(A552-1)*A548,6)))</f>
        <v>2</v>
      </c>
      <c r="I542" s="20" t="str">
        <f ca="1">INDIRECT(_xlfn.TEXTJOIN("",TRUE,A551,"!",ADDRESS(20+(A552-1)*A548,13)))</f>
        <v>A+</v>
      </c>
      <c r="J542" s="20">
        <f ca="1">INDIRECT(_xlfn.TEXTJOIN("",TRUE,A551,"!",ADDRESS(20+(A552-1)*A548,14)))</f>
        <v>9.5</v>
      </c>
    </row>
    <row r="543" spans="1:10" ht="27.95" customHeight="1" x14ac:dyDescent="0.25">
      <c r="A543" s="49" t="str">
        <f ca="1">INDIRECT(_xlfn.TEXTJOIN("",TRUE,A551,"!",ADDRESS(21+(A552-1)*A548,1)))</f>
        <v>AHP 004</v>
      </c>
      <c r="B543" s="50"/>
      <c r="C543" s="51" t="str">
        <f ca="1">INDIRECT(_xlfn.TEXTJOIN("",TRUE,A551,"!",ADDRESS(21+(A552-1)*A548,2)))</f>
        <v>Emerging Technologies in Engineering Lab</v>
      </c>
      <c r="D543" s="52"/>
      <c r="E543" s="52"/>
      <c r="F543" s="52"/>
      <c r="G543" s="53"/>
      <c r="H543" s="20">
        <f ca="1">INDIRECT(_xlfn.TEXTJOIN("",TRUE,A551,"!",ADDRESS(21+(A552-1)*A548,6)))</f>
        <v>1</v>
      </c>
      <c r="I543" s="20" t="str">
        <f ca="1">INDIRECT(_xlfn.TEXTJOIN("",TRUE,A551,"!",ADDRESS(21+(A552-1)*A548,13)))</f>
        <v>A+</v>
      </c>
      <c r="J543" s="20">
        <f ca="1">INDIRECT(_xlfn.TEXTJOIN("",TRUE,A551,"!",ADDRESS(21+(A552-1)*A548,14)))</f>
        <v>9.5</v>
      </c>
    </row>
    <row r="544" spans="1:10" ht="27.95" customHeight="1" x14ac:dyDescent="0.25">
      <c r="A544" s="49" t="str">
        <f ca="1">INDIRECT(_xlfn.TEXTJOIN("",TRUE,A551,"!",ADDRESS(22+(A552-1)*A548,1)))</f>
        <v>CSP 002</v>
      </c>
      <c r="B544" s="50"/>
      <c r="C544" s="51" t="str">
        <f ca="1">INDIRECT(_xlfn.TEXTJOIN("",TRUE,A551,"!",ADDRESS(22+(A552-1)*A548,2)))</f>
        <v>Computer Applications and IOT</v>
      </c>
      <c r="D544" s="52"/>
      <c r="E544" s="52"/>
      <c r="F544" s="52"/>
      <c r="G544" s="53"/>
      <c r="H544" s="20">
        <f ca="1">INDIRECT(_xlfn.TEXTJOIN("",TRUE,A551,"!",ADDRESS(22+(A552-1)*A548,6)))</f>
        <v>1</v>
      </c>
      <c r="I544" s="20" t="str">
        <f ca="1">INDIRECT(_xlfn.TEXTJOIN("",TRUE,A551,"!",ADDRESS(22+(A552-1)*A548,13)))</f>
        <v>B+</v>
      </c>
      <c r="J544" s="20">
        <f ca="1">INDIRECT(_xlfn.TEXTJOIN("",TRUE,A551,"!",ADDRESS(22+(A552-1)*A548,14)))</f>
        <v>8.5</v>
      </c>
    </row>
    <row r="545" spans="1:10" ht="27.95" customHeight="1" x14ac:dyDescent="0.25">
      <c r="A545" s="49" t="str">
        <f ca="1">INDIRECT(_xlfn.TEXTJOIN("",TRUE,A551,"!",ADDRESS(23+(A552-1)*A548,1)))</f>
        <v>AHP 006</v>
      </c>
      <c r="B545" s="50"/>
      <c r="C545" s="51" t="str">
        <f ca="1">INDIRECT(_xlfn.TEXTJOIN("",TRUE,A551,"!",ADDRESS(23+(A552-1)*A548,2)))</f>
        <v>English Language Lab ($)</v>
      </c>
      <c r="D545" s="52"/>
      <c r="E545" s="52"/>
      <c r="F545" s="52"/>
      <c r="G545" s="53"/>
      <c r="H545" s="20">
        <f ca="1">INDIRECT(_xlfn.TEXTJOIN("",TRUE,A551,"!",ADDRESS(23+(A552-1)*A548,6)))</f>
        <v>0</v>
      </c>
      <c r="I545" s="20" t="str">
        <f ca="1">INDIRECT(_xlfn.TEXTJOIN("",TRUE,A551,"!",ADDRESS(23+(A552-1)*A548,13)))</f>
        <v>C+</v>
      </c>
      <c r="J545" s="20">
        <f ca="1">INDIRECT(_xlfn.TEXTJOIN("",TRUE,A551,"!",ADDRESS(23+(A552-1)*A548,14)))</f>
        <v>7.5</v>
      </c>
    </row>
    <row r="546" spans="1:10" ht="27.95" customHeight="1" x14ac:dyDescent="0.25">
      <c r="A546" s="49" t="str">
        <f ca="1">INDIRECT(_xlfn.TEXTJOIN("",TRUE,A551,"!",ADDRESS(24+(A552-1)*A548,1)))</f>
        <v>GP 01</v>
      </c>
      <c r="B546" s="50"/>
      <c r="C546" s="51" t="str">
        <f ca="1">INDIRECT(_xlfn.TEXTJOIN("",TRUE,A551,"!",ADDRESS(24+(A552-1)*A548,2)))</f>
        <v>General Proficiency ($)</v>
      </c>
      <c r="D546" s="52"/>
      <c r="E546" s="52"/>
      <c r="F546" s="52"/>
      <c r="G546" s="53"/>
      <c r="H546" s="20">
        <f ca="1">INDIRECT(_xlfn.TEXTJOIN("",TRUE,A551,"!",ADDRESS(24+(A552-1)*A548,6)))</f>
        <v>0</v>
      </c>
      <c r="I546" s="54" t="str">
        <f ca="1">INDIRECT(_xlfn.TEXTJOIN("",TRUE,A551,"!",ADDRESS(24+(A552-1)*A548,13)))</f>
        <v>Excellent</v>
      </c>
      <c r="J546" s="55"/>
    </row>
    <row r="547" spans="1:10" ht="27.95" customHeight="1" x14ac:dyDescent="0.25">
      <c r="A547" s="56" t="s">
        <v>54</v>
      </c>
      <c r="B547" s="56"/>
      <c r="C547" s="56"/>
      <c r="D547" s="56"/>
      <c r="E547" s="56"/>
      <c r="F547" s="56"/>
      <c r="G547" s="56"/>
      <c r="H547" s="16">
        <f ca="1">SUM(H535:H546)</f>
        <v>23</v>
      </c>
      <c r="I547" s="16" t="s">
        <v>46</v>
      </c>
      <c r="J547" s="16">
        <f ca="1">SUMPRODUCT(J535:J545,H535:H545)</f>
        <v>168.5</v>
      </c>
    </row>
    <row r="548" spans="1:10" ht="27.95" customHeight="1" x14ac:dyDescent="0.25">
      <c r="A548" s="22">
        <f>ROWS(A535:B546)+9</f>
        <v>21</v>
      </c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27.95" customHeight="1" x14ac:dyDescent="0.25">
      <c r="A549" s="57" t="s">
        <v>42</v>
      </c>
      <c r="B549" s="57"/>
      <c r="C549" s="21">
        <f ca="1">INDIRECT(_xlfn.TEXTJOIN("",TRUE,A551,"!",ADDRESS(5+A552*A548,12)))</f>
        <v>23</v>
      </c>
      <c r="D549" s="57" t="s">
        <v>40</v>
      </c>
      <c r="E549" s="57"/>
      <c r="F549" s="18">
        <f ca="1">INDIRECT(_xlfn.TEXTJOIN("",TRUE,A551,"!",ADDRESS(5+A552*A548,8)))</f>
        <v>7.3260869565217392</v>
      </c>
      <c r="G549" s="57" t="s">
        <v>41</v>
      </c>
      <c r="H549" s="57"/>
      <c r="I549" s="58">
        <f ca="1">INDIRECT(_xlfn.TEXTJOIN("",TRUE,A551,"!",ADDRESS(5+A552*A548,10)))</f>
        <v>7.3260869565217392</v>
      </c>
      <c r="J549" s="58"/>
    </row>
    <row r="550" spans="1:10" ht="27.95" customHeight="1" x14ac:dyDescent="0.25">
      <c r="A550" s="19" t="s">
        <v>38</v>
      </c>
      <c r="B550" s="59" t="str">
        <f ca="1">INDIRECT(_xlfn.TEXTJOIN("",TRUE,A551,"!",ADDRESS(5+A552*A548,2)))</f>
        <v>PASS</v>
      </c>
      <c r="C550" s="59"/>
      <c r="D550" s="60" t="s">
        <v>39</v>
      </c>
      <c r="E550" s="60"/>
      <c r="F550" s="61" t="str">
        <f ca="1">INDIRECT(_xlfn.TEXTJOIN("",TRUE,A551,"!",ADDRESS(5+A552*A548,5)))</f>
        <v/>
      </c>
      <c r="G550" s="61"/>
      <c r="H550" s="61"/>
      <c r="I550" s="61"/>
      <c r="J550" s="61"/>
    </row>
    <row r="551" spans="1:10" ht="27.95" customHeight="1" x14ac:dyDescent="0.25">
      <c r="A551" s="22" t="str">
        <f>A530</f>
        <v>TC_I</v>
      </c>
    </row>
    <row r="552" spans="1:10" ht="27.95" customHeight="1" x14ac:dyDescent="0.25">
      <c r="A552" s="22">
        <f>A531+1</f>
        <v>26</v>
      </c>
    </row>
    <row r="553" spans="1:10" ht="27.95" customHeight="1" x14ac:dyDescent="0.25">
      <c r="A553" s="62" t="s">
        <v>26</v>
      </c>
      <c r="B553" s="62"/>
      <c r="C553" s="62" t="str">
        <f ca="1">INDIRECT(_xlfn.TEXTJOIN("",TRUE,A572,"!",ADDRESS(9+(A573-1)*A569,2)))</f>
        <v>Ishita Dhiwan</v>
      </c>
      <c r="D553" s="62"/>
      <c r="E553" s="62"/>
      <c r="F553" s="62" t="s">
        <v>52</v>
      </c>
      <c r="G553" s="62"/>
      <c r="H553" s="62"/>
      <c r="I553" s="63">
        <f ca="1">INDIRECT(_xlfn.TEXTJOIN("",TRUE,A572,"!",ADDRESS(9+(A573-1)*A569,9)))</f>
        <v>250090101027</v>
      </c>
      <c r="J553" s="63"/>
    </row>
    <row r="554" spans="1:10" ht="27.95" customHeight="1" x14ac:dyDescent="0.25">
      <c r="A554" s="62" t="s">
        <v>27</v>
      </c>
      <c r="B554" s="62"/>
      <c r="C554" s="62" t="str">
        <f ca="1">INDIRECT(_xlfn.TEXTJOIN("",TRUE,A572,"!",ADDRESS(9+(A573-1)*A569,5)))</f>
        <v>Jitender Kumar</v>
      </c>
      <c r="D554" s="62"/>
      <c r="E554" s="62"/>
      <c r="F554" s="64" t="s">
        <v>53</v>
      </c>
      <c r="G554" s="64"/>
      <c r="H554" s="64"/>
      <c r="I554" s="63" t="str">
        <f ca="1">INDIRECT(_xlfn.TEXTJOIN("",TRUE,A572,"!",ADDRESS(9+(A573-1)*A569,13)))</f>
        <v>UTU/2501104112</v>
      </c>
      <c r="J554" s="63"/>
    </row>
    <row r="555" spans="1:10" ht="27.95" customHeight="1" x14ac:dyDescent="0.25">
      <c r="A555" s="59" t="s">
        <v>30</v>
      </c>
      <c r="B555" s="59"/>
      <c r="C555" s="59" t="s">
        <v>31</v>
      </c>
      <c r="D555" s="59"/>
      <c r="E555" s="59"/>
      <c r="F555" s="59"/>
      <c r="G555" s="59"/>
      <c r="H555" s="15" t="s">
        <v>32</v>
      </c>
      <c r="I555" s="15" t="s">
        <v>12</v>
      </c>
      <c r="J555" s="15" t="s">
        <v>36</v>
      </c>
    </row>
    <row r="556" spans="1:10" ht="27.95" customHeight="1" x14ac:dyDescent="0.25">
      <c r="A556" s="49" t="str">
        <f ca="1">INDIRECT(_xlfn.TEXTJOIN("",TRUE,A572,"!",ADDRESS(13+(A573-1)*A569,1)))</f>
        <v>AHT 002</v>
      </c>
      <c r="B556" s="50"/>
      <c r="C556" s="51" t="str">
        <f ca="1">INDIRECT(_xlfn.TEXTJOIN("",TRUE,A572,"!",ADDRESS(13+(A573-1)*A569,2)))</f>
        <v>Engineering Chemistry</v>
      </c>
      <c r="D556" s="52"/>
      <c r="E556" s="52"/>
      <c r="F556" s="52"/>
      <c r="G556" s="53"/>
      <c r="H556" s="20">
        <f ca="1">INDIRECT(_xlfn.TEXTJOIN("",TRUE,A572,"!",ADDRESS(13+(A573-1)*A569,6)))</f>
        <v>4</v>
      </c>
      <c r="I556" s="20" t="str">
        <f ca="1">INDIRECT(_xlfn.TEXTJOIN("",TRUE,A572,"!",ADDRESS(13+(A573-1)*A569,13)))</f>
        <v>E+</v>
      </c>
      <c r="J556" s="20">
        <f ca="1">INDIRECT(_xlfn.TEXTJOIN("",TRUE,A572,"!",ADDRESS(13+(A573-1)*A569,14)))</f>
        <v>5.5</v>
      </c>
    </row>
    <row r="557" spans="1:10" ht="27.95" customHeight="1" x14ac:dyDescent="0.25">
      <c r="A557" s="49" t="str">
        <f ca="1">INDIRECT(_xlfn.TEXTJOIN("",TRUE,A572,"!",ADDRESS(14+(A573-1)*A569,1)))</f>
        <v>AHT 003</v>
      </c>
      <c r="B557" s="50"/>
      <c r="C557" s="51" t="str">
        <f ca="1">INDIRECT(_xlfn.TEXTJOIN("",TRUE,A572,"!",ADDRESS(14+(A573-1)*A569,2)))</f>
        <v>Introduction to Engineering Mathematics</v>
      </c>
      <c r="D557" s="52"/>
      <c r="E557" s="52"/>
      <c r="F557" s="52"/>
      <c r="G557" s="53"/>
      <c r="H557" s="20">
        <f ca="1">INDIRECT(_xlfn.TEXTJOIN("",TRUE,A572,"!",ADDRESS(14+(A573-1)*A569,6)))</f>
        <v>4</v>
      </c>
      <c r="I557" s="20" t="str">
        <f ca="1">INDIRECT(_xlfn.TEXTJOIN("",TRUE,A572,"!",ADDRESS(14+(A573-1)*A569,13)))</f>
        <v>E</v>
      </c>
      <c r="J557" s="20">
        <f ca="1">INDIRECT(_xlfn.TEXTJOIN("",TRUE,A572,"!",ADDRESS(14+(A573-1)*A569,14)))</f>
        <v>5</v>
      </c>
    </row>
    <row r="558" spans="1:10" ht="27.95" customHeight="1" x14ac:dyDescent="0.25">
      <c r="A558" s="49" t="str">
        <f ca="1">INDIRECT(_xlfn.TEXTJOIN("",TRUE,A572,"!",ADDRESS(15+(A573-1)*A569,1)))</f>
        <v>ECT 001</v>
      </c>
      <c r="B558" s="50"/>
      <c r="C558" s="51" t="str">
        <f ca="1">INDIRECT(_xlfn.TEXTJOIN("",TRUE,A572,"!",ADDRESS(15+(A573-1)*A569,2)))</f>
        <v>Basic Electronics Engineering</v>
      </c>
      <c r="D558" s="52"/>
      <c r="E558" s="52"/>
      <c r="F558" s="52"/>
      <c r="G558" s="53"/>
      <c r="H558" s="20">
        <f ca="1">INDIRECT(_xlfn.TEXTJOIN("",TRUE,A572,"!",ADDRESS(15+(A573-1)*A569,6)))</f>
        <v>4</v>
      </c>
      <c r="I558" s="20" t="str">
        <f ca="1">INDIRECT(_xlfn.TEXTJOIN("",TRUE,A572,"!",ADDRESS(15+(A573-1)*A569,13)))</f>
        <v>P</v>
      </c>
      <c r="J558" s="20">
        <f ca="1">INDIRECT(_xlfn.TEXTJOIN("",TRUE,A572,"!",ADDRESS(15+(A573-1)*A569,14)))</f>
        <v>4.5</v>
      </c>
    </row>
    <row r="559" spans="1:10" ht="27.95" customHeight="1" x14ac:dyDescent="0.25">
      <c r="A559" s="49" t="str">
        <f ca="1">INDIRECT(_xlfn.TEXTJOIN("",TRUE,A572,"!",ADDRESS(16+(A573-1)*A569,1)))</f>
        <v>MET 001</v>
      </c>
      <c r="B559" s="50"/>
      <c r="C559" s="51" t="str">
        <f ca="1">INDIRECT(_xlfn.TEXTJOIN("",TRUE,A572,"!",ADDRESS(16+(A573-1)*A569,2)))</f>
        <v>Basic Mechanical Engineering</v>
      </c>
      <c r="D559" s="52"/>
      <c r="E559" s="52"/>
      <c r="F559" s="52"/>
      <c r="G559" s="53"/>
      <c r="H559" s="20">
        <f ca="1">INDIRECT(_xlfn.TEXTJOIN("",TRUE,A572,"!",ADDRESS(16+(A573-1)*A569,6)))</f>
        <v>4</v>
      </c>
      <c r="I559" s="20" t="str">
        <f ca="1">INDIRECT(_xlfn.TEXTJOIN("",TRUE,A572,"!",ADDRESS(16+(A573-1)*A569,13)))</f>
        <v>P</v>
      </c>
      <c r="J559" s="20">
        <f ca="1">INDIRECT(_xlfn.TEXTJOIN("",TRUE,A572,"!",ADDRESS(16+(A573-1)*A569,14)))</f>
        <v>4.5</v>
      </c>
    </row>
    <row r="560" spans="1:10" ht="27.95" customHeight="1" x14ac:dyDescent="0.25">
      <c r="A560" s="49" t="str">
        <f ca="1">INDIRECT(_xlfn.TEXTJOIN("",TRUE,A572,"!",ADDRESS(17+(A573-1)*A569,1)))</f>
        <v>AHP 002</v>
      </c>
      <c r="B560" s="50"/>
      <c r="C560" s="51" t="str">
        <f ca="1">INDIRECT(_xlfn.TEXTJOIN("",TRUE,A572,"!",ADDRESS(17+(A573-1)*A569,2)))</f>
        <v>Engineering Chemistry Lab</v>
      </c>
      <c r="D560" s="52"/>
      <c r="E560" s="52"/>
      <c r="F560" s="52"/>
      <c r="G560" s="53"/>
      <c r="H560" s="20">
        <f ca="1">INDIRECT(_xlfn.TEXTJOIN("",TRUE,A572,"!",ADDRESS(17+(A573-1)*A569,6)))</f>
        <v>1</v>
      </c>
      <c r="I560" s="20" t="str">
        <f ca="1">INDIRECT(_xlfn.TEXTJOIN("",TRUE,A572,"!",ADDRESS(17+(A573-1)*A569,13)))</f>
        <v>B</v>
      </c>
      <c r="J560" s="20">
        <f ca="1">INDIRECT(_xlfn.TEXTJOIN("",TRUE,A572,"!",ADDRESS(17+(A573-1)*A569,14)))</f>
        <v>8</v>
      </c>
    </row>
    <row r="561" spans="1:10" ht="27.95" customHeight="1" x14ac:dyDescent="0.25">
      <c r="A561" s="49" t="str">
        <f ca="1">INDIRECT(_xlfn.TEXTJOIN("",TRUE,A572,"!",ADDRESS(18+(A573-1)*A569,1)))</f>
        <v>ECP 001</v>
      </c>
      <c r="B561" s="50"/>
      <c r="C561" s="51" t="str">
        <f ca="1">INDIRECT(_xlfn.TEXTJOIN("",TRUE,A572,"!",ADDRESS(18+(A573-1)*A569,2)))</f>
        <v>Basic Electronics Engineering Lab</v>
      </c>
      <c r="D561" s="52"/>
      <c r="E561" s="52"/>
      <c r="F561" s="52"/>
      <c r="G561" s="53"/>
      <c r="H561" s="20">
        <f ca="1">INDIRECT(_xlfn.TEXTJOIN("",TRUE,A572,"!",ADDRESS(18+(A573-1)*A569,6)))</f>
        <v>1</v>
      </c>
      <c r="I561" s="20" t="str">
        <f ca="1">INDIRECT(_xlfn.TEXTJOIN("",TRUE,A572,"!",ADDRESS(18+(A573-1)*A569,13)))</f>
        <v>B</v>
      </c>
      <c r="J561" s="20">
        <f ca="1">INDIRECT(_xlfn.TEXTJOIN("",TRUE,A572,"!",ADDRESS(18+(A573-1)*A569,14)))</f>
        <v>8</v>
      </c>
    </row>
    <row r="562" spans="1:10" ht="27.95" customHeight="1" x14ac:dyDescent="0.25">
      <c r="A562" s="49" t="str">
        <f ca="1">INDIRECT(_xlfn.TEXTJOIN("",TRUE,A572,"!",ADDRESS(19+(A573-1)*A569,1)))</f>
        <v>MEP 001</v>
      </c>
      <c r="B562" s="50"/>
      <c r="C562" s="51" t="str">
        <f ca="1">INDIRECT(_xlfn.TEXTJOIN("",TRUE,A572,"!",ADDRESS(19+(A573-1)*A569,2)))</f>
        <v>Basic Mechanical Engineering Lab</v>
      </c>
      <c r="D562" s="52"/>
      <c r="E562" s="52"/>
      <c r="F562" s="52"/>
      <c r="G562" s="53"/>
      <c r="H562" s="20">
        <f ca="1">INDIRECT(_xlfn.TEXTJOIN("",TRUE,A572,"!",ADDRESS(19+(A573-1)*A569,6)))</f>
        <v>1</v>
      </c>
      <c r="I562" s="20" t="str">
        <f ca="1">INDIRECT(_xlfn.TEXTJOIN("",TRUE,A572,"!",ADDRESS(19+(A573-1)*A569,13)))</f>
        <v>B+</v>
      </c>
      <c r="J562" s="20">
        <f ca="1">INDIRECT(_xlfn.TEXTJOIN("",TRUE,A572,"!",ADDRESS(19+(A573-1)*A569,14)))</f>
        <v>8.5</v>
      </c>
    </row>
    <row r="563" spans="1:10" ht="27.95" customHeight="1" x14ac:dyDescent="0.25">
      <c r="A563" s="49" t="str">
        <f ca="1">INDIRECT(_xlfn.TEXTJOIN("",TRUE,A572,"!",ADDRESS(20+(A573-1)*A569,1)))</f>
        <v>MEP 003</v>
      </c>
      <c r="B563" s="50"/>
      <c r="C563" s="51" t="str">
        <f ca="1">INDIRECT(_xlfn.TEXTJOIN("",TRUE,A572,"!",ADDRESS(20+(A573-1)*A569,2)))</f>
        <v>Workshop Practices Lab</v>
      </c>
      <c r="D563" s="52"/>
      <c r="E563" s="52"/>
      <c r="F563" s="52"/>
      <c r="G563" s="53"/>
      <c r="H563" s="20">
        <f ca="1">INDIRECT(_xlfn.TEXTJOIN("",TRUE,A572,"!",ADDRESS(20+(A573-1)*A569,6)))</f>
        <v>2</v>
      </c>
      <c r="I563" s="20" t="str">
        <f ca="1">INDIRECT(_xlfn.TEXTJOIN("",TRUE,A572,"!",ADDRESS(20+(A573-1)*A569,13)))</f>
        <v>O</v>
      </c>
      <c r="J563" s="20">
        <f ca="1">INDIRECT(_xlfn.TEXTJOIN("",TRUE,A572,"!",ADDRESS(20+(A573-1)*A569,14)))</f>
        <v>10</v>
      </c>
    </row>
    <row r="564" spans="1:10" ht="27.95" customHeight="1" x14ac:dyDescent="0.25">
      <c r="A564" s="49" t="str">
        <f ca="1">INDIRECT(_xlfn.TEXTJOIN("",TRUE,A572,"!",ADDRESS(21+(A573-1)*A569,1)))</f>
        <v>AHP 004</v>
      </c>
      <c r="B564" s="50"/>
      <c r="C564" s="51" t="str">
        <f ca="1">INDIRECT(_xlfn.TEXTJOIN("",TRUE,A572,"!",ADDRESS(21+(A573-1)*A569,2)))</f>
        <v>Emerging Technologies in Engineering Lab</v>
      </c>
      <c r="D564" s="52"/>
      <c r="E564" s="52"/>
      <c r="F564" s="52"/>
      <c r="G564" s="53"/>
      <c r="H564" s="20">
        <f ca="1">INDIRECT(_xlfn.TEXTJOIN("",TRUE,A572,"!",ADDRESS(21+(A573-1)*A569,6)))</f>
        <v>1</v>
      </c>
      <c r="I564" s="20" t="str">
        <f ca="1">INDIRECT(_xlfn.TEXTJOIN("",TRUE,A572,"!",ADDRESS(21+(A573-1)*A569,13)))</f>
        <v>A+</v>
      </c>
      <c r="J564" s="20">
        <f ca="1">INDIRECT(_xlfn.TEXTJOIN("",TRUE,A572,"!",ADDRESS(21+(A573-1)*A569,14)))</f>
        <v>9.5</v>
      </c>
    </row>
    <row r="565" spans="1:10" ht="27.95" customHeight="1" x14ac:dyDescent="0.25">
      <c r="A565" s="49" t="str">
        <f ca="1">INDIRECT(_xlfn.TEXTJOIN("",TRUE,A572,"!",ADDRESS(22+(A573-1)*A569,1)))</f>
        <v>CSP 002</v>
      </c>
      <c r="B565" s="50"/>
      <c r="C565" s="51" t="str">
        <f ca="1">INDIRECT(_xlfn.TEXTJOIN("",TRUE,A572,"!",ADDRESS(22+(A573-1)*A569,2)))</f>
        <v>Computer Applications and IOT</v>
      </c>
      <c r="D565" s="52"/>
      <c r="E565" s="52"/>
      <c r="F565" s="52"/>
      <c r="G565" s="53"/>
      <c r="H565" s="20">
        <f ca="1">INDIRECT(_xlfn.TEXTJOIN("",TRUE,A572,"!",ADDRESS(22+(A573-1)*A569,6)))</f>
        <v>1</v>
      </c>
      <c r="I565" s="20" t="str">
        <f ca="1">INDIRECT(_xlfn.TEXTJOIN("",TRUE,A572,"!",ADDRESS(22+(A573-1)*A569,13)))</f>
        <v>A</v>
      </c>
      <c r="J565" s="20">
        <f ca="1">INDIRECT(_xlfn.TEXTJOIN("",TRUE,A572,"!",ADDRESS(22+(A573-1)*A569,14)))</f>
        <v>9</v>
      </c>
    </row>
    <row r="566" spans="1:10" ht="27.95" customHeight="1" x14ac:dyDescent="0.25">
      <c r="A566" s="49" t="str">
        <f ca="1">INDIRECT(_xlfn.TEXTJOIN("",TRUE,A572,"!",ADDRESS(23+(A573-1)*A569,1)))</f>
        <v>AHP 006</v>
      </c>
      <c r="B566" s="50"/>
      <c r="C566" s="51" t="str">
        <f ca="1">INDIRECT(_xlfn.TEXTJOIN("",TRUE,A572,"!",ADDRESS(23+(A573-1)*A569,2)))</f>
        <v>English Language Lab ($)</v>
      </c>
      <c r="D566" s="52"/>
      <c r="E566" s="52"/>
      <c r="F566" s="52"/>
      <c r="G566" s="53"/>
      <c r="H566" s="20">
        <f ca="1">INDIRECT(_xlfn.TEXTJOIN("",TRUE,A572,"!",ADDRESS(23+(A573-1)*A569,6)))</f>
        <v>0</v>
      </c>
      <c r="I566" s="20" t="str">
        <f ca="1">INDIRECT(_xlfn.TEXTJOIN("",TRUE,A572,"!",ADDRESS(23+(A573-1)*A569,13)))</f>
        <v>C</v>
      </c>
      <c r="J566" s="20">
        <f ca="1">INDIRECT(_xlfn.TEXTJOIN("",TRUE,A572,"!",ADDRESS(23+(A573-1)*A569,14)))</f>
        <v>7</v>
      </c>
    </row>
    <row r="567" spans="1:10" ht="27.95" customHeight="1" x14ac:dyDescent="0.25">
      <c r="A567" s="49" t="str">
        <f ca="1">INDIRECT(_xlfn.TEXTJOIN("",TRUE,A572,"!",ADDRESS(24+(A573-1)*A569,1)))</f>
        <v>GP 01</v>
      </c>
      <c r="B567" s="50"/>
      <c r="C567" s="51" t="str">
        <f ca="1">INDIRECT(_xlfn.TEXTJOIN("",TRUE,A572,"!",ADDRESS(24+(A573-1)*A569,2)))</f>
        <v>General Proficiency ($)</v>
      </c>
      <c r="D567" s="52"/>
      <c r="E567" s="52"/>
      <c r="F567" s="52"/>
      <c r="G567" s="53"/>
      <c r="H567" s="20">
        <f ca="1">INDIRECT(_xlfn.TEXTJOIN("",TRUE,A572,"!",ADDRESS(24+(A573-1)*A569,6)))</f>
        <v>0</v>
      </c>
      <c r="I567" s="54" t="str">
        <f ca="1">INDIRECT(_xlfn.TEXTJOIN("",TRUE,A572,"!",ADDRESS(24+(A573-1)*A569,13)))</f>
        <v>Excellent</v>
      </c>
      <c r="J567" s="55"/>
    </row>
    <row r="568" spans="1:10" ht="27.95" customHeight="1" x14ac:dyDescent="0.25">
      <c r="A568" s="56" t="s">
        <v>54</v>
      </c>
      <c r="B568" s="56"/>
      <c r="C568" s="56"/>
      <c r="D568" s="56"/>
      <c r="E568" s="56"/>
      <c r="F568" s="56"/>
      <c r="G568" s="56"/>
      <c r="H568" s="16">
        <f ca="1">SUM(H556:H567)</f>
        <v>23</v>
      </c>
      <c r="I568" s="16" t="s">
        <v>46</v>
      </c>
      <c r="J568" s="16">
        <f ca="1">SUMPRODUCT(J556:J566,H556:H566)</f>
        <v>141</v>
      </c>
    </row>
    <row r="569" spans="1:10" ht="27.95" customHeight="1" x14ac:dyDescent="0.25">
      <c r="A569" s="22">
        <f>ROWS(A556:B567)+9</f>
        <v>21</v>
      </c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27.95" customHeight="1" x14ac:dyDescent="0.25">
      <c r="A570" s="57" t="s">
        <v>42</v>
      </c>
      <c r="B570" s="57"/>
      <c r="C570" s="21">
        <f ca="1">INDIRECT(_xlfn.TEXTJOIN("",TRUE,A572,"!",ADDRESS(5+A573*A569,12)))</f>
        <v>23</v>
      </c>
      <c r="D570" s="57" t="s">
        <v>40</v>
      </c>
      <c r="E570" s="57"/>
      <c r="F570" s="18">
        <f ca="1">INDIRECT(_xlfn.TEXTJOIN("",TRUE,A572,"!",ADDRESS(5+A573*A569,8)))</f>
        <v>6.1304347826086953</v>
      </c>
      <c r="G570" s="57" t="s">
        <v>41</v>
      </c>
      <c r="H570" s="57"/>
      <c r="I570" s="58">
        <f ca="1">INDIRECT(_xlfn.TEXTJOIN("",TRUE,A572,"!",ADDRESS(5+A573*A569,10)))</f>
        <v>6.1304347826086953</v>
      </c>
      <c r="J570" s="58"/>
    </row>
    <row r="571" spans="1:10" ht="27.95" customHeight="1" x14ac:dyDescent="0.25">
      <c r="A571" s="19" t="s">
        <v>38</v>
      </c>
      <c r="B571" s="59" t="str">
        <f ca="1">INDIRECT(_xlfn.TEXTJOIN("",TRUE,A572,"!",ADDRESS(5+A573*A569,2)))</f>
        <v>PASS</v>
      </c>
      <c r="C571" s="59"/>
      <c r="D571" s="60" t="s">
        <v>39</v>
      </c>
      <c r="E571" s="60"/>
      <c r="F571" s="61" t="str">
        <f ca="1">INDIRECT(_xlfn.TEXTJOIN("",TRUE,A572,"!",ADDRESS(5+A573*A569,5)))</f>
        <v xml:space="preserve"> G+4 in ECT 001</v>
      </c>
      <c r="G571" s="61"/>
      <c r="H571" s="61"/>
      <c r="I571" s="61"/>
      <c r="J571" s="61"/>
    </row>
    <row r="572" spans="1:10" ht="27.95" customHeight="1" x14ac:dyDescent="0.25">
      <c r="A572" s="22" t="str">
        <f>A551</f>
        <v>TC_I</v>
      </c>
    </row>
    <row r="573" spans="1:10" ht="27.95" customHeight="1" x14ac:dyDescent="0.25">
      <c r="A573" s="22">
        <f>A552+1</f>
        <v>27</v>
      </c>
    </row>
    <row r="574" spans="1:10" ht="27.95" customHeight="1" x14ac:dyDescent="0.25">
      <c r="A574" s="62" t="s">
        <v>26</v>
      </c>
      <c r="B574" s="62"/>
      <c r="C574" s="62" t="str">
        <f ca="1">INDIRECT(_xlfn.TEXTJOIN("",TRUE,A593,"!",ADDRESS(9+(A594-1)*A590,2)))</f>
        <v>Jahnavi Tyagi</v>
      </c>
      <c r="D574" s="62"/>
      <c r="E574" s="62"/>
      <c r="F574" s="62" t="s">
        <v>52</v>
      </c>
      <c r="G574" s="62"/>
      <c r="H574" s="62"/>
      <c r="I574" s="63">
        <f ca="1">INDIRECT(_xlfn.TEXTJOIN("",TRUE,A593,"!",ADDRESS(9+(A594-1)*A590,9)))</f>
        <v>250090101028</v>
      </c>
      <c r="J574" s="63"/>
    </row>
    <row r="575" spans="1:10" ht="27.95" customHeight="1" x14ac:dyDescent="0.25">
      <c r="A575" s="62" t="s">
        <v>27</v>
      </c>
      <c r="B575" s="62"/>
      <c r="C575" s="62" t="str">
        <f ca="1">INDIRECT(_xlfn.TEXTJOIN("",TRUE,A593,"!",ADDRESS(9+(A594-1)*A590,5)))</f>
        <v>Manoj Tyagi</v>
      </c>
      <c r="D575" s="62"/>
      <c r="E575" s="62"/>
      <c r="F575" s="64" t="s">
        <v>53</v>
      </c>
      <c r="G575" s="64"/>
      <c r="H575" s="64"/>
      <c r="I575" s="63" t="str">
        <f ca="1">INDIRECT(_xlfn.TEXTJOIN("",TRUE,A593,"!",ADDRESS(9+(A594-1)*A590,13)))</f>
        <v>UTU/2501104338</v>
      </c>
      <c r="J575" s="63"/>
    </row>
    <row r="576" spans="1:10" ht="27.95" customHeight="1" x14ac:dyDescent="0.25">
      <c r="A576" s="59" t="s">
        <v>30</v>
      </c>
      <c r="B576" s="59"/>
      <c r="C576" s="59" t="s">
        <v>31</v>
      </c>
      <c r="D576" s="59"/>
      <c r="E576" s="59"/>
      <c r="F576" s="59"/>
      <c r="G576" s="59"/>
      <c r="H576" s="15" t="s">
        <v>32</v>
      </c>
      <c r="I576" s="15" t="s">
        <v>12</v>
      </c>
      <c r="J576" s="15" t="s">
        <v>36</v>
      </c>
    </row>
    <row r="577" spans="1:10" ht="27.95" customHeight="1" x14ac:dyDescent="0.25">
      <c r="A577" s="49" t="str">
        <f ca="1">INDIRECT(_xlfn.TEXTJOIN("",TRUE,A593,"!",ADDRESS(13+(A594-1)*A590,1)))</f>
        <v>AHT 002</v>
      </c>
      <c r="B577" s="50"/>
      <c r="C577" s="51" t="str">
        <f ca="1">INDIRECT(_xlfn.TEXTJOIN("",TRUE,A593,"!",ADDRESS(13+(A594-1)*A590,2)))</f>
        <v>Engineering Chemistry</v>
      </c>
      <c r="D577" s="52"/>
      <c r="E577" s="52"/>
      <c r="F577" s="52"/>
      <c r="G577" s="53"/>
      <c r="H577" s="20">
        <f ca="1">INDIRECT(_xlfn.TEXTJOIN("",TRUE,A593,"!",ADDRESS(13+(A594-1)*A590,6)))</f>
        <v>4</v>
      </c>
      <c r="I577" s="20" t="str">
        <f ca="1">INDIRECT(_xlfn.TEXTJOIN("",TRUE,A593,"!",ADDRESS(13+(A594-1)*A590,13)))</f>
        <v>D+</v>
      </c>
      <c r="J577" s="20">
        <f ca="1">INDIRECT(_xlfn.TEXTJOIN("",TRUE,A593,"!",ADDRESS(13+(A594-1)*A590,14)))</f>
        <v>6.5</v>
      </c>
    </row>
    <row r="578" spans="1:10" ht="27.95" customHeight="1" x14ac:dyDescent="0.25">
      <c r="A578" s="49" t="str">
        <f ca="1">INDIRECT(_xlfn.TEXTJOIN("",TRUE,A593,"!",ADDRESS(14+(A594-1)*A590,1)))</f>
        <v>AHT 003</v>
      </c>
      <c r="B578" s="50"/>
      <c r="C578" s="51" t="str">
        <f ca="1">INDIRECT(_xlfn.TEXTJOIN("",TRUE,A593,"!",ADDRESS(14+(A594-1)*A590,2)))</f>
        <v>Introduction to Engineering Mathematics</v>
      </c>
      <c r="D578" s="52"/>
      <c r="E578" s="52"/>
      <c r="F578" s="52"/>
      <c r="G578" s="53"/>
      <c r="H578" s="20">
        <f ca="1">INDIRECT(_xlfn.TEXTJOIN("",TRUE,A593,"!",ADDRESS(14+(A594-1)*A590,6)))</f>
        <v>4</v>
      </c>
      <c r="I578" s="20" t="str">
        <f ca="1">INDIRECT(_xlfn.TEXTJOIN("",TRUE,A593,"!",ADDRESS(14+(A594-1)*A590,13)))</f>
        <v>E</v>
      </c>
      <c r="J578" s="20">
        <f ca="1">INDIRECT(_xlfn.TEXTJOIN("",TRUE,A593,"!",ADDRESS(14+(A594-1)*A590,14)))</f>
        <v>5</v>
      </c>
    </row>
    <row r="579" spans="1:10" ht="27.95" customHeight="1" x14ac:dyDescent="0.25">
      <c r="A579" s="49" t="str">
        <f ca="1">INDIRECT(_xlfn.TEXTJOIN("",TRUE,A593,"!",ADDRESS(15+(A594-1)*A590,1)))</f>
        <v>ECT 001</v>
      </c>
      <c r="B579" s="50"/>
      <c r="C579" s="51" t="str">
        <f ca="1">INDIRECT(_xlfn.TEXTJOIN("",TRUE,A593,"!",ADDRESS(15+(A594-1)*A590,2)))</f>
        <v>Basic Electronics Engineering</v>
      </c>
      <c r="D579" s="52"/>
      <c r="E579" s="52"/>
      <c r="F579" s="52"/>
      <c r="G579" s="53"/>
      <c r="H579" s="20">
        <f ca="1">INDIRECT(_xlfn.TEXTJOIN("",TRUE,A593,"!",ADDRESS(15+(A594-1)*A590,6)))</f>
        <v>4</v>
      </c>
      <c r="I579" s="20" t="str">
        <f ca="1">INDIRECT(_xlfn.TEXTJOIN("",TRUE,A593,"!",ADDRESS(15+(A594-1)*A590,13)))</f>
        <v>F</v>
      </c>
      <c r="J579" s="20">
        <f ca="1">INDIRECT(_xlfn.TEXTJOIN("",TRUE,A593,"!",ADDRESS(15+(A594-1)*A590,14)))</f>
        <v>0</v>
      </c>
    </row>
    <row r="580" spans="1:10" ht="27.95" customHeight="1" x14ac:dyDescent="0.25">
      <c r="A580" s="49" t="str">
        <f ca="1">INDIRECT(_xlfn.TEXTJOIN("",TRUE,A593,"!",ADDRESS(16+(A594-1)*A590,1)))</f>
        <v>MET 001</v>
      </c>
      <c r="B580" s="50"/>
      <c r="C580" s="51" t="str">
        <f ca="1">INDIRECT(_xlfn.TEXTJOIN("",TRUE,A593,"!",ADDRESS(16+(A594-1)*A590,2)))</f>
        <v>Basic Mechanical Engineering</v>
      </c>
      <c r="D580" s="52"/>
      <c r="E580" s="52"/>
      <c r="F580" s="52"/>
      <c r="G580" s="53"/>
      <c r="H580" s="20">
        <f ca="1">INDIRECT(_xlfn.TEXTJOIN("",TRUE,A593,"!",ADDRESS(16+(A594-1)*A590,6)))</f>
        <v>4</v>
      </c>
      <c r="I580" s="20" t="str">
        <f ca="1">INDIRECT(_xlfn.TEXTJOIN("",TRUE,A593,"!",ADDRESS(16+(A594-1)*A590,13)))</f>
        <v>P</v>
      </c>
      <c r="J580" s="20">
        <f ca="1">INDIRECT(_xlfn.TEXTJOIN("",TRUE,A593,"!",ADDRESS(16+(A594-1)*A590,14)))</f>
        <v>4.5</v>
      </c>
    </row>
    <row r="581" spans="1:10" ht="27.95" customHeight="1" x14ac:dyDescent="0.25">
      <c r="A581" s="49" t="str">
        <f ca="1">INDIRECT(_xlfn.TEXTJOIN("",TRUE,A593,"!",ADDRESS(17+(A594-1)*A590,1)))</f>
        <v>AHP 002</v>
      </c>
      <c r="B581" s="50"/>
      <c r="C581" s="51" t="str">
        <f ca="1">INDIRECT(_xlfn.TEXTJOIN("",TRUE,A593,"!",ADDRESS(17+(A594-1)*A590,2)))</f>
        <v>Engineering Chemistry Lab</v>
      </c>
      <c r="D581" s="52"/>
      <c r="E581" s="52"/>
      <c r="F581" s="52"/>
      <c r="G581" s="53"/>
      <c r="H581" s="20">
        <f ca="1">INDIRECT(_xlfn.TEXTJOIN("",TRUE,A593,"!",ADDRESS(17+(A594-1)*A590,6)))</f>
        <v>1</v>
      </c>
      <c r="I581" s="20" t="str">
        <f ca="1">INDIRECT(_xlfn.TEXTJOIN("",TRUE,A593,"!",ADDRESS(17+(A594-1)*A590,13)))</f>
        <v>C+</v>
      </c>
      <c r="J581" s="20">
        <f ca="1">INDIRECT(_xlfn.TEXTJOIN("",TRUE,A593,"!",ADDRESS(17+(A594-1)*A590,14)))</f>
        <v>7.5</v>
      </c>
    </row>
    <row r="582" spans="1:10" ht="27.95" customHeight="1" x14ac:dyDescent="0.25">
      <c r="A582" s="49" t="str">
        <f ca="1">INDIRECT(_xlfn.TEXTJOIN("",TRUE,A593,"!",ADDRESS(18+(A594-1)*A590,1)))</f>
        <v>ECP 001</v>
      </c>
      <c r="B582" s="50"/>
      <c r="C582" s="51" t="str">
        <f ca="1">INDIRECT(_xlfn.TEXTJOIN("",TRUE,A593,"!",ADDRESS(18+(A594-1)*A590,2)))</f>
        <v>Basic Electronics Engineering Lab</v>
      </c>
      <c r="D582" s="52"/>
      <c r="E582" s="52"/>
      <c r="F582" s="52"/>
      <c r="G582" s="53"/>
      <c r="H582" s="20">
        <f ca="1">INDIRECT(_xlfn.TEXTJOIN("",TRUE,A593,"!",ADDRESS(18+(A594-1)*A590,6)))</f>
        <v>1</v>
      </c>
      <c r="I582" s="20" t="str">
        <f ca="1">INDIRECT(_xlfn.TEXTJOIN("",TRUE,A593,"!",ADDRESS(18+(A594-1)*A590,13)))</f>
        <v>C+</v>
      </c>
      <c r="J582" s="20">
        <f ca="1">INDIRECT(_xlfn.TEXTJOIN("",TRUE,A593,"!",ADDRESS(18+(A594-1)*A590,14)))</f>
        <v>7.5</v>
      </c>
    </row>
    <row r="583" spans="1:10" ht="27.95" customHeight="1" x14ac:dyDescent="0.25">
      <c r="A583" s="49" t="str">
        <f ca="1">INDIRECT(_xlfn.TEXTJOIN("",TRUE,A593,"!",ADDRESS(19+(A594-1)*A590,1)))</f>
        <v>MEP 001</v>
      </c>
      <c r="B583" s="50"/>
      <c r="C583" s="51" t="str">
        <f ca="1">INDIRECT(_xlfn.TEXTJOIN("",TRUE,A593,"!",ADDRESS(19+(A594-1)*A590,2)))</f>
        <v>Basic Mechanical Engineering Lab</v>
      </c>
      <c r="D583" s="52"/>
      <c r="E583" s="52"/>
      <c r="F583" s="52"/>
      <c r="G583" s="53"/>
      <c r="H583" s="20">
        <f ca="1">INDIRECT(_xlfn.TEXTJOIN("",TRUE,A593,"!",ADDRESS(19+(A594-1)*A590,6)))</f>
        <v>1</v>
      </c>
      <c r="I583" s="20" t="str">
        <f ca="1">INDIRECT(_xlfn.TEXTJOIN("",TRUE,A593,"!",ADDRESS(19+(A594-1)*A590,13)))</f>
        <v>B+</v>
      </c>
      <c r="J583" s="20">
        <f ca="1">INDIRECT(_xlfn.TEXTJOIN("",TRUE,A593,"!",ADDRESS(19+(A594-1)*A590,14)))</f>
        <v>8.5</v>
      </c>
    </row>
    <row r="584" spans="1:10" ht="27.95" customHeight="1" x14ac:dyDescent="0.25">
      <c r="A584" s="49" t="str">
        <f ca="1">INDIRECT(_xlfn.TEXTJOIN("",TRUE,A593,"!",ADDRESS(20+(A594-1)*A590,1)))</f>
        <v>MEP 003</v>
      </c>
      <c r="B584" s="50"/>
      <c r="C584" s="51" t="str">
        <f ca="1">INDIRECT(_xlfn.TEXTJOIN("",TRUE,A593,"!",ADDRESS(20+(A594-1)*A590,2)))</f>
        <v>Workshop Practices Lab</v>
      </c>
      <c r="D584" s="52"/>
      <c r="E584" s="52"/>
      <c r="F584" s="52"/>
      <c r="G584" s="53"/>
      <c r="H584" s="20">
        <f ca="1">INDIRECT(_xlfn.TEXTJOIN("",TRUE,A593,"!",ADDRESS(20+(A594-1)*A590,6)))</f>
        <v>2</v>
      </c>
      <c r="I584" s="20" t="str">
        <f ca="1">INDIRECT(_xlfn.TEXTJOIN("",TRUE,A593,"!",ADDRESS(20+(A594-1)*A590,13)))</f>
        <v>A+</v>
      </c>
      <c r="J584" s="20">
        <f ca="1">INDIRECT(_xlfn.TEXTJOIN("",TRUE,A593,"!",ADDRESS(20+(A594-1)*A590,14)))</f>
        <v>9.5</v>
      </c>
    </row>
    <row r="585" spans="1:10" ht="27.95" customHeight="1" x14ac:dyDescent="0.25">
      <c r="A585" s="49" t="str">
        <f ca="1">INDIRECT(_xlfn.TEXTJOIN("",TRUE,A593,"!",ADDRESS(21+(A594-1)*A590,1)))</f>
        <v>AHP 004</v>
      </c>
      <c r="B585" s="50"/>
      <c r="C585" s="51" t="str">
        <f ca="1">INDIRECT(_xlfn.TEXTJOIN("",TRUE,A593,"!",ADDRESS(21+(A594-1)*A590,2)))</f>
        <v>Emerging Technologies in Engineering Lab</v>
      </c>
      <c r="D585" s="52"/>
      <c r="E585" s="52"/>
      <c r="F585" s="52"/>
      <c r="G585" s="53"/>
      <c r="H585" s="20">
        <f ca="1">INDIRECT(_xlfn.TEXTJOIN("",TRUE,A593,"!",ADDRESS(21+(A594-1)*A590,6)))</f>
        <v>1</v>
      </c>
      <c r="I585" s="20" t="str">
        <f ca="1">INDIRECT(_xlfn.TEXTJOIN("",TRUE,A593,"!",ADDRESS(21+(A594-1)*A590,13)))</f>
        <v>A</v>
      </c>
      <c r="J585" s="20">
        <f ca="1">INDIRECT(_xlfn.TEXTJOIN("",TRUE,A593,"!",ADDRESS(21+(A594-1)*A590,14)))</f>
        <v>9</v>
      </c>
    </row>
    <row r="586" spans="1:10" ht="27.95" customHeight="1" x14ac:dyDescent="0.25">
      <c r="A586" s="49" t="str">
        <f ca="1">INDIRECT(_xlfn.TEXTJOIN("",TRUE,A593,"!",ADDRESS(22+(A594-1)*A590,1)))</f>
        <v>CSP 002</v>
      </c>
      <c r="B586" s="50"/>
      <c r="C586" s="51" t="str">
        <f ca="1">INDIRECT(_xlfn.TEXTJOIN("",TRUE,A593,"!",ADDRESS(22+(A594-1)*A590,2)))</f>
        <v>Computer Applications and IOT</v>
      </c>
      <c r="D586" s="52"/>
      <c r="E586" s="52"/>
      <c r="F586" s="52"/>
      <c r="G586" s="53"/>
      <c r="H586" s="20">
        <f ca="1">INDIRECT(_xlfn.TEXTJOIN("",TRUE,A593,"!",ADDRESS(22+(A594-1)*A590,6)))</f>
        <v>1</v>
      </c>
      <c r="I586" s="20" t="str">
        <f ca="1">INDIRECT(_xlfn.TEXTJOIN("",TRUE,A593,"!",ADDRESS(22+(A594-1)*A590,13)))</f>
        <v>B+</v>
      </c>
      <c r="J586" s="20">
        <f ca="1">INDIRECT(_xlfn.TEXTJOIN("",TRUE,A593,"!",ADDRESS(22+(A594-1)*A590,14)))</f>
        <v>8.5</v>
      </c>
    </row>
    <row r="587" spans="1:10" ht="27.95" customHeight="1" x14ac:dyDescent="0.25">
      <c r="A587" s="49" t="str">
        <f ca="1">INDIRECT(_xlfn.TEXTJOIN("",TRUE,A593,"!",ADDRESS(23+(A594-1)*A590,1)))</f>
        <v>AHP 006</v>
      </c>
      <c r="B587" s="50"/>
      <c r="C587" s="51" t="str">
        <f ca="1">INDIRECT(_xlfn.TEXTJOIN("",TRUE,A593,"!",ADDRESS(23+(A594-1)*A590,2)))</f>
        <v>English Language Lab ($)</v>
      </c>
      <c r="D587" s="52"/>
      <c r="E587" s="52"/>
      <c r="F587" s="52"/>
      <c r="G587" s="53"/>
      <c r="H587" s="20">
        <f ca="1">INDIRECT(_xlfn.TEXTJOIN("",TRUE,A593,"!",ADDRESS(23+(A594-1)*A590,6)))</f>
        <v>0</v>
      </c>
      <c r="I587" s="20" t="str">
        <f ca="1">INDIRECT(_xlfn.TEXTJOIN("",TRUE,A593,"!",ADDRESS(23+(A594-1)*A590,13)))</f>
        <v>C</v>
      </c>
      <c r="J587" s="20">
        <f ca="1">INDIRECT(_xlfn.TEXTJOIN("",TRUE,A593,"!",ADDRESS(23+(A594-1)*A590,14)))</f>
        <v>7</v>
      </c>
    </row>
    <row r="588" spans="1:10" ht="27.95" customHeight="1" x14ac:dyDescent="0.25">
      <c r="A588" s="49" t="str">
        <f ca="1">INDIRECT(_xlfn.TEXTJOIN("",TRUE,A593,"!",ADDRESS(24+(A594-1)*A590,1)))</f>
        <v>GP 01</v>
      </c>
      <c r="B588" s="50"/>
      <c r="C588" s="51" t="str">
        <f ca="1">INDIRECT(_xlfn.TEXTJOIN("",TRUE,A593,"!",ADDRESS(24+(A594-1)*A590,2)))</f>
        <v>General Proficiency ($)</v>
      </c>
      <c r="D588" s="52"/>
      <c r="E588" s="52"/>
      <c r="F588" s="52"/>
      <c r="G588" s="53"/>
      <c r="H588" s="20">
        <f ca="1">INDIRECT(_xlfn.TEXTJOIN("",TRUE,A593,"!",ADDRESS(24+(A594-1)*A590,6)))</f>
        <v>0</v>
      </c>
      <c r="I588" s="54" t="str">
        <f ca="1">INDIRECT(_xlfn.TEXTJOIN("",TRUE,A593,"!",ADDRESS(24+(A594-1)*A590,13)))</f>
        <v>Excellent</v>
      </c>
      <c r="J588" s="55"/>
    </row>
    <row r="589" spans="1:10" ht="27.95" customHeight="1" x14ac:dyDescent="0.25">
      <c r="A589" s="56" t="s">
        <v>54</v>
      </c>
      <c r="B589" s="56"/>
      <c r="C589" s="56"/>
      <c r="D589" s="56"/>
      <c r="E589" s="56"/>
      <c r="F589" s="56"/>
      <c r="G589" s="56"/>
      <c r="H589" s="16">
        <f ca="1">SUM(H577:H588)</f>
        <v>23</v>
      </c>
      <c r="I589" s="16" t="s">
        <v>46</v>
      </c>
      <c r="J589" s="16">
        <f ca="1">SUMPRODUCT(J577:J587,H577:H587)</f>
        <v>124</v>
      </c>
    </row>
    <row r="590" spans="1:10" ht="27.95" customHeight="1" x14ac:dyDescent="0.25">
      <c r="A590" s="22">
        <f>ROWS(A577:B588)+9</f>
        <v>21</v>
      </c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27.95" customHeight="1" x14ac:dyDescent="0.25">
      <c r="A591" s="57" t="s">
        <v>42</v>
      </c>
      <c r="B591" s="57"/>
      <c r="C591" s="21">
        <f ca="1">INDIRECT(_xlfn.TEXTJOIN("",TRUE,A593,"!",ADDRESS(5+A594*A590,12)))</f>
        <v>19</v>
      </c>
      <c r="D591" s="57" t="s">
        <v>40</v>
      </c>
      <c r="E591" s="57"/>
      <c r="F591" s="18">
        <f ca="1">INDIRECT(_xlfn.TEXTJOIN("",TRUE,A593,"!",ADDRESS(5+A594*A590,8)))</f>
        <v>5.3913043478260869</v>
      </c>
      <c r="G591" s="57" t="s">
        <v>41</v>
      </c>
      <c r="H591" s="57"/>
      <c r="I591" s="58">
        <f ca="1">INDIRECT(_xlfn.TEXTJOIN("",TRUE,A593,"!",ADDRESS(5+A594*A590,10)))</f>
        <v>5.3913043478260869</v>
      </c>
      <c r="J591" s="58"/>
    </row>
    <row r="592" spans="1:10" ht="27.95" customHeight="1" x14ac:dyDescent="0.25">
      <c r="A592" s="19" t="s">
        <v>38</v>
      </c>
      <c r="B592" s="59" t="str">
        <f ca="1">INDIRECT(_xlfn.TEXTJOIN("",TRUE,A593,"!",ADDRESS(5+A594*A590,2)))</f>
        <v>CARRY OVER</v>
      </c>
      <c r="C592" s="59"/>
      <c r="D592" s="60" t="s">
        <v>39</v>
      </c>
      <c r="E592" s="60"/>
      <c r="F592" s="61" t="str">
        <f ca="1">INDIRECT(_xlfn.TEXTJOIN("",TRUE,A593,"!",ADDRESS(5+A594*A590,5)))</f>
        <v>BACK IN ECT 001</v>
      </c>
      <c r="G592" s="61"/>
      <c r="H592" s="61"/>
      <c r="I592" s="61"/>
      <c r="J592" s="61"/>
    </row>
    <row r="593" spans="1:10" ht="27.95" customHeight="1" x14ac:dyDescent="0.25">
      <c r="A593" s="22" t="str">
        <f>A572</f>
        <v>TC_I</v>
      </c>
    </row>
    <row r="594" spans="1:10" ht="27.95" customHeight="1" x14ac:dyDescent="0.25">
      <c r="A594" s="22">
        <f>A573+1</f>
        <v>28</v>
      </c>
    </row>
    <row r="595" spans="1:10" ht="27.95" customHeight="1" x14ac:dyDescent="0.25">
      <c r="A595" s="62" t="s">
        <v>26</v>
      </c>
      <c r="B595" s="62"/>
      <c r="C595" s="62" t="str">
        <f ca="1">INDIRECT(_xlfn.TEXTJOIN("",TRUE,A614,"!",ADDRESS(9+(A615-1)*A611,2)))</f>
        <v>Kartik Singh Rawat</v>
      </c>
      <c r="D595" s="62"/>
      <c r="E595" s="62"/>
      <c r="F595" s="62" t="s">
        <v>52</v>
      </c>
      <c r="G595" s="62"/>
      <c r="H595" s="62"/>
      <c r="I595" s="63">
        <f ca="1">INDIRECT(_xlfn.TEXTJOIN("",TRUE,A614,"!",ADDRESS(9+(A615-1)*A611,9)))</f>
        <v>250090101029</v>
      </c>
      <c r="J595" s="63"/>
    </row>
    <row r="596" spans="1:10" ht="27.95" customHeight="1" x14ac:dyDescent="0.25">
      <c r="A596" s="62" t="s">
        <v>27</v>
      </c>
      <c r="B596" s="62"/>
      <c r="C596" s="62" t="str">
        <f ca="1">INDIRECT(_xlfn.TEXTJOIN("",TRUE,A614,"!",ADDRESS(9+(A615-1)*A611,5)))</f>
        <v>Vijendra Singh Rawat</v>
      </c>
      <c r="D596" s="62"/>
      <c r="E596" s="62"/>
      <c r="F596" s="64" t="s">
        <v>53</v>
      </c>
      <c r="G596" s="64"/>
      <c r="H596" s="64"/>
      <c r="I596" s="63" t="str">
        <f ca="1">INDIRECT(_xlfn.TEXTJOIN("",TRUE,A614,"!",ADDRESS(9+(A615-1)*A611,13)))</f>
        <v>UTU/2501103866</v>
      </c>
      <c r="J596" s="63"/>
    </row>
    <row r="597" spans="1:10" ht="27.95" customHeight="1" x14ac:dyDescent="0.25">
      <c r="A597" s="59" t="s">
        <v>30</v>
      </c>
      <c r="B597" s="59"/>
      <c r="C597" s="59" t="s">
        <v>31</v>
      </c>
      <c r="D597" s="59"/>
      <c r="E597" s="59"/>
      <c r="F597" s="59"/>
      <c r="G597" s="59"/>
      <c r="H597" s="15" t="s">
        <v>32</v>
      </c>
      <c r="I597" s="15" t="s">
        <v>12</v>
      </c>
      <c r="J597" s="15" t="s">
        <v>36</v>
      </c>
    </row>
    <row r="598" spans="1:10" ht="27.95" customHeight="1" x14ac:dyDescent="0.25">
      <c r="A598" s="49" t="str">
        <f ca="1">INDIRECT(_xlfn.TEXTJOIN("",TRUE,A614,"!",ADDRESS(13+(A615-1)*A611,1)))</f>
        <v>AHT 002</v>
      </c>
      <c r="B598" s="50"/>
      <c r="C598" s="51" t="str">
        <f ca="1">INDIRECT(_xlfn.TEXTJOIN("",TRUE,A614,"!",ADDRESS(13+(A615-1)*A611,2)))</f>
        <v>Engineering Chemistry</v>
      </c>
      <c r="D598" s="52"/>
      <c r="E598" s="52"/>
      <c r="F598" s="52"/>
      <c r="G598" s="53"/>
      <c r="H598" s="20">
        <f ca="1">INDIRECT(_xlfn.TEXTJOIN("",TRUE,A614,"!",ADDRESS(13+(A615-1)*A611,6)))</f>
        <v>4</v>
      </c>
      <c r="I598" s="20" t="str">
        <f ca="1">INDIRECT(_xlfn.TEXTJOIN("",TRUE,A614,"!",ADDRESS(13+(A615-1)*A611,13)))</f>
        <v>B</v>
      </c>
      <c r="J598" s="20">
        <f ca="1">INDIRECT(_xlfn.TEXTJOIN("",TRUE,A614,"!",ADDRESS(13+(A615-1)*A611,14)))</f>
        <v>8</v>
      </c>
    </row>
    <row r="599" spans="1:10" ht="27.95" customHeight="1" x14ac:dyDescent="0.25">
      <c r="A599" s="49" t="str">
        <f ca="1">INDIRECT(_xlfn.TEXTJOIN("",TRUE,A614,"!",ADDRESS(14+(A615-1)*A611,1)))</f>
        <v>AHT 003</v>
      </c>
      <c r="B599" s="50"/>
      <c r="C599" s="51" t="str">
        <f ca="1">INDIRECT(_xlfn.TEXTJOIN("",TRUE,A614,"!",ADDRESS(14+(A615-1)*A611,2)))</f>
        <v>Introduction to Engineering Mathematics</v>
      </c>
      <c r="D599" s="52"/>
      <c r="E599" s="52"/>
      <c r="F599" s="52"/>
      <c r="G599" s="53"/>
      <c r="H599" s="20">
        <f ca="1">INDIRECT(_xlfn.TEXTJOIN("",TRUE,A614,"!",ADDRESS(14+(A615-1)*A611,6)))</f>
        <v>4</v>
      </c>
      <c r="I599" s="20" t="str">
        <f ca="1">INDIRECT(_xlfn.TEXTJOIN("",TRUE,A614,"!",ADDRESS(14+(A615-1)*A611,13)))</f>
        <v>B</v>
      </c>
      <c r="J599" s="20">
        <f ca="1">INDIRECT(_xlfn.TEXTJOIN("",TRUE,A614,"!",ADDRESS(14+(A615-1)*A611,14)))</f>
        <v>8</v>
      </c>
    </row>
    <row r="600" spans="1:10" ht="27.95" customHeight="1" x14ac:dyDescent="0.25">
      <c r="A600" s="49" t="str">
        <f ca="1">INDIRECT(_xlfn.TEXTJOIN("",TRUE,A614,"!",ADDRESS(15+(A615-1)*A611,1)))</f>
        <v>ECT 001</v>
      </c>
      <c r="B600" s="50"/>
      <c r="C600" s="51" t="str">
        <f ca="1">INDIRECT(_xlfn.TEXTJOIN("",TRUE,A614,"!",ADDRESS(15+(A615-1)*A611,2)))</f>
        <v>Basic Electronics Engineering</v>
      </c>
      <c r="D600" s="52"/>
      <c r="E600" s="52"/>
      <c r="F600" s="52"/>
      <c r="G600" s="53"/>
      <c r="H600" s="20">
        <f ca="1">INDIRECT(_xlfn.TEXTJOIN("",TRUE,A614,"!",ADDRESS(15+(A615-1)*A611,6)))</f>
        <v>4</v>
      </c>
      <c r="I600" s="20" t="str">
        <f ca="1">INDIRECT(_xlfn.TEXTJOIN("",TRUE,A614,"!",ADDRESS(15+(A615-1)*A611,13)))</f>
        <v>C+</v>
      </c>
      <c r="J600" s="20">
        <f ca="1">INDIRECT(_xlfn.TEXTJOIN("",TRUE,A614,"!",ADDRESS(15+(A615-1)*A611,14)))</f>
        <v>7.5</v>
      </c>
    </row>
    <row r="601" spans="1:10" ht="27.95" customHeight="1" x14ac:dyDescent="0.25">
      <c r="A601" s="49" t="str">
        <f ca="1">INDIRECT(_xlfn.TEXTJOIN("",TRUE,A614,"!",ADDRESS(16+(A615-1)*A611,1)))</f>
        <v>MET 001</v>
      </c>
      <c r="B601" s="50"/>
      <c r="C601" s="51" t="str">
        <f ca="1">INDIRECT(_xlfn.TEXTJOIN("",TRUE,A614,"!",ADDRESS(16+(A615-1)*A611,2)))</f>
        <v>Basic Mechanical Engineering</v>
      </c>
      <c r="D601" s="52"/>
      <c r="E601" s="52"/>
      <c r="F601" s="52"/>
      <c r="G601" s="53"/>
      <c r="H601" s="20">
        <f ca="1">INDIRECT(_xlfn.TEXTJOIN("",TRUE,A614,"!",ADDRESS(16+(A615-1)*A611,6)))</f>
        <v>4</v>
      </c>
      <c r="I601" s="20" t="str">
        <f ca="1">INDIRECT(_xlfn.TEXTJOIN("",TRUE,A614,"!",ADDRESS(16+(A615-1)*A611,13)))</f>
        <v>B+</v>
      </c>
      <c r="J601" s="20">
        <f ca="1">INDIRECT(_xlfn.TEXTJOIN("",TRUE,A614,"!",ADDRESS(16+(A615-1)*A611,14)))</f>
        <v>8.5</v>
      </c>
    </row>
    <row r="602" spans="1:10" ht="27.95" customHeight="1" x14ac:dyDescent="0.25">
      <c r="A602" s="49" t="str">
        <f ca="1">INDIRECT(_xlfn.TEXTJOIN("",TRUE,A614,"!",ADDRESS(17+(A615-1)*A611,1)))</f>
        <v>AHP 002</v>
      </c>
      <c r="B602" s="50"/>
      <c r="C602" s="51" t="str">
        <f ca="1">INDIRECT(_xlfn.TEXTJOIN("",TRUE,A614,"!",ADDRESS(17+(A615-1)*A611,2)))</f>
        <v>Engineering Chemistry Lab</v>
      </c>
      <c r="D602" s="52"/>
      <c r="E602" s="52"/>
      <c r="F602" s="52"/>
      <c r="G602" s="53"/>
      <c r="H602" s="20">
        <f ca="1">INDIRECT(_xlfn.TEXTJOIN("",TRUE,A614,"!",ADDRESS(17+(A615-1)*A611,6)))</f>
        <v>1</v>
      </c>
      <c r="I602" s="20" t="str">
        <f ca="1">INDIRECT(_xlfn.TEXTJOIN("",TRUE,A614,"!",ADDRESS(17+(A615-1)*A611,13)))</f>
        <v>O</v>
      </c>
      <c r="J602" s="20">
        <f ca="1">INDIRECT(_xlfn.TEXTJOIN("",TRUE,A614,"!",ADDRESS(17+(A615-1)*A611,14)))</f>
        <v>10</v>
      </c>
    </row>
    <row r="603" spans="1:10" ht="27.95" customHeight="1" x14ac:dyDescent="0.25">
      <c r="A603" s="49" t="str">
        <f ca="1">INDIRECT(_xlfn.TEXTJOIN("",TRUE,A614,"!",ADDRESS(18+(A615-1)*A611,1)))</f>
        <v>ECP 001</v>
      </c>
      <c r="B603" s="50"/>
      <c r="C603" s="51" t="str">
        <f ca="1">INDIRECT(_xlfn.TEXTJOIN("",TRUE,A614,"!",ADDRESS(18+(A615-1)*A611,2)))</f>
        <v>Basic Electronics Engineering Lab</v>
      </c>
      <c r="D603" s="52"/>
      <c r="E603" s="52"/>
      <c r="F603" s="52"/>
      <c r="G603" s="53"/>
      <c r="H603" s="20">
        <f ca="1">INDIRECT(_xlfn.TEXTJOIN("",TRUE,A614,"!",ADDRESS(18+(A615-1)*A611,6)))</f>
        <v>1</v>
      </c>
      <c r="I603" s="20" t="str">
        <f ca="1">INDIRECT(_xlfn.TEXTJOIN("",TRUE,A614,"!",ADDRESS(18+(A615-1)*A611,13)))</f>
        <v>A</v>
      </c>
      <c r="J603" s="20">
        <f ca="1">INDIRECT(_xlfn.TEXTJOIN("",TRUE,A614,"!",ADDRESS(18+(A615-1)*A611,14)))</f>
        <v>9</v>
      </c>
    </row>
    <row r="604" spans="1:10" ht="27.95" customHeight="1" x14ac:dyDescent="0.25">
      <c r="A604" s="49" t="str">
        <f ca="1">INDIRECT(_xlfn.TEXTJOIN("",TRUE,A614,"!",ADDRESS(19+(A615-1)*A611,1)))</f>
        <v>MEP 001</v>
      </c>
      <c r="B604" s="50"/>
      <c r="C604" s="51" t="str">
        <f ca="1">INDIRECT(_xlfn.TEXTJOIN("",TRUE,A614,"!",ADDRESS(19+(A615-1)*A611,2)))</f>
        <v>Basic Mechanical Engineering Lab</v>
      </c>
      <c r="D604" s="52"/>
      <c r="E604" s="52"/>
      <c r="F604" s="52"/>
      <c r="G604" s="53"/>
      <c r="H604" s="20">
        <f ca="1">INDIRECT(_xlfn.TEXTJOIN("",TRUE,A614,"!",ADDRESS(19+(A615-1)*A611,6)))</f>
        <v>1</v>
      </c>
      <c r="I604" s="20" t="str">
        <f ca="1">INDIRECT(_xlfn.TEXTJOIN("",TRUE,A614,"!",ADDRESS(19+(A615-1)*A611,13)))</f>
        <v>A</v>
      </c>
      <c r="J604" s="20">
        <f ca="1">INDIRECT(_xlfn.TEXTJOIN("",TRUE,A614,"!",ADDRESS(19+(A615-1)*A611,14)))</f>
        <v>9</v>
      </c>
    </row>
    <row r="605" spans="1:10" ht="27.95" customHeight="1" x14ac:dyDescent="0.25">
      <c r="A605" s="49" t="str">
        <f ca="1">INDIRECT(_xlfn.TEXTJOIN("",TRUE,A614,"!",ADDRESS(20+(A615-1)*A611,1)))</f>
        <v>MEP 003</v>
      </c>
      <c r="B605" s="50"/>
      <c r="C605" s="51" t="str">
        <f ca="1">INDIRECT(_xlfn.TEXTJOIN("",TRUE,A614,"!",ADDRESS(20+(A615-1)*A611,2)))</f>
        <v>Workshop Practices Lab</v>
      </c>
      <c r="D605" s="52"/>
      <c r="E605" s="52"/>
      <c r="F605" s="52"/>
      <c r="G605" s="53"/>
      <c r="H605" s="20">
        <f ca="1">INDIRECT(_xlfn.TEXTJOIN("",TRUE,A614,"!",ADDRESS(20+(A615-1)*A611,6)))</f>
        <v>2</v>
      </c>
      <c r="I605" s="20" t="str">
        <f ca="1">INDIRECT(_xlfn.TEXTJOIN("",TRUE,A614,"!",ADDRESS(20+(A615-1)*A611,13)))</f>
        <v>A+</v>
      </c>
      <c r="J605" s="20">
        <f ca="1">INDIRECT(_xlfn.TEXTJOIN("",TRUE,A614,"!",ADDRESS(20+(A615-1)*A611,14)))</f>
        <v>9.5</v>
      </c>
    </row>
    <row r="606" spans="1:10" ht="27.95" customHeight="1" x14ac:dyDescent="0.25">
      <c r="A606" s="49" t="str">
        <f ca="1">INDIRECT(_xlfn.TEXTJOIN("",TRUE,A614,"!",ADDRESS(21+(A615-1)*A611,1)))</f>
        <v>AHP 004</v>
      </c>
      <c r="B606" s="50"/>
      <c r="C606" s="51" t="str">
        <f ca="1">INDIRECT(_xlfn.TEXTJOIN("",TRUE,A614,"!",ADDRESS(21+(A615-1)*A611,2)))</f>
        <v>Emerging Technologies in Engineering Lab</v>
      </c>
      <c r="D606" s="52"/>
      <c r="E606" s="52"/>
      <c r="F606" s="52"/>
      <c r="G606" s="53"/>
      <c r="H606" s="20">
        <f ca="1">INDIRECT(_xlfn.TEXTJOIN("",TRUE,A614,"!",ADDRESS(21+(A615-1)*A611,6)))</f>
        <v>1</v>
      </c>
      <c r="I606" s="20" t="str">
        <f ca="1">INDIRECT(_xlfn.TEXTJOIN("",TRUE,A614,"!",ADDRESS(21+(A615-1)*A611,13)))</f>
        <v>A+</v>
      </c>
      <c r="J606" s="20">
        <f ca="1">INDIRECT(_xlfn.TEXTJOIN("",TRUE,A614,"!",ADDRESS(21+(A615-1)*A611,14)))</f>
        <v>9.5</v>
      </c>
    </row>
    <row r="607" spans="1:10" ht="27.95" customHeight="1" x14ac:dyDescent="0.25">
      <c r="A607" s="49" t="str">
        <f ca="1">INDIRECT(_xlfn.TEXTJOIN("",TRUE,A614,"!",ADDRESS(22+(A615-1)*A611,1)))</f>
        <v>CSP 002</v>
      </c>
      <c r="B607" s="50"/>
      <c r="C607" s="51" t="str">
        <f ca="1">INDIRECT(_xlfn.TEXTJOIN("",TRUE,A614,"!",ADDRESS(22+(A615-1)*A611,2)))</f>
        <v>Computer Applications and IOT</v>
      </c>
      <c r="D607" s="52"/>
      <c r="E607" s="52"/>
      <c r="F607" s="52"/>
      <c r="G607" s="53"/>
      <c r="H607" s="20">
        <f ca="1">INDIRECT(_xlfn.TEXTJOIN("",TRUE,A614,"!",ADDRESS(22+(A615-1)*A611,6)))</f>
        <v>1</v>
      </c>
      <c r="I607" s="20" t="str">
        <f ca="1">INDIRECT(_xlfn.TEXTJOIN("",TRUE,A614,"!",ADDRESS(22+(A615-1)*A611,13)))</f>
        <v>A+</v>
      </c>
      <c r="J607" s="20">
        <f ca="1">INDIRECT(_xlfn.TEXTJOIN("",TRUE,A614,"!",ADDRESS(22+(A615-1)*A611,14)))</f>
        <v>9.5</v>
      </c>
    </row>
    <row r="608" spans="1:10" ht="27.95" customHeight="1" x14ac:dyDescent="0.25">
      <c r="A608" s="49" t="str">
        <f ca="1">INDIRECT(_xlfn.TEXTJOIN("",TRUE,A614,"!",ADDRESS(23+(A615-1)*A611,1)))</f>
        <v>AHP 006</v>
      </c>
      <c r="B608" s="50"/>
      <c r="C608" s="51" t="str">
        <f ca="1">INDIRECT(_xlfn.TEXTJOIN("",TRUE,A614,"!",ADDRESS(23+(A615-1)*A611,2)))</f>
        <v>English Language Lab ($)</v>
      </c>
      <c r="D608" s="52"/>
      <c r="E608" s="52"/>
      <c r="F608" s="52"/>
      <c r="G608" s="53"/>
      <c r="H608" s="20">
        <f ca="1">INDIRECT(_xlfn.TEXTJOIN("",TRUE,A614,"!",ADDRESS(23+(A615-1)*A611,6)))</f>
        <v>0</v>
      </c>
      <c r="I608" s="20" t="str">
        <f ca="1">INDIRECT(_xlfn.TEXTJOIN("",TRUE,A614,"!",ADDRESS(23+(A615-1)*A611,13)))</f>
        <v>B+</v>
      </c>
      <c r="J608" s="20">
        <f ca="1">INDIRECT(_xlfn.TEXTJOIN("",TRUE,A614,"!",ADDRESS(23+(A615-1)*A611,14)))</f>
        <v>8.5</v>
      </c>
    </row>
    <row r="609" spans="1:10" ht="27.95" customHeight="1" x14ac:dyDescent="0.25">
      <c r="A609" s="49" t="str">
        <f ca="1">INDIRECT(_xlfn.TEXTJOIN("",TRUE,A614,"!",ADDRESS(24+(A615-1)*A611,1)))</f>
        <v>GP 01</v>
      </c>
      <c r="B609" s="50"/>
      <c r="C609" s="51" t="str">
        <f ca="1">INDIRECT(_xlfn.TEXTJOIN("",TRUE,A614,"!",ADDRESS(24+(A615-1)*A611,2)))</f>
        <v>General Proficiency ($)</v>
      </c>
      <c r="D609" s="52"/>
      <c r="E609" s="52"/>
      <c r="F609" s="52"/>
      <c r="G609" s="53"/>
      <c r="H609" s="20">
        <f ca="1">INDIRECT(_xlfn.TEXTJOIN("",TRUE,A614,"!",ADDRESS(24+(A615-1)*A611,6)))</f>
        <v>0</v>
      </c>
      <c r="I609" s="54" t="str">
        <f ca="1">INDIRECT(_xlfn.TEXTJOIN("",TRUE,A614,"!",ADDRESS(24+(A615-1)*A611,13)))</f>
        <v>Excellent</v>
      </c>
      <c r="J609" s="55"/>
    </row>
    <row r="610" spans="1:10" ht="27.95" customHeight="1" x14ac:dyDescent="0.25">
      <c r="A610" s="56" t="s">
        <v>54</v>
      </c>
      <c r="B610" s="56"/>
      <c r="C610" s="56"/>
      <c r="D610" s="56"/>
      <c r="E610" s="56"/>
      <c r="F610" s="56"/>
      <c r="G610" s="56"/>
      <c r="H610" s="16">
        <f ca="1">SUM(H598:H609)</f>
        <v>23</v>
      </c>
      <c r="I610" s="16" t="s">
        <v>46</v>
      </c>
      <c r="J610" s="16">
        <f ca="1">SUMPRODUCT(J598:J608,H598:H608)</f>
        <v>194</v>
      </c>
    </row>
    <row r="611" spans="1:10" ht="27.95" customHeight="1" x14ac:dyDescent="0.25">
      <c r="A611" s="22">
        <f>ROWS(A598:B609)+9</f>
        <v>21</v>
      </c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27.95" customHeight="1" x14ac:dyDescent="0.25">
      <c r="A612" s="57" t="s">
        <v>42</v>
      </c>
      <c r="B612" s="57"/>
      <c r="C612" s="21">
        <f ca="1">INDIRECT(_xlfn.TEXTJOIN("",TRUE,A614,"!",ADDRESS(5+A615*A611,12)))</f>
        <v>23</v>
      </c>
      <c r="D612" s="57" t="s">
        <v>40</v>
      </c>
      <c r="E612" s="57"/>
      <c r="F612" s="18">
        <f ca="1">INDIRECT(_xlfn.TEXTJOIN("",TRUE,A614,"!",ADDRESS(5+A615*A611,8)))</f>
        <v>8.4347826086956523</v>
      </c>
      <c r="G612" s="57" t="s">
        <v>41</v>
      </c>
      <c r="H612" s="57"/>
      <c r="I612" s="58">
        <f ca="1">INDIRECT(_xlfn.TEXTJOIN("",TRUE,A614,"!",ADDRESS(5+A615*A611,10)))</f>
        <v>8.4347826086956523</v>
      </c>
      <c r="J612" s="58"/>
    </row>
    <row r="613" spans="1:10" ht="27.95" customHeight="1" x14ac:dyDescent="0.25">
      <c r="A613" s="19" t="s">
        <v>38</v>
      </c>
      <c r="B613" s="59" t="str">
        <f ca="1">INDIRECT(_xlfn.TEXTJOIN("",TRUE,A614,"!",ADDRESS(5+A615*A611,2)))</f>
        <v>PASS</v>
      </c>
      <c r="C613" s="59"/>
      <c r="D613" s="60" t="s">
        <v>39</v>
      </c>
      <c r="E613" s="60"/>
      <c r="F613" s="61" t="str">
        <f ca="1">INDIRECT(_xlfn.TEXTJOIN("",TRUE,A614,"!",ADDRESS(5+A615*A611,5)))</f>
        <v/>
      </c>
      <c r="G613" s="61"/>
      <c r="H613" s="61"/>
      <c r="I613" s="61"/>
      <c r="J613" s="61"/>
    </row>
    <row r="614" spans="1:10" ht="27.95" customHeight="1" x14ac:dyDescent="0.25">
      <c r="A614" s="22" t="str">
        <f>A593</f>
        <v>TC_I</v>
      </c>
    </row>
    <row r="615" spans="1:10" ht="27.95" customHeight="1" x14ac:dyDescent="0.25">
      <c r="A615" s="22">
        <f>A594+1</f>
        <v>29</v>
      </c>
    </row>
    <row r="616" spans="1:10" ht="27.95" customHeight="1" x14ac:dyDescent="0.25">
      <c r="A616" s="62" t="s">
        <v>26</v>
      </c>
      <c r="B616" s="62"/>
      <c r="C616" s="62" t="str">
        <f ca="1">INDIRECT(_xlfn.TEXTJOIN("",TRUE,A635,"!",ADDRESS(9+(A636-1)*A632,2)))</f>
        <v>Kaushik Pathak</v>
      </c>
      <c r="D616" s="62"/>
      <c r="E616" s="62"/>
      <c r="F616" s="62" t="s">
        <v>52</v>
      </c>
      <c r="G616" s="62"/>
      <c r="H616" s="62"/>
      <c r="I616" s="63">
        <f ca="1">INDIRECT(_xlfn.TEXTJOIN("",TRUE,A635,"!",ADDRESS(9+(A636-1)*A632,9)))</f>
        <v>250090101030</v>
      </c>
      <c r="J616" s="63"/>
    </row>
    <row r="617" spans="1:10" ht="27.95" customHeight="1" x14ac:dyDescent="0.25">
      <c r="A617" s="62" t="s">
        <v>27</v>
      </c>
      <c r="B617" s="62"/>
      <c r="C617" s="62" t="str">
        <f ca="1">INDIRECT(_xlfn.TEXTJOIN("",TRUE,A635,"!",ADDRESS(9+(A636-1)*A632,5)))</f>
        <v>Rajendra Pathak</v>
      </c>
      <c r="D617" s="62"/>
      <c r="E617" s="62"/>
      <c r="F617" s="64" t="s">
        <v>53</v>
      </c>
      <c r="G617" s="64"/>
      <c r="H617" s="64"/>
      <c r="I617" s="63" t="str">
        <f ca="1">INDIRECT(_xlfn.TEXTJOIN("",TRUE,A635,"!",ADDRESS(9+(A636-1)*A632,13)))</f>
        <v>UTU/2501103670</v>
      </c>
      <c r="J617" s="63"/>
    </row>
    <row r="618" spans="1:10" ht="27.95" customHeight="1" x14ac:dyDescent="0.25">
      <c r="A618" s="59" t="s">
        <v>30</v>
      </c>
      <c r="B618" s="59"/>
      <c r="C618" s="59" t="s">
        <v>31</v>
      </c>
      <c r="D618" s="59"/>
      <c r="E618" s="59"/>
      <c r="F618" s="59"/>
      <c r="G618" s="59"/>
      <c r="H618" s="15" t="s">
        <v>32</v>
      </c>
      <c r="I618" s="15" t="s">
        <v>12</v>
      </c>
      <c r="J618" s="15" t="s">
        <v>36</v>
      </c>
    </row>
    <row r="619" spans="1:10" ht="27.95" customHeight="1" x14ac:dyDescent="0.25">
      <c r="A619" s="49" t="str">
        <f ca="1">INDIRECT(_xlfn.TEXTJOIN("",TRUE,A635,"!",ADDRESS(13+(A636-1)*A632,1)))</f>
        <v>AHT 002</v>
      </c>
      <c r="B619" s="50"/>
      <c r="C619" s="51" t="str">
        <f ca="1">INDIRECT(_xlfn.TEXTJOIN("",TRUE,A635,"!",ADDRESS(13+(A636-1)*A632,2)))</f>
        <v>Engineering Chemistry</v>
      </c>
      <c r="D619" s="52"/>
      <c r="E619" s="52"/>
      <c r="F619" s="52"/>
      <c r="G619" s="53"/>
      <c r="H619" s="20">
        <f ca="1">INDIRECT(_xlfn.TEXTJOIN("",TRUE,A635,"!",ADDRESS(13+(A636-1)*A632,6)))</f>
        <v>4</v>
      </c>
      <c r="I619" s="20" t="str">
        <f ca="1">INDIRECT(_xlfn.TEXTJOIN("",TRUE,A635,"!",ADDRESS(13+(A636-1)*A632,13)))</f>
        <v>D</v>
      </c>
      <c r="J619" s="20">
        <f ca="1">INDIRECT(_xlfn.TEXTJOIN("",TRUE,A635,"!",ADDRESS(13+(A636-1)*A632,14)))</f>
        <v>6</v>
      </c>
    </row>
    <row r="620" spans="1:10" ht="27.95" customHeight="1" x14ac:dyDescent="0.25">
      <c r="A620" s="49" t="str">
        <f ca="1">INDIRECT(_xlfn.TEXTJOIN("",TRUE,A635,"!",ADDRESS(14+(A636-1)*A632,1)))</f>
        <v>AHT 003</v>
      </c>
      <c r="B620" s="50"/>
      <c r="C620" s="51" t="str">
        <f ca="1">INDIRECT(_xlfn.TEXTJOIN("",TRUE,A635,"!",ADDRESS(14+(A636-1)*A632,2)))</f>
        <v>Introduction to Engineering Mathematics</v>
      </c>
      <c r="D620" s="52"/>
      <c r="E620" s="52"/>
      <c r="F620" s="52"/>
      <c r="G620" s="53"/>
      <c r="H620" s="20">
        <f ca="1">INDIRECT(_xlfn.TEXTJOIN("",TRUE,A635,"!",ADDRESS(14+(A636-1)*A632,6)))</f>
        <v>4</v>
      </c>
      <c r="I620" s="20" t="str">
        <f ca="1">INDIRECT(_xlfn.TEXTJOIN("",TRUE,A635,"!",ADDRESS(14+(A636-1)*A632,13)))</f>
        <v>C+</v>
      </c>
      <c r="J620" s="20">
        <f ca="1">INDIRECT(_xlfn.TEXTJOIN("",TRUE,A635,"!",ADDRESS(14+(A636-1)*A632,14)))</f>
        <v>7.5</v>
      </c>
    </row>
    <row r="621" spans="1:10" ht="27.95" customHeight="1" x14ac:dyDescent="0.25">
      <c r="A621" s="49" t="str">
        <f ca="1">INDIRECT(_xlfn.TEXTJOIN("",TRUE,A635,"!",ADDRESS(15+(A636-1)*A632,1)))</f>
        <v>ECT 001</v>
      </c>
      <c r="B621" s="50"/>
      <c r="C621" s="51" t="str">
        <f ca="1">INDIRECT(_xlfn.TEXTJOIN("",TRUE,A635,"!",ADDRESS(15+(A636-1)*A632,2)))</f>
        <v>Basic Electronics Engineering</v>
      </c>
      <c r="D621" s="52"/>
      <c r="E621" s="52"/>
      <c r="F621" s="52"/>
      <c r="G621" s="53"/>
      <c r="H621" s="20">
        <f ca="1">INDIRECT(_xlfn.TEXTJOIN("",TRUE,A635,"!",ADDRESS(15+(A636-1)*A632,6)))</f>
        <v>4</v>
      </c>
      <c r="I621" s="20" t="str">
        <f ca="1">INDIRECT(_xlfn.TEXTJOIN("",TRUE,A635,"!",ADDRESS(15+(A636-1)*A632,13)))</f>
        <v>E+</v>
      </c>
      <c r="J621" s="20">
        <f ca="1">INDIRECT(_xlfn.TEXTJOIN("",TRUE,A635,"!",ADDRESS(15+(A636-1)*A632,14)))</f>
        <v>5.5</v>
      </c>
    </row>
    <row r="622" spans="1:10" ht="27.95" customHeight="1" x14ac:dyDescent="0.25">
      <c r="A622" s="49" t="str">
        <f ca="1">INDIRECT(_xlfn.TEXTJOIN("",TRUE,A635,"!",ADDRESS(16+(A636-1)*A632,1)))</f>
        <v>MET 001</v>
      </c>
      <c r="B622" s="50"/>
      <c r="C622" s="51" t="str">
        <f ca="1">INDIRECT(_xlfn.TEXTJOIN("",TRUE,A635,"!",ADDRESS(16+(A636-1)*A632,2)))</f>
        <v>Basic Mechanical Engineering</v>
      </c>
      <c r="D622" s="52"/>
      <c r="E622" s="52"/>
      <c r="F622" s="52"/>
      <c r="G622" s="53"/>
      <c r="H622" s="20">
        <f ca="1">INDIRECT(_xlfn.TEXTJOIN("",TRUE,A635,"!",ADDRESS(16+(A636-1)*A632,6)))</f>
        <v>4</v>
      </c>
      <c r="I622" s="20" t="str">
        <f ca="1">INDIRECT(_xlfn.TEXTJOIN("",TRUE,A635,"!",ADDRESS(16+(A636-1)*A632,13)))</f>
        <v>D</v>
      </c>
      <c r="J622" s="20">
        <f ca="1">INDIRECT(_xlfn.TEXTJOIN("",TRUE,A635,"!",ADDRESS(16+(A636-1)*A632,14)))</f>
        <v>6</v>
      </c>
    </row>
    <row r="623" spans="1:10" ht="27.95" customHeight="1" x14ac:dyDescent="0.25">
      <c r="A623" s="49" t="str">
        <f ca="1">INDIRECT(_xlfn.TEXTJOIN("",TRUE,A635,"!",ADDRESS(17+(A636-1)*A632,1)))</f>
        <v>AHP 002</v>
      </c>
      <c r="B623" s="50"/>
      <c r="C623" s="51" t="str">
        <f ca="1">INDIRECT(_xlfn.TEXTJOIN("",TRUE,A635,"!",ADDRESS(17+(A636-1)*A632,2)))</f>
        <v>Engineering Chemistry Lab</v>
      </c>
      <c r="D623" s="52"/>
      <c r="E623" s="52"/>
      <c r="F623" s="52"/>
      <c r="G623" s="53"/>
      <c r="H623" s="20">
        <f ca="1">INDIRECT(_xlfn.TEXTJOIN("",TRUE,A635,"!",ADDRESS(17+(A636-1)*A632,6)))</f>
        <v>1</v>
      </c>
      <c r="I623" s="20" t="str">
        <f ca="1">INDIRECT(_xlfn.TEXTJOIN("",TRUE,A635,"!",ADDRESS(17+(A636-1)*A632,13)))</f>
        <v>B</v>
      </c>
      <c r="J623" s="20">
        <f ca="1">INDIRECT(_xlfn.TEXTJOIN("",TRUE,A635,"!",ADDRESS(17+(A636-1)*A632,14)))</f>
        <v>8</v>
      </c>
    </row>
    <row r="624" spans="1:10" ht="27.95" customHeight="1" x14ac:dyDescent="0.25">
      <c r="A624" s="49" t="str">
        <f ca="1">INDIRECT(_xlfn.TEXTJOIN("",TRUE,A635,"!",ADDRESS(18+(A636-1)*A632,1)))</f>
        <v>ECP 001</v>
      </c>
      <c r="B624" s="50"/>
      <c r="C624" s="51" t="str">
        <f ca="1">INDIRECT(_xlfn.TEXTJOIN("",TRUE,A635,"!",ADDRESS(18+(A636-1)*A632,2)))</f>
        <v>Basic Electronics Engineering Lab</v>
      </c>
      <c r="D624" s="52"/>
      <c r="E624" s="52"/>
      <c r="F624" s="52"/>
      <c r="G624" s="53"/>
      <c r="H624" s="20">
        <f ca="1">INDIRECT(_xlfn.TEXTJOIN("",TRUE,A635,"!",ADDRESS(18+(A636-1)*A632,6)))</f>
        <v>1</v>
      </c>
      <c r="I624" s="20" t="str">
        <f ca="1">INDIRECT(_xlfn.TEXTJOIN("",TRUE,A635,"!",ADDRESS(18+(A636-1)*A632,13)))</f>
        <v>C+</v>
      </c>
      <c r="J624" s="20">
        <f ca="1">INDIRECT(_xlfn.TEXTJOIN("",TRUE,A635,"!",ADDRESS(18+(A636-1)*A632,14)))</f>
        <v>7.5</v>
      </c>
    </row>
    <row r="625" spans="1:10" ht="27.95" customHeight="1" x14ac:dyDescent="0.25">
      <c r="A625" s="49" t="str">
        <f ca="1">INDIRECT(_xlfn.TEXTJOIN("",TRUE,A635,"!",ADDRESS(19+(A636-1)*A632,1)))</f>
        <v>MEP 001</v>
      </c>
      <c r="B625" s="50"/>
      <c r="C625" s="51" t="str">
        <f ca="1">INDIRECT(_xlfn.TEXTJOIN("",TRUE,A635,"!",ADDRESS(19+(A636-1)*A632,2)))</f>
        <v>Basic Mechanical Engineering Lab</v>
      </c>
      <c r="D625" s="52"/>
      <c r="E625" s="52"/>
      <c r="F625" s="52"/>
      <c r="G625" s="53"/>
      <c r="H625" s="20">
        <f ca="1">INDIRECT(_xlfn.TEXTJOIN("",TRUE,A635,"!",ADDRESS(19+(A636-1)*A632,6)))</f>
        <v>1</v>
      </c>
      <c r="I625" s="20" t="str">
        <f ca="1">INDIRECT(_xlfn.TEXTJOIN("",TRUE,A635,"!",ADDRESS(19+(A636-1)*A632,13)))</f>
        <v>A+</v>
      </c>
      <c r="J625" s="20">
        <f ca="1">INDIRECT(_xlfn.TEXTJOIN("",TRUE,A635,"!",ADDRESS(19+(A636-1)*A632,14)))</f>
        <v>9.5</v>
      </c>
    </row>
    <row r="626" spans="1:10" ht="27.95" customHeight="1" x14ac:dyDescent="0.25">
      <c r="A626" s="49" t="str">
        <f ca="1">INDIRECT(_xlfn.TEXTJOIN("",TRUE,A635,"!",ADDRESS(20+(A636-1)*A632,1)))</f>
        <v>MEP 003</v>
      </c>
      <c r="B626" s="50"/>
      <c r="C626" s="51" t="str">
        <f ca="1">INDIRECT(_xlfn.TEXTJOIN("",TRUE,A635,"!",ADDRESS(20+(A636-1)*A632,2)))</f>
        <v>Workshop Practices Lab</v>
      </c>
      <c r="D626" s="52"/>
      <c r="E626" s="52"/>
      <c r="F626" s="52"/>
      <c r="G626" s="53"/>
      <c r="H626" s="20">
        <f ca="1">INDIRECT(_xlfn.TEXTJOIN("",TRUE,A635,"!",ADDRESS(20+(A636-1)*A632,6)))</f>
        <v>2</v>
      </c>
      <c r="I626" s="20" t="str">
        <f ca="1">INDIRECT(_xlfn.TEXTJOIN("",TRUE,A635,"!",ADDRESS(20+(A636-1)*A632,13)))</f>
        <v>A+</v>
      </c>
      <c r="J626" s="20">
        <f ca="1">INDIRECT(_xlfn.TEXTJOIN("",TRUE,A635,"!",ADDRESS(20+(A636-1)*A632,14)))</f>
        <v>9.5</v>
      </c>
    </row>
    <row r="627" spans="1:10" ht="27.95" customHeight="1" x14ac:dyDescent="0.25">
      <c r="A627" s="49" t="str">
        <f ca="1">INDIRECT(_xlfn.TEXTJOIN("",TRUE,A635,"!",ADDRESS(21+(A636-1)*A632,1)))</f>
        <v>AHP 004</v>
      </c>
      <c r="B627" s="50"/>
      <c r="C627" s="51" t="str">
        <f ca="1">INDIRECT(_xlfn.TEXTJOIN("",TRUE,A635,"!",ADDRESS(21+(A636-1)*A632,2)))</f>
        <v>Emerging Technologies in Engineering Lab</v>
      </c>
      <c r="D627" s="52"/>
      <c r="E627" s="52"/>
      <c r="F627" s="52"/>
      <c r="G627" s="53"/>
      <c r="H627" s="20">
        <f ca="1">INDIRECT(_xlfn.TEXTJOIN("",TRUE,A635,"!",ADDRESS(21+(A636-1)*A632,6)))</f>
        <v>1</v>
      </c>
      <c r="I627" s="20" t="str">
        <f ca="1">INDIRECT(_xlfn.TEXTJOIN("",TRUE,A635,"!",ADDRESS(21+(A636-1)*A632,13)))</f>
        <v>A+</v>
      </c>
      <c r="J627" s="20">
        <f ca="1">INDIRECT(_xlfn.TEXTJOIN("",TRUE,A635,"!",ADDRESS(21+(A636-1)*A632,14)))</f>
        <v>9.5</v>
      </c>
    </row>
    <row r="628" spans="1:10" ht="27.95" customHeight="1" x14ac:dyDescent="0.25">
      <c r="A628" s="49" t="str">
        <f ca="1">INDIRECT(_xlfn.TEXTJOIN("",TRUE,A635,"!",ADDRESS(22+(A636-1)*A632,1)))</f>
        <v>CSP 002</v>
      </c>
      <c r="B628" s="50"/>
      <c r="C628" s="51" t="str">
        <f ca="1">INDIRECT(_xlfn.TEXTJOIN("",TRUE,A635,"!",ADDRESS(22+(A636-1)*A632,2)))</f>
        <v>Computer Applications and IOT</v>
      </c>
      <c r="D628" s="52"/>
      <c r="E628" s="52"/>
      <c r="F628" s="52"/>
      <c r="G628" s="53"/>
      <c r="H628" s="20">
        <f ca="1">INDIRECT(_xlfn.TEXTJOIN("",TRUE,A635,"!",ADDRESS(22+(A636-1)*A632,6)))</f>
        <v>1</v>
      </c>
      <c r="I628" s="20" t="str">
        <f ca="1">INDIRECT(_xlfn.TEXTJOIN("",TRUE,A635,"!",ADDRESS(22+(A636-1)*A632,13)))</f>
        <v>B+</v>
      </c>
      <c r="J628" s="20">
        <f ca="1">INDIRECT(_xlfn.TEXTJOIN("",TRUE,A635,"!",ADDRESS(22+(A636-1)*A632,14)))</f>
        <v>8.5</v>
      </c>
    </row>
    <row r="629" spans="1:10" ht="27.95" customHeight="1" x14ac:dyDescent="0.25">
      <c r="A629" s="49" t="str">
        <f ca="1">INDIRECT(_xlfn.TEXTJOIN("",TRUE,A635,"!",ADDRESS(23+(A636-1)*A632,1)))</f>
        <v>AHP 006</v>
      </c>
      <c r="B629" s="50"/>
      <c r="C629" s="51" t="str">
        <f ca="1">INDIRECT(_xlfn.TEXTJOIN("",TRUE,A635,"!",ADDRESS(23+(A636-1)*A632,2)))</f>
        <v>English Language Lab ($)</v>
      </c>
      <c r="D629" s="52"/>
      <c r="E629" s="52"/>
      <c r="F629" s="52"/>
      <c r="G629" s="53"/>
      <c r="H629" s="20">
        <f ca="1">INDIRECT(_xlfn.TEXTJOIN("",TRUE,A635,"!",ADDRESS(23+(A636-1)*A632,6)))</f>
        <v>0</v>
      </c>
      <c r="I629" s="20" t="str">
        <f ca="1">INDIRECT(_xlfn.TEXTJOIN("",TRUE,A635,"!",ADDRESS(23+(A636-1)*A632,13)))</f>
        <v>B</v>
      </c>
      <c r="J629" s="20">
        <f ca="1">INDIRECT(_xlfn.TEXTJOIN("",TRUE,A635,"!",ADDRESS(23+(A636-1)*A632,14)))</f>
        <v>8</v>
      </c>
    </row>
    <row r="630" spans="1:10" ht="27.95" customHeight="1" x14ac:dyDescent="0.25">
      <c r="A630" s="49" t="str">
        <f ca="1">INDIRECT(_xlfn.TEXTJOIN("",TRUE,A635,"!",ADDRESS(24+(A636-1)*A632,1)))</f>
        <v>GP 01</v>
      </c>
      <c r="B630" s="50"/>
      <c r="C630" s="51" t="str">
        <f ca="1">INDIRECT(_xlfn.TEXTJOIN("",TRUE,A635,"!",ADDRESS(24+(A636-1)*A632,2)))</f>
        <v>General Proficiency ($)</v>
      </c>
      <c r="D630" s="52"/>
      <c r="E630" s="52"/>
      <c r="F630" s="52"/>
      <c r="G630" s="53"/>
      <c r="H630" s="20">
        <f ca="1">INDIRECT(_xlfn.TEXTJOIN("",TRUE,A635,"!",ADDRESS(24+(A636-1)*A632,6)))</f>
        <v>0</v>
      </c>
      <c r="I630" s="54" t="str">
        <f ca="1">INDIRECT(_xlfn.TEXTJOIN("",TRUE,A635,"!",ADDRESS(24+(A636-1)*A632,13)))</f>
        <v>Excellent</v>
      </c>
      <c r="J630" s="55"/>
    </row>
    <row r="631" spans="1:10" ht="27.95" customHeight="1" x14ac:dyDescent="0.25">
      <c r="A631" s="56" t="s">
        <v>54</v>
      </c>
      <c r="B631" s="56"/>
      <c r="C631" s="56"/>
      <c r="D631" s="56"/>
      <c r="E631" s="56"/>
      <c r="F631" s="56"/>
      <c r="G631" s="56"/>
      <c r="H631" s="16">
        <f ca="1">SUM(H619:H630)</f>
        <v>23</v>
      </c>
      <c r="I631" s="16" t="s">
        <v>46</v>
      </c>
      <c r="J631" s="16">
        <f ca="1">SUMPRODUCT(J619:J629,H619:H629)</f>
        <v>162</v>
      </c>
    </row>
    <row r="632" spans="1:10" ht="27.95" customHeight="1" x14ac:dyDescent="0.25">
      <c r="A632" s="22">
        <f>ROWS(A619:B630)+9</f>
        <v>21</v>
      </c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27.95" customHeight="1" x14ac:dyDescent="0.25">
      <c r="A633" s="57" t="s">
        <v>42</v>
      </c>
      <c r="B633" s="57"/>
      <c r="C633" s="21">
        <f ca="1">INDIRECT(_xlfn.TEXTJOIN("",TRUE,A635,"!",ADDRESS(5+A636*A632,12)))</f>
        <v>23</v>
      </c>
      <c r="D633" s="57" t="s">
        <v>40</v>
      </c>
      <c r="E633" s="57"/>
      <c r="F633" s="18">
        <f ca="1">INDIRECT(_xlfn.TEXTJOIN("",TRUE,A635,"!",ADDRESS(5+A636*A632,8)))</f>
        <v>7.0434782608695654</v>
      </c>
      <c r="G633" s="57" t="s">
        <v>41</v>
      </c>
      <c r="H633" s="57"/>
      <c r="I633" s="58">
        <f ca="1">INDIRECT(_xlfn.TEXTJOIN("",TRUE,A635,"!",ADDRESS(5+A636*A632,10)))</f>
        <v>7.0434782608695654</v>
      </c>
      <c r="J633" s="58"/>
    </row>
    <row r="634" spans="1:10" ht="27.95" customHeight="1" x14ac:dyDescent="0.25">
      <c r="A634" s="19" t="s">
        <v>38</v>
      </c>
      <c r="B634" s="59" t="str">
        <f ca="1">INDIRECT(_xlfn.TEXTJOIN("",TRUE,A635,"!",ADDRESS(5+A636*A632,2)))</f>
        <v>PASS</v>
      </c>
      <c r="C634" s="59"/>
      <c r="D634" s="60" t="s">
        <v>39</v>
      </c>
      <c r="E634" s="60"/>
      <c r="F634" s="61" t="str">
        <f ca="1">INDIRECT(_xlfn.TEXTJOIN("",TRUE,A635,"!",ADDRESS(5+A636*A632,5)))</f>
        <v/>
      </c>
      <c r="G634" s="61"/>
      <c r="H634" s="61"/>
      <c r="I634" s="61"/>
      <c r="J634" s="61"/>
    </row>
    <row r="635" spans="1:10" ht="27.95" customHeight="1" x14ac:dyDescent="0.25">
      <c r="A635" s="22" t="str">
        <f>A614</f>
        <v>TC_I</v>
      </c>
    </row>
    <row r="636" spans="1:10" ht="27.95" customHeight="1" x14ac:dyDescent="0.25">
      <c r="A636" s="22">
        <f>A615+1</f>
        <v>30</v>
      </c>
    </row>
    <row r="637" spans="1:10" ht="27.95" customHeight="1" x14ac:dyDescent="0.25">
      <c r="A637" s="62" t="s">
        <v>26</v>
      </c>
      <c r="B637" s="62"/>
      <c r="C637" s="62" t="str">
        <f ca="1">INDIRECT(_xlfn.TEXTJOIN("",TRUE,A656,"!",ADDRESS(9+(A657-1)*A653,2)))</f>
        <v>Khushi Saini</v>
      </c>
      <c r="D637" s="62"/>
      <c r="E637" s="62"/>
      <c r="F637" s="62" t="s">
        <v>52</v>
      </c>
      <c r="G637" s="62"/>
      <c r="H637" s="62"/>
      <c r="I637" s="63">
        <f ca="1">INDIRECT(_xlfn.TEXTJOIN("",TRUE,A656,"!",ADDRESS(9+(A657-1)*A653,9)))</f>
        <v>250090101031</v>
      </c>
      <c r="J637" s="63"/>
    </row>
    <row r="638" spans="1:10" ht="27.95" customHeight="1" x14ac:dyDescent="0.25">
      <c r="A638" s="62" t="s">
        <v>27</v>
      </c>
      <c r="B638" s="62"/>
      <c r="C638" s="62" t="str">
        <f ca="1">INDIRECT(_xlfn.TEXTJOIN("",TRUE,A656,"!",ADDRESS(9+(A657-1)*A653,5)))</f>
        <v>Kuldeep Saini</v>
      </c>
      <c r="D638" s="62"/>
      <c r="E638" s="62"/>
      <c r="F638" s="64" t="s">
        <v>53</v>
      </c>
      <c r="G638" s="64"/>
      <c r="H638" s="64"/>
      <c r="I638" s="63" t="str">
        <f ca="1">INDIRECT(_xlfn.TEXTJOIN("",TRUE,A656,"!",ADDRESS(9+(A657-1)*A653,13)))</f>
        <v>UTU/2501103940</v>
      </c>
      <c r="J638" s="63"/>
    </row>
    <row r="639" spans="1:10" ht="27.95" customHeight="1" x14ac:dyDescent="0.25">
      <c r="A639" s="59" t="s">
        <v>30</v>
      </c>
      <c r="B639" s="59"/>
      <c r="C639" s="59" t="s">
        <v>31</v>
      </c>
      <c r="D639" s="59"/>
      <c r="E639" s="59"/>
      <c r="F639" s="59"/>
      <c r="G639" s="59"/>
      <c r="H639" s="15" t="s">
        <v>32</v>
      </c>
      <c r="I639" s="15" t="s">
        <v>12</v>
      </c>
      <c r="J639" s="15" t="s">
        <v>36</v>
      </c>
    </row>
    <row r="640" spans="1:10" ht="27.95" customHeight="1" x14ac:dyDescent="0.25">
      <c r="A640" s="49" t="str">
        <f ca="1">INDIRECT(_xlfn.TEXTJOIN("",TRUE,A656,"!",ADDRESS(13+(A657-1)*A653,1)))</f>
        <v>AHT 002</v>
      </c>
      <c r="B640" s="50"/>
      <c r="C640" s="51" t="str">
        <f ca="1">INDIRECT(_xlfn.TEXTJOIN("",TRUE,A656,"!",ADDRESS(13+(A657-1)*A653,2)))</f>
        <v>Engineering Chemistry</v>
      </c>
      <c r="D640" s="52"/>
      <c r="E640" s="52"/>
      <c r="F640" s="52"/>
      <c r="G640" s="53"/>
      <c r="H640" s="20">
        <f ca="1">INDIRECT(_xlfn.TEXTJOIN("",TRUE,A656,"!",ADDRESS(13+(A657-1)*A653,6)))</f>
        <v>4</v>
      </c>
      <c r="I640" s="20" t="str">
        <f ca="1">INDIRECT(_xlfn.TEXTJOIN("",TRUE,A656,"!",ADDRESS(13+(A657-1)*A653,13)))</f>
        <v>B</v>
      </c>
      <c r="J640" s="20">
        <f ca="1">INDIRECT(_xlfn.TEXTJOIN("",TRUE,A656,"!",ADDRESS(13+(A657-1)*A653,14)))</f>
        <v>8</v>
      </c>
    </row>
    <row r="641" spans="1:10" ht="27.95" customHeight="1" x14ac:dyDescent="0.25">
      <c r="A641" s="49" t="str">
        <f ca="1">INDIRECT(_xlfn.TEXTJOIN("",TRUE,A656,"!",ADDRESS(14+(A657-1)*A653,1)))</f>
        <v>AHT 003</v>
      </c>
      <c r="B641" s="50"/>
      <c r="C641" s="51" t="str">
        <f ca="1">INDIRECT(_xlfn.TEXTJOIN("",TRUE,A656,"!",ADDRESS(14+(A657-1)*A653,2)))</f>
        <v>Introduction to Engineering Mathematics</v>
      </c>
      <c r="D641" s="52"/>
      <c r="E641" s="52"/>
      <c r="F641" s="52"/>
      <c r="G641" s="53"/>
      <c r="H641" s="20">
        <f ca="1">INDIRECT(_xlfn.TEXTJOIN("",TRUE,A656,"!",ADDRESS(14+(A657-1)*A653,6)))</f>
        <v>4</v>
      </c>
      <c r="I641" s="20" t="str">
        <f ca="1">INDIRECT(_xlfn.TEXTJOIN("",TRUE,A656,"!",ADDRESS(14+(A657-1)*A653,13)))</f>
        <v>C+</v>
      </c>
      <c r="J641" s="20">
        <f ca="1">INDIRECT(_xlfn.TEXTJOIN("",TRUE,A656,"!",ADDRESS(14+(A657-1)*A653,14)))</f>
        <v>7.5</v>
      </c>
    </row>
    <row r="642" spans="1:10" ht="27.95" customHeight="1" x14ac:dyDescent="0.25">
      <c r="A642" s="49" t="str">
        <f ca="1">INDIRECT(_xlfn.TEXTJOIN("",TRUE,A656,"!",ADDRESS(15+(A657-1)*A653,1)))</f>
        <v>ECT 001</v>
      </c>
      <c r="B642" s="50"/>
      <c r="C642" s="51" t="str">
        <f ca="1">INDIRECT(_xlfn.TEXTJOIN("",TRUE,A656,"!",ADDRESS(15+(A657-1)*A653,2)))</f>
        <v>Basic Electronics Engineering</v>
      </c>
      <c r="D642" s="52"/>
      <c r="E642" s="52"/>
      <c r="F642" s="52"/>
      <c r="G642" s="53"/>
      <c r="H642" s="20">
        <f ca="1">INDIRECT(_xlfn.TEXTJOIN("",TRUE,A656,"!",ADDRESS(15+(A657-1)*A653,6)))</f>
        <v>4</v>
      </c>
      <c r="I642" s="20" t="str">
        <f ca="1">INDIRECT(_xlfn.TEXTJOIN("",TRUE,A656,"!",ADDRESS(15+(A657-1)*A653,13)))</f>
        <v>E</v>
      </c>
      <c r="J642" s="20">
        <f ca="1">INDIRECT(_xlfn.TEXTJOIN("",TRUE,A656,"!",ADDRESS(15+(A657-1)*A653,14)))</f>
        <v>5</v>
      </c>
    </row>
    <row r="643" spans="1:10" ht="27.95" customHeight="1" x14ac:dyDescent="0.25">
      <c r="A643" s="49" t="str">
        <f ca="1">INDIRECT(_xlfn.TEXTJOIN("",TRUE,A656,"!",ADDRESS(16+(A657-1)*A653,1)))</f>
        <v>MET 001</v>
      </c>
      <c r="B643" s="50"/>
      <c r="C643" s="51" t="str">
        <f ca="1">INDIRECT(_xlfn.TEXTJOIN("",TRUE,A656,"!",ADDRESS(16+(A657-1)*A653,2)))</f>
        <v>Basic Mechanical Engineering</v>
      </c>
      <c r="D643" s="52"/>
      <c r="E643" s="52"/>
      <c r="F643" s="52"/>
      <c r="G643" s="53"/>
      <c r="H643" s="20">
        <f ca="1">INDIRECT(_xlfn.TEXTJOIN("",TRUE,A656,"!",ADDRESS(16+(A657-1)*A653,6)))</f>
        <v>4</v>
      </c>
      <c r="I643" s="20" t="str">
        <f ca="1">INDIRECT(_xlfn.TEXTJOIN("",TRUE,A656,"!",ADDRESS(16+(A657-1)*A653,13)))</f>
        <v>D+</v>
      </c>
      <c r="J643" s="20">
        <f ca="1">INDIRECT(_xlfn.TEXTJOIN("",TRUE,A656,"!",ADDRESS(16+(A657-1)*A653,14)))</f>
        <v>6.5</v>
      </c>
    </row>
    <row r="644" spans="1:10" ht="27.95" customHeight="1" x14ac:dyDescent="0.25">
      <c r="A644" s="49" t="str">
        <f ca="1">INDIRECT(_xlfn.TEXTJOIN("",TRUE,A656,"!",ADDRESS(17+(A657-1)*A653,1)))</f>
        <v>AHP 002</v>
      </c>
      <c r="B644" s="50"/>
      <c r="C644" s="51" t="str">
        <f ca="1">INDIRECT(_xlfn.TEXTJOIN("",TRUE,A656,"!",ADDRESS(17+(A657-1)*A653,2)))</f>
        <v>Engineering Chemistry Lab</v>
      </c>
      <c r="D644" s="52"/>
      <c r="E644" s="52"/>
      <c r="F644" s="52"/>
      <c r="G644" s="53"/>
      <c r="H644" s="20">
        <f ca="1">INDIRECT(_xlfn.TEXTJOIN("",TRUE,A656,"!",ADDRESS(17+(A657-1)*A653,6)))</f>
        <v>1</v>
      </c>
      <c r="I644" s="20" t="str">
        <f ca="1">INDIRECT(_xlfn.TEXTJOIN("",TRUE,A656,"!",ADDRESS(17+(A657-1)*A653,13)))</f>
        <v>A+</v>
      </c>
      <c r="J644" s="20">
        <f ca="1">INDIRECT(_xlfn.TEXTJOIN("",TRUE,A656,"!",ADDRESS(17+(A657-1)*A653,14)))</f>
        <v>9.5</v>
      </c>
    </row>
    <row r="645" spans="1:10" ht="27.95" customHeight="1" x14ac:dyDescent="0.25">
      <c r="A645" s="49" t="str">
        <f ca="1">INDIRECT(_xlfn.TEXTJOIN("",TRUE,A656,"!",ADDRESS(18+(A657-1)*A653,1)))</f>
        <v>ECP 001</v>
      </c>
      <c r="B645" s="50"/>
      <c r="C645" s="51" t="str">
        <f ca="1">INDIRECT(_xlfn.TEXTJOIN("",TRUE,A656,"!",ADDRESS(18+(A657-1)*A653,2)))</f>
        <v>Basic Electronics Engineering Lab</v>
      </c>
      <c r="D645" s="52"/>
      <c r="E645" s="52"/>
      <c r="F645" s="52"/>
      <c r="G645" s="53"/>
      <c r="H645" s="20">
        <f ca="1">INDIRECT(_xlfn.TEXTJOIN("",TRUE,A656,"!",ADDRESS(18+(A657-1)*A653,6)))</f>
        <v>1</v>
      </c>
      <c r="I645" s="20" t="str">
        <f ca="1">INDIRECT(_xlfn.TEXTJOIN("",TRUE,A656,"!",ADDRESS(18+(A657-1)*A653,13)))</f>
        <v>A</v>
      </c>
      <c r="J645" s="20">
        <f ca="1">INDIRECT(_xlfn.TEXTJOIN("",TRUE,A656,"!",ADDRESS(18+(A657-1)*A653,14)))</f>
        <v>9</v>
      </c>
    </row>
    <row r="646" spans="1:10" ht="27.95" customHeight="1" x14ac:dyDescent="0.25">
      <c r="A646" s="49" t="str">
        <f ca="1">INDIRECT(_xlfn.TEXTJOIN("",TRUE,A656,"!",ADDRESS(19+(A657-1)*A653,1)))</f>
        <v>MEP 001</v>
      </c>
      <c r="B646" s="50"/>
      <c r="C646" s="51" t="str">
        <f ca="1">INDIRECT(_xlfn.TEXTJOIN("",TRUE,A656,"!",ADDRESS(19+(A657-1)*A653,2)))</f>
        <v>Basic Mechanical Engineering Lab</v>
      </c>
      <c r="D646" s="52"/>
      <c r="E646" s="52"/>
      <c r="F646" s="52"/>
      <c r="G646" s="53"/>
      <c r="H646" s="20">
        <f ca="1">INDIRECT(_xlfn.TEXTJOIN("",TRUE,A656,"!",ADDRESS(19+(A657-1)*A653,6)))</f>
        <v>1</v>
      </c>
      <c r="I646" s="20" t="str">
        <f ca="1">INDIRECT(_xlfn.TEXTJOIN("",TRUE,A656,"!",ADDRESS(19+(A657-1)*A653,13)))</f>
        <v>A+</v>
      </c>
      <c r="J646" s="20">
        <f ca="1">INDIRECT(_xlfn.TEXTJOIN("",TRUE,A656,"!",ADDRESS(19+(A657-1)*A653,14)))</f>
        <v>9.5</v>
      </c>
    </row>
    <row r="647" spans="1:10" ht="27.95" customHeight="1" x14ac:dyDescent="0.25">
      <c r="A647" s="49" t="str">
        <f ca="1">INDIRECT(_xlfn.TEXTJOIN("",TRUE,A656,"!",ADDRESS(20+(A657-1)*A653,1)))</f>
        <v>MEP 003</v>
      </c>
      <c r="B647" s="50"/>
      <c r="C647" s="51" t="str">
        <f ca="1">INDIRECT(_xlfn.TEXTJOIN("",TRUE,A656,"!",ADDRESS(20+(A657-1)*A653,2)))</f>
        <v>Workshop Practices Lab</v>
      </c>
      <c r="D647" s="52"/>
      <c r="E647" s="52"/>
      <c r="F647" s="52"/>
      <c r="G647" s="53"/>
      <c r="H647" s="20">
        <f ca="1">INDIRECT(_xlfn.TEXTJOIN("",TRUE,A656,"!",ADDRESS(20+(A657-1)*A653,6)))</f>
        <v>2</v>
      </c>
      <c r="I647" s="20" t="str">
        <f ca="1">INDIRECT(_xlfn.TEXTJOIN("",TRUE,A656,"!",ADDRESS(20+(A657-1)*A653,13)))</f>
        <v>O</v>
      </c>
      <c r="J647" s="20">
        <f ca="1">INDIRECT(_xlfn.TEXTJOIN("",TRUE,A656,"!",ADDRESS(20+(A657-1)*A653,14)))</f>
        <v>10</v>
      </c>
    </row>
    <row r="648" spans="1:10" ht="27.95" customHeight="1" x14ac:dyDescent="0.25">
      <c r="A648" s="49" t="str">
        <f ca="1">INDIRECT(_xlfn.TEXTJOIN("",TRUE,A656,"!",ADDRESS(21+(A657-1)*A653,1)))</f>
        <v>AHP 004</v>
      </c>
      <c r="B648" s="50"/>
      <c r="C648" s="51" t="str">
        <f ca="1">INDIRECT(_xlfn.TEXTJOIN("",TRUE,A656,"!",ADDRESS(21+(A657-1)*A653,2)))</f>
        <v>Emerging Technologies in Engineering Lab</v>
      </c>
      <c r="D648" s="52"/>
      <c r="E648" s="52"/>
      <c r="F648" s="52"/>
      <c r="G648" s="53"/>
      <c r="H648" s="20">
        <f ca="1">INDIRECT(_xlfn.TEXTJOIN("",TRUE,A656,"!",ADDRESS(21+(A657-1)*A653,6)))</f>
        <v>1</v>
      </c>
      <c r="I648" s="20" t="str">
        <f ca="1">INDIRECT(_xlfn.TEXTJOIN("",TRUE,A656,"!",ADDRESS(21+(A657-1)*A653,13)))</f>
        <v>B+</v>
      </c>
      <c r="J648" s="20">
        <f ca="1">INDIRECT(_xlfn.TEXTJOIN("",TRUE,A656,"!",ADDRESS(21+(A657-1)*A653,14)))</f>
        <v>8.5</v>
      </c>
    </row>
    <row r="649" spans="1:10" ht="27.95" customHeight="1" x14ac:dyDescent="0.25">
      <c r="A649" s="49" t="str">
        <f ca="1">INDIRECT(_xlfn.TEXTJOIN("",TRUE,A656,"!",ADDRESS(22+(A657-1)*A653,1)))</f>
        <v>CSP 002</v>
      </c>
      <c r="B649" s="50"/>
      <c r="C649" s="51" t="str">
        <f ca="1">INDIRECT(_xlfn.TEXTJOIN("",TRUE,A656,"!",ADDRESS(22+(A657-1)*A653,2)))</f>
        <v>Computer Applications and IOT</v>
      </c>
      <c r="D649" s="52"/>
      <c r="E649" s="52"/>
      <c r="F649" s="52"/>
      <c r="G649" s="53"/>
      <c r="H649" s="20">
        <f ca="1">INDIRECT(_xlfn.TEXTJOIN("",TRUE,A656,"!",ADDRESS(22+(A657-1)*A653,6)))</f>
        <v>1</v>
      </c>
      <c r="I649" s="20" t="str">
        <f ca="1">INDIRECT(_xlfn.TEXTJOIN("",TRUE,A656,"!",ADDRESS(22+(A657-1)*A653,13)))</f>
        <v>B+</v>
      </c>
      <c r="J649" s="20">
        <f ca="1">INDIRECT(_xlfn.TEXTJOIN("",TRUE,A656,"!",ADDRESS(22+(A657-1)*A653,14)))</f>
        <v>8.5</v>
      </c>
    </row>
    <row r="650" spans="1:10" ht="27.95" customHeight="1" x14ac:dyDescent="0.25">
      <c r="A650" s="49" t="str">
        <f ca="1">INDIRECT(_xlfn.TEXTJOIN("",TRUE,A656,"!",ADDRESS(23+(A657-1)*A653,1)))</f>
        <v>AHP 006</v>
      </c>
      <c r="B650" s="50"/>
      <c r="C650" s="51" t="str">
        <f ca="1">INDIRECT(_xlfn.TEXTJOIN("",TRUE,A656,"!",ADDRESS(23+(A657-1)*A653,2)))</f>
        <v>English Language Lab ($)</v>
      </c>
      <c r="D650" s="52"/>
      <c r="E650" s="52"/>
      <c r="F650" s="52"/>
      <c r="G650" s="53"/>
      <c r="H650" s="20">
        <f ca="1">INDIRECT(_xlfn.TEXTJOIN("",TRUE,A656,"!",ADDRESS(23+(A657-1)*A653,6)))</f>
        <v>0</v>
      </c>
      <c r="I650" s="20" t="str">
        <f ca="1">INDIRECT(_xlfn.TEXTJOIN("",TRUE,A656,"!",ADDRESS(23+(A657-1)*A653,13)))</f>
        <v>C+</v>
      </c>
      <c r="J650" s="20">
        <f ca="1">INDIRECT(_xlfn.TEXTJOIN("",TRUE,A656,"!",ADDRESS(23+(A657-1)*A653,14)))</f>
        <v>7.5</v>
      </c>
    </row>
    <row r="651" spans="1:10" ht="27.95" customHeight="1" x14ac:dyDescent="0.25">
      <c r="A651" s="49" t="str">
        <f ca="1">INDIRECT(_xlfn.TEXTJOIN("",TRUE,A656,"!",ADDRESS(24+(A657-1)*A653,1)))</f>
        <v>GP 01</v>
      </c>
      <c r="B651" s="50"/>
      <c r="C651" s="51" t="str">
        <f ca="1">INDIRECT(_xlfn.TEXTJOIN("",TRUE,A656,"!",ADDRESS(24+(A657-1)*A653,2)))</f>
        <v>General Proficiency ($)</v>
      </c>
      <c r="D651" s="52"/>
      <c r="E651" s="52"/>
      <c r="F651" s="52"/>
      <c r="G651" s="53"/>
      <c r="H651" s="20">
        <f ca="1">INDIRECT(_xlfn.TEXTJOIN("",TRUE,A656,"!",ADDRESS(24+(A657-1)*A653,6)))</f>
        <v>0</v>
      </c>
      <c r="I651" s="54" t="str">
        <f ca="1">INDIRECT(_xlfn.TEXTJOIN("",TRUE,A656,"!",ADDRESS(24+(A657-1)*A653,13)))</f>
        <v>Excellent</v>
      </c>
      <c r="J651" s="55"/>
    </row>
    <row r="652" spans="1:10" ht="27.95" customHeight="1" x14ac:dyDescent="0.25">
      <c r="A652" s="56" t="s">
        <v>54</v>
      </c>
      <c r="B652" s="56"/>
      <c r="C652" s="56"/>
      <c r="D652" s="56"/>
      <c r="E652" s="56"/>
      <c r="F652" s="56"/>
      <c r="G652" s="56"/>
      <c r="H652" s="16">
        <f ca="1">SUM(H640:H651)</f>
        <v>23</v>
      </c>
      <c r="I652" s="16" t="s">
        <v>46</v>
      </c>
      <c r="J652" s="16">
        <f ca="1">SUMPRODUCT(J640:J650,H640:H650)</f>
        <v>173</v>
      </c>
    </row>
    <row r="653" spans="1:10" ht="27.95" customHeight="1" x14ac:dyDescent="0.25">
      <c r="A653" s="22">
        <f>ROWS(A640:B651)+9</f>
        <v>21</v>
      </c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27.95" customHeight="1" x14ac:dyDescent="0.25">
      <c r="A654" s="57" t="s">
        <v>42</v>
      </c>
      <c r="B654" s="57"/>
      <c r="C654" s="21">
        <f ca="1">INDIRECT(_xlfn.TEXTJOIN("",TRUE,A656,"!",ADDRESS(5+A657*A653,12)))</f>
        <v>23</v>
      </c>
      <c r="D654" s="57" t="s">
        <v>40</v>
      </c>
      <c r="E654" s="57"/>
      <c r="F654" s="18">
        <f ca="1">INDIRECT(_xlfn.TEXTJOIN("",TRUE,A656,"!",ADDRESS(5+A657*A653,8)))</f>
        <v>7.5217391304347823</v>
      </c>
      <c r="G654" s="57" t="s">
        <v>41</v>
      </c>
      <c r="H654" s="57"/>
      <c r="I654" s="58">
        <f ca="1">INDIRECT(_xlfn.TEXTJOIN("",TRUE,A656,"!",ADDRESS(5+A657*A653,10)))</f>
        <v>7.5217391304347823</v>
      </c>
      <c r="J654" s="58"/>
    </row>
    <row r="655" spans="1:10" ht="27.95" customHeight="1" x14ac:dyDescent="0.25">
      <c r="A655" s="19" t="s">
        <v>38</v>
      </c>
      <c r="B655" s="59" t="str">
        <f ca="1">INDIRECT(_xlfn.TEXTJOIN("",TRUE,A656,"!",ADDRESS(5+A657*A653,2)))</f>
        <v>PASS</v>
      </c>
      <c r="C655" s="59"/>
      <c r="D655" s="60" t="s">
        <v>39</v>
      </c>
      <c r="E655" s="60"/>
      <c r="F655" s="61" t="str">
        <f ca="1">INDIRECT(_xlfn.TEXTJOIN("",TRUE,A656,"!",ADDRESS(5+A657*A653,5)))</f>
        <v xml:space="preserve"> G+1 in ECT 001</v>
      </c>
      <c r="G655" s="61"/>
      <c r="H655" s="61"/>
      <c r="I655" s="61"/>
      <c r="J655" s="61"/>
    </row>
    <row r="656" spans="1:10" ht="27.95" customHeight="1" x14ac:dyDescent="0.25">
      <c r="A656" s="22" t="str">
        <f>A635</f>
        <v>TC_I</v>
      </c>
    </row>
    <row r="657" spans="1:10" ht="27.95" customHeight="1" x14ac:dyDescent="0.25">
      <c r="A657" s="22">
        <f>A636+1</f>
        <v>31</v>
      </c>
    </row>
    <row r="658" spans="1:10" ht="27.95" customHeight="1" x14ac:dyDescent="0.25">
      <c r="A658" s="62" t="s">
        <v>26</v>
      </c>
      <c r="B658" s="62"/>
      <c r="C658" s="62" t="str">
        <f ca="1">INDIRECT(_xlfn.TEXTJOIN("",TRUE,A677,"!",ADDRESS(9+(A678-1)*A674,2)))</f>
        <v>Kritika Kumeri</v>
      </c>
      <c r="D658" s="62"/>
      <c r="E658" s="62"/>
      <c r="F658" s="62" t="s">
        <v>52</v>
      </c>
      <c r="G658" s="62"/>
      <c r="H658" s="62"/>
      <c r="I658" s="63">
        <f ca="1">INDIRECT(_xlfn.TEXTJOIN("",TRUE,A677,"!",ADDRESS(9+(A678-1)*A674,9)))</f>
        <v>250090101032</v>
      </c>
      <c r="J658" s="63"/>
    </row>
    <row r="659" spans="1:10" ht="27.95" customHeight="1" x14ac:dyDescent="0.25">
      <c r="A659" s="62" t="s">
        <v>27</v>
      </c>
      <c r="B659" s="62"/>
      <c r="C659" s="62" t="str">
        <f ca="1">INDIRECT(_xlfn.TEXTJOIN("",TRUE,A677,"!",ADDRESS(9+(A678-1)*A674,5)))</f>
        <v>Hemanand Kumeri</v>
      </c>
      <c r="D659" s="62"/>
      <c r="E659" s="62"/>
      <c r="F659" s="64" t="s">
        <v>53</v>
      </c>
      <c r="G659" s="64"/>
      <c r="H659" s="64"/>
      <c r="I659" s="63" t="str">
        <f ca="1">INDIRECT(_xlfn.TEXTJOIN("",TRUE,A677,"!",ADDRESS(9+(A678-1)*A674,13)))</f>
        <v>UTU/2501103736</v>
      </c>
      <c r="J659" s="63"/>
    </row>
    <row r="660" spans="1:10" ht="27.95" customHeight="1" x14ac:dyDescent="0.25">
      <c r="A660" s="59" t="s">
        <v>30</v>
      </c>
      <c r="B660" s="59"/>
      <c r="C660" s="59" t="s">
        <v>31</v>
      </c>
      <c r="D660" s="59"/>
      <c r="E660" s="59"/>
      <c r="F660" s="59"/>
      <c r="G660" s="59"/>
      <c r="H660" s="15" t="s">
        <v>32</v>
      </c>
      <c r="I660" s="15" t="s">
        <v>12</v>
      </c>
      <c r="J660" s="15" t="s">
        <v>36</v>
      </c>
    </row>
    <row r="661" spans="1:10" ht="27.95" customHeight="1" x14ac:dyDescent="0.25">
      <c r="A661" s="49" t="str">
        <f ca="1">INDIRECT(_xlfn.TEXTJOIN("",TRUE,A677,"!",ADDRESS(13+(A678-1)*A674,1)))</f>
        <v>AHT 002</v>
      </c>
      <c r="B661" s="50"/>
      <c r="C661" s="51" t="str">
        <f ca="1">INDIRECT(_xlfn.TEXTJOIN("",TRUE,A677,"!",ADDRESS(13+(A678-1)*A674,2)))</f>
        <v>Engineering Chemistry</v>
      </c>
      <c r="D661" s="52"/>
      <c r="E661" s="52"/>
      <c r="F661" s="52"/>
      <c r="G661" s="53"/>
      <c r="H661" s="20">
        <f ca="1">INDIRECT(_xlfn.TEXTJOIN("",TRUE,A677,"!",ADDRESS(13+(A678-1)*A674,6)))</f>
        <v>4</v>
      </c>
      <c r="I661" s="20" t="str">
        <f ca="1">INDIRECT(_xlfn.TEXTJOIN("",TRUE,A677,"!",ADDRESS(13+(A678-1)*A674,13)))</f>
        <v>D+</v>
      </c>
      <c r="J661" s="20">
        <f ca="1">INDIRECT(_xlfn.TEXTJOIN("",TRUE,A677,"!",ADDRESS(13+(A678-1)*A674,14)))</f>
        <v>6.5</v>
      </c>
    </row>
    <row r="662" spans="1:10" ht="27.95" customHeight="1" x14ac:dyDescent="0.25">
      <c r="A662" s="49" t="str">
        <f ca="1">INDIRECT(_xlfn.TEXTJOIN("",TRUE,A677,"!",ADDRESS(14+(A678-1)*A674,1)))</f>
        <v>AHT 003</v>
      </c>
      <c r="B662" s="50"/>
      <c r="C662" s="51" t="str">
        <f ca="1">INDIRECT(_xlfn.TEXTJOIN("",TRUE,A677,"!",ADDRESS(14+(A678-1)*A674,2)))</f>
        <v>Introduction to Engineering Mathematics</v>
      </c>
      <c r="D662" s="52"/>
      <c r="E662" s="52"/>
      <c r="F662" s="52"/>
      <c r="G662" s="53"/>
      <c r="H662" s="20">
        <f ca="1">INDIRECT(_xlfn.TEXTJOIN("",TRUE,A677,"!",ADDRESS(14+(A678-1)*A674,6)))</f>
        <v>4</v>
      </c>
      <c r="I662" s="20" t="str">
        <f ca="1">INDIRECT(_xlfn.TEXTJOIN("",TRUE,A677,"!",ADDRESS(14+(A678-1)*A674,13)))</f>
        <v>C+</v>
      </c>
      <c r="J662" s="20">
        <f ca="1">INDIRECT(_xlfn.TEXTJOIN("",TRUE,A677,"!",ADDRESS(14+(A678-1)*A674,14)))</f>
        <v>7.5</v>
      </c>
    </row>
    <row r="663" spans="1:10" ht="27.95" customHeight="1" x14ac:dyDescent="0.25">
      <c r="A663" s="49" t="str">
        <f ca="1">INDIRECT(_xlfn.TEXTJOIN("",TRUE,A677,"!",ADDRESS(15+(A678-1)*A674,1)))</f>
        <v>ECT 001</v>
      </c>
      <c r="B663" s="50"/>
      <c r="C663" s="51" t="str">
        <f ca="1">INDIRECT(_xlfn.TEXTJOIN("",TRUE,A677,"!",ADDRESS(15+(A678-1)*A674,2)))</f>
        <v>Basic Electronics Engineering</v>
      </c>
      <c r="D663" s="52"/>
      <c r="E663" s="52"/>
      <c r="F663" s="52"/>
      <c r="G663" s="53"/>
      <c r="H663" s="20">
        <f ca="1">INDIRECT(_xlfn.TEXTJOIN("",TRUE,A677,"!",ADDRESS(15+(A678-1)*A674,6)))</f>
        <v>4</v>
      </c>
      <c r="I663" s="20" t="str">
        <f ca="1">INDIRECT(_xlfn.TEXTJOIN("",TRUE,A677,"!",ADDRESS(15+(A678-1)*A674,13)))</f>
        <v>D</v>
      </c>
      <c r="J663" s="20">
        <f ca="1">INDIRECT(_xlfn.TEXTJOIN("",TRUE,A677,"!",ADDRESS(15+(A678-1)*A674,14)))</f>
        <v>6</v>
      </c>
    </row>
    <row r="664" spans="1:10" ht="27.95" customHeight="1" x14ac:dyDescent="0.25">
      <c r="A664" s="49" t="str">
        <f ca="1">INDIRECT(_xlfn.TEXTJOIN("",TRUE,A677,"!",ADDRESS(16+(A678-1)*A674,1)))</f>
        <v>MET 001</v>
      </c>
      <c r="B664" s="50"/>
      <c r="C664" s="51" t="str">
        <f ca="1">INDIRECT(_xlfn.TEXTJOIN("",TRUE,A677,"!",ADDRESS(16+(A678-1)*A674,2)))</f>
        <v>Basic Mechanical Engineering</v>
      </c>
      <c r="D664" s="52"/>
      <c r="E664" s="52"/>
      <c r="F664" s="52"/>
      <c r="G664" s="53"/>
      <c r="H664" s="20">
        <f ca="1">INDIRECT(_xlfn.TEXTJOIN("",TRUE,A677,"!",ADDRESS(16+(A678-1)*A674,6)))</f>
        <v>4</v>
      </c>
      <c r="I664" s="20" t="str">
        <f ca="1">INDIRECT(_xlfn.TEXTJOIN("",TRUE,A677,"!",ADDRESS(16+(A678-1)*A674,13)))</f>
        <v>C+</v>
      </c>
      <c r="J664" s="20">
        <f ca="1">INDIRECT(_xlfn.TEXTJOIN("",TRUE,A677,"!",ADDRESS(16+(A678-1)*A674,14)))</f>
        <v>7.5</v>
      </c>
    </row>
    <row r="665" spans="1:10" ht="27.95" customHeight="1" x14ac:dyDescent="0.25">
      <c r="A665" s="49" t="str">
        <f ca="1">INDIRECT(_xlfn.TEXTJOIN("",TRUE,A677,"!",ADDRESS(17+(A678-1)*A674,1)))</f>
        <v>AHP 002</v>
      </c>
      <c r="B665" s="50"/>
      <c r="C665" s="51" t="str">
        <f ca="1">INDIRECT(_xlfn.TEXTJOIN("",TRUE,A677,"!",ADDRESS(17+(A678-1)*A674,2)))</f>
        <v>Engineering Chemistry Lab</v>
      </c>
      <c r="D665" s="52"/>
      <c r="E665" s="52"/>
      <c r="F665" s="52"/>
      <c r="G665" s="53"/>
      <c r="H665" s="20">
        <f ca="1">INDIRECT(_xlfn.TEXTJOIN("",TRUE,A677,"!",ADDRESS(17+(A678-1)*A674,6)))</f>
        <v>1</v>
      </c>
      <c r="I665" s="20" t="str">
        <f ca="1">INDIRECT(_xlfn.TEXTJOIN("",TRUE,A677,"!",ADDRESS(17+(A678-1)*A674,13)))</f>
        <v>A+</v>
      </c>
      <c r="J665" s="20">
        <f ca="1">INDIRECT(_xlfn.TEXTJOIN("",TRUE,A677,"!",ADDRESS(17+(A678-1)*A674,14)))</f>
        <v>9.5</v>
      </c>
    </row>
    <row r="666" spans="1:10" ht="27.95" customHeight="1" x14ac:dyDescent="0.25">
      <c r="A666" s="49" t="str">
        <f ca="1">INDIRECT(_xlfn.TEXTJOIN("",TRUE,A677,"!",ADDRESS(18+(A678-1)*A674,1)))</f>
        <v>ECP 001</v>
      </c>
      <c r="B666" s="50"/>
      <c r="C666" s="51" t="str">
        <f ca="1">INDIRECT(_xlfn.TEXTJOIN("",TRUE,A677,"!",ADDRESS(18+(A678-1)*A674,2)))</f>
        <v>Basic Electronics Engineering Lab</v>
      </c>
      <c r="D666" s="52"/>
      <c r="E666" s="52"/>
      <c r="F666" s="52"/>
      <c r="G666" s="53"/>
      <c r="H666" s="20">
        <f ca="1">INDIRECT(_xlfn.TEXTJOIN("",TRUE,A677,"!",ADDRESS(18+(A678-1)*A674,6)))</f>
        <v>1</v>
      </c>
      <c r="I666" s="20" t="str">
        <f ca="1">INDIRECT(_xlfn.TEXTJOIN("",TRUE,A677,"!",ADDRESS(18+(A678-1)*A674,13)))</f>
        <v>B</v>
      </c>
      <c r="J666" s="20">
        <f ca="1">INDIRECT(_xlfn.TEXTJOIN("",TRUE,A677,"!",ADDRESS(18+(A678-1)*A674,14)))</f>
        <v>8</v>
      </c>
    </row>
    <row r="667" spans="1:10" ht="27.95" customHeight="1" x14ac:dyDescent="0.25">
      <c r="A667" s="49" t="str">
        <f ca="1">INDIRECT(_xlfn.TEXTJOIN("",TRUE,A677,"!",ADDRESS(19+(A678-1)*A674,1)))</f>
        <v>MEP 001</v>
      </c>
      <c r="B667" s="50"/>
      <c r="C667" s="51" t="str">
        <f ca="1">INDIRECT(_xlfn.TEXTJOIN("",TRUE,A677,"!",ADDRESS(19+(A678-1)*A674,2)))</f>
        <v>Basic Mechanical Engineering Lab</v>
      </c>
      <c r="D667" s="52"/>
      <c r="E667" s="52"/>
      <c r="F667" s="52"/>
      <c r="G667" s="53"/>
      <c r="H667" s="20">
        <f ca="1">INDIRECT(_xlfn.TEXTJOIN("",TRUE,A677,"!",ADDRESS(19+(A678-1)*A674,6)))</f>
        <v>1</v>
      </c>
      <c r="I667" s="20" t="str">
        <f ca="1">INDIRECT(_xlfn.TEXTJOIN("",TRUE,A677,"!",ADDRESS(19+(A678-1)*A674,13)))</f>
        <v>A</v>
      </c>
      <c r="J667" s="20">
        <f ca="1">INDIRECT(_xlfn.TEXTJOIN("",TRUE,A677,"!",ADDRESS(19+(A678-1)*A674,14)))</f>
        <v>9</v>
      </c>
    </row>
    <row r="668" spans="1:10" ht="27.95" customHeight="1" x14ac:dyDescent="0.25">
      <c r="A668" s="49" t="str">
        <f ca="1">INDIRECT(_xlfn.TEXTJOIN("",TRUE,A677,"!",ADDRESS(20+(A678-1)*A674,1)))</f>
        <v>MEP 003</v>
      </c>
      <c r="B668" s="50"/>
      <c r="C668" s="51" t="str">
        <f ca="1">INDIRECT(_xlfn.TEXTJOIN("",TRUE,A677,"!",ADDRESS(20+(A678-1)*A674,2)))</f>
        <v>Workshop Practices Lab</v>
      </c>
      <c r="D668" s="52"/>
      <c r="E668" s="52"/>
      <c r="F668" s="52"/>
      <c r="G668" s="53"/>
      <c r="H668" s="20">
        <f ca="1">INDIRECT(_xlfn.TEXTJOIN("",TRUE,A677,"!",ADDRESS(20+(A678-1)*A674,6)))</f>
        <v>2</v>
      </c>
      <c r="I668" s="20" t="str">
        <f ca="1">INDIRECT(_xlfn.TEXTJOIN("",TRUE,A677,"!",ADDRESS(20+(A678-1)*A674,13)))</f>
        <v>A+</v>
      </c>
      <c r="J668" s="20">
        <f ca="1">INDIRECT(_xlfn.TEXTJOIN("",TRUE,A677,"!",ADDRESS(20+(A678-1)*A674,14)))</f>
        <v>9.5</v>
      </c>
    </row>
    <row r="669" spans="1:10" ht="27.95" customHeight="1" x14ac:dyDescent="0.25">
      <c r="A669" s="49" t="str">
        <f ca="1">INDIRECT(_xlfn.TEXTJOIN("",TRUE,A677,"!",ADDRESS(21+(A678-1)*A674,1)))</f>
        <v>AHP 004</v>
      </c>
      <c r="B669" s="50"/>
      <c r="C669" s="51" t="str">
        <f ca="1">INDIRECT(_xlfn.TEXTJOIN("",TRUE,A677,"!",ADDRESS(21+(A678-1)*A674,2)))</f>
        <v>Emerging Technologies in Engineering Lab</v>
      </c>
      <c r="D669" s="52"/>
      <c r="E669" s="52"/>
      <c r="F669" s="52"/>
      <c r="G669" s="53"/>
      <c r="H669" s="20">
        <f ca="1">INDIRECT(_xlfn.TEXTJOIN("",TRUE,A677,"!",ADDRESS(21+(A678-1)*A674,6)))</f>
        <v>1</v>
      </c>
      <c r="I669" s="20" t="str">
        <f ca="1">INDIRECT(_xlfn.TEXTJOIN("",TRUE,A677,"!",ADDRESS(21+(A678-1)*A674,13)))</f>
        <v>A+</v>
      </c>
      <c r="J669" s="20">
        <f ca="1">INDIRECT(_xlfn.TEXTJOIN("",TRUE,A677,"!",ADDRESS(21+(A678-1)*A674,14)))</f>
        <v>9.5</v>
      </c>
    </row>
    <row r="670" spans="1:10" ht="27.95" customHeight="1" x14ac:dyDescent="0.25">
      <c r="A670" s="49" t="str">
        <f ca="1">INDIRECT(_xlfn.TEXTJOIN("",TRUE,A677,"!",ADDRESS(22+(A678-1)*A674,1)))</f>
        <v>CSP 002</v>
      </c>
      <c r="B670" s="50"/>
      <c r="C670" s="51" t="str">
        <f ca="1">INDIRECT(_xlfn.TEXTJOIN("",TRUE,A677,"!",ADDRESS(22+(A678-1)*A674,2)))</f>
        <v>Computer Applications and IOT</v>
      </c>
      <c r="D670" s="52"/>
      <c r="E670" s="52"/>
      <c r="F670" s="52"/>
      <c r="G670" s="53"/>
      <c r="H670" s="20">
        <f ca="1">INDIRECT(_xlfn.TEXTJOIN("",TRUE,A677,"!",ADDRESS(22+(A678-1)*A674,6)))</f>
        <v>1</v>
      </c>
      <c r="I670" s="20" t="str">
        <f ca="1">INDIRECT(_xlfn.TEXTJOIN("",TRUE,A677,"!",ADDRESS(22+(A678-1)*A674,13)))</f>
        <v>A+</v>
      </c>
      <c r="J670" s="20">
        <f ca="1">INDIRECT(_xlfn.TEXTJOIN("",TRUE,A677,"!",ADDRESS(22+(A678-1)*A674,14)))</f>
        <v>9.5</v>
      </c>
    </row>
    <row r="671" spans="1:10" ht="27.95" customHeight="1" x14ac:dyDescent="0.25">
      <c r="A671" s="49" t="str">
        <f ca="1">INDIRECT(_xlfn.TEXTJOIN("",TRUE,A677,"!",ADDRESS(23+(A678-1)*A674,1)))</f>
        <v>AHP 006</v>
      </c>
      <c r="B671" s="50"/>
      <c r="C671" s="51" t="str">
        <f ca="1">INDIRECT(_xlfn.TEXTJOIN("",TRUE,A677,"!",ADDRESS(23+(A678-1)*A674,2)))</f>
        <v>English Language Lab ($)</v>
      </c>
      <c r="D671" s="52"/>
      <c r="E671" s="52"/>
      <c r="F671" s="52"/>
      <c r="G671" s="53"/>
      <c r="H671" s="20">
        <f ca="1">INDIRECT(_xlfn.TEXTJOIN("",TRUE,A677,"!",ADDRESS(23+(A678-1)*A674,6)))</f>
        <v>0</v>
      </c>
      <c r="I671" s="20" t="str">
        <f ca="1">INDIRECT(_xlfn.TEXTJOIN("",TRUE,A677,"!",ADDRESS(23+(A678-1)*A674,13)))</f>
        <v>C+</v>
      </c>
      <c r="J671" s="20">
        <f ca="1">INDIRECT(_xlfn.TEXTJOIN("",TRUE,A677,"!",ADDRESS(23+(A678-1)*A674,14)))</f>
        <v>7.5</v>
      </c>
    </row>
    <row r="672" spans="1:10" ht="27.95" customHeight="1" x14ac:dyDescent="0.25">
      <c r="A672" s="49" t="str">
        <f ca="1">INDIRECT(_xlfn.TEXTJOIN("",TRUE,A677,"!",ADDRESS(24+(A678-1)*A674,1)))</f>
        <v>GP 01</v>
      </c>
      <c r="B672" s="50"/>
      <c r="C672" s="51" t="str">
        <f ca="1">INDIRECT(_xlfn.TEXTJOIN("",TRUE,A677,"!",ADDRESS(24+(A678-1)*A674,2)))</f>
        <v>General Proficiency ($)</v>
      </c>
      <c r="D672" s="52"/>
      <c r="E672" s="52"/>
      <c r="F672" s="52"/>
      <c r="G672" s="53"/>
      <c r="H672" s="20">
        <f ca="1">INDIRECT(_xlfn.TEXTJOIN("",TRUE,A677,"!",ADDRESS(24+(A678-1)*A674,6)))</f>
        <v>0</v>
      </c>
      <c r="I672" s="54" t="str">
        <f ca="1">INDIRECT(_xlfn.TEXTJOIN("",TRUE,A677,"!",ADDRESS(24+(A678-1)*A674,13)))</f>
        <v>Excellent</v>
      </c>
      <c r="J672" s="55"/>
    </row>
    <row r="673" spans="1:10" ht="27.95" customHeight="1" x14ac:dyDescent="0.25">
      <c r="A673" s="56" t="s">
        <v>54</v>
      </c>
      <c r="B673" s="56"/>
      <c r="C673" s="56"/>
      <c r="D673" s="56"/>
      <c r="E673" s="56"/>
      <c r="F673" s="56"/>
      <c r="G673" s="56"/>
      <c r="H673" s="16">
        <f ca="1">SUM(H661:H672)</f>
        <v>23</v>
      </c>
      <c r="I673" s="16" t="s">
        <v>46</v>
      </c>
      <c r="J673" s="16">
        <f ca="1">SUMPRODUCT(J661:J671,H661:H671)</f>
        <v>174.5</v>
      </c>
    </row>
    <row r="674" spans="1:10" ht="27.95" customHeight="1" x14ac:dyDescent="0.25">
      <c r="A674" s="22">
        <f>ROWS(A661:B672)+9</f>
        <v>21</v>
      </c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27.95" customHeight="1" x14ac:dyDescent="0.25">
      <c r="A675" s="57" t="s">
        <v>42</v>
      </c>
      <c r="B675" s="57"/>
      <c r="C675" s="21">
        <f ca="1">INDIRECT(_xlfn.TEXTJOIN("",TRUE,A677,"!",ADDRESS(5+A678*A674,12)))</f>
        <v>23</v>
      </c>
      <c r="D675" s="57" t="s">
        <v>40</v>
      </c>
      <c r="E675" s="57"/>
      <c r="F675" s="18">
        <f ca="1">INDIRECT(_xlfn.TEXTJOIN("",TRUE,A677,"!",ADDRESS(5+A678*A674,8)))</f>
        <v>7.5869565217391308</v>
      </c>
      <c r="G675" s="57" t="s">
        <v>41</v>
      </c>
      <c r="H675" s="57"/>
      <c r="I675" s="58">
        <f ca="1">INDIRECT(_xlfn.TEXTJOIN("",TRUE,A677,"!",ADDRESS(5+A678*A674,10)))</f>
        <v>7.5869565217391308</v>
      </c>
      <c r="J675" s="58"/>
    </row>
    <row r="676" spans="1:10" ht="27.95" customHeight="1" x14ac:dyDescent="0.25">
      <c r="A676" s="19" t="s">
        <v>38</v>
      </c>
      <c r="B676" s="59" t="str">
        <f ca="1">INDIRECT(_xlfn.TEXTJOIN("",TRUE,A677,"!",ADDRESS(5+A678*A674,2)))</f>
        <v>PASS</v>
      </c>
      <c r="C676" s="59"/>
      <c r="D676" s="60" t="s">
        <v>39</v>
      </c>
      <c r="E676" s="60"/>
      <c r="F676" s="61" t="str">
        <f ca="1">INDIRECT(_xlfn.TEXTJOIN("",TRUE,A677,"!",ADDRESS(5+A678*A674,5)))</f>
        <v/>
      </c>
      <c r="G676" s="61"/>
      <c r="H676" s="61"/>
      <c r="I676" s="61"/>
      <c r="J676" s="61"/>
    </row>
    <row r="677" spans="1:10" ht="27.95" customHeight="1" x14ac:dyDescent="0.25">
      <c r="A677" s="22" t="str">
        <f>A656</f>
        <v>TC_I</v>
      </c>
    </row>
    <row r="678" spans="1:10" ht="27.95" customHeight="1" x14ac:dyDescent="0.25">
      <c r="A678" s="22">
        <f>A657+1</f>
        <v>32</v>
      </c>
    </row>
    <row r="679" spans="1:10" ht="27.95" customHeight="1" x14ac:dyDescent="0.25">
      <c r="A679" s="62" t="s">
        <v>26</v>
      </c>
      <c r="B679" s="62"/>
      <c r="C679" s="62" t="str">
        <f ca="1">INDIRECT(_xlfn.TEXTJOIN("",TRUE,A698,"!",ADDRESS(9+(A699-1)*A695,2)))</f>
        <v>Lakshya Raturi</v>
      </c>
      <c r="D679" s="62"/>
      <c r="E679" s="62"/>
      <c r="F679" s="62" t="s">
        <v>52</v>
      </c>
      <c r="G679" s="62"/>
      <c r="H679" s="62"/>
      <c r="I679" s="63">
        <f ca="1">INDIRECT(_xlfn.TEXTJOIN("",TRUE,A698,"!",ADDRESS(9+(A699-1)*A695,9)))</f>
        <v>250090101033</v>
      </c>
      <c r="J679" s="63"/>
    </row>
    <row r="680" spans="1:10" ht="27.95" customHeight="1" x14ac:dyDescent="0.25">
      <c r="A680" s="62" t="s">
        <v>27</v>
      </c>
      <c r="B680" s="62"/>
      <c r="C680" s="62" t="str">
        <f ca="1">INDIRECT(_xlfn.TEXTJOIN("",TRUE,A698,"!",ADDRESS(9+(A699-1)*A695,5)))</f>
        <v>Sanjeev Raturi</v>
      </c>
      <c r="D680" s="62"/>
      <c r="E680" s="62"/>
      <c r="F680" s="64" t="s">
        <v>53</v>
      </c>
      <c r="G680" s="64"/>
      <c r="H680" s="64"/>
      <c r="I680" s="63" t="str">
        <f ca="1">INDIRECT(_xlfn.TEXTJOIN("",TRUE,A698,"!",ADDRESS(9+(A699-1)*A695,13)))</f>
        <v>PUTU/2501103939</v>
      </c>
      <c r="J680" s="63"/>
    </row>
    <row r="681" spans="1:10" ht="27.95" customHeight="1" x14ac:dyDescent="0.25">
      <c r="A681" s="59" t="s">
        <v>30</v>
      </c>
      <c r="B681" s="59"/>
      <c r="C681" s="59" t="s">
        <v>31</v>
      </c>
      <c r="D681" s="59"/>
      <c r="E681" s="59"/>
      <c r="F681" s="59"/>
      <c r="G681" s="59"/>
      <c r="H681" s="15" t="s">
        <v>32</v>
      </c>
      <c r="I681" s="15" t="s">
        <v>12</v>
      </c>
      <c r="J681" s="15" t="s">
        <v>36</v>
      </c>
    </row>
    <row r="682" spans="1:10" ht="27.95" customHeight="1" x14ac:dyDescent="0.25">
      <c r="A682" s="49" t="str">
        <f ca="1">INDIRECT(_xlfn.TEXTJOIN("",TRUE,A698,"!",ADDRESS(13+(A699-1)*A695,1)))</f>
        <v>AHT 002</v>
      </c>
      <c r="B682" s="50"/>
      <c r="C682" s="51" t="str">
        <f ca="1">INDIRECT(_xlfn.TEXTJOIN("",TRUE,A698,"!",ADDRESS(13+(A699-1)*A695,2)))</f>
        <v>Engineering Chemistry</v>
      </c>
      <c r="D682" s="52"/>
      <c r="E682" s="52"/>
      <c r="F682" s="52"/>
      <c r="G682" s="53"/>
      <c r="H682" s="20">
        <f ca="1">INDIRECT(_xlfn.TEXTJOIN("",TRUE,A698,"!",ADDRESS(13+(A699-1)*A695,6)))</f>
        <v>4</v>
      </c>
      <c r="I682" s="20" t="str">
        <f ca="1">INDIRECT(_xlfn.TEXTJOIN("",TRUE,A698,"!",ADDRESS(13+(A699-1)*A695,13)))</f>
        <v>A</v>
      </c>
      <c r="J682" s="20">
        <f ca="1">INDIRECT(_xlfn.TEXTJOIN("",TRUE,A698,"!",ADDRESS(13+(A699-1)*A695,14)))</f>
        <v>9</v>
      </c>
    </row>
    <row r="683" spans="1:10" ht="27.95" customHeight="1" x14ac:dyDescent="0.25">
      <c r="A683" s="49" t="str">
        <f ca="1">INDIRECT(_xlfn.TEXTJOIN("",TRUE,A698,"!",ADDRESS(14+(A699-1)*A695,1)))</f>
        <v>AHT 003</v>
      </c>
      <c r="B683" s="50"/>
      <c r="C683" s="51" t="str">
        <f ca="1">INDIRECT(_xlfn.TEXTJOIN("",TRUE,A698,"!",ADDRESS(14+(A699-1)*A695,2)))</f>
        <v>Introduction to Engineering Mathematics</v>
      </c>
      <c r="D683" s="52"/>
      <c r="E683" s="52"/>
      <c r="F683" s="52"/>
      <c r="G683" s="53"/>
      <c r="H683" s="20">
        <f ca="1">INDIRECT(_xlfn.TEXTJOIN("",TRUE,A698,"!",ADDRESS(14+(A699-1)*A695,6)))</f>
        <v>4</v>
      </c>
      <c r="I683" s="20" t="str">
        <f ca="1">INDIRECT(_xlfn.TEXTJOIN("",TRUE,A698,"!",ADDRESS(14+(A699-1)*A695,13)))</f>
        <v>C+</v>
      </c>
      <c r="J683" s="20">
        <f ca="1">INDIRECT(_xlfn.TEXTJOIN("",TRUE,A698,"!",ADDRESS(14+(A699-1)*A695,14)))</f>
        <v>7.5</v>
      </c>
    </row>
    <row r="684" spans="1:10" ht="27.95" customHeight="1" x14ac:dyDescent="0.25">
      <c r="A684" s="49" t="str">
        <f ca="1">INDIRECT(_xlfn.TEXTJOIN("",TRUE,A698,"!",ADDRESS(15+(A699-1)*A695,1)))</f>
        <v>ECT 001</v>
      </c>
      <c r="B684" s="50"/>
      <c r="C684" s="51" t="str">
        <f ca="1">INDIRECT(_xlfn.TEXTJOIN("",TRUE,A698,"!",ADDRESS(15+(A699-1)*A695,2)))</f>
        <v>Basic Electronics Engineering</v>
      </c>
      <c r="D684" s="52"/>
      <c r="E684" s="52"/>
      <c r="F684" s="52"/>
      <c r="G684" s="53"/>
      <c r="H684" s="20">
        <f ca="1">INDIRECT(_xlfn.TEXTJOIN("",TRUE,A698,"!",ADDRESS(15+(A699-1)*A695,6)))</f>
        <v>4</v>
      </c>
      <c r="I684" s="20" t="str">
        <f ca="1">INDIRECT(_xlfn.TEXTJOIN("",TRUE,A698,"!",ADDRESS(15+(A699-1)*A695,13)))</f>
        <v>D</v>
      </c>
      <c r="J684" s="20">
        <f ca="1">INDIRECT(_xlfn.TEXTJOIN("",TRUE,A698,"!",ADDRESS(15+(A699-1)*A695,14)))</f>
        <v>6</v>
      </c>
    </row>
    <row r="685" spans="1:10" ht="27.95" customHeight="1" x14ac:dyDescent="0.25">
      <c r="A685" s="49" t="str">
        <f ca="1">INDIRECT(_xlfn.TEXTJOIN("",TRUE,A698,"!",ADDRESS(16+(A699-1)*A695,1)))</f>
        <v>MET 001</v>
      </c>
      <c r="B685" s="50"/>
      <c r="C685" s="51" t="str">
        <f ca="1">INDIRECT(_xlfn.TEXTJOIN("",TRUE,A698,"!",ADDRESS(16+(A699-1)*A695,2)))</f>
        <v>Basic Mechanical Engineering</v>
      </c>
      <c r="D685" s="52"/>
      <c r="E685" s="52"/>
      <c r="F685" s="52"/>
      <c r="G685" s="53"/>
      <c r="H685" s="20">
        <f ca="1">INDIRECT(_xlfn.TEXTJOIN("",TRUE,A698,"!",ADDRESS(16+(A699-1)*A695,6)))</f>
        <v>4</v>
      </c>
      <c r="I685" s="20" t="str">
        <f ca="1">INDIRECT(_xlfn.TEXTJOIN("",TRUE,A698,"!",ADDRESS(16+(A699-1)*A695,13)))</f>
        <v>E+</v>
      </c>
      <c r="J685" s="20">
        <f ca="1">INDIRECT(_xlfn.TEXTJOIN("",TRUE,A698,"!",ADDRESS(16+(A699-1)*A695,14)))</f>
        <v>5.5</v>
      </c>
    </row>
    <row r="686" spans="1:10" ht="27.95" customHeight="1" x14ac:dyDescent="0.25">
      <c r="A686" s="49" t="str">
        <f ca="1">INDIRECT(_xlfn.TEXTJOIN("",TRUE,A698,"!",ADDRESS(17+(A699-1)*A695,1)))</f>
        <v>AHP 002</v>
      </c>
      <c r="B686" s="50"/>
      <c r="C686" s="51" t="str">
        <f ca="1">INDIRECT(_xlfn.TEXTJOIN("",TRUE,A698,"!",ADDRESS(17+(A699-1)*A695,2)))</f>
        <v>Engineering Chemistry Lab</v>
      </c>
      <c r="D686" s="52"/>
      <c r="E686" s="52"/>
      <c r="F686" s="52"/>
      <c r="G686" s="53"/>
      <c r="H686" s="20">
        <f ca="1">INDIRECT(_xlfn.TEXTJOIN("",TRUE,A698,"!",ADDRESS(17+(A699-1)*A695,6)))</f>
        <v>1</v>
      </c>
      <c r="I686" s="20" t="str">
        <f ca="1">INDIRECT(_xlfn.TEXTJOIN("",TRUE,A698,"!",ADDRESS(17+(A699-1)*A695,13)))</f>
        <v>B+</v>
      </c>
      <c r="J686" s="20">
        <f ca="1">INDIRECT(_xlfn.TEXTJOIN("",TRUE,A698,"!",ADDRESS(17+(A699-1)*A695,14)))</f>
        <v>8.5</v>
      </c>
    </row>
    <row r="687" spans="1:10" ht="27.95" customHeight="1" x14ac:dyDescent="0.25">
      <c r="A687" s="49" t="str">
        <f ca="1">INDIRECT(_xlfn.TEXTJOIN("",TRUE,A698,"!",ADDRESS(18+(A699-1)*A695,1)))</f>
        <v>ECP 001</v>
      </c>
      <c r="B687" s="50"/>
      <c r="C687" s="51" t="str">
        <f ca="1">INDIRECT(_xlfn.TEXTJOIN("",TRUE,A698,"!",ADDRESS(18+(A699-1)*A695,2)))</f>
        <v>Basic Electronics Engineering Lab</v>
      </c>
      <c r="D687" s="52"/>
      <c r="E687" s="52"/>
      <c r="F687" s="52"/>
      <c r="G687" s="53"/>
      <c r="H687" s="20">
        <f ca="1">INDIRECT(_xlfn.TEXTJOIN("",TRUE,A698,"!",ADDRESS(18+(A699-1)*A695,6)))</f>
        <v>1</v>
      </c>
      <c r="I687" s="20" t="str">
        <f ca="1">INDIRECT(_xlfn.TEXTJOIN("",TRUE,A698,"!",ADDRESS(18+(A699-1)*A695,13)))</f>
        <v>B+</v>
      </c>
      <c r="J687" s="20">
        <f ca="1">INDIRECT(_xlfn.TEXTJOIN("",TRUE,A698,"!",ADDRESS(18+(A699-1)*A695,14)))</f>
        <v>8.5</v>
      </c>
    </row>
    <row r="688" spans="1:10" ht="27.95" customHeight="1" x14ac:dyDescent="0.25">
      <c r="A688" s="49" t="str">
        <f ca="1">INDIRECT(_xlfn.TEXTJOIN("",TRUE,A698,"!",ADDRESS(19+(A699-1)*A695,1)))</f>
        <v>MEP 001</v>
      </c>
      <c r="B688" s="50"/>
      <c r="C688" s="51" t="str">
        <f ca="1">INDIRECT(_xlfn.TEXTJOIN("",TRUE,A698,"!",ADDRESS(19+(A699-1)*A695,2)))</f>
        <v>Basic Mechanical Engineering Lab</v>
      </c>
      <c r="D688" s="52"/>
      <c r="E688" s="52"/>
      <c r="F688" s="52"/>
      <c r="G688" s="53"/>
      <c r="H688" s="20">
        <f ca="1">INDIRECT(_xlfn.TEXTJOIN("",TRUE,A698,"!",ADDRESS(19+(A699-1)*A695,6)))</f>
        <v>1</v>
      </c>
      <c r="I688" s="20" t="str">
        <f ca="1">INDIRECT(_xlfn.TEXTJOIN("",TRUE,A698,"!",ADDRESS(19+(A699-1)*A695,13)))</f>
        <v>A</v>
      </c>
      <c r="J688" s="20">
        <f ca="1">INDIRECT(_xlfn.TEXTJOIN("",TRUE,A698,"!",ADDRESS(19+(A699-1)*A695,14)))</f>
        <v>9</v>
      </c>
    </row>
    <row r="689" spans="1:10" ht="27.95" customHeight="1" x14ac:dyDescent="0.25">
      <c r="A689" s="49" t="str">
        <f ca="1">INDIRECT(_xlfn.TEXTJOIN("",TRUE,A698,"!",ADDRESS(20+(A699-1)*A695,1)))</f>
        <v>MEP 003</v>
      </c>
      <c r="B689" s="50"/>
      <c r="C689" s="51" t="str">
        <f ca="1">INDIRECT(_xlfn.TEXTJOIN("",TRUE,A698,"!",ADDRESS(20+(A699-1)*A695,2)))</f>
        <v>Workshop Practices Lab</v>
      </c>
      <c r="D689" s="52"/>
      <c r="E689" s="52"/>
      <c r="F689" s="52"/>
      <c r="G689" s="53"/>
      <c r="H689" s="20">
        <f ca="1">INDIRECT(_xlfn.TEXTJOIN("",TRUE,A698,"!",ADDRESS(20+(A699-1)*A695,6)))</f>
        <v>2</v>
      </c>
      <c r="I689" s="20" t="str">
        <f ca="1">INDIRECT(_xlfn.TEXTJOIN("",TRUE,A698,"!",ADDRESS(20+(A699-1)*A695,13)))</f>
        <v>A+</v>
      </c>
      <c r="J689" s="20">
        <f ca="1">INDIRECT(_xlfn.TEXTJOIN("",TRUE,A698,"!",ADDRESS(20+(A699-1)*A695,14)))</f>
        <v>9.5</v>
      </c>
    </row>
    <row r="690" spans="1:10" ht="27.95" customHeight="1" x14ac:dyDescent="0.25">
      <c r="A690" s="49" t="str">
        <f ca="1">INDIRECT(_xlfn.TEXTJOIN("",TRUE,A698,"!",ADDRESS(21+(A699-1)*A695,1)))</f>
        <v>AHP 004</v>
      </c>
      <c r="B690" s="50"/>
      <c r="C690" s="51" t="str">
        <f ca="1">INDIRECT(_xlfn.TEXTJOIN("",TRUE,A698,"!",ADDRESS(21+(A699-1)*A695,2)))</f>
        <v>Emerging Technologies in Engineering Lab</v>
      </c>
      <c r="D690" s="52"/>
      <c r="E690" s="52"/>
      <c r="F690" s="52"/>
      <c r="G690" s="53"/>
      <c r="H690" s="20">
        <f ca="1">INDIRECT(_xlfn.TEXTJOIN("",TRUE,A698,"!",ADDRESS(21+(A699-1)*A695,6)))</f>
        <v>1</v>
      </c>
      <c r="I690" s="20" t="str">
        <f ca="1">INDIRECT(_xlfn.TEXTJOIN("",TRUE,A698,"!",ADDRESS(21+(A699-1)*A695,13)))</f>
        <v>A+</v>
      </c>
      <c r="J690" s="20">
        <f ca="1">INDIRECT(_xlfn.TEXTJOIN("",TRUE,A698,"!",ADDRESS(21+(A699-1)*A695,14)))</f>
        <v>9.5</v>
      </c>
    </row>
    <row r="691" spans="1:10" ht="27.95" customHeight="1" x14ac:dyDescent="0.25">
      <c r="A691" s="49" t="str">
        <f ca="1">INDIRECT(_xlfn.TEXTJOIN("",TRUE,A698,"!",ADDRESS(22+(A699-1)*A695,1)))</f>
        <v>CSP 002</v>
      </c>
      <c r="B691" s="50"/>
      <c r="C691" s="51" t="str">
        <f ca="1">INDIRECT(_xlfn.TEXTJOIN("",TRUE,A698,"!",ADDRESS(22+(A699-1)*A695,2)))</f>
        <v>Computer Applications and IOT</v>
      </c>
      <c r="D691" s="52"/>
      <c r="E691" s="52"/>
      <c r="F691" s="52"/>
      <c r="G691" s="53"/>
      <c r="H691" s="20">
        <f ca="1">INDIRECT(_xlfn.TEXTJOIN("",TRUE,A698,"!",ADDRESS(22+(A699-1)*A695,6)))</f>
        <v>1</v>
      </c>
      <c r="I691" s="20" t="str">
        <f ca="1">INDIRECT(_xlfn.TEXTJOIN("",TRUE,A698,"!",ADDRESS(22+(A699-1)*A695,13)))</f>
        <v>A</v>
      </c>
      <c r="J691" s="20">
        <f ca="1">INDIRECT(_xlfn.TEXTJOIN("",TRUE,A698,"!",ADDRESS(22+(A699-1)*A695,14)))</f>
        <v>9</v>
      </c>
    </row>
    <row r="692" spans="1:10" ht="27.95" customHeight="1" x14ac:dyDescent="0.25">
      <c r="A692" s="49" t="str">
        <f ca="1">INDIRECT(_xlfn.TEXTJOIN("",TRUE,A698,"!",ADDRESS(23+(A699-1)*A695,1)))</f>
        <v>AHP 006</v>
      </c>
      <c r="B692" s="50"/>
      <c r="C692" s="51" t="str">
        <f ca="1">INDIRECT(_xlfn.TEXTJOIN("",TRUE,A698,"!",ADDRESS(23+(A699-1)*A695,2)))</f>
        <v>English Language Lab ($)</v>
      </c>
      <c r="D692" s="52"/>
      <c r="E692" s="52"/>
      <c r="F692" s="52"/>
      <c r="G692" s="53"/>
      <c r="H692" s="20">
        <f ca="1">INDIRECT(_xlfn.TEXTJOIN("",TRUE,A698,"!",ADDRESS(23+(A699-1)*A695,6)))</f>
        <v>0</v>
      </c>
      <c r="I692" s="20" t="str">
        <f ca="1">INDIRECT(_xlfn.TEXTJOIN("",TRUE,A698,"!",ADDRESS(23+(A699-1)*A695,13)))</f>
        <v>D</v>
      </c>
      <c r="J692" s="20">
        <f ca="1">INDIRECT(_xlfn.TEXTJOIN("",TRUE,A698,"!",ADDRESS(23+(A699-1)*A695,14)))</f>
        <v>6</v>
      </c>
    </row>
    <row r="693" spans="1:10" ht="27.95" customHeight="1" x14ac:dyDescent="0.25">
      <c r="A693" s="49" t="str">
        <f ca="1">INDIRECT(_xlfn.TEXTJOIN("",TRUE,A698,"!",ADDRESS(24+(A699-1)*A695,1)))</f>
        <v>GP 01</v>
      </c>
      <c r="B693" s="50"/>
      <c r="C693" s="51" t="str">
        <f ca="1">INDIRECT(_xlfn.TEXTJOIN("",TRUE,A698,"!",ADDRESS(24+(A699-1)*A695,2)))</f>
        <v>General Proficiency ($)</v>
      </c>
      <c r="D693" s="52"/>
      <c r="E693" s="52"/>
      <c r="F693" s="52"/>
      <c r="G693" s="53"/>
      <c r="H693" s="20">
        <f ca="1">INDIRECT(_xlfn.TEXTJOIN("",TRUE,A698,"!",ADDRESS(24+(A699-1)*A695,6)))</f>
        <v>0</v>
      </c>
      <c r="I693" s="54" t="str">
        <f ca="1">INDIRECT(_xlfn.TEXTJOIN("",TRUE,A698,"!",ADDRESS(24+(A699-1)*A695,13)))</f>
        <v>Excellent</v>
      </c>
      <c r="J693" s="55"/>
    </row>
    <row r="694" spans="1:10" ht="27.95" customHeight="1" x14ac:dyDescent="0.25">
      <c r="A694" s="56" t="s">
        <v>54</v>
      </c>
      <c r="B694" s="56"/>
      <c r="C694" s="56"/>
      <c r="D694" s="56"/>
      <c r="E694" s="56"/>
      <c r="F694" s="56"/>
      <c r="G694" s="56"/>
      <c r="H694" s="16">
        <f ca="1">SUM(H682:H693)</f>
        <v>23</v>
      </c>
      <c r="I694" s="16" t="s">
        <v>46</v>
      </c>
      <c r="J694" s="16">
        <f ca="1">SUMPRODUCT(J682:J692,H682:H692)</f>
        <v>175.5</v>
      </c>
    </row>
    <row r="695" spans="1:10" ht="27.95" customHeight="1" x14ac:dyDescent="0.25">
      <c r="A695" s="22">
        <f>ROWS(A682:B693)+9</f>
        <v>21</v>
      </c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27.95" customHeight="1" x14ac:dyDescent="0.25">
      <c r="A696" s="57" t="s">
        <v>42</v>
      </c>
      <c r="B696" s="57"/>
      <c r="C696" s="21">
        <f ca="1">INDIRECT(_xlfn.TEXTJOIN("",TRUE,A698,"!",ADDRESS(5+A699*A695,12)))</f>
        <v>23</v>
      </c>
      <c r="D696" s="57" t="s">
        <v>40</v>
      </c>
      <c r="E696" s="57"/>
      <c r="F696" s="18">
        <f ca="1">INDIRECT(_xlfn.TEXTJOIN("",TRUE,A698,"!",ADDRESS(5+A699*A695,8)))</f>
        <v>7.6304347826086953</v>
      </c>
      <c r="G696" s="57" t="s">
        <v>41</v>
      </c>
      <c r="H696" s="57"/>
      <c r="I696" s="58">
        <f ca="1">INDIRECT(_xlfn.TEXTJOIN("",TRUE,A698,"!",ADDRESS(5+A699*A695,10)))</f>
        <v>7.6304347826086953</v>
      </c>
      <c r="J696" s="58"/>
    </row>
    <row r="697" spans="1:10" ht="27.95" customHeight="1" x14ac:dyDescent="0.25">
      <c r="A697" s="19" t="s">
        <v>38</v>
      </c>
      <c r="B697" s="59" t="str">
        <f ca="1">INDIRECT(_xlfn.TEXTJOIN("",TRUE,A698,"!",ADDRESS(5+A699*A695,2)))</f>
        <v>PASS</v>
      </c>
      <c r="C697" s="59"/>
      <c r="D697" s="60" t="s">
        <v>39</v>
      </c>
      <c r="E697" s="60"/>
      <c r="F697" s="61" t="str">
        <f ca="1">INDIRECT(_xlfn.TEXTJOIN("",TRUE,A698,"!",ADDRESS(5+A699*A695,5)))</f>
        <v/>
      </c>
      <c r="G697" s="61"/>
      <c r="H697" s="61"/>
      <c r="I697" s="61"/>
      <c r="J697" s="61"/>
    </row>
    <row r="698" spans="1:10" ht="27.95" customHeight="1" x14ac:dyDescent="0.25">
      <c r="A698" s="22" t="str">
        <f>A677</f>
        <v>TC_I</v>
      </c>
    </row>
    <row r="699" spans="1:10" ht="27.95" customHeight="1" x14ac:dyDescent="0.25">
      <c r="A699" s="22">
        <f>A678+1</f>
        <v>33</v>
      </c>
    </row>
    <row r="700" spans="1:10" ht="27.95" customHeight="1" x14ac:dyDescent="0.25">
      <c r="A700" s="62" t="s">
        <v>26</v>
      </c>
      <c r="B700" s="62"/>
      <c r="C700" s="62" t="str">
        <f ca="1">INDIRECT(_xlfn.TEXTJOIN("",TRUE,A719,"!",ADDRESS(9+(A720-1)*A716,2)))</f>
        <v>Manav Dimri</v>
      </c>
      <c r="D700" s="62"/>
      <c r="E700" s="62"/>
      <c r="F700" s="62" t="s">
        <v>52</v>
      </c>
      <c r="G700" s="62"/>
      <c r="H700" s="62"/>
      <c r="I700" s="63">
        <f ca="1">INDIRECT(_xlfn.TEXTJOIN("",TRUE,A719,"!",ADDRESS(9+(A720-1)*A716,9)))</f>
        <v>250090101034</v>
      </c>
      <c r="J700" s="63"/>
    </row>
    <row r="701" spans="1:10" ht="27.95" customHeight="1" x14ac:dyDescent="0.25">
      <c r="A701" s="62" t="s">
        <v>27</v>
      </c>
      <c r="B701" s="62"/>
      <c r="C701" s="62" t="str">
        <f ca="1">INDIRECT(_xlfn.TEXTJOIN("",TRUE,A719,"!",ADDRESS(9+(A720-1)*A716,5)))</f>
        <v>Harish Chandra</v>
      </c>
      <c r="D701" s="62"/>
      <c r="E701" s="62"/>
      <c r="F701" s="64" t="s">
        <v>53</v>
      </c>
      <c r="G701" s="64"/>
      <c r="H701" s="64"/>
      <c r="I701" s="63" t="str">
        <f ca="1">INDIRECT(_xlfn.TEXTJOIN("",TRUE,A719,"!",ADDRESS(9+(A720-1)*A716,13)))</f>
        <v>UTU/2501104032</v>
      </c>
      <c r="J701" s="63"/>
    </row>
    <row r="702" spans="1:10" ht="27.95" customHeight="1" x14ac:dyDescent="0.25">
      <c r="A702" s="59" t="s">
        <v>30</v>
      </c>
      <c r="B702" s="59"/>
      <c r="C702" s="59" t="s">
        <v>31</v>
      </c>
      <c r="D702" s="59"/>
      <c r="E702" s="59"/>
      <c r="F702" s="59"/>
      <c r="G702" s="59"/>
      <c r="H702" s="15" t="s">
        <v>32</v>
      </c>
      <c r="I702" s="15" t="s">
        <v>12</v>
      </c>
      <c r="J702" s="15" t="s">
        <v>36</v>
      </c>
    </row>
    <row r="703" spans="1:10" ht="27.95" customHeight="1" x14ac:dyDescent="0.25">
      <c r="A703" s="49" t="str">
        <f ca="1">INDIRECT(_xlfn.TEXTJOIN("",TRUE,A719,"!",ADDRESS(13+(A720-1)*A716,1)))</f>
        <v>AHT 002</v>
      </c>
      <c r="B703" s="50"/>
      <c r="C703" s="51" t="str">
        <f ca="1">INDIRECT(_xlfn.TEXTJOIN("",TRUE,A719,"!",ADDRESS(13+(A720-1)*A716,2)))</f>
        <v>Engineering Chemistry</v>
      </c>
      <c r="D703" s="52"/>
      <c r="E703" s="52"/>
      <c r="F703" s="52"/>
      <c r="G703" s="53"/>
      <c r="H703" s="20">
        <f ca="1">INDIRECT(_xlfn.TEXTJOIN("",TRUE,A719,"!",ADDRESS(13+(A720-1)*A716,6)))</f>
        <v>4</v>
      </c>
      <c r="I703" s="20" t="str">
        <f ca="1">INDIRECT(_xlfn.TEXTJOIN("",TRUE,A719,"!",ADDRESS(13+(A720-1)*A716,13)))</f>
        <v>B</v>
      </c>
      <c r="J703" s="20">
        <f ca="1">INDIRECT(_xlfn.TEXTJOIN("",TRUE,A719,"!",ADDRESS(13+(A720-1)*A716,14)))</f>
        <v>8</v>
      </c>
    </row>
    <row r="704" spans="1:10" ht="27.95" customHeight="1" x14ac:dyDescent="0.25">
      <c r="A704" s="49" t="str">
        <f ca="1">INDIRECT(_xlfn.TEXTJOIN("",TRUE,A719,"!",ADDRESS(14+(A720-1)*A716,1)))</f>
        <v>AHT 003</v>
      </c>
      <c r="B704" s="50"/>
      <c r="C704" s="51" t="str">
        <f ca="1">INDIRECT(_xlfn.TEXTJOIN("",TRUE,A719,"!",ADDRESS(14+(A720-1)*A716,2)))</f>
        <v>Introduction to Engineering Mathematics</v>
      </c>
      <c r="D704" s="52"/>
      <c r="E704" s="52"/>
      <c r="F704" s="52"/>
      <c r="G704" s="53"/>
      <c r="H704" s="20">
        <f ca="1">INDIRECT(_xlfn.TEXTJOIN("",TRUE,A719,"!",ADDRESS(14+(A720-1)*A716,6)))</f>
        <v>4</v>
      </c>
      <c r="I704" s="20" t="str">
        <f ca="1">INDIRECT(_xlfn.TEXTJOIN("",TRUE,A719,"!",ADDRESS(14+(A720-1)*A716,13)))</f>
        <v>C+</v>
      </c>
      <c r="J704" s="20">
        <f ca="1">INDIRECT(_xlfn.TEXTJOIN("",TRUE,A719,"!",ADDRESS(14+(A720-1)*A716,14)))</f>
        <v>7.5</v>
      </c>
    </row>
    <row r="705" spans="1:10" ht="27.95" customHeight="1" x14ac:dyDescent="0.25">
      <c r="A705" s="49" t="str">
        <f ca="1">INDIRECT(_xlfn.TEXTJOIN("",TRUE,A719,"!",ADDRESS(15+(A720-1)*A716,1)))</f>
        <v>ECT 001</v>
      </c>
      <c r="B705" s="50"/>
      <c r="C705" s="51" t="str">
        <f ca="1">INDIRECT(_xlfn.TEXTJOIN("",TRUE,A719,"!",ADDRESS(15+(A720-1)*A716,2)))</f>
        <v>Basic Electronics Engineering</v>
      </c>
      <c r="D705" s="52"/>
      <c r="E705" s="52"/>
      <c r="F705" s="52"/>
      <c r="G705" s="53"/>
      <c r="H705" s="20">
        <f ca="1">INDIRECT(_xlfn.TEXTJOIN("",TRUE,A719,"!",ADDRESS(15+(A720-1)*A716,6)))</f>
        <v>4</v>
      </c>
      <c r="I705" s="20" t="str">
        <f ca="1">INDIRECT(_xlfn.TEXTJOIN("",TRUE,A719,"!",ADDRESS(15+(A720-1)*A716,13)))</f>
        <v>D+</v>
      </c>
      <c r="J705" s="20">
        <f ca="1">INDIRECT(_xlfn.TEXTJOIN("",TRUE,A719,"!",ADDRESS(15+(A720-1)*A716,14)))</f>
        <v>6.5</v>
      </c>
    </row>
    <row r="706" spans="1:10" ht="27.95" customHeight="1" x14ac:dyDescent="0.25">
      <c r="A706" s="49" t="str">
        <f ca="1">INDIRECT(_xlfn.TEXTJOIN("",TRUE,A719,"!",ADDRESS(16+(A720-1)*A716,1)))</f>
        <v>MET 001</v>
      </c>
      <c r="B706" s="50"/>
      <c r="C706" s="51" t="str">
        <f ca="1">INDIRECT(_xlfn.TEXTJOIN("",TRUE,A719,"!",ADDRESS(16+(A720-1)*A716,2)))</f>
        <v>Basic Mechanical Engineering</v>
      </c>
      <c r="D706" s="52"/>
      <c r="E706" s="52"/>
      <c r="F706" s="52"/>
      <c r="G706" s="53"/>
      <c r="H706" s="20">
        <f ca="1">INDIRECT(_xlfn.TEXTJOIN("",TRUE,A719,"!",ADDRESS(16+(A720-1)*A716,6)))</f>
        <v>4</v>
      </c>
      <c r="I706" s="20" t="str">
        <f ca="1">INDIRECT(_xlfn.TEXTJOIN("",TRUE,A719,"!",ADDRESS(16+(A720-1)*A716,13)))</f>
        <v>D+</v>
      </c>
      <c r="J706" s="20">
        <f ca="1">INDIRECT(_xlfn.TEXTJOIN("",TRUE,A719,"!",ADDRESS(16+(A720-1)*A716,14)))</f>
        <v>6.5</v>
      </c>
    </row>
    <row r="707" spans="1:10" ht="27.95" customHeight="1" x14ac:dyDescent="0.25">
      <c r="A707" s="49" t="str">
        <f ca="1">INDIRECT(_xlfn.TEXTJOIN("",TRUE,A719,"!",ADDRESS(17+(A720-1)*A716,1)))</f>
        <v>AHP 002</v>
      </c>
      <c r="B707" s="50"/>
      <c r="C707" s="51" t="str">
        <f ca="1">INDIRECT(_xlfn.TEXTJOIN("",TRUE,A719,"!",ADDRESS(17+(A720-1)*A716,2)))</f>
        <v>Engineering Chemistry Lab</v>
      </c>
      <c r="D707" s="52"/>
      <c r="E707" s="52"/>
      <c r="F707" s="52"/>
      <c r="G707" s="53"/>
      <c r="H707" s="20">
        <f ca="1">INDIRECT(_xlfn.TEXTJOIN("",TRUE,A719,"!",ADDRESS(17+(A720-1)*A716,6)))</f>
        <v>1</v>
      </c>
      <c r="I707" s="20" t="str">
        <f ca="1">INDIRECT(_xlfn.TEXTJOIN("",TRUE,A719,"!",ADDRESS(17+(A720-1)*A716,13)))</f>
        <v>B+</v>
      </c>
      <c r="J707" s="20">
        <f ca="1">INDIRECT(_xlfn.TEXTJOIN("",TRUE,A719,"!",ADDRESS(17+(A720-1)*A716,14)))</f>
        <v>8.5</v>
      </c>
    </row>
    <row r="708" spans="1:10" ht="27.95" customHeight="1" x14ac:dyDescent="0.25">
      <c r="A708" s="49" t="str">
        <f ca="1">INDIRECT(_xlfn.TEXTJOIN("",TRUE,A719,"!",ADDRESS(18+(A720-1)*A716,1)))</f>
        <v>ECP 001</v>
      </c>
      <c r="B708" s="50"/>
      <c r="C708" s="51" t="str">
        <f ca="1">INDIRECT(_xlfn.TEXTJOIN("",TRUE,A719,"!",ADDRESS(18+(A720-1)*A716,2)))</f>
        <v>Basic Electronics Engineering Lab</v>
      </c>
      <c r="D708" s="52"/>
      <c r="E708" s="52"/>
      <c r="F708" s="52"/>
      <c r="G708" s="53"/>
      <c r="H708" s="20">
        <f ca="1">INDIRECT(_xlfn.TEXTJOIN("",TRUE,A719,"!",ADDRESS(18+(A720-1)*A716,6)))</f>
        <v>1</v>
      </c>
      <c r="I708" s="20" t="str">
        <f ca="1">INDIRECT(_xlfn.TEXTJOIN("",TRUE,A719,"!",ADDRESS(18+(A720-1)*A716,13)))</f>
        <v>C+</v>
      </c>
      <c r="J708" s="20">
        <f ca="1">INDIRECT(_xlfn.TEXTJOIN("",TRUE,A719,"!",ADDRESS(18+(A720-1)*A716,14)))</f>
        <v>7.5</v>
      </c>
    </row>
    <row r="709" spans="1:10" ht="27.95" customHeight="1" x14ac:dyDescent="0.25">
      <c r="A709" s="49" t="str">
        <f ca="1">INDIRECT(_xlfn.TEXTJOIN("",TRUE,A719,"!",ADDRESS(19+(A720-1)*A716,1)))</f>
        <v>MEP 001</v>
      </c>
      <c r="B709" s="50"/>
      <c r="C709" s="51" t="str">
        <f ca="1">INDIRECT(_xlfn.TEXTJOIN("",TRUE,A719,"!",ADDRESS(19+(A720-1)*A716,2)))</f>
        <v>Basic Mechanical Engineering Lab</v>
      </c>
      <c r="D709" s="52"/>
      <c r="E709" s="52"/>
      <c r="F709" s="52"/>
      <c r="G709" s="53"/>
      <c r="H709" s="20">
        <f ca="1">INDIRECT(_xlfn.TEXTJOIN("",TRUE,A719,"!",ADDRESS(19+(A720-1)*A716,6)))</f>
        <v>1</v>
      </c>
      <c r="I709" s="20" t="str">
        <f ca="1">INDIRECT(_xlfn.TEXTJOIN("",TRUE,A719,"!",ADDRESS(19+(A720-1)*A716,13)))</f>
        <v>B+</v>
      </c>
      <c r="J709" s="20">
        <f ca="1">INDIRECT(_xlfn.TEXTJOIN("",TRUE,A719,"!",ADDRESS(19+(A720-1)*A716,14)))</f>
        <v>8.5</v>
      </c>
    </row>
    <row r="710" spans="1:10" ht="27.95" customHeight="1" x14ac:dyDescent="0.25">
      <c r="A710" s="49" t="str">
        <f ca="1">INDIRECT(_xlfn.TEXTJOIN("",TRUE,A719,"!",ADDRESS(20+(A720-1)*A716,1)))</f>
        <v>MEP 003</v>
      </c>
      <c r="B710" s="50"/>
      <c r="C710" s="51" t="str">
        <f ca="1">INDIRECT(_xlfn.TEXTJOIN("",TRUE,A719,"!",ADDRESS(20+(A720-1)*A716,2)))</f>
        <v>Workshop Practices Lab</v>
      </c>
      <c r="D710" s="52"/>
      <c r="E710" s="52"/>
      <c r="F710" s="52"/>
      <c r="G710" s="53"/>
      <c r="H710" s="20">
        <f ca="1">INDIRECT(_xlfn.TEXTJOIN("",TRUE,A719,"!",ADDRESS(20+(A720-1)*A716,6)))</f>
        <v>2</v>
      </c>
      <c r="I710" s="20" t="str">
        <f ca="1">INDIRECT(_xlfn.TEXTJOIN("",TRUE,A719,"!",ADDRESS(20+(A720-1)*A716,13)))</f>
        <v>A+</v>
      </c>
      <c r="J710" s="20">
        <f ca="1">INDIRECT(_xlfn.TEXTJOIN("",TRUE,A719,"!",ADDRESS(20+(A720-1)*A716,14)))</f>
        <v>9.5</v>
      </c>
    </row>
    <row r="711" spans="1:10" ht="27.95" customHeight="1" x14ac:dyDescent="0.25">
      <c r="A711" s="49" t="str">
        <f ca="1">INDIRECT(_xlfn.TEXTJOIN("",TRUE,A719,"!",ADDRESS(21+(A720-1)*A716,1)))</f>
        <v>AHP 004</v>
      </c>
      <c r="B711" s="50"/>
      <c r="C711" s="51" t="str">
        <f ca="1">INDIRECT(_xlfn.TEXTJOIN("",TRUE,A719,"!",ADDRESS(21+(A720-1)*A716,2)))</f>
        <v>Emerging Technologies in Engineering Lab</v>
      </c>
      <c r="D711" s="52"/>
      <c r="E711" s="52"/>
      <c r="F711" s="52"/>
      <c r="G711" s="53"/>
      <c r="H711" s="20">
        <f ca="1">INDIRECT(_xlfn.TEXTJOIN("",TRUE,A719,"!",ADDRESS(21+(A720-1)*A716,6)))</f>
        <v>1</v>
      </c>
      <c r="I711" s="20" t="str">
        <f ca="1">INDIRECT(_xlfn.TEXTJOIN("",TRUE,A719,"!",ADDRESS(21+(A720-1)*A716,13)))</f>
        <v>A+</v>
      </c>
      <c r="J711" s="20">
        <f ca="1">INDIRECT(_xlfn.TEXTJOIN("",TRUE,A719,"!",ADDRESS(21+(A720-1)*A716,14)))</f>
        <v>9.5</v>
      </c>
    </row>
    <row r="712" spans="1:10" ht="27.95" customHeight="1" x14ac:dyDescent="0.25">
      <c r="A712" s="49" t="str">
        <f ca="1">INDIRECT(_xlfn.TEXTJOIN("",TRUE,A719,"!",ADDRESS(22+(A720-1)*A716,1)))</f>
        <v>CSP 002</v>
      </c>
      <c r="B712" s="50"/>
      <c r="C712" s="51" t="str">
        <f ca="1">INDIRECT(_xlfn.TEXTJOIN("",TRUE,A719,"!",ADDRESS(22+(A720-1)*A716,2)))</f>
        <v>Computer Applications and IOT</v>
      </c>
      <c r="D712" s="52"/>
      <c r="E712" s="52"/>
      <c r="F712" s="52"/>
      <c r="G712" s="53"/>
      <c r="H712" s="20">
        <f ca="1">INDIRECT(_xlfn.TEXTJOIN("",TRUE,A719,"!",ADDRESS(22+(A720-1)*A716,6)))</f>
        <v>1</v>
      </c>
      <c r="I712" s="20" t="str">
        <f ca="1">INDIRECT(_xlfn.TEXTJOIN("",TRUE,A719,"!",ADDRESS(22+(A720-1)*A716,13)))</f>
        <v>B+</v>
      </c>
      <c r="J712" s="20">
        <f ca="1">INDIRECT(_xlfn.TEXTJOIN("",TRUE,A719,"!",ADDRESS(22+(A720-1)*A716,14)))</f>
        <v>8.5</v>
      </c>
    </row>
    <row r="713" spans="1:10" ht="27.95" customHeight="1" x14ac:dyDescent="0.25">
      <c r="A713" s="49" t="str">
        <f ca="1">INDIRECT(_xlfn.TEXTJOIN("",TRUE,A719,"!",ADDRESS(23+(A720-1)*A716,1)))</f>
        <v>AHP 006</v>
      </c>
      <c r="B713" s="50"/>
      <c r="C713" s="51" t="str">
        <f ca="1">INDIRECT(_xlfn.TEXTJOIN("",TRUE,A719,"!",ADDRESS(23+(A720-1)*A716,2)))</f>
        <v>English Language Lab ($)</v>
      </c>
      <c r="D713" s="52"/>
      <c r="E713" s="52"/>
      <c r="F713" s="52"/>
      <c r="G713" s="53"/>
      <c r="H713" s="20">
        <f ca="1">INDIRECT(_xlfn.TEXTJOIN("",TRUE,A719,"!",ADDRESS(23+(A720-1)*A716,6)))</f>
        <v>0</v>
      </c>
      <c r="I713" s="20" t="str">
        <f ca="1">INDIRECT(_xlfn.TEXTJOIN("",TRUE,A719,"!",ADDRESS(23+(A720-1)*A716,13)))</f>
        <v>C+</v>
      </c>
      <c r="J713" s="20">
        <f ca="1">INDIRECT(_xlfn.TEXTJOIN("",TRUE,A719,"!",ADDRESS(23+(A720-1)*A716,14)))</f>
        <v>7.5</v>
      </c>
    </row>
    <row r="714" spans="1:10" ht="27.95" customHeight="1" x14ac:dyDescent="0.25">
      <c r="A714" s="49" t="str">
        <f ca="1">INDIRECT(_xlfn.TEXTJOIN("",TRUE,A719,"!",ADDRESS(24+(A720-1)*A716,1)))</f>
        <v>GP 01</v>
      </c>
      <c r="B714" s="50"/>
      <c r="C714" s="51" t="str">
        <f ca="1">INDIRECT(_xlfn.TEXTJOIN("",TRUE,A719,"!",ADDRESS(24+(A720-1)*A716,2)))</f>
        <v>General Proficiency ($)</v>
      </c>
      <c r="D714" s="52"/>
      <c r="E714" s="52"/>
      <c r="F714" s="52"/>
      <c r="G714" s="53"/>
      <c r="H714" s="20">
        <f ca="1">INDIRECT(_xlfn.TEXTJOIN("",TRUE,A719,"!",ADDRESS(24+(A720-1)*A716,6)))</f>
        <v>0</v>
      </c>
      <c r="I714" s="54" t="str">
        <f ca="1">INDIRECT(_xlfn.TEXTJOIN("",TRUE,A719,"!",ADDRESS(24+(A720-1)*A716,13)))</f>
        <v>Excellent</v>
      </c>
      <c r="J714" s="55"/>
    </row>
    <row r="715" spans="1:10" ht="27.95" customHeight="1" x14ac:dyDescent="0.25">
      <c r="A715" s="56" t="s">
        <v>54</v>
      </c>
      <c r="B715" s="56"/>
      <c r="C715" s="56"/>
      <c r="D715" s="56"/>
      <c r="E715" s="56"/>
      <c r="F715" s="56"/>
      <c r="G715" s="56"/>
      <c r="H715" s="16">
        <f ca="1">SUM(H703:H714)</f>
        <v>23</v>
      </c>
      <c r="I715" s="16" t="s">
        <v>46</v>
      </c>
      <c r="J715" s="16">
        <f ca="1">SUMPRODUCT(J703:J713,H703:H713)</f>
        <v>175.5</v>
      </c>
    </row>
    <row r="716" spans="1:10" ht="27.95" customHeight="1" x14ac:dyDescent="0.25">
      <c r="A716" s="22">
        <f>ROWS(A703:B714)+9</f>
        <v>21</v>
      </c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27.95" customHeight="1" x14ac:dyDescent="0.25">
      <c r="A717" s="57" t="s">
        <v>42</v>
      </c>
      <c r="B717" s="57"/>
      <c r="C717" s="21">
        <f ca="1">INDIRECT(_xlfn.TEXTJOIN("",TRUE,A719,"!",ADDRESS(5+A720*A716,12)))</f>
        <v>23</v>
      </c>
      <c r="D717" s="57" t="s">
        <v>40</v>
      </c>
      <c r="E717" s="57"/>
      <c r="F717" s="18">
        <f ca="1">INDIRECT(_xlfn.TEXTJOIN("",TRUE,A719,"!",ADDRESS(5+A720*A716,8)))</f>
        <v>7.6304347826086953</v>
      </c>
      <c r="G717" s="57" t="s">
        <v>41</v>
      </c>
      <c r="H717" s="57"/>
      <c r="I717" s="58">
        <f ca="1">INDIRECT(_xlfn.TEXTJOIN("",TRUE,A719,"!",ADDRESS(5+A720*A716,10)))</f>
        <v>7.6304347826086953</v>
      </c>
      <c r="J717" s="58"/>
    </row>
    <row r="718" spans="1:10" ht="27.95" customHeight="1" x14ac:dyDescent="0.25">
      <c r="A718" s="19" t="s">
        <v>38</v>
      </c>
      <c r="B718" s="59" t="str">
        <f ca="1">INDIRECT(_xlfn.TEXTJOIN("",TRUE,A719,"!",ADDRESS(5+A720*A716,2)))</f>
        <v>PASS</v>
      </c>
      <c r="C718" s="59"/>
      <c r="D718" s="60" t="s">
        <v>39</v>
      </c>
      <c r="E718" s="60"/>
      <c r="F718" s="61" t="str">
        <f ca="1">INDIRECT(_xlfn.TEXTJOIN("",TRUE,A719,"!",ADDRESS(5+A720*A716,5)))</f>
        <v/>
      </c>
      <c r="G718" s="61"/>
      <c r="H718" s="61"/>
      <c r="I718" s="61"/>
      <c r="J718" s="61"/>
    </row>
    <row r="719" spans="1:10" ht="27.95" customHeight="1" x14ac:dyDescent="0.25">
      <c r="A719" s="22" t="str">
        <f>A698</f>
        <v>TC_I</v>
      </c>
    </row>
    <row r="720" spans="1:10" ht="27.95" customHeight="1" x14ac:dyDescent="0.25">
      <c r="A720" s="22">
        <f>A699+1</f>
        <v>34</v>
      </c>
    </row>
    <row r="721" spans="1:10" ht="27.95" customHeight="1" x14ac:dyDescent="0.25">
      <c r="A721" s="62" t="s">
        <v>26</v>
      </c>
      <c r="B721" s="62"/>
      <c r="C721" s="62" t="str">
        <f ca="1">INDIRECT(_xlfn.TEXTJOIN("",TRUE,A740,"!",ADDRESS(9+(A741-1)*A737,2)))</f>
        <v>Manish Bhatt</v>
      </c>
      <c r="D721" s="62"/>
      <c r="E721" s="62"/>
      <c r="F721" s="62" t="s">
        <v>52</v>
      </c>
      <c r="G721" s="62"/>
      <c r="H721" s="62"/>
      <c r="I721" s="63">
        <f ca="1">INDIRECT(_xlfn.TEXTJOIN("",TRUE,A740,"!",ADDRESS(9+(A741-1)*A737,9)))</f>
        <v>250090101035</v>
      </c>
      <c r="J721" s="63"/>
    </row>
    <row r="722" spans="1:10" ht="27.95" customHeight="1" x14ac:dyDescent="0.25">
      <c r="A722" s="62" t="s">
        <v>27</v>
      </c>
      <c r="B722" s="62"/>
      <c r="C722" s="62" t="str">
        <f ca="1">INDIRECT(_xlfn.TEXTJOIN("",TRUE,A740,"!",ADDRESS(9+(A741-1)*A737,5)))</f>
        <v>Rajendra Bhatt</v>
      </c>
      <c r="D722" s="62"/>
      <c r="E722" s="62"/>
      <c r="F722" s="64" t="s">
        <v>53</v>
      </c>
      <c r="G722" s="64"/>
      <c r="H722" s="64"/>
      <c r="I722" s="63" t="str">
        <f ca="1">INDIRECT(_xlfn.TEXTJOIN("",TRUE,A740,"!",ADDRESS(9+(A741-1)*A737,13)))</f>
        <v>UTU/2501104063</v>
      </c>
      <c r="J722" s="63"/>
    </row>
    <row r="723" spans="1:10" ht="27.95" customHeight="1" x14ac:dyDescent="0.25">
      <c r="A723" s="59" t="s">
        <v>30</v>
      </c>
      <c r="B723" s="59"/>
      <c r="C723" s="59" t="s">
        <v>31</v>
      </c>
      <c r="D723" s="59"/>
      <c r="E723" s="59"/>
      <c r="F723" s="59"/>
      <c r="G723" s="59"/>
      <c r="H723" s="15" t="s">
        <v>32</v>
      </c>
      <c r="I723" s="15" t="s">
        <v>12</v>
      </c>
      <c r="J723" s="15" t="s">
        <v>36</v>
      </c>
    </row>
    <row r="724" spans="1:10" ht="27.95" customHeight="1" x14ac:dyDescent="0.25">
      <c r="A724" s="49" t="str">
        <f ca="1">INDIRECT(_xlfn.TEXTJOIN("",TRUE,A740,"!",ADDRESS(13+(A741-1)*A737,1)))</f>
        <v>AHT 002</v>
      </c>
      <c r="B724" s="50"/>
      <c r="C724" s="51" t="str">
        <f ca="1">INDIRECT(_xlfn.TEXTJOIN("",TRUE,A740,"!",ADDRESS(13+(A741-1)*A737,2)))</f>
        <v>Engineering Chemistry</v>
      </c>
      <c r="D724" s="52"/>
      <c r="E724" s="52"/>
      <c r="F724" s="52"/>
      <c r="G724" s="53"/>
      <c r="H724" s="20">
        <f ca="1">INDIRECT(_xlfn.TEXTJOIN("",TRUE,A740,"!",ADDRESS(13+(A741-1)*A737,6)))</f>
        <v>4</v>
      </c>
      <c r="I724" s="20" t="str">
        <f ca="1">INDIRECT(_xlfn.TEXTJOIN("",TRUE,A740,"!",ADDRESS(13+(A741-1)*A737,13)))</f>
        <v>D+</v>
      </c>
      <c r="J724" s="20">
        <f ca="1">INDIRECT(_xlfn.TEXTJOIN("",TRUE,A740,"!",ADDRESS(13+(A741-1)*A737,14)))</f>
        <v>6.5</v>
      </c>
    </row>
    <row r="725" spans="1:10" ht="27.95" customHeight="1" x14ac:dyDescent="0.25">
      <c r="A725" s="49" t="str">
        <f ca="1">INDIRECT(_xlfn.TEXTJOIN("",TRUE,A740,"!",ADDRESS(14+(A741-1)*A737,1)))</f>
        <v>AHT 003</v>
      </c>
      <c r="B725" s="50"/>
      <c r="C725" s="51" t="str">
        <f ca="1">INDIRECT(_xlfn.TEXTJOIN("",TRUE,A740,"!",ADDRESS(14+(A741-1)*A737,2)))</f>
        <v>Introduction to Engineering Mathematics</v>
      </c>
      <c r="D725" s="52"/>
      <c r="E725" s="52"/>
      <c r="F725" s="52"/>
      <c r="G725" s="53"/>
      <c r="H725" s="20">
        <f ca="1">INDIRECT(_xlfn.TEXTJOIN("",TRUE,A740,"!",ADDRESS(14+(A741-1)*A737,6)))</f>
        <v>4</v>
      </c>
      <c r="I725" s="20" t="str">
        <f ca="1">INDIRECT(_xlfn.TEXTJOIN("",TRUE,A740,"!",ADDRESS(14+(A741-1)*A737,13)))</f>
        <v>C</v>
      </c>
      <c r="J725" s="20">
        <f ca="1">INDIRECT(_xlfn.TEXTJOIN("",TRUE,A740,"!",ADDRESS(14+(A741-1)*A737,14)))</f>
        <v>7</v>
      </c>
    </row>
    <row r="726" spans="1:10" ht="27.95" customHeight="1" x14ac:dyDescent="0.25">
      <c r="A726" s="49" t="str">
        <f ca="1">INDIRECT(_xlfn.TEXTJOIN("",TRUE,A740,"!",ADDRESS(15+(A741-1)*A737,1)))</f>
        <v>ECT 001</v>
      </c>
      <c r="B726" s="50"/>
      <c r="C726" s="51" t="str">
        <f ca="1">INDIRECT(_xlfn.TEXTJOIN("",TRUE,A740,"!",ADDRESS(15+(A741-1)*A737,2)))</f>
        <v>Basic Electronics Engineering</v>
      </c>
      <c r="D726" s="52"/>
      <c r="E726" s="52"/>
      <c r="F726" s="52"/>
      <c r="G726" s="53"/>
      <c r="H726" s="20">
        <f ca="1">INDIRECT(_xlfn.TEXTJOIN("",TRUE,A740,"!",ADDRESS(15+(A741-1)*A737,6)))</f>
        <v>4</v>
      </c>
      <c r="I726" s="20" t="str">
        <f ca="1">INDIRECT(_xlfn.TEXTJOIN("",TRUE,A740,"!",ADDRESS(15+(A741-1)*A737,13)))</f>
        <v>P</v>
      </c>
      <c r="J726" s="20">
        <f ca="1">INDIRECT(_xlfn.TEXTJOIN("",TRUE,A740,"!",ADDRESS(15+(A741-1)*A737,14)))</f>
        <v>4.5</v>
      </c>
    </row>
    <row r="727" spans="1:10" ht="27.95" customHeight="1" x14ac:dyDescent="0.25">
      <c r="A727" s="49" t="str">
        <f ca="1">INDIRECT(_xlfn.TEXTJOIN("",TRUE,A740,"!",ADDRESS(16+(A741-1)*A737,1)))</f>
        <v>MET 001</v>
      </c>
      <c r="B727" s="50"/>
      <c r="C727" s="51" t="str">
        <f ca="1">INDIRECT(_xlfn.TEXTJOIN("",TRUE,A740,"!",ADDRESS(16+(A741-1)*A737,2)))</f>
        <v>Basic Mechanical Engineering</v>
      </c>
      <c r="D727" s="52"/>
      <c r="E727" s="52"/>
      <c r="F727" s="52"/>
      <c r="G727" s="53"/>
      <c r="H727" s="20">
        <f ca="1">INDIRECT(_xlfn.TEXTJOIN("",TRUE,A740,"!",ADDRESS(16+(A741-1)*A737,6)))</f>
        <v>4</v>
      </c>
      <c r="I727" s="20" t="str">
        <f ca="1">INDIRECT(_xlfn.TEXTJOIN("",TRUE,A740,"!",ADDRESS(16+(A741-1)*A737,13)))</f>
        <v>P</v>
      </c>
      <c r="J727" s="20">
        <f ca="1">INDIRECT(_xlfn.TEXTJOIN("",TRUE,A740,"!",ADDRESS(16+(A741-1)*A737,14)))</f>
        <v>4.5</v>
      </c>
    </row>
    <row r="728" spans="1:10" ht="27.95" customHeight="1" x14ac:dyDescent="0.25">
      <c r="A728" s="49" t="str">
        <f ca="1">INDIRECT(_xlfn.TEXTJOIN("",TRUE,A740,"!",ADDRESS(17+(A741-1)*A737,1)))</f>
        <v>AHP 002</v>
      </c>
      <c r="B728" s="50"/>
      <c r="C728" s="51" t="str">
        <f ca="1">INDIRECT(_xlfn.TEXTJOIN("",TRUE,A740,"!",ADDRESS(17+(A741-1)*A737,2)))</f>
        <v>Engineering Chemistry Lab</v>
      </c>
      <c r="D728" s="52"/>
      <c r="E728" s="52"/>
      <c r="F728" s="52"/>
      <c r="G728" s="53"/>
      <c r="H728" s="20">
        <f ca="1">INDIRECT(_xlfn.TEXTJOIN("",TRUE,A740,"!",ADDRESS(17+(A741-1)*A737,6)))</f>
        <v>1</v>
      </c>
      <c r="I728" s="20" t="str">
        <f ca="1">INDIRECT(_xlfn.TEXTJOIN("",TRUE,A740,"!",ADDRESS(17+(A741-1)*A737,13)))</f>
        <v>C+</v>
      </c>
      <c r="J728" s="20">
        <f ca="1">INDIRECT(_xlfn.TEXTJOIN("",TRUE,A740,"!",ADDRESS(17+(A741-1)*A737,14)))</f>
        <v>7.5</v>
      </c>
    </row>
    <row r="729" spans="1:10" ht="27.95" customHeight="1" x14ac:dyDescent="0.25">
      <c r="A729" s="49" t="str">
        <f ca="1">INDIRECT(_xlfn.TEXTJOIN("",TRUE,A740,"!",ADDRESS(18+(A741-1)*A737,1)))</f>
        <v>ECP 001</v>
      </c>
      <c r="B729" s="50"/>
      <c r="C729" s="51" t="str">
        <f ca="1">INDIRECT(_xlfn.TEXTJOIN("",TRUE,A740,"!",ADDRESS(18+(A741-1)*A737,2)))</f>
        <v>Basic Electronics Engineering Lab</v>
      </c>
      <c r="D729" s="52"/>
      <c r="E729" s="52"/>
      <c r="F729" s="52"/>
      <c r="G729" s="53"/>
      <c r="H729" s="20">
        <f ca="1">INDIRECT(_xlfn.TEXTJOIN("",TRUE,A740,"!",ADDRESS(18+(A741-1)*A737,6)))</f>
        <v>1</v>
      </c>
      <c r="I729" s="20" t="str">
        <f ca="1">INDIRECT(_xlfn.TEXTJOIN("",TRUE,A740,"!",ADDRESS(18+(A741-1)*A737,13)))</f>
        <v>D+</v>
      </c>
      <c r="J729" s="20">
        <f ca="1">INDIRECT(_xlfn.TEXTJOIN("",TRUE,A740,"!",ADDRESS(18+(A741-1)*A737,14)))</f>
        <v>6.5</v>
      </c>
    </row>
    <row r="730" spans="1:10" ht="27.95" customHeight="1" x14ac:dyDescent="0.25">
      <c r="A730" s="49" t="str">
        <f ca="1">INDIRECT(_xlfn.TEXTJOIN("",TRUE,A740,"!",ADDRESS(19+(A741-1)*A737,1)))</f>
        <v>MEP 001</v>
      </c>
      <c r="B730" s="50"/>
      <c r="C730" s="51" t="str">
        <f ca="1">INDIRECT(_xlfn.TEXTJOIN("",TRUE,A740,"!",ADDRESS(19+(A741-1)*A737,2)))</f>
        <v>Basic Mechanical Engineering Lab</v>
      </c>
      <c r="D730" s="52"/>
      <c r="E730" s="52"/>
      <c r="F730" s="52"/>
      <c r="G730" s="53"/>
      <c r="H730" s="20">
        <f ca="1">INDIRECT(_xlfn.TEXTJOIN("",TRUE,A740,"!",ADDRESS(19+(A741-1)*A737,6)))</f>
        <v>1</v>
      </c>
      <c r="I730" s="20" t="str">
        <f ca="1">INDIRECT(_xlfn.TEXTJOIN("",TRUE,A740,"!",ADDRESS(19+(A741-1)*A737,13)))</f>
        <v>A</v>
      </c>
      <c r="J730" s="20">
        <f ca="1">INDIRECT(_xlfn.TEXTJOIN("",TRUE,A740,"!",ADDRESS(19+(A741-1)*A737,14)))</f>
        <v>9</v>
      </c>
    </row>
    <row r="731" spans="1:10" ht="27.95" customHeight="1" x14ac:dyDescent="0.25">
      <c r="A731" s="49" t="str">
        <f ca="1">INDIRECT(_xlfn.TEXTJOIN("",TRUE,A740,"!",ADDRESS(20+(A741-1)*A737,1)))</f>
        <v>MEP 003</v>
      </c>
      <c r="B731" s="50"/>
      <c r="C731" s="51" t="str">
        <f ca="1">INDIRECT(_xlfn.TEXTJOIN("",TRUE,A740,"!",ADDRESS(20+(A741-1)*A737,2)))</f>
        <v>Workshop Practices Lab</v>
      </c>
      <c r="D731" s="52"/>
      <c r="E731" s="52"/>
      <c r="F731" s="52"/>
      <c r="G731" s="53"/>
      <c r="H731" s="20">
        <f ca="1">INDIRECT(_xlfn.TEXTJOIN("",TRUE,A740,"!",ADDRESS(20+(A741-1)*A737,6)))</f>
        <v>2</v>
      </c>
      <c r="I731" s="20" t="str">
        <f ca="1">INDIRECT(_xlfn.TEXTJOIN("",TRUE,A740,"!",ADDRESS(20+(A741-1)*A737,13)))</f>
        <v>A+</v>
      </c>
      <c r="J731" s="20">
        <f ca="1">INDIRECT(_xlfn.TEXTJOIN("",TRUE,A740,"!",ADDRESS(20+(A741-1)*A737,14)))</f>
        <v>9.5</v>
      </c>
    </row>
    <row r="732" spans="1:10" ht="27.95" customHeight="1" x14ac:dyDescent="0.25">
      <c r="A732" s="49" t="str">
        <f ca="1">INDIRECT(_xlfn.TEXTJOIN("",TRUE,A740,"!",ADDRESS(21+(A741-1)*A737,1)))</f>
        <v>AHP 004</v>
      </c>
      <c r="B732" s="50"/>
      <c r="C732" s="51" t="str">
        <f ca="1">INDIRECT(_xlfn.TEXTJOIN("",TRUE,A740,"!",ADDRESS(21+(A741-1)*A737,2)))</f>
        <v>Emerging Technologies in Engineering Lab</v>
      </c>
      <c r="D732" s="52"/>
      <c r="E732" s="52"/>
      <c r="F732" s="52"/>
      <c r="G732" s="53"/>
      <c r="H732" s="20">
        <f ca="1">INDIRECT(_xlfn.TEXTJOIN("",TRUE,A740,"!",ADDRESS(21+(A741-1)*A737,6)))</f>
        <v>1</v>
      </c>
      <c r="I732" s="20" t="str">
        <f ca="1">INDIRECT(_xlfn.TEXTJOIN("",TRUE,A740,"!",ADDRESS(21+(A741-1)*A737,13)))</f>
        <v>A</v>
      </c>
      <c r="J732" s="20">
        <f ca="1">INDIRECT(_xlfn.TEXTJOIN("",TRUE,A740,"!",ADDRESS(21+(A741-1)*A737,14)))</f>
        <v>9</v>
      </c>
    </row>
    <row r="733" spans="1:10" ht="27.95" customHeight="1" x14ac:dyDescent="0.25">
      <c r="A733" s="49" t="str">
        <f ca="1">INDIRECT(_xlfn.TEXTJOIN("",TRUE,A740,"!",ADDRESS(22+(A741-1)*A737,1)))</f>
        <v>CSP 002</v>
      </c>
      <c r="B733" s="50"/>
      <c r="C733" s="51" t="str">
        <f ca="1">INDIRECT(_xlfn.TEXTJOIN("",TRUE,A740,"!",ADDRESS(22+(A741-1)*A737,2)))</f>
        <v>Computer Applications and IOT</v>
      </c>
      <c r="D733" s="52"/>
      <c r="E733" s="52"/>
      <c r="F733" s="52"/>
      <c r="G733" s="53"/>
      <c r="H733" s="20">
        <f ca="1">INDIRECT(_xlfn.TEXTJOIN("",TRUE,A740,"!",ADDRESS(22+(A741-1)*A737,6)))</f>
        <v>1</v>
      </c>
      <c r="I733" s="20" t="str">
        <f ca="1">INDIRECT(_xlfn.TEXTJOIN("",TRUE,A740,"!",ADDRESS(22+(A741-1)*A737,13)))</f>
        <v>B+</v>
      </c>
      <c r="J733" s="20">
        <f ca="1">INDIRECT(_xlfn.TEXTJOIN("",TRUE,A740,"!",ADDRESS(22+(A741-1)*A737,14)))</f>
        <v>8.5</v>
      </c>
    </row>
    <row r="734" spans="1:10" ht="27.95" customHeight="1" x14ac:dyDescent="0.25">
      <c r="A734" s="49" t="str">
        <f ca="1">INDIRECT(_xlfn.TEXTJOIN("",TRUE,A740,"!",ADDRESS(23+(A741-1)*A737,1)))</f>
        <v>AHP 006</v>
      </c>
      <c r="B734" s="50"/>
      <c r="C734" s="51" t="str">
        <f ca="1">INDIRECT(_xlfn.TEXTJOIN("",TRUE,A740,"!",ADDRESS(23+(A741-1)*A737,2)))</f>
        <v>English Language Lab ($)</v>
      </c>
      <c r="D734" s="52"/>
      <c r="E734" s="52"/>
      <c r="F734" s="52"/>
      <c r="G734" s="53"/>
      <c r="H734" s="20">
        <f ca="1">INDIRECT(_xlfn.TEXTJOIN("",TRUE,A740,"!",ADDRESS(23+(A741-1)*A737,6)))</f>
        <v>0</v>
      </c>
      <c r="I734" s="20" t="str">
        <f ca="1">INDIRECT(_xlfn.TEXTJOIN("",TRUE,A740,"!",ADDRESS(23+(A741-1)*A737,13)))</f>
        <v>C</v>
      </c>
      <c r="J734" s="20">
        <f ca="1">INDIRECT(_xlfn.TEXTJOIN("",TRUE,A740,"!",ADDRESS(23+(A741-1)*A737,14)))</f>
        <v>7</v>
      </c>
    </row>
    <row r="735" spans="1:10" ht="27.95" customHeight="1" x14ac:dyDescent="0.25">
      <c r="A735" s="49" t="str">
        <f ca="1">INDIRECT(_xlfn.TEXTJOIN("",TRUE,A740,"!",ADDRESS(24+(A741-1)*A737,1)))</f>
        <v>GP 01</v>
      </c>
      <c r="B735" s="50"/>
      <c r="C735" s="51" t="str">
        <f ca="1">INDIRECT(_xlfn.TEXTJOIN("",TRUE,A740,"!",ADDRESS(24+(A741-1)*A737,2)))</f>
        <v>General Proficiency ($)</v>
      </c>
      <c r="D735" s="52"/>
      <c r="E735" s="52"/>
      <c r="F735" s="52"/>
      <c r="G735" s="53"/>
      <c r="H735" s="20">
        <f ca="1">INDIRECT(_xlfn.TEXTJOIN("",TRUE,A740,"!",ADDRESS(24+(A741-1)*A737,6)))</f>
        <v>0</v>
      </c>
      <c r="I735" s="54" t="str">
        <f ca="1">INDIRECT(_xlfn.TEXTJOIN("",TRUE,A740,"!",ADDRESS(24+(A741-1)*A737,13)))</f>
        <v>Excellent</v>
      </c>
      <c r="J735" s="55"/>
    </row>
    <row r="736" spans="1:10" ht="27.95" customHeight="1" x14ac:dyDescent="0.25">
      <c r="A736" s="56" t="s">
        <v>54</v>
      </c>
      <c r="B736" s="56"/>
      <c r="C736" s="56"/>
      <c r="D736" s="56"/>
      <c r="E736" s="56"/>
      <c r="F736" s="56"/>
      <c r="G736" s="56"/>
      <c r="H736" s="16">
        <f ca="1">SUM(H724:H735)</f>
        <v>23</v>
      </c>
      <c r="I736" s="16" t="s">
        <v>46</v>
      </c>
      <c r="J736" s="16">
        <f ca="1">SUMPRODUCT(J724:J734,H724:H734)</f>
        <v>149.5</v>
      </c>
    </row>
    <row r="737" spans="1:10" ht="27.95" customHeight="1" x14ac:dyDescent="0.25">
      <c r="A737" s="22">
        <f>ROWS(A724:B735)+9</f>
        <v>21</v>
      </c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27.95" customHeight="1" x14ac:dyDescent="0.25">
      <c r="A738" s="57" t="s">
        <v>42</v>
      </c>
      <c r="B738" s="57"/>
      <c r="C738" s="21">
        <f ca="1">INDIRECT(_xlfn.TEXTJOIN("",TRUE,A740,"!",ADDRESS(5+A741*A737,12)))</f>
        <v>23</v>
      </c>
      <c r="D738" s="57" t="s">
        <v>40</v>
      </c>
      <c r="E738" s="57"/>
      <c r="F738" s="18">
        <f ca="1">INDIRECT(_xlfn.TEXTJOIN("",TRUE,A740,"!",ADDRESS(5+A741*A737,8)))</f>
        <v>6.5</v>
      </c>
      <c r="G738" s="57" t="s">
        <v>41</v>
      </c>
      <c r="H738" s="57"/>
      <c r="I738" s="58">
        <f ca="1">INDIRECT(_xlfn.TEXTJOIN("",TRUE,A740,"!",ADDRESS(5+A741*A737,10)))</f>
        <v>6.5</v>
      </c>
      <c r="J738" s="58"/>
    </row>
    <row r="739" spans="1:10" ht="27.95" customHeight="1" x14ac:dyDescent="0.25">
      <c r="A739" s="19" t="s">
        <v>38</v>
      </c>
      <c r="B739" s="59" t="str">
        <f ca="1">INDIRECT(_xlfn.TEXTJOIN("",TRUE,A740,"!",ADDRESS(5+A741*A737,2)))</f>
        <v>PASS</v>
      </c>
      <c r="C739" s="59"/>
      <c r="D739" s="60" t="s">
        <v>39</v>
      </c>
      <c r="E739" s="60"/>
      <c r="F739" s="61" t="str">
        <f ca="1">INDIRECT(_xlfn.TEXTJOIN("",TRUE,A740,"!",ADDRESS(5+A741*A737,5)))</f>
        <v/>
      </c>
      <c r="G739" s="61"/>
      <c r="H739" s="61"/>
      <c r="I739" s="61"/>
      <c r="J739" s="61"/>
    </row>
    <row r="740" spans="1:10" ht="27.95" customHeight="1" x14ac:dyDescent="0.25">
      <c r="A740" s="22" t="str">
        <f>A719</f>
        <v>TC_I</v>
      </c>
    </row>
    <row r="741" spans="1:10" ht="27.95" customHeight="1" x14ac:dyDescent="0.25">
      <c r="A741" s="22">
        <f>A720+1</f>
        <v>35</v>
      </c>
    </row>
    <row r="742" spans="1:10" ht="27.95" customHeight="1" x14ac:dyDescent="0.25">
      <c r="A742" s="62" t="s">
        <v>26</v>
      </c>
      <c r="B742" s="62"/>
      <c r="C742" s="62" t="str">
        <f ca="1">INDIRECT(_xlfn.TEXTJOIN("",TRUE,A761,"!",ADDRESS(9+(A762-1)*A758,2)))</f>
        <v>Mayank Joshi</v>
      </c>
      <c r="D742" s="62"/>
      <c r="E742" s="62"/>
      <c r="F742" s="62" t="s">
        <v>52</v>
      </c>
      <c r="G742" s="62"/>
      <c r="H742" s="62"/>
      <c r="I742" s="63">
        <f ca="1">INDIRECT(_xlfn.TEXTJOIN("",TRUE,A761,"!",ADDRESS(9+(A762-1)*A758,9)))</f>
        <v>250090101036</v>
      </c>
      <c r="J742" s="63"/>
    </row>
    <row r="743" spans="1:10" ht="27.95" customHeight="1" x14ac:dyDescent="0.25">
      <c r="A743" s="62" t="s">
        <v>27</v>
      </c>
      <c r="B743" s="62"/>
      <c r="C743" s="62" t="str">
        <f ca="1">INDIRECT(_xlfn.TEXTJOIN("",TRUE,A761,"!",ADDRESS(9+(A762-1)*A758,5)))</f>
        <v>Gopal Datt Joshi</v>
      </c>
      <c r="D743" s="62"/>
      <c r="E743" s="62"/>
      <c r="F743" s="64" t="s">
        <v>53</v>
      </c>
      <c r="G743" s="64"/>
      <c r="H743" s="64"/>
      <c r="I743" s="63" t="str">
        <f ca="1">INDIRECT(_xlfn.TEXTJOIN("",TRUE,A761,"!",ADDRESS(9+(A762-1)*A758,13)))</f>
        <v>UTU/2501103741</v>
      </c>
      <c r="J743" s="63"/>
    </row>
    <row r="744" spans="1:10" ht="27.95" customHeight="1" x14ac:dyDescent="0.25">
      <c r="A744" s="59" t="s">
        <v>30</v>
      </c>
      <c r="B744" s="59"/>
      <c r="C744" s="59" t="s">
        <v>31</v>
      </c>
      <c r="D744" s="59"/>
      <c r="E744" s="59"/>
      <c r="F744" s="59"/>
      <c r="G744" s="59"/>
      <c r="H744" s="15" t="s">
        <v>32</v>
      </c>
      <c r="I744" s="15" t="s">
        <v>12</v>
      </c>
      <c r="J744" s="15" t="s">
        <v>36</v>
      </c>
    </row>
    <row r="745" spans="1:10" ht="27.95" customHeight="1" x14ac:dyDescent="0.25">
      <c r="A745" s="49" t="str">
        <f ca="1">INDIRECT(_xlfn.TEXTJOIN("",TRUE,A761,"!",ADDRESS(13+(A762-1)*A758,1)))</f>
        <v>AHT 002</v>
      </c>
      <c r="B745" s="50"/>
      <c r="C745" s="51" t="str">
        <f ca="1">INDIRECT(_xlfn.TEXTJOIN("",TRUE,A761,"!",ADDRESS(13+(A762-1)*A758,2)))</f>
        <v>Engineering Chemistry</v>
      </c>
      <c r="D745" s="52"/>
      <c r="E745" s="52"/>
      <c r="F745" s="52"/>
      <c r="G745" s="53"/>
      <c r="H745" s="20">
        <f ca="1">INDIRECT(_xlfn.TEXTJOIN("",TRUE,A761,"!",ADDRESS(13+(A762-1)*A758,6)))</f>
        <v>4</v>
      </c>
      <c r="I745" s="20" t="str">
        <f ca="1">INDIRECT(_xlfn.TEXTJOIN("",TRUE,A761,"!",ADDRESS(13+(A762-1)*A758,13)))</f>
        <v>C+</v>
      </c>
      <c r="J745" s="20">
        <f ca="1">INDIRECT(_xlfn.TEXTJOIN("",TRUE,A761,"!",ADDRESS(13+(A762-1)*A758,14)))</f>
        <v>7.5</v>
      </c>
    </row>
    <row r="746" spans="1:10" ht="27.95" customHeight="1" x14ac:dyDescent="0.25">
      <c r="A746" s="49" t="str">
        <f ca="1">INDIRECT(_xlfn.TEXTJOIN("",TRUE,A761,"!",ADDRESS(14+(A762-1)*A758,1)))</f>
        <v>AHT 003</v>
      </c>
      <c r="B746" s="50"/>
      <c r="C746" s="51" t="str">
        <f ca="1">INDIRECT(_xlfn.TEXTJOIN("",TRUE,A761,"!",ADDRESS(14+(A762-1)*A758,2)))</f>
        <v>Introduction to Engineering Mathematics</v>
      </c>
      <c r="D746" s="52"/>
      <c r="E746" s="52"/>
      <c r="F746" s="52"/>
      <c r="G746" s="53"/>
      <c r="H746" s="20">
        <f ca="1">INDIRECT(_xlfn.TEXTJOIN("",TRUE,A761,"!",ADDRESS(14+(A762-1)*A758,6)))</f>
        <v>4</v>
      </c>
      <c r="I746" s="20" t="str">
        <f ca="1">INDIRECT(_xlfn.TEXTJOIN("",TRUE,A761,"!",ADDRESS(14+(A762-1)*A758,13)))</f>
        <v>B</v>
      </c>
      <c r="J746" s="20">
        <f ca="1">INDIRECT(_xlfn.TEXTJOIN("",TRUE,A761,"!",ADDRESS(14+(A762-1)*A758,14)))</f>
        <v>8</v>
      </c>
    </row>
    <row r="747" spans="1:10" ht="27.95" customHeight="1" x14ac:dyDescent="0.25">
      <c r="A747" s="49" t="str">
        <f ca="1">INDIRECT(_xlfn.TEXTJOIN("",TRUE,A761,"!",ADDRESS(15+(A762-1)*A758,1)))</f>
        <v>ECT 001</v>
      </c>
      <c r="B747" s="50"/>
      <c r="C747" s="51" t="str">
        <f ca="1">INDIRECT(_xlfn.TEXTJOIN("",TRUE,A761,"!",ADDRESS(15+(A762-1)*A758,2)))</f>
        <v>Basic Electronics Engineering</v>
      </c>
      <c r="D747" s="52"/>
      <c r="E747" s="52"/>
      <c r="F747" s="52"/>
      <c r="G747" s="53"/>
      <c r="H747" s="20">
        <f ca="1">INDIRECT(_xlfn.TEXTJOIN("",TRUE,A761,"!",ADDRESS(15+(A762-1)*A758,6)))</f>
        <v>4</v>
      </c>
      <c r="I747" s="20" t="str">
        <f ca="1">INDIRECT(_xlfn.TEXTJOIN("",TRUE,A761,"!",ADDRESS(15+(A762-1)*A758,13)))</f>
        <v>D</v>
      </c>
      <c r="J747" s="20">
        <f ca="1">INDIRECT(_xlfn.TEXTJOIN("",TRUE,A761,"!",ADDRESS(15+(A762-1)*A758,14)))</f>
        <v>6</v>
      </c>
    </row>
    <row r="748" spans="1:10" ht="27.95" customHeight="1" x14ac:dyDescent="0.25">
      <c r="A748" s="49" t="str">
        <f ca="1">INDIRECT(_xlfn.TEXTJOIN("",TRUE,A761,"!",ADDRESS(16+(A762-1)*A758,1)))</f>
        <v>MET 001</v>
      </c>
      <c r="B748" s="50"/>
      <c r="C748" s="51" t="str">
        <f ca="1">INDIRECT(_xlfn.TEXTJOIN("",TRUE,A761,"!",ADDRESS(16+(A762-1)*A758,2)))</f>
        <v>Basic Mechanical Engineering</v>
      </c>
      <c r="D748" s="52"/>
      <c r="E748" s="52"/>
      <c r="F748" s="52"/>
      <c r="G748" s="53"/>
      <c r="H748" s="20">
        <f ca="1">INDIRECT(_xlfn.TEXTJOIN("",TRUE,A761,"!",ADDRESS(16+(A762-1)*A758,6)))</f>
        <v>4</v>
      </c>
      <c r="I748" s="20" t="str">
        <f ca="1">INDIRECT(_xlfn.TEXTJOIN("",TRUE,A761,"!",ADDRESS(16+(A762-1)*A758,13)))</f>
        <v>E+</v>
      </c>
      <c r="J748" s="20">
        <f ca="1">INDIRECT(_xlfn.TEXTJOIN("",TRUE,A761,"!",ADDRESS(16+(A762-1)*A758,14)))</f>
        <v>5.5</v>
      </c>
    </row>
    <row r="749" spans="1:10" ht="27.95" customHeight="1" x14ac:dyDescent="0.25">
      <c r="A749" s="49" t="str">
        <f ca="1">INDIRECT(_xlfn.TEXTJOIN("",TRUE,A761,"!",ADDRESS(17+(A762-1)*A758,1)))</f>
        <v>AHP 002</v>
      </c>
      <c r="B749" s="50"/>
      <c r="C749" s="51" t="str">
        <f ca="1">INDIRECT(_xlfn.TEXTJOIN("",TRUE,A761,"!",ADDRESS(17+(A762-1)*A758,2)))</f>
        <v>Engineering Chemistry Lab</v>
      </c>
      <c r="D749" s="52"/>
      <c r="E749" s="52"/>
      <c r="F749" s="52"/>
      <c r="G749" s="53"/>
      <c r="H749" s="20">
        <f ca="1">INDIRECT(_xlfn.TEXTJOIN("",TRUE,A761,"!",ADDRESS(17+(A762-1)*A758,6)))</f>
        <v>1</v>
      </c>
      <c r="I749" s="20" t="str">
        <f ca="1">INDIRECT(_xlfn.TEXTJOIN("",TRUE,A761,"!",ADDRESS(17+(A762-1)*A758,13)))</f>
        <v>B</v>
      </c>
      <c r="J749" s="20">
        <f ca="1">INDIRECT(_xlfn.TEXTJOIN("",TRUE,A761,"!",ADDRESS(17+(A762-1)*A758,14)))</f>
        <v>8</v>
      </c>
    </row>
    <row r="750" spans="1:10" ht="27.95" customHeight="1" x14ac:dyDescent="0.25">
      <c r="A750" s="49" t="str">
        <f ca="1">INDIRECT(_xlfn.TEXTJOIN("",TRUE,A761,"!",ADDRESS(18+(A762-1)*A758,1)))</f>
        <v>ECP 001</v>
      </c>
      <c r="B750" s="50"/>
      <c r="C750" s="51" t="str">
        <f ca="1">INDIRECT(_xlfn.TEXTJOIN("",TRUE,A761,"!",ADDRESS(18+(A762-1)*A758,2)))</f>
        <v>Basic Electronics Engineering Lab</v>
      </c>
      <c r="D750" s="52"/>
      <c r="E750" s="52"/>
      <c r="F750" s="52"/>
      <c r="G750" s="53"/>
      <c r="H750" s="20">
        <f ca="1">INDIRECT(_xlfn.TEXTJOIN("",TRUE,A761,"!",ADDRESS(18+(A762-1)*A758,6)))</f>
        <v>1</v>
      </c>
      <c r="I750" s="20" t="str">
        <f ca="1">INDIRECT(_xlfn.TEXTJOIN("",TRUE,A761,"!",ADDRESS(18+(A762-1)*A758,13)))</f>
        <v>C+</v>
      </c>
      <c r="J750" s="20">
        <f ca="1">INDIRECT(_xlfn.TEXTJOIN("",TRUE,A761,"!",ADDRESS(18+(A762-1)*A758,14)))</f>
        <v>7.5</v>
      </c>
    </row>
    <row r="751" spans="1:10" ht="27.95" customHeight="1" x14ac:dyDescent="0.25">
      <c r="A751" s="49" t="str">
        <f ca="1">INDIRECT(_xlfn.TEXTJOIN("",TRUE,A761,"!",ADDRESS(19+(A762-1)*A758,1)))</f>
        <v>MEP 001</v>
      </c>
      <c r="B751" s="50"/>
      <c r="C751" s="51" t="str">
        <f ca="1">INDIRECT(_xlfn.TEXTJOIN("",TRUE,A761,"!",ADDRESS(19+(A762-1)*A758,2)))</f>
        <v>Basic Mechanical Engineering Lab</v>
      </c>
      <c r="D751" s="52"/>
      <c r="E751" s="52"/>
      <c r="F751" s="52"/>
      <c r="G751" s="53"/>
      <c r="H751" s="20">
        <f ca="1">INDIRECT(_xlfn.TEXTJOIN("",TRUE,A761,"!",ADDRESS(19+(A762-1)*A758,6)))</f>
        <v>1</v>
      </c>
      <c r="I751" s="20" t="str">
        <f ca="1">INDIRECT(_xlfn.TEXTJOIN("",TRUE,A761,"!",ADDRESS(19+(A762-1)*A758,13)))</f>
        <v>A</v>
      </c>
      <c r="J751" s="20">
        <f ca="1">INDIRECT(_xlfn.TEXTJOIN("",TRUE,A761,"!",ADDRESS(19+(A762-1)*A758,14)))</f>
        <v>9</v>
      </c>
    </row>
    <row r="752" spans="1:10" ht="27.95" customHeight="1" x14ac:dyDescent="0.25">
      <c r="A752" s="49" t="str">
        <f ca="1">INDIRECT(_xlfn.TEXTJOIN("",TRUE,A761,"!",ADDRESS(20+(A762-1)*A758,1)))</f>
        <v>MEP 003</v>
      </c>
      <c r="B752" s="50"/>
      <c r="C752" s="51" t="str">
        <f ca="1">INDIRECT(_xlfn.TEXTJOIN("",TRUE,A761,"!",ADDRESS(20+(A762-1)*A758,2)))</f>
        <v>Workshop Practices Lab</v>
      </c>
      <c r="D752" s="52"/>
      <c r="E752" s="52"/>
      <c r="F752" s="52"/>
      <c r="G752" s="53"/>
      <c r="H752" s="20">
        <f ca="1">INDIRECT(_xlfn.TEXTJOIN("",TRUE,A761,"!",ADDRESS(20+(A762-1)*A758,6)))</f>
        <v>2</v>
      </c>
      <c r="I752" s="20" t="str">
        <f ca="1">INDIRECT(_xlfn.TEXTJOIN("",TRUE,A761,"!",ADDRESS(20+(A762-1)*A758,13)))</f>
        <v>A+</v>
      </c>
      <c r="J752" s="20">
        <f ca="1">INDIRECT(_xlfn.TEXTJOIN("",TRUE,A761,"!",ADDRESS(20+(A762-1)*A758,14)))</f>
        <v>9.5</v>
      </c>
    </row>
    <row r="753" spans="1:10" ht="27.95" customHeight="1" x14ac:dyDescent="0.25">
      <c r="A753" s="49" t="str">
        <f ca="1">INDIRECT(_xlfn.TEXTJOIN("",TRUE,A761,"!",ADDRESS(21+(A762-1)*A758,1)))</f>
        <v>AHP 004</v>
      </c>
      <c r="B753" s="50"/>
      <c r="C753" s="51" t="str">
        <f ca="1">INDIRECT(_xlfn.TEXTJOIN("",TRUE,A761,"!",ADDRESS(21+(A762-1)*A758,2)))</f>
        <v>Emerging Technologies in Engineering Lab</v>
      </c>
      <c r="D753" s="52"/>
      <c r="E753" s="52"/>
      <c r="F753" s="52"/>
      <c r="G753" s="53"/>
      <c r="H753" s="20">
        <f ca="1">INDIRECT(_xlfn.TEXTJOIN("",TRUE,A761,"!",ADDRESS(21+(A762-1)*A758,6)))</f>
        <v>1</v>
      </c>
      <c r="I753" s="20" t="str">
        <f ca="1">INDIRECT(_xlfn.TEXTJOIN("",TRUE,A761,"!",ADDRESS(21+(A762-1)*A758,13)))</f>
        <v>A+</v>
      </c>
      <c r="J753" s="20">
        <f ca="1">INDIRECT(_xlfn.TEXTJOIN("",TRUE,A761,"!",ADDRESS(21+(A762-1)*A758,14)))</f>
        <v>9.5</v>
      </c>
    </row>
    <row r="754" spans="1:10" ht="27.95" customHeight="1" x14ac:dyDescent="0.25">
      <c r="A754" s="49" t="str">
        <f ca="1">INDIRECT(_xlfn.TEXTJOIN("",TRUE,A761,"!",ADDRESS(22+(A762-1)*A758,1)))</f>
        <v>CSP 002</v>
      </c>
      <c r="B754" s="50"/>
      <c r="C754" s="51" t="str">
        <f ca="1">INDIRECT(_xlfn.TEXTJOIN("",TRUE,A761,"!",ADDRESS(22+(A762-1)*A758,2)))</f>
        <v>Computer Applications and IOT</v>
      </c>
      <c r="D754" s="52"/>
      <c r="E754" s="52"/>
      <c r="F754" s="52"/>
      <c r="G754" s="53"/>
      <c r="H754" s="20">
        <f ca="1">INDIRECT(_xlfn.TEXTJOIN("",TRUE,A761,"!",ADDRESS(22+(A762-1)*A758,6)))</f>
        <v>1</v>
      </c>
      <c r="I754" s="20" t="str">
        <f ca="1">INDIRECT(_xlfn.TEXTJOIN("",TRUE,A761,"!",ADDRESS(22+(A762-1)*A758,13)))</f>
        <v>B+</v>
      </c>
      <c r="J754" s="20">
        <f ca="1">INDIRECT(_xlfn.TEXTJOIN("",TRUE,A761,"!",ADDRESS(22+(A762-1)*A758,14)))</f>
        <v>8.5</v>
      </c>
    </row>
    <row r="755" spans="1:10" ht="27.95" customHeight="1" x14ac:dyDescent="0.25">
      <c r="A755" s="49" t="str">
        <f ca="1">INDIRECT(_xlfn.TEXTJOIN("",TRUE,A761,"!",ADDRESS(23+(A762-1)*A758,1)))</f>
        <v>AHP 006</v>
      </c>
      <c r="B755" s="50"/>
      <c r="C755" s="51" t="str">
        <f ca="1">INDIRECT(_xlfn.TEXTJOIN("",TRUE,A761,"!",ADDRESS(23+(A762-1)*A758,2)))</f>
        <v>English Language Lab ($)</v>
      </c>
      <c r="D755" s="52"/>
      <c r="E755" s="52"/>
      <c r="F755" s="52"/>
      <c r="G755" s="53"/>
      <c r="H755" s="20">
        <f ca="1">INDIRECT(_xlfn.TEXTJOIN("",TRUE,A761,"!",ADDRESS(23+(A762-1)*A758,6)))</f>
        <v>0</v>
      </c>
      <c r="I755" s="20" t="str">
        <f ca="1">INDIRECT(_xlfn.TEXTJOIN("",TRUE,A761,"!",ADDRESS(23+(A762-1)*A758,13)))</f>
        <v>C</v>
      </c>
      <c r="J755" s="20">
        <f ca="1">INDIRECT(_xlfn.TEXTJOIN("",TRUE,A761,"!",ADDRESS(23+(A762-1)*A758,14)))</f>
        <v>7</v>
      </c>
    </row>
    <row r="756" spans="1:10" ht="27.95" customHeight="1" x14ac:dyDescent="0.25">
      <c r="A756" s="49" t="str">
        <f ca="1">INDIRECT(_xlfn.TEXTJOIN("",TRUE,A761,"!",ADDRESS(24+(A762-1)*A758,1)))</f>
        <v>GP 01</v>
      </c>
      <c r="B756" s="50"/>
      <c r="C756" s="51" t="str">
        <f ca="1">INDIRECT(_xlfn.TEXTJOIN("",TRUE,A761,"!",ADDRESS(24+(A762-1)*A758,2)))</f>
        <v>General Proficiency ($)</v>
      </c>
      <c r="D756" s="52"/>
      <c r="E756" s="52"/>
      <c r="F756" s="52"/>
      <c r="G756" s="53"/>
      <c r="H756" s="20">
        <f ca="1">INDIRECT(_xlfn.TEXTJOIN("",TRUE,A761,"!",ADDRESS(24+(A762-1)*A758,6)))</f>
        <v>0</v>
      </c>
      <c r="I756" s="54" t="str">
        <f ca="1">INDIRECT(_xlfn.TEXTJOIN("",TRUE,A761,"!",ADDRESS(24+(A762-1)*A758,13)))</f>
        <v>Excellent</v>
      </c>
      <c r="J756" s="55"/>
    </row>
    <row r="757" spans="1:10" ht="27.95" customHeight="1" x14ac:dyDescent="0.25">
      <c r="A757" s="56" t="s">
        <v>54</v>
      </c>
      <c r="B757" s="56"/>
      <c r="C757" s="56"/>
      <c r="D757" s="56"/>
      <c r="E757" s="56"/>
      <c r="F757" s="56"/>
      <c r="G757" s="56"/>
      <c r="H757" s="16">
        <f ca="1">SUM(H745:H756)</f>
        <v>23</v>
      </c>
      <c r="I757" s="16" t="s">
        <v>46</v>
      </c>
      <c r="J757" s="16">
        <f ca="1">SUMPRODUCT(J745:J755,H745:H755)</f>
        <v>169.5</v>
      </c>
    </row>
    <row r="758" spans="1:10" ht="27.95" customHeight="1" x14ac:dyDescent="0.25">
      <c r="A758" s="22">
        <f>ROWS(A745:B756)+9</f>
        <v>21</v>
      </c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27.95" customHeight="1" x14ac:dyDescent="0.25">
      <c r="A759" s="57" t="s">
        <v>42</v>
      </c>
      <c r="B759" s="57"/>
      <c r="C759" s="21">
        <f ca="1">INDIRECT(_xlfn.TEXTJOIN("",TRUE,A761,"!",ADDRESS(5+A762*A758,12)))</f>
        <v>23</v>
      </c>
      <c r="D759" s="57" t="s">
        <v>40</v>
      </c>
      <c r="E759" s="57"/>
      <c r="F759" s="18">
        <f ca="1">INDIRECT(_xlfn.TEXTJOIN("",TRUE,A761,"!",ADDRESS(5+A762*A758,8)))</f>
        <v>7.3695652173913047</v>
      </c>
      <c r="G759" s="57" t="s">
        <v>41</v>
      </c>
      <c r="H759" s="57"/>
      <c r="I759" s="58">
        <f ca="1">INDIRECT(_xlfn.TEXTJOIN("",TRUE,A761,"!",ADDRESS(5+A762*A758,10)))</f>
        <v>7.3695652173913047</v>
      </c>
      <c r="J759" s="58"/>
    </row>
    <row r="760" spans="1:10" ht="27.95" customHeight="1" x14ac:dyDescent="0.25">
      <c r="A760" s="19" t="s">
        <v>38</v>
      </c>
      <c r="B760" s="59" t="str">
        <f ca="1">INDIRECT(_xlfn.TEXTJOIN("",TRUE,A761,"!",ADDRESS(5+A762*A758,2)))</f>
        <v>PASS</v>
      </c>
      <c r="C760" s="59"/>
      <c r="D760" s="60" t="s">
        <v>39</v>
      </c>
      <c r="E760" s="60"/>
      <c r="F760" s="61" t="str">
        <f ca="1">INDIRECT(_xlfn.TEXTJOIN("",TRUE,A761,"!",ADDRESS(5+A762*A758,5)))</f>
        <v/>
      </c>
      <c r="G760" s="61"/>
      <c r="H760" s="61"/>
      <c r="I760" s="61"/>
      <c r="J760" s="61"/>
    </row>
    <row r="761" spans="1:10" ht="27.95" customHeight="1" x14ac:dyDescent="0.25">
      <c r="A761" s="22" t="str">
        <f>A740</f>
        <v>TC_I</v>
      </c>
    </row>
    <row r="762" spans="1:10" ht="27.95" customHeight="1" x14ac:dyDescent="0.25">
      <c r="A762" s="22">
        <f>A741+1</f>
        <v>36</v>
      </c>
    </row>
    <row r="763" spans="1:10" ht="27.95" customHeight="1" x14ac:dyDescent="0.25">
      <c r="A763" s="62" t="s">
        <v>26</v>
      </c>
      <c r="B763" s="62"/>
      <c r="C763" s="62" t="str">
        <f ca="1">INDIRECT(_xlfn.TEXTJOIN("",TRUE,A782,"!",ADDRESS(9+(A783-1)*A779,2)))</f>
        <v>Mohini</v>
      </c>
      <c r="D763" s="62"/>
      <c r="E763" s="62"/>
      <c r="F763" s="62" t="s">
        <v>52</v>
      </c>
      <c r="G763" s="62"/>
      <c r="H763" s="62"/>
      <c r="I763" s="63">
        <f ca="1">INDIRECT(_xlfn.TEXTJOIN("",TRUE,A782,"!",ADDRESS(9+(A783-1)*A779,9)))</f>
        <v>250090101037</v>
      </c>
      <c r="J763" s="63"/>
    </row>
    <row r="764" spans="1:10" ht="27.95" customHeight="1" x14ac:dyDescent="0.25">
      <c r="A764" s="62" t="s">
        <v>27</v>
      </c>
      <c r="B764" s="62"/>
      <c r="C764" s="62" t="str">
        <f ca="1">INDIRECT(_xlfn.TEXTJOIN("",TRUE,A782,"!",ADDRESS(9+(A783-1)*A779,5)))</f>
        <v>Sunder Singh</v>
      </c>
      <c r="D764" s="62"/>
      <c r="E764" s="62"/>
      <c r="F764" s="64" t="s">
        <v>53</v>
      </c>
      <c r="G764" s="64"/>
      <c r="H764" s="64"/>
      <c r="I764" s="63" t="str">
        <f ca="1">INDIRECT(_xlfn.TEXTJOIN("",TRUE,A782,"!",ADDRESS(9+(A783-1)*A779,13)))</f>
        <v>UTU/2501104047</v>
      </c>
      <c r="J764" s="63"/>
    </row>
    <row r="765" spans="1:10" ht="27.95" customHeight="1" x14ac:dyDescent="0.25">
      <c r="A765" s="59" t="s">
        <v>30</v>
      </c>
      <c r="B765" s="59"/>
      <c r="C765" s="59" t="s">
        <v>31</v>
      </c>
      <c r="D765" s="59"/>
      <c r="E765" s="59"/>
      <c r="F765" s="59"/>
      <c r="G765" s="59"/>
      <c r="H765" s="15" t="s">
        <v>32</v>
      </c>
      <c r="I765" s="15" t="s">
        <v>12</v>
      </c>
      <c r="J765" s="15" t="s">
        <v>36</v>
      </c>
    </row>
    <row r="766" spans="1:10" ht="27.95" customHeight="1" x14ac:dyDescent="0.25">
      <c r="A766" s="49" t="str">
        <f ca="1">INDIRECT(_xlfn.TEXTJOIN("",TRUE,A782,"!",ADDRESS(13+(A783-1)*A779,1)))</f>
        <v>AHT 002</v>
      </c>
      <c r="B766" s="50"/>
      <c r="C766" s="51" t="str">
        <f ca="1">INDIRECT(_xlfn.TEXTJOIN("",TRUE,A782,"!",ADDRESS(13+(A783-1)*A779,2)))</f>
        <v>Engineering Chemistry</v>
      </c>
      <c r="D766" s="52"/>
      <c r="E766" s="52"/>
      <c r="F766" s="52"/>
      <c r="G766" s="53"/>
      <c r="H766" s="20">
        <f ca="1">INDIRECT(_xlfn.TEXTJOIN("",TRUE,A782,"!",ADDRESS(13+(A783-1)*A779,6)))</f>
        <v>4</v>
      </c>
      <c r="I766" s="20" t="str">
        <f ca="1">INDIRECT(_xlfn.TEXTJOIN("",TRUE,A782,"!",ADDRESS(13+(A783-1)*A779,13)))</f>
        <v>A</v>
      </c>
      <c r="J766" s="20">
        <f ca="1">INDIRECT(_xlfn.TEXTJOIN("",TRUE,A782,"!",ADDRESS(13+(A783-1)*A779,14)))</f>
        <v>9</v>
      </c>
    </row>
    <row r="767" spans="1:10" ht="27.95" customHeight="1" x14ac:dyDescent="0.25">
      <c r="A767" s="49" t="str">
        <f ca="1">INDIRECT(_xlfn.TEXTJOIN("",TRUE,A782,"!",ADDRESS(14+(A783-1)*A779,1)))</f>
        <v>AHT 003</v>
      </c>
      <c r="B767" s="50"/>
      <c r="C767" s="51" t="str">
        <f ca="1">INDIRECT(_xlfn.TEXTJOIN("",TRUE,A782,"!",ADDRESS(14+(A783-1)*A779,2)))</f>
        <v>Introduction to Engineering Mathematics</v>
      </c>
      <c r="D767" s="52"/>
      <c r="E767" s="52"/>
      <c r="F767" s="52"/>
      <c r="G767" s="53"/>
      <c r="H767" s="20">
        <f ca="1">INDIRECT(_xlfn.TEXTJOIN("",TRUE,A782,"!",ADDRESS(14+(A783-1)*A779,6)))</f>
        <v>4</v>
      </c>
      <c r="I767" s="20" t="str">
        <f ca="1">INDIRECT(_xlfn.TEXTJOIN("",TRUE,A782,"!",ADDRESS(14+(A783-1)*A779,13)))</f>
        <v>D+</v>
      </c>
      <c r="J767" s="20">
        <f ca="1">INDIRECT(_xlfn.TEXTJOIN("",TRUE,A782,"!",ADDRESS(14+(A783-1)*A779,14)))</f>
        <v>6.5</v>
      </c>
    </row>
    <row r="768" spans="1:10" ht="27.95" customHeight="1" x14ac:dyDescent="0.25">
      <c r="A768" s="49" t="str">
        <f ca="1">INDIRECT(_xlfn.TEXTJOIN("",TRUE,A782,"!",ADDRESS(15+(A783-1)*A779,1)))</f>
        <v>ECT 001</v>
      </c>
      <c r="B768" s="50"/>
      <c r="C768" s="51" t="str">
        <f ca="1">INDIRECT(_xlfn.TEXTJOIN("",TRUE,A782,"!",ADDRESS(15+(A783-1)*A779,2)))</f>
        <v>Basic Electronics Engineering</v>
      </c>
      <c r="D768" s="52"/>
      <c r="E768" s="52"/>
      <c r="F768" s="52"/>
      <c r="G768" s="53"/>
      <c r="H768" s="20">
        <f ca="1">INDIRECT(_xlfn.TEXTJOIN("",TRUE,A782,"!",ADDRESS(15+(A783-1)*A779,6)))</f>
        <v>4</v>
      </c>
      <c r="I768" s="20" t="str">
        <f ca="1">INDIRECT(_xlfn.TEXTJOIN("",TRUE,A782,"!",ADDRESS(15+(A783-1)*A779,13)))</f>
        <v>D+</v>
      </c>
      <c r="J768" s="20">
        <f ca="1">INDIRECT(_xlfn.TEXTJOIN("",TRUE,A782,"!",ADDRESS(15+(A783-1)*A779,14)))</f>
        <v>6.5</v>
      </c>
    </row>
    <row r="769" spans="1:10" ht="27.95" customHeight="1" x14ac:dyDescent="0.25">
      <c r="A769" s="49" t="str">
        <f ca="1">INDIRECT(_xlfn.TEXTJOIN("",TRUE,A782,"!",ADDRESS(16+(A783-1)*A779,1)))</f>
        <v>MET 001</v>
      </c>
      <c r="B769" s="50"/>
      <c r="C769" s="51" t="str">
        <f ca="1">INDIRECT(_xlfn.TEXTJOIN("",TRUE,A782,"!",ADDRESS(16+(A783-1)*A779,2)))</f>
        <v>Basic Mechanical Engineering</v>
      </c>
      <c r="D769" s="52"/>
      <c r="E769" s="52"/>
      <c r="F769" s="52"/>
      <c r="G769" s="53"/>
      <c r="H769" s="20">
        <f ca="1">INDIRECT(_xlfn.TEXTJOIN("",TRUE,A782,"!",ADDRESS(16+(A783-1)*A779,6)))</f>
        <v>4</v>
      </c>
      <c r="I769" s="20" t="str">
        <f ca="1">INDIRECT(_xlfn.TEXTJOIN("",TRUE,A782,"!",ADDRESS(16+(A783-1)*A779,13)))</f>
        <v>B+</v>
      </c>
      <c r="J769" s="20">
        <f ca="1">INDIRECT(_xlfn.TEXTJOIN("",TRUE,A782,"!",ADDRESS(16+(A783-1)*A779,14)))</f>
        <v>8.5</v>
      </c>
    </row>
    <row r="770" spans="1:10" ht="27.95" customHeight="1" x14ac:dyDescent="0.25">
      <c r="A770" s="49" t="str">
        <f ca="1">INDIRECT(_xlfn.TEXTJOIN("",TRUE,A782,"!",ADDRESS(17+(A783-1)*A779,1)))</f>
        <v>AHP 002</v>
      </c>
      <c r="B770" s="50"/>
      <c r="C770" s="51" t="str">
        <f ca="1">INDIRECT(_xlfn.TEXTJOIN("",TRUE,A782,"!",ADDRESS(17+(A783-1)*A779,2)))</f>
        <v>Engineering Chemistry Lab</v>
      </c>
      <c r="D770" s="52"/>
      <c r="E770" s="52"/>
      <c r="F770" s="52"/>
      <c r="G770" s="53"/>
      <c r="H770" s="20">
        <f ca="1">INDIRECT(_xlfn.TEXTJOIN("",TRUE,A782,"!",ADDRESS(17+(A783-1)*A779,6)))</f>
        <v>1</v>
      </c>
      <c r="I770" s="20" t="str">
        <f ca="1">INDIRECT(_xlfn.TEXTJOIN("",TRUE,A782,"!",ADDRESS(17+(A783-1)*A779,13)))</f>
        <v>A+</v>
      </c>
      <c r="J770" s="20">
        <f ca="1">INDIRECT(_xlfn.TEXTJOIN("",TRUE,A782,"!",ADDRESS(17+(A783-1)*A779,14)))</f>
        <v>9.5</v>
      </c>
    </row>
    <row r="771" spans="1:10" ht="27.95" customHeight="1" x14ac:dyDescent="0.25">
      <c r="A771" s="49" t="str">
        <f ca="1">INDIRECT(_xlfn.TEXTJOIN("",TRUE,A782,"!",ADDRESS(18+(A783-1)*A779,1)))</f>
        <v>ECP 001</v>
      </c>
      <c r="B771" s="50"/>
      <c r="C771" s="51" t="str">
        <f ca="1">INDIRECT(_xlfn.TEXTJOIN("",TRUE,A782,"!",ADDRESS(18+(A783-1)*A779,2)))</f>
        <v>Basic Electronics Engineering Lab</v>
      </c>
      <c r="D771" s="52"/>
      <c r="E771" s="52"/>
      <c r="F771" s="52"/>
      <c r="G771" s="53"/>
      <c r="H771" s="20">
        <f ca="1">INDIRECT(_xlfn.TEXTJOIN("",TRUE,A782,"!",ADDRESS(18+(A783-1)*A779,6)))</f>
        <v>1</v>
      </c>
      <c r="I771" s="20" t="str">
        <f ca="1">INDIRECT(_xlfn.TEXTJOIN("",TRUE,A782,"!",ADDRESS(18+(A783-1)*A779,13)))</f>
        <v>A+</v>
      </c>
      <c r="J771" s="20">
        <f ca="1">INDIRECT(_xlfn.TEXTJOIN("",TRUE,A782,"!",ADDRESS(18+(A783-1)*A779,14)))</f>
        <v>9.5</v>
      </c>
    </row>
    <row r="772" spans="1:10" ht="27.95" customHeight="1" x14ac:dyDescent="0.25">
      <c r="A772" s="49" t="str">
        <f ca="1">INDIRECT(_xlfn.TEXTJOIN("",TRUE,A782,"!",ADDRESS(19+(A783-1)*A779,1)))</f>
        <v>MEP 001</v>
      </c>
      <c r="B772" s="50"/>
      <c r="C772" s="51" t="str">
        <f ca="1">INDIRECT(_xlfn.TEXTJOIN("",TRUE,A782,"!",ADDRESS(19+(A783-1)*A779,2)))</f>
        <v>Basic Mechanical Engineering Lab</v>
      </c>
      <c r="D772" s="52"/>
      <c r="E772" s="52"/>
      <c r="F772" s="52"/>
      <c r="G772" s="53"/>
      <c r="H772" s="20">
        <f ca="1">INDIRECT(_xlfn.TEXTJOIN("",TRUE,A782,"!",ADDRESS(19+(A783-1)*A779,6)))</f>
        <v>1</v>
      </c>
      <c r="I772" s="20" t="str">
        <f ca="1">INDIRECT(_xlfn.TEXTJOIN("",TRUE,A782,"!",ADDRESS(19+(A783-1)*A779,13)))</f>
        <v>A+</v>
      </c>
      <c r="J772" s="20">
        <f ca="1">INDIRECT(_xlfn.TEXTJOIN("",TRUE,A782,"!",ADDRESS(19+(A783-1)*A779,14)))</f>
        <v>9.5</v>
      </c>
    </row>
    <row r="773" spans="1:10" ht="27.95" customHeight="1" x14ac:dyDescent="0.25">
      <c r="A773" s="49" t="str">
        <f ca="1">INDIRECT(_xlfn.TEXTJOIN("",TRUE,A782,"!",ADDRESS(20+(A783-1)*A779,1)))</f>
        <v>MEP 003</v>
      </c>
      <c r="B773" s="50"/>
      <c r="C773" s="51" t="str">
        <f ca="1">INDIRECT(_xlfn.TEXTJOIN("",TRUE,A782,"!",ADDRESS(20+(A783-1)*A779,2)))</f>
        <v>Workshop Practices Lab</v>
      </c>
      <c r="D773" s="52"/>
      <c r="E773" s="52"/>
      <c r="F773" s="52"/>
      <c r="G773" s="53"/>
      <c r="H773" s="20">
        <f ca="1">INDIRECT(_xlfn.TEXTJOIN("",TRUE,A782,"!",ADDRESS(20+(A783-1)*A779,6)))</f>
        <v>2</v>
      </c>
      <c r="I773" s="20" t="str">
        <f ca="1">INDIRECT(_xlfn.TEXTJOIN("",TRUE,A782,"!",ADDRESS(20+(A783-1)*A779,13)))</f>
        <v>A+</v>
      </c>
      <c r="J773" s="20">
        <f ca="1">INDIRECT(_xlfn.TEXTJOIN("",TRUE,A782,"!",ADDRESS(20+(A783-1)*A779,14)))</f>
        <v>9.5</v>
      </c>
    </row>
    <row r="774" spans="1:10" ht="27.95" customHeight="1" x14ac:dyDescent="0.25">
      <c r="A774" s="49" t="str">
        <f ca="1">INDIRECT(_xlfn.TEXTJOIN("",TRUE,A782,"!",ADDRESS(21+(A783-1)*A779,1)))</f>
        <v>AHP 004</v>
      </c>
      <c r="B774" s="50"/>
      <c r="C774" s="51" t="str">
        <f ca="1">INDIRECT(_xlfn.TEXTJOIN("",TRUE,A782,"!",ADDRESS(21+(A783-1)*A779,2)))</f>
        <v>Emerging Technologies in Engineering Lab</v>
      </c>
      <c r="D774" s="52"/>
      <c r="E774" s="52"/>
      <c r="F774" s="52"/>
      <c r="G774" s="53"/>
      <c r="H774" s="20">
        <f ca="1">INDIRECT(_xlfn.TEXTJOIN("",TRUE,A782,"!",ADDRESS(21+(A783-1)*A779,6)))</f>
        <v>1</v>
      </c>
      <c r="I774" s="20" t="str">
        <f ca="1">INDIRECT(_xlfn.TEXTJOIN("",TRUE,A782,"!",ADDRESS(21+(A783-1)*A779,13)))</f>
        <v>A+</v>
      </c>
      <c r="J774" s="20">
        <f ca="1">INDIRECT(_xlfn.TEXTJOIN("",TRUE,A782,"!",ADDRESS(21+(A783-1)*A779,14)))</f>
        <v>9.5</v>
      </c>
    </row>
    <row r="775" spans="1:10" ht="27.95" customHeight="1" x14ac:dyDescent="0.25">
      <c r="A775" s="49" t="str">
        <f ca="1">INDIRECT(_xlfn.TEXTJOIN("",TRUE,A782,"!",ADDRESS(22+(A783-1)*A779,1)))</f>
        <v>CSP 002</v>
      </c>
      <c r="B775" s="50"/>
      <c r="C775" s="51" t="str">
        <f ca="1">INDIRECT(_xlfn.TEXTJOIN("",TRUE,A782,"!",ADDRESS(22+(A783-1)*A779,2)))</f>
        <v>Computer Applications and IOT</v>
      </c>
      <c r="D775" s="52"/>
      <c r="E775" s="52"/>
      <c r="F775" s="52"/>
      <c r="G775" s="53"/>
      <c r="H775" s="20">
        <f ca="1">INDIRECT(_xlfn.TEXTJOIN("",TRUE,A782,"!",ADDRESS(22+(A783-1)*A779,6)))</f>
        <v>1</v>
      </c>
      <c r="I775" s="20" t="str">
        <f ca="1">INDIRECT(_xlfn.TEXTJOIN("",TRUE,A782,"!",ADDRESS(22+(A783-1)*A779,13)))</f>
        <v>A</v>
      </c>
      <c r="J775" s="20">
        <f ca="1">INDIRECT(_xlfn.TEXTJOIN("",TRUE,A782,"!",ADDRESS(22+(A783-1)*A779,14)))</f>
        <v>9</v>
      </c>
    </row>
    <row r="776" spans="1:10" ht="27.95" customHeight="1" x14ac:dyDescent="0.25">
      <c r="A776" s="49" t="str">
        <f ca="1">INDIRECT(_xlfn.TEXTJOIN("",TRUE,A782,"!",ADDRESS(23+(A783-1)*A779,1)))</f>
        <v>AHP 006</v>
      </c>
      <c r="B776" s="50"/>
      <c r="C776" s="51" t="str">
        <f ca="1">INDIRECT(_xlfn.TEXTJOIN("",TRUE,A782,"!",ADDRESS(23+(A783-1)*A779,2)))</f>
        <v>English Language Lab ($)</v>
      </c>
      <c r="D776" s="52"/>
      <c r="E776" s="52"/>
      <c r="F776" s="52"/>
      <c r="G776" s="53"/>
      <c r="H776" s="20">
        <f ca="1">INDIRECT(_xlfn.TEXTJOIN("",TRUE,A782,"!",ADDRESS(23+(A783-1)*A779,6)))</f>
        <v>0</v>
      </c>
      <c r="I776" s="20" t="str">
        <f ca="1">INDIRECT(_xlfn.TEXTJOIN("",TRUE,A782,"!",ADDRESS(23+(A783-1)*A779,13)))</f>
        <v>C+</v>
      </c>
      <c r="J776" s="20">
        <f ca="1">INDIRECT(_xlfn.TEXTJOIN("",TRUE,A782,"!",ADDRESS(23+(A783-1)*A779,14)))</f>
        <v>7.5</v>
      </c>
    </row>
    <row r="777" spans="1:10" ht="27.95" customHeight="1" x14ac:dyDescent="0.25">
      <c r="A777" s="49" t="str">
        <f ca="1">INDIRECT(_xlfn.TEXTJOIN("",TRUE,A782,"!",ADDRESS(24+(A783-1)*A779,1)))</f>
        <v>GP 01</v>
      </c>
      <c r="B777" s="50"/>
      <c r="C777" s="51" t="str">
        <f ca="1">INDIRECT(_xlfn.TEXTJOIN("",TRUE,A782,"!",ADDRESS(24+(A783-1)*A779,2)))</f>
        <v>General Proficiency ($)</v>
      </c>
      <c r="D777" s="52"/>
      <c r="E777" s="52"/>
      <c r="F777" s="52"/>
      <c r="G777" s="53"/>
      <c r="H777" s="20">
        <f ca="1">INDIRECT(_xlfn.TEXTJOIN("",TRUE,A782,"!",ADDRESS(24+(A783-1)*A779,6)))</f>
        <v>0</v>
      </c>
      <c r="I777" s="54" t="str">
        <f ca="1">INDIRECT(_xlfn.TEXTJOIN("",TRUE,A782,"!",ADDRESS(24+(A783-1)*A779,13)))</f>
        <v>Excellent</v>
      </c>
      <c r="J777" s="55"/>
    </row>
    <row r="778" spans="1:10" ht="27.95" customHeight="1" x14ac:dyDescent="0.25">
      <c r="A778" s="56" t="s">
        <v>54</v>
      </c>
      <c r="B778" s="56"/>
      <c r="C778" s="56"/>
      <c r="D778" s="56"/>
      <c r="E778" s="56"/>
      <c r="F778" s="56"/>
      <c r="G778" s="56"/>
      <c r="H778" s="16">
        <f ca="1">SUM(H766:H777)</f>
        <v>23</v>
      </c>
      <c r="I778" s="16" t="s">
        <v>46</v>
      </c>
      <c r="J778" s="16">
        <f ca="1">SUMPRODUCT(J766:J776,H766:H776)</f>
        <v>188</v>
      </c>
    </row>
    <row r="779" spans="1:10" ht="27.95" customHeight="1" x14ac:dyDescent="0.25">
      <c r="A779" s="22">
        <f>ROWS(A766:B777)+9</f>
        <v>21</v>
      </c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27.95" customHeight="1" x14ac:dyDescent="0.25">
      <c r="A780" s="57" t="s">
        <v>42</v>
      </c>
      <c r="B780" s="57"/>
      <c r="C780" s="21">
        <f ca="1">INDIRECT(_xlfn.TEXTJOIN("",TRUE,A782,"!",ADDRESS(5+A783*A779,12)))</f>
        <v>23</v>
      </c>
      <c r="D780" s="57" t="s">
        <v>40</v>
      </c>
      <c r="E780" s="57"/>
      <c r="F780" s="18">
        <f ca="1">INDIRECT(_xlfn.TEXTJOIN("",TRUE,A782,"!",ADDRESS(5+A783*A779,8)))</f>
        <v>8.1739130434782616</v>
      </c>
      <c r="G780" s="57" t="s">
        <v>41</v>
      </c>
      <c r="H780" s="57"/>
      <c r="I780" s="58">
        <f ca="1">INDIRECT(_xlfn.TEXTJOIN("",TRUE,A782,"!",ADDRESS(5+A783*A779,10)))</f>
        <v>8.1739130434782616</v>
      </c>
      <c r="J780" s="58"/>
    </row>
    <row r="781" spans="1:10" ht="27.95" customHeight="1" x14ac:dyDescent="0.25">
      <c r="A781" s="19" t="s">
        <v>38</v>
      </c>
      <c r="B781" s="59" t="str">
        <f ca="1">INDIRECT(_xlfn.TEXTJOIN("",TRUE,A782,"!",ADDRESS(5+A783*A779,2)))</f>
        <v>PASS</v>
      </c>
      <c r="C781" s="59"/>
      <c r="D781" s="60" t="s">
        <v>39</v>
      </c>
      <c r="E781" s="60"/>
      <c r="F781" s="61" t="str">
        <f ca="1">INDIRECT(_xlfn.TEXTJOIN("",TRUE,A782,"!",ADDRESS(5+A783*A779,5)))</f>
        <v/>
      </c>
      <c r="G781" s="61"/>
      <c r="H781" s="61"/>
      <c r="I781" s="61"/>
      <c r="J781" s="61"/>
    </row>
    <row r="782" spans="1:10" ht="27.95" customHeight="1" x14ac:dyDescent="0.25">
      <c r="A782" s="22" t="str">
        <f>A761</f>
        <v>TC_I</v>
      </c>
    </row>
    <row r="783" spans="1:10" ht="27.95" customHeight="1" x14ac:dyDescent="0.25">
      <c r="A783" s="22">
        <f>A762+1</f>
        <v>37</v>
      </c>
    </row>
    <row r="784" spans="1:10" ht="27.95" customHeight="1" x14ac:dyDescent="0.25">
      <c r="A784" s="62" t="s">
        <v>26</v>
      </c>
      <c r="B784" s="62"/>
      <c r="C784" s="62" t="str">
        <f ca="1">INDIRECT(_xlfn.TEXTJOIN("",TRUE,A803,"!",ADDRESS(9+(A804-1)*A800,2)))</f>
        <v>Mohit Singh Bisht</v>
      </c>
      <c r="D784" s="62"/>
      <c r="E784" s="62"/>
      <c r="F784" s="62" t="s">
        <v>52</v>
      </c>
      <c r="G784" s="62"/>
      <c r="H784" s="62"/>
      <c r="I784" s="63">
        <f ca="1">INDIRECT(_xlfn.TEXTJOIN("",TRUE,A803,"!",ADDRESS(9+(A804-1)*A800,9)))</f>
        <v>250090101038</v>
      </c>
      <c r="J784" s="63"/>
    </row>
    <row r="785" spans="1:10" ht="27.95" customHeight="1" x14ac:dyDescent="0.25">
      <c r="A785" s="62" t="s">
        <v>27</v>
      </c>
      <c r="B785" s="62"/>
      <c r="C785" s="62" t="str">
        <f ca="1">INDIRECT(_xlfn.TEXTJOIN("",TRUE,A803,"!",ADDRESS(9+(A804-1)*A800,5)))</f>
        <v>Devendra Singh Bisht</v>
      </c>
      <c r="D785" s="62"/>
      <c r="E785" s="62"/>
      <c r="F785" s="64" t="s">
        <v>53</v>
      </c>
      <c r="G785" s="64"/>
      <c r="H785" s="64"/>
      <c r="I785" s="63" t="str">
        <f ca="1">INDIRECT(_xlfn.TEXTJOIN("",TRUE,A803,"!",ADDRESS(9+(A804-1)*A800,13)))</f>
        <v>UTU/2501104000</v>
      </c>
      <c r="J785" s="63"/>
    </row>
    <row r="786" spans="1:10" ht="27.95" customHeight="1" x14ac:dyDescent="0.25">
      <c r="A786" s="59" t="s">
        <v>30</v>
      </c>
      <c r="B786" s="59"/>
      <c r="C786" s="59" t="s">
        <v>31</v>
      </c>
      <c r="D786" s="59"/>
      <c r="E786" s="59"/>
      <c r="F786" s="59"/>
      <c r="G786" s="59"/>
      <c r="H786" s="15" t="s">
        <v>32</v>
      </c>
      <c r="I786" s="15" t="s">
        <v>12</v>
      </c>
      <c r="J786" s="15" t="s">
        <v>36</v>
      </c>
    </row>
    <row r="787" spans="1:10" ht="27.95" customHeight="1" x14ac:dyDescent="0.25">
      <c r="A787" s="49" t="str">
        <f ca="1">INDIRECT(_xlfn.TEXTJOIN("",TRUE,A803,"!",ADDRESS(13+(A804-1)*A800,1)))</f>
        <v>AHT 002</v>
      </c>
      <c r="B787" s="50"/>
      <c r="C787" s="51" t="str">
        <f ca="1">INDIRECT(_xlfn.TEXTJOIN("",TRUE,A803,"!",ADDRESS(13+(A804-1)*A800,2)))</f>
        <v>Engineering Chemistry</v>
      </c>
      <c r="D787" s="52"/>
      <c r="E787" s="52"/>
      <c r="F787" s="52"/>
      <c r="G787" s="53"/>
      <c r="H787" s="20">
        <f ca="1">INDIRECT(_xlfn.TEXTJOIN("",TRUE,A803,"!",ADDRESS(13+(A804-1)*A800,6)))</f>
        <v>4</v>
      </c>
      <c r="I787" s="20" t="str">
        <f ca="1">INDIRECT(_xlfn.TEXTJOIN("",TRUE,A803,"!",ADDRESS(13+(A804-1)*A800,13)))</f>
        <v>C</v>
      </c>
      <c r="J787" s="20">
        <f ca="1">INDIRECT(_xlfn.TEXTJOIN("",TRUE,A803,"!",ADDRESS(13+(A804-1)*A800,14)))</f>
        <v>7</v>
      </c>
    </row>
    <row r="788" spans="1:10" ht="27.95" customHeight="1" x14ac:dyDescent="0.25">
      <c r="A788" s="49" t="str">
        <f ca="1">INDIRECT(_xlfn.TEXTJOIN("",TRUE,A803,"!",ADDRESS(14+(A804-1)*A800,1)))</f>
        <v>AHT 003</v>
      </c>
      <c r="B788" s="50"/>
      <c r="C788" s="51" t="str">
        <f ca="1">INDIRECT(_xlfn.TEXTJOIN("",TRUE,A803,"!",ADDRESS(14+(A804-1)*A800,2)))</f>
        <v>Introduction to Engineering Mathematics</v>
      </c>
      <c r="D788" s="52"/>
      <c r="E788" s="52"/>
      <c r="F788" s="52"/>
      <c r="G788" s="53"/>
      <c r="H788" s="20">
        <f ca="1">INDIRECT(_xlfn.TEXTJOIN("",TRUE,A803,"!",ADDRESS(14+(A804-1)*A800,6)))</f>
        <v>4</v>
      </c>
      <c r="I788" s="20" t="str">
        <f ca="1">INDIRECT(_xlfn.TEXTJOIN("",TRUE,A803,"!",ADDRESS(14+(A804-1)*A800,13)))</f>
        <v>E+</v>
      </c>
      <c r="J788" s="20">
        <f ca="1">INDIRECT(_xlfn.TEXTJOIN("",TRUE,A803,"!",ADDRESS(14+(A804-1)*A800,14)))</f>
        <v>5.5</v>
      </c>
    </row>
    <row r="789" spans="1:10" ht="27.95" customHeight="1" x14ac:dyDescent="0.25">
      <c r="A789" s="49" t="str">
        <f ca="1">INDIRECT(_xlfn.TEXTJOIN("",TRUE,A803,"!",ADDRESS(15+(A804-1)*A800,1)))</f>
        <v>ECT 001</v>
      </c>
      <c r="B789" s="50"/>
      <c r="C789" s="51" t="str">
        <f ca="1">INDIRECT(_xlfn.TEXTJOIN("",TRUE,A803,"!",ADDRESS(15+(A804-1)*A800,2)))</f>
        <v>Basic Electronics Engineering</v>
      </c>
      <c r="D789" s="52"/>
      <c r="E789" s="52"/>
      <c r="F789" s="52"/>
      <c r="G789" s="53"/>
      <c r="H789" s="20">
        <f ca="1">INDIRECT(_xlfn.TEXTJOIN("",TRUE,A803,"!",ADDRESS(15+(A804-1)*A800,6)))</f>
        <v>4</v>
      </c>
      <c r="I789" s="20" t="str">
        <f ca="1">INDIRECT(_xlfn.TEXTJOIN("",TRUE,A803,"!",ADDRESS(15+(A804-1)*A800,13)))</f>
        <v>E+</v>
      </c>
      <c r="J789" s="20">
        <f ca="1">INDIRECT(_xlfn.TEXTJOIN("",TRUE,A803,"!",ADDRESS(15+(A804-1)*A800,14)))</f>
        <v>5.5</v>
      </c>
    </row>
    <row r="790" spans="1:10" ht="27.95" customHeight="1" x14ac:dyDescent="0.25">
      <c r="A790" s="49" t="str">
        <f ca="1">INDIRECT(_xlfn.TEXTJOIN("",TRUE,A803,"!",ADDRESS(16+(A804-1)*A800,1)))</f>
        <v>MET 001</v>
      </c>
      <c r="B790" s="50"/>
      <c r="C790" s="51" t="str">
        <f ca="1">INDIRECT(_xlfn.TEXTJOIN("",TRUE,A803,"!",ADDRESS(16+(A804-1)*A800,2)))</f>
        <v>Basic Mechanical Engineering</v>
      </c>
      <c r="D790" s="52"/>
      <c r="E790" s="52"/>
      <c r="F790" s="52"/>
      <c r="G790" s="53"/>
      <c r="H790" s="20">
        <f ca="1">INDIRECT(_xlfn.TEXTJOIN("",TRUE,A803,"!",ADDRESS(16+(A804-1)*A800,6)))</f>
        <v>4</v>
      </c>
      <c r="I790" s="20" t="str">
        <f ca="1">INDIRECT(_xlfn.TEXTJOIN("",TRUE,A803,"!",ADDRESS(16+(A804-1)*A800,13)))</f>
        <v>D</v>
      </c>
      <c r="J790" s="20">
        <f ca="1">INDIRECT(_xlfn.TEXTJOIN("",TRUE,A803,"!",ADDRESS(16+(A804-1)*A800,14)))</f>
        <v>6</v>
      </c>
    </row>
    <row r="791" spans="1:10" ht="27.95" customHeight="1" x14ac:dyDescent="0.25">
      <c r="A791" s="49" t="str">
        <f ca="1">INDIRECT(_xlfn.TEXTJOIN("",TRUE,A803,"!",ADDRESS(17+(A804-1)*A800,1)))</f>
        <v>AHP 002</v>
      </c>
      <c r="B791" s="50"/>
      <c r="C791" s="51" t="str">
        <f ca="1">INDIRECT(_xlfn.TEXTJOIN("",TRUE,A803,"!",ADDRESS(17+(A804-1)*A800,2)))</f>
        <v>Engineering Chemistry Lab</v>
      </c>
      <c r="D791" s="52"/>
      <c r="E791" s="52"/>
      <c r="F791" s="52"/>
      <c r="G791" s="53"/>
      <c r="H791" s="20">
        <f ca="1">INDIRECT(_xlfn.TEXTJOIN("",TRUE,A803,"!",ADDRESS(17+(A804-1)*A800,6)))</f>
        <v>1</v>
      </c>
      <c r="I791" s="20" t="str">
        <f ca="1">INDIRECT(_xlfn.TEXTJOIN("",TRUE,A803,"!",ADDRESS(17+(A804-1)*A800,13)))</f>
        <v>B</v>
      </c>
      <c r="J791" s="20">
        <f ca="1">INDIRECT(_xlfn.TEXTJOIN("",TRUE,A803,"!",ADDRESS(17+(A804-1)*A800,14)))</f>
        <v>8</v>
      </c>
    </row>
    <row r="792" spans="1:10" ht="27.95" customHeight="1" x14ac:dyDescent="0.25">
      <c r="A792" s="49" t="str">
        <f ca="1">INDIRECT(_xlfn.TEXTJOIN("",TRUE,A803,"!",ADDRESS(18+(A804-1)*A800,1)))</f>
        <v>ECP 001</v>
      </c>
      <c r="B792" s="50"/>
      <c r="C792" s="51" t="str">
        <f ca="1">INDIRECT(_xlfn.TEXTJOIN("",TRUE,A803,"!",ADDRESS(18+(A804-1)*A800,2)))</f>
        <v>Basic Electronics Engineering Lab</v>
      </c>
      <c r="D792" s="52"/>
      <c r="E792" s="52"/>
      <c r="F792" s="52"/>
      <c r="G792" s="53"/>
      <c r="H792" s="20">
        <f ca="1">INDIRECT(_xlfn.TEXTJOIN("",TRUE,A803,"!",ADDRESS(18+(A804-1)*A800,6)))</f>
        <v>1</v>
      </c>
      <c r="I792" s="20" t="str">
        <f ca="1">INDIRECT(_xlfn.TEXTJOIN("",TRUE,A803,"!",ADDRESS(18+(A804-1)*A800,13)))</f>
        <v>C+</v>
      </c>
      <c r="J792" s="20">
        <f ca="1">INDIRECT(_xlfn.TEXTJOIN("",TRUE,A803,"!",ADDRESS(18+(A804-1)*A800,14)))</f>
        <v>7.5</v>
      </c>
    </row>
    <row r="793" spans="1:10" ht="27.95" customHeight="1" x14ac:dyDescent="0.25">
      <c r="A793" s="49" t="str">
        <f ca="1">INDIRECT(_xlfn.TEXTJOIN("",TRUE,A803,"!",ADDRESS(19+(A804-1)*A800,1)))</f>
        <v>MEP 001</v>
      </c>
      <c r="B793" s="50"/>
      <c r="C793" s="51" t="str">
        <f ca="1">INDIRECT(_xlfn.TEXTJOIN("",TRUE,A803,"!",ADDRESS(19+(A804-1)*A800,2)))</f>
        <v>Basic Mechanical Engineering Lab</v>
      </c>
      <c r="D793" s="52"/>
      <c r="E793" s="52"/>
      <c r="F793" s="52"/>
      <c r="G793" s="53"/>
      <c r="H793" s="20">
        <f ca="1">INDIRECT(_xlfn.TEXTJOIN("",TRUE,A803,"!",ADDRESS(19+(A804-1)*A800,6)))</f>
        <v>1</v>
      </c>
      <c r="I793" s="20" t="str">
        <f ca="1">INDIRECT(_xlfn.TEXTJOIN("",TRUE,A803,"!",ADDRESS(19+(A804-1)*A800,13)))</f>
        <v>A+</v>
      </c>
      <c r="J793" s="20">
        <f ca="1">INDIRECT(_xlfn.TEXTJOIN("",TRUE,A803,"!",ADDRESS(19+(A804-1)*A800,14)))</f>
        <v>9.5</v>
      </c>
    </row>
    <row r="794" spans="1:10" ht="27.95" customHeight="1" x14ac:dyDescent="0.25">
      <c r="A794" s="49" t="str">
        <f ca="1">INDIRECT(_xlfn.TEXTJOIN("",TRUE,A803,"!",ADDRESS(20+(A804-1)*A800,1)))</f>
        <v>MEP 003</v>
      </c>
      <c r="B794" s="50"/>
      <c r="C794" s="51" t="str">
        <f ca="1">INDIRECT(_xlfn.TEXTJOIN("",TRUE,A803,"!",ADDRESS(20+(A804-1)*A800,2)))</f>
        <v>Workshop Practices Lab</v>
      </c>
      <c r="D794" s="52"/>
      <c r="E794" s="52"/>
      <c r="F794" s="52"/>
      <c r="G794" s="53"/>
      <c r="H794" s="20">
        <f ca="1">INDIRECT(_xlfn.TEXTJOIN("",TRUE,A803,"!",ADDRESS(20+(A804-1)*A800,6)))</f>
        <v>2</v>
      </c>
      <c r="I794" s="20" t="str">
        <f ca="1">INDIRECT(_xlfn.TEXTJOIN("",TRUE,A803,"!",ADDRESS(20+(A804-1)*A800,13)))</f>
        <v>A+</v>
      </c>
      <c r="J794" s="20">
        <f ca="1">INDIRECT(_xlfn.TEXTJOIN("",TRUE,A803,"!",ADDRESS(20+(A804-1)*A800,14)))</f>
        <v>9.5</v>
      </c>
    </row>
    <row r="795" spans="1:10" ht="27.95" customHeight="1" x14ac:dyDescent="0.25">
      <c r="A795" s="49" t="str">
        <f ca="1">INDIRECT(_xlfn.TEXTJOIN("",TRUE,A803,"!",ADDRESS(21+(A804-1)*A800,1)))</f>
        <v>AHP 004</v>
      </c>
      <c r="B795" s="50"/>
      <c r="C795" s="51" t="str">
        <f ca="1">INDIRECT(_xlfn.TEXTJOIN("",TRUE,A803,"!",ADDRESS(21+(A804-1)*A800,2)))</f>
        <v>Emerging Technologies in Engineering Lab</v>
      </c>
      <c r="D795" s="52"/>
      <c r="E795" s="52"/>
      <c r="F795" s="52"/>
      <c r="G795" s="53"/>
      <c r="H795" s="20">
        <f ca="1">INDIRECT(_xlfn.TEXTJOIN("",TRUE,A803,"!",ADDRESS(21+(A804-1)*A800,6)))</f>
        <v>1</v>
      </c>
      <c r="I795" s="20" t="str">
        <f ca="1">INDIRECT(_xlfn.TEXTJOIN("",TRUE,A803,"!",ADDRESS(21+(A804-1)*A800,13)))</f>
        <v>B+</v>
      </c>
      <c r="J795" s="20">
        <f ca="1">INDIRECT(_xlfn.TEXTJOIN("",TRUE,A803,"!",ADDRESS(21+(A804-1)*A800,14)))</f>
        <v>8.5</v>
      </c>
    </row>
    <row r="796" spans="1:10" ht="27.95" customHeight="1" x14ac:dyDescent="0.25">
      <c r="A796" s="49" t="str">
        <f ca="1">INDIRECT(_xlfn.TEXTJOIN("",TRUE,A803,"!",ADDRESS(22+(A804-1)*A800,1)))</f>
        <v>CSP 002</v>
      </c>
      <c r="B796" s="50"/>
      <c r="C796" s="51" t="str">
        <f ca="1">INDIRECT(_xlfn.TEXTJOIN("",TRUE,A803,"!",ADDRESS(22+(A804-1)*A800,2)))</f>
        <v>Computer Applications and IOT</v>
      </c>
      <c r="D796" s="52"/>
      <c r="E796" s="52"/>
      <c r="F796" s="52"/>
      <c r="G796" s="53"/>
      <c r="H796" s="20">
        <f ca="1">INDIRECT(_xlfn.TEXTJOIN("",TRUE,A803,"!",ADDRESS(22+(A804-1)*A800,6)))</f>
        <v>1</v>
      </c>
      <c r="I796" s="20" t="str">
        <f ca="1">INDIRECT(_xlfn.TEXTJOIN("",TRUE,A803,"!",ADDRESS(22+(A804-1)*A800,13)))</f>
        <v>A</v>
      </c>
      <c r="J796" s="20">
        <f ca="1">INDIRECT(_xlfn.TEXTJOIN("",TRUE,A803,"!",ADDRESS(22+(A804-1)*A800,14)))</f>
        <v>9</v>
      </c>
    </row>
    <row r="797" spans="1:10" ht="27.95" customHeight="1" x14ac:dyDescent="0.25">
      <c r="A797" s="49" t="str">
        <f ca="1">INDIRECT(_xlfn.TEXTJOIN("",TRUE,A803,"!",ADDRESS(23+(A804-1)*A800,1)))</f>
        <v>AHP 006</v>
      </c>
      <c r="B797" s="50"/>
      <c r="C797" s="51" t="str">
        <f ca="1">INDIRECT(_xlfn.TEXTJOIN("",TRUE,A803,"!",ADDRESS(23+(A804-1)*A800,2)))</f>
        <v>English Language Lab ($)</v>
      </c>
      <c r="D797" s="52"/>
      <c r="E797" s="52"/>
      <c r="F797" s="52"/>
      <c r="G797" s="53"/>
      <c r="H797" s="20">
        <f ca="1">INDIRECT(_xlfn.TEXTJOIN("",TRUE,A803,"!",ADDRESS(23+(A804-1)*A800,6)))</f>
        <v>0</v>
      </c>
      <c r="I797" s="20" t="str">
        <f ca="1">INDIRECT(_xlfn.TEXTJOIN("",TRUE,A803,"!",ADDRESS(23+(A804-1)*A800,13)))</f>
        <v>C+</v>
      </c>
      <c r="J797" s="20">
        <f ca="1">INDIRECT(_xlfn.TEXTJOIN("",TRUE,A803,"!",ADDRESS(23+(A804-1)*A800,14)))</f>
        <v>7.5</v>
      </c>
    </row>
    <row r="798" spans="1:10" ht="27.95" customHeight="1" x14ac:dyDescent="0.25">
      <c r="A798" s="49" t="str">
        <f ca="1">INDIRECT(_xlfn.TEXTJOIN("",TRUE,A803,"!",ADDRESS(24+(A804-1)*A800,1)))</f>
        <v>GP 01</v>
      </c>
      <c r="B798" s="50"/>
      <c r="C798" s="51" t="str">
        <f ca="1">INDIRECT(_xlfn.TEXTJOIN("",TRUE,A803,"!",ADDRESS(24+(A804-1)*A800,2)))</f>
        <v>General Proficiency ($)</v>
      </c>
      <c r="D798" s="52"/>
      <c r="E798" s="52"/>
      <c r="F798" s="52"/>
      <c r="G798" s="53"/>
      <c r="H798" s="20">
        <f ca="1">INDIRECT(_xlfn.TEXTJOIN("",TRUE,A803,"!",ADDRESS(24+(A804-1)*A800,6)))</f>
        <v>0</v>
      </c>
      <c r="I798" s="54" t="str">
        <f ca="1">INDIRECT(_xlfn.TEXTJOIN("",TRUE,A803,"!",ADDRESS(24+(A804-1)*A800,13)))</f>
        <v>Excellent</v>
      </c>
      <c r="J798" s="55"/>
    </row>
    <row r="799" spans="1:10" ht="27.95" customHeight="1" x14ac:dyDescent="0.25">
      <c r="A799" s="56" t="s">
        <v>54</v>
      </c>
      <c r="B799" s="56"/>
      <c r="C799" s="56"/>
      <c r="D799" s="56"/>
      <c r="E799" s="56"/>
      <c r="F799" s="56"/>
      <c r="G799" s="56"/>
      <c r="H799" s="16">
        <f ca="1">SUM(H787:H798)</f>
        <v>23</v>
      </c>
      <c r="I799" s="16" t="s">
        <v>46</v>
      </c>
      <c r="J799" s="16">
        <f ca="1">SUMPRODUCT(J787:J797,H787:H797)</f>
        <v>157.5</v>
      </c>
    </row>
    <row r="800" spans="1:10" ht="27.95" customHeight="1" x14ac:dyDescent="0.25">
      <c r="A800" s="22">
        <f>ROWS(A787:B798)+9</f>
        <v>21</v>
      </c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27.95" customHeight="1" x14ac:dyDescent="0.25">
      <c r="A801" s="57" t="s">
        <v>42</v>
      </c>
      <c r="B801" s="57"/>
      <c r="C801" s="21">
        <f ca="1">INDIRECT(_xlfn.TEXTJOIN("",TRUE,A803,"!",ADDRESS(5+A804*A800,12)))</f>
        <v>23</v>
      </c>
      <c r="D801" s="57" t="s">
        <v>40</v>
      </c>
      <c r="E801" s="57"/>
      <c r="F801" s="18">
        <f ca="1">INDIRECT(_xlfn.TEXTJOIN("",TRUE,A803,"!",ADDRESS(5+A804*A800,8)))</f>
        <v>6.8478260869565215</v>
      </c>
      <c r="G801" s="57" t="s">
        <v>41</v>
      </c>
      <c r="H801" s="57"/>
      <c r="I801" s="58">
        <f ca="1">INDIRECT(_xlfn.TEXTJOIN("",TRUE,A803,"!",ADDRESS(5+A804*A800,10)))</f>
        <v>6.8478260869565215</v>
      </c>
      <c r="J801" s="58"/>
    </row>
    <row r="802" spans="1:10" ht="27.95" customHeight="1" x14ac:dyDescent="0.25">
      <c r="A802" s="19" t="s">
        <v>38</v>
      </c>
      <c r="B802" s="59" t="str">
        <f ca="1">INDIRECT(_xlfn.TEXTJOIN("",TRUE,A803,"!",ADDRESS(5+A804*A800,2)))</f>
        <v>PASS</v>
      </c>
      <c r="C802" s="59"/>
      <c r="D802" s="60" t="s">
        <v>39</v>
      </c>
      <c r="E802" s="60"/>
      <c r="F802" s="61" t="str">
        <f ca="1">INDIRECT(_xlfn.TEXTJOIN("",TRUE,A803,"!",ADDRESS(5+A804*A800,5)))</f>
        <v/>
      </c>
      <c r="G802" s="61"/>
      <c r="H802" s="61"/>
      <c r="I802" s="61"/>
      <c r="J802" s="61"/>
    </row>
    <row r="803" spans="1:10" ht="27.95" customHeight="1" x14ac:dyDescent="0.25">
      <c r="A803" s="22" t="str">
        <f>A782</f>
        <v>TC_I</v>
      </c>
    </row>
    <row r="804" spans="1:10" ht="27.95" customHeight="1" x14ac:dyDescent="0.25">
      <c r="A804" s="22">
        <f>A783+1</f>
        <v>38</v>
      </c>
    </row>
    <row r="805" spans="1:10" ht="27.95" customHeight="1" x14ac:dyDescent="0.25">
      <c r="A805" s="62" t="s">
        <v>26</v>
      </c>
      <c r="B805" s="62"/>
      <c r="C805" s="62" t="str">
        <f ca="1">INDIRECT(_xlfn.TEXTJOIN("",TRUE,A824,"!",ADDRESS(9+(A825-1)*A821,2)))</f>
        <v>Priyanshu Bisht</v>
      </c>
      <c r="D805" s="62"/>
      <c r="E805" s="62"/>
      <c r="F805" s="62" t="s">
        <v>52</v>
      </c>
      <c r="G805" s="62"/>
      <c r="H805" s="62"/>
      <c r="I805" s="63">
        <f ca="1">INDIRECT(_xlfn.TEXTJOIN("",TRUE,A824,"!",ADDRESS(9+(A825-1)*A821,9)))</f>
        <v>250090101039</v>
      </c>
      <c r="J805" s="63"/>
    </row>
    <row r="806" spans="1:10" ht="27.95" customHeight="1" x14ac:dyDescent="0.25">
      <c r="A806" s="62" t="s">
        <v>27</v>
      </c>
      <c r="B806" s="62"/>
      <c r="C806" s="62" t="str">
        <f ca="1">INDIRECT(_xlfn.TEXTJOIN("",TRUE,A824,"!",ADDRESS(9+(A825-1)*A821,5)))</f>
        <v>Ranjeet Singh</v>
      </c>
      <c r="D806" s="62"/>
      <c r="E806" s="62"/>
      <c r="F806" s="64" t="s">
        <v>53</v>
      </c>
      <c r="G806" s="64"/>
      <c r="H806" s="64"/>
      <c r="I806" s="63" t="str">
        <f ca="1">INDIRECT(_xlfn.TEXTJOIN("",TRUE,A824,"!",ADDRESS(9+(A825-1)*A821,13)))</f>
        <v>UTU/2501103720</v>
      </c>
      <c r="J806" s="63"/>
    </row>
    <row r="807" spans="1:10" ht="27.95" customHeight="1" x14ac:dyDescent="0.25">
      <c r="A807" s="59" t="s">
        <v>30</v>
      </c>
      <c r="B807" s="59"/>
      <c r="C807" s="59" t="s">
        <v>31</v>
      </c>
      <c r="D807" s="59"/>
      <c r="E807" s="59"/>
      <c r="F807" s="59"/>
      <c r="G807" s="59"/>
      <c r="H807" s="15" t="s">
        <v>32</v>
      </c>
      <c r="I807" s="15" t="s">
        <v>12</v>
      </c>
      <c r="J807" s="15" t="s">
        <v>36</v>
      </c>
    </row>
    <row r="808" spans="1:10" ht="27.95" customHeight="1" x14ac:dyDescent="0.25">
      <c r="A808" s="49" t="str">
        <f ca="1">INDIRECT(_xlfn.TEXTJOIN("",TRUE,A824,"!",ADDRESS(13+(A825-1)*A821,1)))</f>
        <v>AHT 002</v>
      </c>
      <c r="B808" s="50"/>
      <c r="C808" s="51" t="str">
        <f ca="1">INDIRECT(_xlfn.TEXTJOIN("",TRUE,A824,"!",ADDRESS(13+(A825-1)*A821,2)))</f>
        <v>Engineering Chemistry</v>
      </c>
      <c r="D808" s="52"/>
      <c r="E808" s="52"/>
      <c r="F808" s="52"/>
      <c r="G808" s="53"/>
      <c r="H808" s="20">
        <f ca="1">INDIRECT(_xlfn.TEXTJOIN("",TRUE,A824,"!",ADDRESS(13+(A825-1)*A821,6)))</f>
        <v>4</v>
      </c>
      <c r="I808" s="20" t="str">
        <f ca="1">INDIRECT(_xlfn.TEXTJOIN("",TRUE,A824,"!",ADDRESS(13+(A825-1)*A821,13)))</f>
        <v>E+</v>
      </c>
      <c r="J808" s="20">
        <f ca="1">INDIRECT(_xlfn.TEXTJOIN("",TRUE,A824,"!",ADDRESS(13+(A825-1)*A821,14)))</f>
        <v>5.5</v>
      </c>
    </row>
    <row r="809" spans="1:10" ht="27.95" customHeight="1" x14ac:dyDescent="0.25">
      <c r="A809" s="49" t="str">
        <f ca="1">INDIRECT(_xlfn.TEXTJOIN("",TRUE,A824,"!",ADDRESS(14+(A825-1)*A821,1)))</f>
        <v>AHT 003</v>
      </c>
      <c r="B809" s="50"/>
      <c r="C809" s="51" t="str">
        <f ca="1">INDIRECT(_xlfn.TEXTJOIN("",TRUE,A824,"!",ADDRESS(14+(A825-1)*A821,2)))</f>
        <v>Introduction to Engineering Mathematics</v>
      </c>
      <c r="D809" s="52"/>
      <c r="E809" s="52"/>
      <c r="F809" s="52"/>
      <c r="G809" s="53"/>
      <c r="H809" s="20">
        <f ca="1">INDIRECT(_xlfn.TEXTJOIN("",TRUE,A824,"!",ADDRESS(14+(A825-1)*A821,6)))</f>
        <v>4</v>
      </c>
      <c r="I809" s="20" t="str">
        <f ca="1">INDIRECT(_xlfn.TEXTJOIN("",TRUE,A824,"!",ADDRESS(14+(A825-1)*A821,13)))</f>
        <v>C</v>
      </c>
      <c r="J809" s="20">
        <f ca="1">INDIRECT(_xlfn.TEXTJOIN("",TRUE,A824,"!",ADDRESS(14+(A825-1)*A821,14)))</f>
        <v>7</v>
      </c>
    </row>
    <row r="810" spans="1:10" ht="27.95" customHeight="1" x14ac:dyDescent="0.25">
      <c r="A810" s="49" t="str">
        <f ca="1">INDIRECT(_xlfn.TEXTJOIN("",TRUE,A824,"!",ADDRESS(15+(A825-1)*A821,1)))</f>
        <v>ECT 001</v>
      </c>
      <c r="B810" s="50"/>
      <c r="C810" s="51" t="str">
        <f ca="1">INDIRECT(_xlfn.TEXTJOIN("",TRUE,A824,"!",ADDRESS(15+(A825-1)*A821,2)))</f>
        <v>Basic Electronics Engineering</v>
      </c>
      <c r="D810" s="52"/>
      <c r="E810" s="52"/>
      <c r="F810" s="52"/>
      <c r="G810" s="53"/>
      <c r="H810" s="20">
        <f ca="1">INDIRECT(_xlfn.TEXTJOIN("",TRUE,A824,"!",ADDRESS(15+(A825-1)*A821,6)))</f>
        <v>4</v>
      </c>
      <c r="I810" s="20" t="str">
        <f ca="1">INDIRECT(_xlfn.TEXTJOIN("",TRUE,A824,"!",ADDRESS(15+(A825-1)*A821,13)))</f>
        <v>E+</v>
      </c>
      <c r="J810" s="20">
        <f ca="1">INDIRECT(_xlfn.TEXTJOIN("",TRUE,A824,"!",ADDRESS(15+(A825-1)*A821,14)))</f>
        <v>5.5</v>
      </c>
    </row>
    <row r="811" spans="1:10" ht="27.95" customHeight="1" x14ac:dyDescent="0.25">
      <c r="A811" s="49" t="str">
        <f ca="1">INDIRECT(_xlfn.TEXTJOIN("",TRUE,A824,"!",ADDRESS(16+(A825-1)*A821,1)))</f>
        <v>MET 001</v>
      </c>
      <c r="B811" s="50"/>
      <c r="C811" s="51" t="str">
        <f ca="1">INDIRECT(_xlfn.TEXTJOIN("",TRUE,A824,"!",ADDRESS(16+(A825-1)*A821,2)))</f>
        <v>Basic Mechanical Engineering</v>
      </c>
      <c r="D811" s="52"/>
      <c r="E811" s="52"/>
      <c r="F811" s="52"/>
      <c r="G811" s="53"/>
      <c r="H811" s="20">
        <f ca="1">INDIRECT(_xlfn.TEXTJOIN("",TRUE,A824,"!",ADDRESS(16+(A825-1)*A821,6)))</f>
        <v>4</v>
      </c>
      <c r="I811" s="20" t="str">
        <f ca="1">INDIRECT(_xlfn.TEXTJOIN("",TRUE,A824,"!",ADDRESS(16+(A825-1)*A821,13)))</f>
        <v>D+</v>
      </c>
      <c r="J811" s="20">
        <f ca="1">INDIRECT(_xlfn.TEXTJOIN("",TRUE,A824,"!",ADDRESS(16+(A825-1)*A821,14)))</f>
        <v>6.5</v>
      </c>
    </row>
    <row r="812" spans="1:10" ht="27.95" customHeight="1" x14ac:dyDescent="0.25">
      <c r="A812" s="49" t="str">
        <f ca="1">INDIRECT(_xlfn.TEXTJOIN("",TRUE,A824,"!",ADDRESS(17+(A825-1)*A821,1)))</f>
        <v>AHP 002</v>
      </c>
      <c r="B812" s="50"/>
      <c r="C812" s="51" t="str">
        <f ca="1">INDIRECT(_xlfn.TEXTJOIN("",TRUE,A824,"!",ADDRESS(17+(A825-1)*A821,2)))</f>
        <v>Engineering Chemistry Lab</v>
      </c>
      <c r="D812" s="52"/>
      <c r="E812" s="52"/>
      <c r="F812" s="52"/>
      <c r="G812" s="53"/>
      <c r="H812" s="20">
        <f ca="1">INDIRECT(_xlfn.TEXTJOIN("",TRUE,A824,"!",ADDRESS(17+(A825-1)*A821,6)))</f>
        <v>1</v>
      </c>
      <c r="I812" s="20" t="str">
        <f ca="1">INDIRECT(_xlfn.TEXTJOIN("",TRUE,A824,"!",ADDRESS(17+(A825-1)*A821,13)))</f>
        <v>B</v>
      </c>
      <c r="J812" s="20">
        <f ca="1">INDIRECT(_xlfn.TEXTJOIN("",TRUE,A824,"!",ADDRESS(17+(A825-1)*A821,14)))</f>
        <v>8</v>
      </c>
    </row>
    <row r="813" spans="1:10" ht="27.95" customHeight="1" x14ac:dyDescent="0.25">
      <c r="A813" s="49" t="str">
        <f ca="1">INDIRECT(_xlfn.TEXTJOIN("",TRUE,A824,"!",ADDRESS(18+(A825-1)*A821,1)))</f>
        <v>ECP 001</v>
      </c>
      <c r="B813" s="50"/>
      <c r="C813" s="51" t="str">
        <f ca="1">INDIRECT(_xlfn.TEXTJOIN("",TRUE,A824,"!",ADDRESS(18+(A825-1)*A821,2)))</f>
        <v>Basic Electronics Engineering Lab</v>
      </c>
      <c r="D813" s="52"/>
      <c r="E813" s="52"/>
      <c r="F813" s="52"/>
      <c r="G813" s="53"/>
      <c r="H813" s="20">
        <f ca="1">INDIRECT(_xlfn.TEXTJOIN("",TRUE,A824,"!",ADDRESS(18+(A825-1)*A821,6)))</f>
        <v>1</v>
      </c>
      <c r="I813" s="20" t="str">
        <f ca="1">INDIRECT(_xlfn.TEXTJOIN("",TRUE,A824,"!",ADDRESS(18+(A825-1)*A821,13)))</f>
        <v>B+</v>
      </c>
      <c r="J813" s="20">
        <f ca="1">INDIRECT(_xlfn.TEXTJOIN("",TRUE,A824,"!",ADDRESS(18+(A825-1)*A821,14)))</f>
        <v>8.5</v>
      </c>
    </row>
    <row r="814" spans="1:10" ht="27.95" customHeight="1" x14ac:dyDescent="0.25">
      <c r="A814" s="49" t="str">
        <f ca="1">INDIRECT(_xlfn.TEXTJOIN("",TRUE,A824,"!",ADDRESS(19+(A825-1)*A821,1)))</f>
        <v>MEP 001</v>
      </c>
      <c r="B814" s="50"/>
      <c r="C814" s="51" t="str">
        <f ca="1">INDIRECT(_xlfn.TEXTJOIN("",TRUE,A824,"!",ADDRESS(19+(A825-1)*A821,2)))</f>
        <v>Basic Mechanical Engineering Lab</v>
      </c>
      <c r="D814" s="52"/>
      <c r="E814" s="52"/>
      <c r="F814" s="52"/>
      <c r="G814" s="53"/>
      <c r="H814" s="20">
        <f ca="1">INDIRECT(_xlfn.TEXTJOIN("",TRUE,A824,"!",ADDRESS(19+(A825-1)*A821,6)))</f>
        <v>1</v>
      </c>
      <c r="I814" s="20" t="str">
        <f ca="1">INDIRECT(_xlfn.TEXTJOIN("",TRUE,A824,"!",ADDRESS(19+(A825-1)*A821,13)))</f>
        <v>A+</v>
      </c>
      <c r="J814" s="20">
        <f ca="1">INDIRECT(_xlfn.TEXTJOIN("",TRUE,A824,"!",ADDRESS(19+(A825-1)*A821,14)))</f>
        <v>9.5</v>
      </c>
    </row>
    <row r="815" spans="1:10" ht="27.95" customHeight="1" x14ac:dyDescent="0.25">
      <c r="A815" s="49" t="str">
        <f ca="1">INDIRECT(_xlfn.TEXTJOIN("",TRUE,A824,"!",ADDRESS(20+(A825-1)*A821,1)))</f>
        <v>MEP 003</v>
      </c>
      <c r="B815" s="50"/>
      <c r="C815" s="51" t="str">
        <f ca="1">INDIRECT(_xlfn.TEXTJOIN("",TRUE,A824,"!",ADDRESS(20+(A825-1)*A821,2)))</f>
        <v>Workshop Practices Lab</v>
      </c>
      <c r="D815" s="52"/>
      <c r="E815" s="52"/>
      <c r="F815" s="52"/>
      <c r="G815" s="53"/>
      <c r="H815" s="20">
        <f ca="1">INDIRECT(_xlfn.TEXTJOIN("",TRUE,A824,"!",ADDRESS(20+(A825-1)*A821,6)))</f>
        <v>2</v>
      </c>
      <c r="I815" s="20" t="str">
        <f ca="1">INDIRECT(_xlfn.TEXTJOIN("",TRUE,A824,"!",ADDRESS(20+(A825-1)*A821,13)))</f>
        <v>A+</v>
      </c>
      <c r="J815" s="20">
        <f ca="1">INDIRECT(_xlfn.TEXTJOIN("",TRUE,A824,"!",ADDRESS(20+(A825-1)*A821,14)))</f>
        <v>9.5</v>
      </c>
    </row>
    <row r="816" spans="1:10" ht="27.95" customHeight="1" x14ac:dyDescent="0.25">
      <c r="A816" s="49" t="str">
        <f ca="1">INDIRECT(_xlfn.TEXTJOIN("",TRUE,A824,"!",ADDRESS(21+(A825-1)*A821,1)))</f>
        <v>AHP 004</v>
      </c>
      <c r="B816" s="50"/>
      <c r="C816" s="51" t="str">
        <f ca="1">INDIRECT(_xlfn.TEXTJOIN("",TRUE,A824,"!",ADDRESS(21+(A825-1)*A821,2)))</f>
        <v>Emerging Technologies in Engineering Lab</v>
      </c>
      <c r="D816" s="52"/>
      <c r="E816" s="52"/>
      <c r="F816" s="52"/>
      <c r="G816" s="53"/>
      <c r="H816" s="20">
        <f ca="1">INDIRECT(_xlfn.TEXTJOIN("",TRUE,A824,"!",ADDRESS(21+(A825-1)*A821,6)))</f>
        <v>1</v>
      </c>
      <c r="I816" s="20" t="str">
        <f ca="1">INDIRECT(_xlfn.TEXTJOIN("",TRUE,A824,"!",ADDRESS(21+(A825-1)*A821,13)))</f>
        <v>A</v>
      </c>
      <c r="J816" s="20">
        <f ca="1">INDIRECT(_xlfn.TEXTJOIN("",TRUE,A824,"!",ADDRESS(21+(A825-1)*A821,14)))</f>
        <v>9</v>
      </c>
    </row>
    <row r="817" spans="1:10" ht="27.95" customHeight="1" x14ac:dyDescent="0.25">
      <c r="A817" s="49" t="str">
        <f ca="1">INDIRECT(_xlfn.TEXTJOIN("",TRUE,A824,"!",ADDRESS(22+(A825-1)*A821,1)))</f>
        <v>CSP 002</v>
      </c>
      <c r="B817" s="50"/>
      <c r="C817" s="51" t="str">
        <f ca="1">INDIRECT(_xlfn.TEXTJOIN("",TRUE,A824,"!",ADDRESS(22+(A825-1)*A821,2)))</f>
        <v>Computer Applications and IOT</v>
      </c>
      <c r="D817" s="52"/>
      <c r="E817" s="52"/>
      <c r="F817" s="52"/>
      <c r="G817" s="53"/>
      <c r="H817" s="20">
        <f ca="1">INDIRECT(_xlfn.TEXTJOIN("",TRUE,A824,"!",ADDRESS(22+(A825-1)*A821,6)))</f>
        <v>1</v>
      </c>
      <c r="I817" s="20" t="str">
        <f ca="1">INDIRECT(_xlfn.TEXTJOIN("",TRUE,A824,"!",ADDRESS(22+(A825-1)*A821,13)))</f>
        <v>A+</v>
      </c>
      <c r="J817" s="20">
        <f ca="1">INDIRECT(_xlfn.TEXTJOIN("",TRUE,A824,"!",ADDRESS(22+(A825-1)*A821,14)))</f>
        <v>9.5</v>
      </c>
    </row>
    <row r="818" spans="1:10" ht="27.95" customHeight="1" x14ac:dyDescent="0.25">
      <c r="A818" s="49" t="str">
        <f ca="1">INDIRECT(_xlfn.TEXTJOIN("",TRUE,A824,"!",ADDRESS(23+(A825-1)*A821,1)))</f>
        <v>AHP 006</v>
      </c>
      <c r="B818" s="50"/>
      <c r="C818" s="51" t="str">
        <f ca="1">INDIRECT(_xlfn.TEXTJOIN("",TRUE,A824,"!",ADDRESS(23+(A825-1)*A821,2)))</f>
        <v>English Language Lab ($)</v>
      </c>
      <c r="D818" s="52"/>
      <c r="E818" s="52"/>
      <c r="F818" s="52"/>
      <c r="G818" s="53"/>
      <c r="H818" s="20">
        <f ca="1">INDIRECT(_xlfn.TEXTJOIN("",TRUE,A824,"!",ADDRESS(23+(A825-1)*A821,6)))</f>
        <v>0</v>
      </c>
      <c r="I818" s="20" t="str">
        <f ca="1">INDIRECT(_xlfn.TEXTJOIN("",TRUE,A824,"!",ADDRESS(23+(A825-1)*A821,13)))</f>
        <v>C</v>
      </c>
      <c r="J818" s="20">
        <f ca="1">INDIRECT(_xlfn.TEXTJOIN("",TRUE,A824,"!",ADDRESS(23+(A825-1)*A821,14)))</f>
        <v>7</v>
      </c>
    </row>
    <row r="819" spans="1:10" ht="27.95" customHeight="1" x14ac:dyDescent="0.25">
      <c r="A819" s="49" t="str">
        <f ca="1">INDIRECT(_xlfn.TEXTJOIN("",TRUE,A824,"!",ADDRESS(24+(A825-1)*A821,1)))</f>
        <v>GP 01</v>
      </c>
      <c r="B819" s="50"/>
      <c r="C819" s="51" t="str">
        <f ca="1">INDIRECT(_xlfn.TEXTJOIN("",TRUE,A824,"!",ADDRESS(24+(A825-1)*A821,2)))</f>
        <v>General Proficiency ($)</v>
      </c>
      <c r="D819" s="52"/>
      <c r="E819" s="52"/>
      <c r="F819" s="52"/>
      <c r="G819" s="53"/>
      <c r="H819" s="20">
        <f ca="1">INDIRECT(_xlfn.TEXTJOIN("",TRUE,A824,"!",ADDRESS(24+(A825-1)*A821,6)))</f>
        <v>0</v>
      </c>
      <c r="I819" s="54" t="str">
        <f ca="1">INDIRECT(_xlfn.TEXTJOIN("",TRUE,A824,"!",ADDRESS(24+(A825-1)*A821,13)))</f>
        <v>Excellent</v>
      </c>
      <c r="J819" s="55"/>
    </row>
    <row r="820" spans="1:10" ht="27.95" customHeight="1" x14ac:dyDescent="0.25">
      <c r="A820" s="56" t="s">
        <v>54</v>
      </c>
      <c r="B820" s="56"/>
      <c r="C820" s="56"/>
      <c r="D820" s="56"/>
      <c r="E820" s="56"/>
      <c r="F820" s="56"/>
      <c r="G820" s="56"/>
      <c r="H820" s="16">
        <f ca="1">SUM(H808:H819)</f>
        <v>23</v>
      </c>
      <c r="I820" s="16" t="s">
        <v>46</v>
      </c>
      <c r="J820" s="16">
        <f ca="1">SUMPRODUCT(J808:J818,H808:H818)</f>
        <v>161.5</v>
      </c>
    </row>
    <row r="821" spans="1:10" ht="27.95" customHeight="1" x14ac:dyDescent="0.25">
      <c r="A821" s="22">
        <f>ROWS(A808:B819)+9</f>
        <v>21</v>
      </c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27.95" customHeight="1" x14ac:dyDescent="0.25">
      <c r="A822" s="57" t="s">
        <v>42</v>
      </c>
      <c r="B822" s="57"/>
      <c r="C822" s="21">
        <f ca="1">INDIRECT(_xlfn.TEXTJOIN("",TRUE,A824,"!",ADDRESS(5+A825*A821,12)))</f>
        <v>23</v>
      </c>
      <c r="D822" s="57" t="s">
        <v>40</v>
      </c>
      <c r="E822" s="57"/>
      <c r="F822" s="18">
        <f ca="1">INDIRECT(_xlfn.TEXTJOIN("",TRUE,A824,"!",ADDRESS(5+A825*A821,8)))</f>
        <v>7.0217391304347823</v>
      </c>
      <c r="G822" s="57" t="s">
        <v>41</v>
      </c>
      <c r="H822" s="57"/>
      <c r="I822" s="58">
        <f ca="1">INDIRECT(_xlfn.TEXTJOIN("",TRUE,A824,"!",ADDRESS(5+A825*A821,10)))</f>
        <v>7.0217391304347823</v>
      </c>
      <c r="J822" s="58"/>
    </row>
    <row r="823" spans="1:10" ht="27.95" customHeight="1" x14ac:dyDescent="0.25">
      <c r="A823" s="19" t="s">
        <v>38</v>
      </c>
      <c r="B823" s="59" t="str">
        <f ca="1">INDIRECT(_xlfn.TEXTJOIN("",TRUE,A824,"!",ADDRESS(5+A825*A821,2)))</f>
        <v>PASS</v>
      </c>
      <c r="C823" s="59"/>
      <c r="D823" s="60" t="s">
        <v>39</v>
      </c>
      <c r="E823" s="60"/>
      <c r="F823" s="61" t="str">
        <f ca="1">INDIRECT(_xlfn.TEXTJOIN("",TRUE,A824,"!",ADDRESS(5+A825*A821,5)))</f>
        <v/>
      </c>
      <c r="G823" s="61"/>
      <c r="H823" s="61"/>
      <c r="I823" s="61"/>
      <c r="J823" s="61"/>
    </row>
    <row r="824" spans="1:10" ht="27.95" customHeight="1" x14ac:dyDescent="0.25">
      <c r="A824" s="22" t="str">
        <f>A803</f>
        <v>TC_I</v>
      </c>
    </row>
    <row r="825" spans="1:10" ht="27.95" customHeight="1" x14ac:dyDescent="0.25">
      <c r="A825" s="22">
        <f>A804+1</f>
        <v>39</v>
      </c>
    </row>
    <row r="826" spans="1:10" ht="27.95" customHeight="1" x14ac:dyDescent="0.25">
      <c r="A826" s="62" t="s">
        <v>26</v>
      </c>
      <c r="B826" s="62"/>
      <c r="C826" s="62" t="str">
        <f ca="1">INDIRECT(_xlfn.TEXTJOIN("",TRUE,A845,"!",ADDRESS(9+(A846-1)*A842,2)))</f>
        <v>Priyanshu Kumar Pandey</v>
      </c>
      <c r="D826" s="62"/>
      <c r="E826" s="62"/>
      <c r="F826" s="62" t="s">
        <v>52</v>
      </c>
      <c r="G826" s="62"/>
      <c r="H826" s="62"/>
      <c r="I826" s="63">
        <f ca="1">INDIRECT(_xlfn.TEXTJOIN("",TRUE,A845,"!",ADDRESS(9+(A846-1)*A842,9)))</f>
        <v>250090101040</v>
      </c>
      <c r="J826" s="63"/>
    </row>
    <row r="827" spans="1:10" ht="27.95" customHeight="1" x14ac:dyDescent="0.25">
      <c r="A827" s="62" t="s">
        <v>27</v>
      </c>
      <c r="B827" s="62"/>
      <c r="C827" s="62" t="str">
        <f ca="1">INDIRECT(_xlfn.TEXTJOIN("",TRUE,A845,"!",ADDRESS(9+(A846-1)*A842,5)))</f>
        <v>Anil Kumar Pandey</v>
      </c>
      <c r="D827" s="62"/>
      <c r="E827" s="62"/>
      <c r="F827" s="64" t="s">
        <v>53</v>
      </c>
      <c r="G827" s="64"/>
      <c r="H827" s="64"/>
      <c r="I827" s="63" t="str">
        <f ca="1">INDIRECT(_xlfn.TEXTJOIN("",TRUE,A845,"!",ADDRESS(9+(A846-1)*A842,13)))</f>
        <v>UTU/2501104056</v>
      </c>
      <c r="J827" s="63"/>
    </row>
    <row r="828" spans="1:10" ht="27.95" customHeight="1" x14ac:dyDescent="0.25">
      <c r="A828" s="59" t="s">
        <v>30</v>
      </c>
      <c r="B828" s="59"/>
      <c r="C828" s="59" t="s">
        <v>31</v>
      </c>
      <c r="D828" s="59"/>
      <c r="E828" s="59"/>
      <c r="F828" s="59"/>
      <c r="G828" s="59"/>
      <c r="H828" s="15" t="s">
        <v>32</v>
      </c>
      <c r="I828" s="15" t="s">
        <v>12</v>
      </c>
      <c r="J828" s="15" t="s">
        <v>36</v>
      </c>
    </row>
    <row r="829" spans="1:10" ht="27.95" customHeight="1" x14ac:dyDescent="0.25">
      <c r="A829" s="49" t="str">
        <f ca="1">INDIRECT(_xlfn.TEXTJOIN("",TRUE,A845,"!",ADDRESS(13+(A846-1)*A842,1)))</f>
        <v>AHT 002</v>
      </c>
      <c r="B829" s="50"/>
      <c r="C829" s="51" t="str">
        <f ca="1">INDIRECT(_xlfn.TEXTJOIN("",TRUE,A845,"!",ADDRESS(13+(A846-1)*A842,2)))</f>
        <v>Engineering Chemistry</v>
      </c>
      <c r="D829" s="52"/>
      <c r="E829" s="52"/>
      <c r="F829" s="52"/>
      <c r="G829" s="53"/>
      <c r="H829" s="20">
        <f ca="1">INDIRECT(_xlfn.TEXTJOIN("",TRUE,A845,"!",ADDRESS(13+(A846-1)*A842,6)))</f>
        <v>4</v>
      </c>
      <c r="I829" s="20" t="str">
        <f ca="1">INDIRECT(_xlfn.TEXTJOIN("",TRUE,A845,"!",ADDRESS(13+(A846-1)*A842,13)))</f>
        <v>P</v>
      </c>
      <c r="J829" s="20">
        <f ca="1">INDIRECT(_xlfn.TEXTJOIN("",TRUE,A845,"!",ADDRESS(13+(A846-1)*A842,14)))</f>
        <v>4.5</v>
      </c>
    </row>
    <row r="830" spans="1:10" ht="27.95" customHeight="1" x14ac:dyDescent="0.25">
      <c r="A830" s="49" t="str">
        <f ca="1">INDIRECT(_xlfn.TEXTJOIN("",TRUE,A845,"!",ADDRESS(14+(A846-1)*A842,1)))</f>
        <v>AHT 003</v>
      </c>
      <c r="B830" s="50"/>
      <c r="C830" s="51" t="str">
        <f ca="1">INDIRECT(_xlfn.TEXTJOIN("",TRUE,A845,"!",ADDRESS(14+(A846-1)*A842,2)))</f>
        <v>Introduction to Engineering Mathematics</v>
      </c>
      <c r="D830" s="52"/>
      <c r="E830" s="52"/>
      <c r="F830" s="52"/>
      <c r="G830" s="53"/>
      <c r="H830" s="20">
        <f ca="1">INDIRECT(_xlfn.TEXTJOIN("",TRUE,A845,"!",ADDRESS(14+(A846-1)*A842,6)))</f>
        <v>4</v>
      </c>
      <c r="I830" s="20" t="str">
        <f ca="1">INDIRECT(_xlfn.TEXTJOIN("",TRUE,A845,"!",ADDRESS(14+(A846-1)*A842,13)))</f>
        <v>E</v>
      </c>
      <c r="J830" s="20">
        <f ca="1">INDIRECT(_xlfn.TEXTJOIN("",TRUE,A845,"!",ADDRESS(14+(A846-1)*A842,14)))</f>
        <v>5</v>
      </c>
    </row>
    <row r="831" spans="1:10" ht="27.95" customHeight="1" x14ac:dyDescent="0.25">
      <c r="A831" s="49" t="str">
        <f ca="1">INDIRECT(_xlfn.TEXTJOIN("",TRUE,A845,"!",ADDRESS(15+(A846-1)*A842,1)))</f>
        <v>ECT 001</v>
      </c>
      <c r="B831" s="50"/>
      <c r="C831" s="51" t="str">
        <f ca="1">INDIRECT(_xlfn.TEXTJOIN("",TRUE,A845,"!",ADDRESS(15+(A846-1)*A842,2)))</f>
        <v>Basic Electronics Engineering</v>
      </c>
      <c r="D831" s="52"/>
      <c r="E831" s="52"/>
      <c r="F831" s="52"/>
      <c r="G831" s="53"/>
      <c r="H831" s="20">
        <f ca="1">INDIRECT(_xlfn.TEXTJOIN("",TRUE,A845,"!",ADDRESS(15+(A846-1)*A842,6)))</f>
        <v>4</v>
      </c>
      <c r="I831" s="20" t="str">
        <f ca="1">INDIRECT(_xlfn.TEXTJOIN("",TRUE,A845,"!",ADDRESS(15+(A846-1)*A842,13)))</f>
        <v>F</v>
      </c>
      <c r="J831" s="20">
        <f ca="1">INDIRECT(_xlfn.TEXTJOIN("",TRUE,A845,"!",ADDRESS(15+(A846-1)*A842,14)))</f>
        <v>0</v>
      </c>
    </row>
    <row r="832" spans="1:10" ht="27.95" customHeight="1" x14ac:dyDescent="0.25">
      <c r="A832" s="49" t="str">
        <f ca="1">INDIRECT(_xlfn.TEXTJOIN("",TRUE,A845,"!",ADDRESS(16+(A846-1)*A842,1)))</f>
        <v>MET 001</v>
      </c>
      <c r="B832" s="50"/>
      <c r="C832" s="51" t="str">
        <f ca="1">INDIRECT(_xlfn.TEXTJOIN("",TRUE,A845,"!",ADDRESS(16+(A846-1)*A842,2)))</f>
        <v>Basic Mechanical Engineering</v>
      </c>
      <c r="D832" s="52"/>
      <c r="E832" s="52"/>
      <c r="F832" s="52"/>
      <c r="G832" s="53"/>
      <c r="H832" s="20">
        <f ca="1">INDIRECT(_xlfn.TEXTJOIN("",TRUE,A845,"!",ADDRESS(16+(A846-1)*A842,6)))</f>
        <v>4</v>
      </c>
      <c r="I832" s="20" t="str">
        <f ca="1">INDIRECT(_xlfn.TEXTJOIN("",TRUE,A845,"!",ADDRESS(16+(A846-1)*A842,13)))</f>
        <v>P</v>
      </c>
      <c r="J832" s="20">
        <f ca="1">INDIRECT(_xlfn.TEXTJOIN("",TRUE,A845,"!",ADDRESS(16+(A846-1)*A842,14)))</f>
        <v>4.5</v>
      </c>
    </row>
    <row r="833" spans="1:10" ht="27.95" customHeight="1" x14ac:dyDescent="0.25">
      <c r="A833" s="49" t="str">
        <f ca="1">INDIRECT(_xlfn.TEXTJOIN("",TRUE,A845,"!",ADDRESS(17+(A846-1)*A842,1)))</f>
        <v>AHP 002</v>
      </c>
      <c r="B833" s="50"/>
      <c r="C833" s="51" t="str">
        <f ca="1">INDIRECT(_xlfn.TEXTJOIN("",TRUE,A845,"!",ADDRESS(17+(A846-1)*A842,2)))</f>
        <v>Engineering Chemistry Lab</v>
      </c>
      <c r="D833" s="52"/>
      <c r="E833" s="52"/>
      <c r="F833" s="52"/>
      <c r="G833" s="53"/>
      <c r="H833" s="20">
        <f ca="1">INDIRECT(_xlfn.TEXTJOIN("",TRUE,A845,"!",ADDRESS(17+(A846-1)*A842,6)))</f>
        <v>1</v>
      </c>
      <c r="I833" s="20" t="str">
        <f ca="1">INDIRECT(_xlfn.TEXTJOIN("",TRUE,A845,"!",ADDRESS(17+(A846-1)*A842,13)))</f>
        <v>B+</v>
      </c>
      <c r="J833" s="20">
        <f ca="1">INDIRECT(_xlfn.TEXTJOIN("",TRUE,A845,"!",ADDRESS(17+(A846-1)*A842,14)))</f>
        <v>8.5</v>
      </c>
    </row>
    <row r="834" spans="1:10" ht="27.95" customHeight="1" x14ac:dyDescent="0.25">
      <c r="A834" s="49" t="str">
        <f ca="1">INDIRECT(_xlfn.TEXTJOIN("",TRUE,A845,"!",ADDRESS(18+(A846-1)*A842,1)))</f>
        <v>ECP 001</v>
      </c>
      <c r="B834" s="50"/>
      <c r="C834" s="51" t="str">
        <f ca="1">INDIRECT(_xlfn.TEXTJOIN("",TRUE,A845,"!",ADDRESS(18+(A846-1)*A842,2)))</f>
        <v>Basic Electronics Engineering Lab</v>
      </c>
      <c r="D834" s="52"/>
      <c r="E834" s="52"/>
      <c r="F834" s="52"/>
      <c r="G834" s="53"/>
      <c r="H834" s="20">
        <f ca="1">INDIRECT(_xlfn.TEXTJOIN("",TRUE,A845,"!",ADDRESS(18+(A846-1)*A842,6)))</f>
        <v>1</v>
      </c>
      <c r="I834" s="20" t="str">
        <f ca="1">INDIRECT(_xlfn.TEXTJOIN("",TRUE,A845,"!",ADDRESS(18+(A846-1)*A842,13)))</f>
        <v>D+</v>
      </c>
      <c r="J834" s="20">
        <f ca="1">INDIRECT(_xlfn.TEXTJOIN("",TRUE,A845,"!",ADDRESS(18+(A846-1)*A842,14)))</f>
        <v>6.5</v>
      </c>
    </row>
    <row r="835" spans="1:10" ht="27.95" customHeight="1" x14ac:dyDescent="0.25">
      <c r="A835" s="49" t="str">
        <f ca="1">INDIRECT(_xlfn.TEXTJOIN("",TRUE,A845,"!",ADDRESS(19+(A846-1)*A842,1)))</f>
        <v>MEP 001</v>
      </c>
      <c r="B835" s="50"/>
      <c r="C835" s="51" t="str">
        <f ca="1">INDIRECT(_xlfn.TEXTJOIN("",TRUE,A845,"!",ADDRESS(19+(A846-1)*A842,2)))</f>
        <v>Basic Mechanical Engineering Lab</v>
      </c>
      <c r="D835" s="52"/>
      <c r="E835" s="52"/>
      <c r="F835" s="52"/>
      <c r="G835" s="53"/>
      <c r="H835" s="20">
        <f ca="1">INDIRECT(_xlfn.TEXTJOIN("",TRUE,A845,"!",ADDRESS(19+(A846-1)*A842,6)))</f>
        <v>1</v>
      </c>
      <c r="I835" s="20" t="str">
        <f ca="1">INDIRECT(_xlfn.TEXTJOIN("",TRUE,A845,"!",ADDRESS(19+(A846-1)*A842,13)))</f>
        <v>A</v>
      </c>
      <c r="J835" s="20">
        <f ca="1">INDIRECT(_xlfn.TEXTJOIN("",TRUE,A845,"!",ADDRESS(19+(A846-1)*A842,14)))</f>
        <v>9</v>
      </c>
    </row>
    <row r="836" spans="1:10" ht="27.95" customHeight="1" x14ac:dyDescent="0.25">
      <c r="A836" s="49" t="str">
        <f ca="1">INDIRECT(_xlfn.TEXTJOIN("",TRUE,A845,"!",ADDRESS(20+(A846-1)*A842,1)))</f>
        <v>MEP 003</v>
      </c>
      <c r="B836" s="50"/>
      <c r="C836" s="51" t="str">
        <f ca="1">INDIRECT(_xlfn.TEXTJOIN("",TRUE,A845,"!",ADDRESS(20+(A846-1)*A842,2)))</f>
        <v>Workshop Practices Lab</v>
      </c>
      <c r="D836" s="52"/>
      <c r="E836" s="52"/>
      <c r="F836" s="52"/>
      <c r="G836" s="53"/>
      <c r="H836" s="20">
        <f ca="1">INDIRECT(_xlfn.TEXTJOIN("",TRUE,A845,"!",ADDRESS(20+(A846-1)*A842,6)))</f>
        <v>2</v>
      </c>
      <c r="I836" s="20" t="str">
        <f ca="1">INDIRECT(_xlfn.TEXTJOIN("",TRUE,A845,"!",ADDRESS(20+(A846-1)*A842,13)))</f>
        <v>A+</v>
      </c>
      <c r="J836" s="20">
        <f ca="1">INDIRECT(_xlfn.TEXTJOIN("",TRUE,A845,"!",ADDRESS(20+(A846-1)*A842,14)))</f>
        <v>9.5</v>
      </c>
    </row>
    <row r="837" spans="1:10" ht="27.95" customHeight="1" x14ac:dyDescent="0.25">
      <c r="A837" s="49" t="str">
        <f ca="1">INDIRECT(_xlfn.TEXTJOIN("",TRUE,A845,"!",ADDRESS(21+(A846-1)*A842,1)))</f>
        <v>AHP 004</v>
      </c>
      <c r="B837" s="50"/>
      <c r="C837" s="51" t="str">
        <f ca="1">INDIRECT(_xlfn.TEXTJOIN("",TRUE,A845,"!",ADDRESS(21+(A846-1)*A842,2)))</f>
        <v>Emerging Technologies in Engineering Lab</v>
      </c>
      <c r="D837" s="52"/>
      <c r="E837" s="52"/>
      <c r="F837" s="52"/>
      <c r="G837" s="53"/>
      <c r="H837" s="20">
        <f ca="1">INDIRECT(_xlfn.TEXTJOIN("",TRUE,A845,"!",ADDRESS(21+(A846-1)*A842,6)))</f>
        <v>1</v>
      </c>
      <c r="I837" s="20" t="str">
        <f ca="1">INDIRECT(_xlfn.TEXTJOIN("",TRUE,A845,"!",ADDRESS(21+(A846-1)*A842,13)))</f>
        <v>A+</v>
      </c>
      <c r="J837" s="20">
        <f ca="1">INDIRECT(_xlfn.TEXTJOIN("",TRUE,A845,"!",ADDRESS(21+(A846-1)*A842,14)))</f>
        <v>9.5</v>
      </c>
    </row>
    <row r="838" spans="1:10" ht="27.95" customHeight="1" x14ac:dyDescent="0.25">
      <c r="A838" s="49" t="str">
        <f ca="1">INDIRECT(_xlfn.TEXTJOIN("",TRUE,A845,"!",ADDRESS(22+(A846-1)*A842,1)))</f>
        <v>CSP 002</v>
      </c>
      <c r="B838" s="50"/>
      <c r="C838" s="51" t="str">
        <f ca="1">INDIRECT(_xlfn.TEXTJOIN("",TRUE,A845,"!",ADDRESS(22+(A846-1)*A842,2)))</f>
        <v>Computer Applications and IOT</v>
      </c>
      <c r="D838" s="52"/>
      <c r="E838" s="52"/>
      <c r="F838" s="52"/>
      <c r="G838" s="53"/>
      <c r="H838" s="20">
        <f ca="1">INDIRECT(_xlfn.TEXTJOIN("",TRUE,A845,"!",ADDRESS(22+(A846-1)*A842,6)))</f>
        <v>1</v>
      </c>
      <c r="I838" s="20" t="str">
        <f ca="1">INDIRECT(_xlfn.TEXTJOIN("",TRUE,A845,"!",ADDRESS(22+(A846-1)*A842,13)))</f>
        <v>A+</v>
      </c>
      <c r="J838" s="20">
        <f ca="1">INDIRECT(_xlfn.TEXTJOIN("",TRUE,A845,"!",ADDRESS(22+(A846-1)*A842,14)))</f>
        <v>9.5</v>
      </c>
    </row>
    <row r="839" spans="1:10" ht="27.95" customHeight="1" x14ac:dyDescent="0.25">
      <c r="A839" s="49" t="str">
        <f ca="1">INDIRECT(_xlfn.TEXTJOIN("",TRUE,A845,"!",ADDRESS(23+(A846-1)*A842,1)))</f>
        <v>AHP 006</v>
      </c>
      <c r="B839" s="50"/>
      <c r="C839" s="51" t="str">
        <f ca="1">INDIRECT(_xlfn.TEXTJOIN("",TRUE,A845,"!",ADDRESS(23+(A846-1)*A842,2)))</f>
        <v>English Language Lab ($)</v>
      </c>
      <c r="D839" s="52"/>
      <c r="E839" s="52"/>
      <c r="F839" s="52"/>
      <c r="G839" s="53"/>
      <c r="H839" s="20">
        <f ca="1">INDIRECT(_xlfn.TEXTJOIN("",TRUE,A845,"!",ADDRESS(23+(A846-1)*A842,6)))</f>
        <v>0</v>
      </c>
      <c r="I839" s="20" t="str">
        <f ca="1">INDIRECT(_xlfn.TEXTJOIN("",TRUE,A845,"!",ADDRESS(23+(A846-1)*A842,13)))</f>
        <v>D+</v>
      </c>
      <c r="J839" s="20">
        <f ca="1">INDIRECT(_xlfn.TEXTJOIN("",TRUE,A845,"!",ADDRESS(23+(A846-1)*A842,14)))</f>
        <v>6.5</v>
      </c>
    </row>
    <row r="840" spans="1:10" ht="27.95" customHeight="1" x14ac:dyDescent="0.25">
      <c r="A840" s="49" t="str">
        <f ca="1">INDIRECT(_xlfn.TEXTJOIN("",TRUE,A845,"!",ADDRESS(24+(A846-1)*A842,1)))</f>
        <v>GP 01</v>
      </c>
      <c r="B840" s="50"/>
      <c r="C840" s="51" t="str">
        <f ca="1">INDIRECT(_xlfn.TEXTJOIN("",TRUE,A845,"!",ADDRESS(24+(A846-1)*A842,2)))</f>
        <v>General Proficiency ($)</v>
      </c>
      <c r="D840" s="52"/>
      <c r="E840" s="52"/>
      <c r="F840" s="52"/>
      <c r="G840" s="53"/>
      <c r="H840" s="20">
        <f ca="1">INDIRECT(_xlfn.TEXTJOIN("",TRUE,A845,"!",ADDRESS(24+(A846-1)*A842,6)))</f>
        <v>0</v>
      </c>
      <c r="I840" s="54" t="str">
        <f ca="1">INDIRECT(_xlfn.TEXTJOIN("",TRUE,A845,"!",ADDRESS(24+(A846-1)*A842,13)))</f>
        <v>Excellent</v>
      </c>
      <c r="J840" s="55"/>
    </row>
    <row r="841" spans="1:10" ht="27.95" customHeight="1" x14ac:dyDescent="0.25">
      <c r="A841" s="56" t="s">
        <v>54</v>
      </c>
      <c r="B841" s="56"/>
      <c r="C841" s="56"/>
      <c r="D841" s="56"/>
      <c r="E841" s="56"/>
      <c r="F841" s="56"/>
      <c r="G841" s="56"/>
      <c r="H841" s="16">
        <f ca="1">SUM(H829:H840)</f>
        <v>23</v>
      </c>
      <c r="I841" s="16" t="s">
        <v>46</v>
      </c>
      <c r="J841" s="16">
        <f ca="1">SUMPRODUCT(J829:J839,H829:H839)</f>
        <v>118</v>
      </c>
    </row>
    <row r="842" spans="1:10" ht="27.95" customHeight="1" x14ac:dyDescent="0.25">
      <c r="A842" s="22">
        <f>ROWS(A829:B840)+9</f>
        <v>21</v>
      </c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27.95" customHeight="1" x14ac:dyDescent="0.25">
      <c r="A843" s="57" t="s">
        <v>42</v>
      </c>
      <c r="B843" s="57"/>
      <c r="C843" s="21">
        <f ca="1">INDIRECT(_xlfn.TEXTJOIN("",TRUE,A845,"!",ADDRESS(5+A846*A842,12)))</f>
        <v>19</v>
      </c>
      <c r="D843" s="57" t="s">
        <v>40</v>
      </c>
      <c r="E843" s="57"/>
      <c r="F843" s="18">
        <f ca="1">INDIRECT(_xlfn.TEXTJOIN("",TRUE,A845,"!",ADDRESS(5+A846*A842,8)))</f>
        <v>5.1304347826086953</v>
      </c>
      <c r="G843" s="57" t="s">
        <v>41</v>
      </c>
      <c r="H843" s="57"/>
      <c r="I843" s="58">
        <f ca="1">INDIRECT(_xlfn.TEXTJOIN("",TRUE,A845,"!",ADDRESS(5+A846*A842,10)))</f>
        <v>5.1304347826086953</v>
      </c>
      <c r="J843" s="58"/>
    </row>
    <row r="844" spans="1:10" ht="27.95" customHeight="1" x14ac:dyDescent="0.25">
      <c r="A844" s="19" t="s">
        <v>38</v>
      </c>
      <c r="B844" s="59" t="str">
        <f ca="1">INDIRECT(_xlfn.TEXTJOIN("",TRUE,A845,"!",ADDRESS(5+A846*A842,2)))</f>
        <v>CARRY OVER</v>
      </c>
      <c r="C844" s="59"/>
      <c r="D844" s="60" t="s">
        <v>39</v>
      </c>
      <c r="E844" s="60"/>
      <c r="F844" s="61" t="str">
        <f ca="1">INDIRECT(_xlfn.TEXTJOIN("",TRUE,A845,"!",ADDRESS(5+A846*A842,5)))</f>
        <v>BACK IN ECT 001</v>
      </c>
      <c r="G844" s="61"/>
      <c r="H844" s="61"/>
      <c r="I844" s="61"/>
      <c r="J844" s="61"/>
    </row>
    <row r="845" spans="1:10" ht="27.95" customHeight="1" x14ac:dyDescent="0.25">
      <c r="A845" s="22" t="str">
        <f>A824</f>
        <v>TC_I</v>
      </c>
    </row>
    <row r="846" spans="1:10" ht="27.95" customHeight="1" x14ac:dyDescent="0.25">
      <c r="A846" s="22">
        <f>A825+1</f>
        <v>40</v>
      </c>
    </row>
    <row r="847" spans="1:10" ht="27.95" customHeight="1" x14ac:dyDescent="0.25">
      <c r="A847" s="62" t="s">
        <v>26</v>
      </c>
      <c r="B847" s="62"/>
      <c r="C847" s="62" t="str">
        <f ca="1">INDIRECT(_xlfn.TEXTJOIN("",TRUE,A866,"!",ADDRESS(9+(A867-1)*A863,2)))</f>
        <v>Rahul Bora</v>
      </c>
      <c r="D847" s="62"/>
      <c r="E847" s="62"/>
      <c r="F847" s="62" t="s">
        <v>52</v>
      </c>
      <c r="G847" s="62"/>
      <c r="H847" s="62"/>
      <c r="I847" s="63">
        <f ca="1">INDIRECT(_xlfn.TEXTJOIN("",TRUE,A866,"!",ADDRESS(9+(A867-1)*A863,9)))</f>
        <v>250090101041</v>
      </c>
      <c r="J847" s="63"/>
    </row>
    <row r="848" spans="1:10" ht="27.95" customHeight="1" x14ac:dyDescent="0.25">
      <c r="A848" s="62" t="s">
        <v>27</v>
      </c>
      <c r="B848" s="62"/>
      <c r="C848" s="62" t="str">
        <f ca="1">INDIRECT(_xlfn.TEXTJOIN("",TRUE,A866,"!",ADDRESS(9+(A867-1)*A863,5)))</f>
        <v>Balwant Singh</v>
      </c>
      <c r="D848" s="62"/>
      <c r="E848" s="62"/>
      <c r="F848" s="64" t="s">
        <v>53</v>
      </c>
      <c r="G848" s="64"/>
      <c r="H848" s="64"/>
      <c r="I848" s="63" t="str">
        <f ca="1">INDIRECT(_xlfn.TEXTJOIN("",TRUE,A866,"!",ADDRESS(9+(A867-1)*A863,13)))</f>
        <v>UTU/2501103985</v>
      </c>
      <c r="J848" s="63"/>
    </row>
    <row r="849" spans="1:10" ht="27.95" customHeight="1" x14ac:dyDescent="0.25">
      <c r="A849" s="59" t="s">
        <v>30</v>
      </c>
      <c r="B849" s="59"/>
      <c r="C849" s="59" t="s">
        <v>31</v>
      </c>
      <c r="D849" s="59"/>
      <c r="E849" s="59"/>
      <c r="F849" s="59"/>
      <c r="G849" s="59"/>
      <c r="H849" s="15" t="s">
        <v>32</v>
      </c>
      <c r="I849" s="15" t="s">
        <v>12</v>
      </c>
      <c r="J849" s="15" t="s">
        <v>36</v>
      </c>
    </row>
    <row r="850" spans="1:10" ht="27.95" customHeight="1" x14ac:dyDescent="0.25">
      <c r="A850" s="49" t="str">
        <f ca="1">INDIRECT(_xlfn.TEXTJOIN("",TRUE,A866,"!",ADDRESS(13+(A867-1)*A863,1)))</f>
        <v>AHT 002</v>
      </c>
      <c r="B850" s="50"/>
      <c r="C850" s="51" t="str">
        <f ca="1">INDIRECT(_xlfn.TEXTJOIN("",TRUE,A866,"!",ADDRESS(13+(A867-1)*A863,2)))</f>
        <v>Engineering Chemistry</v>
      </c>
      <c r="D850" s="52"/>
      <c r="E850" s="52"/>
      <c r="F850" s="52"/>
      <c r="G850" s="53"/>
      <c r="H850" s="20">
        <f ca="1">INDIRECT(_xlfn.TEXTJOIN("",TRUE,A866,"!",ADDRESS(13+(A867-1)*A863,6)))</f>
        <v>4</v>
      </c>
      <c r="I850" s="20" t="str">
        <f ca="1">INDIRECT(_xlfn.TEXTJOIN("",TRUE,A866,"!",ADDRESS(13+(A867-1)*A863,13)))</f>
        <v>C+</v>
      </c>
      <c r="J850" s="20">
        <f ca="1">INDIRECT(_xlfn.TEXTJOIN("",TRUE,A866,"!",ADDRESS(13+(A867-1)*A863,14)))</f>
        <v>7.5</v>
      </c>
    </row>
    <row r="851" spans="1:10" ht="27.95" customHeight="1" x14ac:dyDescent="0.25">
      <c r="A851" s="49" t="str">
        <f ca="1">INDIRECT(_xlfn.TEXTJOIN("",TRUE,A866,"!",ADDRESS(14+(A867-1)*A863,1)))</f>
        <v>AHT 003</v>
      </c>
      <c r="B851" s="50"/>
      <c r="C851" s="51" t="str">
        <f ca="1">INDIRECT(_xlfn.TEXTJOIN("",TRUE,A866,"!",ADDRESS(14+(A867-1)*A863,2)))</f>
        <v>Introduction to Engineering Mathematics</v>
      </c>
      <c r="D851" s="52"/>
      <c r="E851" s="52"/>
      <c r="F851" s="52"/>
      <c r="G851" s="53"/>
      <c r="H851" s="20">
        <f ca="1">INDIRECT(_xlfn.TEXTJOIN("",TRUE,A866,"!",ADDRESS(14+(A867-1)*A863,6)))</f>
        <v>4</v>
      </c>
      <c r="I851" s="20" t="str">
        <f ca="1">INDIRECT(_xlfn.TEXTJOIN("",TRUE,A866,"!",ADDRESS(14+(A867-1)*A863,13)))</f>
        <v>B</v>
      </c>
      <c r="J851" s="20">
        <f ca="1">INDIRECT(_xlfn.TEXTJOIN("",TRUE,A866,"!",ADDRESS(14+(A867-1)*A863,14)))</f>
        <v>8</v>
      </c>
    </row>
    <row r="852" spans="1:10" ht="27.95" customHeight="1" x14ac:dyDescent="0.25">
      <c r="A852" s="49" t="str">
        <f ca="1">INDIRECT(_xlfn.TEXTJOIN("",TRUE,A866,"!",ADDRESS(15+(A867-1)*A863,1)))</f>
        <v>ECT 001</v>
      </c>
      <c r="B852" s="50"/>
      <c r="C852" s="51" t="str">
        <f ca="1">INDIRECT(_xlfn.TEXTJOIN("",TRUE,A866,"!",ADDRESS(15+(A867-1)*A863,2)))</f>
        <v>Basic Electronics Engineering</v>
      </c>
      <c r="D852" s="52"/>
      <c r="E852" s="52"/>
      <c r="F852" s="52"/>
      <c r="G852" s="53"/>
      <c r="H852" s="20">
        <f ca="1">INDIRECT(_xlfn.TEXTJOIN("",TRUE,A866,"!",ADDRESS(15+(A867-1)*A863,6)))</f>
        <v>4</v>
      </c>
      <c r="I852" s="20" t="str">
        <f ca="1">INDIRECT(_xlfn.TEXTJOIN("",TRUE,A866,"!",ADDRESS(15+(A867-1)*A863,13)))</f>
        <v>D+</v>
      </c>
      <c r="J852" s="20">
        <f ca="1">INDIRECT(_xlfn.TEXTJOIN("",TRUE,A866,"!",ADDRESS(15+(A867-1)*A863,14)))</f>
        <v>6.5</v>
      </c>
    </row>
    <row r="853" spans="1:10" ht="27.95" customHeight="1" x14ac:dyDescent="0.25">
      <c r="A853" s="49" t="str">
        <f ca="1">INDIRECT(_xlfn.TEXTJOIN("",TRUE,A866,"!",ADDRESS(16+(A867-1)*A863,1)))</f>
        <v>MET 001</v>
      </c>
      <c r="B853" s="50"/>
      <c r="C853" s="51" t="str">
        <f ca="1">INDIRECT(_xlfn.TEXTJOIN("",TRUE,A866,"!",ADDRESS(16+(A867-1)*A863,2)))</f>
        <v>Basic Mechanical Engineering</v>
      </c>
      <c r="D853" s="52"/>
      <c r="E853" s="52"/>
      <c r="F853" s="52"/>
      <c r="G853" s="53"/>
      <c r="H853" s="20">
        <f ca="1">INDIRECT(_xlfn.TEXTJOIN("",TRUE,A866,"!",ADDRESS(16+(A867-1)*A863,6)))</f>
        <v>4</v>
      </c>
      <c r="I853" s="20" t="str">
        <f ca="1">INDIRECT(_xlfn.TEXTJOIN("",TRUE,A866,"!",ADDRESS(16+(A867-1)*A863,13)))</f>
        <v>C+</v>
      </c>
      <c r="J853" s="20">
        <f ca="1">INDIRECT(_xlfn.TEXTJOIN("",TRUE,A866,"!",ADDRESS(16+(A867-1)*A863,14)))</f>
        <v>7.5</v>
      </c>
    </row>
    <row r="854" spans="1:10" ht="27.95" customHeight="1" x14ac:dyDescent="0.25">
      <c r="A854" s="49" t="str">
        <f ca="1">INDIRECT(_xlfn.TEXTJOIN("",TRUE,A866,"!",ADDRESS(17+(A867-1)*A863,1)))</f>
        <v>AHP 002</v>
      </c>
      <c r="B854" s="50"/>
      <c r="C854" s="51" t="str">
        <f ca="1">INDIRECT(_xlfn.TEXTJOIN("",TRUE,A866,"!",ADDRESS(17+(A867-1)*A863,2)))</f>
        <v>Engineering Chemistry Lab</v>
      </c>
      <c r="D854" s="52"/>
      <c r="E854" s="52"/>
      <c r="F854" s="52"/>
      <c r="G854" s="53"/>
      <c r="H854" s="20">
        <f ca="1">INDIRECT(_xlfn.TEXTJOIN("",TRUE,A866,"!",ADDRESS(17+(A867-1)*A863,6)))</f>
        <v>1</v>
      </c>
      <c r="I854" s="20" t="str">
        <f ca="1">INDIRECT(_xlfn.TEXTJOIN("",TRUE,A866,"!",ADDRESS(17+(A867-1)*A863,13)))</f>
        <v>B+</v>
      </c>
      <c r="J854" s="20">
        <f ca="1">INDIRECT(_xlfn.TEXTJOIN("",TRUE,A866,"!",ADDRESS(17+(A867-1)*A863,14)))</f>
        <v>8.5</v>
      </c>
    </row>
    <row r="855" spans="1:10" ht="27.95" customHeight="1" x14ac:dyDescent="0.25">
      <c r="A855" s="49" t="str">
        <f ca="1">INDIRECT(_xlfn.TEXTJOIN("",TRUE,A866,"!",ADDRESS(18+(A867-1)*A863,1)))</f>
        <v>ECP 001</v>
      </c>
      <c r="B855" s="50"/>
      <c r="C855" s="51" t="str">
        <f ca="1">INDIRECT(_xlfn.TEXTJOIN("",TRUE,A866,"!",ADDRESS(18+(A867-1)*A863,2)))</f>
        <v>Basic Electronics Engineering Lab</v>
      </c>
      <c r="D855" s="52"/>
      <c r="E855" s="52"/>
      <c r="F855" s="52"/>
      <c r="G855" s="53"/>
      <c r="H855" s="20">
        <f ca="1">INDIRECT(_xlfn.TEXTJOIN("",TRUE,A866,"!",ADDRESS(18+(A867-1)*A863,6)))</f>
        <v>1</v>
      </c>
      <c r="I855" s="20" t="str">
        <f ca="1">INDIRECT(_xlfn.TEXTJOIN("",TRUE,A866,"!",ADDRESS(18+(A867-1)*A863,13)))</f>
        <v>C+</v>
      </c>
      <c r="J855" s="20">
        <f ca="1">INDIRECT(_xlfn.TEXTJOIN("",TRUE,A866,"!",ADDRESS(18+(A867-1)*A863,14)))</f>
        <v>7.5</v>
      </c>
    </row>
    <row r="856" spans="1:10" ht="27.95" customHeight="1" x14ac:dyDescent="0.25">
      <c r="A856" s="49" t="str">
        <f ca="1">INDIRECT(_xlfn.TEXTJOIN("",TRUE,A866,"!",ADDRESS(19+(A867-1)*A863,1)))</f>
        <v>MEP 001</v>
      </c>
      <c r="B856" s="50"/>
      <c r="C856" s="51" t="str">
        <f ca="1">INDIRECT(_xlfn.TEXTJOIN("",TRUE,A866,"!",ADDRESS(19+(A867-1)*A863,2)))</f>
        <v>Basic Mechanical Engineering Lab</v>
      </c>
      <c r="D856" s="52"/>
      <c r="E856" s="52"/>
      <c r="F856" s="52"/>
      <c r="G856" s="53"/>
      <c r="H856" s="20">
        <f ca="1">INDIRECT(_xlfn.TEXTJOIN("",TRUE,A866,"!",ADDRESS(19+(A867-1)*A863,6)))</f>
        <v>1</v>
      </c>
      <c r="I856" s="20" t="str">
        <f ca="1">INDIRECT(_xlfn.TEXTJOIN("",TRUE,A866,"!",ADDRESS(19+(A867-1)*A863,13)))</f>
        <v>A+</v>
      </c>
      <c r="J856" s="20">
        <f ca="1">INDIRECT(_xlfn.TEXTJOIN("",TRUE,A866,"!",ADDRESS(19+(A867-1)*A863,14)))</f>
        <v>9.5</v>
      </c>
    </row>
    <row r="857" spans="1:10" ht="27.95" customHeight="1" x14ac:dyDescent="0.25">
      <c r="A857" s="49" t="str">
        <f ca="1">INDIRECT(_xlfn.TEXTJOIN("",TRUE,A866,"!",ADDRESS(20+(A867-1)*A863,1)))</f>
        <v>MEP 003</v>
      </c>
      <c r="B857" s="50"/>
      <c r="C857" s="51" t="str">
        <f ca="1">INDIRECT(_xlfn.TEXTJOIN("",TRUE,A866,"!",ADDRESS(20+(A867-1)*A863,2)))</f>
        <v>Workshop Practices Lab</v>
      </c>
      <c r="D857" s="52"/>
      <c r="E857" s="52"/>
      <c r="F857" s="52"/>
      <c r="G857" s="53"/>
      <c r="H857" s="20">
        <f ca="1">INDIRECT(_xlfn.TEXTJOIN("",TRUE,A866,"!",ADDRESS(20+(A867-1)*A863,6)))</f>
        <v>2</v>
      </c>
      <c r="I857" s="20" t="str">
        <f ca="1">INDIRECT(_xlfn.TEXTJOIN("",TRUE,A866,"!",ADDRESS(20+(A867-1)*A863,13)))</f>
        <v>A</v>
      </c>
      <c r="J857" s="20">
        <f ca="1">INDIRECT(_xlfn.TEXTJOIN("",TRUE,A866,"!",ADDRESS(20+(A867-1)*A863,14)))</f>
        <v>9</v>
      </c>
    </row>
    <row r="858" spans="1:10" ht="27.95" customHeight="1" x14ac:dyDescent="0.25">
      <c r="A858" s="49" t="str">
        <f ca="1">INDIRECT(_xlfn.TEXTJOIN("",TRUE,A866,"!",ADDRESS(21+(A867-1)*A863,1)))</f>
        <v>AHP 004</v>
      </c>
      <c r="B858" s="50"/>
      <c r="C858" s="51" t="str">
        <f ca="1">INDIRECT(_xlfn.TEXTJOIN("",TRUE,A866,"!",ADDRESS(21+(A867-1)*A863,2)))</f>
        <v>Emerging Technologies in Engineering Lab</v>
      </c>
      <c r="D858" s="52"/>
      <c r="E858" s="52"/>
      <c r="F858" s="52"/>
      <c r="G858" s="53"/>
      <c r="H858" s="20">
        <f ca="1">INDIRECT(_xlfn.TEXTJOIN("",TRUE,A866,"!",ADDRESS(21+(A867-1)*A863,6)))</f>
        <v>1</v>
      </c>
      <c r="I858" s="20" t="str">
        <f ca="1">INDIRECT(_xlfn.TEXTJOIN("",TRUE,A866,"!",ADDRESS(21+(A867-1)*A863,13)))</f>
        <v>A</v>
      </c>
      <c r="J858" s="20">
        <f ca="1">INDIRECT(_xlfn.TEXTJOIN("",TRUE,A866,"!",ADDRESS(21+(A867-1)*A863,14)))</f>
        <v>9</v>
      </c>
    </row>
    <row r="859" spans="1:10" ht="27.95" customHeight="1" x14ac:dyDescent="0.25">
      <c r="A859" s="49" t="str">
        <f ca="1">INDIRECT(_xlfn.TEXTJOIN("",TRUE,A866,"!",ADDRESS(22+(A867-1)*A863,1)))</f>
        <v>CSP 002</v>
      </c>
      <c r="B859" s="50"/>
      <c r="C859" s="51" t="str">
        <f ca="1">INDIRECT(_xlfn.TEXTJOIN("",TRUE,A866,"!",ADDRESS(22+(A867-1)*A863,2)))</f>
        <v>Computer Applications and IOT</v>
      </c>
      <c r="D859" s="52"/>
      <c r="E859" s="52"/>
      <c r="F859" s="52"/>
      <c r="G859" s="53"/>
      <c r="H859" s="20">
        <f ca="1">INDIRECT(_xlfn.TEXTJOIN("",TRUE,A866,"!",ADDRESS(22+(A867-1)*A863,6)))</f>
        <v>1</v>
      </c>
      <c r="I859" s="20" t="str">
        <f ca="1">INDIRECT(_xlfn.TEXTJOIN("",TRUE,A866,"!",ADDRESS(22+(A867-1)*A863,13)))</f>
        <v>A</v>
      </c>
      <c r="J859" s="20">
        <f ca="1">INDIRECT(_xlfn.TEXTJOIN("",TRUE,A866,"!",ADDRESS(22+(A867-1)*A863,14)))</f>
        <v>9</v>
      </c>
    </row>
    <row r="860" spans="1:10" ht="27.95" customHeight="1" x14ac:dyDescent="0.25">
      <c r="A860" s="49" t="str">
        <f ca="1">INDIRECT(_xlfn.TEXTJOIN("",TRUE,A866,"!",ADDRESS(23+(A867-1)*A863,1)))</f>
        <v>AHP 006</v>
      </c>
      <c r="B860" s="50"/>
      <c r="C860" s="51" t="str">
        <f ca="1">INDIRECT(_xlfn.TEXTJOIN("",TRUE,A866,"!",ADDRESS(23+(A867-1)*A863,2)))</f>
        <v>English Language Lab ($)</v>
      </c>
      <c r="D860" s="52"/>
      <c r="E860" s="52"/>
      <c r="F860" s="52"/>
      <c r="G860" s="53"/>
      <c r="H860" s="20">
        <f ca="1">INDIRECT(_xlfn.TEXTJOIN("",TRUE,A866,"!",ADDRESS(23+(A867-1)*A863,6)))</f>
        <v>0</v>
      </c>
      <c r="I860" s="20" t="str">
        <f ca="1">INDIRECT(_xlfn.TEXTJOIN("",TRUE,A866,"!",ADDRESS(23+(A867-1)*A863,13)))</f>
        <v>C+</v>
      </c>
      <c r="J860" s="20">
        <f ca="1">INDIRECT(_xlfn.TEXTJOIN("",TRUE,A866,"!",ADDRESS(23+(A867-1)*A863,14)))</f>
        <v>7.5</v>
      </c>
    </row>
    <row r="861" spans="1:10" ht="27.95" customHeight="1" x14ac:dyDescent="0.25">
      <c r="A861" s="49" t="str">
        <f ca="1">INDIRECT(_xlfn.TEXTJOIN("",TRUE,A866,"!",ADDRESS(24+(A867-1)*A863,1)))</f>
        <v>GP 01</v>
      </c>
      <c r="B861" s="50"/>
      <c r="C861" s="51" t="str">
        <f ca="1">INDIRECT(_xlfn.TEXTJOIN("",TRUE,A866,"!",ADDRESS(24+(A867-1)*A863,2)))</f>
        <v>General Proficiency ($)</v>
      </c>
      <c r="D861" s="52"/>
      <c r="E861" s="52"/>
      <c r="F861" s="52"/>
      <c r="G861" s="53"/>
      <c r="H861" s="20">
        <f ca="1">INDIRECT(_xlfn.TEXTJOIN("",TRUE,A866,"!",ADDRESS(24+(A867-1)*A863,6)))</f>
        <v>0</v>
      </c>
      <c r="I861" s="54" t="str">
        <f ca="1">INDIRECT(_xlfn.TEXTJOIN("",TRUE,A866,"!",ADDRESS(24+(A867-1)*A863,13)))</f>
        <v>Excellent</v>
      </c>
      <c r="J861" s="55"/>
    </row>
    <row r="862" spans="1:10" ht="27.95" customHeight="1" x14ac:dyDescent="0.25">
      <c r="A862" s="56" t="s">
        <v>54</v>
      </c>
      <c r="B862" s="56"/>
      <c r="C862" s="56"/>
      <c r="D862" s="56"/>
      <c r="E862" s="56"/>
      <c r="F862" s="56"/>
      <c r="G862" s="56"/>
      <c r="H862" s="16">
        <f ca="1">SUM(H850:H861)</f>
        <v>23</v>
      </c>
      <c r="I862" s="16" t="s">
        <v>46</v>
      </c>
      <c r="J862" s="16">
        <f ca="1">SUMPRODUCT(J850:J860,H850:H860)</f>
        <v>179.5</v>
      </c>
    </row>
    <row r="863" spans="1:10" ht="27.95" customHeight="1" x14ac:dyDescent="0.25">
      <c r="A863" s="22">
        <f>ROWS(A850:B861)+9</f>
        <v>21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27.95" customHeight="1" x14ac:dyDescent="0.25">
      <c r="A864" s="57" t="s">
        <v>42</v>
      </c>
      <c r="B864" s="57"/>
      <c r="C864" s="21">
        <f ca="1">INDIRECT(_xlfn.TEXTJOIN("",TRUE,A866,"!",ADDRESS(5+A867*A863,12)))</f>
        <v>23</v>
      </c>
      <c r="D864" s="57" t="s">
        <v>40</v>
      </c>
      <c r="E864" s="57"/>
      <c r="F864" s="18">
        <f ca="1">INDIRECT(_xlfn.TEXTJOIN("",TRUE,A866,"!",ADDRESS(5+A867*A863,8)))</f>
        <v>7.8043478260869561</v>
      </c>
      <c r="G864" s="57" t="s">
        <v>41</v>
      </c>
      <c r="H864" s="57"/>
      <c r="I864" s="58">
        <f ca="1">INDIRECT(_xlfn.TEXTJOIN("",TRUE,A866,"!",ADDRESS(5+A867*A863,10)))</f>
        <v>7.8043478260869561</v>
      </c>
      <c r="J864" s="58"/>
    </row>
    <row r="865" spans="1:10" ht="27.95" customHeight="1" x14ac:dyDescent="0.25">
      <c r="A865" s="19" t="s">
        <v>38</v>
      </c>
      <c r="B865" s="59" t="str">
        <f ca="1">INDIRECT(_xlfn.TEXTJOIN("",TRUE,A866,"!",ADDRESS(5+A867*A863,2)))</f>
        <v>PASS</v>
      </c>
      <c r="C865" s="59"/>
      <c r="D865" s="60" t="s">
        <v>39</v>
      </c>
      <c r="E865" s="60"/>
      <c r="F865" s="61" t="str">
        <f ca="1">INDIRECT(_xlfn.TEXTJOIN("",TRUE,A866,"!",ADDRESS(5+A867*A863,5)))</f>
        <v/>
      </c>
      <c r="G865" s="61"/>
      <c r="H865" s="61"/>
      <c r="I865" s="61"/>
      <c r="J865" s="61"/>
    </row>
    <row r="866" spans="1:10" ht="27.95" customHeight="1" x14ac:dyDescent="0.25">
      <c r="A866" s="22" t="str">
        <f>A845</f>
        <v>TC_I</v>
      </c>
    </row>
    <row r="867" spans="1:10" ht="27.95" customHeight="1" x14ac:dyDescent="0.25">
      <c r="A867" s="22">
        <f>A846+1</f>
        <v>41</v>
      </c>
    </row>
    <row r="868" spans="1:10" ht="27.95" customHeight="1" x14ac:dyDescent="0.25">
      <c r="A868" s="62" t="s">
        <v>26</v>
      </c>
      <c r="B868" s="62"/>
      <c r="C868" s="62" t="str">
        <f ca="1">INDIRECT(_xlfn.TEXTJOIN("",TRUE,A887,"!",ADDRESS(9+(A888-1)*A884,2)))</f>
        <v>Rupesh Negi</v>
      </c>
      <c r="D868" s="62"/>
      <c r="E868" s="62"/>
      <c r="F868" s="62" t="s">
        <v>52</v>
      </c>
      <c r="G868" s="62"/>
      <c r="H868" s="62"/>
      <c r="I868" s="63">
        <f ca="1">INDIRECT(_xlfn.TEXTJOIN("",TRUE,A887,"!",ADDRESS(9+(A888-1)*A884,9)))</f>
        <v>250090101042</v>
      </c>
      <c r="J868" s="63"/>
    </row>
    <row r="869" spans="1:10" ht="27.95" customHeight="1" x14ac:dyDescent="0.25">
      <c r="A869" s="62" t="s">
        <v>27</v>
      </c>
      <c r="B869" s="62"/>
      <c r="C869" s="62" t="str">
        <f ca="1">INDIRECT(_xlfn.TEXTJOIN("",TRUE,A887,"!",ADDRESS(9+(A888-1)*A884,5)))</f>
        <v>Manmohan Singh</v>
      </c>
      <c r="D869" s="62"/>
      <c r="E869" s="62"/>
      <c r="F869" s="64" t="s">
        <v>53</v>
      </c>
      <c r="G869" s="64"/>
      <c r="H869" s="64"/>
      <c r="I869" s="63" t="str">
        <f ca="1">INDIRECT(_xlfn.TEXTJOIN("",TRUE,A887,"!",ADDRESS(9+(A888-1)*A884,13)))</f>
        <v>UTU/2501103937</v>
      </c>
      <c r="J869" s="63"/>
    </row>
    <row r="870" spans="1:10" ht="27.95" customHeight="1" x14ac:dyDescent="0.25">
      <c r="A870" s="59" t="s">
        <v>30</v>
      </c>
      <c r="B870" s="59"/>
      <c r="C870" s="59" t="s">
        <v>31</v>
      </c>
      <c r="D870" s="59"/>
      <c r="E870" s="59"/>
      <c r="F870" s="59"/>
      <c r="G870" s="59"/>
      <c r="H870" s="15" t="s">
        <v>32</v>
      </c>
      <c r="I870" s="15" t="s">
        <v>12</v>
      </c>
      <c r="J870" s="15" t="s">
        <v>36</v>
      </c>
    </row>
    <row r="871" spans="1:10" ht="27.95" customHeight="1" x14ac:dyDescent="0.25">
      <c r="A871" s="49" t="str">
        <f ca="1">INDIRECT(_xlfn.TEXTJOIN("",TRUE,A887,"!",ADDRESS(13+(A888-1)*A884,1)))</f>
        <v>AHT 002</v>
      </c>
      <c r="B871" s="50"/>
      <c r="C871" s="51" t="str">
        <f ca="1">INDIRECT(_xlfn.TEXTJOIN("",TRUE,A887,"!",ADDRESS(13+(A888-1)*A884,2)))</f>
        <v>Engineering Chemistry</v>
      </c>
      <c r="D871" s="52"/>
      <c r="E871" s="52"/>
      <c r="F871" s="52"/>
      <c r="G871" s="53"/>
      <c r="H871" s="20">
        <f ca="1">INDIRECT(_xlfn.TEXTJOIN("",TRUE,A887,"!",ADDRESS(13+(A888-1)*A884,6)))</f>
        <v>4</v>
      </c>
      <c r="I871" s="20" t="str">
        <f ca="1">INDIRECT(_xlfn.TEXTJOIN("",TRUE,A887,"!",ADDRESS(13+(A888-1)*A884,13)))</f>
        <v>P</v>
      </c>
      <c r="J871" s="20">
        <f ca="1">INDIRECT(_xlfn.TEXTJOIN("",TRUE,A887,"!",ADDRESS(13+(A888-1)*A884,14)))</f>
        <v>4.5</v>
      </c>
    </row>
    <row r="872" spans="1:10" ht="27.95" customHeight="1" x14ac:dyDescent="0.25">
      <c r="A872" s="49" t="str">
        <f ca="1">INDIRECT(_xlfn.TEXTJOIN("",TRUE,A887,"!",ADDRESS(14+(A888-1)*A884,1)))</f>
        <v>AHT 003</v>
      </c>
      <c r="B872" s="50"/>
      <c r="C872" s="51" t="str">
        <f ca="1">INDIRECT(_xlfn.TEXTJOIN("",TRUE,A887,"!",ADDRESS(14+(A888-1)*A884,2)))</f>
        <v>Introduction to Engineering Mathematics</v>
      </c>
      <c r="D872" s="52"/>
      <c r="E872" s="52"/>
      <c r="F872" s="52"/>
      <c r="G872" s="53"/>
      <c r="H872" s="20">
        <f ca="1">INDIRECT(_xlfn.TEXTJOIN("",TRUE,A887,"!",ADDRESS(14+(A888-1)*A884,6)))</f>
        <v>4</v>
      </c>
      <c r="I872" s="20" t="str">
        <f ca="1">INDIRECT(_xlfn.TEXTJOIN("",TRUE,A887,"!",ADDRESS(14+(A888-1)*A884,13)))</f>
        <v>E</v>
      </c>
      <c r="J872" s="20">
        <f ca="1">INDIRECT(_xlfn.TEXTJOIN("",TRUE,A887,"!",ADDRESS(14+(A888-1)*A884,14)))</f>
        <v>5</v>
      </c>
    </row>
    <row r="873" spans="1:10" ht="27.95" customHeight="1" x14ac:dyDescent="0.25">
      <c r="A873" s="49" t="str">
        <f ca="1">INDIRECT(_xlfn.TEXTJOIN("",TRUE,A887,"!",ADDRESS(15+(A888-1)*A884,1)))</f>
        <v>ECT 001</v>
      </c>
      <c r="B873" s="50"/>
      <c r="C873" s="51" t="str">
        <f ca="1">INDIRECT(_xlfn.TEXTJOIN("",TRUE,A887,"!",ADDRESS(15+(A888-1)*A884,2)))</f>
        <v>Basic Electronics Engineering</v>
      </c>
      <c r="D873" s="52"/>
      <c r="E873" s="52"/>
      <c r="F873" s="52"/>
      <c r="G873" s="53"/>
      <c r="H873" s="20">
        <f ca="1">INDIRECT(_xlfn.TEXTJOIN("",TRUE,A887,"!",ADDRESS(15+(A888-1)*A884,6)))</f>
        <v>4</v>
      </c>
      <c r="I873" s="20" t="str">
        <f ca="1">INDIRECT(_xlfn.TEXTJOIN("",TRUE,A887,"!",ADDRESS(15+(A888-1)*A884,13)))</f>
        <v>F</v>
      </c>
      <c r="J873" s="20">
        <f ca="1">INDIRECT(_xlfn.TEXTJOIN("",TRUE,A887,"!",ADDRESS(15+(A888-1)*A884,14)))</f>
        <v>0</v>
      </c>
    </row>
    <row r="874" spans="1:10" ht="27.95" customHeight="1" x14ac:dyDescent="0.25">
      <c r="A874" s="49" t="str">
        <f ca="1">INDIRECT(_xlfn.TEXTJOIN("",TRUE,A887,"!",ADDRESS(16+(A888-1)*A884,1)))</f>
        <v>MET 001</v>
      </c>
      <c r="B874" s="50"/>
      <c r="C874" s="51" t="str">
        <f ca="1">INDIRECT(_xlfn.TEXTJOIN("",TRUE,A887,"!",ADDRESS(16+(A888-1)*A884,2)))</f>
        <v>Basic Mechanical Engineering</v>
      </c>
      <c r="D874" s="52"/>
      <c r="E874" s="52"/>
      <c r="F874" s="52"/>
      <c r="G874" s="53"/>
      <c r="H874" s="20">
        <f ca="1">INDIRECT(_xlfn.TEXTJOIN("",TRUE,A887,"!",ADDRESS(16+(A888-1)*A884,6)))</f>
        <v>4</v>
      </c>
      <c r="I874" s="20" t="str">
        <f ca="1">INDIRECT(_xlfn.TEXTJOIN("",TRUE,A887,"!",ADDRESS(16+(A888-1)*A884,13)))</f>
        <v>F</v>
      </c>
      <c r="J874" s="20">
        <f ca="1">INDIRECT(_xlfn.TEXTJOIN("",TRUE,A887,"!",ADDRESS(16+(A888-1)*A884,14)))</f>
        <v>0</v>
      </c>
    </row>
    <row r="875" spans="1:10" ht="27.95" customHeight="1" x14ac:dyDescent="0.25">
      <c r="A875" s="49" t="str">
        <f ca="1">INDIRECT(_xlfn.TEXTJOIN("",TRUE,A887,"!",ADDRESS(17+(A888-1)*A884,1)))</f>
        <v>AHP 002</v>
      </c>
      <c r="B875" s="50"/>
      <c r="C875" s="51" t="str">
        <f ca="1">INDIRECT(_xlfn.TEXTJOIN("",TRUE,A887,"!",ADDRESS(17+(A888-1)*A884,2)))</f>
        <v>Engineering Chemistry Lab</v>
      </c>
      <c r="D875" s="52"/>
      <c r="E875" s="52"/>
      <c r="F875" s="52"/>
      <c r="G875" s="53"/>
      <c r="H875" s="20">
        <f ca="1">INDIRECT(_xlfn.TEXTJOIN("",TRUE,A887,"!",ADDRESS(17+(A888-1)*A884,6)))</f>
        <v>1</v>
      </c>
      <c r="I875" s="20" t="str">
        <f ca="1">INDIRECT(_xlfn.TEXTJOIN("",TRUE,A887,"!",ADDRESS(17+(A888-1)*A884,13)))</f>
        <v>C</v>
      </c>
      <c r="J875" s="20">
        <f ca="1">INDIRECT(_xlfn.TEXTJOIN("",TRUE,A887,"!",ADDRESS(17+(A888-1)*A884,14)))</f>
        <v>7</v>
      </c>
    </row>
    <row r="876" spans="1:10" ht="27.95" customHeight="1" x14ac:dyDescent="0.25">
      <c r="A876" s="49" t="str">
        <f ca="1">INDIRECT(_xlfn.TEXTJOIN("",TRUE,A887,"!",ADDRESS(18+(A888-1)*A884,1)))</f>
        <v>ECP 001</v>
      </c>
      <c r="B876" s="50"/>
      <c r="C876" s="51" t="str">
        <f ca="1">INDIRECT(_xlfn.TEXTJOIN("",TRUE,A887,"!",ADDRESS(18+(A888-1)*A884,2)))</f>
        <v>Basic Electronics Engineering Lab</v>
      </c>
      <c r="D876" s="52"/>
      <c r="E876" s="52"/>
      <c r="F876" s="52"/>
      <c r="G876" s="53"/>
      <c r="H876" s="20">
        <f ca="1">INDIRECT(_xlfn.TEXTJOIN("",TRUE,A887,"!",ADDRESS(18+(A888-1)*A884,6)))</f>
        <v>1</v>
      </c>
      <c r="I876" s="20" t="str">
        <f ca="1">INDIRECT(_xlfn.TEXTJOIN("",TRUE,A887,"!",ADDRESS(18+(A888-1)*A884,13)))</f>
        <v>B</v>
      </c>
      <c r="J876" s="20">
        <f ca="1">INDIRECT(_xlfn.TEXTJOIN("",TRUE,A887,"!",ADDRESS(18+(A888-1)*A884,14)))</f>
        <v>8</v>
      </c>
    </row>
    <row r="877" spans="1:10" ht="27.95" customHeight="1" x14ac:dyDescent="0.25">
      <c r="A877" s="49" t="str">
        <f ca="1">INDIRECT(_xlfn.TEXTJOIN("",TRUE,A887,"!",ADDRESS(19+(A888-1)*A884,1)))</f>
        <v>MEP 001</v>
      </c>
      <c r="B877" s="50"/>
      <c r="C877" s="51" t="str">
        <f ca="1">INDIRECT(_xlfn.TEXTJOIN("",TRUE,A887,"!",ADDRESS(19+(A888-1)*A884,2)))</f>
        <v>Basic Mechanical Engineering Lab</v>
      </c>
      <c r="D877" s="52"/>
      <c r="E877" s="52"/>
      <c r="F877" s="52"/>
      <c r="G877" s="53"/>
      <c r="H877" s="20">
        <f ca="1">INDIRECT(_xlfn.TEXTJOIN("",TRUE,A887,"!",ADDRESS(19+(A888-1)*A884,6)))</f>
        <v>1</v>
      </c>
      <c r="I877" s="20" t="str">
        <f ca="1">INDIRECT(_xlfn.TEXTJOIN("",TRUE,A887,"!",ADDRESS(19+(A888-1)*A884,13)))</f>
        <v>B+</v>
      </c>
      <c r="J877" s="20">
        <f ca="1">INDIRECT(_xlfn.TEXTJOIN("",TRUE,A887,"!",ADDRESS(19+(A888-1)*A884,14)))</f>
        <v>8.5</v>
      </c>
    </row>
    <row r="878" spans="1:10" ht="27.95" customHeight="1" x14ac:dyDescent="0.25">
      <c r="A878" s="49" t="str">
        <f ca="1">INDIRECT(_xlfn.TEXTJOIN("",TRUE,A887,"!",ADDRESS(20+(A888-1)*A884,1)))</f>
        <v>MEP 003</v>
      </c>
      <c r="B878" s="50"/>
      <c r="C878" s="51" t="str">
        <f ca="1">INDIRECT(_xlfn.TEXTJOIN("",TRUE,A887,"!",ADDRESS(20+(A888-1)*A884,2)))</f>
        <v>Workshop Practices Lab</v>
      </c>
      <c r="D878" s="52"/>
      <c r="E878" s="52"/>
      <c r="F878" s="52"/>
      <c r="G878" s="53"/>
      <c r="H878" s="20">
        <f ca="1">INDIRECT(_xlfn.TEXTJOIN("",TRUE,A887,"!",ADDRESS(20+(A888-1)*A884,6)))</f>
        <v>2</v>
      </c>
      <c r="I878" s="20" t="str">
        <f ca="1">INDIRECT(_xlfn.TEXTJOIN("",TRUE,A887,"!",ADDRESS(20+(A888-1)*A884,13)))</f>
        <v>A</v>
      </c>
      <c r="J878" s="20">
        <f ca="1">INDIRECT(_xlfn.TEXTJOIN("",TRUE,A887,"!",ADDRESS(20+(A888-1)*A884,14)))</f>
        <v>9</v>
      </c>
    </row>
    <row r="879" spans="1:10" ht="27.95" customHeight="1" x14ac:dyDescent="0.25">
      <c r="A879" s="49" t="str">
        <f ca="1">INDIRECT(_xlfn.TEXTJOIN("",TRUE,A887,"!",ADDRESS(21+(A888-1)*A884,1)))</f>
        <v>AHP 004</v>
      </c>
      <c r="B879" s="50"/>
      <c r="C879" s="51" t="str">
        <f ca="1">INDIRECT(_xlfn.TEXTJOIN("",TRUE,A887,"!",ADDRESS(21+(A888-1)*A884,2)))</f>
        <v>Emerging Technologies in Engineering Lab</v>
      </c>
      <c r="D879" s="52"/>
      <c r="E879" s="52"/>
      <c r="F879" s="52"/>
      <c r="G879" s="53"/>
      <c r="H879" s="20">
        <f ca="1">INDIRECT(_xlfn.TEXTJOIN("",TRUE,A887,"!",ADDRESS(21+(A888-1)*A884,6)))</f>
        <v>1</v>
      </c>
      <c r="I879" s="20" t="str">
        <f ca="1">INDIRECT(_xlfn.TEXTJOIN("",TRUE,A887,"!",ADDRESS(21+(A888-1)*A884,13)))</f>
        <v>A</v>
      </c>
      <c r="J879" s="20">
        <f ca="1">INDIRECT(_xlfn.TEXTJOIN("",TRUE,A887,"!",ADDRESS(21+(A888-1)*A884,14)))</f>
        <v>9</v>
      </c>
    </row>
    <row r="880" spans="1:10" ht="27.95" customHeight="1" x14ac:dyDescent="0.25">
      <c r="A880" s="49" t="str">
        <f ca="1">INDIRECT(_xlfn.TEXTJOIN("",TRUE,A887,"!",ADDRESS(22+(A888-1)*A884,1)))</f>
        <v>CSP 002</v>
      </c>
      <c r="B880" s="50"/>
      <c r="C880" s="51" t="str">
        <f ca="1">INDIRECT(_xlfn.TEXTJOIN("",TRUE,A887,"!",ADDRESS(22+(A888-1)*A884,2)))</f>
        <v>Computer Applications and IOT</v>
      </c>
      <c r="D880" s="52"/>
      <c r="E880" s="52"/>
      <c r="F880" s="52"/>
      <c r="G880" s="53"/>
      <c r="H880" s="20">
        <f ca="1">INDIRECT(_xlfn.TEXTJOIN("",TRUE,A887,"!",ADDRESS(22+(A888-1)*A884,6)))</f>
        <v>1</v>
      </c>
      <c r="I880" s="20" t="str">
        <f ca="1">INDIRECT(_xlfn.TEXTJOIN("",TRUE,A887,"!",ADDRESS(22+(A888-1)*A884,13)))</f>
        <v>B+</v>
      </c>
      <c r="J880" s="20">
        <f ca="1">INDIRECT(_xlfn.TEXTJOIN("",TRUE,A887,"!",ADDRESS(22+(A888-1)*A884,14)))</f>
        <v>8.5</v>
      </c>
    </row>
    <row r="881" spans="1:10" ht="27.95" customHeight="1" x14ac:dyDescent="0.25">
      <c r="A881" s="49" t="str">
        <f ca="1">INDIRECT(_xlfn.TEXTJOIN("",TRUE,A887,"!",ADDRESS(23+(A888-1)*A884,1)))</f>
        <v>AHP 006</v>
      </c>
      <c r="B881" s="50"/>
      <c r="C881" s="51" t="str">
        <f ca="1">INDIRECT(_xlfn.TEXTJOIN("",TRUE,A887,"!",ADDRESS(23+(A888-1)*A884,2)))</f>
        <v>English Language Lab ($)</v>
      </c>
      <c r="D881" s="52"/>
      <c r="E881" s="52"/>
      <c r="F881" s="52"/>
      <c r="G881" s="53"/>
      <c r="H881" s="20">
        <f ca="1">INDIRECT(_xlfn.TEXTJOIN("",TRUE,A887,"!",ADDRESS(23+(A888-1)*A884,6)))</f>
        <v>0</v>
      </c>
      <c r="I881" s="20" t="str">
        <f ca="1">INDIRECT(_xlfn.TEXTJOIN("",TRUE,A887,"!",ADDRESS(23+(A888-1)*A884,13)))</f>
        <v>E+</v>
      </c>
      <c r="J881" s="20">
        <f ca="1">INDIRECT(_xlfn.TEXTJOIN("",TRUE,A887,"!",ADDRESS(23+(A888-1)*A884,14)))</f>
        <v>5.5</v>
      </c>
    </row>
    <row r="882" spans="1:10" ht="27.95" customHeight="1" x14ac:dyDescent="0.25">
      <c r="A882" s="49" t="str">
        <f ca="1">INDIRECT(_xlfn.TEXTJOIN("",TRUE,A887,"!",ADDRESS(24+(A888-1)*A884,1)))</f>
        <v>GP 01</v>
      </c>
      <c r="B882" s="50"/>
      <c r="C882" s="51" t="str">
        <f ca="1">INDIRECT(_xlfn.TEXTJOIN("",TRUE,A887,"!",ADDRESS(24+(A888-1)*A884,2)))</f>
        <v>General Proficiency ($)</v>
      </c>
      <c r="D882" s="52"/>
      <c r="E882" s="52"/>
      <c r="F882" s="52"/>
      <c r="G882" s="53"/>
      <c r="H882" s="20">
        <f ca="1">INDIRECT(_xlfn.TEXTJOIN("",TRUE,A887,"!",ADDRESS(24+(A888-1)*A884,6)))</f>
        <v>0</v>
      </c>
      <c r="I882" s="54" t="str">
        <f ca="1">INDIRECT(_xlfn.TEXTJOIN("",TRUE,A887,"!",ADDRESS(24+(A888-1)*A884,13)))</f>
        <v>Excellent</v>
      </c>
      <c r="J882" s="55"/>
    </row>
    <row r="883" spans="1:10" ht="27.95" customHeight="1" x14ac:dyDescent="0.25">
      <c r="A883" s="56" t="s">
        <v>54</v>
      </c>
      <c r="B883" s="56"/>
      <c r="C883" s="56"/>
      <c r="D883" s="56"/>
      <c r="E883" s="56"/>
      <c r="F883" s="56"/>
      <c r="G883" s="56"/>
      <c r="H883" s="16">
        <f ca="1">SUM(H871:H882)</f>
        <v>23</v>
      </c>
      <c r="I883" s="16" t="s">
        <v>46</v>
      </c>
      <c r="J883" s="16">
        <f ca="1">SUMPRODUCT(J871:J881,H871:H881)</f>
        <v>97</v>
      </c>
    </row>
    <row r="884" spans="1:10" ht="27.95" customHeight="1" x14ac:dyDescent="0.25">
      <c r="A884" s="22">
        <f>ROWS(A871:B882)+9</f>
        <v>21</v>
      </c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27.95" customHeight="1" x14ac:dyDescent="0.25">
      <c r="A885" s="57" t="s">
        <v>42</v>
      </c>
      <c r="B885" s="57"/>
      <c r="C885" s="21">
        <f ca="1">INDIRECT(_xlfn.TEXTJOIN("",TRUE,A887,"!",ADDRESS(5+A888*A884,12)))</f>
        <v>15</v>
      </c>
      <c r="D885" s="57" t="s">
        <v>40</v>
      </c>
      <c r="E885" s="57"/>
      <c r="F885" s="18">
        <f ca="1">INDIRECT(_xlfn.TEXTJOIN("",TRUE,A887,"!",ADDRESS(5+A888*A884,8)))</f>
        <v>4.2173913043478262</v>
      </c>
      <c r="G885" s="57" t="s">
        <v>41</v>
      </c>
      <c r="H885" s="57"/>
      <c r="I885" s="58">
        <f ca="1">INDIRECT(_xlfn.TEXTJOIN("",TRUE,A887,"!",ADDRESS(5+A888*A884,10)))</f>
        <v>4.2173913043478262</v>
      </c>
      <c r="J885" s="58"/>
    </row>
    <row r="886" spans="1:10" ht="27.95" customHeight="1" x14ac:dyDescent="0.25">
      <c r="A886" s="19" t="s">
        <v>38</v>
      </c>
      <c r="B886" s="59" t="str">
        <f ca="1">INDIRECT(_xlfn.TEXTJOIN("",TRUE,A887,"!",ADDRESS(5+A888*A884,2)))</f>
        <v>CARRY OVER</v>
      </c>
      <c r="C886" s="59"/>
      <c r="D886" s="60" t="s">
        <v>39</v>
      </c>
      <c r="E886" s="60"/>
      <c r="F886" s="61" t="str">
        <f ca="1">INDIRECT(_xlfn.TEXTJOIN("",TRUE,A887,"!",ADDRESS(5+A888*A884,5)))</f>
        <v>BACK IN ECT 001, MET 001</v>
      </c>
      <c r="G886" s="61"/>
      <c r="H886" s="61"/>
      <c r="I886" s="61"/>
      <c r="J886" s="61"/>
    </row>
    <row r="887" spans="1:10" ht="27.95" customHeight="1" x14ac:dyDescent="0.25">
      <c r="A887" s="22" t="str">
        <f>A866</f>
        <v>TC_I</v>
      </c>
    </row>
    <row r="888" spans="1:10" ht="27.95" customHeight="1" x14ac:dyDescent="0.25">
      <c r="A888" s="22">
        <f>A867+1</f>
        <v>42</v>
      </c>
    </row>
    <row r="889" spans="1:10" ht="27.95" customHeight="1" x14ac:dyDescent="0.25">
      <c r="A889" s="62" t="s">
        <v>26</v>
      </c>
      <c r="B889" s="62"/>
      <c r="C889" s="62" t="str">
        <f ca="1">INDIRECT(_xlfn.TEXTJOIN("",TRUE,A908,"!",ADDRESS(9+(A909-1)*A905,2)))</f>
        <v>Samraddha Mauni</v>
      </c>
      <c r="D889" s="62"/>
      <c r="E889" s="62"/>
      <c r="F889" s="62" t="s">
        <v>52</v>
      </c>
      <c r="G889" s="62"/>
      <c r="H889" s="62"/>
      <c r="I889" s="63">
        <f ca="1">INDIRECT(_xlfn.TEXTJOIN("",TRUE,A908,"!",ADDRESS(9+(A909-1)*A905,9)))</f>
        <v>250090101043</v>
      </c>
      <c r="J889" s="63"/>
    </row>
    <row r="890" spans="1:10" ht="27.95" customHeight="1" x14ac:dyDescent="0.25">
      <c r="A890" s="62" t="s">
        <v>27</v>
      </c>
      <c r="B890" s="62"/>
      <c r="C890" s="62" t="str">
        <f ca="1">INDIRECT(_xlfn.TEXTJOIN("",TRUE,A908,"!",ADDRESS(9+(A909-1)*A905,5)))</f>
        <v>Ravendra Singh Mauni</v>
      </c>
      <c r="D890" s="62"/>
      <c r="E890" s="62"/>
      <c r="F890" s="64" t="s">
        <v>53</v>
      </c>
      <c r="G890" s="64"/>
      <c r="H890" s="64"/>
      <c r="I890" s="63" t="str">
        <f ca="1">INDIRECT(_xlfn.TEXTJOIN("",TRUE,A908,"!",ADDRESS(9+(A909-1)*A905,13)))</f>
        <v>UTU/2501103995</v>
      </c>
      <c r="J890" s="63"/>
    </row>
    <row r="891" spans="1:10" ht="27.95" customHeight="1" x14ac:dyDescent="0.25">
      <c r="A891" s="59" t="s">
        <v>30</v>
      </c>
      <c r="B891" s="59"/>
      <c r="C891" s="59" t="s">
        <v>31</v>
      </c>
      <c r="D891" s="59"/>
      <c r="E891" s="59"/>
      <c r="F891" s="59"/>
      <c r="G891" s="59"/>
      <c r="H891" s="15" t="s">
        <v>32</v>
      </c>
      <c r="I891" s="15" t="s">
        <v>12</v>
      </c>
      <c r="J891" s="15" t="s">
        <v>36</v>
      </c>
    </row>
    <row r="892" spans="1:10" ht="27.95" customHeight="1" x14ac:dyDescent="0.25">
      <c r="A892" s="49" t="str">
        <f ca="1">INDIRECT(_xlfn.TEXTJOIN("",TRUE,A908,"!",ADDRESS(13+(A909-1)*A905,1)))</f>
        <v>AHT 002</v>
      </c>
      <c r="B892" s="50"/>
      <c r="C892" s="51" t="str">
        <f ca="1">INDIRECT(_xlfn.TEXTJOIN("",TRUE,A908,"!",ADDRESS(13+(A909-1)*A905,2)))</f>
        <v>Engineering Chemistry</v>
      </c>
      <c r="D892" s="52"/>
      <c r="E892" s="52"/>
      <c r="F892" s="52"/>
      <c r="G892" s="53"/>
      <c r="H892" s="20">
        <f ca="1">INDIRECT(_xlfn.TEXTJOIN("",TRUE,A908,"!",ADDRESS(13+(A909-1)*A905,6)))</f>
        <v>4</v>
      </c>
      <c r="I892" s="20" t="str">
        <f ca="1">INDIRECT(_xlfn.TEXTJOIN("",TRUE,A908,"!",ADDRESS(13+(A909-1)*A905,13)))</f>
        <v>D+</v>
      </c>
      <c r="J892" s="20">
        <f ca="1">INDIRECT(_xlfn.TEXTJOIN("",TRUE,A908,"!",ADDRESS(13+(A909-1)*A905,14)))</f>
        <v>6.5</v>
      </c>
    </row>
    <row r="893" spans="1:10" ht="27.95" customHeight="1" x14ac:dyDescent="0.25">
      <c r="A893" s="49" t="str">
        <f ca="1">INDIRECT(_xlfn.TEXTJOIN("",TRUE,A908,"!",ADDRESS(14+(A909-1)*A905,1)))</f>
        <v>AHT 003</v>
      </c>
      <c r="B893" s="50"/>
      <c r="C893" s="51" t="str">
        <f ca="1">INDIRECT(_xlfn.TEXTJOIN("",TRUE,A908,"!",ADDRESS(14+(A909-1)*A905,2)))</f>
        <v>Introduction to Engineering Mathematics</v>
      </c>
      <c r="D893" s="52"/>
      <c r="E893" s="52"/>
      <c r="F893" s="52"/>
      <c r="G893" s="53"/>
      <c r="H893" s="20">
        <f ca="1">INDIRECT(_xlfn.TEXTJOIN("",TRUE,A908,"!",ADDRESS(14+(A909-1)*A905,6)))</f>
        <v>4</v>
      </c>
      <c r="I893" s="20" t="str">
        <f ca="1">INDIRECT(_xlfn.TEXTJOIN("",TRUE,A908,"!",ADDRESS(14+(A909-1)*A905,13)))</f>
        <v>D+</v>
      </c>
      <c r="J893" s="20">
        <f ca="1">INDIRECT(_xlfn.TEXTJOIN("",TRUE,A908,"!",ADDRESS(14+(A909-1)*A905,14)))</f>
        <v>6.5</v>
      </c>
    </row>
    <row r="894" spans="1:10" ht="27.95" customHeight="1" x14ac:dyDescent="0.25">
      <c r="A894" s="49" t="str">
        <f ca="1">INDIRECT(_xlfn.TEXTJOIN("",TRUE,A908,"!",ADDRESS(15+(A909-1)*A905,1)))</f>
        <v>ECT 001</v>
      </c>
      <c r="B894" s="50"/>
      <c r="C894" s="51" t="str">
        <f ca="1">INDIRECT(_xlfn.TEXTJOIN("",TRUE,A908,"!",ADDRESS(15+(A909-1)*A905,2)))</f>
        <v>Basic Electronics Engineering</v>
      </c>
      <c r="D894" s="52"/>
      <c r="E894" s="52"/>
      <c r="F894" s="52"/>
      <c r="G894" s="53"/>
      <c r="H894" s="20">
        <f ca="1">INDIRECT(_xlfn.TEXTJOIN("",TRUE,A908,"!",ADDRESS(15+(A909-1)*A905,6)))</f>
        <v>4</v>
      </c>
      <c r="I894" s="20" t="str">
        <f ca="1">INDIRECT(_xlfn.TEXTJOIN("",TRUE,A908,"!",ADDRESS(15+(A909-1)*A905,13)))</f>
        <v>P</v>
      </c>
      <c r="J894" s="20">
        <f ca="1">INDIRECT(_xlfn.TEXTJOIN("",TRUE,A908,"!",ADDRESS(15+(A909-1)*A905,14)))</f>
        <v>4.5</v>
      </c>
    </row>
    <row r="895" spans="1:10" ht="27.95" customHeight="1" x14ac:dyDescent="0.25">
      <c r="A895" s="49" t="str">
        <f ca="1">INDIRECT(_xlfn.TEXTJOIN("",TRUE,A908,"!",ADDRESS(16+(A909-1)*A905,1)))</f>
        <v>MET 001</v>
      </c>
      <c r="B895" s="50"/>
      <c r="C895" s="51" t="str">
        <f ca="1">INDIRECT(_xlfn.TEXTJOIN("",TRUE,A908,"!",ADDRESS(16+(A909-1)*A905,2)))</f>
        <v>Basic Mechanical Engineering</v>
      </c>
      <c r="D895" s="52"/>
      <c r="E895" s="52"/>
      <c r="F895" s="52"/>
      <c r="G895" s="53"/>
      <c r="H895" s="20">
        <f ca="1">INDIRECT(_xlfn.TEXTJOIN("",TRUE,A908,"!",ADDRESS(16+(A909-1)*A905,6)))</f>
        <v>4</v>
      </c>
      <c r="I895" s="20" t="str">
        <f ca="1">INDIRECT(_xlfn.TEXTJOIN("",TRUE,A908,"!",ADDRESS(16+(A909-1)*A905,13)))</f>
        <v>E</v>
      </c>
      <c r="J895" s="20">
        <f ca="1">INDIRECT(_xlfn.TEXTJOIN("",TRUE,A908,"!",ADDRESS(16+(A909-1)*A905,14)))</f>
        <v>5</v>
      </c>
    </row>
    <row r="896" spans="1:10" ht="27.95" customHeight="1" x14ac:dyDescent="0.25">
      <c r="A896" s="49" t="str">
        <f ca="1">INDIRECT(_xlfn.TEXTJOIN("",TRUE,A908,"!",ADDRESS(17+(A909-1)*A905,1)))</f>
        <v>AHP 002</v>
      </c>
      <c r="B896" s="50"/>
      <c r="C896" s="51" t="str">
        <f ca="1">INDIRECT(_xlfn.TEXTJOIN("",TRUE,A908,"!",ADDRESS(17+(A909-1)*A905,2)))</f>
        <v>Engineering Chemistry Lab</v>
      </c>
      <c r="D896" s="52"/>
      <c r="E896" s="52"/>
      <c r="F896" s="52"/>
      <c r="G896" s="53"/>
      <c r="H896" s="20">
        <f ca="1">INDIRECT(_xlfn.TEXTJOIN("",TRUE,A908,"!",ADDRESS(17+(A909-1)*A905,6)))</f>
        <v>1</v>
      </c>
      <c r="I896" s="20" t="str">
        <f ca="1">INDIRECT(_xlfn.TEXTJOIN("",TRUE,A908,"!",ADDRESS(17+(A909-1)*A905,13)))</f>
        <v>B+</v>
      </c>
      <c r="J896" s="20">
        <f ca="1">INDIRECT(_xlfn.TEXTJOIN("",TRUE,A908,"!",ADDRESS(17+(A909-1)*A905,14)))</f>
        <v>8.5</v>
      </c>
    </row>
    <row r="897" spans="1:10" ht="27.95" customHeight="1" x14ac:dyDescent="0.25">
      <c r="A897" s="49" t="str">
        <f ca="1">INDIRECT(_xlfn.TEXTJOIN("",TRUE,A908,"!",ADDRESS(18+(A909-1)*A905,1)))</f>
        <v>ECP 001</v>
      </c>
      <c r="B897" s="50"/>
      <c r="C897" s="51" t="str">
        <f ca="1">INDIRECT(_xlfn.TEXTJOIN("",TRUE,A908,"!",ADDRESS(18+(A909-1)*A905,2)))</f>
        <v>Basic Electronics Engineering Lab</v>
      </c>
      <c r="D897" s="52"/>
      <c r="E897" s="52"/>
      <c r="F897" s="52"/>
      <c r="G897" s="53"/>
      <c r="H897" s="20">
        <f ca="1">INDIRECT(_xlfn.TEXTJOIN("",TRUE,A908,"!",ADDRESS(18+(A909-1)*A905,6)))</f>
        <v>1</v>
      </c>
      <c r="I897" s="20" t="str">
        <f ca="1">INDIRECT(_xlfn.TEXTJOIN("",TRUE,A908,"!",ADDRESS(18+(A909-1)*A905,13)))</f>
        <v>D+</v>
      </c>
      <c r="J897" s="20">
        <f ca="1">INDIRECT(_xlfn.TEXTJOIN("",TRUE,A908,"!",ADDRESS(18+(A909-1)*A905,14)))</f>
        <v>6.5</v>
      </c>
    </row>
    <row r="898" spans="1:10" ht="27.95" customHeight="1" x14ac:dyDescent="0.25">
      <c r="A898" s="49" t="str">
        <f ca="1">INDIRECT(_xlfn.TEXTJOIN("",TRUE,A908,"!",ADDRESS(19+(A909-1)*A905,1)))</f>
        <v>MEP 001</v>
      </c>
      <c r="B898" s="50"/>
      <c r="C898" s="51" t="str">
        <f ca="1">INDIRECT(_xlfn.TEXTJOIN("",TRUE,A908,"!",ADDRESS(19+(A909-1)*A905,2)))</f>
        <v>Basic Mechanical Engineering Lab</v>
      </c>
      <c r="D898" s="52"/>
      <c r="E898" s="52"/>
      <c r="F898" s="52"/>
      <c r="G898" s="53"/>
      <c r="H898" s="20">
        <f ca="1">INDIRECT(_xlfn.TEXTJOIN("",TRUE,A908,"!",ADDRESS(19+(A909-1)*A905,6)))</f>
        <v>1</v>
      </c>
      <c r="I898" s="20" t="str">
        <f ca="1">INDIRECT(_xlfn.TEXTJOIN("",TRUE,A908,"!",ADDRESS(19+(A909-1)*A905,13)))</f>
        <v>C+</v>
      </c>
      <c r="J898" s="20">
        <f ca="1">INDIRECT(_xlfn.TEXTJOIN("",TRUE,A908,"!",ADDRESS(19+(A909-1)*A905,14)))</f>
        <v>7.5</v>
      </c>
    </row>
    <row r="899" spans="1:10" ht="27.95" customHeight="1" x14ac:dyDescent="0.25">
      <c r="A899" s="49" t="str">
        <f ca="1">INDIRECT(_xlfn.TEXTJOIN("",TRUE,A908,"!",ADDRESS(20+(A909-1)*A905,1)))</f>
        <v>MEP 003</v>
      </c>
      <c r="B899" s="50"/>
      <c r="C899" s="51" t="str">
        <f ca="1">INDIRECT(_xlfn.TEXTJOIN("",TRUE,A908,"!",ADDRESS(20+(A909-1)*A905,2)))</f>
        <v>Workshop Practices Lab</v>
      </c>
      <c r="D899" s="52"/>
      <c r="E899" s="52"/>
      <c r="F899" s="52"/>
      <c r="G899" s="53"/>
      <c r="H899" s="20">
        <f ca="1">INDIRECT(_xlfn.TEXTJOIN("",TRUE,A908,"!",ADDRESS(20+(A909-1)*A905,6)))</f>
        <v>2</v>
      </c>
      <c r="I899" s="20" t="str">
        <f ca="1">INDIRECT(_xlfn.TEXTJOIN("",TRUE,A908,"!",ADDRESS(20+(A909-1)*A905,13)))</f>
        <v>A+</v>
      </c>
      <c r="J899" s="20">
        <f ca="1">INDIRECT(_xlfn.TEXTJOIN("",TRUE,A908,"!",ADDRESS(20+(A909-1)*A905,14)))</f>
        <v>9.5</v>
      </c>
    </row>
    <row r="900" spans="1:10" ht="27.95" customHeight="1" x14ac:dyDescent="0.25">
      <c r="A900" s="49" t="str">
        <f ca="1">INDIRECT(_xlfn.TEXTJOIN("",TRUE,A908,"!",ADDRESS(21+(A909-1)*A905,1)))</f>
        <v>AHP 004</v>
      </c>
      <c r="B900" s="50"/>
      <c r="C900" s="51" t="str">
        <f ca="1">INDIRECT(_xlfn.TEXTJOIN("",TRUE,A908,"!",ADDRESS(21+(A909-1)*A905,2)))</f>
        <v>Emerging Technologies in Engineering Lab</v>
      </c>
      <c r="D900" s="52"/>
      <c r="E900" s="52"/>
      <c r="F900" s="52"/>
      <c r="G900" s="53"/>
      <c r="H900" s="20">
        <f ca="1">INDIRECT(_xlfn.TEXTJOIN("",TRUE,A908,"!",ADDRESS(21+(A909-1)*A905,6)))</f>
        <v>1</v>
      </c>
      <c r="I900" s="20" t="str">
        <f ca="1">INDIRECT(_xlfn.TEXTJOIN("",TRUE,A908,"!",ADDRESS(21+(A909-1)*A905,13)))</f>
        <v>A+</v>
      </c>
      <c r="J900" s="20">
        <f ca="1">INDIRECT(_xlfn.TEXTJOIN("",TRUE,A908,"!",ADDRESS(21+(A909-1)*A905,14)))</f>
        <v>9.5</v>
      </c>
    </row>
    <row r="901" spans="1:10" ht="27.95" customHeight="1" x14ac:dyDescent="0.25">
      <c r="A901" s="49" t="str">
        <f ca="1">INDIRECT(_xlfn.TEXTJOIN("",TRUE,A908,"!",ADDRESS(22+(A909-1)*A905,1)))</f>
        <v>CSP 002</v>
      </c>
      <c r="B901" s="50"/>
      <c r="C901" s="51" t="str">
        <f ca="1">INDIRECT(_xlfn.TEXTJOIN("",TRUE,A908,"!",ADDRESS(22+(A909-1)*A905,2)))</f>
        <v>Computer Applications and IOT</v>
      </c>
      <c r="D901" s="52"/>
      <c r="E901" s="52"/>
      <c r="F901" s="52"/>
      <c r="G901" s="53"/>
      <c r="H901" s="20">
        <f ca="1">INDIRECT(_xlfn.TEXTJOIN("",TRUE,A908,"!",ADDRESS(22+(A909-1)*A905,6)))</f>
        <v>1</v>
      </c>
      <c r="I901" s="20" t="str">
        <f ca="1">INDIRECT(_xlfn.TEXTJOIN("",TRUE,A908,"!",ADDRESS(22+(A909-1)*A905,13)))</f>
        <v>E</v>
      </c>
      <c r="J901" s="20">
        <f ca="1">INDIRECT(_xlfn.TEXTJOIN("",TRUE,A908,"!",ADDRESS(22+(A909-1)*A905,14)))</f>
        <v>5</v>
      </c>
    </row>
    <row r="902" spans="1:10" ht="27.95" customHeight="1" x14ac:dyDescent="0.25">
      <c r="A902" s="49" t="str">
        <f ca="1">INDIRECT(_xlfn.TEXTJOIN("",TRUE,A908,"!",ADDRESS(23+(A909-1)*A905,1)))</f>
        <v>AHP 006</v>
      </c>
      <c r="B902" s="50"/>
      <c r="C902" s="51" t="str">
        <f ca="1">INDIRECT(_xlfn.TEXTJOIN("",TRUE,A908,"!",ADDRESS(23+(A909-1)*A905,2)))</f>
        <v>English Language Lab ($)</v>
      </c>
      <c r="D902" s="52"/>
      <c r="E902" s="52"/>
      <c r="F902" s="52"/>
      <c r="G902" s="53"/>
      <c r="H902" s="20">
        <f ca="1">INDIRECT(_xlfn.TEXTJOIN("",TRUE,A908,"!",ADDRESS(23+(A909-1)*A905,6)))</f>
        <v>0</v>
      </c>
      <c r="I902" s="20" t="str">
        <f ca="1">INDIRECT(_xlfn.TEXTJOIN("",TRUE,A908,"!",ADDRESS(23+(A909-1)*A905,13)))</f>
        <v>E+</v>
      </c>
      <c r="J902" s="20">
        <f ca="1">INDIRECT(_xlfn.TEXTJOIN("",TRUE,A908,"!",ADDRESS(23+(A909-1)*A905,14)))</f>
        <v>5.5</v>
      </c>
    </row>
    <row r="903" spans="1:10" ht="27.95" customHeight="1" x14ac:dyDescent="0.25">
      <c r="A903" s="49" t="str">
        <f ca="1">INDIRECT(_xlfn.TEXTJOIN("",TRUE,A908,"!",ADDRESS(24+(A909-1)*A905,1)))</f>
        <v>GP 01</v>
      </c>
      <c r="B903" s="50"/>
      <c r="C903" s="51" t="str">
        <f ca="1">INDIRECT(_xlfn.TEXTJOIN("",TRUE,A908,"!",ADDRESS(24+(A909-1)*A905,2)))</f>
        <v>General Proficiency ($)</v>
      </c>
      <c r="D903" s="52"/>
      <c r="E903" s="52"/>
      <c r="F903" s="52"/>
      <c r="G903" s="53"/>
      <c r="H903" s="20">
        <f ca="1">INDIRECT(_xlfn.TEXTJOIN("",TRUE,A908,"!",ADDRESS(24+(A909-1)*A905,6)))</f>
        <v>0</v>
      </c>
      <c r="I903" s="54" t="str">
        <f ca="1">INDIRECT(_xlfn.TEXTJOIN("",TRUE,A908,"!",ADDRESS(24+(A909-1)*A905,13)))</f>
        <v>Excellent</v>
      </c>
      <c r="J903" s="55"/>
    </row>
    <row r="904" spans="1:10" ht="27.95" customHeight="1" x14ac:dyDescent="0.25">
      <c r="A904" s="56" t="s">
        <v>54</v>
      </c>
      <c r="B904" s="56"/>
      <c r="C904" s="56"/>
      <c r="D904" s="56"/>
      <c r="E904" s="56"/>
      <c r="F904" s="56"/>
      <c r="G904" s="56"/>
      <c r="H904" s="16">
        <f ca="1">SUM(H892:H903)</f>
        <v>23</v>
      </c>
      <c r="I904" s="16" t="s">
        <v>46</v>
      </c>
      <c r="J904" s="16">
        <f ca="1">SUMPRODUCT(J892:J902,H892:H902)</f>
        <v>146</v>
      </c>
    </row>
    <row r="905" spans="1:10" ht="27.95" customHeight="1" x14ac:dyDescent="0.25">
      <c r="A905" s="22">
        <f>ROWS(A892:B903)+9</f>
        <v>21</v>
      </c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27.95" customHeight="1" x14ac:dyDescent="0.25">
      <c r="A906" s="57" t="s">
        <v>42</v>
      </c>
      <c r="B906" s="57"/>
      <c r="C906" s="21">
        <f ca="1">INDIRECT(_xlfn.TEXTJOIN("",TRUE,A908,"!",ADDRESS(5+A909*A905,12)))</f>
        <v>23</v>
      </c>
      <c r="D906" s="57" t="s">
        <v>40</v>
      </c>
      <c r="E906" s="57"/>
      <c r="F906" s="18">
        <f ca="1">INDIRECT(_xlfn.TEXTJOIN("",TRUE,A908,"!",ADDRESS(5+A909*A905,8)))</f>
        <v>6.3478260869565215</v>
      </c>
      <c r="G906" s="57" t="s">
        <v>41</v>
      </c>
      <c r="H906" s="57"/>
      <c r="I906" s="58">
        <f ca="1">INDIRECT(_xlfn.TEXTJOIN("",TRUE,A908,"!",ADDRESS(5+A909*A905,10)))</f>
        <v>6.3478260869565215</v>
      </c>
      <c r="J906" s="58"/>
    </row>
    <row r="907" spans="1:10" ht="27.95" customHeight="1" x14ac:dyDescent="0.25">
      <c r="A907" s="19" t="s">
        <v>38</v>
      </c>
      <c r="B907" s="59" t="str">
        <f ca="1">INDIRECT(_xlfn.TEXTJOIN("",TRUE,A908,"!",ADDRESS(5+A909*A905,2)))</f>
        <v>PASS</v>
      </c>
      <c r="C907" s="59"/>
      <c r="D907" s="60" t="s">
        <v>39</v>
      </c>
      <c r="E907" s="60"/>
      <c r="F907" s="61" t="str">
        <f ca="1">INDIRECT(_xlfn.TEXTJOIN("",TRUE,A908,"!",ADDRESS(5+A909*A905,5)))</f>
        <v xml:space="preserve"> G+3 in ECT 001</v>
      </c>
      <c r="G907" s="61"/>
      <c r="H907" s="61"/>
      <c r="I907" s="61"/>
      <c r="J907" s="61"/>
    </row>
    <row r="908" spans="1:10" ht="27.95" customHeight="1" x14ac:dyDescent="0.25">
      <c r="A908" s="22" t="str">
        <f>A887</f>
        <v>TC_I</v>
      </c>
    </row>
    <row r="909" spans="1:10" ht="27.95" customHeight="1" x14ac:dyDescent="0.25">
      <c r="A909" s="22">
        <f>A888+1</f>
        <v>43</v>
      </c>
    </row>
    <row r="910" spans="1:10" ht="27.95" customHeight="1" x14ac:dyDescent="0.25">
      <c r="A910" s="62" t="s">
        <v>26</v>
      </c>
      <c r="B910" s="62"/>
      <c r="C910" s="62" t="str">
        <f ca="1">INDIRECT(_xlfn.TEXTJOIN("",TRUE,A929,"!",ADDRESS(9+(A930-1)*A926,2)))</f>
        <v>Samrat Bisht</v>
      </c>
      <c r="D910" s="62"/>
      <c r="E910" s="62"/>
      <c r="F910" s="62" t="s">
        <v>52</v>
      </c>
      <c r="G910" s="62"/>
      <c r="H910" s="62"/>
      <c r="I910" s="63">
        <f ca="1">INDIRECT(_xlfn.TEXTJOIN("",TRUE,A929,"!",ADDRESS(9+(A930-1)*A926,9)))</f>
        <v>250090101044</v>
      </c>
      <c r="J910" s="63"/>
    </row>
    <row r="911" spans="1:10" ht="27.95" customHeight="1" x14ac:dyDescent="0.25">
      <c r="A911" s="62" t="s">
        <v>27</v>
      </c>
      <c r="B911" s="62"/>
      <c r="C911" s="62" t="str">
        <f ca="1">INDIRECT(_xlfn.TEXTJOIN("",TRUE,A929,"!",ADDRESS(9+(A930-1)*A926,5)))</f>
        <v>Vimal Bisht</v>
      </c>
      <c r="D911" s="62"/>
      <c r="E911" s="62"/>
      <c r="F911" s="64" t="s">
        <v>53</v>
      </c>
      <c r="G911" s="64"/>
      <c r="H911" s="64"/>
      <c r="I911" s="63" t="str">
        <f ca="1">INDIRECT(_xlfn.TEXTJOIN("",TRUE,A929,"!",ADDRESS(9+(A930-1)*A926,13)))</f>
        <v>UTU/2501103931</v>
      </c>
      <c r="J911" s="63"/>
    </row>
    <row r="912" spans="1:10" ht="27.95" customHeight="1" x14ac:dyDescent="0.25">
      <c r="A912" s="59" t="s">
        <v>30</v>
      </c>
      <c r="B912" s="59"/>
      <c r="C912" s="59" t="s">
        <v>31</v>
      </c>
      <c r="D912" s="59"/>
      <c r="E912" s="59"/>
      <c r="F912" s="59"/>
      <c r="G912" s="59"/>
      <c r="H912" s="15" t="s">
        <v>32</v>
      </c>
      <c r="I912" s="15" t="s">
        <v>12</v>
      </c>
      <c r="J912" s="15" t="s">
        <v>36</v>
      </c>
    </row>
    <row r="913" spans="1:10" ht="27.95" customHeight="1" x14ac:dyDescent="0.25">
      <c r="A913" s="49" t="str">
        <f ca="1">INDIRECT(_xlfn.TEXTJOIN("",TRUE,A929,"!",ADDRESS(13+(A930-1)*A926,1)))</f>
        <v>AHT 002</v>
      </c>
      <c r="B913" s="50"/>
      <c r="C913" s="51" t="str">
        <f ca="1">INDIRECT(_xlfn.TEXTJOIN("",TRUE,A929,"!",ADDRESS(13+(A930-1)*A926,2)))</f>
        <v>Engineering Chemistry</v>
      </c>
      <c r="D913" s="52"/>
      <c r="E913" s="52"/>
      <c r="F913" s="52"/>
      <c r="G913" s="53"/>
      <c r="H913" s="20">
        <f ca="1">INDIRECT(_xlfn.TEXTJOIN("",TRUE,A929,"!",ADDRESS(13+(A930-1)*A926,6)))</f>
        <v>4</v>
      </c>
      <c r="I913" s="20" t="str">
        <f ca="1">INDIRECT(_xlfn.TEXTJOIN("",TRUE,A929,"!",ADDRESS(13+(A930-1)*A926,13)))</f>
        <v>E+</v>
      </c>
      <c r="J913" s="20">
        <f ca="1">INDIRECT(_xlfn.TEXTJOIN("",TRUE,A929,"!",ADDRESS(13+(A930-1)*A926,14)))</f>
        <v>5.5</v>
      </c>
    </row>
    <row r="914" spans="1:10" ht="27.95" customHeight="1" x14ac:dyDescent="0.25">
      <c r="A914" s="49" t="str">
        <f ca="1">INDIRECT(_xlfn.TEXTJOIN("",TRUE,A929,"!",ADDRESS(14+(A930-1)*A926,1)))</f>
        <v>AHT 003</v>
      </c>
      <c r="B914" s="50"/>
      <c r="C914" s="51" t="str">
        <f ca="1">INDIRECT(_xlfn.TEXTJOIN("",TRUE,A929,"!",ADDRESS(14+(A930-1)*A926,2)))</f>
        <v>Introduction to Engineering Mathematics</v>
      </c>
      <c r="D914" s="52"/>
      <c r="E914" s="52"/>
      <c r="F914" s="52"/>
      <c r="G914" s="53"/>
      <c r="H914" s="20">
        <f ca="1">INDIRECT(_xlfn.TEXTJOIN("",TRUE,A929,"!",ADDRESS(14+(A930-1)*A926,6)))</f>
        <v>4</v>
      </c>
      <c r="I914" s="20" t="str">
        <f ca="1">INDIRECT(_xlfn.TEXTJOIN("",TRUE,A929,"!",ADDRESS(14+(A930-1)*A926,13)))</f>
        <v>D+</v>
      </c>
      <c r="J914" s="20">
        <f ca="1">INDIRECT(_xlfn.TEXTJOIN("",TRUE,A929,"!",ADDRESS(14+(A930-1)*A926,14)))</f>
        <v>6.5</v>
      </c>
    </row>
    <row r="915" spans="1:10" ht="27.95" customHeight="1" x14ac:dyDescent="0.25">
      <c r="A915" s="49" t="str">
        <f ca="1">INDIRECT(_xlfn.TEXTJOIN("",TRUE,A929,"!",ADDRESS(15+(A930-1)*A926,1)))</f>
        <v>ECT 001</v>
      </c>
      <c r="B915" s="50"/>
      <c r="C915" s="51" t="str">
        <f ca="1">INDIRECT(_xlfn.TEXTJOIN("",TRUE,A929,"!",ADDRESS(15+(A930-1)*A926,2)))</f>
        <v>Basic Electronics Engineering</v>
      </c>
      <c r="D915" s="52"/>
      <c r="E915" s="52"/>
      <c r="F915" s="52"/>
      <c r="G915" s="53"/>
      <c r="H915" s="20">
        <f ca="1">INDIRECT(_xlfn.TEXTJOIN("",TRUE,A929,"!",ADDRESS(15+(A930-1)*A926,6)))</f>
        <v>4</v>
      </c>
      <c r="I915" s="20" t="str">
        <f ca="1">INDIRECT(_xlfn.TEXTJOIN("",TRUE,A929,"!",ADDRESS(15+(A930-1)*A926,13)))</f>
        <v>D</v>
      </c>
      <c r="J915" s="20">
        <f ca="1">INDIRECT(_xlfn.TEXTJOIN("",TRUE,A929,"!",ADDRESS(15+(A930-1)*A926,14)))</f>
        <v>6</v>
      </c>
    </row>
    <row r="916" spans="1:10" ht="27.95" customHeight="1" x14ac:dyDescent="0.25">
      <c r="A916" s="49" t="str">
        <f ca="1">INDIRECT(_xlfn.TEXTJOIN("",TRUE,A929,"!",ADDRESS(16+(A930-1)*A926,1)))</f>
        <v>MET 001</v>
      </c>
      <c r="B916" s="50"/>
      <c r="C916" s="51" t="str">
        <f ca="1">INDIRECT(_xlfn.TEXTJOIN("",TRUE,A929,"!",ADDRESS(16+(A930-1)*A926,2)))</f>
        <v>Basic Mechanical Engineering</v>
      </c>
      <c r="D916" s="52"/>
      <c r="E916" s="52"/>
      <c r="F916" s="52"/>
      <c r="G916" s="53"/>
      <c r="H916" s="20">
        <f ca="1">INDIRECT(_xlfn.TEXTJOIN("",TRUE,A929,"!",ADDRESS(16+(A930-1)*A926,6)))</f>
        <v>4</v>
      </c>
      <c r="I916" s="20" t="str">
        <f ca="1">INDIRECT(_xlfn.TEXTJOIN("",TRUE,A929,"!",ADDRESS(16+(A930-1)*A926,13)))</f>
        <v>P</v>
      </c>
      <c r="J916" s="20">
        <f ca="1">INDIRECT(_xlfn.TEXTJOIN("",TRUE,A929,"!",ADDRESS(16+(A930-1)*A926,14)))</f>
        <v>4.5</v>
      </c>
    </row>
    <row r="917" spans="1:10" ht="27.95" customHeight="1" x14ac:dyDescent="0.25">
      <c r="A917" s="49" t="str">
        <f ca="1">INDIRECT(_xlfn.TEXTJOIN("",TRUE,A929,"!",ADDRESS(17+(A930-1)*A926,1)))</f>
        <v>AHP 002</v>
      </c>
      <c r="B917" s="50"/>
      <c r="C917" s="51" t="str">
        <f ca="1">INDIRECT(_xlfn.TEXTJOIN("",TRUE,A929,"!",ADDRESS(17+(A930-1)*A926,2)))</f>
        <v>Engineering Chemistry Lab</v>
      </c>
      <c r="D917" s="52"/>
      <c r="E917" s="52"/>
      <c r="F917" s="52"/>
      <c r="G917" s="53"/>
      <c r="H917" s="20">
        <f ca="1">INDIRECT(_xlfn.TEXTJOIN("",TRUE,A929,"!",ADDRESS(17+(A930-1)*A926,6)))</f>
        <v>1</v>
      </c>
      <c r="I917" s="20" t="str">
        <f ca="1">INDIRECT(_xlfn.TEXTJOIN("",TRUE,A929,"!",ADDRESS(17+(A930-1)*A926,13)))</f>
        <v>C+</v>
      </c>
      <c r="J917" s="20">
        <f ca="1">INDIRECT(_xlfn.TEXTJOIN("",TRUE,A929,"!",ADDRESS(17+(A930-1)*A926,14)))</f>
        <v>7.5</v>
      </c>
    </row>
    <row r="918" spans="1:10" ht="27.95" customHeight="1" x14ac:dyDescent="0.25">
      <c r="A918" s="49" t="str">
        <f ca="1">INDIRECT(_xlfn.TEXTJOIN("",TRUE,A929,"!",ADDRESS(18+(A930-1)*A926,1)))</f>
        <v>ECP 001</v>
      </c>
      <c r="B918" s="50"/>
      <c r="C918" s="51" t="str">
        <f ca="1">INDIRECT(_xlfn.TEXTJOIN("",TRUE,A929,"!",ADDRESS(18+(A930-1)*A926,2)))</f>
        <v>Basic Electronics Engineering Lab</v>
      </c>
      <c r="D918" s="52"/>
      <c r="E918" s="52"/>
      <c r="F918" s="52"/>
      <c r="G918" s="53"/>
      <c r="H918" s="20">
        <f ca="1">INDIRECT(_xlfn.TEXTJOIN("",TRUE,A929,"!",ADDRESS(18+(A930-1)*A926,6)))</f>
        <v>1</v>
      </c>
      <c r="I918" s="20" t="str">
        <f ca="1">INDIRECT(_xlfn.TEXTJOIN("",TRUE,A929,"!",ADDRESS(18+(A930-1)*A926,13)))</f>
        <v>C+</v>
      </c>
      <c r="J918" s="20">
        <f ca="1">INDIRECT(_xlfn.TEXTJOIN("",TRUE,A929,"!",ADDRESS(18+(A930-1)*A926,14)))</f>
        <v>7.5</v>
      </c>
    </row>
    <row r="919" spans="1:10" ht="27.95" customHeight="1" x14ac:dyDescent="0.25">
      <c r="A919" s="49" t="str">
        <f ca="1">INDIRECT(_xlfn.TEXTJOIN("",TRUE,A929,"!",ADDRESS(19+(A930-1)*A926,1)))</f>
        <v>MEP 001</v>
      </c>
      <c r="B919" s="50"/>
      <c r="C919" s="51" t="str">
        <f ca="1">INDIRECT(_xlfn.TEXTJOIN("",TRUE,A929,"!",ADDRESS(19+(A930-1)*A926,2)))</f>
        <v>Basic Mechanical Engineering Lab</v>
      </c>
      <c r="D919" s="52"/>
      <c r="E919" s="52"/>
      <c r="F919" s="52"/>
      <c r="G919" s="53"/>
      <c r="H919" s="20">
        <f ca="1">INDIRECT(_xlfn.TEXTJOIN("",TRUE,A929,"!",ADDRESS(19+(A930-1)*A926,6)))</f>
        <v>1</v>
      </c>
      <c r="I919" s="20" t="str">
        <f ca="1">INDIRECT(_xlfn.TEXTJOIN("",TRUE,A929,"!",ADDRESS(19+(A930-1)*A926,13)))</f>
        <v>B+</v>
      </c>
      <c r="J919" s="20">
        <f ca="1">INDIRECT(_xlfn.TEXTJOIN("",TRUE,A929,"!",ADDRESS(19+(A930-1)*A926,14)))</f>
        <v>8.5</v>
      </c>
    </row>
    <row r="920" spans="1:10" ht="27.95" customHeight="1" x14ac:dyDescent="0.25">
      <c r="A920" s="49" t="str">
        <f ca="1">INDIRECT(_xlfn.TEXTJOIN("",TRUE,A929,"!",ADDRESS(20+(A930-1)*A926,1)))</f>
        <v>MEP 003</v>
      </c>
      <c r="B920" s="50"/>
      <c r="C920" s="51" t="str">
        <f ca="1">INDIRECT(_xlfn.TEXTJOIN("",TRUE,A929,"!",ADDRESS(20+(A930-1)*A926,2)))</f>
        <v>Workshop Practices Lab</v>
      </c>
      <c r="D920" s="52"/>
      <c r="E920" s="52"/>
      <c r="F920" s="52"/>
      <c r="G920" s="53"/>
      <c r="H920" s="20">
        <f ca="1">INDIRECT(_xlfn.TEXTJOIN("",TRUE,A929,"!",ADDRESS(20+(A930-1)*A926,6)))</f>
        <v>2</v>
      </c>
      <c r="I920" s="20" t="str">
        <f ca="1">INDIRECT(_xlfn.TEXTJOIN("",TRUE,A929,"!",ADDRESS(20+(A930-1)*A926,13)))</f>
        <v>B+</v>
      </c>
      <c r="J920" s="20">
        <f ca="1">INDIRECT(_xlfn.TEXTJOIN("",TRUE,A929,"!",ADDRESS(20+(A930-1)*A926,14)))</f>
        <v>8.5</v>
      </c>
    </row>
    <row r="921" spans="1:10" ht="27.95" customHeight="1" x14ac:dyDescent="0.25">
      <c r="A921" s="49" t="str">
        <f ca="1">INDIRECT(_xlfn.TEXTJOIN("",TRUE,A929,"!",ADDRESS(21+(A930-1)*A926,1)))</f>
        <v>AHP 004</v>
      </c>
      <c r="B921" s="50"/>
      <c r="C921" s="51" t="str">
        <f ca="1">INDIRECT(_xlfn.TEXTJOIN("",TRUE,A929,"!",ADDRESS(21+(A930-1)*A926,2)))</f>
        <v>Emerging Technologies in Engineering Lab</v>
      </c>
      <c r="D921" s="52"/>
      <c r="E921" s="52"/>
      <c r="F921" s="52"/>
      <c r="G921" s="53"/>
      <c r="H921" s="20">
        <f ca="1">INDIRECT(_xlfn.TEXTJOIN("",TRUE,A929,"!",ADDRESS(21+(A930-1)*A926,6)))</f>
        <v>1</v>
      </c>
      <c r="I921" s="20" t="str">
        <f ca="1">INDIRECT(_xlfn.TEXTJOIN("",TRUE,A929,"!",ADDRESS(21+(A930-1)*A926,13)))</f>
        <v>A</v>
      </c>
      <c r="J921" s="20">
        <f ca="1">INDIRECT(_xlfn.TEXTJOIN("",TRUE,A929,"!",ADDRESS(21+(A930-1)*A926,14)))</f>
        <v>9</v>
      </c>
    </row>
    <row r="922" spans="1:10" ht="27.95" customHeight="1" x14ac:dyDescent="0.25">
      <c r="A922" s="49" t="str">
        <f ca="1">INDIRECT(_xlfn.TEXTJOIN("",TRUE,A929,"!",ADDRESS(22+(A930-1)*A926,1)))</f>
        <v>CSP 002</v>
      </c>
      <c r="B922" s="50"/>
      <c r="C922" s="51" t="str">
        <f ca="1">INDIRECT(_xlfn.TEXTJOIN("",TRUE,A929,"!",ADDRESS(22+(A930-1)*A926,2)))</f>
        <v>Computer Applications and IOT</v>
      </c>
      <c r="D922" s="52"/>
      <c r="E922" s="52"/>
      <c r="F922" s="52"/>
      <c r="G922" s="53"/>
      <c r="H922" s="20">
        <f ca="1">INDIRECT(_xlfn.TEXTJOIN("",TRUE,A929,"!",ADDRESS(22+(A930-1)*A926,6)))</f>
        <v>1</v>
      </c>
      <c r="I922" s="20" t="str">
        <f ca="1">INDIRECT(_xlfn.TEXTJOIN("",TRUE,A929,"!",ADDRESS(22+(A930-1)*A926,13)))</f>
        <v>A</v>
      </c>
      <c r="J922" s="20">
        <f ca="1">INDIRECT(_xlfn.TEXTJOIN("",TRUE,A929,"!",ADDRESS(22+(A930-1)*A926,14)))</f>
        <v>9</v>
      </c>
    </row>
    <row r="923" spans="1:10" ht="27.95" customHeight="1" x14ac:dyDescent="0.25">
      <c r="A923" s="49" t="str">
        <f ca="1">INDIRECT(_xlfn.TEXTJOIN("",TRUE,A929,"!",ADDRESS(23+(A930-1)*A926,1)))</f>
        <v>AHP 006</v>
      </c>
      <c r="B923" s="50"/>
      <c r="C923" s="51" t="str">
        <f ca="1">INDIRECT(_xlfn.TEXTJOIN("",TRUE,A929,"!",ADDRESS(23+(A930-1)*A926,2)))</f>
        <v>English Language Lab ($)</v>
      </c>
      <c r="D923" s="52"/>
      <c r="E923" s="52"/>
      <c r="F923" s="52"/>
      <c r="G923" s="53"/>
      <c r="H923" s="20">
        <f ca="1">INDIRECT(_xlfn.TEXTJOIN("",TRUE,A929,"!",ADDRESS(23+(A930-1)*A926,6)))</f>
        <v>0</v>
      </c>
      <c r="I923" s="20" t="str">
        <f ca="1">INDIRECT(_xlfn.TEXTJOIN("",TRUE,A929,"!",ADDRESS(23+(A930-1)*A926,13)))</f>
        <v>F</v>
      </c>
      <c r="J923" s="20">
        <f ca="1">INDIRECT(_xlfn.TEXTJOIN("",TRUE,A929,"!",ADDRESS(23+(A930-1)*A926,14)))</f>
        <v>0</v>
      </c>
    </row>
    <row r="924" spans="1:10" ht="27.95" customHeight="1" x14ac:dyDescent="0.25">
      <c r="A924" s="49" t="str">
        <f ca="1">INDIRECT(_xlfn.TEXTJOIN("",TRUE,A929,"!",ADDRESS(24+(A930-1)*A926,1)))</f>
        <v>GP 01</v>
      </c>
      <c r="B924" s="50"/>
      <c r="C924" s="51" t="str">
        <f ca="1">INDIRECT(_xlfn.TEXTJOIN("",TRUE,A929,"!",ADDRESS(24+(A930-1)*A926,2)))</f>
        <v>General Proficiency ($)</v>
      </c>
      <c r="D924" s="52"/>
      <c r="E924" s="52"/>
      <c r="F924" s="52"/>
      <c r="G924" s="53"/>
      <c r="H924" s="20">
        <f ca="1">INDIRECT(_xlfn.TEXTJOIN("",TRUE,A929,"!",ADDRESS(24+(A930-1)*A926,6)))</f>
        <v>0</v>
      </c>
      <c r="I924" s="54" t="str">
        <f ca="1">INDIRECT(_xlfn.TEXTJOIN("",TRUE,A929,"!",ADDRESS(24+(A930-1)*A926,13)))</f>
        <v>Excellent</v>
      </c>
      <c r="J924" s="55"/>
    </row>
    <row r="925" spans="1:10" ht="27.95" customHeight="1" x14ac:dyDescent="0.25">
      <c r="A925" s="56" t="s">
        <v>54</v>
      </c>
      <c r="B925" s="56"/>
      <c r="C925" s="56"/>
      <c r="D925" s="56"/>
      <c r="E925" s="56"/>
      <c r="F925" s="56"/>
      <c r="G925" s="56"/>
      <c r="H925" s="16">
        <f ca="1">SUM(H913:H924)</f>
        <v>23</v>
      </c>
      <c r="I925" s="16" t="s">
        <v>46</v>
      </c>
      <c r="J925" s="16">
        <f ca="1">SUMPRODUCT(J913:J923,H913:H923)</f>
        <v>148.5</v>
      </c>
    </row>
    <row r="926" spans="1:10" ht="27.95" customHeight="1" x14ac:dyDescent="0.25">
      <c r="A926" s="22">
        <f>ROWS(A913:B924)+9</f>
        <v>21</v>
      </c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27.95" customHeight="1" x14ac:dyDescent="0.25">
      <c r="A927" s="57" t="s">
        <v>42</v>
      </c>
      <c r="B927" s="57"/>
      <c r="C927" s="21">
        <f ca="1">INDIRECT(_xlfn.TEXTJOIN("",TRUE,A929,"!",ADDRESS(5+A930*A926,12)))</f>
        <v>23</v>
      </c>
      <c r="D927" s="57" t="s">
        <v>40</v>
      </c>
      <c r="E927" s="57"/>
      <c r="F927" s="18">
        <f ca="1">INDIRECT(_xlfn.TEXTJOIN("",TRUE,A929,"!",ADDRESS(5+A930*A926,8)))</f>
        <v>6.4565217391304346</v>
      </c>
      <c r="G927" s="57" t="s">
        <v>41</v>
      </c>
      <c r="H927" s="57"/>
      <c r="I927" s="58">
        <f ca="1">INDIRECT(_xlfn.TEXTJOIN("",TRUE,A929,"!",ADDRESS(5+A930*A926,10)))</f>
        <v>6.4565217391304346</v>
      </c>
      <c r="J927" s="58"/>
    </row>
    <row r="928" spans="1:10" ht="27.95" customHeight="1" x14ac:dyDescent="0.25">
      <c r="A928" s="19" t="s">
        <v>38</v>
      </c>
      <c r="B928" s="59" t="str">
        <f ca="1">INDIRECT(_xlfn.TEXTJOIN("",TRUE,A929,"!",ADDRESS(5+A930*A926,2)))</f>
        <v>CARRY OVER</v>
      </c>
      <c r="C928" s="59"/>
      <c r="D928" s="60" t="s">
        <v>39</v>
      </c>
      <c r="E928" s="60"/>
      <c r="F928" s="61" t="str">
        <f ca="1">INDIRECT(_xlfn.TEXTJOIN("",TRUE,A929,"!",ADDRESS(5+A930*A926,5)))</f>
        <v>BACK IN AHP 006</v>
      </c>
      <c r="G928" s="61"/>
      <c r="H928" s="61"/>
      <c r="I928" s="61"/>
      <c r="J928" s="61"/>
    </row>
    <row r="929" spans="1:10" ht="27.95" customHeight="1" x14ac:dyDescent="0.25">
      <c r="A929" s="22" t="str">
        <f>A908</f>
        <v>TC_I</v>
      </c>
    </row>
    <row r="930" spans="1:10" ht="27.95" customHeight="1" x14ac:dyDescent="0.25">
      <c r="A930" s="22">
        <f>A909+1</f>
        <v>44</v>
      </c>
    </row>
    <row r="931" spans="1:10" ht="27.95" customHeight="1" x14ac:dyDescent="0.25">
      <c r="A931" s="62" t="s">
        <v>26</v>
      </c>
      <c r="B931" s="62"/>
      <c r="C931" s="62" t="str">
        <f ca="1">INDIRECT(_xlfn.TEXTJOIN("",TRUE,A950,"!",ADDRESS(9+(A951-1)*A947,2)))</f>
        <v>Sania</v>
      </c>
      <c r="D931" s="62"/>
      <c r="E931" s="62"/>
      <c r="F931" s="62" t="s">
        <v>52</v>
      </c>
      <c r="G931" s="62"/>
      <c r="H931" s="62"/>
      <c r="I931" s="63">
        <f ca="1">INDIRECT(_xlfn.TEXTJOIN("",TRUE,A950,"!",ADDRESS(9+(A951-1)*A947,9)))</f>
        <v>250090101045</v>
      </c>
      <c r="J931" s="63"/>
    </row>
    <row r="932" spans="1:10" ht="27.95" customHeight="1" x14ac:dyDescent="0.25">
      <c r="A932" s="62" t="s">
        <v>27</v>
      </c>
      <c r="B932" s="62"/>
      <c r="C932" s="62" t="str">
        <f ca="1">INDIRECT(_xlfn.TEXTJOIN("",TRUE,A950,"!",ADDRESS(9+(A951-1)*A947,5)))</f>
        <v>Shanker Singh</v>
      </c>
      <c r="D932" s="62"/>
      <c r="E932" s="62"/>
      <c r="F932" s="64" t="s">
        <v>53</v>
      </c>
      <c r="G932" s="64"/>
      <c r="H932" s="64"/>
      <c r="I932" s="63" t="str">
        <f ca="1">INDIRECT(_xlfn.TEXTJOIN("",TRUE,A950,"!",ADDRESS(9+(A951-1)*A947,13)))</f>
        <v>UTU/2501103817</v>
      </c>
      <c r="J932" s="63"/>
    </row>
    <row r="933" spans="1:10" ht="27.95" customHeight="1" x14ac:dyDescent="0.25">
      <c r="A933" s="59" t="s">
        <v>30</v>
      </c>
      <c r="B933" s="59"/>
      <c r="C933" s="59" t="s">
        <v>31</v>
      </c>
      <c r="D933" s="59"/>
      <c r="E933" s="59"/>
      <c r="F933" s="59"/>
      <c r="G933" s="59"/>
      <c r="H933" s="15" t="s">
        <v>32</v>
      </c>
      <c r="I933" s="15" t="s">
        <v>12</v>
      </c>
      <c r="J933" s="15" t="s">
        <v>36</v>
      </c>
    </row>
    <row r="934" spans="1:10" ht="27.95" customHeight="1" x14ac:dyDescent="0.25">
      <c r="A934" s="49" t="str">
        <f ca="1">INDIRECT(_xlfn.TEXTJOIN("",TRUE,A950,"!",ADDRESS(13+(A951-1)*A947,1)))</f>
        <v>AHT 002</v>
      </c>
      <c r="B934" s="50"/>
      <c r="C934" s="51" t="str">
        <f ca="1">INDIRECT(_xlfn.TEXTJOIN("",TRUE,A950,"!",ADDRESS(13+(A951-1)*A947,2)))</f>
        <v>Engineering Chemistry</v>
      </c>
      <c r="D934" s="52"/>
      <c r="E934" s="52"/>
      <c r="F934" s="52"/>
      <c r="G934" s="53"/>
      <c r="H934" s="20">
        <f ca="1">INDIRECT(_xlfn.TEXTJOIN("",TRUE,A950,"!",ADDRESS(13+(A951-1)*A947,6)))</f>
        <v>4</v>
      </c>
      <c r="I934" s="20" t="str">
        <f ca="1">INDIRECT(_xlfn.TEXTJOIN("",TRUE,A950,"!",ADDRESS(13+(A951-1)*A947,13)))</f>
        <v>B</v>
      </c>
      <c r="J934" s="20">
        <f ca="1">INDIRECT(_xlfn.TEXTJOIN("",TRUE,A950,"!",ADDRESS(13+(A951-1)*A947,14)))</f>
        <v>8</v>
      </c>
    </row>
    <row r="935" spans="1:10" ht="27.95" customHeight="1" x14ac:dyDescent="0.25">
      <c r="A935" s="49" t="str">
        <f ca="1">INDIRECT(_xlfn.TEXTJOIN("",TRUE,A950,"!",ADDRESS(14+(A951-1)*A947,1)))</f>
        <v>AHT 003</v>
      </c>
      <c r="B935" s="50"/>
      <c r="C935" s="51" t="str">
        <f ca="1">INDIRECT(_xlfn.TEXTJOIN("",TRUE,A950,"!",ADDRESS(14+(A951-1)*A947,2)))</f>
        <v>Introduction to Engineering Mathematics</v>
      </c>
      <c r="D935" s="52"/>
      <c r="E935" s="52"/>
      <c r="F935" s="52"/>
      <c r="G935" s="53"/>
      <c r="H935" s="20">
        <f ca="1">INDIRECT(_xlfn.TEXTJOIN("",TRUE,A950,"!",ADDRESS(14+(A951-1)*A947,6)))</f>
        <v>4</v>
      </c>
      <c r="I935" s="20" t="str">
        <f ca="1">INDIRECT(_xlfn.TEXTJOIN("",TRUE,A950,"!",ADDRESS(14+(A951-1)*A947,13)))</f>
        <v>C</v>
      </c>
      <c r="J935" s="20">
        <f ca="1">INDIRECT(_xlfn.TEXTJOIN("",TRUE,A950,"!",ADDRESS(14+(A951-1)*A947,14)))</f>
        <v>7</v>
      </c>
    </row>
    <row r="936" spans="1:10" ht="27.95" customHeight="1" x14ac:dyDescent="0.25">
      <c r="A936" s="49" t="str">
        <f ca="1">INDIRECT(_xlfn.TEXTJOIN("",TRUE,A950,"!",ADDRESS(15+(A951-1)*A947,1)))</f>
        <v>ECT 001</v>
      </c>
      <c r="B936" s="50"/>
      <c r="C936" s="51" t="str">
        <f ca="1">INDIRECT(_xlfn.TEXTJOIN("",TRUE,A950,"!",ADDRESS(15+(A951-1)*A947,2)))</f>
        <v>Basic Electronics Engineering</v>
      </c>
      <c r="D936" s="52"/>
      <c r="E936" s="52"/>
      <c r="F936" s="52"/>
      <c r="G936" s="53"/>
      <c r="H936" s="20">
        <f ca="1">INDIRECT(_xlfn.TEXTJOIN("",TRUE,A950,"!",ADDRESS(15+(A951-1)*A947,6)))</f>
        <v>4</v>
      </c>
      <c r="I936" s="20" t="str">
        <f ca="1">INDIRECT(_xlfn.TEXTJOIN("",TRUE,A950,"!",ADDRESS(15+(A951-1)*A947,13)))</f>
        <v>D+</v>
      </c>
      <c r="J936" s="20">
        <f ca="1">INDIRECT(_xlfn.TEXTJOIN("",TRUE,A950,"!",ADDRESS(15+(A951-1)*A947,14)))</f>
        <v>6.5</v>
      </c>
    </row>
    <row r="937" spans="1:10" ht="27.95" customHeight="1" x14ac:dyDescent="0.25">
      <c r="A937" s="49" t="str">
        <f ca="1">INDIRECT(_xlfn.TEXTJOIN("",TRUE,A950,"!",ADDRESS(16+(A951-1)*A947,1)))</f>
        <v>MET 001</v>
      </c>
      <c r="B937" s="50"/>
      <c r="C937" s="51" t="str">
        <f ca="1">INDIRECT(_xlfn.TEXTJOIN("",TRUE,A950,"!",ADDRESS(16+(A951-1)*A947,2)))</f>
        <v>Basic Mechanical Engineering</v>
      </c>
      <c r="D937" s="52"/>
      <c r="E937" s="52"/>
      <c r="F937" s="52"/>
      <c r="G937" s="53"/>
      <c r="H937" s="20">
        <f ca="1">INDIRECT(_xlfn.TEXTJOIN("",TRUE,A950,"!",ADDRESS(16+(A951-1)*A947,6)))</f>
        <v>4</v>
      </c>
      <c r="I937" s="20" t="str">
        <f ca="1">INDIRECT(_xlfn.TEXTJOIN("",TRUE,A950,"!",ADDRESS(16+(A951-1)*A947,13)))</f>
        <v>C+</v>
      </c>
      <c r="J937" s="20">
        <f ca="1">INDIRECT(_xlfn.TEXTJOIN("",TRUE,A950,"!",ADDRESS(16+(A951-1)*A947,14)))</f>
        <v>7.5</v>
      </c>
    </row>
    <row r="938" spans="1:10" ht="27.95" customHeight="1" x14ac:dyDescent="0.25">
      <c r="A938" s="49" t="str">
        <f ca="1">INDIRECT(_xlfn.TEXTJOIN("",TRUE,A950,"!",ADDRESS(17+(A951-1)*A947,1)))</f>
        <v>AHP 002</v>
      </c>
      <c r="B938" s="50"/>
      <c r="C938" s="51" t="str">
        <f ca="1">INDIRECT(_xlfn.TEXTJOIN("",TRUE,A950,"!",ADDRESS(17+(A951-1)*A947,2)))</f>
        <v>Engineering Chemistry Lab</v>
      </c>
      <c r="D938" s="52"/>
      <c r="E938" s="52"/>
      <c r="F938" s="52"/>
      <c r="G938" s="53"/>
      <c r="H938" s="20">
        <f ca="1">INDIRECT(_xlfn.TEXTJOIN("",TRUE,A950,"!",ADDRESS(17+(A951-1)*A947,6)))</f>
        <v>1</v>
      </c>
      <c r="I938" s="20" t="str">
        <f ca="1">INDIRECT(_xlfn.TEXTJOIN("",TRUE,A950,"!",ADDRESS(17+(A951-1)*A947,13)))</f>
        <v>A</v>
      </c>
      <c r="J938" s="20">
        <f ca="1">INDIRECT(_xlfn.TEXTJOIN("",TRUE,A950,"!",ADDRESS(17+(A951-1)*A947,14)))</f>
        <v>9</v>
      </c>
    </row>
    <row r="939" spans="1:10" ht="27.95" customHeight="1" x14ac:dyDescent="0.25">
      <c r="A939" s="49" t="str">
        <f ca="1">INDIRECT(_xlfn.TEXTJOIN("",TRUE,A950,"!",ADDRESS(18+(A951-1)*A947,1)))</f>
        <v>ECP 001</v>
      </c>
      <c r="B939" s="50"/>
      <c r="C939" s="51" t="str">
        <f ca="1">INDIRECT(_xlfn.TEXTJOIN("",TRUE,A950,"!",ADDRESS(18+(A951-1)*A947,2)))</f>
        <v>Basic Electronics Engineering Lab</v>
      </c>
      <c r="D939" s="52"/>
      <c r="E939" s="52"/>
      <c r="F939" s="52"/>
      <c r="G939" s="53"/>
      <c r="H939" s="20">
        <f ca="1">INDIRECT(_xlfn.TEXTJOIN("",TRUE,A950,"!",ADDRESS(18+(A951-1)*A947,6)))</f>
        <v>1</v>
      </c>
      <c r="I939" s="20" t="str">
        <f ca="1">INDIRECT(_xlfn.TEXTJOIN("",TRUE,A950,"!",ADDRESS(18+(A951-1)*A947,13)))</f>
        <v>A</v>
      </c>
      <c r="J939" s="20">
        <f ca="1">INDIRECT(_xlfn.TEXTJOIN("",TRUE,A950,"!",ADDRESS(18+(A951-1)*A947,14)))</f>
        <v>9</v>
      </c>
    </row>
    <row r="940" spans="1:10" ht="27.95" customHeight="1" x14ac:dyDescent="0.25">
      <c r="A940" s="49" t="str">
        <f ca="1">INDIRECT(_xlfn.TEXTJOIN("",TRUE,A950,"!",ADDRESS(19+(A951-1)*A947,1)))</f>
        <v>MEP 001</v>
      </c>
      <c r="B940" s="50"/>
      <c r="C940" s="51" t="str">
        <f ca="1">INDIRECT(_xlfn.TEXTJOIN("",TRUE,A950,"!",ADDRESS(19+(A951-1)*A947,2)))</f>
        <v>Basic Mechanical Engineering Lab</v>
      </c>
      <c r="D940" s="52"/>
      <c r="E940" s="52"/>
      <c r="F940" s="52"/>
      <c r="G940" s="53"/>
      <c r="H940" s="20">
        <f ca="1">INDIRECT(_xlfn.TEXTJOIN("",TRUE,A950,"!",ADDRESS(19+(A951-1)*A947,6)))</f>
        <v>1</v>
      </c>
      <c r="I940" s="20" t="str">
        <f ca="1">INDIRECT(_xlfn.TEXTJOIN("",TRUE,A950,"!",ADDRESS(19+(A951-1)*A947,13)))</f>
        <v>B+</v>
      </c>
      <c r="J940" s="20">
        <f ca="1">INDIRECT(_xlfn.TEXTJOIN("",TRUE,A950,"!",ADDRESS(19+(A951-1)*A947,14)))</f>
        <v>8.5</v>
      </c>
    </row>
    <row r="941" spans="1:10" ht="27.95" customHeight="1" x14ac:dyDescent="0.25">
      <c r="A941" s="49" t="str">
        <f ca="1">INDIRECT(_xlfn.TEXTJOIN("",TRUE,A950,"!",ADDRESS(20+(A951-1)*A947,1)))</f>
        <v>MEP 003</v>
      </c>
      <c r="B941" s="50"/>
      <c r="C941" s="51" t="str">
        <f ca="1">INDIRECT(_xlfn.TEXTJOIN("",TRUE,A950,"!",ADDRESS(20+(A951-1)*A947,2)))</f>
        <v>Workshop Practices Lab</v>
      </c>
      <c r="D941" s="52"/>
      <c r="E941" s="52"/>
      <c r="F941" s="52"/>
      <c r="G941" s="53"/>
      <c r="H941" s="20">
        <f ca="1">INDIRECT(_xlfn.TEXTJOIN("",TRUE,A950,"!",ADDRESS(20+(A951-1)*A947,6)))</f>
        <v>2</v>
      </c>
      <c r="I941" s="20" t="str">
        <f ca="1">INDIRECT(_xlfn.TEXTJOIN("",TRUE,A950,"!",ADDRESS(20+(A951-1)*A947,13)))</f>
        <v>A+</v>
      </c>
      <c r="J941" s="20">
        <f ca="1">INDIRECT(_xlfn.TEXTJOIN("",TRUE,A950,"!",ADDRESS(20+(A951-1)*A947,14)))</f>
        <v>9.5</v>
      </c>
    </row>
    <row r="942" spans="1:10" ht="27.95" customHeight="1" x14ac:dyDescent="0.25">
      <c r="A942" s="49" t="str">
        <f ca="1">INDIRECT(_xlfn.TEXTJOIN("",TRUE,A950,"!",ADDRESS(21+(A951-1)*A947,1)))</f>
        <v>AHP 004</v>
      </c>
      <c r="B942" s="50"/>
      <c r="C942" s="51" t="str">
        <f ca="1">INDIRECT(_xlfn.TEXTJOIN("",TRUE,A950,"!",ADDRESS(21+(A951-1)*A947,2)))</f>
        <v>Emerging Technologies in Engineering Lab</v>
      </c>
      <c r="D942" s="52"/>
      <c r="E942" s="52"/>
      <c r="F942" s="52"/>
      <c r="G942" s="53"/>
      <c r="H942" s="20">
        <f ca="1">INDIRECT(_xlfn.TEXTJOIN("",TRUE,A950,"!",ADDRESS(21+(A951-1)*A947,6)))</f>
        <v>1</v>
      </c>
      <c r="I942" s="20" t="str">
        <f ca="1">INDIRECT(_xlfn.TEXTJOIN("",TRUE,A950,"!",ADDRESS(21+(A951-1)*A947,13)))</f>
        <v>A+</v>
      </c>
      <c r="J942" s="20">
        <f ca="1">INDIRECT(_xlfn.TEXTJOIN("",TRUE,A950,"!",ADDRESS(21+(A951-1)*A947,14)))</f>
        <v>9.5</v>
      </c>
    </row>
    <row r="943" spans="1:10" ht="27.95" customHeight="1" x14ac:dyDescent="0.25">
      <c r="A943" s="49" t="str">
        <f ca="1">INDIRECT(_xlfn.TEXTJOIN("",TRUE,A950,"!",ADDRESS(22+(A951-1)*A947,1)))</f>
        <v>CSP 002</v>
      </c>
      <c r="B943" s="50"/>
      <c r="C943" s="51" t="str">
        <f ca="1">INDIRECT(_xlfn.TEXTJOIN("",TRUE,A950,"!",ADDRESS(22+(A951-1)*A947,2)))</f>
        <v>Computer Applications and IOT</v>
      </c>
      <c r="D943" s="52"/>
      <c r="E943" s="52"/>
      <c r="F943" s="52"/>
      <c r="G943" s="53"/>
      <c r="H943" s="20">
        <f ca="1">INDIRECT(_xlfn.TEXTJOIN("",TRUE,A950,"!",ADDRESS(22+(A951-1)*A947,6)))</f>
        <v>1</v>
      </c>
      <c r="I943" s="20" t="str">
        <f ca="1">INDIRECT(_xlfn.TEXTJOIN("",TRUE,A950,"!",ADDRESS(22+(A951-1)*A947,13)))</f>
        <v>A+</v>
      </c>
      <c r="J943" s="20">
        <f ca="1">INDIRECT(_xlfn.TEXTJOIN("",TRUE,A950,"!",ADDRESS(22+(A951-1)*A947,14)))</f>
        <v>9.5</v>
      </c>
    </row>
    <row r="944" spans="1:10" ht="27.95" customHeight="1" x14ac:dyDescent="0.25">
      <c r="A944" s="49" t="str">
        <f ca="1">INDIRECT(_xlfn.TEXTJOIN("",TRUE,A950,"!",ADDRESS(23+(A951-1)*A947,1)))</f>
        <v>AHP 006</v>
      </c>
      <c r="B944" s="50"/>
      <c r="C944" s="51" t="str">
        <f ca="1">INDIRECT(_xlfn.TEXTJOIN("",TRUE,A950,"!",ADDRESS(23+(A951-1)*A947,2)))</f>
        <v>English Language Lab ($)</v>
      </c>
      <c r="D944" s="52"/>
      <c r="E944" s="52"/>
      <c r="F944" s="52"/>
      <c r="G944" s="53"/>
      <c r="H944" s="20">
        <f ca="1">INDIRECT(_xlfn.TEXTJOIN("",TRUE,A950,"!",ADDRESS(23+(A951-1)*A947,6)))</f>
        <v>0</v>
      </c>
      <c r="I944" s="20" t="str">
        <f ca="1">INDIRECT(_xlfn.TEXTJOIN("",TRUE,A950,"!",ADDRESS(23+(A951-1)*A947,13)))</f>
        <v>B</v>
      </c>
      <c r="J944" s="20">
        <f ca="1">INDIRECT(_xlfn.TEXTJOIN("",TRUE,A950,"!",ADDRESS(23+(A951-1)*A947,14)))</f>
        <v>8</v>
      </c>
    </row>
    <row r="945" spans="1:10" ht="27.95" customHeight="1" x14ac:dyDescent="0.25">
      <c r="A945" s="49" t="str">
        <f ca="1">INDIRECT(_xlfn.TEXTJOIN("",TRUE,A950,"!",ADDRESS(24+(A951-1)*A947,1)))</f>
        <v>GP 01</v>
      </c>
      <c r="B945" s="50"/>
      <c r="C945" s="51" t="str">
        <f ca="1">INDIRECT(_xlfn.TEXTJOIN("",TRUE,A950,"!",ADDRESS(24+(A951-1)*A947,2)))</f>
        <v>General Proficiency ($)</v>
      </c>
      <c r="D945" s="52"/>
      <c r="E945" s="52"/>
      <c r="F945" s="52"/>
      <c r="G945" s="53"/>
      <c r="H945" s="20">
        <f ca="1">INDIRECT(_xlfn.TEXTJOIN("",TRUE,A950,"!",ADDRESS(24+(A951-1)*A947,6)))</f>
        <v>0</v>
      </c>
      <c r="I945" s="54" t="str">
        <f ca="1">INDIRECT(_xlfn.TEXTJOIN("",TRUE,A950,"!",ADDRESS(24+(A951-1)*A947,13)))</f>
        <v>Excellent</v>
      </c>
      <c r="J945" s="55"/>
    </row>
    <row r="946" spans="1:10" ht="27.95" customHeight="1" x14ac:dyDescent="0.25">
      <c r="A946" s="56" t="s">
        <v>54</v>
      </c>
      <c r="B946" s="56"/>
      <c r="C946" s="56"/>
      <c r="D946" s="56"/>
      <c r="E946" s="56"/>
      <c r="F946" s="56"/>
      <c r="G946" s="56"/>
      <c r="H946" s="16">
        <f ca="1">SUM(H934:H945)</f>
        <v>23</v>
      </c>
      <c r="I946" s="16" t="s">
        <v>46</v>
      </c>
      <c r="J946" s="16">
        <f ca="1">SUMPRODUCT(J934:J944,H934:H944)</f>
        <v>180.5</v>
      </c>
    </row>
    <row r="947" spans="1:10" ht="27.95" customHeight="1" x14ac:dyDescent="0.25">
      <c r="A947" s="22">
        <f>ROWS(A934:B945)+9</f>
        <v>21</v>
      </c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27.95" customHeight="1" x14ac:dyDescent="0.25">
      <c r="A948" s="57" t="s">
        <v>42</v>
      </c>
      <c r="B948" s="57"/>
      <c r="C948" s="21">
        <f ca="1">INDIRECT(_xlfn.TEXTJOIN("",TRUE,A950,"!",ADDRESS(5+A951*A947,12)))</f>
        <v>23</v>
      </c>
      <c r="D948" s="57" t="s">
        <v>40</v>
      </c>
      <c r="E948" s="57"/>
      <c r="F948" s="18">
        <f ca="1">INDIRECT(_xlfn.TEXTJOIN("",TRUE,A950,"!",ADDRESS(5+A951*A947,8)))</f>
        <v>7.8478260869565215</v>
      </c>
      <c r="G948" s="57" t="s">
        <v>41</v>
      </c>
      <c r="H948" s="57"/>
      <c r="I948" s="58">
        <f ca="1">INDIRECT(_xlfn.TEXTJOIN("",TRUE,A950,"!",ADDRESS(5+A951*A947,10)))</f>
        <v>7.8478260869565215</v>
      </c>
      <c r="J948" s="58"/>
    </row>
    <row r="949" spans="1:10" ht="27.95" customHeight="1" x14ac:dyDescent="0.25">
      <c r="A949" s="19" t="s">
        <v>38</v>
      </c>
      <c r="B949" s="59" t="str">
        <f ca="1">INDIRECT(_xlfn.TEXTJOIN("",TRUE,A950,"!",ADDRESS(5+A951*A947,2)))</f>
        <v>PASS</v>
      </c>
      <c r="C949" s="59"/>
      <c r="D949" s="60" t="s">
        <v>39</v>
      </c>
      <c r="E949" s="60"/>
      <c r="F949" s="61" t="str">
        <f ca="1">INDIRECT(_xlfn.TEXTJOIN("",TRUE,A950,"!",ADDRESS(5+A951*A947,5)))</f>
        <v/>
      </c>
      <c r="G949" s="61"/>
      <c r="H949" s="61"/>
      <c r="I949" s="61"/>
      <c r="J949" s="61"/>
    </row>
    <row r="950" spans="1:10" ht="27.95" customHeight="1" x14ac:dyDescent="0.25">
      <c r="A950" s="22" t="str">
        <f>A929</f>
        <v>TC_I</v>
      </c>
    </row>
    <row r="951" spans="1:10" ht="27.95" customHeight="1" x14ac:dyDescent="0.25">
      <c r="A951" s="22">
        <f>A930+1</f>
        <v>45</v>
      </c>
    </row>
    <row r="952" spans="1:10" ht="27.95" customHeight="1" x14ac:dyDescent="0.25">
      <c r="A952" s="62" t="s">
        <v>26</v>
      </c>
      <c r="B952" s="62"/>
      <c r="C952" s="62" t="str">
        <f ca="1">INDIRECT(_xlfn.TEXTJOIN("",TRUE,A971,"!",ADDRESS(9+(A972-1)*A968,2)))</f>
        <v>Sanjana Barthwal</v>
      </c>
      <c r="D952" s="62"/>
      <c r="E952" s="62"/>
      <c r="F952" s="62" t="s">
        <v>52</v>
      </c>
      <c r="G952" s="62"/>
      <c r="H952" s="62"/>
      <c r="I952" s="63">
        <f ca="1">INDIRECT(_xlfn.TEXTJOIN("",TRUE,A971,"!",ADDRESS(9+(A972-1)*A968,9)))</f>
        <v>250090101046</v>
      </c>
      <c r="J952" s="63"/>
    </row>
    <row r="953" spans="1:10" ht="27.95" customHeight="1" x14ac:dyDescent="0.25">
      <c r="A953" s="62" t="s">
        <v>27</v>
      </c>
      <c r="B953" s="62"/>
      <c r="C953" s="62" t="str">
        <f ca="1">INDIRECT(_xlfn.TEXTJOIN("",TRUE,A971,"!",ADDRESS(9+(A972-1)*A968,5)))</f>
        <v>Sudarshan Prasad</v>
      </c>
      <c r="D953" s="62"/>
      <c r="E953" s="62"/>
      <c r="F953" s="64" t="s">
        <v>53</v>
      </c>
      <c r="G953" s="64"/>
      <c r="H953" s="64"/>
      <c r="I953" s="63" t="str">
        <f ca="1">INDIRECT(_xlfn.TEXTJOIN("",TRUE,A971,"!",ADDRESS(9+(A972-1)*A968,13)))</f>
        <v>UTU/2501104323</v>
      </c>
      <c r="J953" s="63"/>
    </row>
    <row r="954" spans="1:10" ht="27.95" customHeight="1" x14ac:dyDescent="0.25">
      <c r="A954" s="59" t="s">
        <v>30</v>
      </c>
      <c r="B954" s="59"/>
      <c r="C954" s="59" t="s">
        <v>31</v>
      </c>
      <c r="D954" s="59"/>
      <c r="E954" s="59"/>
      <c r="F954" s="59"/>
      <c r="G954" s="59"/>
      <c r="H954" s="15" t="s">
        <v>32</v>
      </c>
      <c r="I954" s="15" t="s">
        <v>12</v>
      </c>
      <c r="J954" s="15" t="s">
        <v>36</v>
      </c>
    </row>
    <row r="955" spans="1:10" ht="27.95" customHeight="1" x14ac:dyDescent="0.25">
      <c r="A955" s="49" t="str">
        <f ca="1">INDIRECT(_xlfn.TEXTJOIN("",TRUE,A971,"!",ADDRESS(13+(A972-1)*A968,1)))</f>
        <v>AHT 002</v>
      </c>
      <c r="B955" s="50"/>
      <c r="C955" s="51" t="str">
        <f ca="1">INDIRECT(_xlfn.TEXTJOIN("",TRUE,A971,"!",ADDRESS(13+(A972-1)*A968,2)))</f>
        <v>Engineering Chemistry</v>
      </c>
      <c r="D955" s="52"/>
      <c r="E955" s="52"/>
      <c r="F955" s="52"/>
      <c r="G955" s="53"/>
      <c r="H955" s="20">
        <f ca="1">INDIRECT(_xlfn.TEXTJOIN("",TRUE,A971,"!",ADDRESS(13+(A972-1)*A968,6)))</f>
        <v>4</v>
      </c>
      <c r="I955" s="20" t="str">
        <f ca="1">INDIRECT(_xlfn.TEXTJOIN("",TRUE,A971,"!",ADDRESS(13+(A972-1)*A968,13)))</f>
        <v>C+</v>
      </c>
      <c r="J955" s="20">
        <f ca="1">INDIRECT(_xlfn.TEXTJOIN("",TRUE,A971,"!",ADDRESS(13+(A972-1)*A968,14)))</f>
        <v>7.5</v>
      </c>
    </row>
    <row r="956" spans="1:10" ht="27.95" customHeight="1" x14ac:dyDescent="0.25">
      <c r="A956" s="49" t="str">
        <f ca="1">INDIRECT(_xlfn.TEXTJOIN("",TRUE,A971,"!",ADDRESS(14+(A972-1)*A968,1)))</f>
        <v>AHT 003</v>
      </c>
      <c r="B956" s="50"/>
      <c r="C956" s="51" t="str">
        <f ca="1">INDIRECT(_xlfn.TEXTJOIN("",TRUE,A971,"!",ADDRESS(14+(A972-1)*A968,2)))</f>
        <v>Introduction to Engineering Mathematics</v>
      </c>
      <c r="D956" s="52"/>
      <c r="E956" s="52"/>
      <c r="F956" s="52"/>
      <c r="G956" s="53"/>
      <c r="H956" s="20">
        <f ca="1">INDIRECT(_xlfn.TEXTJOIN("",TRUE,A971,"!",ADDRESS(14+(A972-1)*A968,6)))</f>
        <v>4</v>
      </c>
      <c r="I956" s="20" t="str">
        <f ca="1">INDIRECT(_xlfn.TEXTJOIN("",TRUE,A971,"!",ADDRESS(14+(A972-1)*A968,13)))</f>
        <v>C</v>
      </c>
      <c r="J956" s="20">
        <f ca="1">INDIRECT(_xlfn.TEXTJOIN("",TRUE,A971,"!",ADDRESS(14+(A972-1)*A968,14)))</f>
        <v>7</v>
      </c>
    </row>
    <row r="957" spans="1:10" ht="27.95" customHeight="1" x14ac:dyDescent="0.25">
      <c r="A957" s="49" t="str">
        <f ca="1">INDIRECT(_xlfn.TEXTJOIN("",TRUE,A971,"!",ADDRESS(15+(A972-1)*A968,1)))</f>
        <v>ECT 001</v>
      </c>
      <c r="B957" s="50"/>
      <c r="C957" s="51" t="str">
        <f ca="1">INDIRECT(_xlfn.TEXTJOIN("",TRUE,A971,"!",ADDRESS(15+(A972-1)*A968,2)))</f>
        <v>Basic Electronics Engineering</v>
      </c>
      <c r="D957" s="52"/>
      <c r="E957" s="52"/>
      <c r="F957" s="52"/>
      <c r="G957" s="53"/>
      <c r="H957" s="20">
        <f ca="1">INDIRECT(_xlfn.TEXTJOIN("",TRUE,A971,"!",ADDRESS(15+(A972-1)*A968,6)))</f>
        <v>4</v>
      </c>
      <c r="I957" s="20" t="str">
        <f ca="1">INDIRECT(_xlfn.TEXTJOIN("",TRUE,A971,"!",ADDRESS(15+(A972-1)*A968,13)))</f>
        <v>E</v>
      </c>
      <c r="J957" s="20">
        <f ca="1">INDIRECT(_xlfn.TEXTJOIN("",TRUE,A971,"!",ADDRESS(15+(A972-1)*A968,14)))</f>
        <v>5</v>
      </c>
    </row>
    <row r="958" spans="1:10" ht="27.95" customHeight="1" x14ac:dyDescent="0.25">
      <c r="A958" s="49" t="str">
        <f ca="1">INDIRECT(_xlfn.TEXTJOIN("",TRUE,A971,"!",ADDRESS(16+(A972-1)*A968,1)))</f>
        <v>MET 001</v>
      </c>
      <c r="B958" s="50"/>
      <c r="C958" s="51" t="str">
        <f ca="1">INDIRECT(_xlfn.TEXTJOIN("",TRUE,A971,"!",ADDRESS(16+(A972-1)*A968,2)))</f>
        <v>Basic Mechanical Engineering</v>
      </c>
      <c r="D958" s="52"/>
      <c r="E958" s="52"/>
      <c r="F958" s="52"/>
      <c r="G958" s="53"/>
      <c r="H958" s="20">
        <f ca="1">INDIRECT(_xlfn.TEXTJOIN("",TRUE,A971,"!",ADDRESS(16+(A972-1)*A968,6)))</f>
        <v>4</v>
      </c>
      <c r="I958" s="20" t="str">
        <f ca="1">INDIRECT(_xlfn.TEXTJOIN("",TRUE,A971,"!",ADDRESS(16+(A972-1)*A968,13)))</f>
        <v>D+</v>
      </c>
      <c r="J958" s="20">
        <f ca="1">INDIRECT(_xlfn.TEXTJOIN("",TRUE,A971,"!",ADDRESS(16+(A972-1)*A968,14)))</f>
        <v>6.5</v>
      </c>
    </row>
    <row r="959" spans="1:10" ht="27.95" customHeight="1" x14ac:dyDescent="0.25">
      <c r="A959" s="49" t="str">
        <f ca="1">INDIRECT(_xlfn.TEXTJOIN("",TRUE,A971,"!",ADDRESS(17+(A972-1)*A968,1)))</f>
        <v>AHP 002</v>
      </c>
      <c r="B959" s="50"/>
      <c r="C959" s="51" t="str">
        <f ca="1">INDIRECT(_xlfn.TEXTJOIN("",TRUE,A971,"!",ADDRESS(17+(A972-1)*A968,2)))</f>
        <v>Engineering Chemistry Lab</v>
      </c>
      <c r="D959" s="52"/>
      <c r="E959" s="52"/>
      <c r="F959" s="52"/>
      <c r="G959" s="53"/>
      <c r="H959" s="20">
        <f ca="1">INDIRECT(_xlfn.TEXTJOIN("",TRUE,A971,"!",ADDRESS(17+(A972-1)*A968,6)))</f>
        <v>1</v>
      </c>
      <c r="I959" s="20" t="str">
        <f ca="1">INDIRECT(_xlfn.TEXTJOIN("",TRUE,A971,"!",ADDRESS(17+(A972-1)*A968,13)))</f>
        <v>C+</v>
      </c>
      <c r="J959" s="20">
        <f ca="1">INDIRECT(_xlfn.TEXTJOIN("",TRUE,A971,"!",ADDRESS(17+(A972-1)*A968,14)))</f>
        <v>7.5</v>
      </c>
    </row>
    <row r="960" spans="1:10" ht="27.95" customHeight="1" x14ac:dyDescent="0.25">
      <c r="A960" s="49" t="str">
        <f ca="1">INDIRECT(_xlfn.TEXTJOIN("",TRUE,A971,"!",ADDRESS(18+(A972-1)*A968,1)))</f>
        <v>ECP 001</v>
      </c>
      <c r="B960" s="50"/>
      <c r="C960" s="51" t="str">
        <f ca="1">INDIRECT(_xlfn.TEXTJOIN("",TRUE,A971,"!",ADDRESS(18+(A972-1)*A968,2)))</f>
        <v>Basic Electronics Engineering Lab</v>
      </c>
      <c r="D960" s="52"/>
      <c r="E960" s="52"/>
      <c r="F960" s="52"/>
      <c r="G960" s="53"/>
      <c r="H960" s="20">
        <f ca="1">INDIRECT(_xlfn.TEXTJOIN("",TRUE,A971,"!",ADDRESS(18+(A972-1)*A968,6)))</f>
        <v>1</v>
      </c>
      <c r="I960" s="20" t="str">
        <f ca="1">INDIRECT(_xlfn.TEXTJOIN("",TRUE,A971,"!",ADDRESS(18+(A972-1)*A968,13)))</f>
        <v>B</v>
      </c>
      <c r="J960" s="20">
        <f ca="1">INDIRECT(_xlfn.TEXTJOIN("",TRUE,A971,"!",ADDRESS(18+(A972-1)*A968,14)))</f>
        <v>8</v>
      </c>
    </row>
    <row r="961" spans="1:10" ht="27.95" customHeight="1" x14ac:dyDescent="0.25">
      <c r="A961" s="49" t="str">
        <f ca="1">INDIRECT(_xlfn.TEXTJOIN("",TRUE,A971,"!",ADDRESS(19+(A972-1)*A968,1)))</f>
        <v>MEP 001</v>
      </c>
      <c r="B961" s="50"/>
      <c r="C961" s="51" t="str">
        <f ca="1">INDIRECT(_xlfn.TEXTJOIN("",TRUE,A971,"!",ADDRESS(19+(A972-1)*A968,2)))</f>
        <v>Basic Mechanical Engineering Lab</v>
      </c>
      <c r="D961" s="52"/>
      <c r="E961" s="52"/>
      <c r="F961" s="52"/>
      <c r="G961" s="53"/>
      <c r="H961" s="20">
        <f ca="1">INDIRECT(_xlfn.TEXTJOIN("",TRUE,A971,"!",ADDRESS(19+(A972-1)*A968,6)))</f>
        <v>1</v>
      </c>
      <c r="I961" s="20" t="str">
        <f ca="1">INDIRECT(_xlfn.TEXTJOIN("",TRUE,A971,"!",ADDRESS(19+(A972-1)*A968,13)))</f>
        <v>A</v>
      </c>
      <c r="J961" s="20">
        <f ca="1">INDIRECT(_xlfn.TEXTJOIN("",TRUE,A971,"!",ADDRESS(19+(A972-1)*A968,14)))</f>
        <v>9</v>
      </c>
    </row>
    <row r="962" spans="1:10" ht="27.95" customHeight="1" x14ac:dyDescent="0.25">
      <c r="A962" s="49" t="str">
        <f ca="1">INDIRECT(_xlfn.TEXTJOIN("",TRUE,A971,"!",ADDRESS(20+(A972-1)*A968,1)))</f>
        <v>MEP 003</v>
      </c>
      <c r="B962" s="50"/>
      <c r="C962" s="51" t="str">
        <f ca="1">INDIRECT(_xlfn.TEXTJOIN("",TRUE,A971,"!",ADDRESS(20+(A972-1)*A968,2)))</f>
        <v>Workshop Practices Lab</v>
      </c>
      <c r="D962" s="52"/>
      <c r="E962" s="52"/>
      <c r="F962" s="52"/>
      <c r="G962" s="53"/>
      <c r="H962" s="20">
        <f ca="1">INDIRECT(_xlfn.TEXTJOIN("",TRUE,A971,"!",ADDRESS(20+(A972-1)*A968,6)))</f>
        <v>2</v>
      </c>
      <c r="I962" s="20" t="str">
        <f ca="1">INDIRECT(_xlfn.TEXTJOIN("",TRUE,A971,"!",ADDRESS(20+(A972-1)*A968,13)))</f>
        <v>A+</v>
      </c>
      <c r="J962" s="20">
        <f ca="1">INDIRECT(_xlfn.TEXTJOIN("",TRUE,A971,"!",ADDRESS(20+(A972-1)*A968,14)))</f>
        <v>9.5</v>
      </c>
    </row>
    <row r="963" spans="1:10" ht="27.95" customHeight="1" x14ac:dyDescent="0.25">
      <c r="A963" s="49" t="str">
        <f ca="1">INDIRECT(_xlfn.TEXTJOIN("",TRUE,A971,"!",ADDRESS(21+(A972-1)*A968,1)))</f>
        <v>AHP 004</v>
      </c>
      <c r="B963" s="50"/>
      <c r="C963" s="51" t="str">
        <f ca="1">INDIRECT(_xlfn.TEXTJOIN("",TRUE,A971,"!",ADDRESS(21+(A972-1)*A968,2)))</f>
        <v>Emerging Technologies in Engineering Lab</v>
      </c>
      <c r="D963" s="52"/>
      <c r="E963" s="52"/>
      <c r="F963" s="52"/>
      <c r="G963" s="53"/>
      <c r="H963" s="20">
        <f ca="1">INDIRECT(_xlfn.TEXTJOIN("",TRUE,A971,"!",ADDRESS(21+(A972-1)*A968,6)))</f>
        <v>1</v>
      </c>
      <c r="I963" s="20" t="str">
        <f ca="1">INDIRECT(_xlfn.TEXTJOIN("",TRUE,A971,"!",ADDRESS(21+(A972-1)*A968,13)))</f>
        <v>A+</v>
      </c>
      <c r="J963" s="20">
        <f ca="1">INDIRECT(_xlfn.TEXTJOIN("",TRUE,A971,"!",ADDRESS(21+(A972-1)*A968,14)))</f>
        <v>9.5</v>
      </c>
    </row>
    <row r="964" spans="1:10" ht="27.95" customHeight="1" x14ac:dyDescent="0.25">
      <c r="A964" s="49" t="str">
        <f ca="1">INDIRECT(_xlfn.TEXTJOIN("",TRUE,A971,"!",ADDRESS(22+(A972-1)*A968,1)))</f>
        <v>CSP 002</v>
      </c>
      <c r="B964" s="50"/>
      <c r="C964" s="51" t="str">
        <f ca="1">INDIRECT(_xlfn.TEXTJOIN("",TRUE,A971,"!",ADDRESS(22+(A972-1)*A968,2)))</f>
        <v>Computer Applications and IOT</v>
      </c>
      <c r="D964" s="52"/>
      <c r="E964" s="52"/>
      <c r="F964" s="52"/>
      <c r="G964" s="53"/>
      <c r="H964" s="20">
        <f ca="1">INDIRECT(_xlfn.TEXTJOIN("",TRUE,A971,"!",ADDRESS(22+(A972-1)*A968,6)))</f>
        <v>1</v>
      </c>
      <c r="I964" s="20" t="str">
        <f ca="1">INDIRECT(_xlfn.TEXTJOIN("",TRUE,A971,"!",ADDRESS(22+(A972-1)*A968,13)))</f>
        <v>A</v>
      </c>
      <c r="J964" s="20">
        <f ca="1">INDIRECT(_xlfn.TEXTJOIN("",TRUE,A971,"!",ADDRESS(22+(A972-1)*A968,14)))</f>
        <v>9</v>
      </c>
    </row>
    <row r="965" spans="1:10" ht="27.95" customHeight="1" x14ac:dyDescent="0.25">
      <c r="A965" s="49" t="str">
        <f ca="1">INDIRECT(_xlfn.TEXTJOIN("",TRUE,A971,"!",ADDRESS(23+(A972-1)*A968,1)))</f>
        <v>AHP 006</v>
      </c>
      <c r="B965" s="50"/>
      <c r="C965" s="51" t="str">
        <f ca="1">INDIRECT(_xlfn.TEXTJOIN("",TRUE,A971,"!",ADDRESS(23+(A972-1)*A968,2)))</f>
        <v>English Language Lab ($)</v>
      </c>
      <c r="D965" s="52"/>
      <c r="E965" s="52"/>
      <c r="F965" s="52"/>
      <c r="G965" s="53"/>
      <c r="H965" s="20">
        <f ca="1">INDIRECT(_xlfn.TEXTJOIN("",TRUE,A971,"!",ADDRESS(23+(A972-1)*A968,6)))</f>
        <v>0</v>
      </c>
      <c r="I965" s="20" t="str">
        <f ca="1">INDIRECT(_xlfn.TEXTJOIN("",TRUE,A971,"!",ADDRESS(23+(A972-1)*A968,13)))</f>
        <v>B+</v>
      </c>
      <c r="J965" s="20">
        <f ca="1">INDIRECT(_xlfn.TEXTJOIN("",TRUE,A971,"!",ADDRESS(23+(A972-1)*A968,14)))</f>
        <v>8.5</v>
      </c>
    </row>
    <row r="966" spans="1:10" ht="27.95" customHeight="1" x14ac:dyDescent="0.25">
      <c r="A966" s="49" t="str">
        <f ca="1">INDIRECT(_xlfn.TEXTJOIN("",TRUE,A971,"!",ADDRESS(24+(A972-1)*A968,1)))</f>
        <v>GP 01</v>
      </c>
      <c r="B966" s="50"/>
      <c r="C966" s="51" t="str">
        <f ca="1">INDIRECT(_xlfn.TEXTJOIN("",TRUE,A971,"!",ADDRESS(24+(A972-1)*A968,2)))</f>
        <v>General Proficiency ($)</v>
      </c>
      <c r="D966" s="52"/>
      <c r="E966" s="52"/>
      <c r="F966" s="52"/>
      <c r="G966" s="53"/>
      <c r="H966" s="20">
        <f ca="1">INDIRECT(_xlfn.TEXTJOIN("",TRUE,A971,"!",ADDRESS(24+(A972-1)*A968,6)))</f>
        <v>0</v>
      </c>
      <c r="I966" s="54" t="str">
        <f ca="1">INDIRECT(_xlfn.TEXTJOIN("",TRUE,A971,"!",ADDRESS(24+(A972-1)*A968,13)))</f>
        <v>Excellent</v>
      </c>
      <c r="J966" s="55"/>
    </row>
    <row r="967" spans="1:10" ht="27.95" customHeight="1" x14ac:dyDescent="0.25">
      <c r="A967" s="56" t="s">
        <v>54</v>
      </c>
      <c r="B967" s="56"/>
      <c r="C967" s="56"/>
      <c r="D967" s="56"/>
      <c r="E967" s="56"/>
      <c r="F967" s="56"/>
      <c r="G967" s="56"/>
      <c r="H967" s="16">
        <f ca="1">SUM(H955:H966)</f>
        <v>23</v>
      </c>
      <c r="I967" s="16" t="s">
        <v>46</v>
      </c>
      <c r="J967" s="16">
        <f ca="1">SUMPRODUCT(J955:J965,H955:H965)</f>
        <v>166</v>
      </c>
    </row>
    <row r="968" spans="1:10" ht="27.95" customHeight="1" x14ac:dyDescent="0.25">
      <c r="A968" s="22">
        <f>ROWS(A955:B966)+9</f>
        <v>21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27.95" customHeight="1" x14ac:dyDescent="0.25">
      <c r="A969" s="57" t="s">
        <v>42</v>
      </c>
      <c r="B969" s="57"/>
      <c r="C969" s="21">
        <f ca="1">INDIRECT(_xlfn.TEXTJOIN("",TRUE,A971,"!",ADDRESS(5+A972*A968,12)))</f>
        <v>23</v>
      </c>
      <c r="D969" s="57" t="s">
        <v>40</v>
      </c>
      <c r="E969" s="57"/>
      <c r="F969" s="18">
        <f ca="1">INDIRECT(_xlfn.TEXTJOIN("",TRUE,A971,"!",ADDRESS(5+A972*A968,8)))</f>
        <v>7.2173913043478262</v>
      </c>
      <c r="G969" s="57" t="s">
        <v>41</v>
      </c>
      <c r="H969" s="57"/>
      <c r="I969" s="58">
        <f ca="1">INDIRECT(_xlfn.TEXTJOIN("",TRUE,A971,"!",ADDRESS(5+A972*A968,10)))</f>
        <v>7.2173913043478262</v>
      </c>
      <c r="J969" s="58"/>
    </row>
    <row r="970" spans="1:10" ht="27.95" customHeight="1" x14ac:dyDescent="0.25">
      <c r="A970" s="19" t="s">
        <v>38</v>
      </c>
      <c r="B970" s="59" t="str">
        <f ca="1">INDIRECT(_xlfn.TEXTJOIN("",TRUE,A971,"!",ADDRESS(5+A972*A968,2)))</f>
        <v>PASS</v>
      </c>
      <c r="C970" s="59"/>
      <c r="D970" s="60" t="s">
        <v>39</v>
      </c>
      <c r="E970" s="60"/>
      <c r="F970" s="61" t="str">
        <f ca="1">INDIRECT(_xlfn.TEXTJOIN("",TRUE,A971,"!",ADDRESS(5+A972*A968,5)))</f>
        <v xml:space="preserve"> G+5 in ECT 001</v>
      </c>
      <c r="G970" s="61"/>
      <c r="H970" s="61"/>
      <c r="I970" s="61"/>
      <c r="J970" s="61"/>
    </row>
    <row r="971" spans="1:10" ht="27.95" customHeight="1" x14ac:dyDescent="0.25">
      <c r="A971" s="22" t="str">
        <f>A950</f>
        <v>TC_I</v>
      </c>
    </row>
    <row r="972" spans="1:10" ht="27.95" customHeight="1" x14ac:dyDescent="0.25">
      <c r="A972" s="22">
        <f>A951+1</f>
        <v>46</v>
      </c>
    </row>
    <row r="973" spans="1:10" ht="27.95" customHeight="1" x14ac:dyDescent="0.25">
      <c r="A973" s="62" t="s">
        <v>26</v>
      </c>
      <c r="B973" s="62"/>
      <c r="C973" s="62" t="str">
        <f ca="1">INDIRECT(_xlfn.TEXTJOIN("",TRUE,A992,"!",ADDRESS(9+(A993-1)*A989,2)))</f>
        <v>Satyam Kumar</v>
      </c>
      <c r="D973" s="62"/>
      <c r="E973" s="62"/>
      <c r="F973" s="62" t="s">
        <v>52</v>
      </c>
      <c r="G973" s="62"/>
      <c r="H973" s="62"/>
      <c r="I973" s="63">
        <f ca="1">INDIRECT(_xlfn.TEXTJOIN("",TRUE,A992,"!",ADDRESS(9+(A993-1)*A989,9)))</f>
        <v>250090101047</v>
      </c>
      <c r="J973" s="63"/>
    </row>
    <row r="974" spans="1:10" ht="27.95" customHeight="1" x14ac:dyDescent="0.25">
      <c r="A974" s="62" t="s">
        <v>27</v>
      </c>
      <c r="B974" s="62"/>
      <c r="C974" s="62" t="str">
        <f ca="1">INDIRECT(_xlfn.TEXTJOIN("",TRUE,A992,"!",ADDRESS(9+(A993-1)*A989,5)))</f>
        <v>Ramesh Chandra</v>
      </c>
      <c r="D974" s="62"/>
      <c r="E974" s="62"/>
      <c r="F974" s="64" t="s">
        <v>53</v>
      </c>
      <c r="G974" s="64"/>
      <c r="H974" s="64"/>
      <c r="I974" s="63" t="str">
        <f ca="1">INDIRECT(_xlfn.TEXTJOIN("",TRUE,A992,"!",ADDRESS(9+(A993-1)*A989,13)))</f>
        <v>UTU/2501103688</v>
      </c>
      <c r="J974" s="63"/>
    </row>
    <row r="975" spans="1:10" ht="27.95" customHeight="1" x14ac:dyDescent="0.25">
      <c r="A975" s="59" t="s">
        <v>30</v>
      </c>
      <c r="B975" s="59"/>
      <c r="C975" s="59" t="s">
        <v>31</v>
      </c>
      <c r="D975" s="59"/>
      <c r="E975" s="59"/>
      <c r="F975" s="59"/>
      <c r="G975" s="59"/>
      <c r="H975" s="15" t="s">
        <v>32</v>
      </c>
      <c r="I975" s="15" t="s">
        <v>12</v>
      </c>
      <c r="J975" s="15" t="s">
        <v>36</v>
      </c>
    </row>
    <row r="976" spans="1:10" ht="27.95" customHeight="1" x14ac:dyDescent="0.25">
      <c r="A976" s="49" t="str">
        <f ca="1">INDIRECT(_xlfn.TEXTJOIN("",TRUE,A992,"!",ADDRESS(13+(A993-1)*A989,1)))</f>
        <v>AHT 002</v>
      </c>
      <c r="B976" s="50"/>
      <c r="C976" s="51" t="str">
        <f ca="1">INDIRECT(_xlfn.TEXTJOIN("",TRUE,A992,"!",ADDRESS(13+(A993-1)*A989,2)))</f>
        <v>Engineering Chemistry</v>
      </c>
      <c r="D976" s="52"/>
      <c r="E976" s="52"/>
      <c r="F976" s="52"/>
      <c r="G976" s="53"/>
      <c r="H976" s="20">
        <f ca="1">INDIRECT(_xlfn.TEXTJOIN("",TRUE,A992,"!",ADDRESS(13+(A993-1)*A989,6)))</f>
        <v>4</v>
      </c>
      <c r="I976" s="20" t="str">
        <f ca="1">INDIRECT(_xlfn.TEXTJOIN("",TRUE,A992,"!",ADDRESS(13+(A993-1)*A989,13)))</f>
        <v>C</v>
      </c>
      <c r="J976" s="20">
        <f ca="1">INDIRECT(_xlfn.TEXTJOIN("",TRUE,A992,"!",ADDRESS(13+(A993-1)*A989,14)))</f>
        <v>7</v>
      </c>
    </row>
    <row r="977" spans="1:10" ht="27.95" customHeight="1" x14ac:dyDescent="0.25">
      <c r="A977" s="49" t="str">
        <f ca="1">INDIRECT(_xlfn.TEXTJOIN("",TRUE,A992,"!",ADDRESS(14+(A993-1)*A989,1)))</f>
        <v>AHT 003</v>
      </c>
      <c r="B977" s="50"/>
      <c r="C977" s="51" t="str">
        <f ca="1">INDIRECT(_xlfn.TEXTJOIN("",TRUE,A992,"!",ADDRESS(14+(A993-1)*A989,2)))</f>
        <v>Introduction to Engineering Mathematics</v>
      </c>
      <c r="D977" s="52"/>
      <c r="E977" s="52"/>
      <c r="F977" s="52"/>
      <c r="G977" s="53"/>
      <c r="H977" s="20">
        <f ca="1">INDIRECT(_xlfn.TEXTJOIN("",TRUE,A992,"!",ADDRESS(14+(A993-1)*A989,6)))</f>
        <v>4</v>
      </c>
      <c r="I977" s="20" t="str">
        <f ca="1">INDIRECT(_xlfn.TEXTJOIN("",TRUE,A992,"!",ADDRESS(14+(A993-1)*A989,13)))</f>
        <v>D+</v>
      </c>
      <c r="J977" s="20">
        <f ca="1">INDIRECT(_xlfn.TEXTJOIN("",TRUE,A992,"!",ADDRESS(14+(A993-1)*A989,14)))</f>
        <v>6.5</v>
      </c>
    </row>
    <row r="978" spans="1:10" ht="27.95" customHeight="1" x14ac:dyDescent="0.25">
      <c r="A978" s="49" t="str">
        <f ca="1">INDIRECT(_xlfn.TEXTJOIN("",TRUE,A992,"!",ADDRESS(15+(A993-1)*A989,1)))</f>
        <v>ECT 001</v>
      </c>
      <c r="B978" s="50"/>
      <c r="C978" s="51" t="str">
        <f ca="1">INDIRECT(_xlfn.TEXTJOIN("",TRUE,A992,"!",ADDRESS(15+(A993-1)*A989,2)))</f>
        <v>Basic Electronics Engineering</v>
      </c>
      <c r="D978" s="52"/>
      <c r="E978" s="52"/>
      <c r="F978" s="52"/>
      <c r="G978" s="53"/>
      <c r="H978" s="20">
        <f ca="1">INDIRECT(_xlfn.TEXTJOIN("",TRUE,A992,"!",ADDRESS(15+(A993-1)*A989,6)))</f>
        <v>4</v>
      </c>
      <c r="I978" s="20" t="str">
        <f ca="1">INDIRECT(_xlfn.TEXTJOIN("",TRUE,A992,"!",ADDRESS(15+(A993-1)*A989,13)))</f>
        <v>E+</v>
      </c>
      <c r="J978" s="20">
        <f ca="1">INDIRECT(_xlfn.TEXTJOIN("",TRUE,A992,"!",ADDRESS(15+(A993-1)*A989,14)))</f>
        <v>5.5</v>
      </c>
    </row>
    <row r="979" spans="1:10" ht="27.95" customHeight="1" x14ac:dyDescent="0.25">
      <c r="A979" s="49" t="str">
        <f ca="1">INDIRECT(_xlfn.TEXTJOIN("",TRUE,A992,"!",ADDRESS(16+(A993-1)*A989,1)))</f>
        <v>MET 001</v>
      </c>
      <c r="B979" s="50"/>
      <c r="C979" s="51" t="str">
        <f ca="1">INDIRECT(_xlfn.TEXTJOIN("",TRUE,A992,"!",ADDRESS(16+(A993-1)*A989,2)))</f>
        <v>Basic Mechanical Engineering</v>
      </c>
      <c r="D979" s="52"/>
      <c r="E979" s="52"/>
      <c r="F979" s="52"/>
      <c r="G979" s="53"/>
      <c r="H979" s="20">
        <f ca="1">INDIRECT(_xlfn.TEXTJOIN("",TRUE,A992,"!",ADDRESS(16+(A993-1)*A989,6)))</f>
        <v>4</v>
      </c>
      <c r="I979" s="20" t="str">
        <f ca="1">INDIRECT(_xlfn.TEXTJOIN("",TRUE,A992,"!",ADDRESS(16+(A993-1)*A989,13)))</f>
        <v>D</v>
      </c>
      <c r="J979" s="20">
        <f ca="1">INDIRECT(_xlfn.TEXTJOIN("",TRUE,A992,"!",ADDRESS(16+(A993-1)*A989,14)))</f>
        <v>6</v>
      </c>
    </row>
    <row r="980" spans="1:10" ht="27.95" customHeight="1" x14ac:dyDescent="0.25">
      <c r="A980" s="49" t="str">
        <f ca="1">INDIRECT(_xlfn.TEXTJOIN("",TRUE,A992,"!",ADDRESS(17+(A993-1)*A989,1)))</f>
        <v>AHP 002</v>
      </c>
      <c r="B980" s="50"/>
      <c r="C980" s="51" t="str">
        <f ca="1">INDIRECT(_xlfn.TEXTJOIN("",TRUE,A992,"!",ADDRESS(17+(A993-1)*A989,2)))</f>
        <v>Engineering Chemistry Lab</v>
      </c>
      <c r="D980" s="52"/>
      <c r="E980" s="52"/>
      <c r="F980" s="52"/>
      <c r="G980" s="53"/>
      <c r="H980" s="20">
        <f ca="1">INDIRECT(_xlfn.TEXTJOIN("",TRUE,A992,"!",ADDRESS(17+(A993-1)*A989,6)))</f>
        <v>1</v>
      </c>
      <c r="I980" s="20" t="str">
        <f ca="1">INDIRECT(_xlfn.TEXTJOIN("",TRUE,A992,"!",ADDRESS(17+(A993-1)*A989,13)))</f>
        <v>B+</v>
      </c>
      <c r="J980" s="20">
        <f ca="1">INDIRECT(_xlfn.TEXTJOIN("",TRUE,A992,"!",ADDRESS(17+(A993-1)*A989,14)))</f>
        <v>8.5</v>
      </c>
    </row>
    <row r="981" spans="1:10" ht="27.95" customHeight="1" x14ac:dyDescent="0.25">
      <c r="A981" s="49" t="str">
        <f ca="1">INDIRECT(_xlfn.TEXTJOIN("",TRUE,A992,"!",ADDRESS(18+(A993-1)*A989,1)))</f>
        <v>ECP 001</v>
      </c>
      <c r="B981" s="50"/>
      <c r="C981" s="51" t="str">
        <f ca="1">INDIRECT(_xlfn.TEXTJOIN("",TRUE,A992,"!",ADDRESS(18+(A993-1)*A989,2)))</f>
        <v>Basic Electronics Engineering Lab</v>
      </c>
      <c r="D981" s="52"/>
      <c r="E981" s="52"/>
      <c r="F981" s="52"/>
      <c r="G981" s="53"/>
      <c r="H981" s="20">
        <f ca="1">INDIRECT(_xlfn.TEXTJOIN("",TRUE,A992,"!",ADDRESS(18+(A993-1)*A989,6)))</f>
        <v>1</v>
      </c>
      <c r="I981" s="20" t="str">
        <f ca="1">INDIRECT(_xlfn.TEXTJOIN("",TRUE,A992,"!",ADDRESS(18+(A993-1)*A989,13)))</f>
        <v>A+</v>
      </c>
      <c r="J981" s="20">
        <f ca="1">INDIRECT(_xlfn.TEXTJOIN("",TRUE,A992,"!",ADDRESS(18+(A993-1)*A989,14)))</f>
        <v>9.5</v>
      </c>
    </row>
    <row r="982" spans="1:10" ht="27.95" customHeight="1" x14ac:dyDescent="0.25">
      <c r="A982" s="49" t="str">
        <f ca="1">INDIRECT(_xlfn.TEXTJOIN("",TRUE,A992,"!",ADDRESS(19+(A993-1)*A989,1)))</f>
        <v>MEP 001</v>
      </c>
      <c r="B982" s="50"/>
      <c r="C982" s="51" t="str">
        <f ca="1">INDIRECT(_xlfn.TEXTJOIN("",TRUE,A992,"!",ADDRESS(19+(A993-1)*A989,2)))</f>
        <v>Basic Mechanical Engineering Lab</v>
      </c>
      <c r="D982" s="52"/>
      <c r="E982" s="52"/>
      <c r="F982" s="52"/>
      <c r="G982" s="53"/>
      <c r="H982" s="20">
        <f ca="1">INDIRECT(_xlfn.TEXTJOIN("",TRUE,A992,"!",ADDRESS(19+(A993-1)*A989,6)))</f>
        <v>1</v>
      </c>
      <c r="I982" s="20" t="str">
        <f ca="1">INDIRECT(_xlfn.TEXTJOIN("",TRUE,A992,"!",ADDRESS(19+(A993-1)*A989,13)))</f>
        <v>A+</v>
      </c>
      <c r="J982" s="20">
        <f ca="1">INDIRECT(_xlfn.TEXTJOIN("",TRUE,A992,"!",ADDRESS(19+(A993-1)*A989,14)))</f>
        <v>9.5</v>
      </c>
    </row>
    <row r="983" spans="1:10" ht="27.95" customHeight="1" x14ac:dyDescent="0.25">
      <c r="A983" s="49" t="str">
        <f ca="1">INDIRECT(_xlfn.TEXTJOIN("",TRUE,A992,"!",ADDRESS(20+(A993-1)*A989,1)))</f>
        <v>MEP 003</v>
      </c>
      <c r="B983" s="50"/>
      <c r="C983" s="51" t="str">
        <f ca="1">INDIRECT(_xlfn.TEXTJOIN("",TRUE,A992,"!",ADDRESS(20+(A993-1)*A989,2)))</f>
        <v>Workshop Practices Lab</v>
      </c>
      <c r="D983" s="52"/>
      <c r="E983" s="52"/>
      <c r="F983" s="52"/>
      <c r="G983" s="53"/>
      <c r="H983" s="20">
        <f ca="1">INDIRECT(_xlfn.TEXTJOIN("",TRUE,A992,"!",ADDRESS(20+(A993-1)*A989,6)))</f>
        <v>2</v>
      </c>
      <c r="I983" s="20" t="str">
        <f ca="1">INDIRECT(_xlfn.TEXTJOIN("",TRUE,A992,"!",ADDRESS(20+(A993-1)*A989,13)))</f>
        <v>A</v>
      </c>
      <c r="J983" s="20">
        <f ca="1">INDIRECT(_xlfn.TEXTJOIN("",TRUE,A992,"!",ADDRESS(20+(A993-1)*A989,14)))</f>
        <v>9</v>
      </c>
    </row>
    <row r="984" spans="1:10" ht="27.95" customHeight="1" x14ac:dyDescent="0.25">
      <c r="A984" s="49" t="str">
        <f ca="1">INDIRECT(_xlfn.TEXTJOIN("",TRUE,A992,"!",ADDRESS(21+(A993-1)*A989,1)))</f>
        <v>AHP 004</v>
      </c>
      <c r="B984" s="50"/>
      <c r="C984" s="51" t="str">
        <f ca="1">INDIRECT(_xlfn.TEXTJOIN("",TRUE,A992,"!",ADDRESS(21+(A993-1)*A989,2)))</f>
        <v>Emerging Technologies in Engineering Lab</v>
      </c>
      <c r="D984" s="52"/>
      <c r="E984" s="52"/>
      <c r="F984" s="52"/>
      <c r="G984" s="53"/>
      <c r="H984" s="20">
        <f ca="1">INDIRECT(_xlfn.TEXTJOIN("",TRUE,A992,"!",ADDRESS(21+(A993-1)*A989,6)))</f>
        <v>1</v>
      </c>
      <c r="I984" s="20" t="str">
        <f ca="1">INDIRECT(_xlfn.TEXTJOIN("",TRUE,A992,"!",ADDRESS(21+(A993-1)*A989,13)))</f>
        <v>A+</v>
      </c>
      <c r="J984" s="20">
        <f ca="1">INDIRECT(_xlfn.TEXTJOIN("",TRUE,A992,"!",ADDRESS(21+(A993-1)*A989,14)))</f>
        <v>9.5</v>
      </c>
    </row>
    <row r="985" spans="1:10" ht="27.95" customHeight="1" x14ac:dyDescent="0.25">
      <c r="A985" s="49" t="str">
        <f ca="1">INDIRECT(_xlfn.TEXTJOIN("",TRUE,A992,"!",ADDRESS(22+(A993-1)*A989,1)))</f>
        <v>CSP 002</v>
      </c>
      <c r="B985" s="50"/>
      <c r="C985" s="51" t="str">
        <f ca="1">INDIRECT(_xlfn.TEXTJOIN("",TRUE,A992,"!",ADDRESS(22+(A993-1)*A989,2)))</f>
        <v>Computer Applications and IOT</v>
      </c>
      <c r="D985" s="52"/>
      <c r="E985" s="52"/>
      <c r="F985" s="52"/>
      <c r="G985" s="53"/>
      <c r="H985" s="20">
        <f ca="1">INDIRECT(_xlfn.TEXTJOIN("",TRUE,A992,"!",ADDRESS(22+(A993-1)*A989,6)))</f>
        <v>1</v>
      </c>
      <c r="I985" s="20" t="str">
        <f ca="1">INDIRECT(_xlfn.TEXTJOIN("",TRUE,A992,"!",ADDRESS(22+(A993-1)*A989,13)))</f>
        <v>B+</v>
      </c>
      <c r="J985" s="20">
        <f ca="1">INDIRECT(_xlfn.TEXTJOIN("",TRUE,A992,"!",ADDRESS(22+(A993-1)*A989,14)))</f>
        <v>8.5</v>
      </c>
    </row>
    <row r="986" spans="1:10" ht="27.95" customHeight="1" x14ac:dyDescent="0.25">
      <c r="A986" s="49" t="str">
        <f ca="1">INDIRECT(_xlfn.TEXTJOIN("",TRUE,A992,"!",ADDRESS(23+(A993-1)*A989,1)))</f>
        <v>AHP 006</v>
      </c>
      <c r="B986" s="50"/>
      <c r="C986" s="51" t="str">
        <f ca="1">INDIRECT(_xlfn.TEXTJOIN("",TRUE,A992,"!",ADDRESS(23+(A993-1)*A989,2)))</f>
        <v>English Language Lab ($)</v>
      </c>
      <c r="D986" s="52"/>
      <c r="E986" s="52"/>
      <c r="F986" s="52"/>
      <c r="G986" s="53"/>
      <c r="H986" s="20">
        <f ca="1">INDIRECT(_xlfn.TEXTJOIN("",TRUE,A992,"!",ADDRESS(23+(A993-1)*A989,6)))</f>
        <v>0</v>
      </c>
      <c r="I986" s="20" t="str">
        <f ca="1">INDIRECT(_xlfn.TEXTJOIN("",TRUE,A992,"!",ADDRESS(23+(A993-1)*A989,13)))</f>
        <v>B</v>
      </c>
      <c r="J986" s="20">
        <f ca="1">INDIRECT(_xlfn.TEXTJOIN("",TRUE,A992,"!",ADDRESS(23+(A993-1)*A989,14)))</f>
        <v>8</v>
      </c>
    </row>
    <row r="987" spans="1:10" ht="27.95" customHeight="1" x14ac:dyDescent="0.25">
      <c r="A987" s="49" t="str">
        <f ca="1">INDIRECT(_xlfn.TEXTJOIN("",TRUE,A992,"!",ADDRESS(24+(A993-1)*A989,1)))</f>
        <v>GP 01</v>
      </c>
      <c r="B987" s="50"/>
      <c r="C987" s="51" t="str">
        <f ca="1">INDIRECT(_xlfn.TEXTJOIN("",TRUE,A992,"!",ADDRESS(24+(A993-1)*A989,2)))</f>
        <v>General Proficiency ($)</v>
      </c>
      <c r="D987" s="52"/>
      <c r="E987" s="52"/>
      <c r="F987" s="52"/>
      <c r="G987" s="53"/>
      <c r="H987" s="20">
        <f ca="1">INDIRECT(_xlfn.TEXTJOIN("",TRUE,A992,"!",ADDRESS(24+(A993-1)*A989,6)))</f>
        <v>0</v>
      </c>
      <c r="I987" s="54" t="str">
        <f ca="1">INDIRECT(_xlfn.TEXTJOIN("",TRUE,A992,"!",ADDRESS(24+(A993-1)*A989,13)))</f>
        <v>Excellent</v>
      </c>
      <c r="J987" s="55"/>
    </row>
    <row r="988" spans="1:10" ht="27.95" customHeight="1" x14ac:dyDescent="0.25">
      <c r="A988" s="56" t="s">
        <v>54</v>
      </c>
      <c r="B988" s="56"/>
      <c r="C988" s="56"/>
      <c r="D988" s="56"/>
      <c r="E988" s="56"/>
      <c r="F988" s="56"/>
      <c r="G988" s="56"/>
      <c r="H988" s="16">
        <f ca="1">SUM(H976:H987)</f>
        <v>23</v>
      </c>
      <c r="I988" s="16" t="s">
        <v>46</v>
      </c>
      <c r="J988" s="16">
        <f ca="1">SUMPRODUCT(J976:J986,H976:H986)</f>
        <v>163.5</v>
      </c>
    </row>
    <row r="989" spans="1:10" ht="27.95" customHeight="1" x14ac:dyDescent="0.25">
      <c r="A989" s="22">
        <f>ROWS(A976:B987)+9</f>
        <v>21</v>
      </c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27.95" customHeight="1" x14ac:dyDescent="0.25">
      <c r="A990" s="57" t="s">
        <v>42</v>
      </c>
      <c r="B990" s="57"/>
      <c r="C990" s="21">
        <f ca="1">INDIRECT(_xlfn.TEXTJOIN("",TRUE,A992,"!",ADDRESS(5+A993*A989,12)))</f>
        <v>23</v>
      </c>
      <c r="D990" s="57" t="s">
        <v>40</v>
      </c>
      <c r="E990" s="57"/>
      <c r="F990" s="18">
        <f ca="1">INDIRECT(_xlfn.TEXTJOIN("",TRUE,A992,"!",ADDRESS(5+A993*A989,8)))</f>
        <v>7.1086956521739131</v>
      </c>
      <c r="G990" s="57" t="s">
        <v>41</v>
      </c>
      <c r="H990" s="57"/>
      <c r="I990" s="58">
        <f ca="1">INDIRECT(_xlfn.TEXTJOIN("",TRUE,A992,"!",ADDRESS(5+A993*A989,10)))</f>
        <v>7.1086956521739131</v>
      </c>
      <c r="J990" s="58"/>
    </row>
    <row r="991" spans="1:10" ht="27.95" customHeight="1" x14ac:dyDescent="0.25">
      <c r="A991" s="19" t="s">
        <v>38</v>
      </c>
      <c r="B991" s="59" t="str">
        <f ca="1">INDIRECT(_xlfn.TEXTJOIN("",TRUE,A992,"!",ADDRESS(5+A993*A989,2)))</f>
        <v>PASS</v>
      </c>
      <c r="C991" s="59"/>
      <c r="D991" s="60" t="s">
        <v>39</v>
      </c>
      <c r="E991" s="60"/>
      <c r="F991" s="61" t="str">
        <f ca="1">INDIRECT(_xlfn.TEXTJOIN("",TRUE,A992,"!",ADDRESS(5+A993*A989,5)))</f>
        <v/>
      </c>
      <c r="G991" s="61"/>
      <c r="H991" s="61"/>
      <c r="I991" s="61"/>
      <c r="J991" s="61"/>
    </row>
    <row r="992" spans="1:10" ht="27.95" customHeight="1" x14ac:dyDescent="0.25">
      <c r="A992" s="22" t="str">
        <f>A971</f>
        <v>TC_I</v>
      </c>
    </row>
    <row r="993" spans="1:10" ht="27.95" customHeight="1" x14ac:dyDescent="0.25">
      <c r="A993" s="22">
        <f>A972+1</f>
        <v>47</v>
      </c>
    </row>
    <row r="994" spans="1:10" ht="27.95" customHeight="1" x14ac:dyDescent="0.25">
      <c r="A994" s="62" t="s">
        <v>26</v>
      </c>
      <c r="B994" s="62"/>
      <c r="C994" s="62" t="str">
        <f ca="1">INDIRECT(_xlfn.TEXTJOIN("",TRUE,A1013,"!",ADDRESS(9+(A1014-1)*A1010,2)))</f>
        <v>Saurabh Bisht</v>
      </c>
      <c r="D994" s="62"/>
      <c r="E994" s="62"/>
      <c r="F994" s="62" t="s">
        <v>52</v>
      </c>
      <c r="G994" s="62"/>
      <c r="H994" s="62"/>
      <c r="I994" s="63">
        <f ca="1">INDIRECT(_xlfn.TEXTJOIN("",TRUE,A1013,"!",ADDRESS(9+(A1014-1)*A1010,9)))</f>
        <v>250090101048</v>
      </c>
      <c r="J994" s="63"/>
    </row>
    <row r="995" spans="1:10" ht="27.95" customHeight="1" x14ac:dyDescent="0.25">
      <c r="A995" s="62" t="s">
        <v>27</v>
      </c>
      <c r="B995" s="62"/>
      <c r="C995" s="62" t="str">
        <f ca="1">INDIRECT(_xlfn.TEXTJOIN("",TRUE,A1013,"!",ADDRESS(9+(A1014-1)*A1010,5)))</f>
        <v>Hayat Singh</v>
      </c>
      <c r="D995" s="62"/>
      <c r="E995" s="62"/>
      <c r="F995" s="64" t="s">
        <v>53</v>
      </c>
      <c r="G995" s="64"/>
      <c r="H995" s="64"/>
      <c r="I995" s="63" t="str">
        <f ca="1">INDIRECT(_xlfn.TEXTJOIN("",TRUE,A1013,"!",ADDRESS(9+(A1014-1)*A1010,13)))</f>
        <v>UTU/2501104375</v>
      </c>
      <c r="J995" s="63"/>
    </row>
    <row r="996" spans="1:10" ht="27.95" customHeight="1" x14ac:dyDescent="0.25">
      <c r="A996" s="59" t="s">
        <v>30</v>
      </c>
      <c r="B996" s="59"/>
      <c r="C996" s="59" t="s">
        <v>31</v>
      </c>
      <c r="D996" s="59"/>
      <c r="E996" s="59"/>
      <c r="F996" s="59"/>
      <c r="G996" s="59"/>
      <c r="H996" s="15" t="s">
        <v>32</v>
      </c>
      <c r="I996" s="15" t="s">
        <v>12</v>
      </c>
      <c r="J996" s="15" t="s">
        <v>36</v>
      </c>
    </row>
    <row r="997" spans="1:10" ht="27.95" customHeight="1" x14ac:dyDescent="0.25">
      <c r="A997" s="49" t="str">
        <f ca="1">INDIRECT(_xlfn.TEXTJOIN("",TRUE,A1013,"!",ADDRESS(13+(A1014-1)*A1010,1)))</f>
        <v>AHT 002</v>
      </c>
      <c r="B997" s="50"/>
      <c r="C997" s="51" t="str">
        <f ca="1">INDIRECT(_xlfn.TEXTJOIN("",TRUE,A1013,"!",ADDRESS(13+(A1014-1)*A1010,2)))</f>
        <v>Engineering Chemistry</v>
      </c>
      <c r="D997" s="52"/>
      <c r="E997" s="52"/>
      <c r="F997" s="52"/>
      <c r="G997" s="53"/>
      <c r="H997" s="20">
        <f ca="1">INDIRECT(_xlfn.TEXTJOIN("",TRUE,A1013,"!",ADDRESS(13+(A1014-1)*A1010,6)))</f>
        <v>4</v>
      </c>
      <c r="I997" s="20" t="str">
        <f ca="1">INDIRECT(_xlfn.TEXTJOIN("",TRUE,A1013,"!",ADDRESS(13+(A1014-1)*A1010,13)))</f>
        <v>P</v>
      </c>
      <c r="J997" s="20">
        <f ca="1">INDIRECT(_xlfn.TEXTJOIN("",TRUE,A1013,"!",ADDRESS(13+(A1014-1)*A1010,14)))</f>
        <v>4.5</v>
      </c>
    </row>
    <row r="998" spans="1:10" ht="27.95" customHeight="1" x14ac:dyDescent="0.25">
      <c r="A998" s="49" t="str">
        <f ca="1">INDIRECT(_xlfn.TEXTJOIN("",TRUE,A1013,"!",ADDRESS(14+(A1014-1)*A1010,1)))</f>
        <v>AHT 003</v>
      </c>
      <c r="B998" s="50"/>
      <c r="C998" s="51" t="str">
        <f ca="1">INDIRECT(_xlfn.TEXTJOIN("",TRUE,A1013,"!",ADDRESS(14+(A1014-1)*A1010,2)))</f>
        <v>Introduction to Engineering Mathematics</v>
      </c>
      <c r="D998" s="52"/>
      <c r="E998" s="52"/>
      <c r="F998" s="52"/>
      <c r="G998" s="53"/>
      <c r="H998" s="20">
        <f ca="1">INDIRECT(_xlfn.TEXTJOIN("",TRUE,A1013,"!",ADDRESS(14+(A1014-1)*A1010,6)))</f>
        <v>4</v>
      </c>
      <c r="I998" s="20" t="str">
        <f ca="1">INDIRECT(_xlfn.TEXTJOIN("",TRUE,A1013,"!",ADDRESS(14+(A1014-1)*A1010,13)))</f>
        <v>P</v>
      </c>
      <c r="J998" s="20">
        <f ca="1">INDIRECT(_xlfn.TEXTJOIN("",TRUE,A1013,"!",ADDRESS(14+(A1014-1)*A1010,14)))</f>
        <v>4.5</v>
      </c>
    </row>
    <row r="999" spans="1:10" ht="27.95" customHeight="1" x14ac:dyDescent="0.25">
      <c r="A999" s="49" t="str">
        <f ca="1">INDIRECT(_xlfn.TEXTJOIN("",TRUE,A1013,"!",ADDRESS(15+(A1014-1)*A1010,1)))</f>
        <v>ECT 001</v>
      </c>
      <c r="B999" s="50"/>
      <c r="C999" s="51" t="str">
        <f ca="1">INDIRECT(_xlfn.TEXTJOIN("",TRUE,A1013,"!",ADDRESS(15+(A1014-1)*A1010,2)))</f>
        <v>Basic Electronics Engineering</v>
      </c>
      <c r="D999" s="52"/>
      <c r="E999" s="52"/>
      <c r="F999" s="52"/>
      <c r="G999" s="53"/>
      <c r="H999" s="20">
        <f ca="1">INDIRECT(_xlfn.TEXTJOIN("",TRUE,A1013,"!",ADDRESS(15+(A1014-1)*A1010,6)))</f>
        <v>4</v>
      </c>
      <c r="I999" s="20" t="str">
        <f ca="1">INDIRECT(_xlfn.TEXTJOIN("",TRUE,A1013,"!",ADDRESS(15+(A1014-1)*A1010,13)))</f>
        <v>P</v>
      </c>
      <c r="J999" s="20">
        <f ca="1">INDIRECT(_xlfn.TEXTJOIN("",TRUE,A1013,"!",ADDRESS(15+(A1014-1)*A1010,14)))</f>
        <v>4.5</v>
      </c>
    </row>
    <row r="1000" spans="1:10" ht="27.95" customHeight="1" x14ac:dyDescent="0.25">
      <c r="A1000" s="49" t="str">
        <f ca="1">INDIRECT(_xlfn.TEXTJOIN("",TRUE,A1013,"!",ADDRESS(16+(A1014-1)*A1010,1)))</f>
        <v>MET 001</v>
      </c>
      <c r="B1000" s="50"/>
      <c r="C1000" s="51" t="str">
        <f ca="1">INDIRECT(_xlfn.TEXTJOIN("",TRUE,A1013,"!",ADDRESS(16+(A1014-1)*A1010,2)))</f>
        <v>Basic Mechanical Engineering</v>
      </c>
      <c r="D1000" s="52"/>
      <c r="E1000" s="52"/>
      <c r="F1000" s="52"/>
      <c r="G1000" s="53"/>
      <c r="H1000" s="20">
        <f ca="1">INDIRECT(_xlfn.TEXTJOIN("",TRUE,A1013,"!",ADDRESS(16+(A1014-1)*A1010,6)))</f>
        <v>4</v>
      </c>
      <c r="I1000" s="20" t="str">
        <f ca="1">INDIRECT(_xlfn.TEXTJOIN("",TRUE,A1013,"!",ADDRESS(16+(A1014-1)*A1010,13)))</f>
        <v>P</v>
      </c>
      <c r="J1000" s="20">
        <f ca="1">INDIRECT(_xlfn.TEXTJOIN("",TRUE,A1013,"!",ADDRESS(16+(A1014-1)*A1010,14)))</f>
        <v>4.5</v>
      </c>
    </row>
    <row r="1001" spans="1:10" ht="27.95" customHeight="1" x14ac:dyDescent="0.25">
      <c r="A1001" s="49" t="str">
        <f ca="1">INDIRECT(_xlfn.TEXTJOIN("",TRUE,A1013,"!",ADDRESS(17+(A1014-1)*A1010,1)))</f>
        <v>AHP 002</v>
      </c>
      <c r="B1001" s="50"/>
      <c r="C1001" s="51" t="str">
        <f ca="1">INDIRECT(_xlfn.TEXTJOIN("",TRUE,A1013,"!",ADDRESS(17+(A1014-1)*A1010,2)))</f>
        <v>Engineering Chemistry Lab</v>
      </c>
      <c r="D1001" s="52"/>
      <c r="E1001" s="52"/>
      <c r="F1001" s="52"/>
      <c r="G1001" s="53"/>
      <c r="H1001" s="20">
        <f ca="1">INDIRECT(_xlfn.TEXTJOIN("",TRUE,A1013,"!",ADDRESS(17+(A1014-1)*A1010,6)))</f>
        <v>1</v>
      </c>
      <c r="I1001" s="20" t="str">
        <f ca="1">INDIRECT(_xlfn.TEXTJOIN("",TRUE,A1013,"!",ADDRESS(17+(A1014-1)*A1010,13)))</f>
        <v>B</v>
      </c>
      <c r="J1001" s="20">
        <f ca="1">INDIRECT(_xlfn.TEXTJOIN("",TRUE,A1013,"!",ADDRESS(17+(A1014-1)*A1010,14)))</f>
        <v>8</v>
      </c>
    </row>
    <row r="1002" spans="1:10" ht="27.95" customHeight="1" x14ac:dyDescent="0.25">
      <c r="A1002" s="49" t="str">
        <f ca="1">INDIRECT(_xlfn.TEXTJOIN("",TRUE,A1013,"!",ADDRESS(18+(A1014-1)*A1010,1)))</f>
        <v>ECP 001</v>
      </c>
      <c r="B1002" s="50"/>
      <c r="C1002" s="51" t="str">
        <f ca="1">INDIRECT(_xlfn.TEXTJOIN("",TRUE,A1013,"!",ADDRESS(18+(A1014-1)*A1010,2)))</f>
        <v>Basic Electronics Engineering Lab</v>
      </c>
      <c r="D1002" s="52"/>
      <c r="E1002" s="52"/>
      <c r="F1002" s="52"/>
      <c r="G1002" s="53"/>
      <c r="H1002" s="20">
        <f ca="1">INDIRECT(_xlfn.TEXTJOIN("",TRUE,A1013,"!",ADDRESS(18+(A1014-1)*A1010,6)))</f>
        <v>1</v>
      </c>
      <c r="I1002" s="20" t="str">
        <f ca="1">INDIRECT(_xlfn.TEXTJOIN("",TRUE,A1013,"!",ADDRESS(18+(A1014-1)*A1010,13)))</f>
        <v>D+</v>
      </c>
      <c r="J1002" s="20">
        <f ca="1">INDIRECT(_xlfn.TEXTJOIN("",TRUE,A1013,"!",ADDRESS(18+(A1014-1)*A1010,14)))</f>
        <v>6.5</v>
      </c>
    </row>
    <row r="1003" spans="1:10" ht="27.95" customHeight="1" x14ac:dyDescent="0.25">
      <c r="A1003" s="49" t="str">
        <f ca="1">INDIRECT(_xlfn.TEXTJOIN("",TRUE,A1013,"!",ADDRESS(19+(A1014-1)*A1010,1)))</f>
        <v>MEP 001</v>
      </c>
      <c r="B1003" s="50"/>
      <c r="C1003" s="51" t="str">
        <f ca="1">INDIRECT(_xlfn.TEXTJOIN("",TRUE,A1013,"!",ADDRESS(19+(A1014-1)*A1010,2)))</f>
        <v>Basic Mechanical Engineering Lab</v>
      </c>
      <c r="D1003" s="52"/>
      <c r="E1003" s="52"/>
      <c r="F1003" s="52"/>
      <c r="G1003" s="53"/>
      <c r="H1003" s="20">
        <f ca="1">INDIRECT(_xlfn.TEXTJOIN("",TRUE,A1013,"!",ADDRESS(19+(A1014-1)*A1010,6)))</f>
        <v>1</v>
      </c>
      <c r="I1003" s="20" t="str">
        <f ca="1">INDIRECT(_xlfn.TEXTJOIN("",TRUE,A1013,"!",ADDRESS(19+(A1014-1)*A1010,13)))</f>
        <v>B+</v>
      </c>
      <c r="J1003" s="20">
        <f ca="1">INDIRECT(_xlfn.TEXTJOIN("",TRUE,A1013,"!",ADDRESS(19+(A1014-1)*A1010,14)))</f>
        <v>8.5</v>
      </c>
    </row>
    <row r="1004" spans="1:10" ht="27.95" customHeight="1" x14ac:dyDescent="0.25">
      <c r="A1004" s="49" t="str">
        <f ca="1">INDIRECT(_xlfn.TEXTJOIN("",TRUE,A1013,"!",ADDRESS(20+(A1014-1)*A1010,1)))</f>
        <v>MEP 003</v>
      </c>
      <c r="B1004" s="50"/>
      <c r="C1004" s="51" t="str">
        <f ca="1">INDIRECT(_xlfn.TEXTJOIN("",TRUE,A1013,"!",ADDRESS(20+(A1014-1)*A1010,2)))</f>
        <v>Workshop Practices Lab</v>
      </c>
      <c r="D1004" s="52"/>
      <c r="E1004" s="52"/>
      <c r="F1004" s="52"/>
      <c r="G1004" s="53"/>
      <c r="H1004" s="20">
        <f ca="1">INDIRECT(_xlfn.TEXTJOIN("",TRUE,A1013,"!",ADDRESS(20+(A1014-1)*A1010,6)))</f>
        <v>2</v>
      </c>
      <c r="I1004" s="20" t="str">
        <f ca="1">INDIRECT(_xlfn.TEXTJOIN("",TRUE,A1013,"!",ADDRESS(20+(A1014-1)*A1010,13)))</f>
        <v>A</v>
      </c>
      <c r="J1004" s="20">
        <f ca="1">INDIRECT(_xlfn.TEXTJOIN("",TRUE,A1013,"!",ADDRESS(20+(A1014-1)*A1010,14)))</f>
        <v>9</v>
      </c>
    </row>
    <row r="1005" spans="1:10" ht="27.95" customHeight="1" x14ac:dyDescent="0.25">
      <c r="A1005" s="49" t="str">
        <f ca="1">INDIRECT(_xlfn.TEXTJOIN("",TRUE,A1013,"!",ADDRESS(21+(A1014-1)*A1010,1)))</f>
        <v>AHP 004</v>
      </c>
      <c r="B1005" s="50"/>
      <c r="C1005" s="51" t="str">
        <f ca="1">INDIRECT(_xlfn.TEXTJOIN("",TRUE,A1013,"!",ADDRESS(21+(A1014-1)*A1010,2)))</f>
        <v>Emerging Technologies in Engineering Lab</v>
      </c>
      <c r="D1005" s="52"/>
      <c r="E1005" s="52"/>
      <c r="F1005" s="52"/>
      <c r="G1005" s="53"/>
      <c r="H1005" s="20">
        <f ca="1">INDIRECT(_xlfn.TEXTJOIN("",TRUE,A1013,"!",ADDRESS(21+(A1014-1)*A1010,6)))</f>
        <v>1</v>
      </c>
      <c r="I1005" s="20" t="str">
        <f ca="1">INDIRECT(_xlfn.TEXTJOIN("",TRUE,A1013,"!",ADDRESS(21+(A1014-1)*A1010,13)))</f>
        <v>A</v>
      </c>
      <c r="J1005" s="20">
        <f ca="1">INDIRECT(_xlfn.TEXTJOIN("",TRUE,A1013,"!",ADDRESS(21+(A1014-1)*A1010,14)))</f>
        <v>9</v>
      </c>
    </row>
    <row r="1006" spans="1:10" ht="27.95" customHeight="1" x14ac:dyDescent="0.25">
      <c r="A1006" s="49" t="str">
        <f ca="1">INDIRECT(_xlfn.TEXTJOIN("",TRUE,A1013,"!",ADDRESS(22+(A1014-1)*A1010,1)))</f>
        <v>CSP 002</v>
      </c>
      <c r="B1006" s="50"/>
      <c r="C1006" s="51" t="str">
        <f ca="1">INDIRECT(_xlfn.TEXTJOIN("",TRUE,A1013,"!",ADDRESS(22+(A1014-1)*A1010,2)))</f>
        <v>Computer Applications and IOT</v>
      </c>
      <c r="D1006" s="52"/>
      <c r="E1006" s="52"/>
      <c r="F1006" s="52"/>
      <c r="G1006" s="53"/>
      <c r="H1006" s="20">
        <f ca="1">INDIRECT(_xlfn.TEXTJOIN("",TRUE,A1013,"!",ADDRESS(22+(A1014-1)*A1010,6)))</f>
        <v>1</v>
      </c>
      <c r="I1006" s="20" t="str">
        <f ca="1">INDIRECT(_xlfn.TEXTJOIN("",TRUE,A1013,"!",ADDRESS(22+(A1014-1)*A1010,13)))</f>
        <v>B</v>
      </c>
      <c r="J1006" s="20">
        <f ca="1">INDIRECT(_xlfn.TEXTJOIN("",TRUE,A1013,"!",ADDRESS(22+(A1014-1)*A1010,14)))</f>
        <v>8</v>
      </c>
    </row>
    <row r="1007" spans="1:10" ht="27.95" customHeight="1" x14ac:dyDescent="0.25">
      <c r="A1007" s="49" t="str">
        <f ca="1">INDIRECT(_xlfn.TEXTJOIN("",TRUE,A1013,"!",ADDRESS(23+(A1014-1)*A1010,1)))</f>
        <v>AHP 006</v>
      </c>
      <c r="B1007" s="50"/>
      <c r="C1007" s="51" t="str">
        <f ca="1">INDIRECT(_xlfn.TEXTJOIN("",TRUE,A1013,"!",ADDRESS(23+(A1014-1)*A1010,2)))</f>
        <v>English Language Lab ($)</v>
      </c>
      <c r="D1007" s="52"/>
      <c r="E1007" s="52"/>
      <c r="F1007" s="52"/>
      <c r="G1007" s="53"/>
      <c r="H1007" s="20">
        <f ca="1">INDIRECT(_xlfn.TEXTJOIN("",TRUE,A1013,"!",ADDRESS(23+(A1014-1)*A1010,6)))</f>
        <v>0</v>
      </c>
      <c r="I1007" s="20" t="str">
        <f ca="1">INDIRECT(_xlfn.TEXTJOIN("",TRUE,A1013,"!",ADDRESS(23+(A1014-1)*A1010,13)))</f>
        <v>C+</v>
      </c>
      <c r="J1007" s="20">
        <f ca="1">INDIRECT(_xlfn.TEXTJOIN("",TRUE,A1013,"!",ADDRESS(23+(A1014-1)*A1010,14)))</f>
        <v>7.5</v>
      </c>
    </row>
    <row r="1008" spans="1:10" ht="27.95" customHeight="1" x14ac:dyDescent="0.25">
      <c r="A1008" s="49" t="str">
        <f ca="1">INDIRECT(_xlfn.TEXTJOIN("",TRUE,A1013,"!",ADDRESS(24+(A1014-1)*A1010,1)))</f>
        <v>GP 01</v>
      </c>
      <c r="B1008" s="50"/>
      <c r="C1008" s="51" t="str">
        <f ca="1">INDIRECT(_xlfn.TEXTJOIN("",TRUE,A1013,"!",ADDRESS(24+(A1014-1)*A1010,2)))</f>
        <v>General Proficiency ($)</v>
      </c>
      <c r="D1008" s="52"/>
      <c r="E1008" s="52"/>
      <c r="F1008" s="52"/>
      <c r="G1008" s="53"/>
      <c r="H1008" s="20">
        <f ca="1">INDIRECT(_xlfn.TEXTJOIN("",TRUE,A1013,"!",ADDRESS(24+(A1014-1)*A1010,6)))</f>
        <v>0</v>
      </c>
      <c r="I1008" s="54" t="str">
        <f ca="1">INDIRECT(_xlfn.TEXTJOIN("",TRUE,A1013,"!",ADDRESS(24+(A1014-1)*A1010,13)))</f>
        <v>Excellent</v>
      </c>
      <c r="J1008" s="55"/>
    </row>
    <row r="1009" spans="1:10" ht="27.95" customHeight="1" x14ac:dyDescent="0.25">
      <c r="A1009" s="56" t="s">
        <v>54</v>
      </c>
      <c r="B1009" s="56"/>
      <c r="C1009" s="56"/>
      <c r="D1009" s="56"/>
      <c r="E1009" s="56"/>
      <c r="F1009" s="56"/>
      <c r="G1009" s="56"/>
      <c r="H1009" s="16">
        <f ca="1">SUM(H997:H1008)</f>
        <v>23</v>
      </c>
      <c r="I1009" s="16" t="s">
        <v>46</v>
      </c>
      <c r="J1009" s="16">
        <f ca="1">SUMPRODUCT(J997:J1007,H997:H1007)</f>
        <v>130</v>
      </c>
    </row>
    <row r="1010" spans="1:10" ht="27.95" customHeight="1" x14ac:dyDescent="0.25">
      <c r="A1010" s="22">
        <f>ROWS(A997:B1008)+9</f>
        <v>21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1:10" ht="27.95" customHeight="1" x14ac:dyDescent="0.25">
      <c r="A1011" s="57" t="s">
        <v>42</v>
      </c>
      <c r="B1011" s="57"/>
      <c r="C1011" s="21">
        <f ca="1">INDIRECT(_xlfn.TEXTJOIN("",TRUE,A1013,"!",ADDRESS(5+A1014*A1010,12)))</f>
        <v>23</v>
      </c>
      <c r="D1011" s="57" t="s">
        <v>40</v>
      </c>
      <c r="E1011" s="57"/>
      <c r="F1011" s="18">
        <f ca="1">INDIRECT(_xlfn.TEXTJOIN("",TRUE,A1013,"!",ADDRESS(5+A1014*A1010,8)))</f>
        <v>5.6521739130434785</v>
      </c>
      <c r="G1011" s="57" t="s">
        <v>41</v>
      </c>
      <c r="H1011" s="57"/>
      <c r="I1011" s="58">
        <f ca="1">INDIRECT(_xlfn.TEXTJOIN("",TRUE,A1013,"!",ADDRESS(5+A1014*A1010,10)))</f>
        <v>5.6521739130434785</v>
      </c>
      <c r="J1011" s="58"/>
    </row>
    <row r="1012" spans="1:10" ht="27.95" customHeight="1" x14ac:dyDescent="0.25">
      <c r="A1012" s="19" t="s">
        <v>38</v>
      </c>
      <c r="B1012" s="59" t="str">
        <f ca="1">INDIRECT(_xlfn.TEXTJOIN("",TRUE,A1013,"!",ADDRESS(5+A1014*A1010,2)))</f>
        <v>PASS</v>
      </c>
      <c r="C1012" s="59"/>
      <c r="D1012" s="60" t="s">
        <v>39</v>
      </c>
      <c r="E1012" s="60"/>
      <c r="F1012" s="61" t="str">
        <f ca="1">INDIRECT(_xlfn.TEXTJOIN("",TRUE,A1013,"!",ADDRESS(5+A1014*A1010,5)))</f>
        <v xml:space="preserve"> G+1 in ECT 001</v>
      </c>
      <c r="G1012" s="61"/>
      <c r="H1012" s="61"/>
      <c r="I1012" s="61"/>
      <c r="J1012" s="61"/>
    </row>
    <row r="1013" spans="1:10" ht="27.95" customHeight="1" x14ac:dyDescent="0.25">
      <c r="A1013" s="22" t="str">
        <f>A992</f>
        <v>TC_I</v>
      </c>
    </row>
    <row r="1014" spans="1:10" ht="27.95" customHeight="1" x14ac:dyDescent="0.25">
      <c r="A1014" s="22">
        <f>A993+1</f>
        <v>48</v>
      </c>
    </row>
    <row r="1015" spans="1:10" ht="27.95" customHeight="1" x14ac:dyDescent="0.25">
      <c r="A1015" s="62" t="s">
        <v>26</v>
      </c>
      <c r="B1015" s="62"/>
      <c r="C1015" s="62" t="str">
        <f ca="1">INDIRECT(_xlfn.TEXTJOIN("",TRUE,A1034,"!",ADDRESS(9+(A1035-1)*A1031,2)))</f>
        <v>Shivraj Singh</v>
      </c>
      <c r="D1015" s="62"/>
      <c r="E1015" s="62"/>
      <c r="F1015" s="62" t="s">
        <v>52</v>
      </c>
      <c r="G1015" s="62"/>
      <c r="H1015" s="62"/>
      <c r="I1015" s="63">
        <f ca="1">INDIRECT(_xlfn.TEXTJOIN("",TRUE,A1034,"!",ADDRESS(9+(A1035-1)*A1031,9)))</f>
        <v>250090101049</v>
      </c>
      <c r="J1015" s="63"/>
    </row>
    <row r="1016" spans="1:10" ht="27.95" customHeight="1" x14ac:dyDescent="0.25">
      <c r="A1016" s="62" t="s">
        <v>27</v>
      </c>
      <c r="B1016" s="62"/>
      <c r="C1016" s="62" t="str">
        <f ca="1">INDIRECT(_xlfn.TEXTJOIN("",TRUE,A1034,"!",ADDRESS(9+(A1035-1)*A1031,5)))</f>
        <v>Mohan Singh</v>
      </c>
      <c r="D1016" s="62"/>
      <c r="E1016" s="62"/>
      <c r="F1016" s="64" t="s">
        <v>53</v>
      </c>
      <c r="G1016" s="64"/>
      <c r="H1016" s="64"/>
      <c r="I1016" s="63" t="str">
        <f ca="1">INDIRECT(_xlfn.TEXTJOIN("",TRUE,A1034,"!",ADDRESS(9+(A1035-1)*A1031,13)))</f>
        <v>UTU/2501103912</v>
      </c>
      <c r="J1016" s="63"/>
    </row>
    <row r="1017" spans="1:10" ht="27.95" customHeight="1" x14ac:dyDescent="0.25">
      <c r="A1017" s="59" t="s">
        <v>30</v>
      </c>
      <c r="B1017" s="59"/>
      <c r="C1017" s="59" t="s">
        <v>31</v>
      </c>
      <c r="D1017" s="59"/>
      <c r="E1017" s="59"/>
      <c r="F1017" s="59"/>
      <c r="G1017" s="59"/>
      <c r="H1017" s="15" t="s">
        <v>32</v>
      </c>
      <c r="I1017" s="15" t="s">
        <v>12</v>
      </c>
      <c r="J1017" s="15" t="s">
        <v>36</v>
      </c>
    </row>
    <row r="1018" spans="1:10" ht="27.95" customHeight="1" x14ac:dyDescent="0.25">
      <c r="A1018" s="49" t="str">
        <f ca="1">INDIRECT(_xlfn.TEXTJOIN("",TRUE,A1034,"!",ADDRESS(13+(A1035-1)*A1031,1)))</f>
        <v>AHT 002</v>
      </c>
      <c r="B1018" s="50"/>
      <c r="C1018" s="51" t="str">
        <f ca="1">INDIRECT(_xlfn.TEXTJOIN("",TRUE,A1034,"!",ADDRESS(13+(A1035-1)*A1031,2)))</f>
        <v>Engineering Chemistry</v>
      </c>
      <c r="D1018" s="52"/>
      <c r="E1018" s="52"/>
      <c r="F1018" s="52"/>
      <c r="G1018" s="53"/>
      <c r="H1018" s="20">
        <f ca="1">INDIRECT(_xlfn.TEXTJOIN("",TRUE,A1034,"!",ADDRESS(13+(A1035-1)*A1031,6)))</f>
        <v>4</v>
      </c>
      <c r="I1018" s="20" t="str">
        <f ca="1">INDIRECT(_xlfn.TEXTJOIN("",TRUE,A1034,"!",ADDRESS(13+(A1035-1)*A1031,13)))</f>
        <v>B</v>
      </c>
      <c r="J1018" s="20">
        <f ca="1">INDIRECT(_xlfn.TEXTJOIN("",TRUE,A1034,"!",ADDRESS(13+(A1035-1)*A1031,14)))</f>
        <v>8</v>
      </c>
    </row>
    <row r="1019" spans="1:10" ht="27.95" customHeight="1" x14ac:dyDescent="0.25">
      <c r="A1019" s="49" t="str">
        <f ca="1">INDIRECT(_xlfn.TEXTJOIN("",TRUE,A1034,"!",ADDRESS(14+(A1035-1)*A1031,1)))</f>
        <v>AHT 003</v>
      </c>
      <c r="B1019" s="50"/>
      <c r="C1019" s="51" t="str">
        <f ca="1">INDIRECT(_xlfn.TEXTJOIN("",TRUE,A1034,"!",ADDRESS(14+(A1035-1)*A1031,2)))</f>
        <v>Introduction to Engineering Mathematics</v>
      </c>
      <c r="D1019" s="52"/>
      <c r="E1019" s="52"/>
      <c r="F1019" s="52"/>
      <c r="G1019" s="53"/>
      <c r="H1019" s="20">
        <f ca="1">INDIRECT(_xlfn.TEXTJOIN("",TRUE,A1034,"!",ADDRESS(14+(A1035-1)*A1031,6)))</f>
        <v>4</v>
      </c>
      <c r="I1019" s="20" t="str">
        <f ca="1">INDIRECT(_xlfn.TEXTJOIN("",TRUE,A1034,"!",ADDRESS(14+(A1035-1)*A1031,13)))</f>
        <v>C</v>
      </c>
      <c r="J1019" s="20">
        <f ca="1">INDIRECT(_xlfn.TEXTJOIN("",TRUE,A1034,"!",ADDRESS(14+(A1035-1)*A1031,14)))</f>
        <v>7</v>
      </c>
    </row>
    <row r="1020" spans="1:10" ht="27.95" customHeight="1" x14ac:dyDescent="0.25">
      <c r="A1020" s="49" t="str">
        <f ca="1">INDIRECT(_xlfn.TEXTJOIN("",TRUE,A1034,"!",ADDRESS(15+(A1035-1)*A1031,1)))</f>
        <v>ECT 001</v>
      </c>
      <c r="B1020" s="50"/>
      <c r="C1020" s="51" t="str">
        <f ca="1">INDIRECT(_xlfn.TEXTJOIN("",TRUE,A1034,"!",ADDRESS(15+(A1035-1)*A1031,2)))</f>
        <v>Basic Electronics Engineering</v>
      </c>
      <c r="D1020" s="52"/>
      <c r="E1020" s="52"/>
      <c r="F1020" s="52"/>
      <c r="G1020" s="53"/>
      <c r="H1020" s="20">
        <f ca="1">INDIRECT(_xlfn.TEXTJOIN("",TRUE,A1034,"!",ADDRESS(15+(A1035-1)*A1031,6)))</f>
        <v>4</v>
      </c>
      <c r="I1020" s="20" t="str">
        <f ca="1">INDIRECT(_xlfn.TEXTJOIN("",TRUE,A1034,"!",ADDRESS(15+(A1035-1)*A1031,13)))</f>
        <v>D+</v>
      </c>
      <c r="J1020" s="20">
        <f ca="1">INDIRECT(_xlfn.TEXTJOIN("",TRUE,A1034,"!",ADDRESS(15+(A1035-1)*A1031,14)))</f>
        <v>6.5</v>
      </c>
    </row>
    <row r="1021" spans="1:10" ht="27.95" customHeight="1" x14ac:dyDescent="0.25">
      <c r="A1021" s="49" t="str">
        <f ca="1">INDIRECT(_xlfn.TEXTJOIN("",TRUE,A1034,"!",ADDRESS(16+(A1035-1)*A1031,1)))</f>
        <v>MET 001</v>
      </c>
      <c r="B1021" s="50"/>
      <c r="C1021" s="51" t="str">
        <f ca="1">INDIRECT(_xlfn.TEXTJOIN("",TRUE,A1034,"!",ADDRESS(16+(A1035-1)*A1031,2)))</f>
        <v>Basic Mechanical Engineering</v>
      </c>
      <c r="D1021" s="52"/>
      <c r="E1021" s="52"/>
      <c r="F1021" s="52"/>
      <c r="G1021" s="53"/>
      <c r="H1021" s="20">
        <f ca="1">INDIRECT(_xlfn.TEXTJOIN("",TRUE,A1034,"!",ADDRESS(16+(A1035-1)*A1031,6)))</f>
        <v>4</v>
      </c>
      <c r="I1021" s="20" t="str">
        <f ca="1">INDIRECT(_xlfn.TEXTJOIN("",TRUE,A1034,"!",ADDRESS(16+(A1035-1)*A1031,13)))</f>
        <v>E+</v>
      </c>
      <c r="J1021" s="20">
        <f ca="1">INDIRECT(_xlfn.TEXTJOIN("",TRUE,A1034,"!",ADDRESS(16+(A1035-1)*A1031,14)))</f>
        <v>5.5</v>
      </c>
    </row>
    <row r="1022" spans="1:10" ht="27.95" customHeight="1" x14ac:dyDescent="0.25">
      <c r="A1022" s="49" t="str">
        <f ca="1">INDIRECT(_xlfn.TEXTJOIN("",TRUE,A1034,"!",ADDRESS(17+(A1035-1)*A1031,1)))</f>
        <v>AHP 002</v>
      </c>
      <c r="B1022" s="50"/>
      <c r="C1022" s="51" t="str">
        <f ca="1">INDIRECT(_xlfn.TEXTJOIN("",TRUE,A1034,"!",ADDRESS(17+(A1035-1)*A1031,2)))</f>
        <v>Engineering Chemistry Lab</v>
      </c>
      <c r="D1022" s="52"/>
      <c r="E1022" s="52"/>
      <c r="F1022" s="52"/>
      <c r="G1022" s="53"/>
      <c r="H1022" s="20">
        <f ca="1">INDIRECT(_xlfn.TEXTJOIN("",TRUE,A1034,"!",ADDRESS(17+(A1035-1)*A1031,6)))</f>
        <v>1</v>
      </c>
      <c r="I1022" s="20" t="str">
        <f ca="1">INDIRECT(_xlfn.TEXTJOIN("",TRUE,A1034,"!",ADDRESS(17+(A1035-1)*A1031,13)))</f>
        <v>A</v>
      </c>
      <c r="J1022" s="20">
        <f ca="1">INDIRECT(_xlfn.TEXTJOIN("",TRUE,A1034,"!",ADDRESS(17+(A1035-1)*A1031,14)))</f>
        <v>9</v>
      </c>
    </row>
    <row r="1023" spans="1:10" ht="27.95" customHeight="1" x14ac:dyDescent="0.25">
      <c r="A1023" s="49" t="str">
        <f ca="1">INDIRECT(_xlfn.TEXTJOIN("",TRUE,A1034,"!",ADDRESS(18+(A1035-1)*A1031,1)))</f>
        <v>ECP 001</v>
      </c>
      <c r="B1023" s="50"/>
      <c r="C1023" s="51" t="str">
        <f ca="1">INDIRECT(_xlfn.TEXTJOIN("",TRUE,A1034,"!",ADDRESS(18+(A1035-1)*A1031,2)))</f>
        <v>Basic Electronics Engineering Lab</v>
      </c>
      <c r="D1023" s="52"/>
      <c r="E1023" s="52"/>
      <c r="F1023" s="52"/>
      <c r="G1023" s="53"/>
      <c r="H1023" s="20">
        <f ca="1">INDIRECT(_xlfn.TEXTJOIN("",TRUE,A1034,"!",ADDRESS(18+(A1035-1)*A1031,6)))</f>
        <v>1</v>
      </c>
      <c r="I1023" s="20" t="str">
        <f ca="1">INDIRECT(_xlfn.TEXTJOIN("",TRUE,A1034,"!",ADDRESS(18+(A1035-1)*A1031,13)))</f>
        <v>B+</v>
      </c>
      <c r="J1023" s="20">
        <f ca="1">INDIRECT(_xlfn.TEXTJOIN("",TRUE,A1034,"!",ADDRESS(18+(A1035-1)*A1031,14)))</f>
        <v>8.5</v>
      </c>
    </row>
    <row r="1024" spans="1:10" ht="27.95" customHeight="1" x14ac:dyDescent="0.25">
      <c r="A1024" s="49" t="str">
        <f ca="1">INDIRECT(_xlfn.TEXTJOIN("",TRUE,A1034,"!",ADDRESS(19+(A1035-1)*A1031,1)))</f>
        <v>MEP 001</v>
      </c>
      <c r="B1024" s="50"/>
      <c r="C1024" s="51" t="str">
        <f ca="1">INDIRECT(_xlfn.TEXTJOIN("",TRUE,A1034,"!",ADDRESS(19+(A1035-1)*A1031,2)))</f>
        <v>Basic Mechanical Engineering Lab</v>
      </c>
      <c r="D1024" s="52"/>
      <c r="E1024" s="52"/>
      <c r="F1024" s="52"/>
      <c r="G1024" s="53"/>
      <c r="H1024" s="20">
        <f ca="1">INDIRECT(_xlfn.TEXTJOIN("",TRUE,A1034,"!",ADDRESS(19+(A1035-1)*A1031,6)))</f>
        <v>1</v>
      </c>
      <c r="I1024" s="20" t="str">
        <f ca="1">INDIRECT(_xlfn.TEXTJOIN("",TRUE,A1034,"!",ADDRESS(19+(A1035-1)*A1031,13)))</f>
        <v>A</v>
      </c>
      <c r="J1024" s="20">
        <f ca="1">INDIRECT(_xlfn.TEXTJOIN("",TRUE,A1034,"!",ADDRESS(19+(A1035-1)*A1031,14)))</f>
        <v>9</v>
      </c>
    </row>
    <row r="1025" spans="1:10" ht="27.95" customHeight="1" x14ac:dyDescent="0.25">
      <c r="A1025" s="49" t="str">
        <f ca="1">INDIRECT(_xlfn.TEXTJOIN("",TRUE,A1034,"!",ADDRESS(20+(A1035-1)*A1031,1)))</f>
        <v>MEP 003</v>
      </c>
      <c r="B1025" s="50"/>
      <c r="C1025" s="51" t="str">
        <f ca="1">INDIRECT(_xlfn.TEXTJOIN("",TRUE,A1034,"!",ADDRESS(20+(A1035-1)*A1031,2)))</f>
        <v>Workshop Practices Lab</v>
      </c>
      <c r="D1025" s="52"/>
      <c r="E1025" s="52"/>
      <c r="F1025" s="52"/>
      <c r="G1025" s="53"/>
      <c r="H1025" s="20">
        <f ca="1">INDIRECT(_xlfn.TEXTJOIN("",TRUE,A1034,"!",ADDRESS(20+(A1035-1)*A1031,6)))</f>
        <v>2</v>
      </c>
      <c r="I1025" s="20" t="str">
        <f ca="1">INDIRECT(_xlfn.TEXTJOIN("",TRUE,A1034,"!",ADDRESS(20+(A1035-1)*A1031,13)))</f>
        <v>A</v>
      </c>
      <c r="J1025" s="20">
        <f ca="1">INDIRECT(_xlfn.TEXTJOIN("",TRUE,A1034,"!",ADDRESS(20+(A1035-1)*A1031,14)))</f>
        <v>9</v>
      </c>
    </row>
    <row r="1026" spans="1:10" ht="27.95" customHeight="1" x14ac:dyDescent="0.25">
      <c r="A1026" s="49" t="str">
        <f ca="1">INDIRECT(_xlfn.TEXTJOIN("",TRUE,A1034,"!",ADDRESS(21+(A1035-1)*A1031,1)))</f>
        <v>AHP 004</v>
      </c>
      <c r="B1026" s="50"/>
      <c r="C1026" s="51" t="str">
        <f ca="1">INDIRECT(_xlfn.TEXTJOIN("",TRUE,A1034,"!",ADDRESS(21+(A1035-1)*A1031,2)))</f>
        <v>Emerging Technologies in Engineering Lab</v>
      </c>
      <c r="D1026" s="52"/>
      <c r="E1026" s="52"/>
      <c r="F1026" s="52"/>
      <c r="G1026" s="53"/>
      <c r="H1026" s="20">
        <f ca="1">INDIRECT(_xlfn.TEXTJOIN("",TRUE,A1034,"!",ADDRESS(21+(A1035-1)*A1031,6)))</f>
        <v>1</v>
      </c>
      <c r="I1026" s="20" t="str">
        <f ca="1">INDIRECT(_xlfn.TEXTJOIN("",TRUE,A1034,"!",ADDRESS(21+(A1035-1)*A1031,13)))</f>
        <v>A+</v>
      </c>
      <c r="J1026" s="20">
        <f ca="1">INDIRECT(_xlfn.TEXTJOIN("",TRUE,A1034,"!",ADDRESS(21+(A1035-1)*A1031,14)))</f>
        <v>9.5</v>
      </c>
    </row>
    <row r="1027" spans="1:10" ht="27.95" customHeight="1" x14ac:dyDescent="0.25">
      <c r="A1027" s="49" t="str">
        <f ca="1">INDIRECT(_xlfn.TEXTJOIN("",TRUE,A1034,"!",ADDRESS(22+(A1035-1)*A1031,1)))</f>
        <v>CSP 002</v>
      </c>
      <c r="B1027" s="50"/>
      <c r="C1027" s="51" t="str">
        <f ca="1">INDIRECT(_xlfn.TEXTJOIN("",TRUE,A1034,"!",ADDRESS(22+(A1035-1)*A1031,2)))</f>
        <v>Computer Applications and IOT</v>
      </c>
      <c r="D1027" s="52"/>
      <c r="E1027" s="52"/>
      <c r="F1027" s="52"/>
      <c r="G1027" s="53"/>
      <c r="H1027" s="20">
        <f ca="1">INDIRECT(_xlfn.TEXTJOIN("",TRUE,A1034,"!",ADDRESS(22+(A1035-1)*A1031,6)))</f>
        <v>1</v>
      </c>
      <c r="I1027" s="20" t="str">
        <f ca="1">INDIRECT(_xlfn.TEXTJOIN("",TRUE,A1034,"!",ADDRESS(22+(A1035-1)*A1031,13)))</f>
        <v>B+</v>
      </c>
      <c r="J1027" s="20">
        <f ca="1">INDIRECT(_xlfn.TEXTJOIN("",TRUE,A1034,"!",ADDRESS(22+(A1035-1)*A1031,14)))</f>
        <v>8.5</v>
      </c>
    </row>
    <row r="1028" spans="1:10" ht="27.95" customHeight="1" x14ac:dyDescent="0.25">
      <c r="A1028" s="49" t="str">
        <f ca="1">INDIRECT(_xlfn.TEXTJOIN("",TRUE,A1034,"!",ADDRESS(23+(A1035-1)*A1031,1)))</f>
        <v>AHP 006</v>
      </c>
      <c r="B1028" s="50"/>
      <c r="C1028" s="51" t="str">
        <f ca="1">INDIRECT(_xlfn.TEXTJOIN("",TRUE,A1034,"!",ADDRESS(23+(A1035-1)*A1031,2)))</f>
        <v>English Language Lab ($)</v>
      </c>
      <c r="D1028" s="52"/>
      <c r="E1028" s="52"/>
      <c r="F1028" s="52"/>
      <c r="G1028" s="53"/>
      <c r="H1028" s="20">
        <f ca="1">INDIRECT(_xlfn.TEXTJOIN("",TRUE,A1034,"!",ADDRESS(23+(A1035-1)*A1031,6)))</f>
        <v>0</v>
      </c>
      <c r="I1028" s="20" t="str">
        <f ca="1">INDIRECT(_xlfn.TEXTJOIN("",TRUE,A1034,"!",ADDRESS(23+(A1035-1)*A1031,13)))</f>
        <v>C</v>
      </c>
      <c r="J1028" s="20">
        <f ca="1">INDIRECT(_xlfn.TEXTJOIN("",TRUE,A1034,"!",ADDRESS(23+(A1035-1)*A1031,14)))</f>
        <v>7</v>
      </c>
    </row>
    <row r="1029" spans="1:10" ht="27.95" customHeight="1" x14ac:dyDescent="0.25">
      <c r="A1029" s="49" t="str">
        <f ca="1">INDIRECT(_xlfn.TEXTJOIN("",TRUE,A1034,"!",ADDRESS(24+(A1035-1)*A1031,1)))</f>
        <v>GP 01</v>
      </c>
      <c r="B1029" s="50"/>
      <c r="C1029" s="51" t="str">
        <f ca="1">INDIRECT(_xlfn.TEXTJOIN("",TRUE,A1034,"!",ADDRESS(24+(A1035-1)*A1031,2)))</f>
        <v>General Proficiency ($)</v>
      </c>
      <c r="D1029" s="52"/>
      <c r="E1029" s="52"/>
      <c r="F1029" s="52"/>
      <c r="G1029" s="53"/>
      <c r="H1029" s="20">
        <f ca="1">INDIRECT(_xlfn.TEXTJOIN("",TRUE,A1034,"!",ADDRESS(24+(A1035-1)*A1031,6)))</f>
        <v>0</v>
      </c>
      <c r="I1029" s="54" t="str">
        <f ca="1">INDIRECT(_xlfn.TEXTJOIN("",TRUE,A1034,"!",ADDRESS(24+(A1035-1)*A1031,13)))</f>
        <v>Excellent</v>
      </c>
      <c r="J1029" s="55"/>
    </row>
    <row r="1030" spans="1:10" ht="27.95" customHeight="1" x14ac:dyDescent="0.25">
      <c r="A1030" s="56" t="s">
        <v>54</v>
      </c>
      <c r="B1030" s="56"/>
      <c r="C1030" s="56"/>
      <c r="D1030" s="56"/>
      <c r="E1030" s="56"/>
      <c r="F1030" s="56"/>
      <c r="G1030" s="56"/>
      <c r="H1030" s="16">
        <f ca="1">SUM(H1018:H1029)</f>
        <v>23</v>
      </c>
      <c r="I1030" s="16" t="s">
        <v>46</v>
      </c>
      <c r="J1030" s="16">
        <f ca="1">SUMPRODUCT(J1018:J1028,H1018:H1028)</f>
        <v>170.5</v>
      </c>
    </row>
    <row r="1031" spans="1:10" ht="27.95" customHeight="1" x14ac:dyDescent="0.25">
      <c r="A1031" s="22">
        <f>ROWS(A1018:B1029)+9</f>
        <v>21</v>
      </c>
      <c r="B1031" s="17"/>
      <c r="C1031" s="17"/>
      <c r="D1031" s="17"/>
      <c r="E1031" s="17"/>
      <c r="F1031" s="17"/>
      <c r="G1031" s="17"/>
      <c r="H1031" s="17"/>
      <c r="I1031" s="17"/>
      <c r="J1031" s="17"/>
    </row>
    <row r="1032" spans="1:10" ht="27.95" customHeight="1" x14ac:dyDescent="0.25">
      <c r="A1032" s="57" t="s">
        <v>42</v>
      </c>
      <c r="B1032" s="57"/>
      <c r="C1032" s="21">
        <f ca="1">INDIRECT(_xlfn.TEXTJOIN("",TRUE,A1034,"!",ADDRESS(5+A1035*A1031,12)))</f>
        <v>23</v>
      </c>
      <c r="D1032" s="57" t="s">
        <v>40</v>
      </c>
      <c r="E1032" s="57"/>
      <c r="F1032" s="18">
        <f ca="1">INDIRECT(_xlfn.TEXTJOIN("",TRUE,A1034,"!",ADDRESS(5+A1035*A1031,8)))</f>
        <v>7.4130434782608692</v>
      </c>
      <c r="G1032" s="57" t="s">
        <v>41</v>
      </c>
      <c r="H1032" s="57"/>
      <c r="I1032" s="58">
        <f ca="1">INDIRECT(_xlfn.TEXTJOIN("",TRUE,A1034,"!",ADDRESS(5+A1035*A1031,10)))</f>
        <v>7.4130434782608692</v>
      </c>
      <c r="J1032" s="58"/>
    </row>
    <row r="1033" spans="1:10" ht="27.95" customHeight="1" x14ac:dyDescent="0.25">
      <c r="A1033" s="19" t="s">
        <v>38</v>
      </c>
      <c r="B1033" s="59" t="str">
        <f ca="1">INDIRECT(_xlfn.TEXTJOIN("",TRUE,A1034,"!",ADDRESS(5+A1035*A1031,2)))</f>
        <v>PASS</v>
      </c>
      <c r="C1033" s="59"/>
      <c r="D1033" s="60" t="s">
        <v>39</v>
      </c>
      <c r="E1033" s="60"/>
      <c r="F1033" s="61" t="str">
        <f ca="1">INDIRECT(_xlfn.TEXTJOIN("",TRUE,A1034,"!",ADDRESS(5+A1035*A1031,5)))</f>
        <v/>
      </c>
      <c r="G1033" s="61"/>
      <c r="H1033" s="61"/>
      <c r="I1033" s="61"/>
      <c r="J1033" s="61"/>
    </row>
    <row r="1034" spans="1:10" ht="27.95" customHeight="1" x14ac:dyDescent="0.25">
      <c r="A1034" s="22" t="str">
        <f>A1013</f>
        <v>TC_I</v>
      </c>
    </row>
    <row r="1035" spans="1:10" ht="27.95" customHeight="1" x14ac:dyDescent="0.25">
      <c r="A1035" s="22">
        <f>A1014+1</f>
        <v>49</v>
      </c>
    </row>
    <row r="1036" spans="1:10" ht="27.95" customHeight="1" x14ac:dyDescent="0.25">
      <c r="A1036" s="62" t="s">
        <v>26</v>
      </c>
      <c r="B1036" s="62"/>
      <c r="C1036" s="62" t="str">
        <f ca="1">INDIRECT(_xlfn.TEXTJOIN("",TRUE,A1055,"!",ADDRESS(9+(A1056-1)*A1052,2)))</f>
        <v>Shubham Budakoti</v>
      </c>
      <c r="D1036" s="62"/>
      <c r="E1036" s="62"/>
      <c r="F1036" s="62" t="s">
        <v>52</v>
      </c>
      <c r="G1036" s="62"/>
      <c r="H1036" s="62"/>
      <c r="I1036" s="63">
        <f ca="1">INDIRECT(_xlfn.TEXTJOIN("",TRUE,A1055,"!",ADDRESS(9+(A1056-1)*A1052,9)))</f>
        <v>250090101050</v>
      </c>
      <c r="J1036" s="63"/>
    </row>
    <row r="1037" spans="1:10" ht="27.95" customHeight="1" x14ac:dyDescent="0.25">
      <c r="A1037" s="62" t="s">
        <v>27</v>
      </c>
      <c r="B1037" s="62"/>
      <c r="C1037" s="62" t="str">
        <f ca="1">INDIRECT(_xlfn.TEXTJOIN("",TRUE,A1055,"!",ADDRESS(9+(A1056-1)*A1052,5)))</f>
        <v>Dinesh Chandra Budakoti</v>
      </c>
      <c r="D1037" s="62"/>
      <c r="E1037" s="62"/>
      <c r="F1037" s="64" t="s">
        <v>53</v>
      </c>
      <c r="G1037" s="64"/>
      <c r="H1037" s="64"/>
      <c r="I1037" s="63" t="str">
        <f ca="1">INDIRECT(_xlfn.TEXTJOIN("",TRUE,A1055,"!",ADDRESS(9+(A1056-1)*A1052,13)))</f>
        <v>UTU/2501104041</v>
      </c>
      <c r="J1037" s="63"/>
    </row>
    <row r="1038" spans="1:10" ht="27.95" customHeight="1" x14ac:dyDescent="0.25">
      <c r="A1038" s="59" t="s">
        <v>30</v>
      </c>
      <c r="B1038" s="59"/>
      <c r="C1038" s="59" t="s">
        <v>31</v>
      </c>
      <c r="D1038" s="59"/>
      <c r="E1038" s="59"/>
      <c r="F1038" s="59"/>
      <c r="G1038" s="59"/>
      <c r="H1038" s="15" t="s">
        <v>32</v>
      </c>
      <c r="I1038" s="15" t="s">
        <v>12</v>
      </c>
      <c r="J1038" s="15" t="s">
        <v>36</v>
      </c>
    </row>
    <row r="1039" spans="1:10" ht="27.95" customHeight="1" x14ac:dyDescent="0.25">
      <c r="A1039" s="49" t="str">
        <f ca="1">INDIRECT(_xlfn.TEXTJOIN("",TRUE,A1055,"!",ADDRESS(13+(A1056-1)*A1052,1)))</f>
        <v>AHT 002</v>
      </c>
      <c r="B1039" s="50"/>
      <c r="C1039" s="51" t="str">
        <f ca="1">INDIRECT(_xlfn.TEXTJOIN("",TRUE,A1055,"!",ADDRESS(13+(A1056-1)*A1052,2)))</f>
        <v>Engineering Chemistry</v>
      </c>
      <c r="D1039" s="52"/>
      <c r="E1039" s="52"/>
      <c r="F1039" s="52"/>
      <c r="G1039" s="53"/>
      <c r="H1039" s="20">
        <f ca="1">INDIRECT(_xlfn.TEXTJOIN("",TRUE,A1055,"!",ADDRESS(13+(A1056-1)*A1052,6)))</f>
        <v>4</v>
      </c>
      <c r="I1039" s="20" t="str">
        <f ca="1">INDIRECT(_xlfn.TEXTJOIN("",TRUE,A1055,"!",ADDRESS(13+(A1056-1)*A1052,13)))</f>
        <v>B</v>
      </c>
      <c r="J1039" s="20">
        <f ca="1">INDIRECT(_xlfn.TEXTJOIN("",TRUE,A1055,"!",ADDRESS(13+(A1056-1)*A1052,14)))</f>
        <v>8</v>
      </c>
    </row>
    <row r="1040" spans="1:10" ht="27.95" customHeight="1" x14ac:dyDescent="0.25">
      <c r="A1040" s="49" t="str">
        <f ca="1">INDIRECT(_xlfn.TEXTJOIN("",TRUE,A1055,"!",ADDRESS(14+(A1056-1)*A1052,1)))</f>
        <v>AHT 003</v>
      </c>
      <c r="B1040" s="50"/>
      <c r="C1040" s="51" t="str">
        <f ca="1">INDIRECT(_xlfn.TEXTJOIN("",TRUE,A1055,"!",ADDRESS(14+(A1056-1)*A1052,2)))</f>
        <v>Introduction to Engineering Mathematics</v>
      </c>
      <c r="D1040" s="52"/>
      <c r="E1040" s="52"/>
      <c r="F1040" s="52"/>
      <c r="G1040" s="53"/>
      <c r="H1040" s="20">
        <f ca="1">INDIRECT(_xlfn.TEXTJOIN("",TRUE,A1055,"!",ADDRESS(14+(A1056-1)*A1052,6)))</f>
        <v>4</v>
      </c>
      <c r="I1040" s="20" t="str">
        <f ca="1">INDIRECT(_xlfn.TEXTJOIN("",TRUE,A1055,"!",ADDRESS(14+(A1056-1)*A1052,13)))</f>
        <v>B+</v>
      </c>
      <c r="J1040" s="20">
        <f ca="1">INDIRECT(_xlfn.TEXTJOIN("",TRUE,A1055,"!",ADDRESS(14+(A1056-1)*A1052,14)))</f>
        <v>8.5</v>
      </c>
    </row>
    <row r="1041" spans="1:10" ht="27.95" customHeight="1" x14ac:dyDescent="0.25">
      <c r="A1041" s="49" t="str">
        <f ca="1">INDIRECT(_xlfn.TEXTJOIN("",TRUE,A1055,"!",ADDRESS(15+(A1056-1)*A1052,1)))</f>
        <v>ECT 001</v>
      </c>
      <c r="B1041" s="50"/>
      <c r="C1041" s="51" t="str">
        <f ca="1">INDIRECT(_xlfn.TEXTJOIN("",TRUE,A1055,"!",ADDRESS(15+(A1056-1)*A1052,2)))</f>
        <v>Basic Electronics Engineering</v>
      </c>
      <c r="D1041" s="52"/>
      <c r="E1041" s="52"/>
      <c r="F1041" s="52"/>
      <c r="G1041" s="53"/>
      <c r="H1041" s="20">
        <f ca="1">INDIRECT(_xlfn.TEXTJOIN("",TRUE,A1055,"!",ADDRESS(15+(A1056-1)*A1052,6)))</f>
        <v>4</v>
      </c>
      <c r="I1041" s="20" t="str">
        <f ca="1">INDIRECT(_xlfn.TEXTJOIN("",TRUE,A1055,"!",ADDRESS(15+(A1056-1)*A1052,13)))</f>
        <v>C</v>
      </c>
      <c r="J1041" s="20">
        <f ca="1">INDIRECT(_xlfn.TEXTJOIN("",TRUE,A1055,"!",ADDRESS(15+(A1056-1)*A1052,14)))</f>
        <v>7</v>
      </c>
    </row>
    <row r="1042" spans="1:10" ht="27.95" customHeight="1" x14ac:dyDescent="0.25">
      <c r="A1042" s="49" t="str">
        <f ca="1">INDIRECT(_xlfn.TEXTJOIN("",TRUE,A1055,"!",ADDRESS(16+(A1056-1)*A1052,1)))</f>
        <v>MET 001</v>
      </c>
      <c r="B1042" s="50"/>
      <c r="C1042" s="51" t="str">
        <f ca="1">INDIRECT(_xlfn.TEXTJOIN("",TRUE,A1055,"!",ADDRESS(16+(A1056-1)*A1052,2)))</f>
        <v>Basic Mechanical Engineering</v>
      </c>
      <c r="D1042" s="52"/>
      <c r="E1042" s="52"/>
      <c r="F1042" s="52"/>
      <c r="G1042" s="53"/>
      <c r="H1042" s="20">
        <f ca="1">INDIRECT(_xlfn.TEXTJOIN("",TRUE,A1055,"!",ADDRESS(16+(A1056-1)*A1052,6)))</f>
        <v>4</v>
      </c>
      <c r="I1042" s="20" t="str">
        <f ca="1">INDIRECT(_xlfn.TEXTJOIN("",TRUE,A1055,"!",ADDRESS(16+(A1056-1)*A1052,13)))</f>
        <v>C</v>
      </c>
      <c r="J1042" s="20">
        <f ca="1">INDIRECT(_xlfn.TEXTJOIN("",TRUE,A1055,"!",ADDRESS(16+(A1056-1)*A1052,14)))</f>
        <v>7</v>
      </c>
    </row>
    <row r="1043" spans="1:10" ht="27.95" customHeight="1" x14ac:dyDescent="0.25">
      <c r="A1043" s="49" t="str">
        <f ca="1">INDIRECT(_xlfn.TEXTJOIN("",TRUE,A1055,"!",ADDRESS(17+(A1056-1)*A1052,1)))</f>
        <v>AHP 002</v>
      </c>
      <c r="B1043" s="50"/>
      <c r="C1043" s="51" t="str">
        <f ca="1">INDIRECT(_xlfn.TEXTJOIN("",TRUE,A1055,"!",ADDRESS(17+(A1056-1)*A1052,2)))</f>
        <v>Engineering Chemistry Lab</v>
      </c>
      <c r="D1043" s="52"/>
      <c r="E1043" s="52"/>
      <c r="F1043" s="52"/>
      <c r="G1043" s="53"/>
      <c r="H1043" s="20">
        <f ca="1">INDIRECT(_xlfn.TEXTJOIN("",TRUE,A1055,"!",ADDRESS(17+(A1056-1)*A1052,6)))</f>
        <v>1</v>
      </c>
      <c r="I1043" s="20" t="str">
        <f ca="1">INDIRECT(_xlfn.TEXTJOIN("",TRUE,A1055,"!",ADDRESS(17+(A1056-1)*A1052,13)))</f>
        <v>B</v>
      </c>
      <c r="J1043" s="20">
        <f ca="1">INDIRECT(_xlfn.TEXTJOIN("",TRUE,A1055,"!",ADDRESS(17+(A1056-1)*A1052,14)))</f>
        <v>8</v>
      </c>
    </row>
    <row r="1044" spans="1:10" ht="27.95" customHeight="1" x14ac:dyDescent="0.25">
      <c r="A1044" s="49" t="str">
        <f ca="1">INDIRECT(_xlfn.TEXTJOIN("",TRUE,A1055,"!",ADDRESS(18+(A1056-1)*A1052,1)))</f>
        <v>ECP 001</v>
      </c>
      <c r="B1044" s="50"/>
      <c r="C1044" s="51" t="str">
        <f ca="1">INDIRECT(_xlfn.TEXTJOIN("",TRUE,A1055,"!",ADDRESS(18+(A1056-1)*A1052,2)))</f>
        <v>Basic Electronics Engineering Lab</v>
      </c>
      <c r="D1044" s="52"/>
      <c r="E1044" s="52"/>
      <c r="F1044" s="52"/>
      <c r="G1044" s="53"/>
      <c r="H1044" s="20">
        <f ca="1">INDIRECT(_xlfn.TEXTJOIN("",TRUE,A1055,"!",ADDRESS(18+(A1056-1)*A1052,6)))</f>
        <v>1</v>
      </c>
      <c r="I1044" s="20" t="str">
        <f ca="1">INDIRECT(_xlfn.TEXTJOIN("",TRUE,A1055,"!",ADDRESS(18+(A1056-1)*A1052,13)))</f>
        <v>B+</v>
      </c>
      <c r="J1044" s="20">
        <f ca="1">INDIRECT(_xlfn.TEXTJOIN("",TRUE,A1055,"!",ADDRESS(18+(A1056-1)*A1052,14)))</f>
        <v>8.5</v>
      </c>
    </row>
    <row r="1045" spans="1:10" ht="27.95" customHeight="1" x14ac:dyDescent="0.25">
      <c r="A1045" s="49" t="str">
        <f ca="1">INDIRECT(_xlfn.TEXTJOIN("",TRUE,A1055,"!",ADDRESS(19+(A1056-1)*A1052,1)))</f>
        <v>MEP 001</v>
      </c>
      <c r="B1045" s="50"/>
      <c r="C1045" s="51" t="str">
        <f ca="1">INDIRECT(_xlfn.TEXTJOIN("",TRUE,A1055,"!",ADDRESS(19+(A1056-1)*A1052,2)))</f>
        <v>Basic Mechanical Engineering Lab</v>
      </c>
      <c r="D1045" s="52"/>
      <c r="E1045" s="52"/>
      <c r="F1045" s="52"/>
      <c r="G1045" s="53"/>
      <c r="H1045" s="20">
        <f ca="1">INDIRECT(_xlfn.TEXTJOIN("",TRUE,A1055,"!",ADDRESS(19+(A1056-1)*A1052,6)))</f>
        <v>1</v>
      </c>
      <c r="I1045" s="20" t="str">
        <f ca="1">INDIRECT(_xlfn.TEXTJOIN("",TRUE,A1055,"!",ADDRESS(19+(A1056-1)*A1052,13)))</f>
        <v>A+</v>
      </c>
      <c r="J1045" s="20">
        <f ca="1">INDIRECT(_xlfn.TEXTJOIN("",TRUE,A1055,"!",ADDRESS(19+(A1056-1)*A1052,14)))</f>
        <v>9.5</v>
      </c>
    </row>
    <row r="1046" spans="1:10" ht="27.95" customHeight="1" x14ac:dyDescent="0.25">
      <c r="A1046" s="49" t="str">
        <f ca="1">INDIRECT(_xlfn.TEXTJOIN("",TRUE,A1055,"!",ADDRESS(20+(A1056-1)*A1052,1)))</f>
        <v>MEP 003</v>
      </c>
      <c r="B1046" s="50"/>
      <c r="C1046" s="51" t="str">
        <f ca="1">INDIRECT(_xlfn.TEXTJOIN("",TRUE,A1055,"!",ADDRESS(20+(A1056-1)*A1052,2)))</f>
        <v>Workshop Practices Lab</v>
      </c>
      <c r="D1046" s="52"/>
      <c r="E1046" s="52"/>
      <c r="F1046" s="52"/>
      <c r="G1046" s="53"/>
      <c r="H1046" s="20">
        <f ca="1">INDIRECT(_xlfn.TEXTJOIN("",TRUE,A1055,"!",ADDRESS(20+(A1056-1)*A1052,6)))</f>
        <v>2</v>
      </c>
      <c r="I1046" s="20" t="str">
        <f ca="1">INDIRECT(_xlfn.TEXTJOIN("",TRUE,A1055,"!",ADDRESS(20+(A1056-1)*A1052,13)))</f>
        <v>A</v>
      </c>
      <c r="J1046" s="20">
        <f ca="1">INDIRECT(_xlfn.TEXTJOIN("",TRUE,A1055,"!",ADDRESS(20+(A1056-1)*A1052,14)))</f>
        <v>9</v>
      </c>
    </row>
    <row r="1047" spans="1:10" ht="27.95" customHeight="1" x14ac:dyDescent="0.25">
      <c r="A1047" s="49" t="str">
        <f ca="1">INDIRECT(_xlfn.TEXTJOIN("",TRUE,A1055,"!",ADDRESS(21+(A1056-1)*A1052,1)))</f>
        <v>AHP 004</v>
      </c>
      <c r="B1047" s="50"/>
      <c r="C1047" s="51" t="str">
        <f ca="1">INDIRECT(_xlfn.TEXTJOIN("",TRUE,A1055,"!",ADDRESS(21+(A1056-1)*A1052,2)))</f>
        <v>Emerging Technologies in Engineering Lab</v>
      </c>
      <c r="D1047" s="52"/>
      <c r="E1047" s="52"/>
      <c r="F1047" s="52"/>
      <c r="G1047" s="53"/>
      <c r="H1047" s="20">
        <f ca="1">INDIRECT(_xlfn.TEXTJOIN("",TRUE,A1055,"!",ADDRESS(21+(A1056-1)*A1052,6)))</f>
        <v>1</v>
      </c>
      <c r="I1047" s="20" t="str">
        <f ca="1">INDIRECT(_xlfn.TEXTJOIN("",TRUE,A1055,"!",ADDRESS(21+(A1056-1)*A1052,13)))</f>
        <v>A+</v>
      </c>
      <c r="J1047" s="20">
        <f ca="1">INDIRECT(_xlfn.TEXTJOIN("",TRUE,A1055,"!",ADDRESS(21+(A1056-1)*A1052,14)))</f>
        <v>9.5</v>
      </c>
    </row>
    <row r="1048" spans="1:10" ht="27.95" customHeight="1" x14ac:dyDescent="0.25">
      <c r="A1048" s="49" t="str">
        <f ca="1">INDIRECT(_xlfn.TEXTJOIN("",TRUE,A1055,"!",ADDRESS(22+(A1056-1)*A1052,1)))</f>
        <v>CSP 002</v>
      </c>
      <c r="B1048" s="50"/>
      <c r="C1048" s="51" t="str">
        <f ca="1">INDIRECT(_xlfn.TEXTJOIN("",TRUE,A1055,"!",ADDRESS(22+(A1056-1)*A1052,2)))</f>
        <v>Computer Applications and IOT</v>
      </c>
      <c r="D1048" s="52"/>
      <c r="E1048" s="52"/>
      <c r="F1048" s="52"/>
      <c r="G1048" s="53"/>
      <c r="H1048" s="20">
        <f ca="1">INDIRECT(_xlfn.TEXTJOIN("",TRUE,A1055,"!",ADDRESS(22+(A1056-1)*A1052,6)))</f>
        <v>1</v>
      </c>
      <c r="I1048" s="20" t="str">
        <f ca="1">INDIRECT(_xlfn.TEXTJOIN("",TRUE,A1055,"!",ADDRESS(22+(A1056-1)*A1052,13)))</f>
        <v>A+</v>
      </c>
      <c r="J1048" s="20">
        <f ca="1">INDIRECT(_xlfn.TEXTJOIN("",TRUE,A1055,"!",ADDRESS(22+(A1056-1)*A1052,14)))</f>
        <v>9.5</v>
      </c>
    </row>
    <row r="1049" spans="1:10" ht="27.95" customHeight="1" x14ac:dyDescent="0.25">
      <c r="A1049" s="49" t="str">
        <f ca="1">INDIRECT(_xlfn.TEXTJOIN("",TRUE,A1055,"!",ADDRESS(23+(A1056-1)*A1052,1)))</f>
        <v>AHP 006</v>
      </c>
      <c r="B1049" s="50"/>
      <c r="C1049" s="51" t="str">
        <f ca="1">INDIRECT(_xlfn.TEXTJOIN("",TRUE,A1055,"!",ADDRESS(23+(A1056-1)*A1052,2)))</f>
        <v>English Language Lab ($)</v>
      </c>
      <c r="D1049" s="52"/>
      <c r="E1049" s="52"/>
      <c r="F1049" s="52"/>
      <c r="G1049" s="53"/>
      <c r="H1049" s="20">
        <f ca="1">INDIRECT(_xlfn.TEXTJOIN("",TRUE,A1055,"!",ADDRESS(23+(A1056-1)*A1052,6)))</f>
        <v>0</v>
      </c>
      <c r="I1049" s="20" t="str">
        <f ca="1">INDIRECT(_xlfn.TEXTJOIN("",TRUE,A1055,"!",ADDRESS(23+(A1056-1)*A1052,13)))</f>
        <v>B</v>
      </c>
      <c r="J1049" s="20">
        <f ca="1">INDIRECT(_xlfn.TEXTJOIN("",TRUE,A1055,"!",ADDRESS(23+(A1056-1)*A1052,14)))</f>
        <v>8</v>
      </c>
    </row>
    <row r="1050" spans="1:10" ht="27.95" customHeight="1" x14ac:dyDescent="0.25">
      <c r="A1050" s="49" t="str">
        <f ca="1">INDIRECT(_xlfn.TEXTJOIN("",TRUE,A1055,"!",ADDRESS(24+(A1056-1)*A1052,1)))</f>
        <v>GP 01</v>
      </c>
      <c r="B1050" s="50"/>
      <c r="C1050" s="51" t="str">
        <f ca="1">INDIRECT(_xlfn.TEXTJOIN("",TRUE,A1055,"!",ADDRESS(24+(A1056-1)*A1052,2)))</f>
        <v>General Proficiency ($)</v>
      </c>
      <c r="D1050" s="52"/>
      <c r="E1050" s="52"/>
      <c r="F1050" s="52"/>
      <c r="G1050" s="53"/>
      <c r="H1050" s="20">
        <f ca="1">INDIRECT(_xlfn.TEXTJOIN("",TRUE,A1055,"!",ADDRESS(24+(A1056-1)*A1052,6)))</f>
        <v>0</v>
      </c>
      <c r="I1050" s="54" t="str">
        <f ca="1">INDIRECT(_xlfn.TEXTJOIN("",TRUE,A1055,"!",ADDRESS(24+(A1056-1)*A1052,13)))</f>
        <v>Excellent</v>
      </c>
      <c r="J1050" s="55"/>
    </row>
    <row r="1051" spans="1:10" ht="27.95" customHeight="1" x14ac:dyDescent="0.25">
      <c r="A1051" s="56" t="s">
        <v>54</v>
      </c>
      <c r="B1051" s="56"/>
      <c r="C1051" s="56"/>
      <c r="D1051" s="56"/>
      <c r="E1051" s="56"/>
      <c r="F1051" s="56"/>
      <c r="G1051" s="56"/>
      <c r="H1051" s="16">
        <f ca="1">SUM(H1039:H1050)</f>
        <v>23</v>
      </c>
      <c r="I1051" s="16" t="s">
        <v>46</v>
      </c>
      <c r="J1051" s="16">
        <f ca="1">SUMPRODUCT(J1039:J1049,H1039:H1049)</f>
        <v>185</v>
      </c>
    </row>
    <row r="1052" spans="1:10" ht="27.95" customHeight="1" x14ac:dyDescent="0.25">
      <c r="A1052" s="22">
        <f>ROWS(A1039:B1050)+9</f>
        <v>21</v>
      </c>
      <c r="B1052" s="17"/>
      <c r="C1052" s="17"/>
      <c r="D1052" s="17"/>
      <c r="E1052" s="17"/>
      <c r="F1052" s="17"/>
      <c r="G1052" s="17"/>
      <c r="H1052" s="17"/>
      <c r="I1052" s="17"/>
      <c r="J1052" s="17"/>
    </row>
    <row r="1053" spans="1:10" ht="27.95" customHeight="1" x14ac:dyDescent="0.25">
      <c r="A1053" s="57" t="s">
        <v>42</v>
      </c>
      <c r="B1053" s="57"/>
      <c r="C1053" s="21">
        <f ca="1">INDIRECT(_xlfn.TEXTJOIN("",TRUE,A1055,"!",ADDRESS(5+A1056*A1052,12)))</f>
        <v>23</v>
      </c>
      <c r="D1053" s="57" t="s">
        <v>40</v>
      </c>
      <c r="E1053" s="57"/>
      <c r="F1053" s="18">
        <f ca="1">INDIRECT(_xlfn.TEXTJOIN("",TRUE,A1055,"!",ADDRESS(5+A1056*A1052,8)))</f>
        <v>8.0434782608695645</v>
      </c>
      <c r="G1053" s="57" t="s">
        <v>41</v>
      </c>
      <c r="H1053" s="57"/>
      <c r="I1053" s="58">
        <f ca="1">INDIRECT(_xlfn.TEXTJOIN("",TRUE,A1055,"!",ADDRESS(5+A1056*A1052,10)))</f>
        <v>8.0434782608695645</v>
      </c>
      <c r="J1053" s="58"/>
    </row>
    <row r="1054" spans="1:10" ht="27.95" customHeight="1" x14ac:dyDescent="0.25">
      <c r="A1054" s="19" t="s">
        <v>38</v>
      </c>
      <c r="B1054" s="59" t="str">
        <f ca="1">INDIRECT(_xlfn.TEXTJOIN("",TRUE,A1055,"!",ADDRESS(5+A1056*A1052,2)))</f>
        <v>PASS</v>
      </c>
      <c r="C1054" s="59"/>
      <c r="D1054" s="60" t="s">
        <v>39</v>
      </c>
      <c r="E1054" s="60"/>
      <c r="F1054" s="61" t="str">
        <f ca="1">INDIRECT(_xlfn.TEXTJOIN("",TRUE,A1055,"!",ADDRESS(5+A1056*A1052,5)))</f>
        <v/>
      </c>
      <c r="G1054" s="61"/>
      <c r="H1054" s="61"/>
      <c r="I1054" s="61"/>
      <c r="J1054" s="61"/>
    </row>
    <row r="1055" spans="1:10" ht="27.95" customHeight="1" x14ac:dyDescent="0.25">
      <c r="A1055" s="22" t="str">
        <f>A1034</f>
        <v>TC_I</v>
      </c>
    </row>
    <row r="1056" spans="1:10" ht="27.95" customHeight="1" x14ac:dyDescent="0.25">
      <c r="A1056" s="22">
        <f>A1035+1</f>
        <v>50</v>
      </c>
    </row>
    <row r="1057" spans="1:10" ht="27.95" customHeight="1" x14ac:dyDescent="0.25">
      <c r="A1057" s="62" t="s">
        <v>26</v>
      </c>
      <c r="B1057" s="62"/>
      <c r="C1057" s="62" t="str">
        <f ca="1">INDIRECT(_xlfn.TEXTJOIN("",TRUE,A1076,"!",ADDRESS(9+(A1077-1)*A1073,2)))</f>
        <v>Sumit Kumar</v>
      </c>
      <c r="D1057" s="62"/>
      <c r="E1057" s="62"/>
      <c r="F1057" s="62" t="s">
        <v>52</v>
      </c>
      <c r="G1057" s="62"/>
      <c r="H1057" s="62"/>
      <c r="I1057" s="63">
        <f ca="1">INDIRECT(_xlfn.TEXTJOIN("",TRUE,A1076,"!",ADDRESS(9+(A1077-1)*A1073,9)))</f>
        <v>250090101051</v>
      </c>
      <c r="J1057" s="63"/>
    </row>
    <row r="1058" spans="1:10" ht="27.95" customHeight="1" x14ac:dyDescent="0.25">
      <c r="A1058" s="62" t="s">
        <v>27</v>
      </c>
      <c r="B1058" s="62"/>
      <c r="C1058" s="62" t="str">
        <f ca="1">INDIRECT(_xlfn.TEXTJOIN("",TRUE,A1076,"!",ADDRESS(9+(A1077-1)*A1073,5)))</f>
        <v>Mr Prempal</v>
      </c>
      <c r="D1058" s="62"/>
      <c r="E1058" s="62"/>
      <c r="F1058" s="64" t="s">
        <v>53</v>
      </c>
      <c r="G1058" s="64"/>
      <c r="H1058" s="64"/>
      <c r="I1058" s="63" t="str">
        <f ca="1">INDIRECT(_xlfn.TEXTJOIN("",TRUE,A1076,"!",ADDRESS(9+(A1077-1)*A1073,13)))</f>
        <v>UTU/2501104027</v>
      </c>
      <c r="J1058" s="63"/>
    </row>
    <row r="1059" spans="1:10" ht="27.95" customHeight="1" x14ac:dyDescent="0.25">
      <c r="A1059" s="59" t="s">
        <v>30</v>
      </c>
      <c r="B1059" s="59"/>
      <c r="C1059" s="59" t="s">
        <v>31</v>
      </c>
      <c r="D1059" s="59"/>
      <c r="E1059" s="59"/>
      <c r="F1059" s="59"/>
      <c r="G1059" s="59"/>
      <c r="H1059" s="15" t="s">
        <v>32</v>
      </c>
      <c r="I1059" s="15" t="s">
        <v>12</v>
      </c>
      <c r="J1059" s="15" t="s">
        <v>36</v>
      </c>
    </row>
    <row r="1060" spans="1:10" ht="27.95" customHeight="1" x14ac:dyDescent="0.25">
      <c r="A1060" s="49" t="str">
        <f ca="1">INDIRECT(_xlfn.TEXTJOIN("",TRUE,A1076,"!",ADDRESS(13+(A1077-1)*A1073,1)))</f>
        <v>AHT 002</v>
      </c>
      <c r="B1060" s="50"/>
      <c r="C1060" s="51" t="str">
        <f ca="1">INDIRECT(_xlfn.TEXTJOIN("",TRUE,A1076,"!",ADDRESS(13+(A1077-1)*A1073,2)))</f>
        <v>Engineering Chemistry</v>
      </c>
      <c r="D1060" s="52"/>
      <c r="E1060" s="52"/>
      <c r="F1060" s="52"/>
      <c r="G1060" s="53"/>
      <c r="H1060" s="20">
        <f ca="1">INDIRECT(_xlfn.TEXTJOIN("",TRUE,A1076,"!",ADDRESS(13+(A1077-1)*A1073,6)))</f>
        <v>4</v>
      </c>
      <c r="I1060" s="20" t="str">
        <f ca="1">INDIRECT(_xlfn.TEXTJOIN("",TRUE,A1076,"!",ADDRESS(13+(A1077-1)*A1073,13)))</f>
        <v>D</v>
      </c>
      <c r="J1060" s="20">
        <f ca="1">INDIRECT(_xlfn.TEXTJOIN("",TRUE,A1076,"!",ADDRESS(13+(A1077-1)*A1073,14)))</f>
        <v>6</v>
      </c>
    </row>
    <row r="1061" spans="1:10" ht="27.95" customHeight="1" x14ac:dyDescent="0.25">
      <c r="A1061" s="49" t="str">
        <f ca="1">INDIRECT(_xlfn.TEXTJOIN("",TRUE,A1076,"!",ADDRESS(14+(A1077-1)*A1073,1)))</f>
        <v>AHT 003</v>
      </c>
      <c r="B1061" s="50"/>
      <c r="C1061" s="51" t="str">
        <f ca="1">INDIRECT(_xlfn.TEXTJOIN("",TRUE,A1076,"!",ADDRESS(14+(A1077-1)*A1073,2)))</f>
        <v>Introduction to Engineering Mathematics</v>
      </c>
      <c r="D1061" s="52"/>
      <c r="E1061" s="52"/>
      <c r="F1061" s="52"/>
      <c r="G1061" s="53"/>
      <c r="H1061" s="20">
        <f ca="1">INDIRECT(_xlfn.TEXTJOIN("",TRUE,A1076,"!",ADDRESS(14+(A1077-1)*A1073,6)))</f>
        <v>4</v>
      </c>
      <c r="I1061" s="20" t="str">
        <f ca="1">INDIRECT(_xlfn.TEXTJOIN("",TRUE,A1076,"!",ADDRESS(14+(A1077-1)*A1073,13)))</f>
        <v>D</v>
      </c>
      <c r="J1061" s="20">
        <f ca="1">INDIRECT(_xlfn.TEXTJOIN("",TRUE,A1076,"!",ADDRESS(14+(A1077-1)*A1073,14)))</f>
        <v>6</v>
      </c>
    </row>
    <row r="1062" spans="1:10" ht="27.95" customHeight="1" x14ac:dyDescent="0.25">
      <c r="A1062" s="49" t="str">
        <f ca="1">INDIRECT(_xlfn.TEXTJOIN("",TRUE,A1076,"!",ADDRESS(15+(A1077-1)*A1073,1)))</f>
        <v>ECT 001</v>
      </c>
      <c r="B1062" s="50"/>
      <c r="C1062" s="51" t="str">
        <f ca="1">INDIRECT(_xlfn.TEXTJOIN("",TRUE,A1076,"!",ADDRESS(15+(A1077-1)*A1073,2)))</f>
        <v>Basic Electronics Engineering</v>
      </c>
      <c r="D1062" s="52"/>
      <c r="E1062" s="52"/>
      <c r="F1062" s="52"/>
      <c r="G1062" s="53"/>
      <c r="H1062" s="20">
        <f ca="1">INDIRECT(_xlfn.TEXTJOIN("",TRUE,A1076,"!",ADDRESS(15+(A1077-1)*A1073,6)))</f>
        <v>4</v>
      </c>
      <c r="I1062" s="20" t="str">
        <f ca="1">INDIRECT(_xlfn.TEXTJOIN("",TRUE,A1076,"!",ADDRESS(15+(A1077-1)*A1073,13)))</f>
        <v>E+</v>
      </c>
      <c r="J1062" s="20">
        <f ca="1">INDIRECT(_xlfn.TEXTJOIN("",TRUE,A1076,"!",ADDRESS(15+(A1077-1)*A1073,14)))</f>
        <v>5.5</v>
      </c>
    </row>
    <row r="1063" spans="1:10" ht="27.95" customHeight="1" x14ac:dyDescent="0.25">
      <c r="A1063" s="49" t="str">
        <f ca="1">INDIRECT(_xlfn.TEXTJOIN("",TRUE,A1076,"!",ADDRESS(16+(A1077-1)*A1073,1)))</f>
        <v>MET 001</v>
      </c>
      <c r="B1063" s="50"/>
      <c r="C1063" s="51" t="str">
        <f ca="1">INDIRECT(_xlfn.TEXTJOIN("",TRUE,A1076,"!",ADDRESS(16+(A1077-1)*A1073,2)))</f>
        <v>Basic Mechanical Engineering</v>
      </c>
      <c r="D1063" s="52"/>
      <c r="E1063" s="52"/>
      <c r="F1063" s="52"/>
      <c r="G1063" s="53"/>
      <c r="H1063" s="20">
        <f ca="1">INDIRECT(_xlfn.TEXTJOIN("",TRUE,A1076,"!",ADDRESS(16+(A1077-1)*A1073,6)))</f>
        <v>4</v>
      </c>
      <c r="I1063" s="20" t="str">
        <f ca="1">INDIRECT(_xlfn.TEXTJOIN("",TRUE,A1076,"!",ADDRESS(16+(A1077-1)*A1073,13)))</f>
        <v>E</v>
      </c>
      <c r="J1063" s="20">
        <f ca="1">INDIRECT(_xlfn.TEXTJOIN("",TRUE,A1076,"!",ADDRESS(16+(A1077-1)*A1073,14)))</f>
        <v>5</v>
      </c>
    </row>
    <row r="1064" spans="1:10" ht="27.95" customHeight="1" x14ac:dyDescent="0.25">
      <c r="A1064" s="49" t="str">
        <f ca="1">INDIRECT(_xlfn.TEXTJOIN("",TRUE,A1076,"!",ADDRESS(17+(A1077-1)*A1073,1)))</f>
        <v>AHP 002</v>
      </c>
      <c r="B1064" s="50"/>
      <c r="C1064" s="51" t="str">
        <f ca="1">INDIRECT(_xlfn.TEXTJOIN("",TRUE,A1076,"!",ADDRESS(17+(A1077-1)*A1073,2)))</f>
        <v>Engineering Chemistry Lab</v>
      </c>
      <c r="D1064" s="52"/>
      <c r="E1064" s="52"/>
      <c r="F1064" s="52"/>
      <c r="G1064" s="53"/>
      <c r="H1064" s="20">
        <f ca="1">INDIRECT(_xlfn.TEXTJOIN("",TRUE,A1076,"!",ADDRESS(17+(A1077-1)*A1073,6)))</f>
        <v>1</v>
      </c>
      <c r="I1064" s="20" t="str">
        <f ca="1">INDIRECT(_xlfn.TEXTJOIN("",TRUE,A1076,"!",ADDRESS(17+(A1077-1)*A1073,13)))</f>
        <v>C+</v>
      </c>
      <c r="J1064" s="20">
        <f ca="1">INDIRECT(_xlfn.TEXTJOIN("",TRUE,A1076,"!",ADDRESS(17+(A1077-1)*A1073,14)))</f>
        <v>7.5</v>
      </c>
    </row>
    <row r="1065" spans="1:10" ht="27.95" customHeight="1" x14ac:dyDescent="0.25">
      <c r="A1065" s="49" t="str">
        <f ca="1">INDIRECT(_xlfn.TEXTJOIN("",TRUE,A1076,"!",ADDRESS(18+(A1077-1)*A1073,1)))</f>
        <v>ECP 001</v>
      </c>
      <c r="B1065" s="50"/>
      <c r="C1065" s="51" t="str">
        <f ca="1">INDIRECT(_xlfn.TEXTJOIN("",TRUE,A1076,"!",ADDRESS(18+(A1077-1)*A1073,2)))</f>
        <v>Basic Electronics Engineering Lab</v>
      </c>
      <c r="D1065" s="52"/>
      <c r="E1065" s="52"/>
      <c r="F1065" s="52"/>
      <c r="G1065" s="53"/>
      <c r="H1065" s="20">
        <f ca="1">INDIRECT(_xlfn.TEXTJOIN("",TRUE,A1076,"!",ADDRESS(18+(A1077-1)*A1073,6)))</f>
        <v>1</v>
      </c>
      <c r="I1065" s="20" t="str">
        <f ca="1">INDIRECT(_xlfn.TEXTJOIN("",TRUE,A1076,"!",ADDRESS(18+(A1077-1)*A1073,13)))</f>
        <v>D+</v>
      </c>
      <c r="J1065" s="20">
        <f ca="1">INDIRECT(_xlfn.TEXTJOIN("",TRUE,A1076,"!",ADDRESS(18+(A1077-1)*A1073,14)))</f>
        <v>6.5</v>
      </c>
    </row>
    <row r="1066" spans="1:10" ht="27.95" customHeight="1" x14ac:dyDescent="0.25">
      <c r="A1066" s="49" t="str">
        <f ca="1">INDIRECT(_xlfn.TEXTJOIN("",TRUE,A1076,"!",ADDRESS(19+(A1077-1)*A1073,1)))</f>
        <v>MEP 001</v>
      </c>
      <c r="B1066" s="50"/>
      <c r="C1066" s="51" t="str">
        <f ca="1">INDIRECT(_xlfn.TEXTJOIN("",TRUE,A1076,"!",ADDRESS(19+(A1077-1)*A1073,2)))</f>
        <v>Basic Mechanical Engineering Lab</v>
      </c>
      <c r="D1066" s="52"/>
      <c r="E1066" s="52"/>
      <c r="F1066" s="52"/>
      <c r="G1066" s="53"/>
      <c r="H1066" s="20">
        <f ca="1">INDIRECT(_xlfn.TEXTJOIN("",TRUE,A1076,"!",ADDRESS(19+(A1077-1)*A1073,6)))</f>
        <v>1</v>
      </c>
      <c r="I1066" s="20" t="str">
        <f ca="1">INDIRECT(_xlfn.TEXTJOIN("",TRUE,A1076,"!",ADDRESS(19+(A1077-1)*A1073,13)))</f>
        <v>B+</v>
      </c>
      <c r="J1066" s="20">
        <f ca="1">INDIRECT(_xlfn.TEXTJOIN("",TRUE,A1076,"!",ADDRESS(19+(A1077-1)*A1073,14)))</f>
        <v>8.5</v>
      </c>
    </row>
    <row r="1067" spans="1:10" ht="27.95" customHeight="1" x14ac:dyDescent="0.25">
      <c r="A1067" s="49" t="str">
        <f ca="1">INDIRECT(_xlfn.TEXTJOIN("",TRUE,A1076,"!",ADDRESS(20+(A1077-1)*A1073,1)))</f>
        <v>MEP 003</v>
      </c>
      <c r="B1067" s="50"/>
      <c r="C1067" s="51" t="str">
        <f ca="1">INDIRECT(_xlfn.TEXTJOIN("",TRUE,A1076,"!",ADDRESS(20+(A1077-1)*A1073,2)))</f>
        <v>Workshop Practices Lab</v>
      </c>
      <c r="D1067" s="52"/>
      <c r="E1067" s="52"/>
      <c r="F1067" s="52"/>
      <c r="G1067" s="53"/>
      <c r="H1067" s="20">
        <f ca="1">INDIRECT(_xlfn.TEXTJOIN("",TRUE,A1076,"!",ADDRESS(20+(A1077-1)*A1073,6)))</f>
        <v>2</v>
      </c>
      <c r="I1067" s="20" t="str">
        <f ca="1">INDIRECT(_xlfn.TEXTJOIN("",TRUE,A1076,"!",ADDRESS(20+(A1077-1)*A1073,13)))</f>
        <v>A</v>
      </c>
      <c r="J1067" s="20">
        <f ca="1">INDIRECT(_xlfn.TEXTJOIN("",TRUE,A1076,"!",ADDRESS(20+(A1077-1)*A1073,14)))</f>
        <v>9</v>
      </c>
    </row>
    <row r="1068" spans="1:10" ht="27.95" customHeight="1" x14ac:dyDescent="0.25">
      <c r="A1068" s="49" t="str">
        <f ca="1">INDIRECT(_xlfn.TEXTJOIN("",TRUE,A1076,"!",ADDRESS(21+(A1077-1)*A1073,1)))</f>
        <v>AHP 004</v>
      </c>
      <c r="B1068" s="50"/>
      <c r="C1068" s="51" t="str">
        <f ca="1">INDIRECT(_xlfn.TEXTJOIN("",TRUE,A1076,"!",ADDRESS(21+(A1077-1)*A1073,2)))</f>
        <v>Emerging Technologies in Engineering Lab</v>
      </c>
      <c r="D1068" s="52"/>
      <c r="E1068" s="52"/>
      <c r="F1068" s="52"/>
      <c r="G1068" s="53"/>
      <c r="H1068" s="20">
        <f ca="1">INDIRECT(_xlfn.TEXTJOIN("",TRUE,A1076,"!",ADDRESS(21+(A1077-1)*A1073,6)))</f>
        <v>1</v>
      </c>
      <c r="I1068" s="20" t="str">
        <f ca="1">INDIRECT(_xlfn.TEXTJOIN("",TRUE,A1076,"!",ADDRESS(21+(A1077-1)*A1073,13)))</f>
        <v>A+</v>
      </c>
      <c r="J1068" s="20">
        <f ca="1">INDIRECT(_xlfn.TEXTJOIN("",TRUE,A1076,"!",ADDRESS(21+(A1077-1)*A1073,14)))</f>
        <v>9.5</v>
      </c>
    </row>
    <row r="1069" spans="1:10" ht="27.95" customHeight="1" x14ac:dyDescent="0.25">
      <c r="A1069" s="49" t="str">
        <f ca="1">INDIRECT(_xlfn.TEXTJOIN("",TRUE,A1076,"!",ADDRESS(22+(A1077-1)*A1073,1)))</f>
        <v>CSP 002</v>
      </c>
      <c r="B1069" s="50"/>
      <c r="C1069" s="51" t="str">
        <f ca="1">INDIRECT(_xlfn.TEXTJOIN("",TRUE,A1076,"!",ADDRESS(22+(A1077-1)*A1073,2)))</f>
        <v>Computer Applications and IOT</v>
      </c>
      <c r="D1069" s="52"/>
      <c r="E1069" s="52"/>
      <c r="F1069" s="52"/>
      <c r="G1069" s="53"/>
      <c r="H1069" s="20">
        <f ca="1">INDIRECT(_xlfn.TEXTJOIN("",TRUE,A1076,"!",ADDRESS(22+(A1077-1)*A1073,6)))</f>
        <v>1</v>
      </c>
      <c r="I1069" s="20" t="str">
        <f ca="1">INDIRECT(_xlfn.TEXTJOIN("",TRUE,A1076,"!",ADDRESS(22+(A1077-1)*A1073,13)))</f>
        <v>B</v>
      </c>
      <c r="J1069" s="20">
        <f ca="1">INDIRECT(_xlfn.TEXTJOIN("",TRUE,A1076,"!",ADDRESS(22+(A1077-1)*A1073,14)))</f>
        <v>8</v>
      </c>
    </row>
    <row r="1070" spans="1:10" ht="27.95" customHeight="1" x14ac:dyDescent="0.25">
      <c r="A1070" s="49" t="str">
        <f ca="1">INDIRECT(_xlfn.TEXTJOIN("",TRUE,A1076,"!",ADDRESS(23+(A1077-1)*A1073,1)))</f>
        <v>AHP 006</v>
      </c>
      <c r="B1070" s="50"/>
      <c r="C1070" s="51" t="str">
        <f ca="1">INDIRECT(_xlfn.TEXTJOIN("",TRUE,A1076,"!",ADDRESS(23+(A1077-1)*A1073,2)))</f>
        <v>English Language Lab ($)</v>
      </c>
      <c r="D1070" s="52"/>
      <c r="E1070" s="52"/>
      <c r="F1070" s="52"/>
      <c r="G1070" s="53"/>
      <c r="H1070" s="20">
        <f ca="1">INDIRECT(_xlfn.TEXTJOIN("",TRUE,A1076,"!",ADDRESS(23+(A1077-1)*A1073,6)))</f>
        <v>0</v>
      </c>
      <c r="I1070" s="20" t="str">
        <f ca="1">INDIRECT(_xlfn.TEXTJOIN("",TRUE,A1076,"!",ADDRESS(23+(A1077-1)*A1073,13)))</f>
        <v>D+</v>
      </c>
      <c r="J1070" s="20">
        <f ca="1">INDIRECT(_xlfn.TEXTJOIN("",TRUE,A1076,"!",ADDRESS(23+(A1077-1)*A1073,14)))</f>
        <v>6.5</v>
      </c>
    </row>
    <row r="1071" spans="1:10" ht="27.95" customHeight="1" x14ac:dyDescent="0.25">
      <c r="A1071" s="49" t="str">
        <f ca="1">INDIRECT(_xlfn.TEXTJOIN("",TRUE,A1076,"!",ADDRESS(24+(A1077-1)*A1073,1)))</f>
        <v>GP 01</v>
      </c>
      <c r="B1071" s="50"/>
      <c r="C1071" s="51" t="str">
        <f ca="1">INDIRECT(_xlfn.TEXTJOIN("",TRUE,A1076,"!",ADDRESS(24+(A1077-1)*A1073,2)))</f>
        <v>General Proficiency ($)</v>
      </c>
      <c r="D1071" s="52"/>
      <c r="E1071" s="52"/>
      <c r="F1071" s="52"/>
      <c r="G1071" s="53"/>
      <c r="H1071" s="20">
        <f ca="1">INDIRECT(_xlfn.TEXTJOIN("",TRUE,A1076,"!",ADDRESS(24+(A1077-1)*A1073,6)))</f>
        <v>0</v>
      </c>
      <c r="I1071" s="54" t="str">
        <f ca="1">INDIRECT(_xlfn.TEXTJOIN("",TRUE,A1076,"!",ADDRESS(24+(A1077-1)*A1073,13)))</f>
        <v>Excellent</v>
      </c>
      <c r="J1071" s="55"/>
    </row>
    <row r="1072" spans="1:10" ht="27.95" customHeight="1" x14ac:dyDescent="0.25">
      <c r="A1072" s="56" t="s">
        <v>54</v>
      </c>
      <c r="B1072" s="56"/>
      <c r="C1072" s="56"/>
      <c r="D1072" s="56"/>
      <c r="E1072" s="56"/>
      <c r="F1072" s="56"/>
      <c r="G1072" s="56"/>
      <c r="H1072" s="16">
        <f ca="1">SUM(H1060:H1071)</f>
        <v>23</v>
      </c>
      <c r="I1072" s="16" t="s">
        <v>46</v>
      </c>
      <c r="J1072" s="16">
        <f ca="1">SUMPRODUCT(J1060:J1070,H1060:H1070)</f>
        <v>148</v>
      </c>
    </row>
    <row r="1073" spans="1:10" ht="27.95" customHeight="1" x14ac:dyDescent="0.25">
      <c r="A1073" s="22">
        <f>ROWS(A1060:B1071)+9</f>
        <v>21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spans="1:10" ht="27.95" customHeight="1" x14ac:dyDescent="0.25">
      <c r="A1074" s="57" t="s">
        <v>42</v>
      </c>
      <c r="B1074" s="57"/>
      <c r="C1074" s="21">
        <f ca="1">INDIRECT(_xlfn.TEXTJOIN("",TRUE,A1076,"!",ADDRESS(5+A1077*A1073,12)))</f>
        <v>23</v>
      </c>
      <c r="D1074" s="57" t="s">
        <v>40</v>
      </c>
      <c r="E1074" s="57"/>
      <c r="F1074" s="18">
        <f ca="1">INDIRECT(_xlfn.TEXTJOIN("",TRUE,A1076,"!",ADDRESS(5+A1077*A1073,8)))</f>
        <v>6.4347826086956523</v>
      </c>
      <c r="G1074" s="57" t="s">
        <v>41</v>
      </c>
      <c r="H1074" s="57"/>
      <c r="I1074" s="58">
        <f ca="1">INDIRECT(_xlfn.TEXTJOIN("",TRUE,A1076,"!",ADDRESS(5+A1077*A1073,10)))</f>
        <v>6.4347826086956523</v>
      </c>
      <c r="J1074" s="58"/>
    </row>
    <row r="1075" spans="1:10" ht="27.95" customHeight="1" x14ac:dyDescent="0.25">
      <c r="A1075" s="19" t="s">
        <v>38</v>
      </c>
      <c r="B1075" s="59" t="str">
        <f ca="1">INDIRECT(_xlfn.TEXTJOIN("",TRUE,A1076,"!",ADDRESS(5+A1077*A1073,2)))</f>
        <v>PASS</v>
      </c>
      <c r="C1075" s="59"/>
      <c r="D1075" s="60" t="s">
        <v>39</v>
      </c>
      <c r="E1075" s="60"/>
      <c r="F1075" s="61" t="str">
        <f ca="1">INDIRECT(_xlfn.TEXTJOIN("",TRUE,A1076,"!",ADDRESS(5+A1077*A1073,5)))</f>
        <v/>
      </c>
      <c r="G1075" s="61"/>
      <c r="H1075" s="61"/>
      <c r="I1075" s="61"/>
      <c r="J1075" s="61"/>
    </row>
    <row r="1076" spans="1:10" ht="27.95" customHeight="1" x14ac:dyDescent="0.25">
      <c r="A1076" s="22" t="str">
        <f>A1055</f>
        <v>TC_I</v>
      </c>
    </row>
    <row r="1077" spans="1:10" ht="27.95" customHeight="1" x14ac:dyDescent="0.25">
      <c r="A1077" s="22">
        <f>A1056+1</f>
        <v>51</v>
      </c>
    </row>
    <row r="1078" spans="1:10" ht="27.95" customHeight="1" x14ac:dyDescent="0.25">
      <c r="A1078" s="62" t="s">
        <v>26</v>
      </c>
      <c r="B1078" s="62"/>
      <c r="C1078" s="62" t="str">
        <f ca="1">INDIRECT(_xlfn.TEXTJOIN("",TRUE,A1097,"!",ADDRESS(9+(A1098-1)*A1094,2)))</f>
        <v>Sumit Singh</v>
      </c>
      <c r="D1078" s="62"/>
      <c r="E1078" s="62"/>
      <c r="F1078" s="62" t="s">
        <v>52</v>
      </c>
      <c r="G1078" s="62"/>
      <c r="H1078" s="62"/>
      <c r="I1078" s="63">
        <f ca="1">INDIRECT(_xlfn.TEXTJOIN("",TRUE,A1097,"!",ADDRESS(9+(A1098-1)*A1094,9)))</f>
        <v>250090101052</v>
      </c>
      <c r="J1078" s="63"/>
    </row>
    <row r="1079" spans="1:10" ht="27.95" customHeight="1" x14ac:dyDescent="0.25">
      <c r="A1079" s="62" t="s">
        <v>27</v>
      </c>
      <c r="B1079" s="62"/>
      <c r="C1079" s="62" t="str">
        <f ca="1">INDIRECT(_xlfn.TEXTJOIN("",TRUE,A1097,"!",ADDRESS(9+(A1098-1)*A1094,5)))</f>
        <v>Raghuveer Singh</v>
      </c>
      <c r="D1079" s="62"/>
      <c r="E1079" s="62"/>
      <c r="F1079" s="64" t="s">
        <v>53</v>
      </c>
      <c r="G1079" s="64"/>
      <c r="H1079" s="64"/>
      <c r="I1079" s="63" t="str">
        <f ca="1">INDIRECT(_xlfn.TEXTJOIN("",TRUE,A1097,"!",ADDRESS(9+(A1098-1)*A1094,13)))</f>
        <v>UTU/2501103723</v>
      </c>
      <c r="J1079" s="63"/>
    </row>
    <row r="1080" spans="1:10" ht="27.95" customHeight="1" x14ac:dyDescent="0.25">
      <c r="A1080" s="59" t="s">
        <v>30</v>
      </c>
      <c r="B1080" s="59"/>
      <c r="C1080" s="59" t="s">
        <v>31</v>
      </c>
      <c r="D1080" s="59"/>
      <c r="E1080" s="59"/>
      <c r="F1080" s="59"/>
      <c r="G1080" s="59"/>
      <c r="H1080" s="15" t="s">
        <v>32</v>
      </c>
      <c r="I1080" s="15" t="s">
        <v>12</v>
      </c>
      <c r="J1080" s="15" t="s">
        <v>36</v>
      </c>
    </row>
    <row r="1081" spans="1:10" ht="27.95" customHeight="1" x14ac:dyDescent="0.25">
      <c r="A1081" s="49" t="str">
        <f ca="1">INDIRECT(_xlfn.TEXTJOIN("",TRUE,A1097,"!",ADDRESS(13+(A1098-1)*A1094,1)))</f>
        <v>AHT 002</v>
      </c>
      <c r="B1081" s="50"/>
      <c r="C1081" s="51" t="str">
        <f ca="1">INDIRECT(_xlfn.TEXTJOIN("",TRUE,A1097,"!",ADDRESS(13+(A1098-1)*A1094,2)))</f>
        <v>Engineering Chemistry</v>
      </c>
      <c r="D1081" s="52"/>
      <c r="E1081" s="52"/>
      <c r="F1081" s="52"/>
      <c r="G1081" s="53"/>
      <c r="H1081" s="20">
        <f ca="1">INDIRECT(_xlfn.TEXTJOIN("",TRUE,A1097,"!",ADDRESS(13+(A1098-1)*A1094,6)))</f>
        <v>4</v>
      </c>
      <c r="I1081" s="20" t="str">
        <f ca="1">INDIRECT(_xlfn.TEXTJOIN("",TRUE,A1097,"!",ADDRESS(13+(A1098-1)*A1094,13)))</f>
        <v>D+</v>
      </c>
      <c r="J1081" s="20">
        <f ca="1">INDIRECT(_xlfn.TEXTJOIN("",TRUE,A1097,"!",ADDRESS(13+(A1098-1)*A1094,14)))</f>
        <v>6.5</v>
      </c>
    </row>
    <row r="1082" spans="1:10" ht="27.95" customHeight="1" x14ac:dyDescent="0.25">
      <c r="A1082" s="49" t="str">
        <f ca="1">INDIRECT(_xlfn.TEXTJOIN("",TRUE,A1097,"!",ADDRESS(14+(A1098-1)*A1094,1)))</f>
        <v>AHT 003</v>
      </c>
      <c r="B1082" s="50"/>
      <c r="C1082" s="51" t="str">
        <f ca="1">INDIRECT(_xlfn.TEXTJOIN("",TRUE,A1097,"!",ADDRESS(14+(A1098-1)*A1094,2)))</f>
        <v>Introduction to Engineering Mathematics</v>
      </c>
      <c r="D1082" s="52"/>
      <c r="E1082" s="52"/>
      <c r="F1082" s="52"/>
      <c r="G1082" s="53"/>
      <c r="H1082" s="20">
        <f ca="1">INDIRECT(_xlfn.TEXTJOIN("",TRUE,A1097,"!",ADDRESS(14+(A1098-1)*A1094,6)))</f>
        <v>4</v>
      </c>
      <c r="I1082" s="20" t="str">
        <f ca="1">INDIRECT(_xlfn.TEXTJOIN("",TRUE,A1097,"!",ADDRESS(14+(A1098-1)*A1094,13)))</f>
        <v>C</v>
      </c>
      <c r="J1082" s="20">
        <f ca="1">INDIRECT(_xlfn.TEXTJOIN("",TRUE,A1097,"!",ADDRESS(14+(A1098-1)*A1094,14)))</f>
        <v>7</v>
      </c>
    </row>
    <row r="1083" spans="1:10" ht="27.95" customHeight="1" x14ac:dyDescent="0.25">
      <c r="A1083" s="49" t="str">
        <f ca="1">INDIRECT(_xlfn.TEXTJOIN("",TRUE,A1097,"!",ADDRESS(15+(A1098-1)*A1094,1)))</f>
        <v>ECT 001</v>
      </c>
      <c r="B1083" s="50"/>
      <c r="C1083" s="51" t="str">
        <f ca="1">INDIRECT(_xlfn.TEXTJOIN("",TRUE,A1097,"!",ADDRESS(15+(A1098-1)*A1094,2)))</f>
        <v>Basic Electronics Engineering</v>
      </c>
      <c r="D1083" s="52"/>
      <c r="E1083" s="52"/>
      <c r="F1083" s="52"/>
      <c r="G1083" s="53"/>
      <c r="H1083" s="20">
        <f ca="1">INDIRECT(_xlfn.TEXTJOIN("",TRUE,A1097,"!",ADDRESS(15+(A1098-1)*A1094,6)))</f>
        <v>4</v>
      </c>
      <c r="I1083" s="20" t="str">
        <f ca="1">INDIRECT(_xlfn.TEXTJOIN("",TRUE,A1097,"!",ADDRESS(15+(A1098-1)*A1094,13)))</f>
        <v>D</v>
      </c>
      <c r="J1083" s="20">
        <f ca="1">INDIRECT(_xlfn.TEXTJOIN("",TRUE,A1097,"!",ADDRESS(15+(A1098-1)*A1094,14)))</f>
        <v>6</v>
      </c>
    </row>
    <row r="1084" spans="1:10" ht="27.95" customHeight="1" x14ac:dyDescent="0.25">
      <c r="A1084" s="49" t="str">
        <f ca="1">INDIRECT(_xlfn.TEXTJOIN("",TRUE,A1097,"!",ADDRESS(16+(A1098-1)*A1094,1)))</f>
        <v>MET 001</v>
      </c>
      <c r="B1084" s="50"/>
      <c r="C1084" s="51" t="str">
        <f ca="1">INDIRECT(_xlfn.TEXTJOIN("",TRUE,A1097,"!",ADDRESS(16+(A1098-1)*A1094,2)))</f>
        <v>Basic Mechanical Engineering</v>
      </c>
      <c r="D1084" s="52"/>
      <c r="E1084" s="52"/>
      <c r="F1084" s="52"/>
      <c r="G1084" s="53"/>
      <c r="H1084" s="20">
        <f ca="1">INDIRECT(_xlfn.TEXTJOIN("",TRUE,A1097,"!",ADDRESS(16+(A1098-1)*A1094,6)))</f>
        <v>4</v>
      </c>
      <c r="I1084" s="20" t="str">
        <f ca="1">INDIRECT(_xlfn.TEXTJOIN("",TRUE,A1097,"!",ADDRESS(16+(A1098-1)*A1094,13)))</f>
        <v>E+</v>
      </c>
      <c r="J1084" s="20">
        <f ca="1">INDIRECT(_xlfn.TEXTJOIN("",TRUE,A1097,"!",ADDRESS(16+(A1098-1)*A1094,14)))</f>
        <v>5.5</v>
      </c>
    </row>
    <row r="1085" spans="1:10" ht="27.95" customHeight="1" x14ac:dyDescent="0.25">
      <c r="A1085" s="49" t="str">
        <f ca="1">INDIRECT(_xlfn.TEXTJOIN("",TRUE,A1097,"!",ADDRESS(17+(A1098-1)*A1094,1)))</f>
        <v>AHP 002</v>
      </c>
      <c r="B1085" s="50"/>
      <c r="C1085" s="51" t="str">
        <f ca="1">INDIRECT(_xlfn.TEXTJOIN("",TRUE,A1097,"!",ADDRESS(17+(A1098-1)*A1094,2)))</f>
        <v>Engineering Chemistry Lab</v>
      </c>
      <c r="D1085" s="52"/>
      <c r="E1085" s="52"/>
      <c r="F1085" s="52"/>
      <c r="G1085" s="53"/>
      <c r="H1085" s="20">
        <f ca="1">INDIRECT(_xlfn.TEXTJOIN("",TRUE,A1097,"!",ADDRESS(17+(A1098-1)*A1094,6)))</f>
        <v>1</v>
      </c>
      <c r="I1085" s="20" t="str">
        <f ca="1">INDIRECT(_xlfn.TEXTJOIN("",TRUE,A1097,"!",ADDRESS(17+(A1098-1)*A1094,13)))</f>
        <v>D+</v>
      </c>
      <c r="J1085" s="20">
        <f ca="1">INDIRECT(_xlfn.TEXTJOIN("",TRUE,A1097,"!",ADDRESS(17+(A1098-1)*A1094,14)))</f>
        <v>6.5</v>
      </c>
    </row>
    <row r="1086" spans="1:10" ht="27.95" customHeight="1" x14ac:dyDescent="0.25">
      <c r="A1086" s="49" t="str">
        <f ca="1">INDIRECT(_xlfn.TEXTJOIN("",TRUE,A1097,"!",ADDRESS(18+(A1098-1)*A1094,1)))</f>
        <v>ECP 001</v>
      </c>
      <c r="B1086" s="50"/>
      <c r="C1086" s="51" t="str">
        <f ca="1">INDIRECT(_xlfn.TEXTJOIN("",TRUE,A1097,"!",ADDRESS(18+(A1098-1)*A1094,2)))</f>
        <v>Basic Electronics Engineering Lab</v>
      </c>
      <c r="D1086" s="52"/>
      <c r="E1086" s="52"/>
      <c r="F1086" s="52"/>
      <c r="G1086" s="53"/>
      <c r="H1086" s="20">
        <f ca="1">INDIRECT(_xlfn.TEXTJOIN("",TRUE,A1097,"!",ADDRESS(18+(A1098-1)*A1094,6)))</f>
        <v>1</v>
      </c>
      <c r="I1086" s="20" t="str">
        <f ca="1">INDIRECT(_xlfn.TEXTJOIN("",TRUE,A1097,"!",ADDRESS(18+(A1098-1)*A1094,13)))</f>
        <v>C+</v>
      </c>
      <c r="J1086" s="20">
        <f ca="1">INDIRECT(_xlfn.TEXTJOIN("",TRUE,A1097,"!",ADDRESS(18+(A1098-1)*A1094,14)))</f>
        <v>7.5</v>
      </c>
    </row>
    <row r="1087" spans="1:10" ht="27.95" customHeight="1" x14ac:dyDescent="0.25">
      <c r="A1087" s="49" t="str">
        <f ca="1">INDIRECT(_xlfn.TEXTJOIN("",TRUE,A1097,"!",ADDRESS(19+(A1098-1)*A1094,1)))</f>
        <v>MEP 001</v>
      </c>
      <c r="B1087" s="50"/>
      <c r="C1087" s="51" t="str">
        <f ca="1">INDIRECT(_xlfn.TEXTJOIN("",TRUE,A1097,"!",ADDRESS(19+(A1098-1)*A1094,2)))</f>
        <v>Basic Mechanical Engineering Lab</v>
      </c>
      <c r="D1087" s="52"/>
      <c r="E1087" s="52"/>
      <c r="F1087" s="52"/>
      <c r="G1087" s="53"/>
      <c r="H1087" s="20">
        <f ca="1">INDIRECT(_xlfn.TEXTJOIN("",TRUE,A1097,"!",ADDRESS(19+(A1098-1)*A1094,6)))</f>
        <v>1</v>
      </c>
      <c r="I1087" s="20" t="str">
        <f ca="1">INDIRECT(_xlfn.TEXTJOIN("",TRUE,A1097,"!",ADDRESS(19+(A1098-1)*A1094,13)))</f>
        <v>A</v>
      </c>
      <c r="J1087" s="20">
        <f ca="1">INDIRECT(_xlfn.TEXTJOIN("",TRUE,A1097,"!",ADDRESS(19+(A1098-1)*A1094,14)))</f>
        <v>9</v>
      </c>
    </row>
    <row r="1088" spans="1:10" ht="27.95" customHeight="1" x14ac:dyDescent="0.25">
      <c r="A1088" s="49" t="str">
        <f ca="1">INDIRECT(_xlfn.TEXTJOIN("",TRUE,A1097,"!",ADDRESS(20+(A1098-1)*A1094,1)))</f>
        <v>MEP 003</v>
      </c>
      <c r="B1088" s="50"/>
      <c r="C1088" s="51" t="str">
        <f ca="1">INDIRECT(_xlfn.TEXTJOIN("",TRUE,A1097,"!",ADDRESS(20+(A1098-1)*A1094,2)))</f>
        <v>Workshop Practices Lab</v>
      </c>
      <c r="D1088" s="52"/>
      <c r="E1088" s="52"/>
      <c r="F1088" s="52"/>
      <c r="G1088" s="53"/>
      <c r="H1088" s="20">
        <f ca="1">INDIRECT(_xlfn.TEXTJOIN("",TRUE,A1097,"!",ADDRESS(20+(A1098-1)*A1094,6)))</f>
        <v>2</v>
      </c>
      <c r="I1088" s="20" t="str">
        <f ca="1">INDIRECT(_xlfn.TEXTJOIN("",TRUE,A1097,"!",ADDRESS(20+(A1098-1)*A1094,13)))</f>
        <v>A</v>
      </c>
      <c r="J1088" s="20">
        <f ca="1">INDIRECT(_xlfn.TEXTJOIN("",TRUE,A1097,"!",ADDRESS(20+(A1098-1)*A1094,14)))</f>
        <v>9</v>
      </c>
    </row>
    <row r="1089" spans="1:10" ht="27.95" customHeight="1" x14ac:dyDescent="0.25">
      <c r="A1089" s="49" t="str">
        <f ca="1">INDIRECT(_xlfn.TEXTJOIN("",TRUE,A1097,"!",ADDRESS(21+(A1098-1)*A1094,1)))</f>
        <v>AHP 004</v>
      </c>
      <c r="B1089" s="50"/>
      <c r="C1089" s="51" t="str">
        <f ca="1">INDIRECT(_xlfn.TEXTJOIN("",TRUE,A1097,"!",ADDRESS(21+(A1098-1)*A1094,2)))</f>
        <v>Emerging Technologies in Engineering Lab</v>
      </c>
      <c r="D1089" s="52"/>
      <c r="E1089" s="52"/>
      <c r="F1089" s="52"/>
      <c r="G1089" s="53"/>
      <c r="H1089" s="20">
        <f ca="1">INDIRECT(_xlfn.TEXTJOIN("",TRUE,A1097,"!",ADDRESS(21+(A1098-1)*A1094,6)))</f>
        <v>1</v>
      </c>
      <c r="I1089" s="20" t="str">
        <f ca="1">INDIRECT(_xlfn.TEXTJOIN("",TRUE,A1097,"!",ADDRESS(21+(A1098-1)*A1094,13)))</f>
        <v>A</v>
      </c>
      <c r="J1089" s="20">
        <f ca="1">INDIRECT(_xlfn.TEXTJOIN("",TRUE,A1097,"!",ADDRESS(21+(A1098-1)*A1094,14)))</f>
        <v>9</v>
      </c>
    </row>
    <row r="1090" spans="1:10" ht="27.95" customHeight="1" x14ac:dyDescent="0.25">
      <c r="A1090" s="49" t="str">
        <f ca="1">INDIRECT(_xlfn.TEXTJOIN("",TRUE,A1097,"!",ADDRESS(22+(A1098-1)*A1094,1)))</f>
        <v>CSP 002</v>
      </c>
      <c r="B1090" s="50"/>
      <c r="C1090" s="51" t="str">
        <f ca="1">INDIRECT(_xlfn.TEXTJOIN("",TRUE,A1097,"!",ADDRESS(22+(A1098-1)*A1094,2)))</f>
        <v>Computer Applications and IOT</v>
      </c>
      <c r="D1090" s="52"/>
      <c r="E1090" s="52"/>
      <c r="F1090" s="52"/>
      <c r="G1090" s="53"/>
      <c r="H1090" s="20">
        <f ca="1">INDIRECT(_xlfn.TEXTJOIN("",TRUE,A1097,"!",ADDRESS(22+(A1098-1)*A1094,6)))</f>
        <v>1</v>
      </c>
      <c r="I1090" s="20" t="str">
        <f ca="1">INDIRECT(_xlfn.TEXTJOIN("",TRUE,A1097,"!",ADDRESS(22+(A1098-1)*A1094,13)))</f>
        <v>B+</v>
      </c>
      <c r="J1090" s="20">
        <f ca="1">INDIRECT(_xlfn.TEXTJOIN("",TRUE,A1097,"!",ADDRESS(22+(A1098-1)*A1094,14)))</f>
        <v>8.5</v>
      </c>
    </row>
    <row r="1091" spans="1:10" ht="27.95" customHeight="1" x14ac:dyDescent="0.25">
      <c r="A1091" s="49" t="str">
        <f ca="1">INDIRECT(_xlfn.TEXTJOIN("",TRUE,A1097,"!",ADDRESS(23+(A1098-1)*A1094,1)))</f>
        <v>AHP 006</v>
      </c>
      <c r="B1091" s="50"/>
      <c r="C1091" s="51" t="str">
        <f ca="1">INDIRECT(_xlfn.TEXTJOIN("",TRUE,A1097,"!",ADDRESS(23+(A1098-1)*A1094,2)))</f>
        <v>English Language Lab ($)</v>
      </c>
      <c r="D1091" s="52"/>
      <c r="E1091" s="52"/>
      <c r="F1091" s="52"/>
      <c r="G1091" s="53"/>
      <c r="H1091" s="20">
        <f ca="1">INDIRECT(_xlfn.TEXTJOIN("",TRUE,A1097,"!",ADDRESS(23+(A1098-1)*A1094,6)))</f>
        <v>0</v>
      </c>
      <c r="I1091" s="20" t="str">
        <f ca="1">INDIRECT(_xlfn.TEXTJOIN("",TRUE,A1097,"!",ADDRESS(23+(A1098-1)*A1094,13)))</f>
        <v>B</v>
      </c>
      <c r="J1091" s="20">
        <f ca="1">INDIRECT(_xlfn.TEXTJOIN("",TRUE,A1097,"!",ADDRESS(23+(A1098-1)*A1094,14)))</f>
        <v>8</v>
      </c>
    </row>
    <row r="1092" spans="1:10" ht="27.95" customHeight="1" x14ac:dyDescent="0.25">
      <c r="A1092" s="49" t="str">
        <f ca="1">INDIRECT(_xlfn.TEXTJOIN("",TRUE,A1097,"!",ADDRESS(24+(A1098-1)*A1094,1)))</f>
        <v>GP 01</v>
      </c>
      <c r="B1092" s="50"/>
      <c r="C1092" s="51" t="str">
        <f ca="1">INDIRECT(_xlfn.TEXTJOIN("",TRUE,A1097,"!",ADDRESS(24+(A1098-1)*A1094,2)))</f>
        <v>General Proficiency ($)</v>
      </c>
      <c r="D1092" s="52"/>
      <c r="E1092" s="52"/>
      <c r="F1092" s="52"/>
      <c r="G1092" s="53"/>
      <c r="H1092" s="20">
        <f ca="1">INDIRECT(_xlfn.TEXTJOIN("",TRUE,A1097,"!",ADDRESS(24+(A1098-1)*A1094,6)))</f>
        <v>0</v>
      </c>
      <c r="I1092" s="54" t="str">
        <f ca="1">INDIRECT(_xlfn.TEXTJOIN("",TRUE,A1097,"!",ADDRESS(24+(A1098-1)*A1094,13)))</f>
        <v>Excellent</v>
      </c>
      <c r="J1092" s="55"/>
    </row>
    <row r="1093" spans="1:10" ht="27.95" customHeight="1" x14ac:dyDescent="0.25">
      <c r="A1093" s="56" t="s">
        <v>54</v>
      </c>
      <c r="B1093" s="56"/>
      <c r="C1093" s="56"/>
      <c r="D1093" s="56"/>
      <c r="E1093" s="56"/>
      <c r="F1093" s="56"/>
      <c r="G1093" s="56"/>
      <c r="H1093" s="16">
        <f ca="1">SUM(H1081:H1092)</f>
        <v>23</v>
      </c>
      <c r="I1093" s="16" t="s">
        <v>46</v>
      </c>
      <c r="J1093" s="16">
        <f ca="1">SUMPRODUCT(J1081:J1091,H1081:H1091)</f>
        <v>158.5</v>
      </c>
    </row>
    <row r="1094" spans="1:10" ht="27.95" customHeight="1" x14ac:dyDescent="0.25">
      <c r="A1094" s="22">
        <f>ROWS(A1081:B1092)+9</f>
        <v>21</v>
      </c>
      <c r="B1094" s="17"/>
      <c r="C1094" s="17"/>
      <c r="D1094" s="17"/>
      <c r="E1094" s="17"/>
      <c r="F1094" s="17"/>
      <c r="G1094" s="17"/>
      <c r="H1094" s="17"/>
      <c r="I1094" s="17"/>
      <c r="J1094" s="17"/>
    </row>
    <row r="1095" spans="1:10" ht="27.95" customHeight="1" x14ac:dyDescent="0.25">
      <c r="A1095" s="57" t="s">
        <v>42</v>
      </c>
      <c r="B1095" s="57"/>
      <c r="C1095" s="21">
        <f ca="1">INDIRECT(_xlfn.TEXTJOIN("",TRUE,A1097,"!",ADDRESS(5+A1098*A1094,12)))</f>
        <v>23</v>
      </c>
      <c r="D1095" s="57" t="s">
        <v>40</v>
      </c>
      <c r="E1095" s="57"/>
      <c r="F1095" s="18">
        <f ca="1">INDIRECT(_xlfn.TEXTJOIN("",TRUE,A1097,"!",ADDRESS(5+A1098*A1094,8)))</f>
        <v>6.8913043478260869</v>
      </c>
      <c r="G1095" s="57" t="s">
        <v>41</v>
      </c>
      <c r="H1095" s="57"/>
      <c r="I1095" s="58">
        <f ca="1">INDIRECT(_xlfn.TEXTJOIN("",TRUE,A1097,"!",ADDRESS(5+A1098*A1094,10)))</f>
        <v>6.8913043478260869</v>
      </c>
      <c r="J1095" s="58"/>
    </row>
    <row r="1096" spans="1:10" ht="27.95" customHeight="1" x14ac:dyDescent="0.25">
      <c r="A1096" s="19" t="s">
        <v>38</v>
      </c>
      <c r="B1096" s="59" t="str">
        <f ca="1">INDIRECT(_xlfn.TEXTJOIN("",TRUE,A1097,"!",ADDRESS(5+A1098*A1094,2)))</f>
        <v>PASS</v>
      </c>
      <c r="C1096" s="59"/>
      <c r="D1096" s="60" t="s">
        <v>39</v>
      </c>
      <c r="E1096" s="60"/>
      <c r="F1096" s="61" t="str">
        <f ca="1">INDIRECT(_xlfn.TEXTJOIN("",TRUE,A1097,"!",ADDRESS(5+A1098*A1094,5)))</f>
        <v/>
      </c>
      <c r="G1096" s="61"/>
      <c r="H1096" s="61"/>
      <c r="I1096" s="61"/>
      <c r="J1096" s="61"/>
    </row>
    <row r="1097" spans="1:10" ht="27.95" customHeight="1" x14ac:dyDescent="0.25">
      <c r="A1097" s="22" t="str">
        <f>A1076</f>
        <v>TC_I</v>
      </c>
    </row>
    <row r="1098" spans="1:10" ht="27.95" customHeight="1" x14ac:dyDescent="0.25">
      <c r="A1098" s="22">
        <f>A1077+1</f>
        <v>52</v>
      </c>
    </row>
    <row r="1099" spans="1:10" ht="27.95" customHeight="1" x14ac:dyDescent="0.25">
      <c r="A1099" s="62" t="s">
        <v>26</v>
      </c>
      <c r="B1099" s="62"/>
      <c r="C1099" s="62" t="str">
        <f ca="1">INDIRECT(_xlfn.TEXTJOIN("",TRUE,A1118,"!",ADDRESS(9+(A1119-1)*A1115,2)))</f>
        <v>Surbhi Naithani</v>
      </c>
      <c r="D1099" s="62"/>
      <c r="E1099" s="62"/>
      <c r="F1099" s="62" t="s">
        <v>52</v>
      </c>
      <c r="G1099" s="62"/>
      <c r="H1099" s="62"/>
      <c r="I1099" s="63">
        <f ca="1">INDIRECT(_xlfn.TEXTJOIN("",TRUE,A1118,"!",ADDRESS(9+(A1119-1)*A1115,9)))</f>
        <v>250090101053</v>
      </c>
      <c r="J1099" s="63"/>
    </row>
    <row r="1100" spans="1:10" ht="27.95" customHeight="1" x14ac:dyDescent="0.25">
      <c r="A1100" s="62" t="s">
        <v>27</v>
      </c>
      <c r="B1100" s="62"/>
      <c r="C1100" s="62" t="str">
        <f ca="1">INDIRECT(_xlfn.TEXTJOIN("",TRUE,A1118,"!",ADDRESS(9+(A1119-1)*A1115,5)))</f>
        <v>Rajeev Kant Naithani</v>
      </c>
      <c r="D1100" s="62"/>
      <c r="E1100" s="62"/>
      <c r="F1100" s="64" t="s">
        <v>53</v>
      </c>
      <c r="G1100" s="64"/>
      <c r="H1100" s="64"/>
      <c r="I1100" s="63" t="str">
        <f ca="1">INDIRECT(_xlfn.TEXTJOIN("",TRUE,A1118,"!",ADDRESS(9+(A1119-1)*A1115,13)))</f>
        <v>UTU/2501103873</v>
      </c>
      <c r="J1100" s="63"/>
    </row>
    <row r="1101" spans="1:10" ht="27.95" customHeight="1" x14ac:dyDescent="0.25">
      <c r="A1101" s="59" t="s">
        <v>30</v>
      </c>
      <c r="B1101" s="59"/>
      <c r="C1101" s="59" t="s">
        <v>31</v>
      </c>
      <c r="D1101" s="59"/>
      <c r="E1101" s="59"/>
      <c r="F1101" s="59"/>
      <c r="G1101" s="59"/>
      <c r="H1101" s="15" t="s">
        <v>32</v>
      </c>
      <c r="I1101" s="15" t="s">
        <v>12</v>
      </c>
      <c r="J1101" s="15" t="s">
        <v>36</v>
      </c>
    </row>
    <row r="1102" spans="1:10" ht="27.95" customHeight="1" x14ac:dyDescent="0.25">
      <c r="A1102" s="49" t="str">
        <f ca="1">INDIRECT(_xlfn.TEXTJOIN("",TRUE,A1118,"!",ADDRESS(13+(A1119-1)*A1115,1)))</f>
        <v>AHT 002</v>
      </c>
      <c r="B1102" s="50"/>
      <c r="C1102" s="51" t="str">
        <f ca="1">INDIRECT(_xlfn.TEXTJOIN("",TRUE,A1118,"!",ADDRESS(13+(A1119-1)*A1115,2)))</f>
        <v>Engineering Chemistry</v>
      </c>
      <c r="D1102" s="52"/>
      <c r="E1102" s="52"/>
      <c r="F1102" s="52"/>
      <c r="G1102" s="53"/>
      <c r="H1102" s="20">
        <f ca="1">INDIRECT(_xlfn.TEXTJOIN("",TRUE,A1118,"!",ADDRESS(13+(A1119-1)*A1115,6)))</f>
        <v>4</v>
      </c>
      <c r="I1102" s="20" t="str">
        <f ca="1">INDIRECT(_xlfn.TEXTJOIN("",TRUE,A1118,"!",ADDRESS(13+(A1119-1)*A1115,13)))</f>
        <v>C</v>
      </c>
      <c r="J1102" s="20">
        <f ca="1">INDIRECT(_xlfn.TEXTJOIN("",TRUE,A1118,"!",ADDRESS(13+(A1119-1)*A1115,14)))</f>
        <v>7</v>
      </c>
    </row>
    <row r="1103" spans="1:10" ht="27.95" customHeight="1" x14ac:dyDescent="0.25">
      <c r="A1103" s="49" t="str">
        <f ca="1">INDIRECT(_xlfn.TEXTJOIN("",TRUE,A1118,"!",ADDRESS(14+(A1119-1)*A1115,1)))</f>
        <v>AHT 003</v>
      </c>
      <c r="B1103" s="50"/>
      <c r="C1103" s="51" t="str">
        <f ca="1">INDIRECT(_xlfn.TEXTJOIN("",TRUE,A1118,"!",ADDRESS(14+(A1119-1)*A1115,2)))</f>
        <v>Introduction to Engineering Mathematics</v>
      </c>
      <c r="D1103" s="52"/>
      <c r="E1103" s="52"/>
      <c r="F1103" s="52"/>
      <c r="G1103" s="53"/>
      <c r="H1103" s="20">
        <f ca="1">INDIRECT(_xlfn.TEXTJOIN("",TRUE,A1118,"!",ADDRESS(14+(A1119-1)*A1115,6)))</f>
        <v>4</v>
      </c>
      <c r="I1103" s="20" t="str">
        <f ca="1">INDIRECT(_xlfn.TEXTJOIN("",TRUE,A1118,"!",ADDRESS(14+(A1119-1)*A1115,13)))</f>
        <v>B+</v>
      </c>
      <c r="J1103" s="20">
        <f ca="1">INDIRECT(_xlfn.TEXTJOIN("",TRUE,A1118,"!",ADDRESS(14+(A1119-1)*A1115,14)))</f>
        <v>8.5</v>
      </c>
    </row>
    <row r="1104" spans="1:10" ht="27.95" customHeight="1" x14ac:dyDescent="0.25">
      <c r="A1104" s="49" t="str">
        <f ca="1">INDIRECT(_xlfn.TEXTJOIN("",TRUE,A1118,"!",ADDRESS(15+(A1119-1)*A1115,1)))</f>
        <v>ECT 001</v>
      </c>
      <c r="B1104" s="50"/>
      <c r="C1104" s="51" t="str">
        <f ca="1">INDIRECT(_xlfn.TEXTJOIN("",TRUE,A1118,"!",ADDRESS(15+(A1119-1)*A1115,2)))</f>
        <v>Basic Electronics Engineering</v>
      </c>
      <c r="D1104" s="52"/>
      <c r="E1104" s="52"/>
      <c r="F1104" s="52"/>
      <c r="G1104" s="53"/>
      <c r="H1104" s="20">
        <f ca="1">INDIRECT(_xlfn.TEXTJOIN("",TRUE,A1118,"!",ADDRESS(15+(A1119-1)*A1115,6)))</f>
        <v>4</v>
      </c>
      <c r="I1104" s="20" t="str">
        <f ca="1">INDIRECT(_xlfn.TEXTJOIN("",TRUE,A1118,"!",ADDRESS(15+(A1119-1)*A1115,13)))</f>
        <v>D+</v>
      </c>
      <c r="J1104" s="20">
        <f ca="1">INDIRECT(_xlfn.TEXTJOIN("",TRUE,A1118,"!",ADDRESS(15+(A1119-1)*A1115,14)))</f>
        <v>6.5</v>
      </c>
    </row>
    <row r="1105" spans="1:10" ht="27.95" customHeight="1" x14ac:dyDescent="0.25">
      <c r="A1105" s="49" t="str">
        <f ca="1">INDIRECT(_xlfn.TEXTJOIN("",TRUE,A1118,"!",ADDRESS(16+(A1119-1)*A1115,1)))</f>
        <v>MET 001</v>
      </c>
      <c r="B1105" s="50"/>
      <c r="C1105" s="51" t="str">
        <f ca="1">INDIRECT(_xlfn.TEXTJOIN("",TRUE,A1118,"!",ADDRESS(16+(A1119-1)*A1115,2)))</f>
        <v>Basic Mechanical Engineering</v>
      </c>
      <c r="D1105" s="52"/>
      <c r="E1105" s="52"/>
      <c r="F1105" s="52"/>
      <c r="G1105" s="53"/>
      <c r="H1105" s="20">
        <f ca="1">INDIRECT(_xlfn.TEXTJOIN("",TRUE,A1118,"!",ADDRESS(16+(A1119-1)*A1115,6)))</f>
        <v>4</v>
      </c>
      <c r="I1105" s="20" t="str">
        <f ca="1">INDIRECT(_xlfn.TEXTJOIN("",TRUE,A1118,"!",ADDRESS(16+(A1119-1)*A1115,13)))</f>
        <v>D</v>
      </c>
      <c r="J1105" s="20">
        <f ca="1">INDIRECT(_xlfn.TEXTJOIN("",TRUE,A1118,"!",ADDRESS(16+(A1119-1)*A1115,14)))</f>
        <v>6</v>
      </c>
    </row>
    <row r="1106" spans="1:10" ht="27.95" customHeight="1" x14ac:dyDescent="0.25">
      <c r="A1106" s="49" t="str">
        <f ca="1">INDIRECT(_xlfn.TEXTJOIN("",TRUE,A1118,"!",ADDRESS(17+(A1119-1)*A1115,1)))</f>
        <v>AHP 002</v>
      </c>
      <c r="B1106" s="50"/>
      <c r="C1106" s="51" t="str">
        <f ca="1">INDIRECT(_xlfn.TEXTJOIN("",TRUE,A1118,"!",ADDRESS(17+(A1119-1)*A1115,2)))</f>
        <v>Engineering Chemistry Lab</v>
      </c>
      <c r="D1106" s="52"/>
      <c r="E1106" s="52"/>
      <c r="F1106" s="52"/>
      <c r="G1106" s="53"/>
      <c r="H1106" s="20">
        <f ca="1">INDIRECT(_xlfn.TEXTJOIN("",TRUE,A1118,"!",ADDRESS(17+(A1119-1)*A1115,6)))</f>
        <v>1</v>
      </c>
      <c r="I1106" s="20" t="str">
        <f ca="1">INDIRECT(_xlfn.TEXTJOIN("",TRUE,A1118,"!",ADDRESS(17+(A1119-1)*A1115,13)))</f>
        <v>C+</v>
      </c>
      <c r="J1106" s="20">
        <f ca="1">INDIRECT(_xlfn.TEXTJOIN("",TRUE,A1118,"!",ADDRESS(17+(A1119-1)*A1115,14)))</f>
        <v>7.5</v>
      </c>
    </row>
    <row r="1107" spans="1:10" ht="27.95" customHeight="1" x14ac:dyDescent="0.25">
      <c r="A1107" s="49" t="str">
        <f ca="1">INDIRECT(_xlfn.TEXTJOIN("",TRUE,A1118,"!",ADDRESS(18+(A1119-1)*A1115,1)))</f>
        <v>ECP 001</v>
      </c>
      <c r="B1107" s="50"/>
      <c r="C1107" s="51" t="str">
        <f ca="1">INDIRECT(_xlfn.TEXTJOIN("",TRUE,A1118,"!",ADDRESS(18+(A1119-1)*A1115,2)))</f>
        <v>Basic Electronics Engineering Lab</v>
      </c>
      <c r="D1107" s="52"/>
      <c r="E1107" s="52"/>
      <c r="F1107" s="52"/>
      <c r="G1107" s="53"/>
      <c r="H1107" s="20">
        <f ca="1">INDIRECT(_xlfn.TEXTJOIN("",TRUE,A1118,"!",ADDRESS(18+(A1119-1)*A1115,6)))</f>
        <v>1</v>
      </c>
      <c r="I1107" s="20" t="str">
        <f ca="1">INDIRECT(_xlfn.TEXTJOIN("",TRUE,A1118,"!",ADDRESS(18+(A1119-1)*A1115,13)))</f>
        <v>B+</v>
      </c>
      <c r="J1107" s="20">
        <f ca="1">INDIRECT(_xlfn.TEXTJOIN("",TRUE,A1118,"!",ADDRESS(18+(A1119-1)*A1115,14)))</f>
        <v>8.5</v>
      </c>
    </row>
    <row r="1108" spans="1:10" ht="27.95" customHeight="1" x14ac:dyDescent="0.25">
      <c r="A1108" s="49" t="str">
        <f ca="1">INDIRECT(_xlfn.TEXTJOIN("",TRUE,A1118,"!",ADDRESS(19+(A1119-1)*A1115,1)))</f>
        <v>MEP 001</v>
      </c>
      <c r="B1108" s="50"/>
      <c r="C1108" s="51" t="str">
        <f ca="1">INDIRECT(_xlfn.TEXTJOIN("",TRUE,A1118,"!",ADDRESS(19+(A1119-1)*A1115,2)))</f>
        <v>Basic Mechanical Engineering Lab</v>
      </c>
      <c r="D1108" s="52"/>
      <c r="E1108" s="52"/>
      <c r="F1108" s="52"/>
      <c r="G1108" s="53"/>
      <c r="H1108" s="20">
        <f ca="1">INDIRECT(_xlfn.TEXTJOIN("",TRUE,A1118,"!",ADDRESS(19+(A1119-1)*A1115,6)))</f>
        <v>1</v>
      </c>
      <c r="I1108" s="20" t="str">
        <f ca="1">INDIRECT(_xlfn.TEXTJOIN("",TRUE,A1118,"!",ADDRESS(19+(A1119-1)*A1115,13)))</f>
        <v>A</v>
      </c>
      <c r="J1108" s="20">
        <f ca="1">INDIRECT(_xlfn.TEXTJOIN("",TRUE,A1118,"!",ADDRESS(19+(A1119-1)*A1115,14)))</f>
        <v>9</v>
      </c>
    </row>
    <row r="1109" spans="1:10" ht="27.95" customHeight="1" x14ac:dyDescent="0.25">
      <c r="A1109" s="49" t="str">
        <f ca="1">INDIRECT(_xlfn.TEXTJOIN("",TRUE,A1118,"!",ADDRESS(20+(A1119-1)*A1115,1)))</f>
        <v>MEP 003</v>
      </c>
      <c r="B1109" s="50"/>
      <c r="C1109" s="51" t="str">
        <f ca="1">INDIRECT(_xlfn.TEXTJOIN("",TRUE,A1118,"!",ADDRESS(20+(A1119-1)*A1115,2)))</f>
        <v>Workshop Practices Lab</v>
      </c>
      <c r="D1109" s="52"/>
      <c r="E1109" s="52"/>
      <c r="F1109" s="52"/>
      <c r="G1109" s="53"/>
      <c r="H1109" s="20">
        <f ca="1">INDIRECT(_xlfn.TEXTJOIN("",TRUE,A1118,"!",ADDRESS(20+(A1119-1)*A1115,6)))</f>
        <v>2</v>
      </c>
      <c r="I1109" s="20" t="str">
        <f ca="1">INDIRECT(_xlfn.TEXTJOIN("",TRUE,A1118,"!",ADDRESS(20+(A1119-1)*A1115,13)))</f>
        <v>A</v>
      </c>
      <c r="J1109" s="20">
        <f ca="1">INDIRECT(_xlfn.TEXTJOIN("",TRUE,A1118,"!",ADDRESS(20+(A1119-1)*A1115,14)))</f>
        <v>9</v>
      </c>
    </row>
    <row r="1110" spans="1:10" ht="27.95" customHeight="1" x14ac:dyDescent="0.25">
      <c r="A1110" s="49" t="str">
        <f ca="1">INDIRECT(_xlfn.TEXTJOIN("",TRUE,A1118,"!",ADDRESS(21+(A1119-1)*A1115,1)))</f>
        <v>AHP 004</v>
      </c>
      <c r="B1110" s="50"/>
      <c r="C1110" s="51" t="str">
        <f ca="1">INDIRECT(_xlfn.TEXTJOIN("",TRUE,A1118,"!",ADDRESS(21+(A1119-1)*A1115,2)))</f>
        <v>Emerging Technologies in Engineering Lab</v>
      </c>
      <c r="D1110" s="52"/>
      <c r="E1110" s="52"/>
      <c r="F1110" s="52"/>
      <c r="G1110" s="53"/>
      <c r="H1110" s="20">
        <f ca="1">INDIRECT(_xlfn.TEXTJOIN("",TRUE,A1118,"!",ADDRESS(21+(A1119-1)*A1115,6)))</f>
        <v>1</v>
      </c>
      <c r="I1110" s="20" t="str">
        <f ca="1">INDIRECT(_xlfn.TEXTJOIN("",TRUE,A1118,"!",ADDRESS(21+(A1119-1)*A1115,13)))</f>
        <v>A+</v>
      </c>
      <c r="J1110" s="20">
        <f ca="1">INDIRECT(_xlfn.TEXTJOIN("",TRUE,A1118,"!",ADDRESS(21+(A1119-1)*A1115,14)))</f>
        <v>9.5</v>
      </c>
    </row>
    <row r="1111" spans="1:10" ht="27.95" customHeight="1" x14ac:dyDescent="0.25">
      <c r="A1111" s="49" t="str">
        <f ca="1">INDIRECT(_xlfn.TEXTJOIN("",TRUE,A1118,"!",ADDRESS(22+(A1119-1)*A1115,1)))</f>
        <v>CSP 002</v>
      </c>
      <c r="B1111" s="50"/>
      <c r="C1111" s="51" t="str">
        <f ca="1">INDIRECT(_xlfn.TEXTJOIN("",TRUE,A1118,"!",ADDRESS(22+(A1119-1)*A1115,2)))</f>
        <v>Computer Applications and IOT</v>
      </c>
      <c r="D1111" s="52"/>
      <c r="E1111" s="52"/>
      <c r="F1111" s="52"/>
      <c r="G1111" s="53"/>
      <c r="H1111" s="20">
        <f ca="1">INDIRECT(_xlfn.TEXTJOIN("",TRUE,A1118,"!",ADDRESS(22+(A1119-1)*A1115,6)))</f>
        <v>1</v>
      </c>
      <c r="I1111" s="20" t="str">
        <f ca="1">INDIRECT(_xlfn.TEXTJOIN("",TRUE,A1118,"!",ADDRESS(22+(A1119-1)*A1115,13)))</f>
        <v>A</v>
      </c>
      <c r="J1111" s="20">
        <f ca="1">INDIRECT(_xlfn.TEXTJOIN("",TRUE,A1118,"!",ADDRESS(22+(A1119-1)*A1115,14)))</f>
        <v>9</v>
      </c>
    </row>
    <row r="1112" spans="1:10" ht="27.95" customHeight="1" x14ac:dyDescent="0.25">
      <c r="A1112" s="49" t="str">
        <f ca="1">INDIRECT(_xlfn.TEXTJOIN("",TRUE,A1118,"!",ADDRESS(23+(A1119-1)*A1115,1)))</f>
        <v>AHP 006</v>
      </c>
      <c r="B1112" s="50"/>
      <c r="C1112" s="51" t="str">
        <f ca="1">INDIRECT(_xlfn.TEXTJOIN("",TRUE,A1118,"!",ADDRESS(23+(A1119-1)*A1115,2)))</f>
        <v>English Language Lab ($)</v>
      </c>
      <c r="D1112" s="52"/>
      <c r="E1112" s="52"/>
      <c r="F1112" s="52"/>
      <c r="G1112" s="53"/>
      <c r="H1112" s="20">
        <f ca="1">INDIRECT(_xlfn.TEXTJOIN("",TRUE,A1118,"!",ADDRESS(23+(A1119-1)*A1115,6)))</f>
        <v>0</v>
      </c>
      <c r="I1112" s="20" t="str">
        <f ca="1">INDIRECT(_xlfn.TEXTJOIN("",TRUE,A1118,"!",ADDRESS(23+(A1119-1)*A1115,13)))</f>
        <v>B</v>
      </c>
      <c r="J1112" s="20">
        <f ca="1">INDIRECT(_xlfn.TEXTJOIN("",TRUE,A1118,"!",ADDRESS(23+(A1119-1)*A1115,14)))</f>
        <v>8</v>
      </c>
    </row>
    <row r="1113" spans="1:10" ht="27.95" customHeight="1" x14ac:dyDescent="0.25">
      <c r="A1113" s="49" t="str">
        <f ca="1">INDIRECT(_xlfn.TEXTJOIN("",TRUE,A1118,"!",ADDRESS(24+(A1119-1)*A1115,1)))</f>
        <v>GP 01</v>
      </c>
      <c r="B1113" s="50"/>
      <c r="C1113" s="51" t="str">
        <f ca="1">INDIRECT(_xlfn.TEXTJOIN("",TRUE,A1118,"!",ADDRESS(24+(A1119-1)*A1115,2)))</f>
        <v>General Proficiency ($)</v>
      </c>
      <c r="D1113" s="52"/>
      <c r="E1113" s="52"/>
      <c r="F1113" s="52"/>
      <c r="G1113" s="53"/>
      <c r="H1113" s="20">
        <f ca="1">INDIRECT(_xlfn.TEXTJOIN("",TRUE,A1118,"!",ADDRESS(24+(A1119-1)*A1115,6)))</f>
        <v>0</v>
      </c>
      <c r="I1113" s="54" t="str">
        <f ca="1">INDIRECT(_xlfn.TEXTJOIN("",TRUE,A1118,"!",ADDRESS(24+(A1119-1)*A1115,13)))</f>
        <v>Excellent</v>
      </c>
      <c r="J1113" s="55"/>
    </row>
    <row r="1114" spans="1:10" ht="27.95" customHeight="1" x14ac:dyDescent="0.25">
      <c r="A1114" s="56" t="s">
        <v>54</v>
      </c>
      <c r="B1114" s="56"/>
      <c r="C1114" s="56"/>
      <c r="D1114" s="56"/>
      <c r="E1114" s="56"/>
      <c r="F1114" s="56"/>
      <c r="G1114" s="56"/>
      <c r="H1114" s="16">
        <f ca="1">SUM(H1102:H1113)</f>
        <v>23</v>
      </c>
      <c r="I1114" s="16" t="s">
        <v>46</v>
      </c>
      <c r="J1114" s="16">
        <f ca="1">SUMPRODUCT(J1102:J1112,H1102:H1112)</f>
        <v>173.5</v>
      </c>
    </row>
    <row r="1115" spans="1:10" ht="27.95" customHeight="1" x14ac:dyDescent="0.25">
      <c r="A1115" s="22">
        <f>ROWS(A1102:B1113)+9</f>
        <v>21</v>
      </c>
      <c r="B1115" s="17"/>
      <c r="C1115" s="17"/>
      <c r="D1115" s="17"/>
      <c r="E1115" s="17"/>
      <c r="F1115" s="17"/>
      <c r="G1115" s="17"/>
      <c r="H1115" s="17"/>
      <c r="I1115" s="17"/>
      <c r="J1115" s="17"/>
    </row>
    <row r="1116" spans="1:10" ht="27.95" customHeight="1" x14ac:dyDescent="0.25">
      <c r="A1116" s="57" t="s">
        <v>42</v>
      </c>
      <c r="B1116" s="57"/>
      <c r="C1116" s="21">
        <f ca="1">INDIRECT(_xlfn.TEXTJOIN("",TRUE,A1118,"!",ADDRESS(5+A1119*A1115,12)))</f>
        <v>23</v>
      </c>
      <c r="D1116" s="57" t="s">
        <v>40</v>
      </c>
      <c r="E1116" s="57"/>
      <c r="F1116" s="18">
        <f ca="1">INDIRECT(_xlfn.TEXTJOIN("",TRUE,A1118,"!",ADDRESS(5+A1119*A1115,8)))</f>
        <v>7.5434782608695654</v>
      </c>
      <c r="G1116" s="57" t="s">
        <v>41</v>
      </c>
      <c r="H1116" s="57"/>
      <c r="I1116" s="58">
        <f ca="1">INDIRECT(_xlfn.TEXTJOIN("",TRUE,A1118,"!",ADDRESS(5+A1119*A1115,10)))</f>
        <v>7.5434782608695654</v>
      </c>
      <c r="J1116" s="58"/>
    </row>
    <row r="1117" spans="1:10" ht="27.95" customHeight="1" x14ac:dyDescent="0.25">
      <c r="A1117" s="19" t="s">
        <v>38</v>
      </c>
      <c r="B1117" s="59" t="str">
        <f ca="1">INDIRECT(_xlfn.TEXTJOIN("",TRUE,A1118,"!",ADDRESS(5+A1119*A1115,2)))</f>
        <v>PASS</v>
      </c>
      <c r="C1117" s="59"/>
      <c r="D1117" s="60" t="s">
        <v>39</v>
      </c>
      <c r="E1117" s="60"/>
      <c r="F1117" s="61" t="str">
        <f ca="1">INDIRECT(_xlfn.TEXTJOIN("",TRUE,A1118,"!",ADDRESS(5+A1119*A1115,5)))</f>
        <v/>
      </c>
      <c r="G1117" s="61"/>
      <c r="H1117" s="61"/>
      <c r="I1117" s="61"/>
      <c r="J1117" s="61"/>
    </row>
    <row r="1118" spans="1:10" ht="27.95" customHeight="1" x14ac:dyDescent="0.25">
      <c r="A1118" s="22" t="str">
        <f>A1097</f>
        <v>TC_I</v>
      </c>
    </row>
    <row r="1119" spans="1:10" ht="27.95" customHeight="1" x14ac:dyDescent="0.25">
      <c r="A1119" s="22">
        <f>A1098+1</f>
        <v>53</v>
      </c>
    </row>
    <row r="1120" spans="1:10" ht="27.95" customHeight="1" x14ac:dyDescent="0.25">
      <c r="A1120" s="62" t="s">
        <v>26</v>
      </c>
      <c r="B1120" s="62"/>
      <c r="C1120" s="62" t="str">
        <f ca="1">INDIRECT(_xlfn.TEXTJOIN("",TRUE,A1139,"!",ADDRESS(9+(A1140-1)*A1136,2)))</f>
        <v>Tanuj Chauhan</v>
      </c>
      <c r="D1120" s="62"/>
      <c r="E1120" s="62"/>
      <c r="F1120" s="62" t="s">
        <v>52</v>
      </c>
      <c r="G1120" s="62"/>
      <c r="H1120" s="62"/>
      <c r="I1120" s="63">
        <f ca="1">INDIRECT(_xlfn.TEXTJOIN("",TRUE,A1139,"!",ADDRESS(9+(A1140-1)*A1136,9)))</f>
        <v>250090101054</v>
      </c>
      <c r="J1120" s="63"/>
    </row>
    <row r="1121" spans="1:10" ht="27.95" customHeight="1" x14ac:dyDescent="0.25">
      <c r="A1121" s="62" t="s">
        <v>27</v>
      </c>
      <c r="B1121" s="62"/>
      <c r="C1121" s="62" t="str">
        <f ca="1">INDIRECT(_xlfn.TEXTJOIN("",TRUE,A1139,"!",ADDRESS(9+(A1140-1)*A1136,5)))</f>
        <v>Tola Ram Chauhan</v>
      </c>
      <c r="D1121" s="62"/>
      <c r="E1121" s="62"/>
      <c r="F1121" s="64" t="s">
        <v>53</v>
      </c>
      <c r="G1121" s="64"/>
      <c r="H1121" s="64"/>
      <c r="I1121" s="63" t="str">
        <f ca="1">INDIRECT(_xlfn.TEXTJOIN("",TRUE,A1139,"!",ADDRESS(9+(A1140-1)*A1136,13)))</f>
        <v>UTU/2501103955</v>
      </c>
      <c r="J1121" s="63"/>
    </row>
    <row r="1122" spans="1:10" ht="27.95" customHeight="1" x14ac:dyDescent="0.25">
      <c r="A1122" s="59" t="s">
        <v>30</v>
      </c>
      <c r="B1122" s="59"/>
      <c r="C1122" s="59" t="s">
        <v>31</v>
      </c>
      <c r="D1122" s="59"/>
      <c r="E1122" s="59"/>
      <c r="F1122" s="59"/>
      <c r="G1122" s="59"/>
      <c r="H1122" s="15" t="s">
        <v>32</v>
      </c>
      <c r="I1122" s="15" t="s">
        <v>12</v>
      </c>
      <c r="J1122" s="15" t="s">
        <v>36</v>
      </c>
    </row>
    <row r="1123" spans="1:10" ht="27.95" customHeight="1" x14ac:dyDescent="0.25">
      <c r="A1123" s="49" t="str">
        <f ca="1">INDIRECT(_xlfn.TEXTJOIN("",TRUE,A1139,"!",ADDRESS(13+(A1140-1)*A1136,1)))</f>
        <v>AHT 002</v>
      </c>
      <c r="B1123" s="50"/>
      <c r="C1123" s="51" t="str">
        <f ca="1">INDIRECT(_xlfn.TEXTJOIN("",TRUE,A1139,"!",ADDRESS(13+(A1140-1)*A1136,2)))</f>
        <v>Engineering Chemistry</v>
      </c>
      <c r="D1123" s="52"/>
      <c r="E1123" s="52"/>
      <c r="F1123" s="52"/>
      <c r="G1123" s="53"/>
      <c r="H1123" s="20">
        <f ca="1">INDIRECT(_xlfn.TEXTJOIN("",TRUE,A1139,"!",ADDRESS(13+(A1140-1)*A1136,6)))</f>
        <v>4</v>
      </c>
      <c r="I1123" s="20" t="str">
        <f ca="1">INDIRECT(_xlfn.TEXTJOIN("",TRUE,A1139,"!",ADDRESS(13+(A1140-1)*A1136,13)))</f>
        <v>E+</v>
      </c>
      <c r="J1123" s="20">
        <f ca="1">INDIRECT(_xlfn.TEXTJOIN("",TRUE,A1139,"!",ADDRESS(13+(A1140-1)*A1136,14)))</f>
        <v>5.5</v>
      </c>
    </row>
    <row r="1124" spans="1:10" ht="27.95" customHeight="1" x14ac:dyDescent="0.25">
      <c r="A1124" s="49" t="str">
        <f ca="1">INDIRECT(_xlfn.TEXTJOIN("",TRUE,A1139,"!",ADDRESS(14+(A1140-1)*A1136,1)))</f>
        <v>AHT 003</v>
      </c>
      <c r="B1124" s="50"/>
      <c r="C1124" s="51" t="str">
        <f ca="1">INDIRECT(_xlfn.TEXTJOIN("",TRUE,A1139,"!",ADDRESS(14+(A1140-1)*A1136,2)))</f>
        <v>Introduction to Engineering Mathematics</v>
      </c>
      <c r="D1124" s="52"/>
      <c r="E1124" s="52"/>
      <c r="F1124" s="52"/>
      <c r="G1124" s="53"/>
      <c r="H1124" s="20">
        <f ca="1">INDIRECT(_xlfn.TEXTJOIN("",TRUE,A1139,"!",ADDRESS(14+(A1140-1)*A1136,6)))</f>
        <v>4</v>
      </c>
      <c r="I1124" s="20" t="str">
        <f ca="1">INDIRECT(_xlfn.TEXTJOIN("",TRUE,A1139,"!",ADDRESS(14+(A1140-1)*A1136,13)))</f>
        <v>P</v>
      </c>
      <c r="J1124" s="20">
        <f ca="1">INDIRECT(_xlfn.TEXTJOIN("",TRUE,A1139,"!",ADDRESS(14+(A1140-1)*A1136,14)))</f>
        <v>4.5</v>
      </c>
    </row>
    <row r="1125" spans="1:10" ht="27.95" customHeight="1" x14ac:dyDescent="0.25">
      <c r="A1125" s="49" t="str">
        <f ca="1">INDIRECT(_xlfn.TEXTJOIN("",TRUE,A1139,"!",ADDRESS(15+(A1140-1)*A1136,1)))</f>
        <v>ECT 001</v>
      </c>
      <c r="B1125" s="50"/>
      <c r="C1125" s="51" t="str">
        <f ca="1">INDIRECT(_xlfn.TEXTJOIN("",TRUE,A1139,"!",ADDRESS(15+(A1140-1)*A1136,2)))</f>
        <v>Basic Electronics Engineering</v>
      </c>
      <c r="D1125" s="52"/>
      <c r="E1125" s="52"/>
      <c r="F1125" s="52"/>
      <c r="G1125" s="53"/>
      <c r="H1125" s="20">
        <f ca="1">INDIRECT(_xlfn.TEXTJOIN("",TRUE,A1139,"!",ADDRESS(15+(A1140-1)*A1136,6)))</f>
        <v>4</v>
      </c>
      <c r="I1125" s="20" t="str">
        <f ca="1">INDIRECT(_xlfn.TEXTJOIN("",TRUE,A1139,"!",ADDRESS(15+(A1140-1)*A1136,13)))</f>
        <v>P</v>
      </c>
      <c r="J1125" s="20">
        <f ca="1">INDIRECT(_xlfn.TEXTJOIN("",TRUE,A1139,"!",ADDRESS(15+(A1140-1)*A1136,14)))</f>
        <v>4.5</v>
      </c>
    </row>
    <row r="1126" spans="1:10" ht="27.95" customHeight="1" x14ac:dyDescent="0.25">
      <c r="A1126" s="49" t="str">
        <f ca="1">INDIRECT(_xlfn.TEXTJOIN("",TRUE,A1139,"!",ADDRESS(16+(A1140-1)*A1136,1)))</f>
        <v>MET 001</v>
      </c>
      <c r="B1126" s="50"/>
      <c r="C1126" s="51" t="str">
        <f ca="1">INDIRECT(_xlfn.TEXTJOIN("",TRUE,A1139,"!",ADDRESS(16+(A1140-1)*A1136,2)))</f>
        <v>Basic Mechanical Engineering</v>
      </c>
      <c r="D1126" s="52"/>
      <c r="E1126" s="52"/>
      <c r="F1126" s="52"/>
      <c r="G1126" s="53"/>
      <c r="H1126" s="20">
        <f ca="1">INDIRECT(_xlfn.TEXTJOIN("",TRUE,A1139,"!",ADDRESS(16+(A1140-1)*A1136,6)))</f>
        <v>4</v>
      </c>
      <c r="I1126" s="20" t="str">
        <f ca="1">INDIRECT(_xlfn.TEXTJOIN("",TRUE,A1139,"!",ADDRESS(16+(A1140-1)*A1136,13)))</f>
        <v>P</v>
      </c>
      <c r="J1126" s="20">
        <f ca="1">INDIRECT(_xlfn.TEXTJOIN("",TRUE,A1139,"!",ADDRESS(16+(A1140-1)*A1136,14)))</f>
        <v>4.5</v>
      </c>
    </row>
    <row r="1127" spans="1:10" ht="27.95" customHeight="1" x14ac:dyDescent="0.25">
      <c r="A1127" s="49" t="str">
        <f ca="1">INDIRECT(_xlfn.TEXTJOIN("",TRUE,A1139,"!",ADDRESS(17+(A1140-1)*A1136,1)))</f>
        <v>AHP 002</v>
      </c>
      <c r="B1127" s="50"/>
      <c r="C1127" s="51" t="str">
        <f ca="1">INDIRECT(_xlfn.TEXTJOIN("",TRUE,A1139,"!",ADDRESS(17+(A1140-1)*A1136,2)))</f>
        <v>Engineering Chemistry Lab</v>
      </c>
      <c r="D1127" s="52"/>
      <c r="E1127" s="52"/>
      <c r="F1127" s="52"/>
      <c r="G1127" s="53"/>
      <c r="H1127" s="20">
        <f ca="1">INDIRECT(_xlfn.TEXTJOIN("",TRUE,A1139,"!",ADDRESS(17+(A1140-1)*A1136,6)))</f>
        <v>1</v>
      </c>
      <c r="I1127" s="20" t="str">
        <f ca="1">INDIRECT(_xlfn.TEXTJOIN("",TRUE,A1139,"!",ADDRESS(17+(A1140-1)*A1136,13)))</f>
        <v>C</v>
      </c>
      <c r="J1127" s="20">
        <f ca="1">INDIRECT(_xlfn.TEXTJOIN("",TRUE,A1139,"!",ADDRESS(17+(A1140-1)*A1136,14)))</f>
        <v>7</v>
      </c>
    </row>
    <row r="1128" spans="1:10" ht="27.95" customHeight="1" x14ac:dyDescent="0.25">
      <c r="A1128" s="49" t="str">
        <f ca="1">INDIRECT(_xlfn.TEXTJOIN("",TRUE,A1139,"!",ADDRESS(18+(A1140-1)*A1136,1)))</f>
        <v>ECP 001</v>
      </c>
      <c r="B1128" s="50"/>
      <c r="C1128" s="51" t="str">
        <f ca="1">INDIRECT(_xlfn.TEXTJOIN("",TRUE,A1139,"!",ADDRESS(18+(A1140-1)*A1136,2)))</f>
        <v>Basic Electronics Engineering Lab</v>
      </c>
      <c r="D1128" s="52"/>
      <c r="E1128" s="52"/>
      <c r="F1128" s="52"/>
      <c r="G1128" s="53"/>
      <c r="H1128" s="20">
        <f ca="1">INDIRECT(_xlfn.TEXTJOIN("",TRUE,A1139,"!",ADDRESS(18+(A1140-1)*A1136,6)))</f>
        <v>1</v>
      </c>
      <c r="I1128" s="20" t="str">
        <f ca="1">INDIRECT(_xlfn.TEXTJOIN("",TRUE,A1139,"!",ADDRESS(18+(A1140-1)*A1136,13)))</f>
        <v>C</v>
      </c>
      <c r="J1128" s="20">
        <f ca="1">INDIRECT(_xlfn.TEXTJOIN("",TRUE,A1139,"!",ADDRESS(18+(A1140-1)*A1136,14)))</f>
        <v>7</v>
      </c>
    </row>
    <row r="1129" spans="1:10" ht="27.95" customHeight="1" x14ac:dyDescent="0.25">
      <c r="A1129" s="49" t="str">
        <f ca="1">INDIRECT(_xlfn.TEXTJOIN("",TRUE,A1139,"!",ADDRESS(19+(A1140-1)*A1136,1)))</f>
        <v>MEP 001</v>
      </c>
      <c r="B1129" s="50"/>
      <c r="C1129" s="51" t="str">
        <f ca="1">INDIRECT(_xlfn.TEXTJOIN("",TRUE,A1139,"!",ADDRESS(19+(A1140-1)*A1136,2)))</f>
        <v>Basic Mechanical Engineering Lab</v>
      </c>
      <c r="D1129" s="52"/>
      <c r="E1129" s="52"/>
      <c r="F1129" s="52"/>
      <c r="G1129" s="53"/>
      <c r="H1129" s="20">
        <f ca="1">INDIRECT(_xlfn.TEXTJOIN("",TRUE,A1139,"!",ADDRESS(19+(A1140-1)*A1136,6)))</f>
        <v>1</v>
      </c>
      <c r="I1129" s="20" t="str">
        <f ca="1">INDIRECT(_xlfn.TEXTJOIN("",TRUE,A1139,"!",ADDRESS(19+(A1140-1)*A1136,13)))</f>
        <v>B+</v>
      </c>
      <c r="J1129" s="20">
        <f ca="1">INDIRECT(_xlfn.TEXTJOIN("",TRUE,A1139,"!",ADDRESS(19+(A1140-1)*A1136,14)))</f>
        <v>8.5</v>
      </c>
    </row>
    <row r="1130" spans="1:10" ht="27.95" customHeight="1" x14ac:dyDescent="0.25">
      <c r="A1130" s="49" t="str">
        <f ca="1">INDIRECT(_xlfn.TEXTJOIN("",TRUE,A1139,"!",ADDRESS(20+(A1140-1)*A1136,1)))</f>
        <v>MEP 003</v>
      </c>
      <c r="B1130" s="50"/>
      <c r="C1130" s="51" t="str">
        <f ca="1">INDIRECT(_xlfn.TEXTJOIN("",TRUE,A1139,"!",ADDRESS(20+(A1140-1)*A1136,2)))</f>
        <v>Workshop Practices Lab</v>
      </c>
      <c r="D1130" s="52"/>
      <c r="E1130" s="52"/>
      <c r="F1130" s="52"/>
      <c r="G1130" s="53"/>
      <c r="H1130" s="20">
        <f ca="1">INDIRECT(_xlfn.TEXTJOIN("",TRUE,A1139,"!",ADDRESS(20+(A1140-1)*A1136,6)))</f>
        <v>2</v>
      </c>
      <c r="I1130" s="20" t="str">
        <f ca="1">INDIRECT(_xlfn.TEXTJOIN("",TRUE,A1139,"!",ADDRESS(20+(A1140-1)*A1136,13)))</f>
        <v>A+</v>
      </c>
      <c r="J1130" s="20">
        <f ca="1">INDIRECT(_xlfn.TEXTJOIN("",TRUE,A1139,"!",ADDRESS(20+(A1140-1)*A1136,14)))</f>
        <v>9.5</v>
      </c>
    </row>
    <row r="1131" spans="1:10" ht="27.95" customHeight="1" x14ac:dyDescent="0.25">
      <c r="A1131" s="49" t="str">
        <f ca="1">INDIRECT(_xlfn.TEXTJOIN("",TRUE,A1139,"!",ADDRESS(21+(A1140-1)*A1136,1)))</f>
        <v>AHP 004</v>
      </c>
      <c r="B1131" s="50"/>
      <c r="C1131" s="51" t="str">
        <f ca="1">INDIRECT(_xlfn.TEXTJOIN("",TRUE,A1139,"!",ADDRESS(21+(A1140-1)*A1136,2)))</f>
        <v>Emerging Technologies in Engineering Lab</v>
      </c>
      <c r="D1131" s="52"/>
      <c r="E1131" s="52"/>
      <c r="F1131" s="52"/>
      <c r="G1131" s="53"/>
      <c r="H1131" s="20">
        <f ca="1">INDIRECT(_xlfn.TEXTJOIN("",TRUE,A1139,"!",ADDRESS(21+(A1140-1)*A1136,6)))</f>
        <v>1</v>
      </c>
      <c r="I1131" s="20" t="str">
        <f ca="1">INDIRECT(_xlfn.TEXTJOIN("",TRUE,A1139,"!",ADDRESS(21+(A1140-1)*A1136,13)))</f>
        <v>A</v>
      </c>
      <c r="J1131" s="20">
        <f ca="1">INDIRECT(_xlfn.TEXTJOIN("",TRUE,A1139,"!",ADDRESS(21+(A1140-1)*A1136,14)))</f>
        <v>9</v>
      </c>
    </row>
    <row r="1132" spans="1:10" ht="27.95" customHeight="1" x14ac:dyDescent="0.25">
      <c r="A1132" s="49" t="str">
        <f ca="1">INDIRECT(_xlfn.TEXTJOIN("",TRUE,A1139,"!",ADDRESS(22+(A1140-1)*A1136,1)))</f>
        <v>CSP 002</v>
      </c>
      <c r="B1132" s="50"/>
      <c r="C1132" s="51" t="str">
        <f ca="1">INDIRECT(_xlfn.TEXTJOIN("",TRUE,A1139,"!",ADDRESS(22+(A1140-1)*A1136,2)))</f>
        <v>Computer Applications and IOT</v>
      </c>
      <c r="D1132" s="52"/>
      <c r="E1132" s="52"/>
      <c r="F1132" s="52"/>
      <c r="G1132" s="53"/>
      <c r="H1132" s="20">
        <f ca="1">INDIRECT(_xlfn.TEXTJOIN("",TRUE,A1139,"!",ADDRESS(22+(A1140-1)*A1136,6)))</f>
        <v>1</v>
      </c>
      <c r="I1132" s="20" t="str">
        <f ca="1">INDIRECT(_xlfn.TEXTJOIN("",TRUE,A1139,"!",ADDRESS(22+(A1140-1)*A1136,13)))</f>
        <v>B+</v>
      </c>
      <c r="J1132" s="20">
        <f ca="1">INDIRECT(_xlfn.TEXTJOIN("",TRUE,A1139,"!",ADDRESS(22+(A1140-1)*A1136,14)))</f>
        <v>8.5</v>
      </c>
    </row>
    <row r="1133" spans="1:10" ht="27.95" customHeight="1" x14ac:dyDescent="0.25">
      <c r="A1133" s="49" t="str">
        <f ca="1">INDIRECT(_xlfn.TEXTJOIN("",TRUE,A1139,"!",ADDRESS(23+(A1140-1)*A1136,1)))</f>
        <v>AHP 006</v>
      </c>
      <c r="B1133" s="50"/>
      <c r="C1133" s="51" t="str">
        <f ca="1">INDIRECT(_xlfn.TEXTJOIN("",TRUE,A1139,"!",ADDRESS(23+(A1140-1)*A1136,2)))</f>
        <v>English Language Lab ($)</v>
      </c>
      <c r="D1133" s="52"/>
      <c r="E1133" s="52"/>
      <c r="F1133" s="52"/>
      <c r="G1133" s="53"/>
      <c r="H1133" s="20">
        <f ca="1">INDIRECT(_xlfn.TEXTJOIN("",TRUE,A1139,"!",ADDRESS(23+(A1140-1)*A1136,6)))</f>
        <v>0</v>
      </c>
      <c r="I1133" s="20" t="str">
        <f ca="1">INDIRECT(_xlfn.TEXTJOIN("",TRUE,A1139,"!",ADDRESS(23+(A1140-1)*A1136,13)))</f>
        <v>P</v>
      </c>
      <c r="J1133" s="20">
        <f ca="1">INDIRECT(_xlfn.TEXTJOIN("",TRUE,A1139,"!",ADDRESS(23+(A1140-1)*A1136,14)))</f>
        <v>4.5</v>
      </c>
    </row>
    <row r="1134" spans="1:10" ht="27.95" customHeight="1" x14ac:dyDescent="0.25">
      <c r="A1134" s="49" t="str">
        <f ca="1">INDIRECT(_xlfn.TEXTJOIN("",TRUE,A1139,"!",ADDRESS(24+(A1140-1)*A1136,1)))</f>
        <v>GP 01</v>
      </c>
      <c r="B1134" s="50"/>
      <c r="C1134" s="51" t="str">
        <f ca="1">INDIRECT(_xlfn.TEXTJOIN("",TRUE,A1139,"!",ADDRESS(24+(A1140-1)*A1136,2)))</f>
        <v>General Proficiency ($)</v>
      </c>
      <c r="D1134" s="52"/>
      <c r="E1134" s="52"/>
      <c r="F1134" s="52"/>
      <c r="G1134" s="53"/>
      <c r="H1134" s="20">
        <f ca="1">INDIRECT(_xlfn.TEXTJOIN("",TRUE,A1139,"!",ADDRESS(24+(A1140-1)*A1136,6)))</f>
        <v>0</v>
      </c>
      <c r="I1134" s="54" t="str">
        <f ca="1">INDIRECT(_xlfn.TEXTJOIN("",TRUE,A1139,"!",ADDRESS(24+(A1140-1)*A1136,13)))</f>
        <v>Excellent</v>
      </c>
      <c r="J1134" s="55"/>
    </row>
    <row r="1135" spans="1:10" ht="27.95" customHeight="1" x14ac:dyDescent="0.25">
      <c r="A1135" s="56" t="s">
        <v>54</v>
      </c>
      <c r="B1135" s="56"/>
      <c r="C1135" s="56"/>
      <c r="D1135" s="56"/>
      <c r="E1135" s="56"/>
      <c r="F1135" s="56"/>
      <c r="G1135" s="56"/>
      <c r="H1135" s="16">
        <f ca="1">SUM(H1123:H1134)</f>
        <v>23</v>
      </c>
      <c r="I1135" s="16" t="s">
        <v>46</v>
      </c>
      <c r="J1135" s="16">
        <f ca="1">SUMPRODUCT(J1123:J1133,H1123:H1133)</f>
        <v>135</v>
      </c>
    </row>
    <row r="1136" spans="1:10" ht="27.95" customHeight="1" x14ac:dyDescent="0.25">
      <c r="A1136" s="22">
        <f>ROWS(A1123:B1134)+9</f>
        <v>21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spans="1:10" ht="27.95" customHeight="1" x14ac:dyDescent="0.25">
      <c r="A1137" s="57" t="s">
        <v>42</v>
      </c>
      <c r="B1137" s="57"/>
      <c r="C1137" s="21">
        <f ca="1">INDIRECT(_xlfn.TEXTJOIN("",TRUE,A1139,"!",ADDRESS(5+A1140*A1136,12)))</f>
        <v>23</v>
      </c>
      <c r="D1137" s="57" t="s">
        <v>40</v>
      </c>
      <c r="E1137" s="57"/>
      <c r="F1137" s="18">
        <f ca="1">INDIRECT(_xlfn.TEXTJOIN("",TRUE,A1139,"!",ADDRESS(5+A1140*A1136,8)))</f>
        <v>5.8695652173913047</v>
      </c>
      <c r="G1137" s="57" t="s">
        <v>41</v>
      </c>
      <c r="H1137" s="57"/>
      <c r="I1137" s="58">
        <f ca="1">INDIRECT(_xlfn.TEXTJOIN("",TRUE,A1139,"!",ADDRESS(5+A1140*A1136,10)))</f>
        <v>5.8695652173913047</v>
      </c>
      <c r="J1137" s="58"/>
    </row>
    <row r="1138" spans="1:10" ht="27.95" customHeight="1" x14ac:dyDescent="0.25">
      <c r="A1138" s="19" t="s">
        <v>38</v>
      </c>
      <c r="B1138" s="59" t="str">
        <f ca="1">INDIRECT(_xlfn.TEXTJOIN("",TRUE,A1139,"!",ADDRESS(5+A1140*A1136,2)))</f>
        <v>PASS</v>
      </c>
      <c r="C1138" s="59"/>
      <c r="D1138" s="60" t="s">
        <v>39</v>
      </c>
      <c r="E1138" s="60"/>
      <c r="F1138" s="61" t="str">
        <f ca="1">INDIRECT(_xlfn.TEXTJOIN("",TRUE,A1139,"!",ADDRESS(5+A1140*A1136,5)))</f>
        <v/>
      </c>
      <c r="G1138" s="61"/>
      <c r="H1138" s="61"/>
      <c r="I1138" s="61"/>
      <c r="J1138" s="61"/>
    </row>
    <row r="1139" spans="1:10" ht="27.95" customHeight="1" x14ac:dyDescent="0.25">
      <c r="A1139" s="22" t="str">
        <f>A1118</f>
        <v>TC_I</v>
      </c>
    </row>
    <row r="1140" spans="1:10" ht="27.95" customHeight="1" x14ac:dyDescent="0.25">
      <c r="A1140" s="22">
        <f>A1119+1</f>
        <v>54</v>
      </c>
    </row>
    <row r="1141" spans="1:10" ht="27.95" customHeight="1" x14ac:dyDescent="0.25">
      <c r="A1141" s="62" t="s">
        <v>26</v>
      </c>
      <c r="B1141" s="62"/>
      <c r="C1141" s="62" t="str">
        <f ca="1">INDIRECT(_xlfn.TEXTJOIN("",TRUE,A1160,"!",ADDRESS(9+(A1161-1)*A1157,2)))</f>
        <v>Tarun Pant</v>
      </c>
      <c r="D1141" s="62"/>
      <c r="E1141" s="62"/>
      <c r="F1141" s="62" t="s">
        <v>52</v>
      </c>
      <c r="G1141" s="62"/>
      <c r="H1141" s="62"/>
      <c r="I1141" s="63">
        <f ca="1">INDIRECT(_xlfn.TEXTJOIN("",TRUE,A1160,"!",ADDRESS(9+(A1161-1)*A1157,9)))</f>
        <v>250090101055</v>
      </c>
      <c r="J1141" s="63"/>
    </row>
    <row r="1142" spans="1:10" ht="27.95" customHeight="1" x14ac:dyDescent="0.25">
      <c r="A1142" s="62" t="s">
        <v>27</v>
      </c>
      <c r="B1142" s="62"/>
      <c r="C1142" s="62" t="str">
        <f ca="1">INDIRECT(_xlfn.TEXTJOIN("",TRUE,A1160,"!",ADDRESS(9+(A1161-1)*A1157,5)))</f>
        <v>Hem Chandra Pant</v>
      </c>
      <c r="D1142" s="62"/>
      <c r="E1142" s="62"/>
      <c r="F1142" s="64" t="s">
        <v>53</v>
      </c>
      <c r="G1142" s="64"/>
      <c r="H1142" s="64"/>
      <c r="I1142" s="63" t="str">
        <f ca="1">INDIRECT(_xlfn.TEXTJOIN("",TRUE,A1160,"!",ADDRESS(9+(A1161-1)*A1157,13)))</f>
        <v>UTU/2501104257</v>
      </c>
      <c r="J1142" s="63"/>
    </row>
    <row r="1143" spans="1:10" ht="27.95" customHeight="1" x14ac:dyDescent="0.25">
      <c r="A1143" s="59" t="s">
        <v>30</v>
      </c>
      <c r="B1143" s="59"/>
      <c r="C1143" s="59" t="s">
        <v>31</v>
      </c>
      <c r="D1143" s="59"/>
      <c r="E1143" s="59"/>
      <c r="F1143" s="59"/>
      <c r="G1143" s="59"/>
      <c r="H1143" s="15" t="s">
        <v>32</v>
      </c>
      <c r="I1143" s="15" t="s">
        <v>12</v>
      </c>
      <c r="J1143" s="15" t="s">
        <v>36</v>
      </c>
    </row>
    <row r="1144" spans="1:10" ht="27.95" customHeight="1" x14ac:dyDescent="0.25">
      <c r="A1144" s="49" t="str">
        <f ca="1">INDIRECT(_xlfn.TEXTJOIN("",TRUE,A1160,"!",ADDRESS(13+(A1161-1)*A1157,1)))</f>
        <v>AHT 002</v>
      </c>
      <c r="B1144" s="50"/>
      <c r="C1144" s="51" t="str">
        <f ca="1">INDIRECT(_xlfn.TEXTJOIN("",TRUE,A1160,"!",ADDRESS(13+(A1161-1)*A1157,2)))</f>
        <v>Engineering Chemistry</v>
      </c>
      <c r="D1144" s="52"/>
      <c r="E1144" s="52"/>
      <c r="F1144" s="52"/>
      <c r="G1144" s="53"/>
      <c r="H1144" s="20">
        <f ca="1">INDIRECT(_xlfn.TEXTJOIN("",TRUE,A1160,"!",ADDRESS(13+(A1161-1)*A1157,6)))</f>
        <v>4</v>
      </c>
      <c r="I1144" s="20" t="str">
        <f ca="1">INDIRECT(_xlfn.TEXTJOIN("",TRUE,A1160,"!",ADDRESS(13+(A1161-1)*A1157,13)))</f>
        <v>D+</v>
      </c>
      <c r="J1144" s="20">
        <f ca="1">INDIRECT(_xlfn.TEXTJOIN("",TRUE,A1160,"!",ADDRESS(13+(A1161-1)*A1157,14)))</f>
        <v>6.5</v>
      </c>
    </row>
    <row r="1145" spans="1:10" ht="27.95" customHeight="1" x14ac:dyDescent="0.25">
      <c r="A1145" s="49" t="str">
        <f ca="1">INDIRECT(_xlfn.TEXTJOIN("",TRUE,A1160,"!",ADDRESS(14+(A1161-1)*A1157,1)))</f>
        <v>AHT 003</v>
      </c>
      <c r="B1145" s="50"/>
      <c r="C1145" s="51" t="str">
        <f ca="1">INDIRECT(_xlfn.TEXTJOIN("",TRUE,A1160,"!",ADDRESS(14+(A1161-1)*A1157,2)))</f>
        <v>Introduction to Engineering Mathematics</v>
      </c>
      <c r="D1145" s="52"/>
      <c r="E1145" s="52"/>
      <c r="F1145" s="52"/>
      <c r="G1145" s="53"/>
      <c r="H1145" s="20">
        <f ca="1">INDIRECT(_xlfn.TEXTJOIN("",TRUE,A1160,"!",ADDRESS(14+(A1161-1)*A1157,6)))</f>
        <v>4</v>
      </c>
      <c r="I1145" s="20" t="str">
        <f ca="1">INDIRECT(_xlfn.TEXTJOIN("",TRUE,A1160,"!",ADDRESS(14+(A1161-1)*A1157,13)))</f>
        <v>D+</v>
      </c>
      <c r="J1145" s="20">
        <f ca="1">INDIRECT(_xlfn.TEXTJOIN("",TRUE,A1160,"!",ADDRESS(14+(A1161-1)*A1157,14)))</f>
        <v>6.5</v>
      </c>
    </row>
    <row r="1146" spans="1:10" ht="27.95" customHeight="1" x14ac:dyDescent="0.25">
      <c r="A1146" s="49" t="str">
        <f ca="1">INDIRECT(_xlfn.TEXTJOIN("",TRUE,A1160,"!",ADDRESS(15+(A1161-1)*A1157,1)))</f>
        <v>ECT 001</v>
      </c>
      <c r="B1146" s="50"/>
      <c r="C1146" s="51" t="str">
        <f ca="1">INDIRECT(_xlfn.TEXTJOIN("",TRUE,A1160,"!",ADDRESS(15+(A1161-1)*A1157,2)))</f>
        <v>Basic Electronics Engineering</v>
      </c>
      <c r="D1146" s="52"/>
      <c r="E1146" s="52"/>
      <c r="F1146" s="52"/>
      <c r="G1146" s="53"/>
      <c r="H1146" s="20">
        <f ca="1">INDIRECT(_xlfn.TEXTJOIN("",TRUE,A1160,"!",ADDRESS(15+(A1161-1)*A1157,6)))</f>
        <v>4</v>
      </c>
      <c r="I1146" s="20" t="str">
        <f ca="1">INDIRECT(_xlfn.TEXTJOIN("",TRUE,A1160,"!",ADDRESS(15+(A1161-1)*A1157,13)))</f>
        <v>F</v>
      </c>
      <c r="J1146" s="20">
        <f ca="1">INDIRECT(_xlfn.TEXTJOIN("",TRUE,A1160,"!",ADDRESS(15+(A1161-1)*A1157,14)))</f>
        <v>0</v>
      </c>
    </row>
    <row r="1147" spans="1:10" ht="27.95" customHeight="1" x14ac:dyDescent="0.25">
      <c r="A1147" s="49" t="str">
        <f ca="1">INDIRECT(_xlfn.TEXTJOIN("",TRUE,A1160,"!",ADDRESS(16+(A1161-1)*A1157,1)))</f>
        <v>MET 001</v>
      </c>
      <c r="B1147" s="50"/>
      <c r="C1147" s="51" t="str">
        <f ca="1">INDIRECT(_xlfn.TEXTJOIN("",TRUE,A1160,"!",ADDRESS(16+(A1161-1)*A1157,2)))</f>
        <v>Basic Mechanical Engineering</v>
      </c>
      <c r="D1147" s="52"/>
      <c r="E1147" s="52"/>
      <c r="F1147" s="52"/>
      <c r="G1147" s="53"/>
      <c r="H1147" s="20">
        <f ca="1">INDIRECT(_xlfn.TEXTJOIN("",TRUE,A1160,"!",ADDRESS(16+(A1161-1)*A1157,6)))</f>
        <v>4</v>
      </c>
      <c r="I1147" s="20" t="str">
        <f ca="1">INDIRECT(_xlfn.TEXTJOIN("",TRUE,A1160,"!",ADDRESS(16+(A1161-1)*A1157,13)))</f>
        <v>E+</v>
      </c>
      <c r="J1147" s="20">
        <f ca="1">INDIRECT(_xlfn.TEXTJOIN("",TRUE,A1160,"!",ADDRESS(16+(A1161-1)*A1157,14)))</f>
        <v>5.5</v>
      </c>
    </row>
    <row r="1148" spans="1:10" ht="27.95" customHeight="1" x14ac:dyDescent="0.25">
      <c r="A1148" s="49" t="str">
        <f ca="1">INDIRECT(_xlfn.TEXTJOIN("",TRUE,A1160,"!",ADDRESS(17+(A1161-1)*A1157,1)))</f>
        <v>AHP 002</v>
      </c>
      <c r="B1148" s="50"/>
      <c r="C1148" s="51" t="str">
        <f ca="1">INDIRECT(_xlfn.TEXTJOIN("",TRUE,A1160,"!",ADDRESS(17+(A1161-1)*A1157,2)))</f>
        <v>Engineering Chemistry Lab</v>
      </c>
      <c r="D1148" s="52"/>
      <c r="E1148" s="52"/>
      <c r="F1148" s="52"/>
      <c r="G1148" s="53"/>
      <c r="H1148" s="20">
        <f ca="1">INDIRECT(_xlfn.TEXTJOIN("",TRUE,A1160,"!",ADDRESS(17+(A1161-1)*A1157,6)))</f>
        <v>1</v>
      </c>
      <c r="I1148" s="20" t="str">
        <f ca="1">INDIRECT(_xlfn.TEXTJOIN("",TRUE,A1160,"!",ADDRESS(17+(A1161-1)*A1157,13)))</f>
        <v>B</v>
      </c>
      <c r="J1148" s="20">
        <f ca="1">INDIRECT(_xlfn.TEXTJOIN("",TRUE,A1160,"!",ADDRESS(17+(A1161-1)*A1157,14)))</f>
        <v>8</v>
      </c>
    </row>
    <row r="1149" spans="1:10" ht="27.95" customHeight="1" x14ac:dyDescent="0.25">
      <c r="A1149" s="49" t="str">
        <f ca="1">INDIRECT(_xlfn.TEXTJOIN("",TRUE,A1160,"!",ADDRESS(18+(A1161-1)*A1157,1)))</f>
        <v>ECP 001</v>
      </c>
      <c r="B1149" s="50"/>
      <c r="C1149" s="51" t="str">
        <f ca="1">INDIRECT(_xlfn.TEXTJOIN("",TRUE,A1160,"!",ADDRESS(18+(A1161-1)*A1157,2)))</f>
        <v>Basic Electronics Engineering Lab</v>
      </c>
      <c r="D1149" s="52"/>
      <c r="E1149" s="52"/>
      <c r="F1149" s="52"/>
      <c r="G1149" s="53"/>
      <c r="H1149" s="20">
        <f ca="1">INDIRECT(_xlfn.TEXTJOIN("",TRUE,A1160,"!",ADDRESS(18+(A1161-1)*A1157,6)))</f>
        <v>1</v>
      </c>
      <c r="I1149" s="20" t="str">
        <f ca="1">INDIRECT(_xlfn.TEXTJOIN("",TRUE,A1160,"!",ADDRESS(18+(A1161-1)*A1157,13)))</f>
        <v>D+</v>
      </c>
      <c r="J1149" s="20">
        <f ca="1">INDIRECT(_xlfn.TEXTJOIN("",TRUE,A1160,"!",ADDRESS(18+(A1161-1)*A1157,14)))</f>
        <v>6.5</v>
      </c>
    </row>
    <row r="1150" spans="1:10" ht="27.95" customHeight="1" x14ac:dyDescent="0.25">
      <c r="A1150" s="49" t="str">
        <f ca="1">INDIRECT(_xlfn.TEXTJOIN("",TRUE,A1160,"!",ADDRESS(19+(A1161-1)*A1157,1)))</f>
        <v>MEP 001</v>
      </c>
      <c r="B1150" s="50"/>
      <c r="C1150" s="51" t="str">
        <f ca="1">INDIRECT(_xlfn.TEXTJOIN("",TRUE,A1160,"!",ADDRESS(19+(A1161-1)*A1157,2)))</f>
        <v>Basic Mechanical Engineering Lab</v>
      </c>
      <c r="D1150" s="52"/>
      <c r="E1150" s="52"/>
      <c r="F1150" s="52"/>
      <c r="G1150" s="53"/>
      <c r="H1150" s="20">
        <f ca="1">INDIRECT(_xlfn.TEXTJOIN("",TRUE,A1160,"!",ADDRESS(19+(A1161-1)*A1157,6)))</f>
        <v>1</v>
      </c>
      <c r="I1150" s="20" t="str">
        <f ca="1">INDIRECT(_xlfn.TEXTJOIN("",TRUE,A1160,"!",ADDRESS(19+(A1161-1)*A1157,13)))</f>
        <v>A</v>
      </c>
      <c r="J1150" s="20">
        <f ca="1">INDIRECT(_xlfn.TEXTJOIN("",TRUE,A1160,"!",ADDRESS(19+(A1161-1)*A1157,14)))</f>
        <v>9</v>
      </c>
    </row>
    <row r="1151" spans="1:10" ht="27.95" customHeight="1" x14ac:dyDescent="0.25">
      <c r="A1151" s="49" t="str">
        <f ca="1">INDIRECT(_xlfn.TEXTJOIN("",TRUE,A1160,"!",ADDRESS(20+(A1161-1)*A1157,1)))</f>
        <v>MEP 003</v>
      </c>
      <c r="B1151" s="50"/>
      <c r="C1151" s="51" t="str">
        <f ca="1">INDIRECT(_xlfn.TEXTJOIN("",TRUE,A1160,"!",ADDRESS(20+(A1161-1)*A1157,2)))</f>
        <v>Workshop Practices Lab</v>
      </c>
      <c r="D1151" s="52"/>
      <c r="E1151" s="52"/>
      <c r="F1151" s="52"/>
      <c r="G1151" s="53"/>
      <c r="H1151" s="20">
        <f ca="1">INDIRECT(_xlfn.TEXTJOIN("",TRUE,A1160,"!",ADDRESS(20+(A1161-1)*A1157,6)))</f>
        <v>2</v>
      </c>
      <c r="I1151" s="20" t="str">
        <f ca="1">INDIRECT(_xlfn.TEXTJOIN("",TRUE,A1160,"!",ADDRESS(20+(A1161-1)*A1157,13)))</f>
        <v>A+</v>
      </c>
      <c r="J1151" s="20">
        <f ca="1">INDIRECT(_xlfn.TEXTJOIN("",TRUE,A1160,"!",ADDRESS(20+(A1161-1)*A1157,14)))</f>
        <v>9.5</v>
      </c>
    </row>
    <row r="1152" spans="1:10" ht="27.95" customHeight="1" x14ac:dyDescent="0.25">
      <c r="A1152" s="49" t="str">
        <f ca="1">INDIRECT(_xlfn.TEXTJOIN("",TRUE,A1160,"!",ADDRESS(21+(A1161-1)*A1157,1)))</f>
        <v>AHP 004</v>
      </c>
      <c r="B1152" s="50"/>
      <c r="C1152" s="51" t="str">
        <f ca="1">INDIRECT(_xlfn.TEXTJOIN("",TRUE,A1160,"!",ADDRESS(21+(A1161-1)*A1157,2)))</f>
        <v>Emerging Technologies in Engineering Lab</v>
      </c>
      <c r="D1152" s="52"/>
      <c r="E1152" s="52"/>
      <c r="F1152" s="52"/>
      <c r="G1152" s="53"/>
      <c r="H1152" s="20">
        <f ca="1">INDIRECT(_xlfn.TEXTJOIN("",TRUE,A1160,"!",ADDRESS(21+(A1161-1)*A1157,6)))</f>
        <v>1</v>
      </c>
      <c r="I1152" s="20" t="str">
        <f ca="1">INDIRECT(_xlfn.TEXTJOIN("",TRUE,A1160,"!",ADDRESS(21+(A1161-1)*A1157,13)))</f>
        <v>A+</v>
      </c>
      <c r="J1152" s="20">
        <f ca="1">INDIRECT(_xlfn.TEXTJOIN("",TRUE,A1160,"!",ADDRESS(21+(A1161-1)*A1157,14)))</f>
        <v>9.5</v>
      </c>
    </row>
    <row r="1153" spans="1:10" ht="27.95" customHeight="1" x14ac:dyDescent="0.25">
      <c r="A1153" s="49" t="str">
        <f ca="1">INDIRECT(_xlfn.TEXTJOIN("",TRUE,A1160,"!",ADDRESS(22+(A1161-1)*A1157,1)))</f>
        <v>CSP 002</v>
      </c>
      <c r="B1153" s="50"/>
      <c r="C1153" s="51" t="str">
        <f ca="1">INDIRECT(_xlfn.TEXTJOIN("",TRUE,A1160,"!",ADDRESS(22+(A1161-1)*A1157,2)))</f>
        <v>Computer Applications and IOT</v>
      </c>
      <c r="D1153" s="52"/>
      <c r="E1153" s="52"/>
      <c r="F1153" s="52"/>
      <c r="G1153" s="53"/>
      <c r="H1153" s="20">
        <f ca="1">INDIRECT(_xlfn.TEXTJOIN("",TRUE,A1160,"!",ADDRESS(22+(A1161-1)*A1157,6)))</f>
        <v>1</v>
      </c>
      <c r="I1153" s="20" t="str">
        <f ca="1">INDIRECT(_xlfn.TEXTJOIN("",TRUE,A1160,"!",ADDRESS(22+(A1161-1)*A1157,13)))</f>
        <v>B</v>
      </c>
      <c r="J1153" s="20">
        <f ca="1">INDIRECT(_xlfn.TEXTJOIN("",TRUE,A1160,"!",ADDRESS(22+(A1161-1)*A1157,14)))</f>
        <v>8</v>
      </c>
    </row>
    <row r="1154" spans="1:10" ht="27.95" customHeight="1" x14ac:dyDescent="0.25">
      <c r="A1154" s="49" t="str">
        <f ca="1">INDIRECT(_xlfn.TEXTJOIN("",TRUE,A1160,"!",ADDRESS(23+(A1161-1)*A1157,1)))</f>
        <v>AHP 006</v>
      </c>
      <c r="B1154" s="50"/>
      <c r="C1154" s="51" t="str">
        <f ca="1">INDIRECT(_xlfn.TEXTJOIN("",TRUE,A1160,"!",ADDRESS(23+(A1161-1)*A1157,2)))</f>
        <v>English Language Lab ($)</v>
      </c>
      <c r="D1154" s="52"/>
      <c r="E1154" s="52"/>
      <c r="F1154" s="52"/>
      <c r="G1154" s="53"/>
      <c r="H1154" s="20">
        <f ca="1">INDIRECT(_xlfn.TEXTJOIN("",TRUE,A1160,"!",ADDRESS(23+(A1161-1)*A1157,6)))</f>
        <v>0</v>
      </c>
      <c r="I1154" s="20" t="str">
        <f ca="1">INDIRECT(_xlfn.TEXTJOIN("",TRUE,A1160,"!",ADDRESS(23+(A1161-1)*A1157,13)))</f>
        <v>C+</v>
      </c>
      <c r="J1154" s="20">
        <f ca="1">INDIRECT(_xlfn.TEXTJOIN("",TRUE,A1160,"!",ADDRESS(23+(A1161-1)*A1157,14)))</f>
        <v>7.5</v>
      </c>
    </row>
    <row r="1155" spans="1:10" ht="27.95" customHeight="1" x14ac:dyDescent="0.25">
      <c r="A1155" s="49" t="str">
        <f ca="1">INDIRECT(_xlfn.TEXTJOIN("",TRUE,A1160,"!",ADDRESS(24+(A1161-1)*A1157,1)))</f>
        <v>GP 01</v>
      </c>
      <c r="B1155" s="50"/>
      <c r="C1155" s="51" t="str">
        <f ca="1">INDIRECT(_xlfn.TEXTJOIN("",TRUE,A1160,"!",ADDRESS(24+(A1161-1)*A1157,2)))</f>
        <v>General Proficiency ($)</v>
      </c>
      <c r="D1155" s="52"/>
      <c r="E1155" s="52"/>
      <c r="F1155" s="52"/>
      <c r="G1155" s="53"/>
      <c r="H1155" s="20">
        <f ca="1">INDIRECT(_xlfn.TEXTJOIN("",TRUE,A1160,"!",ADDRESS(24+(A1161-1)*A1157,6)))</f>
        <v>0</v>
      </c>
      <c r="I1155" s="54" t="str">
        <f ca="1">INDIRECT(_xlfn.TEXTJOIN("",TRUE,A1160,"!",ADDRESS(24+(A1161-1)*A1157,13)))</f>
        <v>Excellent</v>
      </c>
      <c r="J1155" s="55"/>
    </row>
    <row r="1156" spans="1:10" ht="27.95" customHeight="1" x14ac:dyDescent="0.25">
      <c r="A1156" s="56" t="s">
        <v>54</v>
      </c>
      <c r="B1156" s="56"/>
      <c r="C1156" s="56"/>
      <c r="D1156" s="56"/>
      <c r="E1156" s="56"/>
      <c r="F1156" s="56"/>
      <c r="G1156" s="56"/>
      <c r="H1156" s="16">
        <f ca="1">SUM(H1144:H1155)</f>
        <v>23</v>
      </c>
      <c r="I1156" s="16" t="s">
        <v>46</v>
      </c>
      <c r="J1156" s="16">
        <f ca="1">SUMPRODUCT(J1144:J1154,H1144:H1154)</f>
        <v>134</v>
      </c>
    </row>
    <row r="1157" spans="1:10" ht="27.95" customHeight="1" x14ac:dyDescent="0.25">
      <c r="A1157" s="22">
        <f>ROWS(A1144:B1155)+9</f>
        <v>21</v>
      </c>
      <c r="B1157" s="17"/>
      <c r="C1157" s="17"/>
      <c r="D1157" s="17"/>
      <c r="E1157" s="17"/>
      <c r="F1157" s="17"/>
      <c r="G1157" s="17"/>
      <c r="H1157" s="17"/>
      <c r="I1157" s="17"/>
      <c r="J1157" s="17"/>
    </row>
    <row r="1158" spans="1:10" ht="27.95" customHeight="1" x14ac:dyDescent="0.25">
      <c r="A1158" s="57" t="s">
        <v>42</v>
      </c>
      <c r="B1158" s="57"/>
      <c r="C1158" s="21">
        <f ca="1">INDIRECT(_xlfn.TEXTJOIN("",TRUE,A1160,"!",ADDRESS(5+A1161*A1157,12)))</f>
        <v>19</v>
      </c>
      <c r="D1158" s="57" t="s">
        <v>40</v>
      </c>
      <c r="E1158" s="57"/>
      <c r="F1158" s="18">
        <f ca="1">INDIRECT(_xlfn.TEXTJOIN("",TRUE,A1160,"!",ADDRESS(5+A1161*A1157,8)))</f>
        <v>5.8260869565217392</v>
      </c>
      <c r="G1158" s="57" t="s">
        <v>41</v>
      </c>
      <c r="H1158" s="57"/>
      <c r="I1158" s="58">
        <f ca="1">INDIRECT(_xlfn.TEXTJOIN("",TRUE,A1160,"!",ADDRESS(5+A1161*A1157,10)))</f>
        <v>5.8260869565217392</v>
      </c>
      <c r="J1158" s="58"/>
    </row>
    <row r="1159" spans="1:10" ht="27.95" customHeight="1" x14ac:dyDescent="0.25">
      <c r="A1159" s="19" t="s">
        <v>38</v>
      </c>
      <c r="B1159" s="59" t="str">
        <f ca="1">INDIRECT(_xlfn.TEXTJOIN("",TRUE,A1160,"!",ADDRESS(5+A1161*A1157,2)))</f>
        <v>CARRY OVER</v>
      </c>
      <c r="C1159" s="59"/>
      <c r="D1159" s="60" t="s">
        <v>39</v>
      </c>
      <c r="E1159" s="60"/>
      <c r="F1159" s="61" t="str">
        <f ca="1">INDIRECT(_xlfn.TEXTJOIN("",TRUE,A1160,"!",ADDRESS(5+A1161*A1157,5)))</f>
        <v>BACK IN ECT 001</v>
      </c>
      <c r="G1159" s="61"/>
      <c r="H1159" s="61"/>
      <c r="I1159" s="61"/>
      <c r="J1159" s="61"/>
    </row>
    <row r="1160" spans="1:10" ht="27.95" customHeight="1" x14ac:dyDescent="0.25">
      <c r="A1160" s="22" t="str">
        <f>A1139</f>
        <v>TC_I</v>
      </c>
    </row>
    <row r="1161" spans="1:10" ht="27.95" customHeight="1" x14ac:dyDescent="0.25">
      <c r="A1161" s="22">
        <f>A1140+1</f>
        <v>55</v>
      </c>
    </row>
    <row r="1162" spans="1:10" ht="27.95" customHeight="1" x14ac:dyDescent="0.25">
      <c r="A1162" s="62" t="s">
        <v>26</v>
      </c>
      <c r="B1162" s="62"/>
      <c r="C1162" s="62" t="str">
        <f ca="1">INDIRECT(_xlfn.TEXTJOIN("",TRUE,A1181,"!",ADDRESS(9+(A1182-1)*A1178,2)))</f>
        <v>Utkarsh Chamoli</v>
      </c>
      <c r="D1162" s="62"/>
      <c r="E1162" s="62"/>
      <c r="F1162" s="62" t="s">
        <v>52</v>
      </c>
      <c r="G1162" s="62"/>
      <c r="H1162" s="62"/>
      <c r="I1162" s="63">
        <f ca="1">INDIRECT(_xlfn.TEXTJOIN("",TRUE,A1181,"!",ADDRESS(9+(A1182-1)*A1178,9)))</f>
        <v>250090101056</v>
      </c>
      <c r="J1162" s="63"/>
    </row>
    <row r="1163" spans="1:10" ht="27.95" customHeight="1" x14ac:dyDescent="0.25">
      <c r="A1163" s="62" t="s">
        <v>27</v>
      </c>
      <c r="B1163" s="62"/>
      <c r="C1163" s="62" t="str">
        <f ca="1">INDIRECT(_xlfn.TEXTJOIN("",TRUE,A1181,"!",ADDRESS(9+(A1182-1)*A1178,5)))</f>
        <v>Roshan Lal Chamoli</v>
      </c>
      <c r="D1163" s="62"/>
      <c r="E1163" s="62"/>
      <c r="F1163" s="64" t="s">
        <v>53</v>
      </c>
      <c r="G1163" s="64"/>
      <c r="H1163" s="64"/>
      <c r="I1163" s="63" t="str">
        <f ca="1">INDIRECT(_xlfn.TEXTJOIN("",TRUE,A1181,"!",ADDRESS(9+(A1182-1)*A1178,13)))</f>
        <v>UTU/2501103893</v>
      </c>
      <c r="J1163" s="63"/>
    </row>
    <row r="1164" spans="1:10" ht="27.95" customHeight="1" x14ac:dyDescent="0.25">
      <c r="A1164" s="59" t="s">
        <v>30</v>
      </c>
      <c r="B1164" s="59"/>
      <c r="C1164" s="59" t="s">
        <v>31</v>
      </c>
      <c r="D1164" s="59"/>
      <c r="E1164" s="59"/>
      <c r="F1164" s="59"/>
      <c r="G1164" s="59"/>
      <c r="H1164" s="15" t="s">
        <v>32</v>
      </c>
      <c r="I1164" s="15" t="s">
        <v>12</v>
      </c>
      <c r="J1164" s="15" t="s">
        <v>36</v>
      </c>
    </row>
    <row r="1165" spans="1:10" ht="27.95" customHeight="1" x14ac:dyDescent="0.25">
      <c r="A1165" s="49" t="str">
        <f ca="1">INDIRECT(_xlfn.TEXTJOIN("",TRUE,A1181,"!",ADDRESS(13+(A1182-1)*A1178,1)))</f>
        <v>AHT 002</v>
      </c>
      <c r="B1165" s="50"/>
      <c r="C1165" s="51" t="str">
        <f ca="1">INDIRECT(_xlfn.TEXTJOIN("",TRUE,A1181,"!",ADDRESS(13+(A1182-1)*A1178,2)))</f>
        <v>Engineering Chemistry</v>
      </c>
      <c r="D1165" s="52"/>
      <c r="E1165" s="52"/>
      <c r="F1165" s="52"/>
      <c r="G1165" s="53"/>
      <c r="H1165" s="20">
        <f ca="1">INDIRECT(_xlfn.TEXTJOIN("",TRUE,A1181,"!",ADDRESS(13+(A1182-1)*A1178,6)))</f>
        <v>4</v>
      </c>
      <c r="I1165" s="20" t="str">
        <f ca="1">INDIRECT(_xlfn.TEXTJOIN("",TRUE,A1181,"!",ADDRESS(13+(A1182-1)*A1178,13)))</f>
        <v>C+</v>
      </c>
      <c r="J1165" s="20">
        <f ca="1">INDIRECT(_xlfn.TEXTJOIN("",TRUE,A1181,"!",ADDRESS(13+(A1182-1)*A1178,14)))</f>
        <v>7.5</v>
      </c>
    </row>
    <row r="1166" spans="1:10" ht="27.95" customHeight="1" x14ac:dyDescent="0.25">
      <c r="A1166" s="49" t="str">
        <f ca="1">INDIRECT(_xlfn.TEXTJOIN("",TRUE,A1181,"!",ADDRESS(14+(A1182-1)*A1178,1)))</f>
        <v>AHT 003</v>
      </c>
      <c r="B1166" s="50"/>
      <c r="C1166" s="51" t="str">
        <f ca="1">INDIRECT(_xlfn.TEXTJOIN("",TRUE,A1181,"!",ADDRESS(14+(A1182-1)*A1178,2)))</f>
        <v>Introduction to Engineering Mathematics</v>
      </c>
      <c r="D1166" s="52"/>
      <c r="E1166" s="52"/>
      <c r="F1166" s="52"/>
      <c r="G1166" s="53"/>
      <c r="H1166" s="20">
        <f ca="1">INDIRECT(_xlfn.TEXTJOIN("",TRUE,A1181,"!",ADDRESS(14+(A1182-1)*A1178,6)))</f>
        <v>4</v>
      </c>
      <c r="I1166" s="20" t="str">
        <f ca="1">INDIRECT(_xlfn.TEXTJOIN("",TRUE,A1181,"!",ADDRESS(14+(A1182-1)*A1178,13)))</f>
        <v>E+</v>
      </c>
      <c r="J1166" s="20">
        <f ca="1">INDIRECT(_xlfn.TEXTJOIN("",TRUE,A1181,"!",ADDRESS(14+(A1182-1)*A1178,14)))</f>
        <v>5.5</v>
      </c>
    </row>
    <row r="1167" spans="1:10" ht="27.95" customHeight="1" x14ac:dyDescent="0.25">
      <c r="A1167" s="49" t="str">
        <f ca="1">INDIRECT(_xlfn.TEXTJOIN("",TRUE,A1181,"!",ADDRESS(15+(A1182-1)*A1178,1)))</f>
        <v>ECT 001</v>
      </c>
      <c r="B1167" s="50"/>
      <c r="C1167" s="51" t="str">
        <f ca="1">INDIRECT(_xlfn.TEXTJOIN("",TRUE,A1181,"!",ADDRESS(15+(A1182-1)*A1178,2)))</f>
        <v>Basic Electronics Engineering</v>
      </c>
      <c r="D1167" s="52"/>
      <c r="E1167" s="52"/>
      <c r="F1167" s="52"/>
      <c r="G1167" s="53"/>
      <c r="H1167" s="20">
        <f ca="1">INDIRECT(_xlfn.TEXTJOIN("",TRUE,A1181,"!",ADDRESS(15+(A1182-1)*A1178,6)))</f>
        <v>4</v>
      </c>
      <c r="I1167" s="20" t="str">
        <f ca="1">INDIRECT(_xlfn.TEXTJOIN("",TRUE,A1181,"!",ADDRESS(15+(A1182-1)*A1178,13)))</f>
        <v>E</v>
      </c>
      <c r="J1167" s="20">
        <f ca="1">INDIRECT(_xlfn.TEXTJOIN("",TRUE,A1181,"!",ADDRESS(15+(A1182-1)*A1178,14)))</f>
        <v>5</v>
      </c>
    </row>
    <row r="1168" spans="1:10" ht="27.95" customHeight="1" x14ac:dyDescent="0.25">
      <c r="A1168" s="49" t="str">
        <f ca="1">INDIRECT(_xlfn.TEXTJOIN("",TRUE,A1181,"!",ADDRESS(16+(A1182-1)*A1178,1)))</f>
        <v>MET 001</v>
      </c>
      <c r="B1168" s="50"/>
      <c r="C1168" s="51" t="str">
        <f ca="1">INDIRECT(_xlfn.TEXTJOIN("",TRUE,A1181,"!",ADDRESS(16+(A1182-1)*A1178,2)))</f>
        <v>Basic Mechanical Engineering</v>
      </c>
      <c r="D1168" s="52"/>
      <c r="E1168" s="52"/>
      <c r="F1168" s="52"/>
      <c r="G1168" s="53"/>
      <c r="H1168" s="20">
        <f ca="1">INDIRECT(_xlfn.TEXTJOIN("",TRUE,A1181,"!",ADDRESS(16+(A1182-1)*A1178,6)))</f>
        <v>4</v>
      </c>
      <c r="I1168" s="20" t="str">
        <f ca="1">INDIRECT(_xlfn.TEXTJOIN("",TRUE,A1181,"!",ADDRESS(16+(A1182-1)*A1178,13)))</f>
        <v>D</v>
      </c>
      <c r="J1168" s="20">
        <f ca="1">INDIRECT(_xlfn.TEXTJOIN("",TRUE,A1181,"!",ADDRESS(16+(A1182-1)*A1178,14)))</f>
        <v>6</v>
      </c>
    </row>
    <row r="1169" spans="1:10" ht="27.95" customHeight="1" x14ac:dyDescent="0.25">
      <c r="A1169" s="49" t="str">
        <f ca="1">INDIRECT(_xlfn.TEXTJOIN("",TRUE,A1181,"!",ADDRESS(17+(A1182-1)*A1178,1)))</f>
        <v>AHP 002</v>
      </c>
      <c r="B1169" s="50"/>
      <c r="C1169" s="51" t="str">
        <f ca="1">INDIRECT(_xlfn.TEXTJOIN("",TRUE,A1181,"!",ADDRESS(17+(A1182-1)*A1178,2)))</f>
        <v>Engineering Chemistry Lab</v>
      </c>
      <c r="D1169" s="52"/>
      <c r="E1169" s="52"/>
      <c r="F1169" s="52"/>
      <c r="G1169" s="53"/>
      <c r="H1169" s="20">
        <f ca="1">INDIRECT(_xlfn.TEXTJOIN("",TRUE,A1181,"!",ADDRESS(17+(A1182-1)*A1178,6)))</f>
        <v>1</v>
      </c>
      <c r="I1169" s="20" t="str">
        <f ca="1">INDIRECT(_xlfn.TEXTJOIN("",TRUE,A1181,"!",ADDRESS(17+(A1182-1)*A1178,13)))</f>
        <v>C+</v>
      </c>
      <c r="J1169" s="20">
        <f ca="1">INDIRECT(_xlfn.TEXTJOIN("",TRUE,A1181,"!",ADDRESS(17+(A1182-1)*A1178,14)))</f>
        <v>7.5</v>
      </c>
    </row>
    <row r="1170" spans="1:10" ht="27.95" customHeight="1" x14ac:dyDescent="0.25">
      <c r="A1170" s="49" t="str">
        <f ca="1">INDIRECT(_xlfn.TEXTJOIN("",TRUE,A1181,"!",ADDRESS(18+(A1182-1)*A1178,1)))</f>
        <v>ECP 001</v>
      </c>
      <c r="B1170" s="50"/>
      <c r="C1170" s="51" t="str">
        <f ca="1">INDIRECT(_xlfn.TEXTJOIN("",TRUE,A1181,"!",ADDRESS(18+(A1182-1)*A1178,2)))</f>
        <v>Basic Electronics Engineering Lab</v>
      </c>
      <c r="D1170" s="52"/>
      <c r="E1170" s="52"/>
      <c r="F1170" s="52"/>
      <c r="G1170" s="53"/>
      <c r="H1170" s="20">
        <f ca="1">INDIRECT(_xlfn.TEXTJOIN("",TRUE,A1181,"!",ADDRESS(18+(A1182-1)*A1178,6)))</f>
        <v>1</v>
      </c>
      <c r="I1170" s="20" t="str">
        <f ca="1">INDIRECT(_xlfn.TEXTJOIN("",TRUE,A1181,"!",ADDRESS(18+(A1182-1)*A1178,13)))</f>
        <v>A</v>
      </c>
      <c r="J1170" s="20">
        <f ca="1">INDIRECT(_xlfn.TEXTJOIN("",TRUE,A1181,"!",ADDRESS(18+(A1182-1)*A1178,14)))</f>
        <v>9</v>
      </c>
    </row>
    <row r="1171" spans="1:10" ht="27.95" customHeight="1" x14ac:dyDescent="0.25">
      <c r="A1171" s="49" t="str">
        <f ca="1">INDIRECT(_xlfn.TEXTJOIN("",TRUE,A1181,"!",ADDRESS(19+(A1182-1)*A1178,1)))</f>
        <v>MEP 001</v>
      </c>
      <c r="B1171" s="50"/>
      <c r="C1171" s="51" t="str">
        <f ca="1">INDIRECT(_xlfn.TEXTJOIN("",TRUE,A1181,"!",ADDRESS(19+(A1182-1)*A1178,2)))</f>
        <v>Basic Mechanical Engineering Lab</v>
      </c>
      <c r="D1171" s="52"/>
      <c r="E1171" s="52"/>
      <c r="F1171" s="52"/>
      <c r="G1171" s="53"/>
      <c r="H1171" s="20">
        <f ca="1">INDIRECT(_xlfn.TEXTJOIN("",TRUE,A1181,"!",ADDRESS(19+(A1182-1)*A1178,6)))</f>
        <v>1</v>
      </c>
      <c r="I1171" s="20" t="str">
        <f ca="1">INDIRECT(_xlfn.TEXTJOIN("",TRUE,A1181,"!",ADDRESS(19+(A1182-1)*A1178,13)))</f>
        <v>A+</v>
      </c>
      <c r="J1171" s="20">
        <f ca="1">INDIRECT(_xlfn.TEXTJOIN("",TRUE,A1181,"!",ADDRESS(19+(A1182-1)*A1178,14)))</f>
        <v>9.5</v>
      </c>
    </row>
    <row r="1172" spans="1:10" ht="27.95" customHeight="1" x14ac:dyDescent="0.25">
      <c r="A1172" s="49" t="str">
        <f ca="1">INDIRECT(_xlfn.TEXTJOIN("",TRUE,A1181,"!",ADDRESS(20+(A1182-1)*A1178,1)))</f>
        <v>MEP 003</v>
      </c>
      <c r="B1172" s="50"/>
      <c r="C1172" s="51" t="str">
        <f ca="1">INDIRECT(_xlfn.TEXTJOIN("",TRUE,A1181,"!",ADDRESS(20+(A1182-1)*A1178,2)))</f>
        <v>Workshop Practices Lab</v>
      </c>
      <c r="D1172" s="52"/>
      <c r="E1172" s="52"/>
      <c r="F1172" s="52"/>
      <c r="G1172" s="53"/>
      <c r="H1172" s="20">
        <f ca="1">INDIRECT(_xlfn.TEXTJOIN("",TRUE,A1181,"!",ADDRESS(20+(A1182-1)*A1178,6)))</f>
        <v>2</v>
      </c>
      <c r="I1172" s="20" t="str">
        <f ca="1">INDIRECT(_xlfn.TEXTJOIN("",TRUE,A1181,"!",ADDRESS(20+(A1182-1)*A1178,13)))</f>
        <v>A+</v>
      </c>
      <c r="J1172" s="20">
        <f ca="1">INDIRECT(_xlfn.TEXTJOIN("",TRUE,A1181,"!",ADDRESS(20+(A1182-1)*A1178,14)))</f>
        <v>9.5</v>
      </c>
    </row>
    <row r="1173" spans="1:10" ht="27.95" customHeight="1" x14ac:dyDescent="0.25">
      <c r="A1173" s="49" t="str">
        <f ca="1">INDIRECT(_xlfn.TEXTJOIN("",TRUE,A1181,"!",ADDRESS(21+(A1182-1)*A1178,1)))</f>
        <v>AHP 004</v>
      </c>
      <c r="B1173" s="50"/>
      <c r="C1173" s="51" t="str">
        <f ca="1">INDIRECT(_xlfn.TEXTJOIN("",TRUE,A1181,"!",ADDRESS(21+(A1182-1)*A1178,2)))</f>
        <v>Emerging Technologies in Engineering Lab</v>
      </c>
      <c r="D1173" s="52"/>
      <c r="E1173" s="52"/>
      <c r="F1173" s="52"/>
      <c r="G1173" s="53"/>
      <c r="H1173" s="20">
        <f ca="1">INDIRECT(_xlfn.TEXTJOIN("",TRUE,A1181,"!",ADDRESS(21+(A1182-1)*A1178,6)))</f>
        <v>1</v>
      </c>
      <c r="I1173" s="20" t="str">
        <f ca="1">INDIRECT(_xlfn.TEXTJOIN("",TRUE,A1181,"!",ADDRESS(21+(A1182-1)*A1178,13)))</f>
        <v>B+</v>
      </c>
      <c r="J1173" s="20">
        <f ca="1">INDIRECT(_xlfn.TEXTJOIN("",TRUE,A1181,"!",ADDRESS(21+(A1182-1)*A1178,14)))</f>
        <v>8.5</v>
      </c>
    </row>
    <row r="1174" spans="1:10" ht="27.95" customHeight="1" x14ac:dyDescent="0.25">
      <c r="A1174" s="49" t="str">
        <f ca="1">INDIRECT(_xlfn.TEXTJOIN("",TRUE,A1181,"!",ADDRESS(22+(A1182-1)*A1178,1)))</f>
        <v>CSP 002</v>
      </c>
      <c r="B1174" s="50"/>
      <c r="C1174" s="51" t="str">
        <f ca="1">INDIRECT(_xlfn.TEXTJOIN("",TRUE,A1181,"!",ADDRESS(22+(A1182-1)*A1178,2)))</f>
        <v>Computer Applications and IOT</v>
      </c>
      <c r="D1174" s="52"/>
      <c r="E1174" s="52"/>
      <c r="F1174" s="52"/>
      <c r="G1174" s="53"/>
      <c r="H1174" s="20">
        <f ca="1">INDIRECT(_xlfn.TEXTJOIN("",TRUE,A1181,"!",ADDRESS(22+(A1182-1)*A1178,6)))</f>
        <v>1</v>
      </c>
      <c r="I1174" s="20" t="str">
        <f ca="1">INDIRECT(_xlfn.TEXTJOIN("",TRUE,A1181,"!",ADDRESS(22+(A1182-1)*A1178,13)))</f>
        <v>A+</v>
      </c>
      <c r="J1174" s="20">
        <f ca="1">INDIRECT(_xlfn.TEXTJOIN("",TRUE,A1181,"!",ADDRESS(22+(A1182-1)*A1178,14)))</f>
        <v>9.5</v>
      </c>
    </row>
    <row r="1175" spans="1:10" ht="27.95" customHeight="1" x14ac:dyDescent="0.25">
      <c r="A1175" s="49" t="str">
        <f ca="1">INDIRECT(_xlfn.TEXTJOIN("",TRUE,A1181,"!",ADDRESS(23+(A1182-1)*A1178,1)))</f>
        <v>AHP 006</v>
      </c>
      <c r="B1175" s="50"/>
      <c r="C1175" s="51" t="str">
        <f ca="1">INDIRECT(_xlfn.TEXTJOIN("",TRUE,A1181,"!",ADDRESS(23+(A1182-1)*A1178,2)))</f>
        <v>English Language Lab ($)</v>
      </c>
      <c r="D1175" s="52"/>
      <c r="E1175" s="52"/>
      <c r="F1175" s="52"/>
      <c r="G1175" s="53"/>
      <c r="H1175" s="20">
        <f ca="1">INDIRECT(_xlfn.TEXTJOIN("",TRUE,A1181,"!",ADDRESS(23+(A1182-1)*A1178,6)))</f>
        <v>0</v>
      </c>
      <c r="I1175" s="20" t="str">
        <f ca="1">INDIRECT(_xlfn.TEXTJOIN("",TRUE,A1181,"!",ADDRESS(23+(A1182-1)*A1178,13)))</f>
        <v>E</v>
      </c>
      <c r="J1175" s="20">
        <f ca="1">INDIRECT(_xlfn.TEXTJOIN("",TRUE,A1181,"!",ADDRESS(23+(A1182-1)*A1178,14)))</f>
        <v>5</v>
      </c>
    </row>
    <row r="1176" spans="1:10" ht="27.95" customHeight="1" x14ac:dyDescent="0.25">
      <c r="A1176" s="49" t="str">
        <f ca="1">INDIRECT(_xlfn.TEXTJOIN("",TRUE,A1181,"!",ADDRESS(24+(A1182-1)*A1178,1)))</f>
        <v>GP 01</v>
      </c>
      <c r="B1176" s="50"/>
      <c r="C1176" s="51" t="str">
        <f ca="1">INDIRECT(_xlfn.TEXTJOIN("",TRUE,A1181,"!",ADDRESS(24+(A1182-1)*A1178,2)))</f>
        <v>General Proficiency ($)</v>
      </c>
      <c r="D1176" s="52"/>
      <c r="E1176" s="52"/>
      <c r="F1176" s="52"/>
      <c r="G1176" s="53"/>
      <c r="H1176" s="20">
        <f ca="1">INDIRECT(_xlfn.TEXTJOIN("",TRUE,A1181,"!",ADDRESS(24+(A1182-1)*A1178,6)))</f>
        <v>0</v>
      </c>
      <c r="I1176" s="54" t="str">
        <f ca="1">INDIRECT(_xlfn.TEXTJOIN("",TRUE,A1181,"!",ADDRESS(24+(A1182-1)*A1178,13)))</f>
        <v>Excellent</v>
      </c>
      <c r="J1176" s="55"/>
    </row>
    <row r="1177" spans="1:10" ht="27.95" customHeight="1" x14ac:dyDescent="0.25">
      <c r="A1177" s="56" t="s">
        <v>54</v>
      </c>
      <c r="B1177" s="56"/>
      <c r="C1177" s="56"/>
      <c r="D1177" s="56"/>
      <c r="E1177" s="56"/>
      <c r="F1177" s="56"/>
      <c r="G1177" s="56"/>
      <c r="H1177" s="16">
        <f ca="1">SUM(H1165:H1176)</f>
        <v>23</v>
      </c>
      <c r="I1177" s="16" t="s">
        <v>46</v>
      </c>
      <c r="J1177" s="16">
        <f ca="1">SUMPRODUCT(J1165:J1175,H1165:H1175)</f>
        <v>159</v>
      </c>
    </row>
    <row r="1178" spans="1:10" ht="27.95" customHeight="1" x14ac:dyDescent="0.25">
      <c r="A1178" s="22">
        <f>ROWS(A1165:B1176)+9</f>
        <v>21</v>
      </c>
      <c r="B1178" s="17"/>
      <c r="C1178" s="17"/>
      <c r="D1178" s="17"/>
      <c r="E1178" s="17"/>
      <c r="F1178" s="17"/>
      <c r="G1178" s="17"/>
      <c r="H1178" s="17"/>
      <c r="I1178" s="17"/>
      <c r="J1178" s="17"/>
    </row>
    <row r="1179" spans="1:10" ht="27.95" customHeight="1" x14ac:dyDescent="0.25">
      <c r="A1179" s="57" t="s">
        <v>42</v>
      </c>
      <c r="B1179" s="57"/>
      <c r="C1179" s="21">
        <f ca="1">INDIRECT(_xlfn.TEXTJOIN("",TRUE,A1181,"!",ADDRESS(5+A1182*A1178,12)))</f>
        <v>23</v>
      </c>
      <c r="D1179" s="57" t="s">
        <v>40</v>
      </c>
      <c r="E1179" s="57"/>
      <c r="F1179" s="18">
        <f ca="1">INDIRECT(_xlfn.TEXTJOIN("",TRUE,A1181,"!",ADDRESS(5+A1182*A1178,8)))</f>
        <v>6.9130434782608692</v>
      </c>
      <c r="G1179" s="57" t="s">
        <v>41</v>
      </c>
      <c r="H1179" s="57"/>
      <c r="I1179" s="58">
        <f ca="1">INDIRECT(_xlfn.TEXTJOIN("",TRUE,A1181,"!",ADDRESS(5+A1182*A1178,10)))</f>
        <v>6.9130434782608692</v>
      </c>
      <c r="J1179" s="58"/>
    </row>
    <row r="1180" spans="1:10" ht="27.95" customHeight="1" x14ac:dyDescent="0.25">
      <c r="A1180" s="19" t="s">
        <v>38</v>
      </c>
      <c r="B1180" s="59" t="str">
        <f ca="1">INDIRECT(_xlfn.TEXTJOIN("",TRUE,A1181,"!",ADDRESS(5+A1182*A1178,2)))</f>
        <v>PASS</v>
      </c>
      <c r="C1180" s="59"/>
      <c r="D1180" s="60" t="s">
        <v>39</v>
      </c>
      <c r="E1180" s="60"/>
      <c r="F1180" s="61" t="str">
        <f ca="1">INDIRECT(_xlfn.TEXTJOIN("",TRUE,A1181,"!",ADDRESS(5+A1182*A1178,5)))</f>
        <v/>
      </c>
      <c r="G1180" s="61"/>
      <c r="H1180" s="61"/>
      <c r="I1180" s="61"/>
      <c r="J1180" s="61"/>
    </row>
    <row r="1181" spans="1:10" ht="27.95" customHeight="1" x14ac:dyDescent="0.25">
      <c r="A1181" s="22" t="str">
        <f>A1160</f>
        <v>TC_I</v>
      </c>
    </row>
    <row r="1182" spans="1:10" ht="27.95" customHeight="1" x14ac:dyDescent="0.25">
      <c r="A1182" s="22">
        <f>A1161+1</f>
        <v>56</v>
      </c>
    </row>
    <row r="1183" spans="1:10" ht="27.95" customHeight="1" x14ac:dyDescent="0.25">
      <c r="A1183" s="62" t="s">
        <v>26</v>
      </c>
      <c r="B1183" s="62"/>
      <c r="C1183" s="62" t="str">
        <f ca="1">INDIRECT(_xlfn.TEXTJOIN("",TRUE,A1202,"!",ADDRESS(9+(A1203-1)*A1199,2)))</f>
        <v>Vaibhav Kumar Bharti</v>
      </c>
      <c r="D1183" s="62"/>
      <c r="E1183" s="62"/>
      <c r="F1183" s="62" t="s">
        <v>52</v>
      </c>
      <c r="G1183" s="62"/>
      <c r="H1183" s="62"/>
      <c r="I1183" s="63">
        <f ca="1">INDIRECT(_xlfn.TEXTJOIN("",TRUE,A1202,"!",ADDRESS(9+(A1203-1)*A1199,9)))</f>
        <v>250090101057</v>
      </c>
      <c r="J1183" s="63"/>
    </row>
    <row r="1184" spans="1:10" ht="27.95" customHeight="1" x14ac:dyDescent="0.25">
      <c r="A1184" s="62" t="s">
        <v>27</v>
      </c>
      <c r="B1184" s="62"/>
      <c r="C1184" s="62" t="str">
        <f ca="1">INDIRECT(_xlfn.TEXTJOIN("",TRUE,A1202,"!",ADDRESS(9+(A1203-1)*A1199,5)))</f>
        <v>Vinod Kumar Bharti</v>
      </c>
      <c r="D1184" s="62"/>
      <c r="E1184" s="62"/>
      <c r="F1184" s="64" t="s">
        <v>53</v>
      </c>
      <c r="G1184" s="64"/>
      <c r="H1184" s="64"/>
      <c r="I1184" s="63" t="str">
        <f ca="1">INDIRECT(_xlfn.TEXTJOIN("",TRUE,A1202,"!",ADDRESS(9+(A1203-1)*A1199,13)))</f>
        <v>UTU/2501104215</v>
      </c>
      <c r="J1184" s="63"/>
    </row>
    <row r="1185" spans="1:10" ht="27.95" customHeight="1" x14ac:dyDescent="0.25">
      <c r="A1185" s="59" t="s">
        <v>30</v>
      </c>
      <c r="B1185" s="59"/>
      <c r="C1185" s="59" t="s">
        <v>31</v>
      </c>
      <c r="D1185" s="59"/>
      <c r="E1185" s="59"/>
      <c r="F1185" s="59"/>
      <c r="G1185" s="59"/>
      <c r="H1185" s="15" t="s">
        <v>32</v>
      </c>
      <c r="I1185" s="15" t="s">
        <v>12</v>
      </c>
      <c r="J1185" s="15" t="s">
        <v>36</v>
      </c>
    </row>
    <row r="1186" spans="1:10" ht="27.95" customHeight="1" x14ac:dyDescent="0.25">
      <c r="A1186" s="49" t="str">
        <f ca="1">INDIRECT(_xlfn.TEXTJOIN("",TRUE,A1202,"!",ADDRESS(13+(A1203-1)*A1199,1)))</f>
        <v>AHT 002</v>
      </c>
      <c r="B1186" s="50"/>
      <c r="C1186" s="51" t="str">
        <f ca="1">INDIRECT(_xlfn.TEXTJOIN("",TRUE,A1202,"!",ADDRESS(13+(A1203-1)*A1199,2)))</f>
        <v>Engineering Chemistry</v>
      </c>
      <c r="D1186" s="52"/>
      <c r="E1186" s="52"/>
      <c r="F1186" s="52"/>
      <c r="G1186" s="53"/>
      <c r="H1186" s="20">
        <f ca="1">INDIRECT(_xlfn.TEXTJOIN("",TRUE,A1202,"!",ADDRESS(13+(A1203-1)*A1199,6)))</f>
        <v>4</v>
      </c>
      <c r="I1186" s="20" t="str">
        <f ca="1">INDIRECT(_xlfn.TEXTJOIN("",TRUE,A1202,"!",ADDRESS(13+(A1203-1)*A1199,13)))</f>
        <v>F</v>
      </c>
      <c r="J1186" s="20">
        <f ca="1">INDIRECT(_xlfn.TEXTJOIN("",TRUE,A1202,"!",ADDRESS(13+(A1203-1)*A1199,14)))</f>
        <v>0</v>
      </c>
    </row>
    <row r="1187" spans="1:10" ht="27.95" customHeight="1" x14ac:dyDescent="0.25">
      <c r="A1187" s="49" t="str">
        <f ca="1">INDIRECT(_xlfn.TEXTJOIN("",TRUE,A1202,"!",ADDRESS(14+(A1203-1)*A1199,1)))</f>
        <v>AHT 003</v>
      </c>
      <c r="B1187" s="50"/>
      <c r="C1187" s="51" t="str">
        <f ca="1">INDIRECT(_xlfn.TEXTJOIN("",TRUE,A1202,"!",ADDRESS(14+(A1203-1)*A1199,2)))</f>
        <v>Introduction to Engineering Mathematics</v>
      </c>
      <c r="D1187" s="52"/>
      <c r="E1187" s="52"/>
      <c r="F1187" s="52"/>
      <c r="G1187" s="53"/>
      <c r="H1187" s="20">
        <f ca="1">INDIRECT(_xlfn.TEXTJOIN("",TRUE,A1202,"!",ADDRESS(14+(A1203-1)*A1199,6)))</f>
        <v>4</v>
      </c>
      <c r="I1187" s="20" t="str">
        <f ca="1">INDIRECT(_xlfn.TEXTJOIN("",TRUE,A1202,"!",ADDRESS(14+(A1203-1)*A1199,13)))</f>
        <v>P</v>
      </c>
      <c r="J1187" s="20">
        <f ca="1">INDIRECT(_xlfn.TEXTJOIN("",TRUE,A1202,"!",ADDRESS(14+(A1203-1)*A1199,14)))</f>
        <v>4.5</v>
      </c>
    </row>
    <row r="1188" spans="1:10" ht="27.95" customHeight="1" x14ac:dyDescent="0.25">
      <c r="A1188" s="49" t="str">
        <f ca="1">INDIRECT(_xlfn.TEXTJOIN("",TRUE,A1202,"!",ADDRESS(15+(A1203-1)*A1199,1)))</f>
        <v>ECT 001</v>
      </c>
      <c r="B1188" s="50"/>
      <c r="C1188" s="51" t="str">
        <f ca="1">INDIRECT(_xlfn.TEXTJOIN("",TRUE,A1202,"!",ADDRESS(15+(A1203-1)*A1199,2)))</f>
        <v>Basic Electronics Engineering</v>
      </c>
      <c r="D1188" s="52"/>
      <c r="E1188" s="52"/>
      <c r="F1188" s="52"/>
      <c r="G1188" s="53"/>
      <c r="H1188" s="20">
        <f ca="1">INDIRECT(_xlfn.TEXTJOIN("",TRUE,A1202,"!",ADDRESS(15+(A1203-1)*A1199,6)))</f>
        <v>4</v>
      </c>
      <c r="I1188" s="20" t="str">
        <f ca="1">INDIRECT(_xlfn.TEXTJOIN("",TRUE,A1202,"!",ADDRESS(15+(A1203-1)*A1199,13)))</f>
        <v>F</v>
      </c>
      <c r="J1188" s="20">
        <f ca="1">INDIRECT(_xlfn.TEXTJOIN("",TRUE,A1202,"!",ADDRESS(15+(A1203-1)*A1199,14)))</f>
        <v>0</v>
      </c>
    </row>
    <row r="1189" spans="1:10" ht="27.95" customHeight="1" x14ac:dyDescent="0.25">
      <c r="A1189" s="49" t="str">
        <f ca="1">INDIRECT(_xlfn.TEXTJOIN("",TRUE,A1202,"!",ADDRESS(16+(A1203-1)*A1199,1)))</f>
        <v>MET 001</v>
      </c>
      <c r="B1189" s="50"/>
      <c r="C1189" s="51" t="str">
        <f ca="1">INDIRECT(_xlfn.TEXTJOIN("",TRUE,A1202,"!",ADDRESS(16+(A1203-1)*A1199,2)))</f>
        <v>Basic Mechanical Engineering</v>
      </c>
      <c r="D1189" s="52"/>
      <c r="E1189" s="52"/>
      <c r="F1189" s="52"/>
      <c r="G1189" s="53"/>
      <c r="H1189" s="20">
        <f ca="1">INDIRECT(_xlfn.TEXTJOIN("",TRUE,A1202,"!",ADDRESS(16+(A1203-1)*A1199,6)))</f>
        <v>4</v>
      </c>
      <c r="I1189" s="20" t="str">
        <f ca="1">INDIRECT(_xlfn.TEXTJOIN("",TRUE,A1202,"!",ADDRESS(16+(A1203-1)*A1199,13)))</f>
        <v>F</v>
      </c>
      <c r="J1189" s="20">
        <f ca="1">INDIRECT(_xlfn.TEXTJOIN("",TRUE,A1202,"!",ADDRESS(16+(A1203-1)*A1199,14)))</f>
        <v>0</v>
      </c>
    </row>
    <row r="1190" spans="1:10" ht="27.95" customHeight="1" x14ac:dyDescent="0.25">
      <c r="A1190" s="49" t="str">
        <f ca="1">INDIRECT(_xlfn.TEXTJOIN("",TRUE,A1202,"!",ADDRESS(17+(A1203-1)*A1199,1)))</f>
        <v>AHP 002</v>
      </c>
      <c r="B1190" s="50"/>
      <c r="C1190" s="51" t="str">
        <f ca="1">INDIRECT(_xlfn.TEXTJOIN("",TRUE,A1202,"!",ADDRESS(17+(A1203-1)*A1199,2)))</f>
        <v>Engineering Chemistry Lab</v>
      </c>
      <c r="D1190" s="52"/>
      <c r="E1190" s="52"/>
      <c r="F1190" s="52"/>
      <c r="G1190" s="53"/>
      <c r="H1190" s="20">
        <f ca="1">INDIRECT(_xlfn.TEXTJOIN("",TRUE,A1202,"!",ADDRESS(17+(A1203-1)*A1199,6)))</f>
        <v>1</v>
      </c>
      <c r="I1190" s="20" t="str">
        <f ca="1">INDIRECT(_xlfn.TEXTJOIN("",TRUE,A1202,"!",ADDRESS(17+(A1203-1)*A1199,13)))</f>
        <v>C+</v>
      </c>
      <c r="J1190" s="20">
        <f ca="1">INDIRECT(_xlfn.TEXTJOIN("",TRUE,A1202,"!",ADDRESS(17+(A1203-1)*A1199,14)))</f>
        <v>7.5</v>
      </c>
    </row>
    <row r="1191" spans="1:10" ht="27.95" customHeight="1" x14ac:dyDescent="0.25">
      <c r="A1191" s="49" t="str">
        <f ca="1">INDIRECT(_xlfn.TEXTJOIN("",TRUE,A1202,"!",ADDRESS(18+(A1203-1)*A1199,1)))</f>
        <v>ECP 001</v>
      </c>
      <c r="B1191" s="50"/>
      <c r="C1191" s="51" t="str">
        <f ca="1">INDIRECT(_xlfn.TEXTJOIN("",TRUE,A1202,"!",ADDRESS(18+(A1203-1)*A1199,2)))</f>
        <v>Basic Electronics Engineering Lab</v>
      </c>
      <c r="D1191" s="52"/>
      <c r="E1191" s="52"/>
      <c r="F1191" s="52"/>
      <c r="G1191" s="53"/>
      <c r="H1191" s="20">
        <f ca="1">INDIRECT(_xlfn.TEXTJOIN("",TRUE,A1202,"!",ADDRESS(18+(A1203-1)*A1199,6)))</f>
        <v>1</v>
      </c>
      <c r="I1191" s="20" t="str">
        <f ca="1">INDIRECT(_xlfn.TEXTJOIN("",TRUE,A1202,"!",ADDRESS(18+(A1203-1)*A1199,13)))</f>
        <v>C+</v>
      </c>
      <c r="J1191" s="20">
        <f ca="1">INDIRECT(_xlfn.TEXTJOIN("",TRUE,A1202,"!",ADDRESS(18+(A1203-1)*A1199,14)))</f>
        <v>7.5</v>
      </c>
    </row>
    <row r="1192" spans="1:10" ht="27.95" customHeight="1" x14ac:dyDescent="0.25">
      <c r="A1192" s="49" t="str">
        <f ca="1">INDIRECT(_xlfn.TEXTJOIN("",TRUE,A1202,"!",ADDRESS(19+(A1203-1)*A1199,1)))</f>
        <v>MEP 001</v>
      </c>
      <c r="B1192" s="50"/>
      <c r="C1192" s="51" t="str">
        <f ca="1">INDIRECT(_xlfn.TEXTJOIN("",TRUE,A1202,"!",ADDRESS(19+(A1203-1)*A1199,2)))</f>
        <v>Basic Mechanical Engineering Lab</v>
      </c>
      <c r="D1192" s="52"/>
      <c r="E1192" s="52"/>
      <c r="F1192" s="52"/>
      <c r="G1192" s="53"/>
      <c r="H1192" s="20">
        <f ca="1">INDIRECT(_xlfn.TEXTJOIN("",TRUE,A1202,"!",ADDRESS(19+(A1203-1)*A1199,6)))</f>
        <v>1</v>
      </c>
      <c r="I1192" s="20" t="str">
        <f ca="1">INDIRECT(_xlfn.TEXTJOIN("",TRUE,A1202,"!",ADDRESS(19+(A1203-1)*A1199,13)))</f>
        <v>B</v>
      </c>
      <c r="J1192" s="20">
        <f ca="1">INDIRECT(_xlfn.TEXTJOIN("",TRUE,A1202,"!",ADDRESS(19+(A1203-1)*A1199,14)))</f>
        <v>8</v>
      </c>
    </row>
    <row r="1193" spans="1:10" ht="27.95" customHeight="1" x14ac:dyDescent="0.25">
      <c r="A1193" s="49" t="str">
        <f ca="1">INDIRECT(_xlfn.TEXTJOIN("",TRUE,A1202,"!",ADDRESS(20+(A1203-1)*A1199,1)))</f>
        <v>MEP 003</v>
      </c>
      <c r="B1193" s="50"/>
      <c r="C1193" s="51" t="str">
        <f ca="1">INDIRECT(_xlfn.TEXTJOIN("",TRUE,A1202,"!",ADDRESS(20+(A1203-1)*A1199,2)))</f>
        <v>Workshop Practices Lab</v>
      </c>
      <c r="D1193" s="52"/>
      <c r="E1193" s="52"/>
      <c r="F1193" s="52"/>
      <c r="G1193" s="53"/>
      <c r="H1193" s="20">
        <f ca="1">INDIRECT(_xlfn.TEXTJOIN("",TRUE,A1202,"!",ADDRESS(20+(A1203-1)*A1199,6)))</f>
        <v>2</v>
      </c>
      <c r="I1193" s="20" t="str">
        <f ca="1">INDIRECT(_xlfn.TEXTJOIN("",TRUE,A1202,"!",ADDRESS(20+(A1203-1)*A1199,13)))</f>
        <v>B+</v>
      </c>
      <c r="J1193" s="20">
        <f ca="1">INDIRECT(_xlfn.TEXTJOIN("",TRUE,A1202,"!",ADDRESS(20+(A1203-1)*A1199,14)))</f>
        <v>8.5</v>
      </c>
    </row>
    <row r="1194" spans="1:10" ht="27.95" customHeight="1" x14ac:dyDescent="0.25">
      <c r="A1194" s="49" t="str">
        <f ca="1">INDIRECT(_xlfn.TEXTJOIN("",TRUE,A1202,"!",ADDRESS(21+(A1203-1)*A1199,1)))</f>
        <v>AHP 004</v>
      </c>
      <c r="B1194" s="50"/>
      <c r="C1194" s="51" t="str">
        <f ca="1">INDIRECT(_xlfn.TEXTJOIN("",TRUE,A1202,"!",ADDRESS(21+(A1203-1)*A1199,2)))</f>
        <v>Emerging Technologies in Engineering Lab</v>
      </c>
      <c r="D1194" s="52"/>
      <c r="E1194" s="52"/>
      <c r="F1194" s="52"/>
      <c r="G1194" s="53"/>
      <c r="H1194" s="20">
        <f ca="1">INDIRECT(_xlfn.TEXTJOIN("",TRUE,A1202,"!",ADDRESS(21+(A1203-1)*A1199,6)))</f>
        <v>1</v>
      </c>
      <c r="I1194" s="20" t="str">
        <f ca="1">INDIRECT(_xlfn.TEXTJOIN("",TRUE,A1202,"!",ADDRESS(21+(A1203-1)*A1199,13)))</f>
        <v>A+</v>
      </c>
      <c r="J1194" s="20">
        <f ca="1">INDIRECT(_xlfn.TEXTJOIN("",TRUE,A1202,"!",ADDRESS(21+(A1203-1)*A1199,14)))</f>
        <v>9.5</v>
      </c>
    </row>
    <row r="1195" spans="1:10" ht="27.95" customHeight="1" x14ac:dyDescent="0.25">
      <c r="A1195" s="49" t="str">
        <f ca="1">INDIRECT(_xlfn.TEXTJOIN("",TRUE,A1202,"!",ADDRESS(22+(A1203-1)*A1199,1)))</f>
        <v>CSP 002</v>
      </c>
      <c r="B1195" s="50"/>
      <c r="C1195" s="51" t="str">
        <f ca="1">INDIRECT(_xlfn.TEXTJOIN("",TRUE,A1202,"!",ADDRESS(22+(A1203-1)*A1199,2)))</f>
        <v>Computer Applications and IOT</v>
      </c>
      <c r="D1195" s="52"/>
      <c r="E1195" s="52"/>
      <c r="F1195" s="52"/>
      <c r="G1195" s="53"/>
      <c r="H1195" s="20">
        <f ca="1">INDIRECT(_xlfn.TEXTJOIN("",TRUE,A1202,"!",ADDRESS(22+(A1203-1)*A1199,6)))</f>
        <v>1</v>
      </c>
      <c r="I1195" s="20" t="str">
        <f ca="1">INDIRECT(_xlfn.TEXTJOIN("",TRUE,A1202,"!",ADDRESS(22+(A1203-1)*A1199,13)))</f>
        <v>B+</v>
      </c>
      <c r="J1195" s="20">
        <f ca="1">INDIRECT(_xlfn.TEXTJOIN("",TRUE,A1202,"!",ADDRESS(22+(A1203-1)*A1199,14)))</f>
        <v>8.5</v>
      </c>
    </row>
    <row r="1196" spans="1:10" ht="27.95" customHeight="1" x14ac:dyDescent="0.25">
      <c r="A1196" s="49" t="str">
        <f ca="1">INDIRECT(_xlfn.TEXTJOIN("",TRUE,A1202,"!",ADDRESS(23+(A1203-1)*A1199,1)))</f>
        <v>AHP 006</v>
      </c>
      <c r="B1196" s="50"/>
      <c r="C1196" s="51" t="str">
        <f ca="1">INDIRECT(_xlfn.TEXTJOIN("",TRUE,A1202,"!",ADDRESS(23+(A1203-1)*A1199,2)))</f>
        <v>English Language Lab ($)</v>
      </c>
      <c r="D1196" s="52"/>
      <c r="E1196" s="52"/>
      <c r="F1196" s="52"/>
      <c r="G1196" s="53"/>
      <c r="H1196" s="20">
        <f ca="1">INDIRECT(_xlfn.TEXTJOIN("",TRUE,A1202,"!",ADDRESS(23+(A1203-1)*A1199,6)))</f>
        <v>0</v>
      </c>
      <c r="I1196" s="20" t="str">
        <f ca="1">INDIRECT(_xlfn.TEXTJOIN("",TRUE,A1202,"!",ADDRESS(23+(A1203-1)*A1199,13)))</f>
        <v>C</v>
      </c>
      <c r="J1196" s="20">
        <f ca="1">INDIRECT(_xlfn.TEXTJOIN("",TRUE,A1202,"!",ADDRESS(23+(A1203-1)*A1199,14)))</f>
        <v>7</v>
      </c>
    </row>
    <row r="1197" spans="1:10" ht="27.95" customHeight="1" x14ac:dyDescent="0.25">
      <c r="A1197" s="49" t="str">
        <f ca="1">INDIRECT(_xlfn.TEXTJOIN("",TRUE,A1202,"!",ADDRESS(24+(A1203-1)*A1199,1)))</f>
        <v>GP 01</v>
      </c>
      <c r="B1197" s="50"/>
      <c r="C1197" s="51" t="str">
        <f ca="1">INDIRECT(_xlfn.TEXTJOIN("",TRUE,A1202,"!",ADDRESS(24+(A1203-1)*A1199,2)))</f>
        <v>General Proficiency ($)</v>
      </c>
      <c r="D1197" s="52"/>
      <c r="E1197" s="52"/>
      <c r="F1197" s="52"/>
      <c r="G1197" s="53"/>
      <c r="H1197" s="20">
        <f ca="1">INDIRECT(_xlfn.TEXTJOIN("",TRUE,A1202,"!",ADDRESS(24+(A1203-1)*A1199,6)))</f>
        <v>0</v>
      </c>
      <c r="I1197" s="54" t="str">
        <f ca="1">INDIRECT(_xlfn.TEXTJOIN("",TRUE,A1202,"!",ADDRESS(24+(A1203-1)*A1199,13)))</f>
        <v>Excellent</v>
      </c>
      <c r="J1197" s="55"/>
    </row>
    <row r="1198" spans="1:10" ht="27.95" customHeight="1" x14ac:dyDescent="0.25">
      <c r="A1198" s="56" t="s">
        <v>54</v>
      </c>
      <c r="B1198" s="56"/>
      <c r="C1198" s="56"/>
      <c r="D1198" s="56"/>
      <c r="E1198" s="56"/>
      <c r="F1198" s="56"/>
      <c r="G1198" s="56"/>
      <c r="H1198" s="16">
        <f ca="1">SUM(H1186:H1197)</f>
        <v>23</v>
      </c>
      <c r="I1198" s="16" t="s">
        <v>46</v>
      </c>
      <c r="J1198" s="16">
        <f ca="1">SUMPRODUCT(J1186:J1196,H1186:H1196)</f>
        <v>76</v>
      </c>
    </row>
    <row r="1199" spans="1:10" ht="27.95" customHeight="1" x14ac:dyDescent="0.25">
      <c r="A1199" s="22">
        <f>ROWS(A1186:B1197)+9</f>
        <v>21</v>
      </c>
      <c r="B1199" s="17"/>
      <c r="C1199" s="17"/>
      <c r="D1199" s="17"/>
      <c r="E1199" s="17"/>
      <c r="F1199" s="17"/>
      <c r="G1199" s="17"/>
      <c r="H1199" s="17"/>
      <c r="I1199" s="17"/>
      <c r="J1199" s="17"/>
    </row>
    <row r="1200" spans="1:10" ht="27.95" customHeight="1" x14ac:dyDescent="0.25">
      <c r="A1200" s="57" t="s">
        <v>42</v>
      </c>
      <c r="B1200" s="57"/>
      <c r="C1200" s="21">
        <f ca="1">INDIRECT(_xlfn.TEXTJOIN("",TRUE,A1202,"!",ADDRESS(5+A1203*A1199,12)))</f>
        <v>11</v>
      </c>
      <c r="D1200" s="57" t="s">
        <v>40</v>
      </c>
      <c r="E1200" s="57"/>
      <c r="F1200" s="18">
        <f ca="1">INDIRECT(_xlfn.TEXTJOIN("",TRUE,A1202,"!",ADDRESS(5+A1203*A1199,8)))</f>
        <v>3.3043478260869565</v>
      </c>
      <c r="G1200" s="57" t="s">
        <v>41</v>
      </c>
      <c r="H1200" s="57"/>
      <c r="I1200" s="58">
        <f ca="1">INDIRECT(_xlfn.TEXTJOIN("",TRUE,A1202,"!",ADDRESS(5+A1203*A1199,10)))</f>
        <v>3.3043478260869565</v>
      </c>
      <c r="J1200" s="58"/>
    </row>
    <row r="1201" spans="1:10" ht="27.95" customHeight="1" x14ac:dyDescent="0.25">
      <c r="A1201" s="19" t="s">
        <v>38</v>
      </c>
      <c r="B1201" s="59" t="str">
        <f ca="1">INDIRECT(_xlfn.TEXTJOIN("",TRUE,A1202,"!",ADDRESS(5+A1203*A1199,2)))</f>
        <v>CARRY OVER</v>
      </c>
      <c r="C1201" s="59"/>
      <c r="D1201" s="60" t="s">
        <v>39</v>
      </c>
      <c r="E1201" s="60"/>
      <c r="F1201" s="61" t="str">
        <f ca="1">INDIRECT(_xlfn.TEXTJOIN("",TRUE,A1202,"!",ADDRESS(5+A1203*A1199,5)))</f>
        <v>BACK IN AHT 002, ECT 001, MET 001</v>
      </c>
      <c r="G1201" s="61"/>
      <c r="H1201" s="61"/>
      <c r="I1201" s="61"/>
      <c r="J1201" s="61"/>
    </row>
    <row r="1202" spans="1:10" ht="27.95" customHeight="1" x14ac:dyDescent="0.25">
      <c r="A1202" s="22" t="str">
        <f>A1181</f>
        <v>TC_I</v>
      </c>
    </row>
    <row r="1203" spans="1:10" ht="27.95" customHeight="1" x14ac:dyDescent="0.25">
      <c r="A1203" s="22">
        <f>A1182+1</f>
        <v>57</v>
      </c>
    </row>
    <row r="1204" spans="1:10" ht="27.95" customHeight="1" x14ac:dyDescent="0.25">
      <c r="A1204" s="62" t="s">
        <v>26</v>
      </c>
      <c r="B1204" s="62"/>
      <c r="C1204" s="62" t="str">
        <f ca="1">INDIRECT(_xlfn.TEXTJOIN("",TRUE,A1223,"!",ADDRESS(9+(A1224-1)*A1220,2)))</f>
        <v>Vansh Gaganiya</v>
      </c>
      <c r="D1204" s="62"/>
      <c r="E1204" s="62"/>
      <c r="F1204" s="62" t="s">
        <v>52</v>
      </c>
      <c r="G1204" s="62"/>
      <c r="H1204" s="62"/>
      <c r="I1204" s="63">
        <f ca="1">INDIRECT(_xlfn.TEXTJOIN("",TRUE,A1223,"!",ADDRESS(9+(A1224-1)*A1220,9)))</f>
        <v>250090101058</v>
      </c>
      <c r="J1204" s="63"/>
    </row>
    <row r="1205" spans="1:10" ht="27.95" customHeight="1" x14ac:dyDescent="0.25">
      <c r="A1205" s="62" t="s">
        <v>27</v>
      </c>
      <c r="B1205" s="62"/>
      <c r="C1205" s="62" t="str">
        <f ca="1">INDIRECT(_xlfn.TEXTJOIN("",TRUE,A1223,"!",ADDRESS(9+(A1224-1)*A1220,5)))</f>
        <v>Manoj Kumar</v>
      </c>
      <c r="D1205" s="62"/>
      <c r="E1205" s="62"/>
      <c r="F1205" s="64" t="s">
        <v>53</v>
      </c>
      <c r="G1205" s="64"/>
      <c r="H1205" s="64"/>
      <c r="I1205" s="63" t="str">
        <f ca="1">INDIRECT(_xlfn.TEXTJOIN("",TRUE,A1223,"!",ADDRESS(9+(A1224-1)*A1220,13)))</f>
        <v>UTU/2501104369</v>
      </c>
      <c r="J1205" s="63"/>
    </row>
    <row r="1206" spans="1:10" ht="27.95" customHeight="1" x14ac:dyDescent="0.25">
      <c r="A1206" s="59" t="s">
        <v>30</v>
      </c>
      <c r="B1206" s="59"/>
      <c r="C1206" s="59" t="s">
        <v>31</v>
      </c>
      <c r="D1206" s="59"/>
      <c r="E1206" s="59"/>
      <c r="F1206" s="59"/>
      <c r="G1206" s="59"/>
      <c r="H1206" s="15" t="s">
        <v>32</v>
      </c>
      <c r="I1206" s="15" t="s">
        <v>12</v>
      </c>
      <c r="J1206" s="15" t="s">
        <v>36</v>
      </c>
    </row>
    <row r="1207" spans="1:10" ht="27.95" customHeight="1" x14ac:dyDescent="0.25">
      <c r="A1207" s="49" t="str">
        <f ca="1">INDIRECT(_xlfn.TEXTJOIN("",TRUE,A1223,"!",ADDRESS(13+(A1224-1)*A1220,1)))</f>
        <v>AHT 002</v>
      </c>
      <c r="B1207" s="50"/>
      <c r="C1207" s="51" t="str">
        <f ca="1">INDIRECT(_xlfn.TEXTJOIN("",TRUE,A1223,"!",ADDRESS(13+(A1224-1)*A1220,2)))</f>
        <v>Engineering Chemistry</v>
      </c>
      <c r="D1207" s="52"/>
      <c r="E1207" s="52"/>
      <c r="F1207" s="52"/>
      <c r="G1207" s="53"/>
      <c r="H1207" s="20">
        <f ca="1">INDIRECT(_xlfn.TEXTJOIN("",TRUE,A1223,"!",ADDRESS(13+(A1224-1)*A1220,6)))</f>
        <v>4</v>
      </c>
      <c r="I1207" s="20" t="str">
        <f ca="1">INDIRECT(_xlfn.TEXTJOIN("",TRUE,A1223,"!",ADDRESS(13+(A1224-1)*A1220,13)))</f>
        <v>P</v>
      </c>
      <c r="J1207" s="20">
        <f ca="1">INDIRECT(_xlfn.TEXTJOIN("",TRUE,A1223,"!",ADDRESS(13+(A1224-1)*A1220,14)))</f>
        <v>4.5</v>
      </c>
    </row>
    <row r="1208" spans="1:10" ht="27.95" customHeight="1" x14ac:dyDescent="0.25">
      <c r="A1208" s="49" t="str">
        <f ca="1">INDIRECT(_xlfn.TEXTJOIN("",TRUE,A1223,"!",ADDRESS(14+(A1224-1)*A1220,1)))</f>
        <v>AHT 003</v>
      </c>
      <c r="B1208" s="50"/>
      <c r="C1208" s="51" t="str">
        <f ca="1">INDIRECT(_xlfn.TEXTJOIN("",TRUE,A1223,"!",ADDRESS(14+(A1224-1)*A1220,2)))</f>
        <v>Introduction to Engineering Mathematics</v>
      </c>
      <c r="D1208" s="52"/>
      <c r="E1208" s="52"/>
      <c r="F1208" s="52"/>
      <c r="G1208" s="53"/>
      <c r="H1208" s="20">
        <f ca="1">INDIRECT(_xlfn.TEXTJOIN("",TRUE,A1223,"!",ADDRESS(14+(A1224-1)*A1220,6)))</f>
        <v>4</v>
      </c>
      <c r="I1208" s="20" t="str">
        <f ca="1">INDIRECT(_xlfn.TEXTJOIN("",TRUE,A1223,"!",ADDRESS(14+(A1224-1)*A1220,13)))</f>
        <v>P</v>
      </c>
      <c r="J1208" s="20">
        <f ca="1">INDIRECT(_xlfn.TEXTJOIN("",TRUE,A1223,"!",ADDRESS(14+(A1224-1)*A1220,14)))</f>
        <v>4.5</v>
      </c>
    </row>
    <row r="1209" spans="1:10" ht="27.95" customHeight="1" x14ac:dyDescent="0.25">
      <c r="A1209" s="49" t="str">
        <f ca="1">INDIRECT(_xlfn.TEXTJOIN("",TRUE,A1223,"!",ADDRESS(15+(A1224-1)*A1220,1)))</f>
        <v>ECT 001</v>
      </c>
      <c r="B1209" s="50"/>
      <c r="C1209" s="51" t="str">
        <f ca="1">INDIRECT(_xlfn.TEXTJOIN("",TRUE,A1223,"!",ADDRESS(15+(A1224-1)*A1220,2)))</f>
        <v>Basic Electronics Engineering</v>
      </c>
      <c r="D1209" s="52"/>
      <c r="E1209" s="52"/>
      <c r="F1209" s="52"/>
      <c r="G1209" s="53"/>
      <c r="H1209" s="20">
        <f ca="1">INDIRECT(_xlfn.TEXTJOIN("",TRUE,A1223,"!",ADDRESS(15+(A1224-1)*A1220,6)))</f>
        <v>4</v>
      </c>
      <c r="I1209" s="20" t="str">
        <f ca="1">INDIRECT(_xlfn.TEXTJOIN("",TRUE,A1223,"!",ADDRESS(15+(A1224-1)*A1220,13)))</f>
        <v>F</v>
      </c>
      <c r="J1209" s="20">
        <f ca="1">INDIRECT(_xlfn.TEXTJOIN("",TRUE,A1223,"!",ADDRESS(15+(A1224-1)*A1220,14)))</f>
        <v>0</v>
      </c>
    </row>
    <row r="1210" spans="1:10" ht="27.95" customHeight="1" x14ac:dyDescent="0.25">
      <c r="A1210" s="49" t="str">
        <f ca="1">INDIRECT(_xlfn.TEXTJOIN("",TRUE,A1223,"!",ADDRESS(16+(A1224-1)*A1220,1)))</f>
        <v>MET 001</v>
      </c>
      <c r="B1210" s="50"/>
      <c r="C1210" s="51" t="str">
        <f ca="1">INDIRECT(_xlfn.TEXTJOIN("",TRUE,A1223,"!",ADDRESS(16+(A1224-1)*A1220,2)))</f>
        <v>Basic Mechanical Engineering</v>
      </c>
      <c r="D1210" s="52"/>
      <c r="E1210" s="52"/>
      <c r="F1210" s="52"/>
      <c r="G1210" s="53"/>
      <c r="H1210" s="20">
        <f ca="1">INDIRECT(_xlfn.TEXTJOIN("",TRUE,A1223,"!",ADDRESS(16+(A1224-1)*A1220,6)))</f>
        <v>4</v>
      </c>
      <c r="I1210" s="20" t="str">
        <f ca="1">INDIRECT(_xlfn.TEXTJOIN("",TRUE,A1223,"!",ADDRESS(16+(A1224-1)*A1220,13)))</f>
        <v>F</v>
      </c>
      <c r="J1210" s="20">
        <f ca="1">INDIRECT(_xlfn.TEXTJOIN("",TRUE,A1223,"!",ADDRESS(16+(A1224-1)*A1220,14)))</f>
        <v>0</v>
      </c>
    </row>
    <row r="1211" spans="1:10" ht="27.95" customHeight="1" x14ac:dyDescent="0.25">
      <c r="A1211" s="49" t="str">
        <f ca="1">INDIRECT(_xlfn.TEXTJOIN("",TRUE,A1223,"!",ADDRESS(17+(A1224-1)*A1220,1)))</f>
        <v>AHP 002</v>
      </c>
      <c r="B1211" s="50"/>
      <c r="C1211" s="51" t="str">
        <f ca="1">INDIRECT(_xlfn.TEXTJOIN("",TRUE,A1223,"!",ADDRESS(17+(A1224-1)*A1220,2)))</f>
        <v>Engineering Chemistry Lab</v>
      </c>
      <c r="D1211" s="52"/>
      <c r="E1211" s="52"/>
      <c r="F1211" s="52"/>
      <c r="G1211" s="53"/>
      <c r="H1211" s="20">
        <f ca="1">INDIRECT(_xlfn.TEXTJOIN("",TRUE,A1223,"!",ADDRESS(17+(A1224-1)*A1220,6)))</f>
        <v>1</v>
      </c>
      <c r="I1211" s="20" t="str">
        <f ca="1">INDIRECT(_xlfn.TEXTJOIN("",TRUE,A1223,"!",ADDRESS(17+(A1224-1)*A1220,13)))</f>
        <v>C</v>
      </c>
      <c r="J1211" s="20">
        <f ca="1">INDIRECT(_xlfn.TEXTJOIN("",TRUE,A1223,"!",ADDRESS(17+(A1224-1)*A1220,14)))</f>
        <v>7</v>
      </c>
    </row>
    <row r="1212" spans="1:10" ht="27.95" customHeight="1" x14ac:dyDescent="0.25">
      <c r="A1212" s="49" t="str">
        <f ca="1">INDIRECT(_xlfn.TEXTJOIN("",TRUE,A1223,"!",ADDRESS(18+(A1224-1)*A1220,1)))</f>
        <v>ECP 001</v>
      </c>
      <c r="B1212" s="50"/>
      <c r="C1212" s="51" t="str">
        <f ca="1">INDIRECT(_xlfn.TEXTJOIN("",TRUE,A1223,"!",ADDRESS(18+(A1224-1)*A1220,2)))</f>
        <v>Basic Electronics Engineering Lab</v>
      </c>
      <c r="D1212" s="52"/>
      <c r="E1212" s="52"/>
      <c r="F1212" s="52"/>
      <c r="G1212" s="53"/>
      <c r="H1212" s="20">
        <f ca="1">INDIRECT(_xlfn.TEXTJOIN("",TRUE,A1223,"!",ADDRESS(18+(A1224-1)*A1220,6)))</f>
        <v>1</v>
      </c>
      <c r="I1212" s="20" t="str">
        <f ca="1">INDIRECT(_xlfn.TEXTJOIN("",TRUE,A1223,"!",ADDRESS(18+(A1224-1)*A1220,13)))</f>
        <v>D</v>
      </c>
      <c r="J1212" s="20">
        <f ca="1">INDIRECT(_xlfn.TEXTJOIN("",TRUE,A1223,"!",ADDRESS(18+(A1224-1)*A1220,14)))</f>
        <v>6</v>
      </c>
    </row>
    <row r="1213" spans="1:10" ht="27.95" customHeight="1" x14ac:dyDescent="0.25">
      <c r="A1213" s="49" t="str">
        <f ca="1">INDIRECT(_xlfn.TEXTJOIN("",TRUE,A1223,"!",ADDRESS(19+(A1224-1)*A1220,1)))</f>
        <v>MEP 001</v>
      </c>
      <c r="B1213" s="50"/>
      <c r="C1213" s="51" t="str">
        <f ca="1">INDIRECT(_xlfn.TEXTJOIN("",TRUE,A1223,"!",ADDRESS(19+(A1224-1)*A1220,2)))</f>
        <v>Basic Mechanical Engineering Lab</v>
      </c>
      <c r="D1213" s="52"/>
      <c r="E1213" s="52"/>
      <c r="F1213" s="52"/>
      <c r="G1213" s="53"/>
      <c r="H1213" s="20">
        <f ca="1">INDIRECT(_xlfn.TEXTJOIN("",TRUE,A1223,"!",ADDRESS(19+(A1224-1)*A1220,6)))</f>
        <v>1</v>
      </c>
      <c r="I1213" s="20" t="str">
        <f ca="1">INDIRECT(_xlfn.TEXTJOIN("",TRUE,A1223,"!",ADDRESS(19+(A1224-1)*A1220,13)))</f>
        <v>B</v>
      </c>
      <c r="J1213" s="20">
        <f ca="1">INDIRECT(_xlfn.TEXTJOIN("",TRUE,A1223,"!",ADDRESS(19+(A1224-1)*A1220,14)))</f>
        <v>8</v>
      </c>
    </row>
    <row r="1214" spans="1:10" ht="27.95" customHeight="1" x14ac:dyDescent="0.25">
      <c r="A1214" s="49" t="str">
        <f ca="1">INDIRECT(_xlfn.TEXTJOIN("",TRUE,A1223,"!",ADDRESS(20+(A1224-1)*A1220,1)))</f>
        <v>MEP 003</v>
      </c>
      <c r="B1214" s="50"/>
      <c r="C1214" s="51" t="str">
        <f ca="1">INDIRECT(_xlfn.TEXTJOIN("",TRUE,A1223,"!",ADDRESS(20+(A1224-1)*A1220,2)))</f>
        <v>Workshop Practices Lab</v>
      </c>
      <c r="D1214" s="52"/>
      <c r="E1214" s="52"/>
      <c r="F1214" s="52"/>
      <c r="G1214" s="53"/>
      <c r="H1214" s="20">
        <f ca="1">INDIRECT(_xlfn.TEXTJOIN("",TRUE,A1223,"!",ADDRESS(20+(A1224-1)*A1220,6)))</f>
        <v>2</v>
      </c>
      <c r="I1214" s="20" t="str">
        <f ca="1">INDIRECT(_xlfn.TEXTJOIN("",TRUE,A1223,"!",ADDRESS(20+(A1224-1)*A1220,13)))</f>
        <v>B+</v>
      </c>
      <c r="J1214" s="20">
        <f ca="1">INDIRECT(_xlfn.TEXTJOIN("",TRUE,A1223,"!",ADDRESS(20+(A1224-1)*A1220,14)))</f>
        <v>8.5</v>
      </c>
    </row>
    <row r="1215" spans="1:10" ht="27.95" customHeight="1" x14ac:dyDescent="0.25">
      <c r="A1215" s="49" t="str">
        <f ca="1">INDIRECT(_xlfn.TEXTJOIN("",TRUE,A1223,"!",ADDRESS(21+(A1224-1)*A1220,1)))</f>
        <v>AHP 004</v>
      </c>
      <c r="B1215" s="50"/>
      <c r="C1215" s="51" t="str">
        <f ca="1">INDIRECT(_xlfn.TEXTJOIN("",TRUE,A1223,"!",ADDRESS(21+(A1224-1)*A1220,2)))</f>
        <v>Emerging Technologies in Engineering Lab</v>
      </c>
      <c r="D1215" s="52"/>
      <c r="E1215" s="52"/>
      <c r="F1215" s="52"/>
      <c r="G1215" s="53"/>
      <c r="H1215" s="20">
        <f ca="1">INDIRECT(_xlfn.TEXTJOIN("",TRUE,A1223,"!",ADDRESS(21+(A1224-1)*A1220,6)))</f>
        <v>1</v>
      </c>
      <c r="I1215" s="20" t="str">
        <f ca="1">INDIRECT(_xlfn.TEXTJOIN("",TRUE,A1223,"!",ADDRESS(21+(A1224-1)*A1220,13)))</f>
        <v>A</v>
      </c>
      <c r="J1215" s="20">
        <f ca="1">INDIRECT(_xlfn.TEXTJOIN("",TRUE,A1223,"!",ADDRESS(21+(A1224-1)*A1220,14)))</f>
        <v>9</v>
      </c>
    </row>
    <row r="1216" spans="1:10" ht="27.95" customHeight="1" x14ac:dyDescent="0.25">
      <c r="A1216" s="49" t="str">
        <f ca="1">INDIRECT(_xlfn.TEXTJOIN("",TRUE,A1223,"!",ADDRESS(22+(A1224-1)*A1220,1)))</f>
        <v>CSP 002</v>
      </c>
      <c r="B1216" s="50"/>
      <c r="C1216" s="51" t="str">
        <f ca="1">INDIRECT(_xlfn.TEXTJOIN("",TRUE,A1223,"!",ADDRESS(22+(A1224-1)*A1220,2)))</f>
        <v>Computer Applications and IOT</v>
      </c>
      <c r="D1216" s="52"/>
      <c r="E1216" s="52"/>
      <c r="F1216" s="52"/>
      <c r="G1216" s="53"/>
      <c r="H1216" s="20">
        <f ca="1">INDIRECT(_xlfn.TEXTJOIN("",TRUE,A1223,"!",ADDRESS(22+(A1224-1)*A1220,6)))</f>
        <v>1</v>
      </c>
      <c r="I1216" s="20" t="str">
        <f ca="1">INDIRECT(_xlfn.TEXTJOIN("",TRUE,A1223,"!",ADDRESS(22+(A1224-1)*A1220,13)))</f>
        <v>B+</v>
      </c>
      <c r="J1216" s="20">
        <f ca="1">INDIRECT(_xlfn.TEXTJOIN("",TRUE,A1223,"!",ADDRESS(22+(A1224-1)*A1220,14)))</f>
        <v>8.5</v>
      </c>
    </row>
    <row r="1217" spans="1:10" ht="27.95" customHeight="1" x14ac:dyDescent="0.25">
      <c r="A1217" s="49" t="str">
        <f ca="1">INDIRECT(_xlfn.TEXTJOIN("",TRUE,A1223,"!",ADDRESS(23+(A1224-1)*A1220,1)))</f>
        <v>AHP 006</v>
      </c>
      <c r="B1217" s="50"/>
      <c r="C1217" s="51" t="str">
        <f ca="1">INDIRECT(_xlfn.TEXTJOIN("",TRUE,A1223,"!",ADDRESS(23+(A1224-1)*A1220,2)))</f>
        <v>English Language Lab ($)</v>
      </c>
      <c r="D1217" s="52"/>
      <c r="E1217" s="52"/>
      <c r="F1217" s="52"/>
      <c r="G1217" s="53"/>
      <c r="H1217" s="20">
        <f ca="1">INDIRECT(_xlfn.TEXTJOIN("",TRUE,A1223,"!",ADDRESS(23+(A1224-1)*A1220,6)))</f>
        <v>0</v>
      </c>
      <c r="I1217" s="20" t="str">
        <f ca="1">INDIRECT(_xlfn.TEXTJOIN("",TRUE,A1223,"!",ADDRESS(23+(A1224-1)*A1220,13)))</f>
        <v>D+</v>
      </c>
      <c r="J1217" s="20">
        <f ca="1">INDIRECT(_xlfn.TEXTJOIN("",TRUE,A1223,"!",ADDRESS(23+(A1224-1)*A1220,14)))</f>
        <v>6.5</v>
      </c>
    </row>
    <row r="1218" spans="1:10" ht="27.95" customHeight="1" x14ac:dyDescent="0.25">
      <c r="A1218" s="49" t="str">
        <f ca="1">INDIRECT(_xlfn.TEXTJOIN("",TRUE,A1223,"!",ADDRESS(24+(A1224-1)*A1220,1)))</f>
        <v>GP 01</v>
      </c>
      <c r="B1218" s="50"/>
      <c r="C1218" s="51" t="str">
        <f ca="1">INDIRECT(_xlfn.TEXTJOIN("",TRUE,A1223,"!",ADDRESS(24+(A1224-1)*A1220,2)))</f>
        <v>General Proficiency ($)</v>
      </c>
      <c r="D1218" s="52"/>
      <c r="E1218" s="52"/>
      <c r="F1218" s="52"/>
      <c r="G1218" s="53"/>
      <c r="H1218" s="20">
        <f ca="1">INDIRECT(_xlfn.TEXTJOIN("",TRUE,A1223,"!",ADDRESS(24+(A1224-1)*A1220,6)))</f>
        <v>0</v>
      </c>
      <c r="I1218" s="54" t="str">
        <f ca="1">INDIRECT(_xlfn.TEXTJOIN("",TRUE,A1223,"!",ADDRESS(24+(A1224-1)*A1220,13)))</f>
        <v>Excellent</v>
      </c>
      <c r="J1218" s="55"/>
    </row>
    <row r="1219" spans="1:10" ht="27.95" customHeight="1" x14ac:dyDescent="0.25">
      <c r="A1219" s="56" t="s">
        <v>54</v>
      </c>
      <c r="B1219" s="56"/>
      <c r="C1219" s="56"/>
      <c r="D1219" s="56"/>
      <c r="E1219" s="56"/>
      <c r="F1219" s="56"/>
      <c r="G1219" s="56"/>
      <c r="H1219" s="16">
        <f ca="1">SUM(H1207:H1218)</f>
        <v>23</v>
      </c>
      <c r="I1219" s="16" t="s">
        <v>46</v>
      </c>
      <c r="J1219" s="16">
        <f ca="1">SUMPRODUCT(J1207:J1217,H1207:H1217)</f>
        <v>91.5</v>
      </c>
    </row>
    <row r="1220" spans="1:10" ht="27.95" customHeight="1" x14ac:dyDescent="0.25">
      <c r="A1220" s="22">
        <f>ROWS(A1207:B1218)+9</f>
        <v>21</v>
      </c>
      <c r="B1220" s="17"/>
      <c r="C1220" s="17"/>
      <c r="D1220" s="17"/>
      <c r="E1220" s="17"/>
      <c r="F1220" s="17"/>
      <c r="G1220" s="17"/>
      <c r="H1220" s="17"/>
      <c r="I1220" s="17"/>
      <c r="J1220" s="17"/>
    </row>
    <row r="1221" spans="1:10" ht="27.95" customHeight="1" x14ac:dyDescent="0.25">
      <c r="A1221" s="57" t="s">
        <v>42</v>
      </c>
      <c r="B1221" s="57"/>
      <c r="C1221" s="21">
        <f ca="1">INDIRECT(_xlfn.TEXTJOIN("",TRUE,A1223,"!",ADDRESS(5+A1224*A1220,12)))</f>
        <v>15</v>
      </c>
      <c r="D1221" s="57" t="s">
        <v>40</v>
      </c>
      <c r="E1221" s="57"/>
      <c r="F1221" s="18">
        <f ca="1">INDIRECT(_xlfn.TEXTJOIN("",TRUE,A1223,"!",ADDRESS(5+A1224*A1220,8)))</f>
        <v>3.9782608695652173</v>
      </c>
      <c r="G1221" s="57" t="s">
        <v>41</v>
      </c>
      <c r="H1221" s="57"/>
      <c r="I1221" s="58">
        <f ca="1">INDIRECT(_xlfn.TEXTJOIN("",TRUE,A1223,"!",ADDRESS(5+A1224*A1220,10)))</f>
        <v>3.9782608695652173</v>
      </c>
      <c r="J1221" s="58"/>
    </row>
    <row r="1222" spans="1:10" ht="27.95" customHeight="1" x14ac:dyDescent="0.25">
      <c r="A1222" s="19" t="s">
        <v>38</v>
      </c>
      <c r="B1222" s="59" t="str">
        <f ca="1">INDIRECT(_xlfn.TEXTJOIN("",TRUE,A1223,"!",ADDRESS(5+A1224*A1220,2)))</f>
        <v>CARRY OVER</v>
      </c>
      <c r="C1222" s="59"/>
      <c r="D1222" s="60" t="s">
        <v>39</v>
      </c>
      <c r="E1222" s="60"/>
      <c r="F1222" s="61" t="str">
        <f ca="1">INDIRECT(_xlfn.TEXTJOIN("",TRUE,A1223,"!",ADDRESS(5+A1224*A1220,5)))</f>
        <v>BACK IN ECT 001, MET 001</v>
      </c>
      <c r="G1222" s="61"/>
      <c r="H1222" s="61"/>
      <c r="I1222" s="61"/>
      <c r="J1222" s="61"/>
    </row>
    <row r="1223" spans="1:10" ht="27.95" customHeight="1" x14ac:dyDescent="0.25">
      <c r="A1223" s="22" t="str">
        <f>A1202</f>
        <v>TC_I</v>
      </c>
    </row>
    <row r="1224" spans="1:10" ht="27.95" customHeight="1" x14ac:dyDescent="0.25">
      <c r="A1224" s="22">
        <f>A1203+1</f>
        <v>58</v>
      </c>
    </row>
    <row r="1225" spans="1:10" ht="27.95" customHeight="1" x14ac:dyDescent="0.25">
      <c r="A1225" s="62" t="s">
        <v>26</v>
      </c>
      <c r="B1225" s="62"/>
      <c r="C1225" s="62" t="str">
        <f ca="1">INDIRECT(_xlfn.TEXTJOIN("",TRUE,A1244,"!",ADDRESS(9+(A1245-1)*A1241,2)))</f>
        <v>Vansh Ruhela</v>
      </c>
      <c r="D1225" s="62"/>
      <c r="E1225" s="62"/>
      <c r="F1225" s="62" t="s">
        <v>52</v>
      </c>
      <c r="G1225" s="62"/>
      <c r="H1225" s="62"/>
      <c r="I1225" s="63">
        <f ca="1">INDIRECT(_xlfn.TEXTJOIN("",TRUE,A1244,"!",ADDRESS(9+(A1245-1)*A1241,9)))</f>
        <v>250090101059</v>
      </c>
      <c r="J1225" s="63"/>
    </row>
    <row r="1226" spans="1:10" ht="27.95" customHeight="1" x14ac:dyDescent="0.25">
      <c r="A1226" s="62" t="s">
        <v>27</v>
      </c>
      <c r="B1226" s="62"/>
      <c r="C1226" s="62" t="str">
        <f ca="1">INDIRECT(_xlfn.TEXTJOIN("",TRUE,A1244,"!",ADDRESS(9+(A1245-1)*A1241,5)))</f>
        <v>Virendra Ruhela</v>
      </c>
      <c r="D1226" s="62"/>
      <c r="E1226" s="62"/>
      <c r="F1226" s="64" t="s">
        <v>53</v>
      </c>
      <c r="G1226" s="64"/>
      <c r="H1226" s="64"/>
      <c r="I1226" s="63" t="str">
        <f ca="1">INDIRECT(_xlfn.TEXTJOIN("",TRUE,A1244,"!",ADDRESS(9+(A1245-1)*A1241,13)))</f>
        <v>UTU/2501103965</v>
      </c>
      <c r="J1226" s="63"/>
    </row>
    <row r="1227" spans="1:10" ht="27.95" customHeight="1" x14ac:dyDescent="0.25">
      <c r="A1227" s="59" t="s">
        <v>30</v>
      </c>
      <c r="B1227" s="59"/>
      <c r="C1227" s="59" t="s">
        <v>31</v>
      </c>
      <c r="D1227" s="59"/>
      <c r="E1227" s="59"/>
      <c r="F1227" s="59"/>
      <c r="G1227" s="59"/>
      <c r="H1227" s="15" t="s">
        <v>32</v>
      </c>
      <c r="I1227" s="15" t="s">
        <v>12</v>
      </c>
      <c r="J1227" s="15" t="s">
        <v>36</v>
      </c>
    </row>
    <row r="1228" spans="1:10" ht="27.95" customHeight="1" x14ac:dyDescent="0.25">
      <c r="A1228" s="49" t="str">
        <f ca="1">INDIRECT(_xlfn.TEXTJOIN("",TRUE,A1244,"!",ADDRESS(13+(A1245-1)*A1241,1)))</f>
        <v>AHT 002</v>
      </c>
      <c r="B1228" s="50"/>
      <c r="C1228" s="51" t="str">
        <f ca="1">INDIRECT(_xlfn.TEXTJOIN("",TRUE,A1244,"!",ADDRESS(13+(A1245-1)*A1241,2)))</f>
        <v>Engineering Chemistry</v>
      </c>
      <c r="D1228" s="52"/>
      <c r="E1228" s="52"/>
      <c r="F1228" s="52"/>
      <c r="G1228" s="53"/>
      <c r="H1228" s="20">
        <f ca="1">INDIRECT(_xlfn.TEXTJOIN("",TRUE,A1244,"!",ADDRESS(13+(A1245-1)*A1241,6)))</f>
        <v>4</v>
      </c>
      <c r="I1228" s="20" t="str">
        <f ca="1">INDIRECT(_xlfn.TEXTJOIN("",TRUE,A1244,"!",ADDRESS(13+(A1245-1)*A1241,13)))</f>
        <v>A</v>
      </c>
      <c r="J1228" s="20">
        <f ca="1">INDIRECT(_xlfn.TEXTJOIN("",TRUE,A1244,"!",ADDRESS(13+(A1245-1)*A1241,14)))</f>
        <v>9</v>
      </c>
    </row>
    <row r="1229" spans="1:10" ht="27.95" customHeight="1" x14ac:dyDescent="0.25">
      <c r="A1229" s="49" t="str">
        <f ca="1">INDIRECT(_xlfn.TEXTJOIN("",TRUE,A1244,"!",ADDRESS(14+(A1245-1)*A1241,1)))</f>
        <v>AHT 003</v>
      </c>
      <c r="B1229" s="50"/>
      <c r="C1229" s="51" t="str">
        <f ca="1">INDIRECT(_xlfn.TEXTJOIN("",TRUE,A1244,"!",ADDRESS(14+(A1245-1)*A1241,2)))</f>
        <v>Introduction to Engineering Mathematics</v>
      </c>
      <c r="D1229" s="52"/>
      <c r="E1229" s="52"/>
      <c r="F1229" s="52"/>
      <c r="G1229" s="53"/>
      <c r="H1229" s="20">
        <f ca="1">INDIRECT(_xlfn.TEXTJOIN("",TRUE,A1244,"!",ADDRESS(14+(A1245-1)*A1241,6)))</f>
        <v>4</v>
      </c>
      <c r="I1229" s="20" t="str">
        <f ca="1">INDIRECT(_xlfn.TEXTJOIN("",TRUE,A1244,"!",ADDRESS(14+(A1245-1)*A1241,13)))</f>
        <v>A</v>
      </c>
      <c r="J1229" s="20">
        <f ca="1">INDIRECT(_xlfn.TEXTJOIN("",TRUE,A1244,"!",ADDRESS(14+(A1245-1)*A1241,14)))</f>
        <v>9</v>
      </c>
    </row>
    <row r="1230" spans="1:10" ht="27.95" customHeight="1" x14ac:dyDescent="0.25">
      <c r="A1230" s="49" t="str">
        <f ca="1">INDIRECT(_xlfn.TEXTJOIN("",TRUE,A1244,"!",ADDRESS(15+(A1245-1)*A1241,1)))</f>
        <v>ECT 001</v>
      </c>
      <c r="B1230" s="50"/>
      <c r="C1230" s="51" t="str">
        <f ca="1">INDIRECT(_xlfn.TEXTJOIN("",TRUE,A1244,"!",ADDRESS(15+(A1245-1)*A1241,2)))</f>
        <v>Basic Electronics Engineering</v>
      </c>
      <c r="D1230" s="52"/>
      <c r="E1230" s="52"/>
      <c r="F1230" s="52"/>
      <c r="G1230" s="53"/>
      <c r="H1230" s="20">
        <f ca="1">INDIRECT(_xlfn.TEXTJOIN("",TRUE,A1244,"!",ADDRESS(15+(A1245-1)*A1241,6)))</f>
        <v>4</v>
      </c>
      <c r="I1230" s="20" t="str">
        <f ca="1">INDIRECT(_xlfn.TEXTJOIN("",TRUE,A1244,"!",ADDRESS(15+(A1245-1)*A1241,13)))</f>
        <v>B</v>
      </c>
      <c r="J1230" s="20">
        <f ca="1">INDIRECT(_xlfn.TEXTJOIN("",TRUE,A1244,"!",ADDRESS(15+(A1245-1)*A1241,14)))</f>
        <v>8</v>
      </c>
    </row>
    <row r="1231" spans="1:10" ht="27.95" customHeight="1" x14ac:dyDescent="0.25">
      <c r="A1231" s="49" t="str">
        <f ca="1">INDIRECT(_xlfn.TEXTJOIN("",TRUE,A1244,"!",ADDRESS(16+(A1245-1)*A1241,1)))</f>
        <v>MET 001</v>
      </c>
      <c r="B1231" s="50"/>
      <c r="C1231" s="51" t="str">
        <f ca="1">INDIRECT(_xlfn.TEXTJOIN("",TRUE,A1244,"!",ADDRESS(16+(A1245-1)*A1241,2)))</f>
        <v>Basic Mechanical Engineering</v>
      </c>
      <c r="D1231" s="52"/>
      <c r="E1231" s="52"/>
      <c r="F1231" s="52"/>
      <c r="G1231" s="53"/>
      <c r="H1231" s="20">
        <f ca="1">INDIRECT(_xlfn.TEXTJOIN("",TRUE,A1244,"!",ADDRESS(16+(A1245-1)*A1241,6)))</f>
        <v>4</v>
      </c>
      <c r="I1231" s="20" t="str">
        <f ca="1">INDIRECT(_xlfn.TEXTJOIN("",TRUE,A1244,"!",ADDRESS(16+(A1245-1)*A1241,13)))</f>
        <v>B+</v>
      </c>
      <c r="J1231" s="20">
        <f ca="1">INDIRECT(_xlfn.TEXTJOIN("",TRUE,A1244,"!",ADDRESS(16+(A1245-1)*A1241,14)))</f>
        <v>8.5</v>
      </c>
    </row>
    <row r="1232" spans="1:10" ht="27.95" customHeight="1" x14ac:dyDescent="0.25">
      <c r="A1232" s="49" t="str">
        <f ca="1">INDIRECT(_xlfn.TEXTJOIN("",TRUE,A1244,"!",ADDRESS(17+(A1245-1)*A1241,1)))</f>
        <v>AHP 002</v>
      </c>
      <c r="B1232" s="50"/>
      <c r="C1232" s="51" t="str">
        <f ca="1">INDIRECT(_xlfn.TEXTJOIN("",TRUE,A1244,"!",ADDRESS(17+(A1245-1)*A1241,2)))</f>
        <v>Engineering Chemistry Lab</v>
      </c>
      <c r="D1232" s="52"/>
      <c r="E1232" s="52"/>
      <c r="F1232" s="52"/>
      <c r="G1232" s="53"/>
      <c r="H1232" s="20">
        <f ca="1">INDIRECT(_xlfn.TEXTJOIN("",TRUE,A1244,"!",ADDRESS(17+(A1245-1)*A1241,6)))</f>
        <v>1</v>
      </c>
      <c r="I1232" s="20" t="str">
        <f ca="1">INDIRECT(_xlfn.TEXTJOIN("",TRUE,A1244,"!",ADDRESS(17+(A1245-1)*A1241,13)))</f>
        <v>A+</v>
      </c>
      <c r="J1232" s="20">
        <f ca="1">INDIRECT(_xlfn.TEXTJOIN("",TRUE,A1244,"!",ADDRESS(17+(A1245-1)*A1241,14)))</f>
        <v>9.5</v>
      </c>
    </row>
    <row r="1233" spans="1:10" ht="27.95" customHeight="1" x14ac:dyDescent="0.25">
      <c r="A1233" s="49" t="str">
        <f ca="1">INDIRECT(_xlfn.TEXTJOIN("",TRUE,A1244,"!",ADDRESS(18+(A1245-1)*A1241,1)))</f>
        <v>ECP 001</v>
      </c>
      <c r="B1233" s="50"/>
      <c r="C1233" s="51" t="str">
        <f ca="1">INDIRECT(_xlfn.TEXTJOIN("",TRUE,A1244,"!",ADDRESS(18+(A1245-1)*A1241,2)))</f>
        <v>Basic Electronics Engineering Lab</v>
      </c>
      <c r="D1233" s="52"/>
      <c r="E1233" s="52"/>
      <c r="F1233" s="52"/>
      <c r="G1233" s="53"/>
      <c r="H1233" s="20">
        <f ca="1">INDIRECT(_xlfn.TEXTJOIN("",TRUE,A1244,"!",ADDRESS(18+(A1245-1)*A1241,6)))</f>
        <v>1</v>
      </c>
      <c r="I1233" s="20" t="str">
        <f ca="1">INDIRECT(_xlfn.TEXTJOIN("",TRUE,A1244,"!",ADDRESS(18+(A1245-1)*A1241,13)))</f>
        <v>A+</v>
      </c>
      <c r="J1233" s="20">
        <f ca="1">INDIRECT(_xlfn.TEXTJOIN("",TRUE,A1244,"!",ADDRESS(18+(A1245-1)*A1241,14)))</f>
        <v>9.5</v>
      </c>
    </row>
    <row r="1234" spans="1:10" ht="27.95" customHeight="1" x14ac:dyDescent="0.25">
      <c r="A1234" s="49" t="str">
        <f ca="1">INDIRECT(_xlfn.TEXTJOIN("",TRUE,A1244,"!",ADDRESS(19+(A1245-1)*A1241,1)))</f>
        <v>MEP 001</v>
      </c>
      <c r="B1234" s="50"/>
      <c r="C1234" s="51" t="str">
        <f ca="1">INDIRECT(_xlfn.TEXTJOIN("",TRUE,A1244,"!",ADDRESS(19+(A1245-1)*A1241,2)))</f>
        <v>Basic Mechanical Engineering Lab</v>
      </c>
      <c r="D1234" s="52"/>
      <c r="E1234" s="52"/>
      <c r="F1234" s="52"/>
      <c r="G1234" s="53"/>
      <c r="H1234" s="20">
        <f ca="1">INDIRECT(_xlfn.TEXTJOIN("",TRUE,A1244,"!",ADDRESS(19+(A1245-1)*A1241,6)))</f>
        <v>1</v>
      </c>
      <c r="I1234" s="20" t="str">
        <f ca="1">INDIRECT(_xlfn.TEXTJOIN("",TRUE,A1244,"!",ADDRESS(19+(A1245-1)*A1241,13)))</f>
        <v>A</v>
      </c>
      <c r="J1234" s="20">
        <f ca="1">INDIRECT(_xlfn.TEXTJOIN("",TRUE,A1244,"!",ADDRESS(19+(A1245-1)*A1241,14)))</f>
        <v>9</v>
      </c>
    </row>
    <row r="1235" spans="1:10" ht="27.95" customHeight="1" x14ac:dyDescent="0.25">
      <c r="A1235" s="49" t="str">
        <f ca="1">INDIRECT(_xlfn.TEXTJOIN("",TRUE,A1244,"!",ADDRESS(20+(A1245-1)*A1241,1)))</f>
        <v>MEP 003</v>
      </c>
      <c r="B1235" s="50"/>
      <c r="C1235" s="51" t="str">
        <f ca="1">INDIRECT(_xlfn.TEXTJOIN("",TRUE,A1244,"!",ADDRESS(20+(A1245-1)*A1241,2)))</f>
        <v>Workshop Practices Lab</v>
      </c>
      <c r="D1235" s="52"/>
      <c r="E1235" s="52"/>
      <c r="F1235" s="52"/>
      <c r="G1235" s="53"/>
      <c r="H1235" s="20">
        <f ca="1">INDIRECT(_xlfn.TEXTJOIN("",TRUE,A1244,"!",ADDRESS(20+(A1245-1)*A1241,6)))</f>
        <v>2</v>
      </c>
      <c r="I1235" s="20" t="str">
        <f ca="1">INDIRECT(_xlfn.TEXTJOIN("",TRUE,A1244,"!",ADDRESS(20+(A1245-1)*A1241,13)))</f>
        <v>A</v>
      </c>
      <c r="J1235" s="20">
        <f ca="1">INDIRECT(_xlfn.TEXTJOIN("",TRUE,A1244,"!",ADDRESS(20+(A1245-1)*A1241,14)))</f>
        <v>9</v>
      </c>
    </row>
    <row r="1236" spans="1:10" ht="27.95" customHeight="1" x14ac:dyDescent="0.25">
      <c r="A1236" s="49" t="str">
        <f ca="1">INDIRECT(_xlfn.TEXTJOIN("",TRUE,A1244,"!",ADDRESS(21+(A1245-1)*A1241,1)))</f>
        <v>AHP 004</v>
      </c>
      <c r="B1236" s="50"/>
      <c r="C1236" s="51" t="str">
        <f ca="1">INDIRECT(_xlfn.TEXTJOIN("",TRUE,A1244,"!",ADDRESS(21+(A1245-1)*A1241,2)))</f>
        <v>Emerging Technologies in Engineering Lab</v>
      </c>
      <c r="D1236" s="52"/>
      <c r="E1236" s="52"/>
      <c r="F1236" s="52"/>
      <c r="G1236" s="53"/>
      <c r="H1236" s="20">
        <f ca="1">INDIRECT(_xlfn.TEXTJOIN("",TRUE,A1244,"!",ADDRESS(21+(A1245-1)*A1241,6)))</f>
        <v>1</v>
      </c>
      <c r="I1236" s="20" t="str">
        <f ca="1">INDIRECT(_xlfn.TEXTJOIN("",TRUE,A1244,"!",ADDRESS(21+(A1245-1)*A1241,13)))</f>
        <v>A</v>
      </c>
      <c r="J1236" s="20">
        <f ca="1">INDIRECT(_xlfn.TEXTJOIN("",TRUE,A1244,"!",ADDRESS(21+(A1245-1)*A1241,14)))</f>
        <v>9</v>
      </c>
    </row>
    <row r="1237" spans="1:10" ht="27.95" customHeight="1" x14ac:dyDescent="0.25">
      <c r="A1237" s="49" t="str">
        <f ca="1">INDIRECT(_xlfn.TEXTJOIN("",TRUE,A1244,"!",ADDRESS(22+(A1245-1)*A1241,1)))</f>
        <v>CSP 002</v>
      </c>
      <c r="B1237" s="50"/>
      <c r="C1237" s="51" t="str">
        <f ca="1">INDIRECT(_xlfn.TEXTJOIN("",TRUE,A1244,"!",ADDRESS(22+(A1245-1)*A1241,2)))</f>
        <v>Computer Applications and IOT</v>
      </c>
      <c r="D1237" s="52"/>
      <c r="E1237" s="52"/>
      <c r="F1237" s="52"/>
      <c r="G1237" s="53"/>
      <c r="H1237" s="20">
        <f ca="1">INDIRECT(_xlfn.TEXTJOIN("",TRUE,A1244,"!",ADDRESS(22+(A1245-1)*A1241,6)))</f>
        <v>1</v>
      </c>
      <c r="I1237" s="20" t="str">
        <f ca="1">INDIRECT(_xlfn.TEXTJOIN("",TRUE,A1244,"!",ADDRESS(22+(A1245-1)*A1241,13)))</f>
        <v>B+</v>
      </c>
      <c r="J1237" s="20">
        <f ca="1">INDIRECT(_xlfn.TEXTJOIN("",TRUE,A1244,"!",ADDRESS(22+(A1245-1)*A1241,14)))</f>
        <v>8.5</v>
      </c>
    </row>
    <row r="1238" spans="1:10" ht="27.95" customHeight="1" x14ac:dyDescent="0.25">
      <c r="A1238" s="49" t="str">
        <f ca="1">INDIRECT(_xlfn.TEXTJOIN("",TRUE,A1244,"!",ADDRESS(23+(A1245-1)*A1241,1)))</f>
        <v>AHP 006</v>
      </c>
      <c r="B1238" s="50"/>
      <c r="C1238" s="51" t="str">
        <f ca="1">INDIRECT(_xlfn.TEXTJOIN("",TRUE,A1244,"!",ADDRESS(23+(A1245-1)*A1241,2)))</f>
        <v>English Language Lab ($)</v>
      </c>
      <c r="D1238" s="52"/>
      <c r="E1238" s="52"/>
      <c r="F1238" s="52"/>
      <c r="G1238" s="53"/>
      <c r="H1238" s="20">
        <f ca="1">INDIRECT(_xlfn.TEXTJOIN("",TRUE,A1244,"!",ADDRESS(23+(A1245-1)*A1241,6)))</f>
        <v>0</v>
      </c>
      <c r="I1238" s="20" t="str">
        <f ca="1">INDIRECT(_xlfn.TEXTJOIN("",TRUE,A1244,"!",ADDRESS(23+(A1245-1)*A1241,13)))</f>
        <v>C+</v>
      </c>
      <c r="J1238" s="20">
        <f ca="1">INDIRECT(_xlfn.TEXTJOIN("",TRUE,A1244,"!",ADDRESS(23+(A1245-1)*A1241,14)))</f>
        <v>7.5</v>
      </c>
    </row>
    <row r="1239" spans="1:10" ht="27.95" customHeight="1" x14ac:dyDescent="0.25">
      <c r="A1239" s="49" t="str">
        <f ca="1">INDIRECT(_xlfn.TEXTJOIN("",TRUE,A1244,"!",ADDRESS(24+(A1245-1)*A1241,1)))</f>
        <v>GP 01</v>
      </c>
      <c r="B1239" s="50"/>
      <c r="C1239" s="51" t="str">
        <f ca="1">INDIRECT(_xlfn.TEXTJOIN("",TRUE,A1244,"!",ADDRESS(24+(A1245-1)*A1241,2)))</f>
        <v>General Proficiency ($)</v>
      </c>
      <c r="D1239" s="52"/>
      <c r="E1239" s="52"/>
      <c r="F1239" s="52"/>
      <c r="G1239" s="53"/>
      <c r="H1239" s="20">
        <f ca="1">INDIRECT(_xlfn.TEXTJOIN("",TRUE,A1244,"!",ADDRESS(24+(A1245-1)*A1241,6)))</f>
        <v>0</v>
      </c>
      <c r="I1239" s="54" t="str">
        <f ca="1">INDIRECT(_xlfn.TEXTJOIN("",TRUE,A1244,"!",ADDRESS(24+(A1245-1)*A1241,13)))</f>
        <v>Excellent</v>
      </c>
      <c r="J1239" s="55"/>
    </row>
    <row r="1240" spans="1:10" ht="27.95" customHeight="1" x14ac:dyDescent="0.25">
      <c r="A1240" s="56" t="s">
        <v>54</v>
      </c>
      <c r="B1240" s="56"/>
      <c r="C1240" s="56"/>
      <c r="D1240" s="56"/>
      <c r="E1240" s="56"/>
      <c r="F1240" s="56"/>
      <c r="G1240" s="56"/>
      <c r="H1240" s="16">
        <f ca="1">SUM(H1228:H1239)</f>
        <v>23</v>
      </c>
      <c r="I1240" s="16" t="s">
        <v>46</v>
      </c>
      <c r="J1240" s="16">
        <f ca="1">SUMPRODUCT(J1228:J1238,H1228:H1238)</f>
        <v>201.5</v>
      </c>
    </row>
    <row r="1241" spans="1:10" ht="27.95" customHeight="1" x14ac:dyDescent="0.25">
      <c r="A1241" s="22">
        <f>ROWS(A1228:B1239)+9</f>
        <v>21</v>
      </c>
      <c r="B1241" s="17"/>
      <c r="C1241" s="17"/>
      <c r="D1241" s="17"/>
      <c r="E1241" s="17"/>
      <c r="F1241" s="17"/>
      <c r="G1241" s="17"/>
      <c r="H1241" s="17"/>
      <c r="I1241" s="17"/>
      <c r="J1241" s="17"/>
    </row>
    <row r="1242" spans="1:10" ht="27.95" customHeight="1" x14ac:dyDescent="0.25">
      <c r="A1242" s="57" t="s">
        <v>42</v>
      </c>
      <c r="B1242" s="57"/>
      <c r="C1242" s="21">
        <f ca="1">INDIRECT(_xlfn.TEXTJOIN("",TRUE,A1244,"!",ADDRESS(5+A1245*A1241,12)))</f>
        <v>23</v>
      </c>
      <c r="D1242" s="57" t="s">
        <v>40</v>
      </c>
      <c r="E1242" s="57"/>
      <c r="F1242" s="18">
        <f ca="1">INDIRECT(_xlfn.TEXTJOIN("",TRUE,A1244,"!",ADDRESS(5+A1245*A1241,8)))</f>
        <v>8.7608695652173907</v>
      </c>
      <c r="G1242" s="57" t="s">
        <v>41</v>
      </c>
      <c r="H1242" s="57"/>
      <c r="I1242" s="58">
        <f ca="1">INDIRECT(_xlfn.TEXTJOIN("",TRUE,A1244,"!",ADDRESS(5+A1245*A1241,10)))</f>
        <v>8.7608695652173907</v>
      </c>
      <c r="J1242" s="58"/>
    </row>
    <row r="1243" spans="1:10" ht="27.95" customHeight="1" x14ac:dyDescent="0.25">
      <c r="A1243" s="19" t="s">
        <v>38</v>
      </c>
      <c r="B1243" s="59" t="str">
        <f ca="1">INDIRECT(_xlfn.TEXTJOIN("",TRUE,A1244,"!",ADDRESS(5+A1245*A1241,2)))</f>
        <v>PASS</v>
      </c>
      <c r="C1243" s="59"/>
      <c r="D1243" s="60" t="s">
        <v>39</v>
      </c>
      <c r="E1243" s="60"/>
      <c r="F1243" s="61" t="str">
        <f ca="1">INDIRECT(_xlfn.TEXTJOIN("",TRUE,A1244,"!",ADDRESS(5+A1245*A1241,5)))</f>
        <v/>
      </c>
      <c r="G1243" s="61"/>
      <c r="H1243" s="61"/>
      <c r="I1243" s="61"/>
      <c r="J1243" s="61"/>
    </row>
    <row r="1244" spans="1:10" ht="27.95" customHeight="1" x14ac:dyDescent="0.25">
      <c r="A1244" s="22" t="str">
        <f>A1223</f>
        <v>TC_I</v>
      </c>
    </row>
    <row r="1245" spans="1:10" ht="27.95" customHeight="1" x14ac:dyDescent="0.25">
      <c r="A1245" s="22">
        <f>A1224+1</f>
        <v>59</v>
      </c>
    </row>
    <row r="1246" spans="1:10" ht="27.95" customHeight="1" x14ac:dyDescent="0.25">
      <c r="A1246" s="62" t="s">
        <v>26</v>
      </c>
      <c r="B1246" s="62"/>
      <c r="C1246" s="62" t="str">
        <f ca="1">INDIRECT(_xlfn.TEXTJOIN("",TRUE,A1265,"!",ADDRESS(9+(A1266-1)*A1262,2)))</f>
        <v>Vipul Rawat</v>
      </c>
      <c r="D1246" s="62"/>
      <c r="E1246" s="62"/>
      <c r="F1246" s="62" t="s">
        <v>52</v>
      </c>
      <c r="G1246" s="62"/>
      <c r="H1246" s="62"/>
      <c r="I1246" s="63">
        <f ca="1">INDIRECT(_xlfn.TEXTJOIN("",TRUE,A1265,"!",ADDRESS(9+(A1266-1)*A1262,9)))</f>
        <v>250090101060</v>
      </c>
      <c r="J1246" s="63"/>
    </row>
    <row r="1247" spans="1:10" ht="27.95" customHeight="1" x14ac:dyDescent="0.25">
      <c r="A1247" s="62" t="s">
        <v>27</v>
      </c>
      <c r="B1247" s="62"/>
      <c r="C1247" s="62" t="str">
        <f ca="1">INDIRECT(_xlfn.TEXTJOIN("",TRUE,A1265,"!",ADDRESS(9+(A1266-1)*A1262,5)))</f>
        <v>Manjeet Singh Rawat</v>
      </c>
      <c r="D1247" s="62"/>
      <c r="E1247" s="62"/>
      <c r="F1247" s="64" t="s">
        <v>53</v>
      </c>
      <c r="G1247" s="64"/>
      <c r="H1247" s="64"/>
      <c r="I1247" s="63" t="str">
        <f ca="1">INDIRECT(_xlfn.TEXTJOIN("",TRUE,A1265,"!",ADDRESS(9+(A1266-1)*A1262,13)))</f>
        <v>UTU/2501103903</v>
      </c>
      <c r="J1247" s="63"/>
    </row>
    <row r="1248" spans="1:10" ht="27.95" customHeight="1" x14ac:dyDescent="0.25">
      <c r="A1248" s="59" t="s">
        <v>30</v>
      </c>
      <c r="B1248" s="59"/>
      <c r="C1248" s="59" t="s">
        <v>31</v>
      </c>
      <c r="D1248" s="59"/>
      <c r="E1248" s="59"/>
      <c r="F1248" s="59"/>
      <c r="G1248" s="59"/>
      <c r="H1248" s="15" t="s">
        <v>32</v>
      </c>
      <c r="I1248" s="15" t="s">
        <v>12</v>
      </c>
      <c r="J1248" s="15" t="s">
        <v>36</v>
      </c>
    </row>
    <row r="1249" spans="1:10" ht="27.95" customHeight="1" x14ac:dyDescent="0.25">
      <c r="A1249" s="49" t="str">
        <f ca="1">INDIRECT(_xlfn.TEXTJOIN("",TRUE,A1265,"!",ADDRESS(13+(A1266-1)*A1262,1)))</f>
        <v>AHT 002</v>
      </c>
      <c r="B1249" s="50"/>
      <c r="C1249" s="51" t="str">
        <f ca="1">INDIRECT(_xlfn.TEXTJOIN("",TRUE,A1265,"!",ADDRESS(13+(A1266-1)*A1262,2)))</f>
        <v>Engineering Chemistry</v>
      </c>
      <c r="D1249" s="52"/>
      <c r="E1249" s="52"/>
      <c r="F1249" s="52"/>
      <c r="G1249" s="53"/>
      <c r="H1249" s="20">
        <f ca="1">INDIRECT(_xlfn.TEXTJOIN("",TRUE,A1265,"!",ADDRESS(13+(A1266-1)*A1262,6)))</f>
        <v>4</v>
      </c>
      <c r="I1249" s="20" t="str">
        <f ca="1">INDIRECT(_xlfn.TEXTJOIN("",TRUE,A1265,"!",ADDRESS(13+(A1266-1)*A1262,13)))</f>
        <v>C</v>
      </c>
      <c r="J1249" s="20">
        <f ca="1">INDIRECT(_xlfn.TEXTJOIN("",TRUE,A1265,"!",ADDRESS(13+(A1266-1)*A1262,14)))</f>
        <v>7</v>
      </c>
    </row>
    <row r="1250" spans="1:10" ht="27.95" customHeight="1" x14ac:dyDescent="0.25">
      <c r="A1250" s="49" t="str">
        <f ca="1">INDIRECT(_xlfn.TEXTJOIN("",TRUE,A1265,"!",ADDRESS(14+(A1266-1)*A1262,1)))</f>
        <v>AHT 003</v>
      </c>
      <c r="B1250" s="50"/>
      <c r="C1250" s="51" t="str">
        <f ca="1">INDIRECT(_xlfn.TEXTJOIN("",TRUE,A1265,"!",ADDRESS(14+(A1266-1)*A1262,2)))</f>
        <v>Introduction to Engineering Mathematics</v>
      </c>
      <c r="D1250" s="52"/>
      <c r="E1250" s="52"/>
      <c r="F1250" s="52"/>
      <c r="G1250" s="53"/>
      <c r="H1250" s="20">
        <f ca="1">INDIRECT(_xlfn.TEXTJOIN("",TRUE,A1265,"!",ADDRESS(14+(A1266-1)*A1262,6)))</f>
        <v>4</v>
      </c>
      <c r="I1250" s="20" t="str">
        <f ca="1">INDIRECT(_xlfn.TEXTJOIN("",TRUE,A1265,"!",ADDRESS(14+(A1266-1)*A1262,13)))</f>
        <v>D</v>
      </c>
      <c r="J1250" s="20">
        <f ca="1">INDIRECT(_xlfn.TEXTJOIN("",TRUE,A1265,"!",ADDRESS(14+(A1266-1)*A1262,14)))</f>
        <v>6</v>
      </c>
    </row>
    <row r="1251" spans="1:10" ht="27.95" customHeight="1" x14ac:dyDescent="0.25">
      <c r="A1251" s="49" t="str">
        <f ca="1">INDIRECT(_xlfn.TEXTJOIN("",TRUE,A1265,"!",ADDRESS(15+(A1266-1)*A1262,1)))</f>
        <v>ECT 001</v>
      </c>
      <c r="B1251" s="50"/>
      <c r="C1251" s="51" t="str">
        <f ca="1">INDIRECT(_xlfn.TEXTJOIN("",TRUE,A1265,"!",ADDRESS(15+(A1266-1)*A1262,2)))</f>
        <v>Basic Electronics Engineering</v>
      </c>
      <c r="D1251" s="52"/>
      <c r="E1251" s="52"/>
      <c r="F1251" s="52"/>
      <c r="G1251" s="53"/>
      <c r="H1251" s="20">
        <f ca="1">INDIRECT(_xlfn.TEXTJOIN("",TRUE,A1265,"!",ADDRESS(15+(A1266-1)*A1262,6)))</f>
        <v>4</v>
      </c>
      <c r="I1251" s="20" t="str">
        <f ca="1">INDIRECT(_xlfn.TEXTJOIN("",TRUE,A1265,"!",ADDRESS(15+(A1266-1)*A1262,13)))</f>
        <v>E+</v>
      </c>
      <c r="J1251" s="20">
        <f ca="1">INDIRECT(_xlfn.TEXTJOIN("",TRUE,A1265,"!",ADDRESS(15+(A1266-1)*A1262,14)))</f>
        <v>5.5</v>
      </c>
    </row>
    <row r="1252" spans="1:10" ht="27.95" customHeight="1" x14ac:dyDescent="0.25">
      <c r="A1252" s="49" t="str">
        <f ca="1">INDIRECT(_xlfn.TEXTJOIN("",TRUE,A1265,"!",ADDRESS(16+(A1266-1)*A1262,1)))</f>
        <v>MET 001</v>
      </c>
      <c r="B1252" s="50"/>
      <c r="C1252" s="51" t="str">
        <f ca="1">INDIRECT(_xlfn.TEXTJOIN("",TRUE,A1265,"!",ADDRESS(16+(A1266-1)*A1262,2)))</f>
        <v>Basic Mechanical Engineering</v>
      </c>
      <c r="D1252" s="52"/>
      <c r="E1252" s="52"/>
      <c r="F1252" s="52"/>
      <c r="G1252" s="53"/>
      <c r="H1252" s="20">
        <f ca="1">INDIRECT(_xlfn.TEXTJOIN("",TRUE,A1265,"!",ADDRESS(16+(A1266-1)*A1262,6)))</f>
        <v>4</v>
      </c>
      <c r="I1252" s="20" t="str">
        <f ca="1">INDIRECT(_xlfn.TEXTJOIN("",TRUE,A1265,"!",ADDRESS(16+(A1266-1)*A1262,13)))</f>
        <v>E</v>
      </c>
      <c r="J1252" s="20">
        <f ca="1">INDIRECT(_xlfn.TEXTJOIN("",TRUE,A1265,"!",ADDRESS(16+(A1266-1)*A1262,14)))</f>
        <v>5</v>
      </c>
    </row>
    <row r="1253" spans="1:10" ht="27.95" customHeight="1" x14ac:dyDescent="0.25">
      <c r="A1253" s="49" t="str">
        <f ca="1">INDIRECT(_xlfn.TEXTJOIN("",TRUE,A1265,"!",ADDRESS(17+(A1266-1)*A1262,1)))</f>
        <v>AHP 002</v>
      </c>
      <c r="B1253" s="50"/>
      <c r="C1253" s="51" t="str">
        <f ca="1">INDIRECT(_xlfn.TEXTJOIN("",TRUE,A1265,"!",ADDRESS(17+(A1266-1)*A1262,2)))</f>
        <v>Engineering Chemistry Lab</v>
      </c>
      <c r="D1253" s="52"/>
      <c r="E1253" s="52"/>
      <c r="F1253" s="52"/>
      <c r="G1253" s="53"/>
      <c r="H1253" s="20">
        <f ca="1">INDIRECT(_xlfn.TEXTJOIN("",TRUE,A1265,"!",ADDRESS(17+(A1266-1)*A1262,6)))</f>
        <v>1</v>
      </c>
      <c r="I1253" s="20" t="str">
        <f ca="1">INDIRECT(_xlfn.TEXTJOIN("",TRUE,A1265,"!",ADDRESS(17+(A1266-1)*A1262,13)))</f>
        <v>B</v>
      </c>
      <c r="J1253" s="20">
        <f ca="1">INDIRECT(_xlfn.TEXTJOIN("",TRUE,A1265,"!",ADDRESS(17+(A1266-1)*A1262,14)))</f>
        <v>8</v>
      </c>
    </row>
    <row r="1254" spans="1:10" ht="27.95" customHeight="1" x14ac:dyDescent="0.25">
      <c r="A1254" s="49" t="str">
        <f ca="1">INDIRECT(_xlfn.TEXTJOIN("",TRUE,A1265,"!",ADDRESS(18+(A1266-1)*A1262,1)))</f>
        <v>ECP 001</v>
      </c>
      <c r="B1254" s="50"/>
      <c r="C1254" s="51" t="str">
        <f ca="1">INDIRECT(_xlfn.TEXTJOIN("",TRUE,A1265,"!",ADDRESS(18+(A1266-1)*A1262,2)))</f>
        <v>Basic Electronics Engineering Lab</v>
      </c>
      <c r="D1254" s="52"/>
      <c r="E1254" s="52"/>
      <c r="F1254" s="52"/>
      <c r="G1254" s="53"/>
      <c r="H1254" s="20">
        <f ca="1">INDIRECT(_xlfn.TEXTJOIN("",TRUE,A1265,"!",ADDRESS(18+(A1266-1)*A1262,6)))</f>
        <v>1</v>
      </c>
      <c r="I1254" s="20" t="str">
        <f ca="1">INDIRECT(_xlfn.TEXTJOIN("",TRUE,A1265,"!",ADDRESS(18+(A1266-1)*A1262,13)))</f>
        <v>D+</v>
      </c>
      <c r="J1254" s="20">
        <f ca="1">INDIRECT(_xlfn.TEXTJOIN("",TRUE,A1265,"!",ADDRESS(18+(A1266-1)*A1262,14)))</f>
        <v>6.5</v>
      </c>
    </row>
    <row r="1255" spans="1:10" ht="27.95" customHeight="1" x14ac:dyDescent="0.25">
      <c r="A1255" s="49" t="str">
        <f ca="1">INDIRECT(_xlfn.TEXTJOIN("",TRUE,A1265,"!",ADDRESS(19+(A1266-1)*A1262,1)))</f>
        <v>MEP 001</v>
      </c>
      <c r="B1255" s="50"/>
      <c r="C1255" s="51" t="str">
        <f ca="1">INDIRECT(_xlfn.TEXTJOIN("",TRUE,A1265,"!",ADDRESS(19+(A1266-1)*A1262,2)))</f>
        <v>Basic Mechanical Engineering Lab</v>
      </c>
      <c r="D1255" s="52"/>
      <c r="E1255" s="52"/>
      <c r="F1255" s="52"/>
      <c r="G1255" s="53"/>
      <c r="H1255" s="20">
        <f ca="1">INDIRECT(_xlfn.TEXTJOIN("",TRUE,A1265,"!",ADDRESS(19+(A1266-1)*A1262,6)))</f>
        <v>1</v>
      </c>
      <c r="I1255" s="20" t="str">
        <f ca="1">INDIRECT(_xlfn.TEXTJOIN("",TRUE,A1265,"!",ADDRESS(19+(A1266-1)*A1262,13)))</f>
        <v>B+</v>
      </c>
      <c r="J1255" s="20">
        <f ca="1">INDIRECT(_xlfn.TEXTJOIN("",TRUE,A1265,"!",ADDRESS(19+(A1266-1)*A1262,14)))</f>
        <v>8.5</v>
      </c>
    </row>
    <row r="1256" spans="1:10" ht="27.95" customHeight="1" x14ac:dyDescent="0.25">
      <c r="A1256" s="49" t="str">
        <f ca="1">INDIRECT(_xlfn.TEXTJOIN("",TRUE,A1265,"!",ADDRESS(20+(A1266-1)*A1262,1)))</f>
        <v>MEP 003</v>
      </c>
      <c r="B1256" s="50"/>
      <c r="C1256" s="51" t="str">
        <f ca="1">INDIRECT(_xlfn.TEXTJOIN("",TRUE,A1265,"!",ADDRESS(20+(A1266-1)*A1262,2)))</f>
        <v>Workshop Practices Lab</v>
      </c>
      <c r="D1256" s="52"/>
      <c r="E1256" s="52"/>
      <c r="F1256" s="52"/>
      <c r="G1256" s="53"/>
      <c r="H1256" s="20">
        <f ca="1">INDIRECT(_xlfn.TEXTJOIN("",TRUE,A1265,"!",ADDRESS(20+(A1266-1)*A1262,6)))</f>
        <v>2</v>
      </c>
      <c r="I1256" s="20" t="str">
        <f ca="1">INDIRECT(_xlfn.TEXTJOIN("",TRUE,A1265,"!",ADDRESS(20+(A1266-1)*A1262,13)))</f>
        <v>A</v>
      </c>
      <c r="J1256" s="20">
        <f ca="1">INDIRECT(_xlfn.TEXTJOIN("",TRUE,A1265,"!",ADDRESS(20+(A1266-1)*A1262,14)))</f>
        <v>9</v>
      </c>
    </row>
    <row r="1257" spans="1:10" ht="27.95" customHeight="1" x14ac:dyDescent="0.25">
      <c r="A1257" s="49" t="str">
        <f ca="1">INDIRECT(_xlfn.TEXTJOIN("",TRUE,A1265,"!",ADDRESS(21+(A1266-1)*A1262,1)))</f>
        <v>AHP 004</v>
      </c>
      <c r="B1257" s="50"/>
      <c r="C1257" s="51" t="str">
        <f ca="1">INDIRECT(_xlfn.TEXTJOIN("",TRUE,A1265,"!",ADDRESS(21+(A1266-1)*A1262,2)))</f>
        <v>Emerging Technologies in Engineering Lab</v>
      </c>
      <c r="D1257" s="52"/>
      <c r="E1257" s="52"/>
      <c r="F1257" s="52"/>
      <c r="G1257" s="53"/>
      <c r="H1257" s="20">
        <f ca="1">INDIRECT(_xlfn.TEXTJOIN("",TRUE,A1265,"!",ADDRESS(21+(A1266-1)*A1262,6)))</f>
        <v>1</v>
      </c>
      <c r="I1257" s="20" t="str">
        <f ca="1">INDIRECT(_xlfn.TEXTJOIN("",TRUE,A1265,"!",ADDRESS(21+(A1266-1)*A1262,13)))</f>
        <v>A+</v>
      </c>
      <c r="J1257" s="20">
        <f ca="1">INDIRECT(_xlfn.TEXTJOIN("",TRUE,A1265,"!",ADDRESS(21+(A1266-1)*A1262,14)))</f>
        <v>9.5</v>
      </c>
    </row>
    <row r="1258" spans="1:10" ht="27.95" customHeight="1" x14ac:dyDescent="0.25">
      <c r="A1258" s="49" t="str">
        <f ca="1">INDIRECT(_xlfn.TEXTJOIN("",TRUE,A1265,"!",ADDRESS(22+(A1266-1)*A1262,1)))</f>
        <v>CSP 002</v>
      </c>
      <c r="B1258" s="50"/>
      <c r="C1258" s="51" t="str">
        <f ca="1">INDIRECT(_xlfn.TEXTJOIN("",TRUE,A1265,"!",ADDRESS(22+(A1266-1)*A1262,2)))</f>
        <v>Computer Applications and IOT</v>
      </c>
      <c r="D1258" s="52"/>
      <c r="E1258" s="52"/>
      <c r="F1258" s="52"/>
      <c r="G1258" s="53"/>
      <c r="H1258" s="20">
        <f ca="1">INDIRECT(_xlfn.TEXTJOIN("",TRUE,A1265,"!",ADDRESS(22+(A1266-1)*A1262,6)))</f>
        <v>1</v>
      </c>
      <c r="I1258" s="20" t="str">
        <f ca="1">INDIRECT(_xlfn.TEXTJOIN("",TRUE,A1265,"!",ADDRESS(22+(A1266-1)*A1262,13)))</f>
        <v>B+</v>
      </c>
      <c r="J1258" s="20">
        <f ca="1">INDIRECT(_xlfn.TEXTJOIN("",TRUE,A1265,"!",ADDRESS(22+(A1266-1)*A1262,14)))</f>
        <v>8.5</v>
      </c>
    </row>
    <row r="1259" spans="1:10" ht="27.95" customHeight="1" x14ac:dyDescent="0.25">
      <c r="A1259" s="49" t="str">
        <f ca="1">INDIRECT(_xlfn.TEXTJOIN("",TRUE,A1265,"!",ADDRESS(23+(A1266-1)*A1262,1)))</f>
        <v>AHP 006</v>
      </c>
      <c r="B1259" s="50"/>
      <c r="C1259" s="51" t="str">
        <f ca="1">INDIRECT(_xlfn.TEXTJOIN("",TRUE,A1265,"!",ADDRESS(23+(A1266-1)*A1262,2)))</f>
        <v>English Language Lab ($)</v>
      </c>
      <c r="D1259" s="52"/>
      <c r="E1259" s="52"/>
      <c r="F1259" s="52"/>
      <c r="G1259" s="53"/>
      <c r="H1259" s="20">
        <f ca="1">INDIRECT(_xlfn.TEXTJOIN("",TRUE,A1265,"!",ADDRESS(23+(A1266-1)*A1262,6)))</f>
        <v>0</v>
      </c>
      <c r="I1259" s="20" t="str">
        <f ca="1">INDIRECT(_xlfn.TEXTJOIN("",TRUE,A1265,"!",ADDRESS(23+(A1266-1)*A1262,13)))</f>
        <v>C+</v>
      </c>
      <c r="J1259" s="20">
        <f ca="1">INDIRECT(_xlfn.TEXTJOIN("",TRUE,A1265,"!",ADDRESS(23+(A1266-1)*A1262,14)))</f>
        <v>7.5</v>
      </c>
    </row>
    <row r="1260" spans="1:10" ht="27.95" customHeight="1" x14ac:dyDescent="0.25">
      <c r="A1260" s="49" t="str">
        <f ca="1">INDIRECT(_xlfn.TEXTJOIN("",TRUE,A1265,"!",ADDRESS(24+(A1266-1)*A1262,1)))</f>
        <v>GP 01</v>
      </c>
      <c r="B1260" s="50"/>
      <c r="C1260" s="51" t="str">
        <f ca="1">INDIRECT(_xlfn.TEXTJOIN("",TRUE,A1265,"!",ADDRESS(24+(A1266-1)*A1262,2)))</f>
        <v>General Proficiency ($)</v>
      </c>
      <c r="D1260" s="52"/>
      <c r="E1260" s="52"/>
      <c r="F1260" s="52"/>
      <c r="G1260" s="53"/>
      <c r="H1260" s="20">
        <f ca="1">INDIRECT(_xlfn.TEXTJOIN("",TRUE,A1265,"!",ADDRESS(24+(A1266-1)*A1262,6)))</f>
        <v>0</v>
      </c>
      <c r="I1260" s="54" t="str">
        <f ca="1">INDIRECT(_xlfn.TEXTJOIN("",TRUE,A1265,"!",ADDRESS(24+(A1266-1)*A1262,13)))</f>
        <v>Excellent</v>
      </c>
      <c r="J1260" s="55"/>
    </row>
    <row r="1261" spans="1:10" ht="27.95" customHeight="1" x14ac:dyDescent="0.25">
      <c r="A1261" s="56" t="s">
        <v>54</v>
      </c>
      <c r="B1261" s="56"/>
      <c r="C1261" s="56"/>
      <c r="D1261" s="56"/>
      <c r="E1261" s="56"/>
      <c r="F1261" s="56"/>
      <c r="G1261" s="56"/>
      <c r="H1261" s="16">
        <f ca="1">SUM(H1249:H1260)</f>
        <v>23</v>
      </c>
      <c r="I1261" s="16" t="s">
        <v>46</v>
      </c>
      <c r="J1261" s="16">
        <f ca="1">SUMPRODUCT(J1249:J1259,H1249:H1259)</f>
        <v>153</v>
      </c>
    </row>
    <row r="1262" spans="1:10" ht="27.95" customHeight="1" x14ac:dyDescent="0.25">
      <c r="A1262" s="22">
        <f>ROWS(A1249:B1260)+9</f>
        <v>21</v>
      </c>
      <c r="B1262" s="17"/>
      <c r="C1262" s="17"/>
      <c r="D1262" s="17"/>
      <c r="E1262" s="17"/>
      <c r="F1262" s="17"/>
      <c r="G1262" s="17"/>
      <c r="H1262" s="17"/>
      <c r="I1262" s="17"/>
      <c r="J1262" s="17"/>
    </row>
    <row r="1263" spans="1:10" ht="27.95" customHeight="1" x14ac:dyDescent="0.25">
      <c r="A1263" s="57" t="s">
        <v>42</v>
      </c>
      <c r="B1263" s="57"/>
      <c r="C1263" s="21">
        <f ca="1">INDIRECT(_xlfn.TEXTJOIN("",TRUE,A1265,"!",ADDRESS(5+A1266*A1262,12)))</f>
        <v>23</v>
      </c>
      <c r="D1263" s="57" t="s">
        <v>40</v>
      </c>
      <c r="E1263" s="57"/>
      <c r="F1263" s="18">
        <f ca="1">INDIRECT(_xlfn.TEXTJOIN("",TRUE,A1265,"!",ADDRESS(5+A1266*A1262,8)))</f>
        <v>6.6521739130434785</v>
      </c>
      <c r="G1263" s="57" t="s">
        <v>41</v>
      </c>
      <c r="H1263" s="57"/>
      <c r="I1263" s="58">
        <f ca="1">INDIRECT(_xlfn.TEXTJOIN("",TRUE,A1265,"!",ADDRESS(5+A1266*A1262,10)))</f>
        <v>6.6521739130434785</v>
      </c>
      <c r="J1263" s="58"/>
    </row>
    <row r="1264" spans="1:10" ht="27.95" customHeight="1" x14ac:dyDescent="0.25">
      <c r="A1264" s="19" t="s">
        <v>38</v>
      </c>
      <c r="B1264" s="59" t="str">
        <f ca="1">INDIRECT(_xlfn.TEXTJOIN("",TRUE,A1265,"!",ADDRESS(5+A1266*A1262,2)))</f>
        <v>PASS</v>
      </c>
      <c r="C1264" s="59"/>
      <c r="D1264" s="60" t="s">
        <v>39</v>
      </c>
      <c r="E1264" s="60"/>
      <c r="F1264" s="61" t="str">
        <f ca="1">INDIRECT(_xlfn.TEXTJOIN("",TRUE,A1265,"!",ADDRESS(5+A1266*A1262,5)))</f>
        <v/>
      </c>
      <c r="G1264" s="61"/>
      <c r="H1264" s="61"/>
      <c r="I1264" s="61"/>
      <c r="J1264" s="61"/>
    </row>
    <row r="1265" spans="1:10" ht="27.95" customHeight="1" x14ac:dyDescent="0.25">
      <c r="A1265" s="22" t="str">
        <f>A1244</f>
        <v>TC_I</v>
      </c>
    </row>
    <row r="1266" spans="1:10" ht="27.95" customHeight="1" x14ac:dyDescent="0.25">
      <c r="A1266" s="22">
        <f>A1245+1</f>
        <v>60</v>
      </c>
    </row>
    <row r="1267" spans="1:10" ht="27.95" customHeight="1" x14ac:dyDescent="0.25">
      <c r="A1267" s="62" t="s">
        <v>26</v>
      </c>
      <c r="B1267" s="62"/>
      <c r="C1267" s="62" t="str">
        <f ca="1">INDIRECT(_xlfn.TEXTJOIN("",TRUE,A1286,"!",ADDRESS(9+(A1287-1)*A1283,2)))</f>
        <v>Yash Chauhan</v>
      </c>
      <c r="D1267" s="62"/>
      <c r="E1267" s="62"/>
      <c r="F1267" s="62" t="s">
        <v>52</v>
      </c>
      <c r="G1267" s="62"/>
      <c r="H1267" s="62"/>
      <c r="I1267" s="63">
        <f ca="1">INDIRECT(_xlfn.TEXTJOIN("",TRUE,A1286,"!",ADDRESS(9+(A1287-1)*A1283,9)))</f>
        <v>250090101061</v>
      </c>
      <c r="J1267" s="63"/>
    </row>
    <row r="1268" spans="1:10" ht="27.95" customHeight="1" x14ac:dyDescent="0.25">
      <c r="A1268" s="62" t="s">
        <v>27</v>
      </c>
      <c r="B1268" s="62"/>
      <c r="C1268" s="62" t="str">
        <f ca="1">INDIRECT(_xlfn.TEXTJOIN("",TRUE,A1286,"!",ADDRESS(9+(A1287-1)*A1283,5)))</f>
        <v>Bhopal Singh Chauhan</v>
      </c>
      <c r="D1268" s="62"/>
      <c r="E1268" s="62"/>
      <c r="F1268" s="64" t="s">
        <v>53</v>
      </c>
      <c r="G1268" s="64"/>
      <c r="H1268" s="64"/>
      <c r="I1268" s="63" t="str">
        <f ca="1">INDIRECT(_xlfn.TEXTJOIN("",TRUE,A1286,"!",ADDRESS(9+(A1287-1)*A1283,13)))</f>
        <v>UTU/2501104236</v>
      </c>
      <c r="J1268" s="63"/>
    </row>
    <row r="1269" spans="1:10" ht="27.95" customHeight="1" x14ac:dyDescent="0.25">
      <c r="A1269" s="59" t="s">
        <v>30</v>
      </c>
      <c r="B1269" s="59"/>
      <c r="C1269" s="59" t="s">
        <v>31</v>
      </c>
      <c r="D1269" s="59"/>
      <c r="E1269" s="59"/>
      <c r="F1269" s="59"/>
      <c r="G1269" s="59"/>
      <c r="H1269" s="15" t="s">
        <v>32</v>
      </c>
      <c r="I1269" s="15" t="s">
        <v>12</v>
      </c>
      <c r="J1269" s="15" t="s">
        <v>36</v>
      </c>
    </row>
    <row r="1270" spans="1:10" ht="27.95" customHeight="1" x14ac:dyDescent="0.25">
      <c r="A1270" s="49" t="str">
        <f ca="1">INDIRECT(_xlfn.TEXTJOIN("",TRUE,A1286,"!",ADDRESS(13+(A1287-1)*A1283,1)))</f>
        <v>AHT 002</v>
      </c>
      <c r="B1270" s="50"/>
      <c r="C1270" s="51" t="str">
        <f ca="1">INDIRECT(_xlfn.TEXTJOIN("",TRUE,A1286,"!",ADDRESS(13+(A1287-1)*A1283,2)))</f>
        <v>Engineering Chemistry</v>
      </c>
      <c r="D1270" s="52"/>
      <c r="E1270" s="52"/>
      <c r="F1270" s="52"/>
      <c r="G1270" s="53"/>
      <c r="H1270" s="20">
        <f ca="1">INDIRECT(_xlfn.TEXTJOIN("",TRUE,A1286,"!",ADDRESS(13+(A1287-1)*A1283,6)))</f>
        <v>4</v>
      </c>
      <c r="I1270" s="20" t="str">
        <f ca="1">INDIRECT(_xlfn.TEXTJOIN("",TRUE,A1286,"!",ADDRESS(13+(A1287-1)*A1283,13)))</f>
        <v>E</v>
      </c>
      <c r="J1270" s="20">
        <f ca="1">INDIRECT(_xlfn.TEXTJOIN("",TRUE,A1286,"!",ADDRESS(13+(A1287-1)*A1283,14)))</f>
        <v>5</v>
      </c>
    </row>
    <row r="1271" spans="1:10" ht="27.95" customHeight="1" x14ac:dyDescent="0.25">
      <c r="A1271" s="49" t="str">
        <f ca="1">INDIRECT(_xlfn.TEXTJOIN("",TRUE,A1286,"!",ADDRESS(14+(A1287-1)*A1283,1)))</f>
        <v>AHT 003</v>
      </c>
      <c r="B1271" s="50"/>
      <c r="C1271" s="51" t="str">
        <f ca="1">INDIRECT(_xlfn.TEXTJOIN("",TRUE,A1286,"!",ADDRESS(14+(A1287-1)*A1283,2)))</f>
        <v>Introduction to Engineering Mathematics</v>
      </c>
      <c r="D1271" s="52"/>
      <c r="E1271" s="52"/>
      <c r="F1271" s="52"/>
      <c r="G1271" s="53"/>
      <c r="H1271" s="20">
        <f ca="1">INDIRECT(_xlfn.TEXTJOIN("",TRUE,A1286,"!",ADDRESS(14+(A1287-1)*A1283,6)))</f>
        <v>4</v>
      </c>
      <c r="I1271" s="20" t="str">
        <f ca="1">INDIRECT(_xlfn.TEXTJOIN("",TRUE,A1286,"!",ADDRESS(14+(A1287-1)*A1283,13)))</f>
        <v>E</v>
      </c>
      <c r="J1271" s="20">
        <f ca="1">INDIRECT(_xlfn.TEXTJOIN("",TRUE,A1286,"!",ADDRESS(14+(A1287-1)*A1283,14)))</f>
        <v>5</v>
      </c>
    </row>
    <row r="1272" spans="1:10" ht="27.95" customHeight="1" x14ac:dyDescent="0.25">
      <c r="A1272" s="49" t="str">
        <f ca="1">INDIRECT(_xlfn.TEXTJOIN("",TRUE,A1286,"!",ADDRESS(15+(A1287-1)*A1283,1)))</f>
        <v>ECT 001</v>
      </c>
      <c r="B1272" s="50"/>
      <c r="C1272" s="51" t="str">
        <f ca="1">INDIRECT(_xlfn.TEXTJOIN("",TRUE,A1286,"!",ADDRESS(15+(A1287-1)*A1283,2)))</f>
        <v>Basic Electronics Engineering</v>
      </c>
      <c r="D1272" s="52"/>
      <c r="E1272" s="52"/>
      <c r="F1272" s="52"/>
      <c r="G1272" s="53"/>
      <c r="H1272" s="20">
        <f ca="1">INDIRECT(_xlfn.TEXTJOIN("",TRUE,A1286,"!",ADDRESS(15+(A1287-1)*A1283,6)))</f>
        <v>4</v>
      </c>
      <c r="I1272" s="20" t="str">
        <f ca="1">INDIRECT(_xlfn.TEXTJOIN("",TRUE,A1286,"!",ADDRESS(15+(A1287-1)*A1283,13)))</f>
        <v>Dt</v>
      </c>
      <c r="J1272" s="20">
        <f ca="1">INDIRECT(_xlfn.TEXTJOIN("",TRUE,A1286,"!",ADDRESS(15+(A1287-1)*A1283,14)))</f>
        <v>0</v>
      </c>
    </row>
    <row r="1273" spans="1:10" ht="27.95" customHeight="1" x14ac:dyDescent="0.25">
      <c r="A1273" s="49" t="str">
        <f ca="1">INDIRECT(_xlfn.TEXTJOIN("",TRUE,A1286,"!",ADDRESS(16+(A1287-1)*A1283,1)))</f>
        <v>MET 001</v>
      </c>
      <c r="B1273" s="50"/>
      <c r="C1273" s="51" t="str">
        <f ca="1">INDIRECT(_xlfn.TEXTJOIN("",TRUE,A1286,"!",ADDRESS(16+(A1287-1)*A1283,2)))</f>
        <v>Basic Mechanical Engineering</v>
      </c>
      <c r="D1273" s="52"/>
      <c r="E1273" s="52"/>
      <c r="F1273" s="52"/>
      <c r="G1273" s="53"/>
      <c r="H1273" s="20">
        <f ca="1">INDIRECT(_xlfn.TEXTJOIN("",TRUE,A1286,"!",ADDRESS(16+(A1287-1)*A1283,6)))</f>
        <v>4</v>
      </c>
      <c r="I1273" s="20" t="str">
        <f ca="1">INDIRECT(_xlfn.TEXTJOIN("",TRUE,A1286,"!",ADDRESS(16+(A1287-1)*A1283,13)))</f>
        <v>E</v>
      </c>
      <c r="J1273" s="20">
        <f ca="1">INDIRECT(_xlfn.TEXTJOIN("",TRUE,A1286,"!",ADDRESS(16+(A1287-1)*A1283,14)))</f>
        <v>5</v>
      </c>
    </row>
    <row r="1274" spans="1:10" ht="27.95" customHeight="1" x14ac:dyDescent="0.25">
      <c r="A1274" s="49" t="str">
        <f ca="1">INDIRECT(_xlfn.TEXTJOIN("",TRUE,A1286,"!",ADDRESS(17+(A1287-1)*A1283,1)))</f>
        <v>AHP 002</v>
      </c>
      <c r="B1274" s="50"/>
      <c r="C1274" s="51" t="str">
        <f ca="1">INDIRECT(_xlfn.TEXTJOIN("",TRUE,A1286,"!",ADDRESS(17+(A1287-1)*A1283,2)))</f>
        <v>Engineering Chemistry Lab</v>
      </c>
      <c r="D1274" s="52"/>
      <c r="E1274" s="52"/>
      <c r="F1274" s="52"/>
      <c r="G1274" s="53"/>
      <c r="H1274" s="20">
        <f ca="1">INDIRECT(_xlfn.TEXTJOIN("",TRUE,A1286,"!",ADDRESS(17+(A1287-1)*A1283,6)))</f>
        <v>1</v>
      </c>
      <c r="I1274" s="20" t="str">
        <f ca="1">INDIRECT(_xlfn.TEXTJOIN("",TRUE,A1286,"!",ADDRESS(17+(A1287-1)*A1283,13)))</f>
        <v>C</v>
      </c>
      <c r="J1274" s="20">
        <f ca="1">INDIRECT(_xlfn.TEXTJOIN("",TRUE,A1286,"!",ADDRESS(17+(A1287-1)*A1283,14)))</f>
        <v>7</v>
      </c>
    </row>
    <row r="1275" spans="1:10" ht="27.95" customHeight="1" x14ac:dyDescent="0.25">
      <c r="A1275" s="49" t="str">
        <f ca="1">INDIRECT(_xlfn.TEXTJOIN("",TRUE,A1286,"!",ADDRESS(18+(A1287-1)*A1283,1)))</f>
        <v>ECP 001</v>
      </c>
      <c r="B1275" s="50"/>
      <c r="C1275" s="51" t="str">
        <f ca="1">INDIRECT(_xlfn.TEXTJOIN("",TRUE,A1286,"!",ADDRESS(18+(A1287-1)*A1283,2)))</f>
        <v>Basic Electronics Engineering Lab</v>
      </c>
      <c r="D1275" s="52"/>
      <c r="E1275" s="52"/>
      <c r="F1275" s="52"/>
      <c r="G1275" s="53"/>
      <c r="H1275" s="20">
        <f ca="1">INDIRECT(_xlfn.TEXTJOIN("",TRUE,A1286,"!",ADDRESS(18+(A1287-1)*A1283,6)))</f>
        <v>1</v>
      </c>
      <c r="I1275" s="20" t="str">
        <f ca="1">INDIRECT(_xlfn.TEXTJOIN("",TRUE,A1286,"!",ADDRESS(18+(A1287-1)*A1283,13)))</f>
        <v>B</v>
      </c>
      <c r="J1275" s="20">
        <f ca="1">INDIRECT(_xlfn.TEXTJOIN("",TRUE,A1286,"!",ADDRESS(18+(A1287-1)*A1283,14)))</f>
        <v>8</v>
      </c>
    </row>
    <row r="1276" spans="1:10" ht="27.95" customHeight="1" x14ac:dyDescent="0.25">
      <c r="A1276" s="49" t="str">
        <f ca="1">INDIRECT(_xlfn.TEXTJOIN("",TRUE,A1286,"!",ADDRESS(19+(A1287-1)*A1283,1)))</f>
        <v>MEP 001</v>
      </c>
      <c r="B1276" s="50"/>
      <c r="C1276" s="51" t="str">
        <f ca="1">INDIRECT(_xlfn.TEXTJOIN("",TRUE,A1286,"!",ADDRESS(19+(A1287-1)*A1283,2)))</f>
        <v>Basic Mechanical Engineering Lab</v>
      </c>
      <c r="D1276" s="52"/>
      <c r="E1276" s="52"/>
      <c r="F1276" s="52"/>
      <c r="G1276" s="53"/>
      <c r="H1276" s="20">
        <f ca="1">INDIRECT(_xlfn.TEXTJOIN("",TRUE,A1286,"!",ADDRESS(19+(A1287-1)*A1283,6)))</f>
        <v>1</v>
      </c>
      <c r="I1276" s="20" t="str">
        <f ca="1">INDIRECT(_xlfn.TEXTJOIN("",TRUE,A1286,"!",ADDRESS(19+(A1287-1)*A1283,13)))</f>
        <v>B+</v>
      </c>
      <c r="J1276" s="20">
        <f ca="1">INDIRECT(_xlfn.TEXTJOIN("",TRUE,A1286,"!",ADDRESS(19+(A1287-1)*A1283,14)))</f>
        <v>8.5</v>
      </c>
    </row>
    <row r="1277" spans="1:10" ht="27.95" customHeight="1" x14ac:dyDescent="0.25">
      <c r="A1277" s="49" t="str">
        <f ca="1">INDIRECT(_xlfn.TEXTJOIN("",TRUE,A1286,"!",ADDRESS(20+(A1287-1)*A1283,1)))</f>
        <v>MEP 003</v>
      </c>
      <c r="B1277" s="50"/>
      <c r="C1277" s="51" t="str">
        <f ca="1">INDIRECT(_xlfn.TEXTJOIN("",TRUE,A1286,"!",ADDRESS(20+(A1287-1)*A1283,2)))</f>
        <v>Workshop Practices Lab</v>
      </c>
      <c r="D1277" s="52"/>
      <c r="E1277" s="52"/>
      <c r="F1277" s="52"/>
      <c r="G1277" s="53"/>
      <c r="H1277" s="20">
        <f ca="1">INDIRECT(_xlfn.TEXTJOIN("",TRUE,A1286,"!",ADDRESS(20+(A1287-1)*A1283,6)))</f>
        <v>2</v>
      </c>
      <c r="I1277" s="20" t="str">
        <f ca="1">INDIRECT(_xlfn.TEXTJOIN("",TRUE,A1286,"!",ADDRESS(20+(A1287-1)*A1283,13)))</f>
        <v>B</v>
      </c>
      <c r="J1277" s="20">
        <f ca="1">INDIRECT(_xlfn.TEXTJOIN("",TRUE,A1286,"!",ADDRESS(20+(A1287-1)*A1283,14)))</f>
        <v>8</v>
      </c>
    </row>
    <row r="1278" spans="1:10" ht="27.95" customHeight="1" x14ac:dyDescent="0.25">
      <c r="A1278" s="49" t="str">
        <f ca="1">INDIRECT(_xlfn.TEXTJOIN("",TRUE,A1286,"!",ADDRESS(21+(A1287-1)*A1283,1)))</f>
        <v>AHP 004</v>
      </c>
      <c r="B1278" s="50"/>
      <c r="C1278" s="51" t="str">
        <f ca="1">INDIRECT(_xlfn.TEXTJOIN("",TRUE,A1286,"!",ADDRESS(21+(A1287-1)*A1283,2)))</f>
        <v>Emerging Technologies in Engineering Lab</v>
      </c>
      <c r="D1278" s="52"/>
      <c r="E1278" s="52"/>
      <c r="F1278" s="52"/>
      <c r="G1278" s="53"/>
      <c r="H1278" s="20">
        <f ca="1">INDIRECT(_xlfn.TEXTJOIN("",TRUE,A1286,"!",ADDRESS(21+(A1287-1)*A1283,6)))</f>
        <v>1</v>
      </c>
      <c r="I1278" s="20" t="str">
        <f ca="1">INDIRECT(_xlfn.TEXTJOIN("",TRUE,A1286,"!",ADDRESS(21+(A1287-1)*A1283,13)))</f>
        <v>A</v>
      </c>
      <c r="J1278" s="20">
        <f ca="1">INDIRECT(_xlfn.TEXTJOIN("",TRUE,A1286,"!",ADDRESS(21+(A1287-1)*A1283,14)))</f>
        <v>9</v>
      </c>
    </row>
    <row r="1279" spans="1:10" ht="27.95" customHeight="1" x14ac:dyDescent="0.25">
      <c r="A1279" s="49" t="str">
        <f ca="1">INDIRECT(_xlfn.TEXTJOIN("",TRUE,A1286,"!",ADDRESS(22+(A1287-1)*A1283,1)))</f>
        <v>CSP 002</v>
      </c>
      <c r="B1279" s="50"/>
      <c r="C1279" s="51" t="str">
        <f ca="1">INDIRECT(_xlfn.TEXTJOIN("",TRUE,A1286,"!",ADDRESS(22+(A1287-1)*A1283,2)))</f>
        <v>Computer Applications and IOT</v>
      </c>
      <c r="D1279" s="52"/>
      <c r="E1279" s="52"/>
      <c r="F1279" s="52"/>
      <c r="G1279" s="53"/>
      <c r="H1279" s="20">
        <f ca="1">INDIRECT(_xlfn.TEXTJOIN("",TRUE,A1286,"!",ADDRESS(22+(A1287-1)*A1283,6)))</f>
        <v>1</v>
      </c>
      <c r="I1279" s="20" t="str">
        <f ca="1">INDIRECT(_xlfn.TEXTJOIN("",TRUE,A1286,"!",ADDRESS(22+(A1287-1)*A1283,13)))</f>
        <v>A</v>
      </c>
      <c r="J1279" s="20">
        <f ca="1">INDIRECT(_xlfn.TEXTJOIN("",TRUE,A1286,"!",ADDRESS(22+(A1287-1)*A1283,14)))</f>
        <v>9</v>
      </c>
    </row>
    <row r="1280" spans="1:10" ht="27.95" customHeight="1" x14ac:dyDescent="0.25">
      <c r="A1280" s="49" t="str">
        <f ca="1">INDIRECT(_xlfn.TEXTJOIN("",TRUE,A1286,"!",ADDRESS(23+(A1287-1)*A1283,1)))</f>
        <v>AHP 006</v>
      </c>
      <c r="B1280" s="50"/>
      <c r="C1280" s="51" t="str">
        <f ca="1">INDIRECT(_xlfn.TEXTJOIN("",TRUE,A1286,"!",ADDRESS(23+(A1287-1)*A1283,2)))</f>
        <v>English Language Lab ($)</v>
      </c>
      <c r="D1280" s="52"/>
      <c r="E1280" s="52"/>
      <c r="F1280" s="52"/>
      <c r="G1280" s="53"/>
      <c r="H1280" s="20">
        <f ca="1">INDIRECT(_xlfn.TEXTJOIN("",TRUE,A1286,"!",ADDRESS(23+(A1287-1)*A1283,6)))</f>
        <v>0</v>
      </c>
      <c r="I1280" s="20" t="str">
        <f ca="1">INDIRECT(_xlfn.TEXTJOIN("",TRUE,A1286,"!",ADDRESS(23+(A1287-1)*A1283,13)))</f>
        <v>D+</v>
      </c>
      <c r="J1280" s="20">
        <f ca="1">INDIRECT(_xlfn.TEXTJOIN("",TRUE,A1286,"!",ADDRESS(23+(A1287-1)*A1283,14)))</f>
        <v>6.5</v>
      </c>
    </row>
    <row r="1281" spans="1:10" ht="27.95" customHeight="1" x14ac:dyDescent="0.25">
      <c r="A1281" s="49" t="str">
        <f ca="1">INDIRECT(_xlfn.TEXTJOIN("",TRUE,A1286,"!",ADDRESS(24+(A1287-1)*A1283,1)))</f>
        <v>GP 01</v>
      </c>
      <c r="B1281" s="50"/>
      <c r="C1281" s="51" t="str">
        <f ca="1">INDIRECT(_xlfn.TEXTJOIN("",TRUE,A1286,"!",ADDRESS(24+(A1287-1)*A1283,2)))</f>
        <v>General Proficiency ($)</v>
      </c>
      <c r="D1281" s="52"/>
      <c r="E1281" s="52"/>
      <c r="F1281" s="52"/>
      <c r="G1281" s="53"/>
      <c r="H1281" s="20">
        <f ca="1">INDIRECT(_xlfn.TEXTJOIN("",TRUE,A1286,"!",ADDRESS(24+(A1287-1)*A1283,6)))</f>
        <v>0</v>
      </c>
      <c r="I1281" s="54" t="str">
        <f ca="1">INDIRECT(_xlfn.TEXTJOIN("",TRUE,A1286,"!",ADDRESS(24+(A1287-1)*A1283,13)))</f>
        <v>Excellent</v>
      </c>
      <c r="J1281" s="55"/>
    </row>
    <row r="1282" spans="1:10" ht="27.95" customHeight="1" x14ac:dyDescent="0.25">
      <c r="A1282" s="56" t="s">
        <v>54</v>
      </c>
      <c r="B1282" s="56"/>
      <c r="C1282" s="56"/>
      <c r="D1282" s="56"/>
      <c r="E1282" s="56"/>
      <c r="F1282" s="56"/>
      <c r="G1282" s="56"/>
      <c r="H1282" s="16">
        <f ca="1">SUM(H1270:H1281)</f>
        <v>23</v>
      </c>
      <c r="I1282" s="16" t="s">
        <v>46</v>
      </c>
      <c r="J1282" s="16">
        <f ca="1">SUMPRODUCT(J1270:J1280,H1270:H1280)</f>
        <v>117.5</v>
      </c>
    </row>
    <row r="1283" spans="1:10" ht="27.95" customHeight="1" x14ac:dyDescent="0.25">
      <c r="A1283" s="22">
        <f>ROWS(A1270:B1281)+9</f>
        <v>21</v>
      </c>
      <c r="B1283" s="17"/>
      <c r="C1283" s="17"/>
      <c r="D1283" s="17"/>
      <c r="E1283" s="17"/>
      <c r="F1283" s="17"/>
      <c r="G1283" s="17"/>
      <c r="H1283" s="17"/>
      <c r="I1283" s="17"/>
      <c r="J1283" s="17"/>
    </row>
    <row r="1284" spans="1:10" ht="27.95" customHeight="1" x14ac:dyDescent="0.25">
      <c r="A1284" s="57" t="s">
        <v>42</v>
      </c>
      <c r="B1284" s="57"/>
      <c r="C1284" s="21">
        <f ca="1">INDIRECT(_xlfn.TEXTJOIN("",TRUE,A1286,"!",ADDRESS(5+A1287*A1283,12)))</f>
        <v>19</v>
      </c>
      <c r="D1284" s="57" t="s">
        <v>40</v>
      </c>
      <c r="E1284" s="57"/>
      <c r="F1284" s="18">
        <f ca="1">INDIRECT(_xlfn.TEXTJOIN("",TRUE,A1286,"!",ADDRESS(5+A1287*A1283,8)))</f>
        <v>5.1086956521739131</v>
      </c>
      <c r="G1284" s="57" t="s">
        <v>41</v>
      </c>
      <c r="H1284" s="57"/>
      <c r="I1284" s="58">
        <f ca="1">INDIRECT(_xlfn.TEXTJOIN("",TRUE,A1286,"!",ADDRESS(5+A1287*A1283,10)))</f>
        <v>5.1086956521739131</v>
      </c>
      <c r="J1284" s="58"/>
    </row>
    <row r="1285" spans="1:10" ht="27.95" customHeight="1" x14ac:dyDescent="0.25">
      <c r="A1285" s="19" t="s">
        <v>38</v>
      </c>
      <c r="B1285" s="59" t="str">
        <f ca="1">INDIRECT(_xlfn.TEXTJOIN("",TRUE,A1286,"!",ADDRESS(5+A1287*A1283,2)))</f>
        <v>CARRY OVER</v>
      </c>
      <c r="C1285" s="59"/>
      <c r="D1285" s="60" t="s">
        <v>39</v>
      </c>
      <c r="E1285" s="60"/>
      <c r="F1285" s="61" t="str">
        <f ca="1">INDIRECT(_xlfn.TEXTJOIN("",TRUE,A1286,"!",ADDRESS(5+A1287*A1283,5)))</f>
        <v>BACK IN ECT 001</v>
      </c>
      <c r="G1285" s="61"/>
      <c r="H1285" s="61"/>
      <c r="I1285" s="61"/>
      <c r="J1285" s="61"/>
    </row>
    <row r="1286" spans="1:10" ht="27.95" customHeight="1" x14ac:dyDescent="0.25">
      <c r="A1286" s="22" t="str">
        <f>A1265</f>
        <v>TC_I</v>
      </c>
    </row>
    <row r="1287" spans="1:10" ht="27.95" customHeight="1" x14ac:dyDescent="0.25">
      <c r="A1287" s="22">
        <f>A1266+1</f>
        <v>61</v>
      </c>
    </row>
    <row r="1288" spans="1:10" ht="27.95" customHeight="1" x14ac:dyDescent="0.25">
      <c r="A1288" s="62" t="s">
        <v>26</v>
      </c>
      <c r="B1288" s="62"/>
      <c r="C1288" s="62" t="str">
        <f ca="1">INDIRECT(_xlfn.TEXTJOIN("",TRUE,A1307,"!",ADDRESS(9+(A1308-1)*A1304,2)))</f>
        <v>Yash Kandari</v>
      </c>
      <c r="D1288" s="62"/>
      <c r="E1288" s="62"/>
      <c r="F1288" s="62" t="s">
        <v>52</v>
      </c>
      <c r="G1288" s="62"/>
      <c r="H1288" s="62"/>
      <c r="I1288" s="63">
        <f ca="1">INDIRECT(_xlfn.TEXTJOIN("",TRUE,A1307,"!",ADDRESS(9+(A1308-1)*A1304,9)))</f>
        <v>250090101062</v>
      </c>
      <c r="J1288" s="63"/>
    </row>
    <row r="1289" spans="1:10" ht="27.95" customHeight="1" x14ac:dyDescent="0.25">
      <c r="A1289" s="62" t="s">
        <v>27</v>
      </c>
      <c r="B1289" s="62"/>
      <c r="C1289" s="62" t="str">
        <f ca="1">INDIRECT(_xlfn.TEXTJOIN("",TRUE,A1307,"!",ADDRESS(9+(A1308-1)*A1304,5)))</f>
        <v>Vijendra Kandari</v>
      </c>
      <c r="D1289" s="62"/>
      <c r="E1289" s="62"/>
      <c r="F1289" s="64" t="s">
        <v>53</v>
      </c>
      <c r="G1289" s="64"/>
      <c r="H1289" s="64"/>
      <c r="I1289" s="63" t="str">
        <f ca="1">INDIRECT(_xlfn.TEXTJOIN("",TRUE,A1307,"!",ADDRESS(9+(A1308-1)*A1304,13)))</f>
        <v>UTU/2501103707</v>
      </c>
      <c r="J1289" s="63"/>
    </row>
    <row r="1290" spans="1:10" ht="27.95" customHeight="1" x14ac:dyDescent="0.25">
      <c r="A1290" s="59" t="s">
        <v>30</v>
      </c>
      <c r="B1290" s="59"/>
      <c r="C1290" s="59" t="s">
        <v>31</v>
      </c>
      <c r="D1290" s="59"/>
      <c r="E1290" s="59"/>
      <c r="F1290" s="59"/>
      <c r="G1290" s="59"/>
      <c r="H1290" s="15" t="s">
        <v>32</v>
      </c>
      <c r="I1290" s="15" t="s">
        <v>12</v>
      </c>
      <c r="J1290" s="15" t="s">
        <v>36</v>
      </c>
    </row>
    <row r="1291" spans="1:10" ht="27.95" customHeight="1" x14ac:dyDescent="0.25">
      <c r="A1291" s="49" t="str">
        <f ca="1">INDIRECT(_xlfn.TEXTJOIN("",TRUE,A1307,"!",ADDRESS(13+(A1308-1)*A1304,1)))</f>
        <v>AHT 002</v>
      </c>
      <c r="B1291" s="50"/>
      <c r="C1291" s="51" t="str">
        <f ca="1">INDIRECT(_xlfn.TEXTJOIN("",TRUE,A1307,"!",ADDRESS(13+(A1308-1)*A1304,2)))</f>
        <v>Engineering Chemistry</v>
      </c>
      <c r="D1291" s="52"/>
      <c r="E1291" s="52"/>
      <c r="F1291" s="52"/>
      <c r="G1291" s="53"/>
      <c r="H1291" s="20">
        <f ca="1">INDIRECT(_xlfn.TEXTJOIN("",TRUE,A1307,"!",ADDRESS(13+(A1308-1)*A1304,6)))</f>
        <v>4</v>
      </c>
      <c r="I1291" s="20" t="str">
        <f ca="1">INDIRECT(_xlfn.TEXTJOIN("",TRUE,A1307,"!",ADDRESS(13+(A1308-1)*A1304,13)))</f>
        <v>D</v>
      </c>
      <c r="J1291" s="20">
        <f ca="1">INDIRECT(_xlfn.TEXTJOIN("",TRUE,A1307,"!",ADDRESS(13+(A1308-1)*A1304,14)))</f>
        <v>6</v>
      </c>
    </row>
    <row r="1292" spans="1:10" ht="27.95" customHeight="1" x14ac:dyDescent="0.25">
      <c r="A1292" s="49" t="str">
        <f ca="1">INDIRECT(_xlfn.TEXTJOIN("",TRUE,A1307,"!",ADDRESS(14+(A1308-1)*A1304,1)))</f>
        <v>AHT 003</v>
      </c>
      <c r="B1292" s="50"/>
      <c r="C1292" s="51" t="str">
        <f ca="1">INDIRECT(_xlfn.TEXTJOIN("",TRUE,A1307,"!",ADDRESS(14+(A1308-1)*A1304,2)))</f>
        <v>Introduction to Engineering Mathematics</v>
      </c>
      <c r="D1292" s="52"/>
      <c r="E1292" s="52"/>
      <c r="F1292" s="52"/>
      <c r="G1292" s="53"/>
      <c r="H1292" s="20">
        <f ca="1">INDIRECT(_xlfn.TEXTJOIN("",TRUE,A1307,"!",ADDRESS(14+(A1308-1)*A1304,6)))</f>
        <v>4</v>
      </c>
      <c r="I1292" s="20" t="str">
        <f ca="1">INDIRECT(_xlfn.TEXTJOIN("",TRUE,A1307,"!",ADDRESS(14+(A1308-1)*A1304,13)))</f>
        <v>C</v>
      </c>
      <c r="J1292" s="20">
        <f ca="1">INDIRECT(_xlfn.TEXTJOIN("",TRUE,A1307,"!",ADDRESS(14+(A1308-1)*A1304,14)))</f>
        <v>7</v>
      </c>
    </row>
    <row r="1293" spans="1:10" ht="27.95" customHeight="1" x14ac:dyDescent="0.25">
      <c r="A1293" s="49" t="str">
        <f ca="1">INDIRECT(_xlfn.TEXTJOIN("",TRUE,A1307,"!",ADDRESS(15+(A1308-1)*A1304,1)))</f>
        <v>ECT 001</v>
      </c>
      <c r="B1293" s="50"/>
      <c r="C1293" s="51" t="str">
        <f ca="1">INDIRECT(_xlfn.TEXTJOIN("",TRUE,A1307,"!",ADDRESS(15+(A1308-1)*A1304,2)))</f>
        <v>Basic Electronics Engineering</v>
      </c>
      <c r="D1293" s="52"/>
      <c r="E1293" s="52"/>
      <c r="F1293" s="52"/>
      <c r="G1293" s="53"/>
      <c r="H1293" s="20">
        <f ca="1">INDIRECT(_xlfn.TEXTJOIN("",TRUE,A1307,"!",ADDRESS(15+(A1308-1)*A1304,6)))</f>
        <v>4</v>
      </c>
      <c r="I1293" s="20" t="str">
        <f ca="1">INDIRECT(_xlfn.TEXTJOIN("",TRUE,A1307,"!",ADDRESS(15+(A1308-1)*A1304,13)))</f>
        <v>D</v>
      </c>
      <c r="J1293" s="20">
        <f ca="1">INDIRECT(_xlfn.TEXTJOIN("",TRUE,A1307,"!",ADDRESS(15+(A1308-1)*A1304,14)))</f>
        <v>6</v>
      </c>
    </row>
    <row r="1294" spans="1:10" ht="27.95" customHeight="1" x14ac:dyDescent="0.25">
      <c r="A1294" s="49" t="str">
        <f ca="1">INDIRECT(_xlfn.TEXTJOIN("",TRUE,A1307,"!",ADDRESS(16+(A1308-1)*A1304,1)))</f>
        <v>MET 001</v>
      </c>
      <c r="B1294" s="50"/>
      <c r="C1294" s="51" t="str">
        <f ca="1">INDIRECT(_xlfn.TEXTJOIN("",TRUE,A1307,"!",ADDRESS(16+(A1308-1)*A1304,2)))</f>
        <v>Basic Mechanical Engineering</v>
      </c>
      <c r="D1294" s="52"/>
      <c r="E1294" s="52"/>
      <c r="F1294" s="52"/>
      <c r="G1294" s="53"/>
      <c r="H1294" s="20">
        <f ca="1">INDIRECT(_xlfn.TEXTJOIN("",TRUE,A1307,"!",ADDRESS(16+(A1308-1)*A1304,6)))</f>
        <v>4</v>
      </c>
      <c r="I1294" s="20" t="str">
        <f ca="1">INDIRECT(_xlfn.TEXTJOIN("",TRUE,A1307,"!",ADDRESS(16+(A1308-1)*A1304,13)))</f>
        <v>D</v>
      </c>
      <c r="J1294" s="20">
        <f ca="1">INDIRECT(_xlfn.TEXTJOIN("",TRUE,A1307,"!",ADDRESS(16+(A1308-1)*A1304,14)))</f>
        <v>6</v>
      </c>
    </row>
    <row r="1295" spans="1:10" ht="27.95" customHeight="1" x14ac:dyDescent="0.25">
      <c r="A1295" s="49" t="str">
        <f ca="1">INDIRECT(_xlfn.TEXTJOIN("",TRUE,A1307,"!",ADDRESS(17+(A1308-1)*A1304,1)))</f>
        <v>AHP 002</v>
      </c>
      <c r="B1295" s="50"/>
      <c r="C1295" s="51" t="str">
        <f ca="1">INDIRECT(_xlfn.TEXTJOIN("",TRUE,A1307,"!",ADDRESS(17+(A1308-1)*A1304,2)))</f>
        <v>Engineering Chemistry Lab</v>
      </c>
      <c r="D1295" s="52"/>
      <c r="E1295" s="52"/>
      <c r="F1295" s="52"/>
      <c r="G1295" s="53"/>
      <c r="H1295" s="20">
        <f ca="1">INDIRECT(_xlfn.TEXTJOIN("",TRUE,A1307,"!",ADDRESS(17+(A1308-1)*A1304,6)))</f>
        <v>1</v>
      </c>
      <c r="I1295" s="20" t="str">
        <f ca="1">INDIRECT(_xlfn.TEXTJOIN("",TRUE,A1307,"!",ADDRESS(17+(A1308-1)*A1304,13)))</f>
        <v>B+</v>
      </c>
      <c r="J1295" s="20">
        <f ca="1">INDIRECT(_xlfn.TEXTJOIN("",TRUE,A1307,"!",ADDRESS(17+(A1308-1)*A1304,14)))</f>
        <v>8.5</v>
      </c>
    </row>
    <row r="1296" spans="1:10" ht="27.95" customHeight="1" x14ac:dyDescent="0.25">
      <c r="A1296" s="49" t="str">
        <f ca="1">INDIRECT(_xlfn.TEXTJOIN("",TRUE,A1307,"!",ADDRESS(18+(A1308-1)*A1304,1)))</f>
        <v>ECP 001</v>
      </c>
      <c r="B1296" s="50"/>
      <c r="C1296" s="51" t="str">
        <f ca="1">INDIRECT(_xlfn.TEXTJOIN("",TRUE,A1307,"!",ADDRESS(18+(A1308-1)*A1304,2)))</f>
        <v>Basic Electronics Engineering Lab</v>
      </c>
      <c r="D1296" s="52"/>
      <c r="E1296" s="52"/>
      <c r="F1296" s="52"/>
      <c r="G1296" s="53"/>
      <c r="H1296" s="20">
        <f ca="1">INDIRECT(_xlfn.TEXTJOIN("",TRUE,A1307,"!",ADDRESS(18+(A1308-1)*A1304,6)))</f>
        <v>1</v>
      </c>
      <c r="I1296" s="20" t="str">
        <f ca="1">INDIRECT(_xlfn.TEXTJOIN("",TRUE,A1307,"!",ADDRESS(18+(A1308-1)*A1304,13)))</f>
        <v>B</v>
      </c>
      <c r="J1296" s="20">
        <f ca="1">INDIRECT(_xlfn.TEXTJOIN("",TRUE,A1307,"!",ADDRESS(18+(A1308-1)*A1304,14)))</f>
        <v>8</v>
      </c>
    </row>
    <row r="1297" spans="1:10" ht="27.95" customHeight="1" x14ac:dyDescent="0.25">
      <c r="A1297" s="49" t="str">
        <f ca="1">INDIRECT(_xlfn.TEXTJOIN("",TRUE,A1307,"!",ADDRESS(19+(A1308-1)*A1304,1)))</f>
        <v>MEP 001</v>
      </c>
      <c r="B1297" s="50"/>
      <c r="C1297" s="51" t="str">
        <f ca="1">INDIRECT(_xlfn.TEXTJOIN("",TRUE,A1307,"!",ADDRESS(19+(A1308-1)*A1304,2)))</f>
        <v>Basic Mechanical Engineering Lab</v>
      </c>
      <c r="D1297" s="52"/>
      <c r="E1297" s="52"/>
      <c r="F1297" s="52"/>
      <c r="G1297" s="53"/>
      <c r="H1297" s="20">
        <f ca="1">INDIRECT(_xlfn.TEXTJOIN("",TRUE,A1307,"!",ADDRESS(19+(A1308-1)*A1304,6)))</f>
        <v>1</v>
      </c>
      <c r="I1297" s="20" t="str">
        <f ca="1">INDIRECT(_xlfn.TEXTJOIN("",TRUE,A1307,"!",ADDRESS(19+(A1308-1)*A1304,13)))</f>
        <v>B+</v>
      </c>
      <c r="J1297" s="20">
        <f ca="1">INDIRECT(_xlfn.TEXTJOIN("",TRUE,A1307,"!",ADDRESS(19+(A1308-1)*A1304,14)))</f>
        <v>8.5</v>
      </c>
    </row>
    <row r="1298" spans="1:10" ht="27.95" customHeight="1" x14ac:dyDescent="0.25">
      <c r="A1298" s="49" t="str">
        <f ca="1">INDIRECT(_xlfn.TEXTJOIN("",TRUE,A1307,"!",ADDRESS(20+(A1308-1)*A1304,1)))</f>
        <v>MEP 003</v>
      </c>
      <c r="B1298" s="50"/>
      <c r="C1298" s="51" t="str">
        <f ca="1">INDIRECT(_xlfn.TEXTJOIN("",TRUE,A1307,"!",ADDRESS(20+(A1308-1)*A1304,2)))</f>
        <v>Workshop Practices Lab</v>
      </c>
      <c r="D1298" s="52"/>
      <c r="E1298" s="52"/>
      <c r="F1298" s="52"/>
      <c r="G1298" s="53"/>
      <c r="H1298" s="20">
        <f ca="1">INDIRECT(_xlfn.TEXTJOIN("",TRUE,A1307,"!",ADDRESS(20+(A1308-1)*A1304,6)))</f>
        <v>2</v>
      </c>
      <c r="I1298" s="20" t="str">
        <f ca="1">INDIRECT(_xlfn.TEXTJOIN("",TRUE,A1307,"!",ADDRESS(20+(A1308-1)*A1304,13)))</f>
        <v>A+</v>
      </c>
      <c r="J1298" s="20">
        <f ca="1">INDIRECT(_xlfn.TEXTJOIN("",TRUE,A1307,"!",ADDRESS(20+(A1308-1)*A1304,14)))</f>
        <v>9.5</v>
      </c>
    </row>
    <row r="1299" spans="1:10" ht="27.95" customHeight="1" x14ac:dyDescent="0.25">
      <c r="A1299" s="49" t="str">
        <f ca="1">INDIRECT(_xlfn.TEXTJOIN("",TRUE,A1307,"!",ADDRESS(21+(A1308-1)*A1304,1)))</f>
        <v>AHP 004</v>
      </c>
      <c r="B1299" s="50"/>
      <c r="C1299" s="51" t="str">
        <f ca="1">INDIRECT(_xlfn.TEXTJOIN("",TRUE,A1307,"!",ADDRESS(21+(A1308-1)*A1304,2)))</f>
        <v>Emerging Technologies in Engineering Lab</v>
      </c>
      <c r="D1299" s="52"/>
      <c r="E1299" s="52"/>
      <c r="F1299" s="52"/>
      <c r="G1299" s="53"/>
      <c r="H1299" s="20">
        <f ca="1">INDIRECT(_xlfn.TEXTJOIN("",TRUE,A1307,"!",ADDRESS(21+(A1308-1)*A1304,6)))</f>
        <v>1</v>
      </c>
      <c r="I1299" s="20" t="str">
        <f ca="1">INDIRECT(_xlfn.TEXTJOIN("",TRUE,A1307,"!",ADDRESS(21+(A1308-1)*A1304,13)))</f>
        <v>B+</v>
      </c>
      <c r="J1299" s="20">
        <f ca="1">INDIRECT(_xlfn.TEXTJOIN("",TRUE,A1307,"!",ADDRESS(21+(A1308-1)*A1304,14)))</f>
        <v>8.5</v>
      </c>
    </row>
    <row r="1300" spans="1:10" ht="27.95" customHeight="1" x14ac:dyDescent="0.25">
      <c r="A1300" s="49" t="str">
        <f ca="1">INDIRECT(_xlfn.TEXTJOIN("",TRUE,A1307,"!",ADDRESS(22+(A1308-1)*A1304,1)))</f>
        <v>CSP 002</v>
      </c>
      <c r="B1300" s="50"/>
      <c r="C1300" s="51" t="str">
        <f ca="1">INDIRECT(_xlfn.TEXTJOIN("",TRUE,A1307,"!",ADDRESS(22+(A1308-1)*A1304,2)))</f>
        <v>Computer Applications and IOT</v>
      </c>
      <c r="D1300" s="52"/>
      <c r="E1300" s="52"/>
      <c r="F1300" s="52"/>
      <c r="G1300" s="53"/>
      <c r="H1300" s="20">
        <f ca="1">INDIRECT(_xlfn.TEXTJOIN("",TRUE,A1307,"!",ADDRESS(22+(A1308-1)*A1304,6)))</f>
        <v>1</v>
      </c>
      <c r="I1300" s="20" t="str">
        <f ca="1">INDIRECT(_xlfn.TEXTJOIN("",TRUE,A1307,"!",ADDRESS(22+(A1308-1)*A1304,13)))</f>
        <v>A</v>
      </c>
      <c r="J1300" s="20">
        <f ca="1">INDIRECT(_xlfn.TEXTJOIN("",TRUE,A1307,"!",ADDRESS(22+(A1308-1)*A1304,14)))</f>
        <v>9</v>
      </c>
    </row>
    <row r="1301" spans="1:10" ht="27.95" customHeight="1" x14ac:dyDescent="0.25">
      <c r="A1301" s="49" t="str">
        <f ca="1">INDIRECT(_xlfn.TEXTJOIN("",TRUE,A1307,"!",ADDRESS(23+(A1308-1)*A1304,1)))</f>
        <v>AHP 006</v>
      </c>
      <c r="B1301" s="50"/>
      <c r="C1301" s="51" t="str">
        <f ca="1">INDIRECT(_xlfn.TEXTJOIN("",TRUE,A1307,"!",ADDRESS(23+(A1308-1)*A1304,2)))</f>
        <v>English Language Lab ($)</v>
      </c>
      <c r="D1301" s="52"/>
      <c r="E1301" s="52"/>
      <c r="F1301" s="52"/>
      <c r="G1301" s="53"/>
      <c r="H1301" s="20">
        <f ca="1">INDIRECT(_xlfn.TEXTJOIN("",TRUE,A1307,"!",ADDRESS(23+(A1308-1)*A1304,6)))</f>
        <v>0</v>
      </c>
      <c r="I1301" s="20" t="str">
        <f ca="1">INDIRECT(_xlfn.TEXTJOIN("",TRUE,A1307,"!",ADDRESS(23+(A1308-1)*A1304,13)))</f>
        <v>B</v>
      </c>
      <c r="J1301" s="20">
        <f ca="1">INDIRECT(_xlfn.TEXTJOIN("",TRUE,A1307,"!",ADDRESS(23+(A1308-1)*A1304,14)))</f>
        <v>8</v>
      </c>
    </row>
    <row r="1302" spans="1:10" ht="27.95" customHeight="1" x14ac:dyDescent="0.25">
      <c r="A1302" s="49" t="str">
        <f ca="1">INDIRECT(_xlfn.TEXTJOIN("",TRUE,A1307,"!",ADDRESS(24+(A1308-1)*A1304,1)))</f>
        <v>GP 01</v>
      </c>
      <c r="B1302" s="50"/>
      <c r="C1302" s="51" t="str">
        <f ca="1">INDIRECT(_xlfn.TEXTJOIN("",TRUE,A1307,"!",ADDRESS(24+(A1308-1)*A1304,2)))</f>
        <v>General Proficiency ($)</v>
      </c>
      <c r="D1302" s="52"/>
      <c r="E1302" s="52"/>
      <c r="F1302" s="52"/>
      <c r="G1302" s="53"/>
      <c r="H1302" s="20">
        <f ca="1">INDIRECT(_xlfn.TEXTJOIN("",TRUE,A1307,"!",ADDRESS(24+(A1308-1)*A1304,6)))</f>
        <v>0</v>
      </c>
      <c r="I1302" s="54" t="str">
        <f ca="1">INDIRECT(_xlfn.TEXTJOIN("",TRUE,A1307,"!",ADDRESS(24+(A1308-1)*A1304,13)))</f>
        <v>Excellent</v>
      </c>
      <c r="J1302" s="55"/>
    </row>
    <row r="1303" spans="1:10" ht="27.95" customHeight="1" x14ac:dyDescent="0.25">
      <c r="A1303" s="56" t="s">
        <v>54</v>
      </c>
      <c r="B1303" s="56"/>
      <c r="C1303" s="56"/>
      <c r="D1303" s="56"/>
      <c r="E1303" s="56"/>
      <c r="F1303" s="56"/>
      <c r="G1303" s="56"/>
      <c r="H1303" s="16">
        <f ca="1">SUM(H1291:H1302)</f>
        <v>23</v>
      </c>
      <c r="I1303" s="16" t="s">
        <v>46</v>
      </c>
      <c r="J1303" s="16">
        <f ca="1">SUMPRODUCT(J1291:J1301,H1291:H1301)</f>
        <v>161.5</v>
      </c>
    </row>
    <row r="1304" spans="1:10" ht="27.95" customHeight="1" x14ac:dyDescent="0.25">
      <c r="A1304" s="22">
        <f>ROWS(A1291:B1302)+9</f>
        <v>21</v>
      </c>
      <c r="B1304" s="17"/>
      <c r="C1304" s="17"/>
      <c r="D1304" s="17"/>
      <c r="E1304" s="17"/>
      <c r="F1304" s="17"/>
      <c r="G1304" s="17"/>
      <c r="H1304" s="17"/>
      <c r="I1304" s="17"/>
      <c r="J1304" s="17"/>
    </row>
    <row r="1305" spans="1:10" ht="27.95" customHeight="1" x14ac:dyDescent="0.25">
      <c r="A1305" s="57" t="s">
        <v>42</v>
      </c>
      <c r="B1305" s="57"/>
      <c r="C1305" s="21">
        <f ca="1">INDIRECT(_xlfn.TEXTJOIN("",TRUE,A1307,"!",ADDRESS(5+A1308*A1304,12)))</f>
        <v>23</v>
      </c>
      <c r="D1305" s="57" t="s">
        <v>40</v>
      </c>
      <c r="E1305" s="57"/>
      <c r="F1305" s="18">
        <f ca="1">INDIRECT(_xlfn.TEXTJOIN("",TRUE,A1307,"!",ADDRESS(5+A1308*A1304,8)))</f>
        <v>7.0217391304347823</v>
      </c>
      <c r="G1305" s="57" t="s">
        <v>41</v>
      </c>
      <c r="H1305" s="57"/>
      <c r="I1305" s="58">
        <f ca="1">INDIRECT(_xlfn.TEXTJOIN("",TRUE,A1307,"!",ADDRESS(5+A1308*A1304,10)))</f>
        <v>7.0217391304347823</v>
      </c>
      <c r="J1305" s="58"/>
    </row>
    <row r="1306" spans="1:10" ht="27.95" customHeight="1" x14ac:dyDescent="0.25">
      <c r="A1306" s="19" t="s">
        <v>38</v>
      </c>
      <c r="B1306" s="59" t="str">
        <f ca="1">INDIRECT(_xlfn.TEXTJOIN("",TRUE,A1307,"!",ADDRESS(5+A1308*A1304,2)))</f>
        <v>PASS</v>
      </c>
      <c r="C1306" s="59"/>
      <c r="D1306" s="60" t="s">
        <v>39</v>
      </c>
      <c r="E1306" s="60"/>
      <c r="F1306" s="61" t="str">
        <f ca="1">INDIRECT(_xlfn.TEXTJOIN("",TRUE,A1307,"!",ADDRESS(5+A1308*A1304,5)))</f>
        <v/>
      </c>
      <c r="G1306" s="61"/>
      <c r="H1306" s="61"/>
      <c r="I1306" s="61"/>
      <c r="J1306" s="61"/>
    </row>
    <row r="1307" spans="1:10" ht="27.95" customHeight="1" x14ac:dyDescent="0.25">
      <c r="A1307" s="22" t="str">
        <f>A1286</f>
        <v>TC_I</v>
      </c>
    </row>
    <row r="1308" spans="1:10" ht="27.95" customHeight="1" x14ac:dyDescent="0.25">
      <c r="A1308" s="22">
        <f>A1287+1</f>
        <v>62</v>
      </c>
    </row>
    <row r="1309" spans="1:10" ht="27.95" customHeight="1" x14ac:dyDescent="0.25">
      <c r="A1309" s="62" t="s">
        <v>26</v>
      </c>
      <c r="B1309" s="62"/>
      <c r="C1309" s="62" t="str">
        <f ca="1">INDIRECT(_xlfn.TEXTJOIN("",TRUE,A1328,"!",ADDRESS(9+(A1329-1)*A1325,2)))</f>
        <v>Yash Kumar</v>
      </c>
      <c r="D1309" s="62"/>
      <c r="E1309" s="62"/>
      <c r="F1309" s="62" t="s">
        <v>52</v>
      </c>
      <c r="G1309" s="62"/>
      <c r="H1309" s="62"/>
      <c r="I1309" s="63">
        <f ca="1">INDIRECT(_xlfn.TEXTJOIN("",TRUE,A1328,"!",ADDRESS(9+(A1329-1)*A1325,9)))</f>
        <v>250090101063</v>
      </c>
      <c r="J1309" s="63"/>
    </row>
    <row r="1310" spans="1:10" ht="27.95" customHeight="1" x14ac:dyDescent="0.25">
      <c r="A1310" s="62" t="s">
        <v>27</v>
      </c>
      <c r="B1310" s="62"/>
      <c r="C1310" s="62" t="str">
        <f ca="1">INDIRECT(_xlfn.TEXTJOIN("",TRUE,A1328,"!",ADDRESS(9+(A1329-1)*A1325,5)))</f>
        <v>Shiv Kumar</v>
      </c>
      <c r="D1310" s="62"/>
      <c r="E1310" s="62"/>
      <c r="F1310" s="64" t="s">
        <v>53</v>
      </c>
      <c r="G1310" s="64"/>
      <c r="H1310" s="64"/>
      <c r="I1310" s="63" t="str">
        <f ca="1">INDIRECT(_xlfn.TEXTJOIN("",TRUE,A1328,"!",ADDRESS(9+(A1329-1)*A1325,13)))</f>
        <v>UTU/2501103759</v>
      </c>
      <c r="J1310" s="63"/>
    </row>
    <row r="1311" spans="1:10" ht="27.95" customHeight="1" x14ac:dyDescent="0.25">
      <c r="A1311" s="59" t="s">
        <v>30</v>
      </c>
      <c r="B1311" s="59"/>
      <c r="C1311" s="59" t="s">
        <v>31</v>
      </c>
      <c r="D1311" s="59"/>
      <c r="E1311" s="59"/>
      <c r="F1311" s="59"/>
      <c r="G1311" s="59"/>
      <c r="H1311" s="15" t="s">
        <v>32</v>
      </c>
      <c r="I1311" s="15" t="s">
        <v>12</v>
      </c>
      <c r="J1311" s="15" t="s">
        <v>36</v>
      </c>
    </row>
    <row r="1312" spans="1:10" ht="27.95" customHeight="1" x14ac:dyDescent="0.25">
      <c r="A1312" s="49" t="str">
        <f ca="1">INDIRECT(_xlfn.TEXTJOIN("",TRUE,A1328,"!",ADDRESS(13+(A1329-1)*A1325,1)))</f>
        <v>AHT 002</v>
      </c>
      <c r="B1312" s="50"/>
      <c r="C1312" s="51" t="str">
        <f ca="1">INDIRECT(_xlfn.TEXTJOIN("",TRUE,A1328,"!",ADDRESS(13+(A1329-1)*A1325,2)))</f>
        <v>Engineering Chemistry</v>
      </c>
      <c r="D1312" s="52"/>
      <c r="E1312" s="52"/>
      <c r="F1312" s="52"/>
      <c r="G1312" s="53"/>
      <c r="H1312" s="20">
        <f ca="1">INDIRECT(_xlfn.TEXTJOIN("",TRUE,A1328,"!",ADDRESS(13+(A1329-1)*A1325,6)))</f>
        <v>4</v>
      </c>
      <c r="I1312" s="20" t="str">
        <f ca="1">INDIRECT(_xlfn.TEXTJOIN("",TRUE,A1328,"!",ADDRESS(13+(A1329-1)*A1325,13)))</f>
        <v>E+</v>
      </c>
      <c r="J1312" s="20">
        <f ca="1">INDIRECT(_xlfn.TEXTJOIN("",TRUE,A1328,"!",ADDRESS(13+(A1329-1)*A1325,14)))</f>
        <v>5.5</v>
      </c>
    </row>
    <row r="1313" spans="1:10" ht="27.95" customHeight="1" x14ac:dyDescent="0.25">
      <c r="A1313" s="49" t="str">
        <f ca="1">INDIRECT(_xlfn.TEXTJOIN("",TRUE,A1328,"!",ADDRESS(14+(A1329-1)*A1325,1)))</f>
        <v>AHT 003</v>
      </c>
      <c r="B1313" s="50"/>
      <c r="C1313" s="51" t="str">
        <f ca="1">INDIRECT(_xlfn.TEXTJOIN("",TRUE,A1328,"!",ADDRESS(14+(A1329-1)*A1325,2)))</f>
        <v>Introduction to Engineering Mathematics</v>
      </c>
      <c r="D1313" s="52"/>
      <c r="E1313" s="52"/>
      <c r="F1313" s="52"/>
      <c r="G1313" s="53"/>
      <c r="H1313" s="20">
        <f ca="1">INDIRECT(_xlfn.TEXTJOIN("",TRUE,A1328,"!",ADDRESS(14+(A1329-1)*A1325,6)))</f>
        <v>4</v>
      </c>
      <c r="I1313" s="20" t="str">
        <f ca="1">INDIRECT(_xlfn.TEXTJOIN("",TRUE,A1328,"!",ADDRESS(14+(A1329-1)*A1325,13)))</f>
        <v>E+</v>
      </c>
      <c r="J1313" s="20">
        <f ca="1">INDIRECT(_xlfn.TEXTJOIN("",TRUE,A1328,"!",ADDRESS(14+(A1329-1)*A1325,14)))</f>
        <v>5.5</v>
      </c>
    </row>
    <row r="1314" spans="1:10" ht="27.95" customHeight="1" x14ac:dyDescent="0.25">
      <c r="A1314" s="49" t="str">
        <f ca="1">INDIRECT(_xlfn.TEXTJOIN("",TRUE,A1328,"!",ADDRESS(15+(A1329-1)*A1325,1)))</f>
        <v>ECT 001</v>
      </c>
      <c r="B1314" s="50"/>
      <c r="C1314" s="51" t="str">
        <f ca="1">INDIRECT(_xlfn.TEXTJOIN("",TRUE,A1328,"!",ADDRESS(15+(A1329-1)*A1325,2)))</f>
        <v>Basic Electronics Engineering</v>
      </c>
      <c r="D1314" s="52"/>
      <c r="E1314" s="52"/>
      <c r="F1314" s="52"/>
      <c r="G1314" s="53"/>
      <c r="H1314" s="20">
        <f ca="1">INDIRECT(_xlfn.TEXTJOIN("",TRUE,A1328,"!",ADDRESS(15+(A1329-1)*A1325,6)))</f>
        <v>4</v>
      </c>
      <c r="I1314" s="20" t="str">
        <f ca="1">INDIRECT(_xlfn.TEXTJOIN("",TRUE,A1328,"!",ADDRESS(15+(A1329-1)*A1325,13)))</f>
        <v>E</v>
      </c>
      <c r="J1314" s="20">
        <f ca="1">INDIRECT(_xlfn.TEXTJOIN("",TRUE,A1328,"!",ADDRESS(15+(A1329-1)*A1325,14)))</f>
        <v>5</v>
      </c>
    </row>
    <row r="1315" spans="1:10" ht="27.95" customHeight="1" x14ac:dyDescent="0.25">
      <c r="A1315" s="49" t="str">
        <f ca="1">INDIRECT(_xlfn.TEXTJOIN("",TRUE,A1328,"!",ADDRESS(16+(A1329-1)*A1325,1)))</f>
        <v>MET 001</v>
      </c>
      <c r="B1315" s="50"/>
      <c r="C1315" s="51" t="str">
        <f ca="1">INDIRECT(_xlfn.TEXTJOIN("",TRUE,A1328,"!",ADDRESS(16+(A1329-1)*A1325,2)))</f>
        <v>Basic Mechanical Engineering</v>
      </c>
      <c r="D1315" s="52"/>
      <c r="E1315" s="52"/>
      <c r="F1315" s="52"/>
      <c r="G1315" s="53"/>
      <c r="H1315" s="20">
        <f ca="1">INDIRECT(_xlfn.TEXTJOIN("",TRUE,A1328,"!",ADDRESS(16+(A1329-1)*A1325,6)))</f>
        <v>4</v>
      </c>
      <c r="I1315" s="20" t="str">
        <f ca="1">INDIRECT(_xlfn.TEXTJOIN("",TRUE,A1328,"!",ADDRESS(16+(A1329-1)*A1325,13)))</f>
        <v>E</v>
      </c>
      <c r="J1315" s="20">
        <f ca="1">INDIRECT(_xlfn.TEXTJOIN("",TRUE,A1328,"!",ADDRESS(16+(A1329-1)*A1325,14)))</f>
        <v>5</v>
      </c>
    </row>
    <row r="1316" spans="1:10" ht="27.95" customHeight="1" x14ac:dyDescent="0.25">
      <c r="A1316" s="49" t="str">
        <f ca="1">INDIRECT(_xlfn.TEXTJOIN("",TRUE,A1328,"!",ADDRESS(17+(A1329-1)*A1325,1)))</f>
        <v>AHP 002</v>
      </c>
      <c r="B1316" s="50"/>
      <c r="C1316" s="51" t="str">
        <f ca="1">INDIRECT(_xlfn.TEXTJOIN("",TRUE,A1328,"!",ADDRESS(17+(A1329-1)*A1325,2)))</f>
        <v>Engineering Chemistry Lab</v>
      </c>
      <c r="D1316" s="52"/>
      <c r="E1316" s="52"/>
      <c r="F1316" s="52"/>
      <c r="G1316" s="53"/>
      <c r="H1316" s="20">
        <f ca="1">INDIRECT(_xlfn.TEXTJOIN("",TRUE,A1328,"!",ADDRESS(17+(A1329-1)*A1325,6)))</f>
        <v>1</v>
      </c>
      <c r="I1316" s="20" t="str">
        <f ca="1">INDIRECT(_xlfn.TEXTJOIN("",TRUE,A1328,"!",ADDRESS(17+(A1329-1)*A1325,13)))</f>
        <v>B</v>
      </c>
      <c r="J1316" s="20">
        <f ca="1">INDIRECT(_xlfn.TEXTJOIN("",TRUE,A1328,"!",ADDRESS(17+(A1329-1)*A1325,14)))</f>
        <v>8</v>
      </c>
    </row>
    <row r="1317" spans="1:10" ht="27.95" customHeight="1" x14ac:dyDescent="0.25">
      <c r="A1317" s="49" t="str">
        <f ca="1">INDIRECT(_xlfn.TEXTJOIN("",TRUE,A1328,"!",ADDRESS(18+(A1329-1)*A1325,1)))</f>
        <v>ECP 001</v>
      </c>
      <c r="B1317" s="50"/>
      <c r="C1317" s="51" t="str">
        <f ca="1">INDIRECT(_xlfn.TEXTJOIN("",TRUE,A1328,"!",ADDRESS(18+(A1329-1)*A1325,2)))</f>
        <v>Basic Electronics Engineering Lab</v>
      </c>
      <c r="D1317" s="52"/>
      <c r="E1317" s="52"/>
      <c r="F1317" s="52"/>
      <c r="G1317" s="53"/>
      <c r="H1317" s="20">
        <f ca="1">INDIRECT(_xlfn.TEXTJOIN("",TRUE,A1328,"!",ADDRESS(18+(A1329-1)*A1325,6)))</f>
        <v>1</v>
      </c>
      <c r="I1317" s="20" t="str">
        <f ca="1">INDIRECT(_xlfn.TEXTJOIN("",TRUE,A1328,"!",ADDRESS(18+(A1329-1)*A1325,13)))</f>
        <v>C+</v>
      </c>
      <c r="J1317" s="20">
        <f ca="1">INDIRECT(_xlfn.TEXTJOIN("",TRUE,A1328,"!",ADDRESS(18+(A1329-1)*A1325,14)))</f>
        <v>7.5</v>
      </c>
    </row>
    <row r="1318" spans="1:10" ht="27.95" customHeight="1" x14ac:dyDescent="0.25">
      <c r="A1318" s="49" t="str">
        <f ca="1">INDIRECT(_xlfn.TEXTJOIN("",TRUE,A1328,"!",ADDRESS(19+(A1329-1)*A1325,1)))</f>
        <v>MEP 001</v>
      </c>
      <c r="B1318" s="50"/>
      <c r="C1318" s="51" t="str">
        <f ca="1">INDIRECT(_xlfn.TEXTJOIN("",TRUE,A1328,"!",ADDRESS(19+(A1329-1)*A1325,2)))</f>
        <v>Basic Mechanical Engineering Lab</v>
      </c>
      <c r="D1318" s="52"/>
      <c r="E1318" s="52"/>
      <c r="F1318" s="52"/>
      <c r="G1318" s="53"/>
      <c r="H1318" s="20">
        <f ca="1">INDIRECT(_xlfn.TEXTJOIN("",TRUE,A1328,"!",ADDRESS(19+(A1329-1)*A1325,6)))</f>
        <v>1</v>
      </c>
      <c r="I1318" s="20" t="str">
        <f ca="1">INDIRECT(_xlfn.TEXTJOIN("",TRUE,A1328,"!",ADDRESS(19+(A1329-1)*A1325,13)))</f>
        <v>B+</v>
      </c>
      <c r="J1318" s="20">
        <f ca="1">INDIRECT(_xlfn.TEXTJOIN("",TRUE,A1328,"!",ADDRESS(19+(A1329-1)*A1325,14)))</f>
        <v>8.5</v>
      </c>
    </row>
    <row r="1319" spans="1:10" ht="27.95" customHeight="1" x14ac:dyDescent="0.25">
      <c r="A1319" s="49" t="str">
        <f ca="1">INDIRECT(_xlfn.TEXTJOIN("",TRUE,A1328,"!",ADDRESS(20+(A1329-1)*A1325,1)))</f>
        <v>MEP 003</v>
      </c>
      <c r="B1319" s="50"/>
      <c r="C1319" s="51" t="str">
        <f ca="1">INDIRECT(_xlfn.TEXTJOIN("",TRUE,A1328,"!",ADDRESS(20+(A1329-1)*A1325,2)))</f>
        <v>Workshop Practices Lab</v>
      </c>
      <c r="D1319" s="52"/>
      <c r="E1319" s="52"/>
      <c r="F1319" s="52"/>
      <c r="G1319" s="53"/>
      <c r="H1319" s="20">
        <f ca="1">INDIRECT(_xlfn.TEXTJOIN("",TRUE,A1328,"!",ADDRESS(20+(A1329-1)*A1325,6)))</f>
        <v>2</v>
      </c>
      <c r="I1319" s="20" t="str">
        <f ca="1">INDIRECT(_xlfn.TEXTJOIN("",TRUE,A1328,"!",ADDRESS(20+(A1329-1)*A1325,13)))</f>
        <v>A+</v>
      </c>
      <c r="J1319" s="20">
        <f ca="1">INDIRECT(_xlfn.TEXTJOIN("",TRUE,A1328,"!",ADDRESS(20+(A1329-1)*A1325,14)))</f>
        <v>9.5</v>
      </c>
    </row>
    <row r="1320" spans="1:10" ht="27.95" customHeight="1" x14ac:dyDescent="0.25">
      <c r="A1320" s="49" t="str">
        <f ca="1">INDIRECT(_xlfn.TEXTJOIN("",TRUE,A1328,"!",ADDRESS(21+(A1329-1)*A1325,1)))</f>
        <v>AHP 004</v>
      </c>
      <c r="B1320" s="50"/>
      <c r="C1320" s="51" t="str">
        <f ca="1">INDIRECT(_xlfn.TEXTJOIN("",TRUE,A1328,"!",ADDRESS(21+(A1329-1)*A1325,2)))</f>
        <v>Emerging Technologies in Engineering Lab</v>
      </c>
      <c r="D1320" s="52"/>
      <c r="E1320" s="52"/>
      <c r="F1320" s="52"/>
      <c r="G1320" s="53"/>
      <c r="H1320" s="20">
        <f ca="1">INDIRECT(_xlfn.TEXTJOIN("",TRUE,A1328,"!",ADDRESS(21+(A1329-1)*A1325,6)))</f>
        <v>1</v>
      </c>
      <c r="I1320" s="20" t="str">
        <f ca="1">INDIRECT(_xlfn.TEXTJOIN("",TRUE,A1328,"!",ADDRESS(21+(A1329-1)*A1325,13)))</f>
        <v>A</v>
      </c>
      <c r="J1320" s="20">
        <f ca="1">INDIRECT(_xlfn.TEXTJOIN("",TRUE,A1328,"!",ADDRESS(21+(A1329-1)*A1325,14)))</f>
        <v>9</v>
      </c>
    </row>
    <row r="1321" spans="1:10" ht="27.95" customHeight="1" x14ac:dyDescent="0.25">
      <c r="A1321" s="49" t="str">
        <f ca="1">INDIRECT(_xlfn.TEXTJOIN("",TRUE,A1328,"!",ADDRESS(22+(A1329-1)*A1325,1)))</f>
        <v>CSP 002</v>
      </c>
      <c r="B1321" s="50"/>
      <c r="C1321" s="51" t="str">
        <f ca="1">INDIRECT(_xlfn.TEXTJOIN("",TRUE,A1328,"!",ADDRESS(22+(A1329-1)*A1325,2)))</f>
        <v>Computer Applications and IOT</v>
      </c>
      <c r="D1321" s="52"/>
      <c r="E1321" s="52"/>
      <c r="F1321" s="52"/>
      <c r="G1321" s="53"/>
      <c r="H1321" s="20">
        <f ca="1">INDIRECT(_xlfn.TEXTJOIN("",TRUE,A1328,"!",ADDRESS(22+(A1329-1)*A1325,6)))</f>
        <v>1</v>
      </c>
      <c r="I1321" s="20" t="str">
        <f ca="1">INDIRECT(_xlfn.TEXTJOIN("",TRUE,A1328,"!",ADDRESS(22+(A1329-1)*A1325,13)))</f>
        <v>A</v>
      </c>
      <c r="J1321" s="20">
        <f ca="1">INDIRECT(_xlfn.TEXTJOIN("",TRUE,A1328,"!",ADDRESS(22+(A1329-1)*A1325,14)))</f>
        <v>9</v>
      </c>
    </row>
    <row r="1322" spans="1:10" ht="27.95" customHeight="1" x14ac:dyDescent="0.25">
      <c r="A1322" s="49" t="str">
        <f ca="1">INDIRECT(_xlfn.TEXTJOIN("",TRUE,A1328,"!",ADDRESS(23+(A1329-1)*A1325,1)))</f>
        <v>AHP 006</v>
      </c>
      <c r="B1322" s="50"/>
      <c r="C1322" s="51" t="str">
        <f ca="1">INDIRECT(_xlfn.TEXTJOIN("",TRUE,A1328,"!",ADDRESS(23+(A1329-1)*A1325,2)))</f>
        <v>English Language Lab ($)</v>
      </c>
      <c r="D1322" s="52"/>
      <c r="E1322" s="52"/>
      <c r="F1322" s="52"/>
      <c r="G1322" s="53"/>
      <c r="H1322" s="20">
        <f ca="1">INDIRECT(_xlfn.TEXTJOIN("",TRUE,A1328,"!",ADDRESS(23+(A1329-1)*A1325,6)))</f>
        <v>0</v>
      </c>
      <c r="I1322" s="20" t="str">
        <f ca="1">INDIRECT(_xlfn.TEXTJOIN("",TRUE,A1328,"!",ADDRESS(23+(A1329-1)*A1325,13)))</f>
        <v>C+</v>
      </c>
      <c r="J1322" s="20">
        <f ca="1">INDIRECT(_xlfn.TEXTJOIN("",TRUE,A1328,"!",ADDRESS(23+(A1329-1)*A1325,14)))</f>
        <v>7.5</v>
      </c>
    </row>
    <row r="1323" spans="1:10" ht="27.95" customHeight="1" x14ac:dyDescent="0.25">
      <c r="A1323" s="49" t="str">
        <f ca="1">INDIRECT(_xlfn.TEXTJOIN("",TRUE,A1328,"!",ADDRESS(24+(A1329-1)*A1325,1)))</f>
        <v>GP 01</v>
      </c>
      <c r="B1323" s="50"/>
      <c r="C1323" s="51" t="str">
        <f ca="1">INDIRECT(_xlfn.TEXTJOIN("",TRUE,A1328,"!",ADDRESS(24+(A1329-1)*A1325,2)))</f>
        <v>General Proficiency ($)</v>
      </c>
      <c r="D1323" s="52"/>
      <c r="E1323" s="52"/>
      <c r="F1323" s="52"/>
      <c r="G1323" s="53"/>
      <c r="H1323" s="20">
        <f ca="1">INDIRECT(_xlfn.TEXTJOIN("",TRUE,A1328,"!",ADDRESS(24+(A1329-1)*A1325,6)))</f>
        <v>0</v>
      </c>
      <c r="I1323" s="54" t="str">
        <f ca="1">INDIRECT(_xlfn.TEXTJOIN("",TRUE,A1328,"!",ADDRESS(24+(A1329-1)*A1325,13)))</f>
        <v>Excellent</v>
      </c>
      <c r="J1323" s="55"/>
    </row>
    <row r="1324" spans="1:10" ht="27.95" customHeight="1" x14ac:dyDescent="0.25">
      <c r="A1324" s="56" t="s">
        <v>54</v>
      </c>
      <c r="B1324" s="56"/>
      <c r="C1324" s="56"/>
      <c r="D1324" s="56"/>
      <c r="E1324" s="56"/>
      <c r="F1324" s="56"/>
      <c r="G1324" s="56"/>
      <c r="H1324" s="16">
        <f ca="1">SUM(H1312:H1323)</f>
        <v>23</v>
      </c>
      <c r="I1324" s="16" t="s">
        <v>46</v>
      </c>
      <c r="J1324" s="16">
        <f ca="1">SUMPRODUCT(J1312:J1322,H1312:H1322)</f>
        <v>145</v>
      </c>
    </row>
    <row r="1325" spans="1:10" ht="27.95" customHeight="1" x14ac:dyDescent="0.25">
      <c r="A1325" s="22">
        <f>ROWS(A1312:B1323)+9</f>
        <v>21</v>
      </c>
      <c r="B1325" s="17"/>
      <c r="C1325" s="17"/>
      <c r="D1325" s="17"/>
      <c r="E1325" s="17"/>
      <c r="F1325" s="17"/>
      <c r="G1325" s="17"/>
      <c r="H1325" s="17"/>
      <c r="I1325" s="17"/>
      <c r="J1325" s="17"/>
    </row>
    <row r="1326" spans="1:10" ht="27.95" customHeight="1" x14ac:dyDescent="0.25">
      <c r="A1326" s="57" t="s">
        <v>42</v>
      </c>
      <c r="B1326" s="57"/>
      <c r="C1326" s="21">
        <f ca="1">INDIRECT(_xlfn.TEXTJOIN("",TRUE,A1328,"!",ADDRESS(5+A1329*A1325,12)))</f>
        <v>23</v>
      </c>
      <c r="D1326" s="57" t="s">
        <v>40</v>
      </c>
      <c r="E1326" s="57"/>
      <c r="F1326" s="18">
        <f ca="1">INDIRECT(_xlfn.TEXTJOIN("",TRUE,A1328,"!",ADDRESS(5+A1329*A1325,8)))</f>
        <v>6.3043478260869561</v>
      </c>
      <c r="G1326" s="57" t="s">
        <v>41</v>
      </c>
      <c r="H1326" s="57"/>
      <c r="I1326" s="58">
        <f ca="1">INDIRECT(_xlfn.TEXTJOIN("",TRUE,A1328,"!",ADDRESS(5+A1329*A1325,10)))</f>
        <v>6.3043478260869561</v>
      </c>
      <c r="J1326" s="58"/>
    </row>
    <row r="1327" spans="1:10" ht="27.95" customHeight="1" x14ac:dyDescent="0.25">
      <c r="A1327" s="19" t="s">
        <v>38</v>
      </c>
      <c r="B1327" s="59" t="str">
        <f ca="1">INDIRECT(_xlfn.TEXTJOIN("",TRUE,A1328,"!",ADDRESS(5+A1329*A1325,2)))</f>
        <v>PASS</v>
      </c>
      <c r="C1327" s="59"/>
      <c r="D1327" s="60" t="s">
        <v>39</v>
      </c>
      <c r="E1327" s="60"/>
      <c r="F1327" s="61" t="str">
        <f ca="1">INDIRECT(_xlfn.TEXTJOIN("",TRUE,A1328,"!",ADDRESS(5+A1329*A1325,5)))</f>
        <v/>
      </c>
      <c r="G1327" s="61"/>
      <c r="H1327" s="61"/>
      <c r="I1327" s="61"/>
      <c r="J1327" s="61"/>
    </row>
    <row r="1328" spans="1:10" ht="27.95" customHeight="1" x14ac:dyDescent="0.25">
      <c r="A1328" s="22" t="str">
        <f>A1307</f>
        <v>TC_I</v>
      </c>
    </row>
    <row r="1329" spans="1:10" ht="27.95" customHeight="1" x14ac:dyDescent="0.25">
      <c r="A1329" s="22">
        <f>A1308+1</f>
        <v>63</v>
      </c>
    </row>
    <row r="1330" spans="1:10" ht="27.95" customHeight="1" x14ac:dyDescent="0.25">
      <c r="A1330" s="62" t="s">
        <v>26</v>
      </c>
      <c r="B1330" s="62"/>
      <c r="C1330" s="62" t="str">
        <f ca="1">INDIRECT(_xlfn.TEXTJOIN("",TRUE,A1349,"!",ADDRESS(9+(A1350-1)*A1346,2)))</f>
        <v/>
      </c>
      <c r="D1330" s="62"/>
      <c r="E1330" s="62"/>
      <c r="F1330" s="62" t="s">
        <v>52</v>
      </c>
      <c r="G1330" s="62"/>
      <c r="H1330" s="62"/>
      <c r="I1330" s="63" t="str">
        <f ca="1">INDIRECT(_xlfn.TEXTJOIN("",TRUE,A1349,"!",ADDRESS(9+(A1350-1)*A1346,9)))</f>
        <v/>
      </c>
      <c r="J1330" s="63"/>
    </row>
    <row r="1331" spans="1:10" ht="27.95" customHeight="1" x14ac:dyDescent="0.25">
      <c r="A1331" s="62" t="s">
        <v>27</v>
      </c>
      <c r="B1331" s="62"/>
      <c r="C1331" s="62" t="str">
        <f ca="1">INDIRECT(_xlfn.TEXTJOIN("",TRUE,A1349,"!",ADDRESS(9+(A1350-1)*A1346,5)))</f>
        <v/>
      </c>
      <c r="D1331" s="62"/>
      <c r="E1331" s="62"/>
      <c r="F1331" s="64" t="s">
        <v>53</v>
      </c>
      <c r="G1331" s="64"/>
      <c r="H1331" s="64"/>
      <c r="I1331" s="63" t="str">
        <f ca="1">INDIRECT(_xlfn.TEXTJOIN("",TRUE,A1349,"!",ADDRESS(9+(A1350-1)*A1346,13)))</f>
        <v/>
      </c>
      <c r="J1331" s="63"/>
    </row>
    <row r="1332" spans="1:10" ht="27.95" customHeight="1" x14ac:dyDescent="0.25">
      <c r="A1332" s="59" t="s">
        <v>30</v>
      </c>
      <c r="B1332" s="59"/>
      <c r="C1332" s="59" t="s">
        <v>31</v>
      </c>
      <c r="D1332" s="59"/>
      <c r="E1332" s="59"/>
      <c r="F1332" s="59"/>
      <c r="G1332" s="59"/>
      <c r="H1332" s="15" t="s">
        <v>32</v>
      </c>
      <c r="I1332" s="15" t="s">
        <v>12</v>
      </c>
      <c r="J1332" s="15" t="s">
        <v>36</v>
      </c>
    </row>
    <row r="1333" spans="1:10" ht="27.95" customHeight="1" x14ac:dyDescent="0.25">
      <c r="A1333" s="49" t="str">
        <f ca="1">INDIRECT(_xlfn.TEXTJOIN("",TRUE,A1349,"!",ADDRESS(13+(A1350-1)*A1346,1)))</f>
        <v/>
      </c>
      <c r="B1333" s="50"/>
      <c r="C1333" s="51" t="str">
        <f ca="1">INDIRECT(_xlfn.TEXTJOIN("",TRUE,A1349,"!",ADDRESS(13+(A1350-1)*A1346,2)))</f>
        <v/>
      </c>
      <c r="D1333" s="52"/>
      <c r="E1333" s="52"/>
      <c r="F1333" s="52"/>
      <c r="G1333" s="53"/>
      <c r="H1333" s="20" t="str">
        <f ca="1">INDIRECT(_xlfn.TEXTJOIN("",TRUE,A1349,"!",ADDRESS(13+(A1350-1)*A1346,6)))</f>
        <v/>
      </c>
      <c r="I1333" s="20" t="str">
        <f ca="1">INDIRECT(_xlfn.TEXTJOIN("",TRUE,A1349,"!",ADDRESS(13+(A1350-1)*A1346,13)))</f>
        <v/>
      </c>
      <c r="J1333" s="20" t="e">
        <f ca="1">INDIRECT(_xlfn.TEXTJOIN("",TRUE,A1349,"!",ADDRESS(13+(A1350-1)*A1346,14)))</f>
        <v>#N/A</v>
      </c>
    </row>
    <row r="1334" spans="1:10" ht="27.95" customHeight="1" x14ac:dyDescent="0.25">
      <c r="A1334" s="49" t="str">
        <f ca="1">INDIRECT(_xlfn.TEXTJOIN("",TRUE,A1349,"!",ADDRESS(14+(A1350-1)*A1346,1)))</f>
        <v/>
      </c>
      <c r="B1334" s="50"/>
      <c r="C1334" s="51" t="str">
        <f ca="1">INDIRECT(_xlfn.TEXTJOIN("",TRUE,A1349,"!",ADDRESS(14+(A1350-1)*A1346,2)))</f>
        <v/>
      </c>
      <c r="D1334" s="52"/>
      <c r="E1334" s="52"/>
      <c r="F1334" s="52"/>
      <c r="G1334" s="53"/>
      <c r="H1334" s="20" t="str">
        <f ca="1">INDIRECT(_xlfn.TEXTJOIN("",TRUE,A1349,"!",ADDRESS(14+(A1350-1)*A1346,6)))</f>
        <v/>
      </c>
      <c r="I1334" s="20" t="b">
        <f ca="1">INDIRECT(_xlfn.TEXTJOIN("",TRUE,A1349,"!",ADDRESS(14+(A1350-1)*A1346,13)))</f>
        <v>0</v>
      </c>
      <c r="J1334" s="20" t="e">
        <f ca="1">INDIRECT(_xlfn.TEXTJOIN("",TRUE,A1349,"!",ADDRESS(14+(A1350-1)*A1346,14)))</f>
        <v>#N/A</v>
      </c>
    </row>
    <row r="1335" spans="1:10" ht="27.95" customHeight="1" x14ac:dyDescent="0.25">
      <c r="A1335" s="49" t="str">
        <f ca="1">INDIRECT(_xlfn.TEXTJOIN("",TRUE,A1349,"!",ADDRESS(15+(A1350-1)*A1346,1)))</f>
        <v/>
      </c>
      <c r="B1335" s="50"/>
      <c r="C1335" s="51" t="str">
        <f ca="1">INDIRECT(_xlfn.TEXTJOIN("",TRUE,A1349,"!",ADDRESS(15+(A1350-1)*A1346,2)))</f>
        <v/>
      </c>
      <c r="D1335" s="52"/>
      <c r="E1335" s="52"/>
      <c r="F1335" s="52"/>
      <c r="G1335" s="53"/>
      <c r="H1335" s="20" t="str">
        <f ca="1">INDIRECT(_xlfn.TEXTJOIN("",TRUE,A1349,"!",ADDRESS(15+(A1350-1)*A1346,6)))</f>
        <v/>
      </c>
      <c r="I1335" s="20" t="b">
        <f ca="1">INDIRECT(_xlfn.TEXTJOIN("",TRUE,A1349,"!",ADDRESS(15+(A1350-1)*A1346,13)))</f>
        <v>0</v>
      </c>
      <c r="J1335" s="20" t="e">
        <f ca="1">INDIRECT(_xlfn.TEXTJOIN("",TRUE,A1349,"!",ADDRESS(15+(A1350-1)*A1346,14)))</f>
        <v>#N/A</v>
      </c>
    </row>
    <row r="1336" spans="1:10" ht="27.95" customHeight="1" x14ac:dyDescent="0.25">
      <c r="A1336" s="49" t="str">
        <f ca="1">INDIRECT(_xlfn.TEXTJOIN("",TRUE,A1349,"!",ADDRESS(16+(A1350-1)*A1346,1)))</f>
        <v/>
      </c>
      <c r="B1336" s="50"/>
      <c r="C1336" s="51" t="str">
        <f ca="1">INDIRECT(_xlfn.TEXTJOIN("",TRUE,A1349,"!",ADDRESS(16+(A1350-1)*A1346,2)))</f>
        <v/>
      </c>
      <c r="D1336" s="52"/>
      <c r="E1336" s="52"/>
      <c r="F1336" s="52"/>
      <c r="G1336" s="53"/>
      <c r="H1336" s="20" t="str">
        <f ca="1">INDIRECT(_xlfn.TEXTJOIN("",TRUE,A1349,"!",ADDRESS(16+(A1350-1)*A1346,6)))</f>
        <v/>
      </c>
      <c r="I1336" s="20" t="b">
        <f ca="1">INDIRECT(_xlfn.TEXTJOIN("",TRUE,A1349,"!",ADDRESS(16+(A1350-1)*A1346,13)))</f>
        <v>0</v>
      </c>
      <c r="J1336" s="20" t="e">
        <f ca="1">INDIRECT(_xlfn.TEXTJOIN("",TRUE,A1349,"!",ADDRESS(16+(A1350-1)*A1346,14)))</f>
        <v>#N/A</v>
      </c>
    </row>
    <row r="1337" spans="1:10" ht="27.95" customHeight="1" x14ac:dyDescent="0.25">
      <c r="A1337" s="49" t="str">
        <f ca="1">INDIRECT(_xlfn.TEXTJOIN("",TRUE,A1349,"!",ADDRESS(17+(A1350-1)*A1346,1)))</f>
        <v/>
      </c>
      <c r="B1337" s="50"/>
      <c r="C1337" s="51" t="str">
        <f ca="1">INDIRECT(_xlfn.TEXTJOIN("",TRUE,A1349,"!",ADDRESS(17+(A1350-1)*A1346,2)))</f>
        <v/>
      </c>
      <c r="D1337" s="52"/>
      <c r="E1337" s="52"/>
      <c r="F1337" s="52"/>
      <c r="G1337" s="53"/>
      <c r="H1337" s="20" t="str">
        <f ca="1">INDIRECT(_xlfn.TEXTJOIN("",TRUE,A1349,"!",ADDRESS(17+(A1350-1)*A1346,6)))</f>
        <v/>
      </c>
      <c r="I1337" s="20" t="b">
        <f ca="1">INDIRECT(_xlfn.TEXTJOIN("",TRUE,A1349,"!",ADDRESS(17+(A1350-1)*A1346,13)))</f>
        <v>0</v>
      </c>
      <c r="J1337" s="20" t="e">
        <f ca="1">INDIRECT(_xlfn.TEXTJOIN("",TRUE,A1349,"!",ADDRESS(17+(A1350-1)*A1346,14)))</f>
        <v>#N/A</v>
      </c>
    </row>
    <row r="1338" spans="1:10" ht="27.95" customHeight="1" x14ac:dyDescent="0.25">
      <c r="A1338" s="49" t="str">
        <f ca="1">INDIRECT(_xlfn.TEXTJOIN("",TRUE,A1349,"!",ADDRESS(18+(A1350-1)*A1346,1)))</f>
        <v/>
      </c>
      <c r="B1338" s="50"/>
      <c r="C1338" s="51" t="str">
        <f ca="1">INDIRECT(_xlfn.TEXTJOIN("",TRUE,A1349,"!",ADDRESS(18+(A1350-1)*A1346,2)))</f>
        <v/>
      </c>
      <c r="D1338" s="52"/>
      <c r="E1338" s="52"/>
      <c r="F1338" s="52"/>
      <c r="G1338" s="53"/>
      <c r="H1338" s="20" t="str">
        <f ca="1">INDIRECT(_xlfn.TEXTJOIN("",TRUE,A1349,"!",ADDRESS(18+(A1350-1)*A1346,6)))</f>
        <v/>
      </c>
      <c r="I1338" s="20" t="b">
        <f ca="1">INDIRECT(_xlfn.TEXTJOIN("",TRUE,A1349,"!",ADDRESS(18+(A1350-1)*A1346,13)))</f>
        <v>0</v>
      </c>
      <c r="J1338" s="20" t="e">
        <f ca="1">INDIRECT(_xlfn.TEXTJOIN("",TRUE,A1349,"!",ADDRESS(18+(A1350-1)*A1346,14)))</f>
        <v>#N/A</v>
      </c>
    </row>
    <row r="1339" spans="1:10" ht="27.95" customHeight="1" x14ac:dyDescent="0.25">
      <c r="A1339" s="49" t="str">
        <f ca="1">INDIRECT(_xlfn.TEXTJOIN("",TRUE,A1349,"!",ADDRESS(19+(A1350-1)*A1346,1)))</f>
        <v/>
      </c>
      <c r="B1339" s="50"/>
      <c r="C1339" s="51" t="str">
        <f ca="1">INDIRECT(_xlfn.TEXTJOIN("",TRUE,A1349,"!",ADDRESS(19+(A1350-1)*A1346,2)))</f>
        <v/>
      </c>
      <c r="D1339" s="52"/>
      <c r="E1339" s="52"/>
      <c r="F1339" s="52"/>
      <c r="G1339" s="53"/>
      <c r="H1339" s="20" t="str">
        <f ca="1">INDIRECT(_xlfn.TEXTJOIN("",TRUE,A1349,"!",ADDRESS(19+(A1350-1)*A1346,6)))</f>
        <v/>
      </c>
      <c r="I1339" s="20" t="b">
        <f ca="1">INDIRECT(_xlfn.TEXTJOIN("",TRUE,A1349,"!",ADDRESS(19+(A1350-1)*A1346,13)))</f>
        <v>0</v>
      </c>
      <c r="J1339" s="20" t="e">
        <f ca="1">INDIRECT(_xlfn.TEXTJOIN("",TRUE,A1349,"!",ADDRESS(19+(A1350-1)*A1346,14)))</f>
        <v>#N/A</v>
      </c>
    </row>
    <row r="1340" spans="1:10" ht="27.95" customHeight="1" x14ac:dyDescent="0.25">
      <c r="A1340" s="49" t="str">
        <f ca="1">INDIRECT(_xlfn.TEXTJOIN("",TRUE,A1349,"!",ADDRESS(20+(A1350-1)*A1346,1)))</f>
        <v/>
      </c>
      <c r="B1340" s="50"/>
      <c r="C1340" s="51" t="str">
        <f ca="1">INDIRECT(_xlfn.TEXTJOIN("",TRUE,A1349,"!",ADDRESS(20+(A1350-1)*A1346,2)))</f>
        <v/>
      </c>
      <c r="D1340" s="52"/>
      <c r="E1340" s="52"/>
      <c r="F1340" s="52"/>
      <c r="G1340" s="53"/>
      <c r="H1340" s="20" t="str">
        <f ca="1">INDIRECT(_xlfn.TEXTJOIN("",TRUE,A1349,"!",ADDRESS(20+(A1350-1)*A1346,6)))</f>
        <v/>
      </c>
      <c r="I1340" s="20" t="b">
        <f ca="1">INDIRECT(_xlfn.TEXTJOIN("",TRUE,A1349,"!",ADDRESS(20+(A1350-1)*A1346,13)))</f>
        <v>0</v>
      </c>
      <c r="J1340" s="20" t="e">
        <f ca="1">INDIRECT(_xlfn.TEXTJOIN("",TRUE,A1349,"!",ADDRESS(20+(A1350-1)*A1346,14)))</f>
        <v>#N/A</v>
      </c>
    </row>
    <row r="1341" spans="1:10" ht="27.95" customHeight="1" x14ac:dyDescent="0.25">
      <c r="A1341" s="49" t="str">
        <f ca="1">INDIRECT(_xlfn.TEXTJOIN("",TRUE,A1349,"!",ADDRESS(21+(A1350-1)*A1346,1)))</f>
        <v/>
      </c>
      <c r="B1341" s="50"/>
      <c r="C1341" s="51" t="str">
        <f ca="1">INDIRECT(_xlfn.TEXTJOIN("",TRUE,A1349,"!",ADDRESS(21+(A1350-1)*A1346,2)))</f>
        <v/>
      </c>
      <c r="D1341" s="52"/>
      <c r="E1341" s="52"/>
      <c r="F1341" s="52"/>
      <c r="G1341" s="53"/>
      <c r="H1341" s="20" t="str">
        <f ca="1">INDIRECT(_xlfn.TEXTJOIN("",TRUE,A1349,"!",ADDRESS(21+(A1350-1)*A1346,6)))</f>
        <v/>
      </c>
      <c r="I1341" s="20" t="b">
        <f ca="1">INDIRECT(_xlfn.TEXTJOIN("",TRUE,A1349,"!",ADDRESS(21+(A1350-1)*A1346,13)))</f>
        <v>0</v>
      </c>
      <c r="J1341" s="20" t="e">
        <f ca="1">INDIRECT(_xlfn.TEXTJOIN("",TRUE,A1349,"!",ADDRESS(21+(A1350-1)*A1346,14)))</f>
        <v>#N/A</v>
      </c>
    </row>
    <row r="1342" spans="1:10" ht="27.95" customHeight="1" x14ac:dyDescent="0.25">
      <c r="A1342" s="49" t="str">
        <f ca="1">INDIRECT(_xlfn.TEXTJOIN("",TRUE,A1349,"!",ADDRESS(22+(A1350-1)*A1346,1)))</f>
        <v/>
      </c>
      <c r="B1342" s="50"/>
      <c r="C1342" s="51" t="str">
        <f ca="1">INDIRECT(_xlfn.TEXTJOIN("",TRUE,A1349,"!",ADDRESS(22+(A1350-1)*A1346,2)))</f>
        <v/>
      </c>
      <c r="D1342" s="52"/>
      <c r="E1342" s="52"/>
      <c r="F1342" s="52"/>
      <c r="G1342" s="53"/>
      <c r="H1342" s="20" t="str">
        <f ca="1">INDIRECT(_xlfn.TEXTJOIN("",TRUE,A1349,"!",ADDRESS(22+(A1350-1)*A1346,6)))</f>
        <v/>
      </c>
      <c r="I1342" s="20" t="b">
        <f ca="1">INDIRECT(_xlfn.TEXTJOIN("",TRUE,A1349,"!",ADDRESS(22+(A1350-1)*A1346,13)))</f>
        <v>0</v>
      </c>
      <c r="J1342" s="20" t="e">
        <f ca="1">INDIRECT(_xlfn.TEXTJOIN("",TRUE,A1349,"!",ADDRESS(22+(A1350-1)*A1346,14)))</f>
        <v>#N/A</v>
      </c>
    </row>
    <row r="1343" spans="1:10" ht="27.95" customHeight="1" x14ac:dyDescent="0.25">
      <c r="A1343" s="49" t="str">
        <f ca="1">INDIRECT(_xlfn.TEXTJOIN("",TRUE,A1349,"!",ADDRESS(23+(A1350-1)*A1346,1)))</f>
        <v/>
      </c>
      <c r="B1343" s="50"/>
      <c r="C1343" s="51" t="str">
        <f ca="1">INDIRECT(_xlfn.TEXTJOIN("",TRUE,A1349,"!",ADDRESS(23+(A1350-1)*A1346,2)))</f>
        <v/>
      </c>
      <c r="D1343" s="52"/>
      <c r="E1343" s="52"/>
      <c r="F1343" s="52"/>
      <c r="G1343" s="53"/>
      <c r="H1343" s="20" t="str">
        <f ca="1">INDIRECT(_xlfn.TEXTJOIN("",TRUE,A1349,"!",ADDRESS(23+(A1350-1)*A1346,6)))</f>
        <v/>
      </c>
      <c r="I1343" s="20" t="b">
        <f ca="1">INDIRECT(_xlfn.TEXTJOIN("",TRUE,A1349,"!",ADDRESS(23+(A1350-1)*A1346,13)))</f>
        <v>0</v>
      </c>
      <c r="J1343" s="20" t="e">
        <f ca="1">INDIRECT(_xlfn.TEXTJOIN("",TRUE,A1349,"!",ADDRESS(23+(A1350-1)*A1346,14)))</f>
        <v>#N/A</v>
      </c>
    </row>
    <row r="1344" spans="1:10" ht="27.95" customHeight="1" x14ac:dyDescent="0.25">
      <c r="A1344" s="49" t="str">
        <f ca="1">INDIRECT(_xlfn.TEXTJOIN("",TRUE,A1349,"!",ADDRESS(24+(A1350-1)*A1346,1)))</f>
        <v/>
      </c>
      <c r="B1344" s="50"/>
      <c r="C1344" s="51" t="str">
        <f ca="1">INDIRECT(_xlfn.TEXTJOIN("",TRUE,A1349,"!",ADDRESS(24+(A1350-1)*A1346,2)))</f>
        <v/>
      </c>
      <c r="D1344" s="52"/>
      <c r="E1344" s="52"/>
      <c r="F1344" s="52"/>
      <c r="G1344" s="53"/>
      <c r="H1344" s="20" t="str">
        <f ca="1">INDIRECT(_xlfn.TEXTJOIN("",TRUE,A1349,"!",ADDRESS(24+(A1350-1)*A1346,6)))</f>
        <v/>
      </c>
      <c r="I1344" s="54" t="str">
        <f ca="1">INDIRECT(_xlfn.TEXTJOIN("",TRUE,A1349,"!",ADDRESS(24+(A1350-1)*A1346,13)))</f>
        <v/>
      </c>
      <c r="J1344" s="55"/>
    </row>
    <row r="1345" spans="1:10" ht="27.95" customHeight="1" x14ac:dyDescent="0.25">
      <c r="A1345" s="56" t="s">
        <v>54</v>
      </c>
      <c r="B1345" s="56"/>
      <c r="C1345" s="56"/>
      <c r="D1345" s="56"/>
      <c r="E1345" s="56"/>
      <c r="F1345" s="56"/>
      <c r="G1345" s="56"/>
      <c r="H1345" s="16">
        <f ca="1">SUM(H1333:H1344)</f>
        <v>0</v>
      </c>
      <c r="I1345" s="16" t="s">
        <v>46</v>
      </c>
      <c r="J1345" s="16" t="e">
        <f ca="1">SUMPRODUCT(J1333:J1343,H1333:H1343)</f>
        <v>#N/A</v>
      </c>
    </row>
    <row r="1346" spans="1:10" ht="27.95" customHeight="1" x14ac:dyDescent="0.25">
      <c r="A1346" s="22">
        <f>ROWS(A1333:B1344)+9</f>
        <v>21</v>
      </c>
      <c r="B1346" s="17"/>
      <c r="C1346" s="17"/>
      <c r="D1346" s="17"/>
      <c r="E1346" s="17"/>
      <c r="F1346" s="17"/>
      <c r="G1346" s="17"/>
      <c r="H1346" s="17"/>
      <c r="I1346" s="17"/>
      <c r="J1346" s="17"/>
    </row>
    <row r="1347" spans="1:10" ht="27.95" customHeight="1" x14ac:dyDescent="0.25">
      <c r="A1347" s="57" t="s">
        <v>42</v>
      </c>
      <c r="B1347" s="57"/>
      <c r="C1347" s="21" t="str">
        <f ca="1">INDIRECT(_xlfn.TEXTJOIN("",TRUE,A1349,"!",ADDRESS(5+A1350*A1346,12)))</f>
        <v/>
      </c>
      <c r="D1347" s="57" t="s">
        <v>40</v>
      </c>
      <c r="E1347" s="57"/>
      <c r="F1347" s="18" t="str">
        <f ca="1">INDIRECT(_xlfn.TEXTJOIN("",TRUE,A1349,"!",ADDRESS(5+A1350*A1346,8)))</f>
        <v/>
      </c>
      <c r="G1347" s="57" t="s">
        <v>41</v>
      </c>
      <c r="H1347" s="57"/>
      <c r="I1347" s="58" t="str">
        <f ca="1">INDIRECT(_xlfn.TEXTJOIN("",TRUE,A1349,"!",ADDRESS(5+A1350*A1346,10)))</f>
        <v/>
      </c>
      <c r="J1347" s="58"/>
    </row>
    <row r="1348" spans="1:10" ht="27.95" customHeight="1" x14ac:dyDescent="0.25">
      <c r="A1348" s="19" t="s">
        <v>38</v>
      </c>
      <c r="B1348" s="59" t="str">
        <f ca="1">INDIRECT(_xlfn.TEXTJOIN("",TRUE,A1349,"!",ADDRESS(5+A1350*A1346,2)))</f>
        <v>PASS</v>
      </c>
      <c r="C1348" s="59"/>
      <c r="D1348" s="60" t="s">
        <v>39</v>
      </c>
      <c r="E1348" s="60"/>
      <c r="F1348" s="61" t="str">
        <f ca="1">INDIRECT(_xlfn.TEXTJOIN("",TRUE,A1349,"!",ADDRESS(5+A1350*A1346,5)))</f>
        <v/>
      </c>
      <c r="G1348" s="61"/>
      <c r="H1348" s="61"/>
      <c r="I1348" s="61"/>
      <c r="J1348" s="61"/>
    </row>
    <row r="1349" spans="1:10" ht="27.95" customHeight="1" x14ac:dyDescent="0.25">
      <c r="A1349" s="22" t="str">
        <f>A1328</f>
        <v>TC_I</v>
      </c>
    </row>
    <row r="1350" spans="1:10" ht="27.95" customHeight="1" x14ac:dyDescent="0.25">
      <c r="A1350" s="22">
        <f>A1329+1</f>
        <v>64</v>
      </c>
    </row>
    <row r="1351" spans="1:10" ht="27.95" customHeight="1" x14ac:dyDescent="0.25">
      <c r="A1351" s="62" t="s">
        <v>26</v>
      </c>
      <c r="B1351" s="62"/>
      <c r="C1351" s="62" t="str">
        <f ca="1">INDIRECT(_xlfn.TEXTJOIN("",TRUE,A1370,"!",ADDRESS(9+(A1371-1)*A1367,2)))</f>
        <v/>
      </c>
      <c r="D1351" s="62"/>
      <c r="E1351" s="62"/>
      <c r="F1351" s="62" t="s">
        <v>52</v>
      </c>
      <c r="G1351" s="62"/>
      <c r="H1351" s="62"/>
      <c r="I1351" s="63" t="str">
        <f ca="1">INDIRECT(_xlfn.TEXTJOIN("",TRUE,A1370,"!",ADDRESS(9+(A1371-1)*A1367,9)))</f>
        <v/>
      </c>
      <c r="J1351" s="63"/>
    </row>
    <row r="1352" spans="1:10" ht="27.95" customHeight="1" x14ac:dyDescent="0.25">
      <c r="A1352" s="62" t="s">
        <v>27</v>
      </c>
      <c r="B1352" s="62"/>
      <c r="C1352" s="62" t="str">
        <f ca="1">INDIRECT(_xlfn.TEXTJOIN("",TRUE,A1370,"!",ADDRESS(9+(A1371-1)*A1367,5)))</f>
        <v/>
      </c>
      <c r="D1352" s="62"/>
      <c r="E1352" s="62"/>
      <c r="F1352" s="64" t="s">
        <v>53</v>
      </c>
      <c r="G1352" s="64"/>
      <c r="H1352" s="64"/>
      <c r="I1352" s="63" t="str">
        <f ca="1">INDIRECT(_xlfn.TEXTJOIN("",TRUE,A1370,"!",ADDRESS(9+(A1371-1)*A1367,13)))</f>
        <v/>
      </c>
      <c r="J1352" s="63"/>
    </row>
    <row r="1353" spans="1:10" ht="27.95" customHeight="1" x14ac:dyDescent="0.25">
      <c r="A1353" s="59" t="s">
        <v>30</v>
      </c>
      <c r="B1353" s="59"/>
      <c r="C1353" s="59" t="s">
        <v>31</v>
      </c>
      <c r="D1353" s="59"/>
      <c r="E1353" s="59"/>
      <c r="F1353" s="59"/>
      <c r="G1353" s="59"/>
      <c r="H1353" s="15" t="s">
        <v>32</v>
      </c>
      <c r="I1353" s="15" t="s">
        <v>12</v>
      </c>
      <c r="J1353" s="15" t="s">
        <v>36</v>
      </c>
    </row>
    <row r="1354" spans="1:10" ht="27.95" customHeight="1" x14ac:dyDescent="0.25">
      <c r="A1354" s="49" t="str">
        <f ca="1">INDIRECT(_xlfn.TEXTJOIN("",TRUE,A1370,"!",ADDRESS(13+(A1371-1)*A1367,1)))</f>
        <v/>
      </c>
      <c r="B1354" s="50"/>
      <c r="C1354" s="51" t="str">
        <f ca="1">INDIRECT(_xlfn.TEXTJOIN("",TRUE,A1370,"!",ADDRESS(13+(A1371-1)*A1367,2)))</f>
        <v/>
      </c>
      <c r="D1354" s="52"/>
      <c r="E1354" s="52"/>
      <c r="F1354" s="52"/>
      <c r="G1354" s="53"/>
      <c r="H1354" s="20" t="str">
        <f ca="1">INDIRECT(_xlfn.TEXTJOIN("",TRUE,A1370,"!",ADDRESS(13+(A1371-1)*A1367,6)))</f>
        <v/>
      </c>
      <c r="I1354" s="20" t="str">
        <f ca="1">INDIRECT(_xlfn.TEXTJOIN("",TRUE,A1370,"!",ADDRESS(13+(A1371-1)*A1367,13)))</f>
        <v/>
      </c>
      <c r="J1354" s="20" t="e">
        <f ca="1">INDIRECT(_xlfn.TEXTJOIN("",TRUE,A1370,"!",ADDRESS(13+(A1371-1)*A1367,14)))</f>
        <v>#N/A</v>
      </c>
    </row>
    <row r="1355" spans="1:10" ht="27.95" customHeight="1" x14ac:dyDescent="0.25">
      <c r="A1355" s="49" t="str">
        <f ca="1">INDIRECT(_xlfn.TEXTJOIN("",TRUE,A1370,"!",ADDRESS(14+(A1371-1)*A1367,1)))</f>
        <v/>
      </c>
      <c r="B1355" s="50"/>
      <c r="C1355" s="51" t="str">
        <f ca="1">INDIRECT(_xlfn.TEXTJOIN("",TRUE,A1370,"!",ADDRESS(14+(A1371-1)*A1367,2)))</f>
        <v/>
      </c>
      <c r="D1355" s="52"/>
      <c r="E1355" s="52"/>
      <c r="F1355" s="52"/>
      <c r="G1355" s="53"/>
      <c r="H1355" s="20" t="str">
        <f ca="1">INDIRECT(_xlfn.TEXTJOIN("",TRUE,A1370,"!",ADDRESS(14+(A1371-1)*A1367,6)))</f>
        <v/>
      </c>
      <c r="I1355" s="20" t="b">
        <f ca="1">INDIRECT(_xlfn.TEXTJOIN("",TRUE,A1370,"!",ADDRESS(14+(A1371-1)*A1367,13)))</f>
        <v>0</v>
      </c>
      <c r="J1355" s="20" t="e">
        <f ca="1">INDIRECT(_xlfn.TEXTJOIN("",TRUE,A1370,"!",ADDRESS(14+(A1371-1)*A1367,14)))</f>
        <v>#N/A</v>
      </c>
    </row>
    <row r="1356" spans="1:10" ht="27.95" customHeight="1" x14ac:dyDescent="0.25">
      <c r="A1356" s="49" t="str">
        <f ca="1">INDIRECT(_xlfn.TEXTJOIN("",TRUE,A1370,"!",ADDRESS(15+(A1371-1)*A1367,1)))</f>
        <v/>
      </c>
      <c r="B1356" s="50"/>
      <c r="C1356" s="51" t="str">
        <f ca="1">INDIRECT(_xlfn.TEXTJOIN("",TRUE,A1370,"!",ADDRESS(15+(A1371-1)*A1367,2)))</f>
        <v/>
      </c>
      <c r="D1356" s="52"/>
      <c r="E1356" s="52"/>
      <c r="F1356" s="52"/>
      <c r="G1356" s="53"/>
      <c r="H1356" s="20" t="str">
        <f ca="1">INDIRECT(_xlfn.TEXTJOIN("",TRUE,A1370,"!",ADDRESS(15+(A1371-1)*A1367,6)))</f>
        <v/>
      </c>
      <c r="I1356" s="20" t="b">
        <f ca="1">INDIRECT(_xlfn.TEXTJOIN("",TRUE,A1370,"!",ADDRESS(15+(A1371-1)*A1367,13)))</f>
        <v>0</v>
      </c>
      <c r="J1356" s="20" t="e">
        <f ca="1">INDIRECT(_xlfn.TEXTJOIN("",TRUE,A1370,"!",ADDRESS(15+(A1371-1)*A1367,14)))</f>
        <v>#N/A</v>
      </c>
    </row>
    <row r="1357" spans="1:10" ht="27.95" customHeight="1" x14ac:dyDescent="0.25">
      <c r="A1357" s="49" t="str">
        <f ca="1">INDIRECT(_xlfn.TEXTJOIN("",TRUE,A1370,"!",ADDRESS(16+(A1371-1)*A1367,1)))</f>
        <v/>
      </c>
      <c r="B1357" s="50"/>
      <c r="C1357" s="51" t="str">
        <f ca="1">INDIRECT(_xlfn.TEXTJOIN("",TRUE,A1370,"!",ADDRESS(16+(A1371-1)*A1367,2)))</f>
        <v/>
      </c>
      <c r="D1357" s="52"/>
      <c r="E1357" s="52"/>
      <c r="F1357" s="52"/>
      <c r="G1357" s="53"/>
      <c r="H1357" s="20" t="str">
        <f ca="1">INDIRECT(_xlfn.TEXTJOIN("",TRUE,A1370,"!",ADDRESS(16+(A1371-1)*A1367,6)))</f>
        <v/>
      </c>
      <c r="I1357" s="20" t="b">
        <f ca="1">INDIRECT(_xlfn.TEXTJOIN("",TRUE,A1370,"!",ADDRESS(16+(A1371-1)*A1367,13)))</f>
        <v>0</v>
      </c>
      <c r="J1357" s="20" t="e">
        <f ca="1">INDIRECT(_xlfn.TEXTJOIN("",TRUE,A1370,"!",ADDRESS(16+(A1371-1)*A1367,14)))</f>
        <v>#N/A</v>
      </c>
    </row>
    <row r="1358" spans="1:10" ht="27.95" customHeight="1" x14ac:dyDescent="0.25">
      <c r="A1358" s="49" t="str">
        <f ca="1">INDIRECT(_xlfn.TEXTJOIN("",TRUE,A1370,"!",ADDRESS(17+(A1371-1)*A1367,1)))</f>
        <v/>
      </c>
      <c r="B1358" s="50"/>
      <c r="C1358" s="51" t="str">
        <f ca="1">INDIRECT(_xlfn.TEXTJOIN("",TRUE,A1370,"!",ADDRESS(17+(A1371-1)*A1367,2)))</f>
        <v/>
      </c>
      <c r="D1358" s="52"/>
      <c r="E1358" s="52"/>
      <c r="F1358" s="52"/>
      <c r="G1358" s="53"/>
      <c r="H1358" s="20" t="str">
        <f ca="1">INDIRECT(_xlfn.TEXTJOIN("",TRUE,A1370,"!",ADDRESS(17+(A1371-1)*A1367,6)))</f>
        <v/>
      </c>
      <c r="I1358" s="20" t="b">
        <f ca="1">INDIRECT(_xlfn.TEXTJOIN("",TRUE,A1370,"!",ADDRESS(17+(A1371-1)*A1367,13)))</f>
        <v>0</v>
      </c>
      <c r="J1358" s="20" t="e">
        <f ca="1">INDIRECT(_xlfn.TEXTJOIN("",TRUE,A1370,"!",ADDRESS(17+(A1371-1)*A1367,14)))</f>
        <v>#N/A</v>
      </c>
    </row>
    <row r="1359" spans="1:10" ht="27.95" customHeight="1" x14ac:dyDescent="0.25">
      <c r="A1359" s="49" t="str">
        <f ca="1">INDIRECT(_xlfn.TEXTJOIN("",TRUE,A1370,"!",ADDRESS(18+(A1371-1)*A1367,1)))</f>
        <v/>
      </c>
      <c r="B1359" s="50"/>
      <c r="C1359" s="51" t="str">
        <f ca="1">INDIRECT(_xlfn.TEXTJOIN("",TRUE,A1370,"!",ADDRESS(18+(A1371-1)*A1367,2)))</f>
        <v/>
      </c>
      <c r="D1359" s="52"/>
      <c r="E1359" s="52"/>
      <c r="F1359" s="52"/>
      <c r="G1359" s="53"/>
      <c r="H1359" s="20" t="str">
        <f ca="1">INDIRECT(_xlfn.TEXTJOIN("",TRUE,A1370,"!",ADDRESS(18+(A1371-1)*A1367,6)))</f>
        <v/>
      </c>
      <c r="I1359" s="20" t="b">
        <f ca="1">INDIRECT(_xlfn.TEXTJOIN("",TRUE,A1370,"!",ADDRESS(18+(A1371-1)*A1367,13)))</f>
        <v>0</v>
      </c>
      <c r="J1359" s="20" t="e">
        <f ca="1">INDIRECT(_xlfn.TEXTJOIN("",TRUE,A1370,"!",ADDRESS(18+(A1371-1)*A1367,14)))</f>
        <v>#N/A</v>
      </c>
    </row>
    <row r="1360" spans="1:10" ht="27.95" customHeight="1" x14ac:dyDescent="0.25">
      <c r="A1360" s="49" t="str">
        <f ca="1">INDIRECT(_xlfn.TEXTJOIN("",TRUE,A1370,"!",ADDRESS(19+(A1371-1)*A1367,1)))</f>
        <v/>
      </c>
      <c r="B1360" s="50"/>
      <c r="C1360" s="51" t="str">
        <f ca="1">INDIRECT(_xlfn.TEXTJOIN("",TRUE,A1370,"!",ADDRESS(19+(A1371-1)*A1367,2)))</f>
        <v/>
      </c>
      <c r="D1360" s="52"/>
      <c r="E1360" s="52"/>
      <c r="F1360" s="52"/>
      <c r="G1360" s="53"/>
      <c r="H1360" s="20" t="str">
        <f ca="1">INDIRECT(_xlfn.TEXTJOIN("",TRUE,A1370,"!",ADDRESS(19+(A1371-1)*A1367,6)))</f>
        <v/>
      </c>
      <c r="I1360" s="20" t="b">
        <f ca="1">INDIRECT(_xlfn.TEXTJOIN("",TRUE,A1370,"!",ADDRESS(19+(A1371-1)*A1367,13)))</f>
        <v>0</v>
      </c>
      <c r="J1360" s="20" t="e">
        <f ca="1">INDIRECT(_xlfn.TEXTJOIN("",TRUE,A1370,"!",ADDRESS(19+(A1371-1)*A1367,14)))</f>
        <v>#N/A</v>
      </c>
    </row>
    <row r="1361" spans="1:10" ht="27.95" customHeight="1" x14ac:dyDescent="0.25">
      <c r="A1361" s="49" t="str">
        <f ca="1">INDIRECT(_xlfn.TEXTJOIN("",TRUE,A1370,"!",ADDRESS(20+(A1371-1)*A1367,1)))</f>
        <v/>
      </c>
      <c r="B1361" s="50"/>
      <c r="C1361" s="51" t="str">
        <f ca="1">INDIRECT(_xlfn.TEXTJOIN("",TRUE,A1370,"!",ADDRESS(20+(A1371-1)*A1367,2)))</f>
        <v/>
      </c>
      <c r="D1361" s="52"/>
      <c r="E1361" s="52"/>
      <c r="F1361" s="52"/>
      <c r="G1361" s="53"/>
      <c r="H1361" s="20" t="str">
        <f ca="1">INDIRECT(_xlfn.TEXTJOIN("",TRUE,A1370,"!",ADDRESS(20+(A1371-1)*A1367,6)))</f>
        <v/>
      </c>
      <c r="I1361" s="20" t="b">
        <f ca="1">INDIRECT(_xlfn.TEXTJOIN("",TRUE,A1370,"!",ADDRESS(20+(A1371-1)*A1367,13)))</f>
        <v>0</v>
      </c>
      <c r="J1361" s="20" t="e">
        <f ca="1">INDIRECT(_xlfn.TEXTJOIN("",TRUE,A1370,"!",ADDRESS(20+(A1371-1)*A1367,14)))</f>
        <v>#N/A</v>
      </c>
    </row>
    <row r="1362" spans="1:10" ht="27.95" customHeight="1" x14ac:dyDescent="0.25">
      <c r="A1362" s="49" t="str">
        <f ca="1">INDIRECT(_xlfn.TEXTJOIN("",TRUE,A1370,"!",ADDRESS(21+(A1371-1)*A1367,1)))</f>
        <v/>
      </c>
      <c r="B1362" s="50"/>
      <c r="C1362" s="51" t="str">
        <f ca="1">INDIRECT(_xlfn.TEXTJOIN("",TRUE,A1370,"!",ADDRESS(21+(A1371-1)*A1367,2)))</f>
        <v/>
      </c>
      <c r="D1362" s="52"/>
      <c r="E1362" s="52"/>
      <c r="F1362" s="52"/>
      <c r="G1362" s="53"/>
      <c r="H1362" s="20" t="str">
        <f ca="1">INDIRECT(_xlfn.TEXTJOIN("",TRUE,A1370,"!",ADDRESS(21+(A1371-1)*A1367,6)))</f>
        <v/>
      </c>
      <c r="I1362" s="20" t="b">
        <f ca="1">INDIRECT(_xlfn.TEXTJOIN("",TRUE,A1370,"!",ADDRESS(21+(A1371-1)*A1367,13)))</f>
        <v>0</v>
      </c>
      <c r="J1362" s="20" t="e">
        <f ca="1">INDIRECT(_xlfn.TEXTJOIN("",TRUE,A1370,"!",ADDRESS(21+(A1371-1)*A1367,14)))</f>
        <v>#N/A</v>
      </c>
    </row>
    <row r="1363" spans="1:10" ht="27.95" customHeight="1" x14ac:dyDescent="0.25">
      <c r="A1363" s="49" t="str">
        <f ca="1">INDIRECT(_xlfn.TEXTJOIN("",TRUE,A1370,"!",ADDRESS(22+(A1371-1)*A1367,1)))</f>
        <v/>
      </c>
      <c r="B1363" s="50"/>
      <c r="C1363" s="51" t="str">
        <f ca="1">INDIRECT(_xlfn.TEXTJOIN("",TRUE,A1370,"!",ADDRESS(22+(A1371-1)*A1367,2)))</f>
        <v/>
      </c>
      <c r="D1363" s="52"/>
      <c r="E1363" s="52"/>
      <c r="F1363" s="52"/>
      <c r="G1363" s="53"/>
      <c r="H1363" s="20" t="str">
        <f ca="1">INDIRECT(_xlfn.TEXTJOIN("",TRUE,A1370,"!",ADDRESS(22+(A1371-1)*A1367,6)))</f>
        <v/>
      </c>
      <c r="I1363" s="20" t="b">
        <f ca="1">INDIRECT(_xlfn.TEXTJOIN("",TRUE,A1370,"!",ADDRESS(22+(A1371-1)*A1367,13)))</f>
        <v>0</v>
      </c>
      <c r="J1363" s="20" t="e">
        <f ca="1">INDIRECT(_xlfn.TEXTJOIN("",TRUE,A1370,"!",ADDRESS(22+(A1371-1)*A1367,14)))</f>
        <v>#N/A</v>
      </c>
    </row>
    <row r="1364" spans="1:10" ht="27.95" customHeight="1" x14ac:dyDescent="0.25">
      <c r="A1364" s="49" t="str">
        <f ca="1">INDIRECT(_xlfn.TEXTJOIN("",TRUE,A1370,"!",ADDRESS(23+(A1371-1)*A1367,1)))</f>
        <v/>
      </c>
      <c r="B1364" s="50"/>
      <c r="C1364" s="51" t="str">
        <f ca="1">INDIRECT(_xlfn.TEXTJOIN("",TRUE,A1370,"!",ADDRESS(23+(A1371-1)*A1367,2)))</f>
        <v/>
      </c>
      <c r="D1364" s="52"/>
      <c r="E1364" s="52"/>
      <c r="F1364" s="52"/>
      <c r="G1364" s="53"/>
      <c r="H1364" s="20" t="str">
        <f ca="1">INDIRECT(_xlfn.TEXTJOIN("",TRUE,A1370,"!",ADDRESS(23+(A1371-1)*A1367,6)))</f>
        <v/>
      </c>
      <c r="I1364" s="20" t="b">
        <f ca="1">INDIRECT(_xlfn.TEXTJOIN("",TRUE,A1370,"!",ADDRESS(23+(A1371-1)*A1367,13)))</f>
        <v>0</v>
      </c>
      <c r="J1364" s="20" t="e">
        <f ca="1">INDIRECT(_xlfn.TEXTJOIN("",TRUE,A1370,"!",ADDRESS(23+(A1371-1)*A1367,14)))</f>
        <v>#N/A</v>
      </c>
    </row>
    <row r="1365" spans="1:10" ht="27.95" customHeight="1" x14ac:dyDescent="0.25">
      <c r="A1365" s="49" t="str">
        <f ca="1">INDIRECT(_xlfn.TEXTJOIN("",TRUE,A1370,"!",ADDRESS(24+(A1371-1)*A1367,1)))</f>
        <v/>
      </c>
      <c r="B1365" s="50"/>
      <c r="C1365" s="51" t="str">
        <f ca="1">INDIRECT(_xlfn.TEXTJOIN("",TRUE,A1370,"!",ADDRESS(24+(A1371-1)*A1367,2)))</f>
        <v/>
      </c>
      <c r="D1365" s="52"/>
      <c r="E1365" s="52"/>
      <c r="F1365" s="52"/>
      <c r="G1365" s="53"/>
      <c r="H1365" s="20" t="str">
        <f ca="1">INDIRECT(_xlfn.TEXTJOIN("",TRUE,A1370,"!",ADDRESS(24+(A1371-1)*A1367,6)))</f>
        <v/>
      </c>
      <c r="I1365" s="54" t="str">
        <f ca="1">INDIRECT(_xlfn.TEXTJOIN("",TRUE,A1370,"!",ADDRESS(24+(A1371-1)*A1367,13)))</f>
        <v/>
      </c>
      <c r="J1365" s="55"/>
    </row>
    <row r="1366" spans="1:10" ht="27.95" customHeight="1" x14ac:dyDescent="0.25">
      <c r="A1366" s="56" t="s">
        <v>54</v>
      </c>
      <c r="B1366" s="56"/>
      <c r="C1366" s="56"/>
      <c r="D1366" s="56"/>
      <c r="E1366" s="56"/>
      <c r="F1366" s="56"/>
      <c r="G1366" s="56"/>
      <c r="H1366" s="16">
        <f ca="1">SUM(H1354:H1365)</f>
        <v>0</v>
      </c>
      <c r="I1366" s="16" t="s">
        <v>46</v>
      </c>
      <c r="J1366" s="16" t="e">
        <f ca="1">SUMPRODUCT(J1354:J1364,H1354:H1364)</f>
        <v>#N/A</v>
      </c>
    </row>
    <row r="1367" spans="1:10" ht="27.95" customHeight="1" x14ac:dyDescent="0.25">
      <c r="A1367" s="22">
        <f>ROWS(A1354:B1365)+9</f>
        <v>21</v>
      </c>
      <c r="B1367" s="17"/>
      <c r="C1367" s="17"/>
      <c r="D1367" s="17"/>
      <c r="E1367" s="17"/>
      <c r="F1367" s="17"/>
      <c r="G1367" s="17"/>
      <c r="H1367" s="17"/>
      <c r="I1367" s="17"/>
      <c r="J1367" s="17"/>
    </row>
    <row r="1368" spans="1:10" ht="27.95" customHeight="1" x14ac:dyDescent="0.25">
      <c r="A1368" s="57" t="s">
        <v>42</v>
      </c>
      <c r="B1368" s="57"/>
      <c r="C1368" s="21" t="str">
        <f ca="1">INDIRECT(_xlfn.TEXTJOIN("",TRUE,A1370,"!",ADDRESS(5+A1371*A1367,12)))</f>
        <v/>
      </c>
      <c r="D1368" s="57" t="s">
        <v>40</v>
      </c>
      <c r="E1368" s="57"/>
      <c r="F1368" s="18" t="str">
        <f ca="1">INDIRECT(_xlfn.TEXTJOIN("",TRUE,A1370,"!",ADDRESS(5+A1371*A1367,8)))</f>
        <v/>
      </c>
      <c r="G1368" s="57" t="s">
        <v>41</v>
      </c>
      <c r="H1368" s="57"/>
      <c r="I1368" s="58" t="str">
        <f ca="1">INDIRECT(_xlfn.TEXTJOIN("",TRUE,A1370,"!",ADDRESS(5+A1371*A1367,10)))</f>
        <v/>
      </c>
      <c r="J1368" s="58"/>
    </row>
    <row r="1369" spans="1:10" ht="27.95" customHeight="1" x14ac:dyDescent="0.25">
      <c r="A1369" s="19" t="s">
        <v>38</v>
      </c>
      <c r="B1369" s="59" t="str">
        <f ca="1">INDIRECT(_xlfn.TEXTJOIN("",TRUE,A1370,"!",ADDRESS(5+A1371*A1367,2)))</f>
        <v>PASS</v>
      </c>
      <c r="C1369" s="59"/>
      <c r="D1369" s="60" t="s">
        <v>39</v>
      </c>
      <c r="E1369" s="60"/>
      <c r="F1369" s="61" t="str">
        <f ca="1">INDIRECT(_xlfn.TEXTJOIN("",TRUE,A1370,"!",ADDRESS(5+A1371*A1367,5)))</f>
        <v/>
      </c>
      <c r="G1369" s="61"/>
      <c r="H1369" s="61"/>
      <c r="I1369" s="61"/>
      <c r="J1369" s="61"/>
    </row>
    <row r="1370" spans="1:10" ht="27.95" customHeight="1" x14ac:dyDescent="0.25">
      <c r="A1370" s="22" t="str">
        <f>A1349</f>
        <v>TC_I</v>
      </c>
    </row>
    <row r="1371" spans="1:10" ht="27.95" customHeight="1" x14ac:dyDescent="0.25">
      <c r="A1371" s="22">
        <f>A1350+1</f>
        <v>65</v>
      </c>
    </row>
    <row r="1372" spans="1:10" ht="27.95" customHeight="1" x14ac:dyDescent="0.25">
      <c r="A1372" s="62" t="s">
        <v>26</v>
      </c>
      <c r="B1372" s="62"/>
      <c r="C1372" s="62" t="str">
        <f ca="1">INDIRECT(_xlfn.TEXTJOIN("",TRUE,A1391,"!",ADDRESS(9+(A1392-1)*A1388,2)))</f>
        <v/>
      </c>
      <c r="D1372" s="62"/>
      <c r="E1372" s="62"/>
      <c r="F1372" s="62" t="s">
        <v>52</v>
      </c>
      <c r="G1372" s="62"/>
      <c r="H1372" s="62"/>
      <c r="I1372" s="63" t="str">
        <f ca="1">INDIRECT(_xlfn.TEXTJOIN("",TRUE,A1391,"!",ADDRESS(9+(A1392-1)*A1388,9)))</f>
        <v/>
      </c>
      <c r="J1372" s="63"/>
    </row>
    <row r="1373" spans="1:10" ht="27.95" customHeight="1" x14ac:dyDescent="0.25">
      <c r="A1373" s="62" t="s">
        <v>27</v>
      </c>
      <c r="B1373" s="62"/>
      <c r="C1373" s="62" t="str">
        <f ca="1">INDIRECT(_xlfn.TEXTJOIN("",TRUE,A1391,"!",ADDRESS(9+(A1392-1)*A1388,5)))</f>
        <v/>
      </c>
      <c r="D1373" s="62"/>
      <c r="E1373" s="62"/>
      <c r="F1373" s="64" t="s">
        <v>53</v>
      </c>
      <c r="G1373" s="64"/>
      <c r="H1373" s="64"/>
      <c r="I1373" s="63" t="str">
        <f ca="1">INDIRECT(_xlfn.TEXTJOIN("",TRUE,A1391,"!",ADDRESS(9+(A1392-1)*A1388,13)))</f>
        <v/>
      </c>
      <c r="J1373" s="63"/>
    </row>
    <row r="1374" spans="1:10" ht="27.95" customHeight="1" x14ac:dyDescent="0.25">
      <c r="A1374" s="59" t="s">
        <v>30</v>
      </c>
      <c r="B1374" s="59"/>
      <c r="C1374" s="59" t="s">
        <v>31</v>
      </c>
      <c r="D1374" s="59"/>
      <c r="E1374" s="59"/>
      <c r="F1374" s="59"/>
      <c r="G1374" s="59"/>
      <c r="H1374" s="15" t="s">
        <v>32</v>
      </c>
      <c r="I1374" s="15" t="s">
        <v>12</v>
      </c>
      <c r="J1374" s="15" t="s">
        <v>36</v>
      </c>
    </row>
    <row r="1375" spans="1:10" ht="27.95" customHeight="1" x14ac:dyDescent="0.25">
      <c r="A1375" s="49" t="str">
        <f ca="1">INDIRECT(_xlfn.TEXTJOIN("",TRUE,A1391,"!",ADDRESS(13+(A1392-1)*A1388,1)))</f>
        <v/>
      </c>
      <c r="B1375" s="50"/>
      <c r="C1375" s="51" t="str">
        <f ca="1">INDIRECT(_xlfn.TEXTJOIN("",TRUE,A1391,"!",ADDRESS(13+(A1392-1)*A1388,2)))</f>
        <v/>
      </c>
      <c r="D1375" s="52"/>
      <c r="E1375" s="52"/>
      <c r="F1375" s="52"/>
      <c r="G1375" s="53"/>
      <c r="H1375" s="20" t="str">
        <f ca="1">INDIRECT(_xlfn.TEXTJOIN("",TRUE,A1391,"!",ADDRESS(13+(A1392-1)*A1388,6)))</f>
        <v/>
      </c>
      <c r="I1375" s="20" t="str">
        <f ca="1">INDIRECT(_xlfn.TEXTJOIN("",TRUE,A1391,"!",ADDRESS(13+(A1392-1)*A1388,13)))</f>
        <v/>
      </c>
      <c r="J1375" s="20" t="e">
        <f ca="1">INDIRECT(_xlfn.TEXTJOIN("",TRUE,A1391,"!",ADDRESS(13+(A1392-1)*A1388,14)))</f>
        <v>#N/A</v>
      </c>
    </row>
    <row r="1376" spans="1:10" ht="27.95" customHeight="1" x14ac:dyDescent="0.25">
      <c r="A1376" s="49" t="str">
        <f ca="1">INDIRECT(_xlfn.TEXTJOIN("",TRUE,A1391,"!",ADDRESS(14+(A1392-1)*A1388,1)))</f>
        <v/>
      </c>
      <c r="B1376" s="50"/>
      <c r="C1376" s="51" t="str">
        <f ca="1">INDIRECT(_xlfn.TEXTJOIN("",TRUE,A1391,"!",ADDRESS(14+(A1392-1)*A1388,2)))</f>
        <v/>
      </c>
      <c r="D1376" s="52"/>
      <c r="E1376" s="52"/>
      <c r="F1376" s="52"/>
      <c r="G1376" s="53"/>
      <c r="H1376" s="20" t="str">
        <f ca="1">INDIRECT(_xlfn.TEXTJOIN("",TRUE,A1391,"!",ADDRESS(14+(A1392-1)*A1388,6)))</f>
        <v/>
      </c>
      <c r="I1376" s="20" t="b">
        <f ca="1">INDIRECT(_xlfn.TEXTJOIN("",TRUE,A1391,"!",ADDRESS(14+(A1392-1)*A1388,13)))</f>
        <v>0</v>
      </c>
      <c r="J1376" s="20" t="e">
        <f ca="1">INDIRECT(_xlfn.TEXTJOIN("",TRUE,A1391,"!",ADDRESS(14+(A1392-1)*A1388,14)))</f>
        <v>#N/A</v>
      </c>
    </row>
    <row r="1377" spans="1:10" ht="27.95" customHeight="1" x14ac:dyDescent="0.25">
      <c r="A1377" s="49" t="str">
        <f ca="1">INDIRECT(_xlfn.TEXTJOIN("",TRUE,A1391,"!",ADDRESS(15+(A1392-1)*A1388,1)))</f>
        <v/>
      </c>
      <c r="B1377" s="50"/>
      <c r="C1377" s="51" t="str">
        <f ca="1">INDIRECT(_xlfn.TEXTJOIN("",TRUE,A1391,"!",ADDRESS(15+(A1392-1)*A1388,2)))</f>
        <v/>
      </c>
      <c r="D1377" s="52"/>
      <c r="E1377" s="52"/>
      <c r="F1377" s="52"/>
      <c r="G1377" s="53"/>
      <c r="H1377" s="20" t="str">
        <f ca="1">INDIRECT(_xlfn.TEXTJOIN("",TRUE,A1391,"!",ADDRESS(15+(A1392-1)*A1388,6)))</f>
        <v/>
      </c>
      <c r="I1377" s="20" t="b">
        <f ca="1">INDIRECT(_xlfn.TEXTJOIN("",TRUE,A1391,"!",ADDRESS(15+(A1392-1)*A1388,13)))</f>
        <v>0</v>
      </c>
      <c r="J1377" s="20" t="e">
        <f ca="1">INDIRECT(_xlfn.TEXTJOIN("",TRUE,A1391,"!",ADDRESS(15+(A1392-1)*A1388,14)))</f>
        <v>#N/A</v>
      </c>
    </row>
    <row r="1378" spans="1:10" ht="27.95" customHeight="1" x14ac:dyDescent="0.25">
      <c r="A1378" s="49" t="str">
        <f ca="1">INDIRECT(_xlfn.TEXTJOIN("",TRUE,A1391,"!",ADDRESS(16+(A1392-1)*A1388,1)))</f>
        <v/>
      </c>
      <c r="B1378" s="50"/>
      <c r="C1378" s="51" t="str">
        <f ca="1">INDIRECT(_xlfn.TEXTJOIN("",TRUE,A1391,"!",ADDRESS(16+(A1392-1)*A1388,2)))</f>
        <v/>
      </c>
      <c r="D1378" s="52"/>
      <c r="E1378" s="52"/>
      <c r="F1378" s="52"/>
      <c r="G1378" s="53"/>
      <c r="H1378" s="20" t="str">
        <f ca="1">INDIRECT(_xlfn.TEXTJOIN("",TRUE,A1391,"!",ADDRESS(16+(A1392-1)*A1388,6)))</f>
        <v/>
      </c>
      <c r="I1378" s="20" t="b">
        <f ca="1">INDIRECT(_xlfn.TEXTJOIN("",TRUE,A1391,"!",ADDRESS(16+(A1392-1)*A1388,13)))</f>
        <v>0</v>
      </c>
      <c r="J1378" s="20" t="e">
        <f ca="1">INDIRECT(_xlfn.TEXTJOIN("",TRUE,A1391,"!",ADDRESS(16+(A1392-1)*A1388,14)))</f>
        <v>#N/A</v>
      </c>
    </row>
    <row r="1379" spans="1:10" ht="27.95" customHeight="1" x14ac:dyDescent="0.25">
      <c r="A1379" s="49" t="str">
        <f ca="1">INDIRECT(_xlfn.TEXTJOIN("",TRUE,A1391,"!",ADDRESS(17+(A1392-1)*A1388,1)))</f>
        <v/>
      </c>
      <c r="B1379" s="50"/>
      <c r="C1379" s="51" t="str">
        <f ca="1">INDIRECT(_xlfn.TEXTJOIN("",TRUE,A1391,"!",ADDRESS(17+(A1392-1)*A1388,2)))</f>
        <v/>
      </c>
      <c r="D1379" s="52"/>
      <c r="E1379" s="52"/>
      <c r="F1379" s="52"/>
      <c r="G1379" s="53"/>
      <c r="H1379" s="20" t="str">
        <f ca="1">INDIRECT(_xlfn.TEXTJOIN("",TRUE,A1391,"!",ADDRESS(17+(A1392-1)*A1388,6)))</f>
        <v/>
      </c>
      <c r="I1379" s="20" t="b">
        <f ca="1">INDIRECT(_xlfn.TEXTJOIN("",TRUE,A1391,"!",ADDRESS(17+(A1392-1)*A1388,13)))</f>
        <v>0</v>
      </c>
      <c r="J1379" s="20" t="e">
        <f ca="1">INDIRECT(_xlfn.TEXTJOIN("",TRUE,A1391,"!",ADDRESS(17+(A1392-1)*A1388,14)))</f>
        <v>#N/A</v>
      </c>
    </row>
    <row r="1380" spans="1:10" ht="27.95" customHeight="1" x14ac:dyDescent="0.25">
      <c r="A1380" s="49" t="str">
        <f ca="1">INDIRECT(_xlfn.TEXTJOIN("",TRUE,A1391,"!",ADDRESS(18+(A1392-1)*A1388,1)))</f>
        <v/>
      </c>
      <c r="B1380" s="50"/>
      <c r="C1380" s="51" t="str">
        <f ca="1">INDIRECT(_xlfn.TEXTJOIN("",TRUE,A1391,"!",ADDRESS(18+(A1392-1)*A1388,2)))</f>
        <v/>
      </c>
      <c r="D1380" s="52"/>
      <c r="E1380" s="52"/>
      <c r="F1380" s="52"/>
      <c r="G1380" s="53"/>
      <c r="H1380" s="20" t="str">
        <f ca="1">INDIRECT(_xlfn.TEXTJOIN("",TRUE,A1391,"!",ADDRESS(18+(A1392-1)*A1388,6)))</f>
        <v/>
      </c>
      <c r="I1380" s="20" t="b">
        <f ca="1">INDIRECT(_xlfn.TEXTJOIN("",TRUE,A1391,"!",ADDRESS(18+(A1392-1)*A1388,13)))</f>
        <v>0</v>
      </c>
      <c r="J1380" s="20" t="e">
        <f ca="1">INDIRECT(_xlfn.TEXTJOIN("",TRUE,A1391,"!",ADDRESS(18+(A1392-1)*A1388,14)))</f>
        <v>#N/A</v>
      </c>
    </row>
    <row r="1381" spans="1:10" ht="27.95" customHeight="1" x14ac:dyDescent="0.25">
      <c r="A1381" s="49" t="str">
        <f ca="1">INDIRECT(_xlfn.TEXTJOIN("",TRUE,A1391,"!",ADDRESS(19+(A1392-1)*A1388,1)))</f>
        <v/>
      </c>
      <c r="B1381" s="50"/>
      <c r="C1381" s="51" t="str">
        <f ca="1">INDIRECT(_xlfn.TEXTJOIN("",TRUE,A1391,"!",ADDRESS(19+(A1392-1)*A1388,2)))</f>
        <v/>
      </c>
      <c r="D1381" s="52"/>
      <c r="E1381" s="52"/>
      <c r="F1381" s="52"/>
      <c r="G1381" s="53"/>
      <c r="H1381" s="20" t="str">
        <f ca="1">INDIRECT(_xlfn.TEXTJOIN("",TRUE,A1391,"!",ADDRESS(19+(A1392-1)*A1388,6)))</f>
        <v/>
      </c>
      <c r="I1381" s="20" t="b">
        <f ca="1">INDIRECT(_xlfn.TEXTJOIN("",TRUE,A1391,"!",ADDRESS(19+(A1392-1)*A1388,13)))</f>
        <v>0</v>
      </c>
      <c r="J1381" s="20" t="e">
        <f ca="1">INDIRECT(_xlfn.TEXTJOIN("",TRUE,A1391,"!",ADDRESS(19+(A1392-1)*A1388,14)))</f>
        <v>#N/A</v>
      </c>
    </row>
    <row r="1382" spans="1:10" ht="27.95" customHeight="1" x14ac:dyDescent="0.25">
      <c r="A1382" s="49" t="str">
        <f ca="1">INDIRECT(_xlfn.TEXTJOIN("",TRUE,A1391,"!",ADDRESS(20+(A1392-1)*A1388,1)))</f>
        <v/>
      </c>
      <c r="B1382" s="50"/>
      <c r="C1382" s="51" t="str">
        <f ca="1">INDIRECT(_xlfn.TEXTJOIN("",TRUE,A1391,"!",ADDRESS(20+(A1392-1)*A1388,2)))</f>
        <v/>
      </c>
      <c r="D1382" s="52"/>
      <c r="E1382" s="52"/>
      <c r="F1382" s="52"/>
      <c r="G1382" s="53"/>
      <c r="H1382" s="20" t="str">
        <f ca="1">INDIRECT(_xlfn.TEXTJOIN("",TRUE,A1391,"!",ADDRESS(20+(A1392-1)*A1388,6)))</f>
        <v/>
      </c>
      <c r="I1382" s="20" t="b">
        <f ca="1">INDIRECT(_xlfn.TEXTJOIN("",TRUE,A1391,"!",ADDRESS(20+(A1392-1)*A1388,13)))</f>
        <v>0</v>
      </c>
      <c r="J1382" s="20" t="e">
        <f ca="1">INDIRECT(_xlfn.TEXTJOIN("",TRUE,A1391,"!",ADDRESS(20+(A1392-1)*A1388,14)))</f>
        <v>#N/A</v>
      </c>
    </row>
    <row r="1383" spans="1:10" ht="27.95" customHeight="1" x14ac:dyDescent="0.25">
      <c r="A1383" s="49" t="str">
        <f ca="1">INDIRECT(_xlfn.TEXTJOIN("",TRUE,A1391,"!",ADDRESS(21+(A1392-1)*A1388,1)))</f>
        <v/>
      </c>
      <c r="B1383" s="50"/>
      <c r="C1383" s="51" t="str">
        <f ca="1">INDIRECT(_xlfn.TEXTJOIN("",TRUE,A1391,"!",ADDRESS(21+(A1392-1)*A1388,2)))</f>
        <v/>
      </c>
      <c r="D1383" s="52"/>
      <c r="E1383" s="52"/>
      <c r="F1383" s="52"/>
      <c r="G1383" s="53"/>
      <c r="H1383" s="20" t="str">
        <f ca="1">INDIRECT(_xlfn.TEXTJOIN("",TRUE,A1391,"!",ADDRESS(21+(A1392-1)*A1388,6)))</f>
        <v/>
      </c>
      <c r="I1383" s="20" t="b">
        <f ca="1">INDIRECT(_xlfn.TEXTJOIN("",TRUE,A1391,"!",ADDRESS(21+(A1392-1)*A1388,13)))</f>
        <v>0</v>
      </c>
      <c r="J1383" s="20" t="e">
        <f ca="1">INDIRECT(_xlfn.TEXTJOIN("",TRUE,A1391,"!",ADDRESS(21+(A1392-1)*A1388,14)))</f>
        <v>#N/A</v>
      </c>
    </row>
    <row r="1384" spans="1:10" ht="27.95" customHeight="1" x14ac:dyDescent="0.25">
      <c r="A1384" s="49" t="str">
        <f ca="1">INDIRECT(_xlfn.TEXTJOIN("",TRUE,A1391,"!",ADDRESS(22+(A1392-1)*A1388,1)))</f>
        <v/>
      </c>
      <c r="B1384" s="50"/>
      <c r="C1384" s="51" t="str">
        <f ca="1">INDIRECT(_xlfn.TEXTJOIN("",TRUE,A1391,"!",ADDRESS(22+(A1392-1)*A1388,2)))</f>
        <v/>
      </c>
      <c r="D1384" s="52"/>
      <c r="E1384" s="52"/>
      <c r="F1384" s="52"/>
      <c r="G1384" s="53"/>
      <c r="H1384" s="20" t="str">
        <f ca="1">INDIRECT(_xlfn.TEXTJOIN("",TRUE,A1391,"!",ADDRESS(22+(A1392-1)*A1388,6)))</f>
        <v/>
      </c>
      <c r="I1384" s="20" t="b">
        <f ca="1">INDIRECT(_xlfn.TEXTJOIN("",TRUE,A1391,"!",ADDRESS(22+(A1392-1)*A1388,13)))</f>
        <v>0</v>
      </c>
      <c r="J1384" s="20" t="e">
        <f ca="1">INDIRECT(_xlfn.TEXTJOIN("",TRUE,A1391,"!",ADDRESS(22+(A1392-1)*A1388,14)))</f>
        <v>#N/A</v>
      </c>
    </row>
    <row r="1385" spans="1:10" ht="27.95" customHeight="1" x14ac:dyDescent="0.25">
      <c r="A1385" s="49" t="str">
        <f ca="1">INDIRECT(_xlfn.TEXTJOIN("",TRUE,A1391,"!",ADDRESS(23+(A1392-1)*A1388,1)))</f>
        <v/>
      </c>
      <c r="B1385" s="50"/>
      <c r="C1385" s="51" t="str">
        <f ca="1">INDIRECT(_xlfn.TEXTJOIN("",TRUE,A1391,"!",ADDRESS(23+(A1392-1)*A1388,2)))</f>
        <v/>
      </c>
      <c r="D1385" s="52"/>
      <c r="E1385" s="52"/>
      <c r="F1385" s="52"/>
      <c r="G1385" s="53"/>
      <c r="H1385" s="20" t="str">
        <f ca="1">INDIRECT(_xlfn.TEXTJOIN("",TRUE,A1391,"!",ADDRESS(23+(A1392-1)*A1388,6)))</f>
        <v/>
      </c>
      <c r="I1385" s="20" t="b">
        <f ca="1">INDIRECT(_xlfn.TEXTJOIN("",TRUE,A1391,"!",ADDRESS(23+(A1392-1)*A1388,13)))</f>
        <v>0</v>
      </c>
      <c r="J1385" s="20" t="e">
        <f ca="1">INDIRECT(_xlfn.TEXTJOIN("",TRUE,A1391,"!",ADDRESS(23+(A1392-1)*A1388,14)))</f>
        <v>#N/A</v>
      </c>
    </row>
    <row r="1386" spans="1:10" ht="27.95" customHeight="1" x14ac:dyDescent="0.25">
      <c r="A1386" s="49" t="str">
        <f ca="1">INDIRECT(_xlfn.TEXTJOIN("",TRUE,A1391,"!",ADDRESS(24+(A1392-1)*A1388,1)))</f>
        <v/>
      </c>
      <c r="B1386" s="50"/>
      <c r="C1386" s="51" t="str">
        <f ca="1">INDIRECT(_xlfn.TEXTJOIN("",TRUE,A1391,"!",ADDRESS(24+(A1392-1)*A1388,2)))</f>
        <v/>
      </c>
      <c r="D1386" s="52"/>
      <c r="E1386" s="52"/>
      <c r="F1386" s="52"/>
      <c r="G1386" s="53"/>
      <c r="H1386" s="20" t="str">
        <f ca="1">INDIRECT(_xlfn.TEXTJOIN("",TRUE,A1391,"!",ADDRESS(24+(A1392-1)*A1388,6)))</f>
        <v/>
      </c>
      <c r="I1386" s="54" t="str">
        <f ca="1">INDIRECT(_xlfn.TEXTJOIN("",TRUE,A1391,"!",ADDRESS(24+(A1392-1)*A1388,13)))</f>
        <v/>
      </c>
      <c r="J1386" s="55"/>
    </row>
    <row r="1387" spans="1:10" ht="27.95" customHeight="1" x14ac:dyDescent="0.25">
      <c r="A1387" s="56" t="s">
        <v>54</v>
      </c>
      <c r="B1387" s="56"/>
      <c r="C1387" s="56"/>
      <c r="D1387" s="56"/>
      <c r="E1387" s="56"/>
      <c r="F1387" s="56"/>
      <c r="G1387" s="56"/>
      <c r="H1387" s="16">
        <f ca="1">SUM(H1375:H1386)</f>
        <v>0</v>
      </c>
      <c r="I1387" s="16" t="s">
        <v>46</v>
      </c>
      <c r="J1387" s="16" t="e">
        <f ca="1">SUMPRODUCT(J1375:J1385,H1375:H1385)</f>
        <v>#N/A</v>
      </c>
    </row>
    <row r="1388" spans="1:10" ht="27.95" customHeight="1" x14ac:dyDescent="0.25">
      <c r="A1388" s="22">
        <f>ROWS(A1375:B1386)+9</f>
        <v>21</v>
      </c>
      <c r="B1388" s="17"/>
      <c r="C1388" s="17"/>
      <c r="D1388" s="17"/>
      <c r="E1388" s="17"/>
      <c r="F1388" s="17"/>
      <c r="G1388" s="17"/>
      <c r="H1388" s="17"/>
      <c r="I1388" s="17"/>
      <c r="J1388" s="17"/>
    </row>
    <row r="1389" spans="1:10" ht="27.95" customHeight="1" x14ac:dyDescent="0.25">
      <c r="A1389" s="57" t="s">
        <v>42</v>
      </c>
      <c r="B1389" s="57"/>
      <c r="C1389" s="21" t="str">
        <f ca="1">INDIRECT(_xlfn.TEXTJOIN("",TRUE,A1391,"!",ADDRESS(5+A1392*A1388,12)))</f>
        <v/>
      </c>
      <c r="D1389" s="57" t="s">
        <v>40</v>
      </c>
      <c r="E1389" s="57"/>
      <c r="F1389" s="18" t="str">
        <f ca="1">INDIRECT(_xlfn.TEXTJOIN("",TRUE,A1391,"!",ADDRESS(5+A1392*A1388,8)))</f>
        <v/>
      </c>
      <c r="G1389" s="57" t="s">
        <v>41</v>
      </c>
      <c r="H1389" s="57"/>
      <c r="I1389" s="58" t="str">
        <f ca="1">INDIRECT(_xlfn.TEXTJOIN("",TRUE,A1391,"!",ADDRESS(5+A1392*A1388,10)))</f>
        <v/>
      </c>
      <c r="J1389" s="58"/>
    </row>
    <row r="1390" spans="1:10" ht="27.95" customHeight="1" x14ac:dyDescent="0.25">
      <c r="A1390" s="19" t="s">
        <v>38</v>
      </c>
      <c r="B1390" s="59" t="str">
        <f ca="1">INDIRECT(_xlfn.TEXTJOIN("",TRUE,A1391,"!",ADDRESS(5+A1392*A1388,2)))</f>
        <v>PASS</v>
      </c>
      <c r="C1390" s="59"/>
      <c r="D1390" s="60" t="s">
        <v>39</v>
      </c>
      <c r="E1390" s="60"/>
      <c r="F1390" s="61" t="str">
        <f ca="1">INDIRECT(_xlfn.TEXTJOIN("",TRUE,A1391,"!",ADDRESS(5+A1392*A1388,5)))</f>
        <v/>
      </c>
      <c r="G1390" s="61"/>
      <c r="H1390" s="61"/>
      <c r="I1390" s="61"/>
      <c r="J1390" s="61"/>
    </row>
    <row r="1391" spans="1:10" ht="27.95" customHeight="1" x14ac:dyDescent="0.25">
      <c r="A1391" s="22" t="str">
        <f>A1370</f>
        <v>TC_I</v>
      </c>
    </row>
    <row r="1392" spans="1:10" ht="27.95" customHeight="1" x14ac:dyDescent="0.25">
      <c r="A1392" s="22">
        <f>A1371+1</f>
        <v>66</v>
      </c>
    </row>
    <row r="1393" spans="1:10" ht="27.95" customHeight="1" x14ac:dyDescent="0.25">
      <c r="A1393" s="62" t="s">
        <v>26</v>
      </c>
      <c r="B1393" s="62"/>
      <c r="C1393" s="62">
        <f ca="1">INDIRECT(_xlfn.TEXTJOIN("",TRUE,A1412,"!",ADDRESS(9+(A1413-1)*A1409,2)))</f>
        <v>0</v>
      </c>
      <c r="D1393" s="62"/>
      <c r="E1393" s="62"/>
      <c r="F1393" s="62" t="s">
        <v>52</v>
      </c>
      <c r="G1393" s="62"/>
      <c r="H1393" s="62"/>
      <c r="I1393" s="63">
        <f ca="1">INDIRECT(_xlfn.TEXTJOIN("",TRUE,A1412,"!",ADDRESS(9+(A1413-1)*A1409,9)))</f>
        <v>0</v>
      </c>
      <c r="J1393" s="63"/>
    </row>
    <row r="1394" spans="1:10" ht="27.95" customHeight="1" x14ac:dyDescent="0.25">
      <c r="A1394" s="62" t="s">
        <v>27</v>
      </c>
      <c r="B1394" s="62"/>
      <c r="C1394" s="62">
        <f ca="1">INDIRECT(_xlfn.TEXTJOIN("",TRUE,A1412,"!",ADDRESS(9+(A1413-1)*A1409,5)))</f>
        <v>0</v>
      </c>
      <c r="D1394" s="62"/>
      <c r="E1394" s="62"/>
      <c r="F1394" s="64" t="s">
        <v>53</v>
      </c>
      <c r="G1394" s="64"/>
      <c r="H1394" s="64"/>
      <c r="I1394" s="63">
        <f ca="1">INDIRECT(_xlfn.TEXTJOIN("",TRUE,A1412,"!",ADDRESS(9+(A1413-1)*A1409,13)))</f>
        <v>0</v>
      </c>
      <c r="J1394" s="63"/>
    </row>
    <row r="1395" spans="1:10" ht="27.95" customHeight="1" x14ac:dyDescent="0.25">
      <c r="A1395" s="59" t="s">
        <v>30</v>
      </c>
      <c r="B1395" s="59"/>
      <c r="C1395" s="59" t="s">
        <v>31</v>
      </c>
      <c r="D1395" s="59"/>
      <c r="E1395" s="59"/>
      <c r="F1395" s="59"/>
      <c r="G1395" s="59"/>
      <c r="H1395" s="15" t="s">
        <v>32</v>
      </c>
      <c r="I1395" s="15" t="s">
        <v>12</v>
      </c>
      <c r="J1395" s="15" t="s">
        <v>36</v>
      </c>
    </row>
    <row r="1396" spans="1:10" ht="27.95" customHeight="1" x14ac:dyDescent="0.25">
      <c r="A1396" s="49">
        <f ca="1">INDIRECT(_xlfn.TEXTJOIN("",TRUE,A1412,"!",ADDRESS(13+(A1413-1)*A1409,1)))</f>
        <v>0</v>
      </c>
      <c r="B1396" s="50"/>
      <c r="C1396" s="51">
        <f ca="1">INDIRECT(_xlfn.TEXTJOIN("",TRUE,A1412,"!",ADDRESS(13+(A1413-1)*A1409,2)))</f>
        <v>0</v>
      </c>
      <c r="D1396" s="52"/>
      <c r="E1396" s="52"/>
      <c r="F1396" s="52"/>
      <c r="G1396" s="53"/>
      <c r="H1396" s="20">
        <f ca="1">INDIRECT(_xlfn.TEXTJOIN("",TRUE,A1412,"!",ADDRESS(13+(A1413-1)*A1409,6)))</f>
        <v>0</v>
      </c>
      <c r="I1396" s="20">
        <f ca="1">INDIRECT(_xlfn.TEXTJOIN("",TRUE,A1412,"!",ADDRESS(13+(A1413-1)*A1409,13)))</f>
        <v>0</v>
      </c>
      <c r="J1396" s="20">
        <f ca="1">INDIRECT(_xlfn.TEXTJOIN("",TRUE,A1412,"!",ADDRESS(13+(A1413-1)*A1409,14)))</f>
        <v>0</v>
      </c>
    </row>
    <row r="1397" spans="1:10" ht="27.95" customHeight="1" x14ac:dyDescent="0.25">
      <c r="A1397" s="49">
        <f ca="1">INDIRECT(_xlfn.TEXTJOIN("",TRUE,A1412,"!",ADDRESS(14+(A1413-1)*A1409,1)))</f>
        <v>0</v>
      </c>
      <c r="B1397" s="50"/>
      <c r="C1397" s="51">
        <f ca="1">INDIRECT(_xlfn.TEXTJOIN("",TRUE,A1412,"!",ADDRESS(14+(A1413-1)*A1409,2)))</f>
        <v>0</v>
      </c>
      <c r="D1397" s="52"/>
      <c r="E1397" s="52"/>
      <c r="F1397" s="52"/>
      <c r="G1397" s="53"/>
      <c r="H1397" s="20">
        <f ca="1">INDIRECT(_xlfn.TEXTJOIN("",TRUE,A1412,"!",ADDRESS(14+(A1413-1)*A1409,6)))</f>
        <v>0</v>
      </c>
      <c r="I1397" s="20">
        <f ca="1">INDIRECT(_xlfn.TEXTJOIN("",TRUE,A1412,"!",ADDRESS(14+(A1413-1)*A1409,13)))</f>
        <v>0</v>
      </c>
      <c r="J1397" s="20">
        <f ca="1">INDIRECT(_xlfn.TEXTJOIN("",TRUE,A1412,"!",ADDRESS(14+(A1413-1)*A1409,14)))</f>
        <v>0</v>
      </c>
    </row>
    <row r="1398" spans="1:10" ht="27.95" customHeight="1" x14ac:dyDescent="0.25">
      <c r="A1398" s="49">
        <f ca="1">INDIRECT(_xlfn.TEXTJOIN("",TRUE,A1412,"!",ADDRESS(15+(A1413-1)*A1409,1)))</f>
        <v>0</v>
      </c>
      <c r="B1398" s="50"/>
      <c r="C1398" s="51">
        <f ca="1">INDIRECT(_xlfn.TEXTJOIN("",TRUE,A1412,"!",ADDRESS(15+(A1413-1)*A1409,2)))</f>
        <v>0</v>
      </c>
      <c r="D1398" s="52"/>
      <c r="E1398" s="52"/>
      <c r="F1398" s="52"/>
      <c r="G1398" s="53"/>
      <c r="H1398" s="20">
        <f ca="1">INDIRECT(_xlfn.TEXTJOIN("",TRUE,A1412,"!",ADDRESS(15+(A1413-1)*A1409,6)))</f>
        <v>0</v>
      </c>
      <c r="I1398" s="20">
        <f ca="1">INDIRECT(_xlfn.TEXTJOIN("",TRUE,A1412,"!",ADDRESS(15+(A1413-1)*A1409,13)))</f>
        <v>0</v>
      </c>
      <c r="J1398" s="20">
        <f ca="1">INDIRECT(_xlfn.TEXTJOIN("",TRUE,A1412,"!",ADDRESS(15+(A1413-1)*A1409,14)))</f>
        <v>0</v>
      </c>
    </row>
    <row r="1399" spans="1:10" ht="27.95" customHeight="1" x14ac:dyDescent="0.25">
      <c r="A1399" s="49">
        <f ca="1">INDIRECT(_xlfn.TEXTJOIN("",TRUE,A1412,"!",ADDRESS(16+(A1413-1)*A1409,1)))</f>
        <v>0</v>
      </c>
      <c r="B1399" s="50"/>
      <c r="C1399" s="51">
        <f ca="1">INDIRECT(_xlfn.TEXTJOIN("",TRUE,A1412,"!",ADDRESS(16+(A1413-1)*A1409,2)))</f>
        <v>0</v>
      </c>
      <c r="D1399" s="52"/>
      <c r="E1399" s="52"/>
      <c r="F1399" s="52"/>
      <c r="G1399" s="53"/>
      <c r="H1399" s="20">
        <f ca="1">INDIRECT(_xlfn.TEXTJOIN("",TRUE,A1412,"!",ADDRESS(16+(A1413-1)*A1409,6)))</f>
        <v>0</v>
      </c>
      <c r="I1399" s="20">
        <f ca="1">INDIRECT(_xlfn.TEXTJOIN("",TRUE,A1412,"!",ADDRESS(16+(A1413-1)*A1409,13)))</f>
        <v>0</v>
      </c>
      <c r="J1399" s="20">
        <f ca="1">INDIRECT(_xlfn.TEXTJOIN("",TRUE,A1412,"!",ADDRESS(16+(A1413-1)*A1409,14)))</f>
        <v>0</v>
      </c>
    </row>
    <row r="1400" spans="1:10" ht="27.95" customHeight="1" x14ac:dyDescent="0.25">
      <c r="A1400" s="49">
        <f ca="1">INDIRECT(_xlfn.TEXTJOIN("",TRUE,A1412,"!",ADDRESS(17+(A1413-1)*A1409,1)))</f>
        <v>0</v>
      </c>
      <c r="B1400" s="50"/>
      <c r="C1400" s="51">
        <f ca="1">INDIRECT(_xlfn.TEXTJOIN("",TRUE,A1412,"!",ADDRESS(17+(A1413-1)*A1409,2)))</f>
        <v>0</v>
      </c>
      <c r="D1400" s="52"/>
      <c r="E1400" s="52"/>
      <c r="F1400" s="52"/>
      <c r="G1400" s="53"/>
      <c r="H1400" s="20">
        <f ca="1">INDIRECT(_xlfn.TEXTJOIN("",TRUE,A1412,"!",ADDRESS(17+(A1413-1)*A1409,6)))</f>
        <v>0</v>
      </c>
      <c r="I1400" s="20">
        <f ca="1">INDIRECT(_xlfn.TEXTJOIN("",TRUE,A1412,"!",ADDRESS(17+(A1413-1)*A1409,13)))</f>
        <v>0</v>
      </c>
      <c r="J1400" s="20">
        <f ca="1">INDIRECT(_xlfn.TEXTJOIN("",TRUE,A1412,"!",ADDRESS(17+(A1413-1)*A1409,14)))</f>
        <v>0</v>
      </c>
    </row>
    <row r="1401" spans="1:10" ht="27.95" customHeight="1" x14ac:dyDescent="0.25">
      <c r="A1401" s="49">
        <f ca="1">INDIRECT(_xlfn.TEXTJOIN("",TRUE,A1412,"!",ADDRESS(18+(A1413-1)*A1409,1)))</f>
        <v>0</v>
      </c>
      <c r="B1401" s="50"/>
      <c r="C1401" s="51">
        <f ca="1">INDIRECT(_xlfn.TEXTJOIN("",TRUE,A1412,"!",ADDRESS(18+(A1413-1)*A1409,2)))</f>
        <v>0</v>
      </c>
      <c r="D1401" s="52"/>
      <c r="E1401" s="52"/>
      <c r="F1401" s="52"/>
      <c r="G1401" s="53"/>
      <c r="H1401" s="20">
        <f ca="1">INDIRECT(_xlfn.TEXTJOIN("",TRUE,A1412,"!",ADDRESS(18+(A1413-1)*A1409,6)))</f>
        <v>0</v>
      </c>
      <c r="I1401" s="20">
        <f ca="1">INDIRECT(_xlfn.TEXTJOIN("",TRUE,A1412,"!",ADDRESS(18+(A1413-1)*A1409,13)))</f>
        <v>0</v>
      </c>
      <c r="J1401" s="20">
        <f ca="1">INDIRECT(_xlfn.TEXTJOIN("",TRUE,A1412,"!",ADDRESS(18+(A1413-1)*A1409,14)))</f>
        <v>0</v>
      </c>
    </row>
    <row r="1402" spans="1:10" ht="27.95" customHeight="1" x14ac:dyDescent="0.25">
      <c r="A1402" s="49">
        <f ca="1">INDIRECT(_xlfn.TEXTJOIN("",TRUE,A1412,"!",ADDRESS(19+(A1413-1)*A1409,1)))</f>
        <v>0</v>
      </c>
      <c r="B1402" s="50"/>
      <c r="C1402" s="51">
        <f ca="1">INDIRECT(_xlfn.TEXTJOIN("",TRUE,A1412,"!",ADDRESS(19+(A1413-1)*A1409,2)))</f>
        <v>0</v>
      </c>
      <c r="D1402" s="52"/>
      <c r="E1402" s="52"/>
      <c r="F1402" s="52"/>
      <c r="G1402" s="53"/>
      <c r="H1402" s="20">
        <f ca="1">INDIRECT(_xlfn.TEXTJOIN("",TRUE,A1412,"!",ADDRESS(19+(A1413-1)*A1409,6)))</f>
        <v>0</v>
      </c>
      <c r="I1402" s="20">
        <f ca="1">INDIRECT(_xlfn.TEXTJOIN("",TRUE,A1412,"!",ADDRESS(19+(A1413-1)*A1409,13)))</f>
        <v>0</v>
      </c>
      <c r="J1402" s="20">
        <f ca="1">INDIRECT(_xlfn.TEXTJOIN("",TRUE,A1412,"!",ADDRESS(19+(A1413-1)*A1409,14)))</f>
        <v>0</v>
      </c>
    </row>
    <row r="1403" spans="1:10" ht="27.95" customHeight="1" x14ac:dyDescent="0.25">
      <c r="A1403" s="49">
        <f ca="1">INDIRECT(_xlfn.TEXTJOIN("",TRUE,A1412,"!",ADDRESS(20+(A1413-1)*A1409,1)))</f>
        <v>0</v>
      </c>
      <c r="B1403" s="50"/>
      <c r="C1403" s="51">
        <f ca="1">INDIRECT(_xlfn.TEXTJOIN("",TRUE,A1412,"!",ADDRESS(20+(A1413-1)*A1409,2)))</f>
        <v>0</v>
      </c>
      <c r="D1403" s="52"/>
      <c r="E1403" s="52"/>
      <c r="F1403" s="52"/>
      <c r="G1403" s="53"/>
      <c r="H1403" s="20">
        <f ca="1">INDIRECT(_xlfn.TEXTJOIN("",TRUE,A1412,"!",ADDRESS(20+(A1413-1)*A1409,6)))</f>
        <v>0</v>
      </c>
      <c r="I1403" s="20">
        <f ca="1">INDIRECT(_xlfn.TEXTJOIN("",TRUE,A1412,"!",ADDRESS(20+(A1413-1)*A1409,13)))</f>
        <v>0</v>
      </c>
      <c r="J1403" s="20">
        <f ca="1">INDIRECT(_xlfn.TEXTJOIN("",TRUE,A1412,"!",ADDRESS(20+(A1413-1)*A1409,14)))</f>
        <v>0</v>
      </c>
    </row>
    <row r="1404" spans="1:10" ht="27.95" customHeight="1" x14ac:dyDescent="0.25">
      <c r="A1404" s="49">
        <f ca="1">INDIRECT(_xlfn.TEXTJOIN("",TRUE,A1412,"!",ADDRESS(21+(A1413-1)*A1409,1)))</f>
        <v>0</v>
      </c>
      <c r="B1404" s="50"/>
      <c r="C1404" s="51">
        <f ca="1">INDIRECT(_xlfn.TEXTJOIN("",TRUE,A1412,"!",ADDRESS(21+(A1413-1)*A1409,2)))</f>
        <v>0</v>
      </c>
      <c r="D1404" s="52"/>
      <c r="E1404" s="52"/>
      <c r="F1404" s="52"/>
      <c r="G1404" s="53"/>
      <c r="H1404" s="20">
        <f ca="1">INDIRECT(_xlfn.TEXTJOIN("",TRUE,A1412,"!",ADDRESS(21+(A1413-1)*A1409,6)))</f>
        <v>0</v>
      </c>
      <c r="I1404" s="20">
        <f ca="1">INDIRECT(_xlfn.TEXTJOIN("",TRUE,A1412,"!",ADDRESS(21+(A1413-1)*A1409,13)))</f>
        <v>0</v>
      </c>
      <c r="J1404" s="20">
        <f ca="1">INDIRECT(_xlfn.TEXTJOIN("",TRUE,A1412,"!",ADDRESS(21+(A1413-1)*A1409,14)))</f>
        <v>0</v>
      </c>
    </row>
    <row r="1405" spans="1:10" ht="27.95" customHeight="1" x14ac:dyDescent="0.25">
      <c r="A1405" s="49">
        <f ca="1">INDIRECT(_xlfn.TEXTJOIN("",TRUE,A1412,"!",ADDRESS(22+(A1413-1)*A1409,1)))</f>
        <v>0</v>
      </c>
      <c r="B1405" s="50"/>
      <c r="C1405" s="51">
        <f ca="1">INDIRECT(_xlfn.TEXTJOIN("",TRUE,A1412,"!",ADDRESS(22+(A1413-1)*A1409,2)))</f>
        <v>0</v>
      </c>
      <c r="D1405" s="52"/>
      <c r="E1405" s="52"/>
      <c r="F1405" s="52"/>
      <c r="G1405" s="53"/>
      <c r="H1405" s="20">
        <f ca="1">INDIRECT(_xlfn.TEXTJOIN("",TRUE,A1412,"!",ADDRESS(22+(A1413-1)*A1409,6)))</f>
        <v>0</v>
      </c>
      <c r="I1405" s="20">
        <f ca="1">INDIRECT(_xlfn.TEXTJOIN("",TRUE,A1412,"!",ADDRESS(22+(A1413-1)*A1409,13)))</f>
        <v>0</v>
      </c>
      <c r="J1405" s="20">
        <f ca="1">INDIRECT(_xlfn.TEXTJOIN("",TRUE,A1412,"!",ADDRESS(22+(A1413-1)*A1409,14)))</f>
        <v>0</v>
      </c>
    </row>
    <row r="1406" spans="1:10" ht="27.95" customHeight="1" x14ac:dyDescent="0.25">
      <c r="A1406" s="49">
        <f ca="1">INDIRECT(_xlfn.TEXTJOIN("",TRUE,A1412,"!",ADDRESS(23+(A1413-1)*A1409,1)))</f>
        <v>0</v>
      </c>
      <c r="B1406" s="50"/>
      <c r="C1406" s="51">
        <f ca="1">INDIRECT(_xlfn.TEXTJOIN("",TRUE,A1412,"!",ADDRESS(23+(A1413-1)*A1409,2)))</f>
        <v>0</v>
      </c>
      <c r="D1406" s="52"/>
      <c r="E1406" s="52"/>
      <c r="F1406" s="52"/>
      <c r="G1406" s="53"/>
      <c r="H1406" s="20">
        <f ca="1">INDIRECT(_xlfn.TEXTJOIN("",TRUE,A1412,"!",ADDRESS(23+(A1413-1)*A1409,6)))</f>
        <v>0</v>
      </c>
      <c r="I1406" s="20">
        <f ca="1">INDIRECT(_xlfn.TEXTJOIN("",TRUE,A1412,"!",ADDRESS(23+(A1413-1)*A1409,13)))</f>
        <v>0</v>
      </c>
      <c r="J1406" s="20">
        <f ca="1">INDIRECT(_xlfn.TEXTJOIN("",TRUE,A1412,"!",ADDRESS(23+(A1413-1)*A1409,14)))</f>
        <v>0</v>
      </c>
    </row>
    <row r="1407" spans="1:10" ht="27.95" customHeight="1" x14ac:dyDescent="0.25">
      <c r="A1407" s="49">
        <f ca="1">INDIRECT(_xlfn.TEXTJOIN("",TRUE,A1412,"!",ADDRESS(24+(A1413-1)*A1409,1)))</f>
        <v>0</v>
      </c>
      <c r="B1407" s="50"/>
      <c r="C1407" s="51">
        <f ca="1">INDIRECT(_xlfn.TEXTJOIN("",TRUE,A1412,"!",ADDRESS(24+(A1413-1)*A1409,2)))</f>
        <v>0</v>
      </c>
      <c r="D1407" s="52"/>
      <c r="E1407" s="52"/>
      <c r="F1407" s="52"/>
      <c r="G1407" s="53"/>
      <c r="H1407" s="20">
        <f ca="1">INDIRECT(_xlfn.TEXTJOIN("",TRUE,A1412,"!",ADDRESS(24+(A1413-1)*A1409,6)))</f>
        <v>0</v>
      </c>
      <c r="I1407" s="54">
        <f ca="1">INDIRECT(_xlfn.TEXTJOIN("",TRUE,A1412,"!",ADDRESS(24+(A1413-1)*A1409,13)))</f>
        <v>0</v>
      </c>
      <c r="J1407" s="55"/>
    </row>
    <row r="1408" spans="1:10" ht="27.95" customHeight="1" x14ac:dyDescent="0.25">
      <c r="A1408" s="56" t="s">
        <v>54</v>
      </c>
      <c r="B1408" s="56"/>
      <c r="C1408" s="56"/>
      <c r="D1408" s="56"/>
      <c r="E1408" s="56"/>
      <c r="F1408" s="56"/>
      <c r="G1408" s="56"/>
      <c r="H1408" s="16">
        <f ca="1">SUM(H1396:H1407)</f>
        <v>0</v>
      </c>
      <c r="I1408" s="16" t="s">
        <v>46</v>
      </c>
      <c r="J1408" s="16">
        <f ca="1">SUMPRODUCT(J1396:J1406,H1396:H1406)</f>
        <v>0</v>
      </c>
    </row>
    <row r="1409" spans="1:10" ht="27.95" customHeight="1" x14ac:dyDescent="0.25">
      <c r="A1409" s="22">
        <f>ROWS(A1396:B1407)+9</f>
        <v>21</v>
      </c>
      <c r="B1409" s="17"/>
      <c r="C1409" s="17"/>
      <c r="D1409" s="17"/>
      <c r="E1409" s="17"/>
      <c r="F1409" s="17"/>
      <c r="G1409" s="17"/>
      <c r="H1409" s="17"/>
      <c r="I1409" s="17"/>
      <c r="J1409" s="17"/>
    </row>
    <row r="1410" spans="1:10" ht="27.95" customHeight="1" x14ac:dyDescent="0.25">
      <c r="A1410" s="57" t="s">
        <v>42</v>
      </c>
      <c r="B1410" s="57"/>
      <c r="C1410" s="21">
        <f ca="1">INDIRECT(_xlfn.TEXTJOIN("",TRUE,A1412,"!",ADDRESS(5+A1413*A1409,12)))</f>
        <v>0</v>
      </c>
      <c r="D1410" s="57" t="s">
        <v>40</v>
      </c>
      <c r="E1410" s="57"/>
      <c r="F1410" s="18">
        <f ca="1">INDIRECT(_xlfn.TEXTJOIN("",TRUE,A1412,"!",ADDRESS(5+A1413*A1409,8)))</f>
        <v>0</v>
      </c>
      <c r="G1410" s="57" t="s">
        <v>41</v>
      </c>
      <c r="H1410" s="57"/>
      <c r="I1410" s="58">
        <f ca="1">INDIRECT(_xlfn.TEXTJOIN("",TRUE,A1412,"!",ADDRESS(5+A1413*A1409,10)))</f>
        <v>0</v>
      </c>
      <c r="J1410" s="58"/>
    </row>
    <row r="1411" spans="1:10" ht="27.95" customHeight="1" x14ac:dyDescent="0.25">
      <c r="A1411" s="19" t="s">
        <v>38</v>
      </c>
      <c r="B1411" s="59">
        <f ca="1">INDIRECT(_xlfn.TEXTJOIN("",TRUE,A1412,"!",ADDRESS(5+A1413*A1409,2)))</f>
        <v>0</v>
      </c>
      <c r="C1411" s="59"/>
      <c r="D1411" s="60" t="s">
        <v>39</v>
      </c>
      <c r="E1411" s="60"/>
      <c r="F1411" s="61">
        <f ca="1">INDIRECT(_xlfn.TEXTJOIN("",TRUE,A1412,"!",ADDRESS(5+A1413*A1409,5)))</f>
        <v>0</v>
      </c>
      <c r="G1411" s="61"/>
      <c r="H1411" s="61"/>
      <c r="I1411" s="61"/>
      <c r="J1411" s="61"/>
    </row>
    <row r="1412" spans="1:10" ht="27.95" customHeight="1" x14ac:dyDescent="0.25">
      <c r="A1412" s="22" t="str">
        <f>A1391</f>
        <v>TC_I</v>
      </c>
    </row>
    <row r="1413" spans="1:10" ht="27.95" customHeight="1" x14ac:dyDescent="0.25">
      <c r="A1413" s="22">
        <f>A1392+1</f>
        <v>67</v>
      </c>
    </row>
  </sheetData>
  <mergeCells count="2886">
    <mergeCell ref="C582:G582"/>
    <mergeCell ref="C583:G583"/>
    <mergeCell ref="A579:B579"/>
    <mergeCell ref="C579:G579"/>
    <mergeCell ref="A565:B565"/>
    <mergeCell ref="C565:G565"/>
    <mergeCell ref="A566:B566"/>
    <mergeCell ref="C566:G566"/>
    <mergeCell ref="A567:B567"/>
    <mergeCell ref="C567:G567"/>
    <mergeCell ref="A563:B563"/>
    <mergeCell ref="A564:B564"/>
    <mergeCell ref="C564:G564"/>
    <mergeCell ref="A570:B570"/>
    <mergeCell ref="I567:J567"/>
    <mergeCell ref="A568:G568"/>
    <mergeCell ref="D570:E570"/>
    <mergeCell ref="G570:H570"/>
    <mergeCell ref="I570:J570"/>
    <mergeCell ref="B571:C571"/>
    <mergeCell ref="D571:E571"/>
    <mergeCell ref="F571:J571"/>
    <mergeCell ref="A589:G589"/>
    <mergeCell ref="A582:B582"/>
    <mergeCell ref="A574:B574"/>
    <mergeCell ref="A575:B575"/>
    <mergeCell ref="A578:B578"/>
    <mergeCell ref="C574:E574"/>
    <mergeCell ref="F574:H574"/>
    <mergeCell ref="I574:J574"/>
    <mergeCell ref="C575:E575"/>
    <mergeCell ref="F575:H575"/>
    <mergeCell ref="I575:J575"/>
    <mergeCell ref="A576:B576"/>
    <mergeCell ref="C576:G576"/>
    <mergeCell ref="A577:B577"/>
    <mergeCell ref="C577:G577"/>
    <mergeCell ref="A588:B588"/>
    <mergeCell ref="C588:G588"/>
    <mergeCell ref="A585:B585"/>
    <mergeCell ref="C585:G585"/>
    <mergeCell ref="A586:B586"/>
    <mergeCell ref="C586:G586"/>
    <mergeCell ref="A587:B587"/>
    <mergeCell ref="C587:G587"/>
    <mergeCell ref="A580:B580"/>
    <mergeCell ref="C580:G580"/>
    <mergeCell ref="A581:B581"/>
    <mergeCell ref="C581:G581"/>
    <mergeCell ref="C578:G578"/>
    <mergeCell ref="A583:B583"/>
    <mergeCell ref="A584:B584"/>
    <mergeCell ref="C584:G584"/>
    <mergeCell ref="I588:J588"/>
    <mergeCell ref="A520:B520"/>
    <mergeCell ref="C520:G520"/>
    <mergeCell ref="A521:B521"/>
    <mergeCell ref="A523:B523"/>
    <mergeCell ref="A542:B542"/>
    <mergeCell ref="A534:B534"/>
    <mergeCell ref="C534:G534"/>
    <mergeCell ref="A535:B535"/>
    <mergeCell ref="C535:G535"/>
    <mergeCell ref="A538:B538"/>
    <mergeCell ref="A532:B532"/>
    <mergeCell ref="A533:B533"/>
    <mergeCell ref="A537:B537"/>
    <mergeCell ref="C537:G537"/>
    <mergeCell ref="C538:G538"/>
    <mergeCell ref="A539:B539"/>
    <mergeCell ref="C539:G539"/>
    <mergeCell ref="A540:B540"/>
    <mergeCell ref="C540:G540"/>
    <mergeCell ref="A541:B541"/>
    <mergeCell ref="C541:G541"/>
    <mergeCell ref="C542:G542"/>
    <mergeCell ref="C525:G525"/>
    <mergeCell ref="A526:G526"/>
    <mergeCell ref="A528:B528"/>
    <mergeCell ref="D528:E528"/>
    <mergeCell ref="G528:H528"/>
    <mergeCell ref="B529:C529"/>
    <mergeCell ref="D529:E529"/>
    <mergeCell ref="F529:J529"/>
    <mergeCell ref="C532:E532"/>
    <mergeCell ref="F532:H532"/>
    <mergeCell ref="I504:J504"/>
    <mergeCell ref="A514:B514"/>
    <mergeCell ref="C514:G514"/>
    <mergeCell ref="A515:B515"/>
    <mergeCell ref="C515:G515"/>
    <mergeCell ref="A518:B518"/>
    <mergeCell ref="A511:B511"/>
    <mergeCell ref="A512:B512"/>
    <mergeCell ref="A513:B513"/>
    <mergeCell ref="C513:G513"/>
    <mergeCell ref="A516:B516"/>
    <mergeCell ref="C516:G516"/>
    <mergeCell ref="A517:B517"/>
    <mergeCell ref="C517:G517"/>
    <mergeCell ref="C518:G518"/>
    <mergeCell ref="A519:B519"/>
    <mergeCell ref="C519:G519"/>
    <mergeCell ref="A505:G505"/>
    <mergeCell ref="A507:B507"/>
    <mergeCell ref="D507:E507"/>
    <mergeCell ref="G507:H507"/>
    <mergeCell ref="I507:J507"/>
    <mergeCell ref="B508:C508"/>
    <mergeCell ref="D508:E508"/>
    <mergeCell ref="F508:J508"/>
    <mergeCell ref="C511:E511"/>
    <mergeCell ref="F511:H511"/>
    <mergeCell ref="I511:J511"/>
    <mergeCell ref="C512:E512"/>
    <mergeCell ref="F512:H512"/>
    <mergeCell ref="I512:J512"/>
    <mergeCell ref="C460:G460"/>
    <mergeCell ref="A461:B461"/>
    <mergeCell ref="C461:G461"/>
    <mergeCell ref="A462:B462"/>
    <mergeCell ref="C462:G462"/>
    <mergeCell ref="I462:J462"/>
    <mergeCell ref="A463:G463"/>
    <mergeCell ref="D465:E465"/>
    <mergeCell ref="A469:B469"/>
    <mergeCell ref="A470:B470"/>
    <mergeCell ref="A465:B465"/>
    <mergeCell ref="I465:J465"/>
    <mergeCell ref="A448:B448"/>
    <mergeCell ref="A449:B449"/>
    <mergeCell ref="A450:B450"/>
    <mergeCell ref="C450:G450"/>
    <mergeCell ref="A456:B456"/>
    <mergeCell ref="C456:G456"/>
    <mergeCell ref="A457:B457"/>
    <mergeCell ref="C457:G457"/>
    <mergeCell ref="A460:B460"/>
    <mergeCell ref="B466:C466"/>
    <mergeCell ref="D466:E466"/>
    <mergeCell ref="F466:J466"/>
    <mergeCell ref="C469:E469"/>
    <mergeCell ref="F469:H469"/>
    <mergeCell ref="C452:G452"/>
    <mergeCell ref="A453:B453"/>
    <mergeCell ref="I448:J448"/>
    <mergeCell ref="I449:J449"/>
    <mergeCell ref="G465:H465"/>
    <mergeCell ref="A459:B459"/>
    <mergeCell ref="A428:B428"/>
    <mergeCell ref="A429:B429"/>
    <mergeCell ref="C429:G429"/>
    <mergeCell ref="A430:B430"/>
    <mergeCell ref="C430:G430"/>
    <mergeCell ref="A427:B427"/>
    <mergeCell ref="A423:B423"/>
    <mergeCell ref="I420:J420"/>
    <mergeCell ref="D423:E423"/>
    <mergeCell ref="G423:H423"/>
    <mergeCell ref="I423:J423"/>
    <mergeCell ref="B424:C424"/>
    <mergeCell ref="I441:J441"/>
    <mergeCell ref="A458:B458"/>
    <mergeCell ref="C458:G458"/>
    <mergeCell ref="D381:E381"/>
    <mergeCell ref="G381:H381"/>
    <mergeCell ref="A402:B402"/>
    <mergeCell ref="A394:B394"/>
    <mergeCell ref="A398:B398"/>
    <mergeCell ref="A391:B391"/>
    <mergeCell ref="C391:G391"/>
    <mergeCell ref="A399:B399"/>
    <mergeCell ref="I399:J399"/>
    <mergeCell ref="A408:B408"/>
    <mergeCell ref="C408:G408"/>
    <mergeCell ref="A409:B409"/>
    <mergeCell ref="C409:G409"/>
    <mergeCell ref="A396:B396"/>
    <mergeCell ref="C396:G396"/>
    <mergeCell ref="I402:J402"/>
    <mergeCell ref="C453:G453"/>
    <mergeCell ref="A418:B418"/>
    <mergeCell ref="C418:G418"/>
    <mergeCell ref="A419:B419"/>
    <mergeCell ref="C419:G419"/>
    <mergeCell ref="C420:G420"/>
    <mergeCell ref="A421:G421"/>
    <mergeCell ref="D424:E424"/>
    <mergeCell ref="F424:J424"/>
    <mergeCell ref="C427:E427"/>
    <mergeCell ref="F427:H427"/>
    <mergeCell ref="I427:J427"/>
    <mergeCell ref="C428:E428"/>
    <mergeCell ref="F428:H428"/>
    <mergeCell ref="I428:J428"/>
    <mergeCell ref="A436:B436"/>
    <mergeCell ref="A368:B368"/>
    <mergeCell ref="C368:G368"/>
    <mergeCell ref="A369:B369"/>
    <mergeCell ref="C369:G369"/>
    <mergeCell ref="F382:J382"/>
    <mergeCell ref="C385:E385"/>
    <mergeCell ref="F385:H385"/>
    <mergeCell ref="I385:J385"/>
    <mergeCell ref="C386:E386"/>
    <mergeCell ref="F386:H386"/>
    <mergeCell ref="I386:J386"/>
    <mergeCell ref="A392:B392"/>
    <mergeCell ref="C392:G392"/>
    <mergeCell ref="A393:B393"/>
    <mergeCell ref="C393:G393"/>
    <mergeCell ref="C389:G389"/>
    <mergeCell ref="A390:B390"/>
    <mergeCell ref="A365:B365"/>
    <mergeCell ref="A366:B366"/>
    <mergeCell ref="C366:G366"/>
    <mergeCell ref="A367:B367"/>
    <mergeCell ref="C367:G367"/>
    <mergeCell ref="A377:B377"/>
    <mergeCell ref="C378:G378"/>
    <mergeCell ref="A388:B388"/>
    <mergeCell ref="C388:G388"/>
    <mergeCell ref="A389:B389"/>
    <mergeCell ref="G402:H402"/>
    <mergeCell ref="A416:B416"/>
    <mergeCell ref="A420:B420"/>
    <mergeCell ref="C365:E365"/>
    <mergeCell ref="F365:H365"/>
    <mergeCell ref="A395:B395"/>
    <mergeCell ref="C395:G395"/>
    <mergeCell ref="B403:C403"/>
    <mergeCell ref="D403:E403"/>
    <mergeCell ref="F403:J403"/>
    <mergeCell ref="C406:E406"/>
    <mergeCell ref="F406:H406"/>
    <mergeCell ref="I406:J406"/>
    <mergeCell ref="C407:E407"/>
    <mergeCell ref="F407:H407"/>
    <mergeCell ref="I407:J407"/>
    <mergeCell ref="A414:B414"/>
    <mergeCell ref="C414:G414"/>
    <mergeCell ref="I365:J365"/>
    <mergeCell ref="I381:J381"/>
    <mergeCell ref="B382:C382"/>
    <mergeCell ref="D382:E382"/>
    <mergeCell ref="A345:B345"/>
    <mergeCell ref="C345:G345"/>
    <mergeCell ref="A346:B346"/>
    <mergeCell ref="C346:G346"/>
    <mergeCell ref="A347:B347"/>
    <mergeCell ref="C347:G347"/>
    <mergeCell ref="A343:B343"/>
    <mergeCell ref="A344:B344"/>
    <mergeCell ref="A354:B354"/>
    <mergeCell ref="A355:B355"/>
    <mergeCell ref="D360:E360"/>
    <mergeCell ref="G360:H360"/>
    <mergeCell ref="B361:C361"/>
    <mergeCell ref="D361:E361"/>
    <mergeCell ref="F361:J361"/>
    <mergeCell ref="A356:B356"/>
    <mergeCell ref="C356:G356"/>
    <mergeCell ref="A357:B357"/>
    <mergeCell ref="C357:G357"/>
    <mergeCell ref="I357:J357"/>
    <mergeCell ref="A364:B364"/>
    <mergeCell ref="I360:J360"/>
    <mergeCell ref="C364:E364"/>
    <mergeCell ref="F364:H364"/>
    <mergeCell ref="I364:J364"/>
    <mergeCell ref="I323:J323"/>
    <mergeCell ref="A326:B326"/>
    <mergeCell ref="C326:G326"/>
    <mergeCell ref="A327:B327"/>
    <mergeCell ref="C327:G327"/>
    <mergeCell ref="C328:G328"/>
    <mergeCell ref="A329:B329"/>
    <mergeCell ref="C329:G329"/>
    <mergeCell ref="A330:B330"/>
    <mergeCell ref="C330:G330"/>
    <mergeCell ref="B319:C319"/>
    <mergeCell ref="A331:B331"/>
    <mergeCell ref="C331:G331"/>
    <mergeCell ref="C332:G332"/>
    <mergeCell ref="D340:E340"/>
    <mergeCell ref="F340:J340"/>
    <mergeCell ref="C343:E343"/>
    <mergeCell ref="F343:H343"/>
    <mergeCell ref="I343:J343"/>
    <mergeCell ref="C344:E344"/>
    <mergeCell ref="F344:H344"/>
    <mergeCell ref="I344:J344"/>
    <mergeCell ref="A334:B334"/>
    <mergeCell ref="C334:G334"/>
    <mergeCell ref="A335:B335"/>
    <mergeCell ref="C335:G335"/>
    <mergeCell ref="A350:B350"/>
    <mergeCell ref="A281:B281"/>
    <mergeCell ref="I281:J281"/>
    <mergeCell ref="A288:B288"/>
    <mergeCell ref="A289:B289"/>
    <mergeCell ref="A290:B290"/>
    <mergeCell ref="C290:G290"/>
    <mergeCell ref="A284:B284"/>
    <mergeCell ref="A287:B287"/>
    <mergeCell ref="C287:G287"/>
    <mergeCell ref="C288:G288"/>
    <mergeCell ref="C289:G289"/>
    <mergeCell ref="A294:B294"/>
    <mergeCell ref="C294:G294"/>
    <mergeCell ref="A291:B291"/>
    <mergeCell ref="C291:G291"/>
    <mergeCell ref="A292:B292"/>
    <mergeCell ref="C292:G292"/>
    <mergeCell ref="A293:B293"/>
    <mergeCell ref="C293:G293"/>
    <mergeCell ref="I259:J259"/>
    <mergeCell ref="A268:B268"/>
    <mergeCell ref="C268:G268"/>
    <mergeCell ref="A269:B269"/>
    <mergeCell ref="C269:G269"/>
    <mergeCell ref="A270:B270"/>
    <mergeCell ref="C270:G270"/>
    <mergeCell ref="A266:B266"/>
    <mergeCell ref="A267:B267"/>
    <mergeCell ref="A271:B271"/>
    <mergeCell ref="C271:G271"/>
    <mergeCell ref="A272:B272"/>
    <mergeCell ref="C272:G272"/>
    <mergeCell ref="A273:B273"/>
    <mergeCell ref="C273:G273"/>
    <mergeCell ref="A261:B261"/>
    <mergeCell ref="C261:G261"/>
    <mergeCell ref="C262:G262"/>
    <mergeCell ref="A263:B263"/>
    <mergeCell ref="C263:G263"/>
    <mergeCell ref="A264:B264"/>
    <mergeCell ref="C264:G264"/>
    <mergeCell ref="A265:B265"/>
    <mergeCell ref="C265:G265"/>
    <mergeCell ref="C266:G266"/>
    <mergeCell ref="C267:G267"/>
    <mergeCell ref="I273:J273"/>
    <mergeCell ref="C229:G229"/>
    <mergeCell ref="A230:B230"/>
    <mergeCell ref="C230:G230"/>
    <mergeCell ref="A225:B225"/>
    <mergeCell ref="C225:G225"/>
    <mergeCell ref="A226:B226"/>
    <mergeCell ref="C226:G226"/>
    <mergeCell ref="A227:B227"/>
    <mergeCell ref="C227:G227"/>
    <mergeCell ref="A223:B223"/>
    <mergeCell ref="A224:B224"/>
    <mergeCell ref="C224:G224"/>
    <mergeCell ref="A234:B234"/>
    <mergeCell ref="A231:B231"/>
    <mergeCell ref="C231:G231"/>
    <mergeCell ref="A248:B248"/>
    <mergeCell ref="C248:G248"/>
    <mergeCell ref="B235:C235"/>
    <mergeCell ref="D235:E235"/>
    <mergeCell ref="F235:J235"/>
    <mergeCell ref="A238:B238"/>
    <mergeCell ref="C238:E238"/>
    <mergeCell ref="F238:H238"/>
    <mergeCell ref="I238:J238"/>
    <mergeCell ref="A239:B239"/>
    <mergeCell ref="C239:E239"/>
    <mergeCell ref="F239:H239"/>
    <mergeCell ref="I239:J239"/>
    <mergeCell ref="C240:G240"/>
    <mergeCell ref="A241:B241"/>
    <mergeCell ref="C241:G241"/>
    <mergeCell ref="A245:B245"/>
    <mergeCell ref="C196:E196"/>
    <mergeCell ref="F196:H196"/>
    <mergeCell ref="A197:B197"/>
    <mergeCell ref="C197:E197"/>
    <mergeCell ref="F197:H197"/>
    <mergeCell ref="A198:B198"/>
    <mergeCell ref="C198:G198"/>
    <mergeCell ref="A196:B196"/>
    <mergeCell ref="I196:J196"/>
    <mergeCell ref="A200:B200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03:B203"/>
    <mergeCell ref="A204:B204"/>
    <mergeCell ref="C204:G204"/>
    <mergeCell ref="C203:G203"/>
    <mergeCell ref="I197:J197"/>
    <mergeCell ref="A199:B199"/>
    <mergeCell ref="C199:G199"/>
    <mergeCell ref="C200:G200"/>
    <mergeCell ref="C201:G201"/>
    <mergeCell ref="I210:J210"/>
    <mergeCell ref="A179:B179"/>
    <mergeCell ref="A180:B180"/>
    <mergeCell ref="C180:G180"/>
    <mergeCell ref="A181:B181"/>
    <mergeCell ref="C181:G181"/>
    <mergeCell ref="C182:G182"/>
    <mergeCell ref="D171:E171"/>
    <mergeCell ref="G171:H171"/>
    <mergeCell ref="B172:C172"/>
    <mergeCell ref="D172:E172"/>
    <mergeCell ref="F172:J172"/>
    <mergeCell ref="A175:B175"/>
    <mergeCell ref="C175:E175"/>
    <mergeCell ref="F175:H175"/>
    <mergeCell ref="I171:J171"/>
    <mergeCell ref="A157:B157"/>
    <mergeCell ref="C158:G158"/>
    <mergeCell ref="A159:B159"/>
    <mergeCell ref="A168:B168"/>
    <mergeCell ref="C168:G168"/>
    <mergeCell ref="A165:B165"/>
    <mergeCell ref="A171:B171"/>
    <mergeCell ref="A127:G127"/>
    <mergeCell ref="I134:J134"/>
    <mergeCell ref="A136:B136"/>
    <mergeCell ref="C136:G136"/>
    <mergeCell ref="A137:B137"/>
    <mergeCell ref="C137:G137"/>
    <mergeCell ref="A145:B145"/>
    <mergeCell ref="C145:G145"/>
    <mergeCell ref="A146:B146"/>
    <mergeCell ref="C146:G146"/>
    <mergeCell ref="A147:B147"/>
    <mergeCell ref="C147:G147"/>
    <mergeCell ref="A143:B143"/>
    <mergeCell ref="A144:B144"/>
    <mergeCell ref="C144:G144"/>
    <mergeCell ref="C143:G143"/>
    <mergeCell ref="A126:B126"/>
    <mergeCell ref="C126:G126"/>
    <mergeCell ref="A142:B142"/>
    <mergeCell ref="A134:B134"/>
    <mergeCell ref="A135:B135"/>
    <mergeCell ref="A138:B138"/>
    <mergeCell ref="C134:E134"/>
    <mergeCell ref="F134:H134"/>
    <mergeCell ref="C138:G138"/>
    <mergeCell ref="A139:B139"/>
    <mergeCell ref="C139:G139"/>
    <mergeCell ref="A140:B140"/>
    <mergeCell ref="C140:G140"/>
    <mergeCell ref="A141:B141"/>
    <mergeCell ref="C141:G141"/>
    <mergeCell ref="C142:G142"/>
    <mergeCell ref="G108:H108"/>
    <mergeCell ref="I108:J108"/>
    <mergeCell ref="B109:C109"/>
    <mergeCell ref="D109:E109"/>
    <mergeCell ref="F109:J109"/>
    <mergeCell ref="C117:G117"/>
    <mergeCell ref="A125:B125"/>
    <mergeCell ref="C125:G125"/>
    <mergeCell ref="C122:G122"/>
    <mergeCell ref="A112:B112"/>
    <mergeCell ref="C112:E112"/>
    <mergeCell ref="F112:H112"/>
    <mergeCell ref="I112:J112"/>
    <mergeCell ref="A113:B113"/>
    <mergeCell ref="C113:E113"/>
    <mergeCell ref="F113:H113"/>
    <mergeCell ref="I113:J113"/>
    <mergeCell ref="A114:B114"/>
    <mergeCell ref="C114:G114"/>
    <mergeCell ref="A115:B115"/>
    <mergeCell ref="C115:G115"/>
    <mergeCell ref="A116:B116"/>
    <mergeCell ref="A123:B123"/>
    <mergeCell ref="A124:B124"/>
    <mergeCell ref="C124:G124"/>
    <mergeCell ref="C123:G123"/>
    <mergeCell ref="C120:G120"/>
    <mergeCell ref="A121:B121"/>
    <mergeCell ref="C121:G121"/>
    <mergeCell ref="A122:B122"/>
    <mergeCell ref="A80:B80"/>
    <mergeCell ref="C80:G80"/>
    <mergeCell ref="A81:B81"/>
    <mergeCell ref="C81:G81"/>
    <mergeCell ref="A82:B82"/>
    <mergeCell ref="A91:B91"/>
    <mergeCell ref="A87:B87"/>
    <mergeCell ref="A84:B84"/>
    <mergeCell ref="I84:J84"/>
    <mergeCell ref="A102:B102"/>
    <mergeCell ref="A95:B95"/>
    <mergeCell ref="C95:G95"/>
    <mergeCell ref="A96:B96"/>
    <mergeCell ref="C96:G96"/>
    <mergeCell ref="A99:B99"/>
    <mergeCell ref="A92:B92"/>
    <mergeCell ref="A93:B93"/>
    <mergeCell ref="C93:G93"/>
    <mergeCell ref="A94:B94"/>
    <mergeCell ref="C94:G94"/>
    <mergeCell ref="A98:B98"/>
    <mergeCell ref="C98:G98"/>
    <mergeCell ref="C99:G99"/>
    <mergeCell ref="A100:B100"/>
    <mergeCell ref="C100:G100"/>
    <mergeCell ref="A101:B101"/>
    <mergeCell ref="C101:G101"/>
    <mergeCell ref="C102:G102"/>
    <mergeCell ref="C91:E91"/>
    <mergeCell ref="F91:H91"/>
    <mergeCell ref="I91:J91"/>
    <mergeCell ref="C92:E92"/>
    <mergeCell ref="C72:G72"/>
    <mergeCell ref="A66:B66"/>
    <mergeCell ref="D66:E66"/>
    <mergeCell ref="G66:H66"/>
    <mergeCell ref="I66:J66"/>
    <mergeCell ref="B67:C67"/>
    <mergeCell ref="D67:E67"/>
    <mergeCell ref="F67:J67"/>
    <mergeCell ref="C70:E70"/>
    <mergeCell ref="F70:H70"/>
    <mergeCell ref="I70:J70"/>
    <mergeCell ref="C71:E71"/>
    <mergeCell ref="F71:H71"/>
    <mergeCell ref="I71:J71"/>
    <mergeCell ref="A76:B76"/>
    <mergeCell ref="C76:G76"/>
    <mergeCell ref="A79:B79"/>
    <mergeCell ref="A73:B73"/>
    <mergeCell ref="C73:G73"/>
    <mergeCell ref="A74:B74"/>
    <mergeCell ref="C74:G74"/>
    <mergeCell ref="A75:B75"/>
    <mergeCell ref="C75:G75"/>
    <mergeCell ref="A77:B77"/>
    <mergeCell ref="C77:G77"/>
    <mergeCell ref="A78:B78"/>
    <mergeCell ref="C78:G78"/>
    <mergeCell ref="C79:G79"/>
    <mergeCell ref="A43:G43"/>
    <mergeCell ref="D45:E45"/>
    <mergeCell ref="A51:B51"/>
    <mergeCell ref="C51:G51"/>
    <mergeCell ref="A52:B52"/>
    <mergeCell ref="C52:G52"/>
    <mergeCell ref="A53:B53"/>
    <mergeCell ref="C53:G53"/>
    <mergeCell ref="A49:B49"/>
    <mergeCell ref="A50:B50"/>
    <mergeCell ref="A56:B56"/>
    <mergeCell ref="C56:G56"/>
    <mergeCell ref="A57:B57"/>
    <mergeCell ref="C57:G57"/>
    <mergeCell ref="A60:B60"/>
    <mergeCell ref="A54:B54"/>
    <mergeCell ref="C54:G54"/>
    <mergeCell ref="A55:B55"/>
    <mergeCell ref="C55:G55"/>
    <mergeCell ref="G45:H45"/>
    <mergeCell ref="B46:C46"/>
    <mergeCell ref="D46:E46"/>
    <mergeCell ref="F46:J46"/>
    <mergeCell ref="C49:E49"/>
    <mergeCell ref="F49:H49"/>
    <mergeCell ref="I49:J49"/>
    <mergeCell ref="C50:E50"/>
    <mergeCell ref="F50:H50"/>
    <mergeCell ref="I50:J50"/>
    <mergeCell ref="A58:B58"/>
    <mergeCell ref="C58:G58"/>
    <mergeCell ref="A59:B59"/>
    <mergeCell ref="A37:B37"/>
    <mergeCell ref="C37:G37"/>
    <mergeCell ref="A38:B38"/>
    <mergeCell ref="C38:G38"/>
    <mergeCell ref="A41:B41"/>
    <mergeCell ref="A35:B35"/>
    <mergeCell ref="C35:G35"/>
    <mergeCell ref="A36:B36"/>
    <mergeCell ref="C36:G36"/>
    <mergeCell ref="A39:B39"/>
    <mergeCell ref="C39:G39"/>
    <mergeCell ref="A40:B40"/>
    <mergeCell ref="C40:G40"/>
    <mergeCell ref="C41:G41"/>
    <mergeCell ref="A42:B42"/>
    <mergeCell ref="C42:G42"/>
    <mergeCell ref="I42:J42"/>
    <mergeCell ref="A32:B32"/>
    <mergeCell ref="C32:G32"/>
    <mergeCell ref="A33:B33"/>
    <mergeCell ref="C33:G33"/>
    <mergeCell ref="A34:B34"/>
    <mergeCell ref="C34:G34"/>
    <mergeCell ref="A29:B29"/>
    <mergeCell ref="A30:B30"/>
    <mergeCell ref="C30:G30"/>
    <mergeCell ref="A31:B31"/>
    <mergeCell ref="C31:G31"/>
    <mergeCell ref="A28:B28"/>
    <mergeCell ref="C28:E28"/>
    <mergeCell ref="F28:H28"/>
    <mergeCell ref="I28:J28"/>
    <mergeCell ref="C29:E29"/>
    <mergeCell ref="F29:H29"/>
    <mergeCell ref="I29:J29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4:J24"/>
    <mergeCell ref="B25:C25"/>
    <mergeCell ref="D25:E25"/>
    <mergeCell ref="F25:J25"/>
    <mergeCell ref="A18:B18"/>
    <mergeCell ref="C18:G18"/>
    <mergeCell ref="A21:B21"/>
    <mergeCell ref="C21:G21"/>
    <mergeCell ref="A22:G22"/>
    <mergeCell ref="A24:B24"/>
    <mergeCell ref="D24:E24"/>
    <mergeCell ref="G24:H24"/>
    <mergeCell ref="A16:B16"/>
    <mergeCell ref="C16:G16"/>
    <mergeCell ref="A17:B17"/>
    <mergeCell ref="C17:G17"/>
    <mergeCell ref="A19:B19"/>
    <mergeCell ref="A20:B20"/>
    <mergeCell ref="C19:G19"/>
    <mergeCell ref="C20:G20"/>
    <mergeCell ref="I21:J21"/>
    <mergeCell ref="C59:G59"/>
    <mergeCell ref="C60:G60"/>
    <mergeCell ref="A61:B61"/>
    <mergeCell ref="C61:G61"/>
    <mergeCell ref="A45:B45"/>
    <mergeCell ref="I45:J45"/>
    <mergeCell ref="C82:G82"/>
    <mergeCell ref="C83:G83"/>
    <mergeCell ref="C84:G84"/>
    <mergeCell ref="A85:G85"/>
    <mergeCell ref="D87:E87"/>
    <mergeCell ref="G87:H87"/>
    <mergeCell ref="I87:J87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A62:B62"/>
    <mergeCell ref="C62:G62"/>
    <mergeCell ref="A63:B63"/>
    <mergeCell ref="C63:G63"/>
    <mergeCell ref="I63:J63"/>
    <mergeCell ref="A64:G64"/>
    <mergeCell ref="A70:B70"/>
    <mergeCell ref="A71:B71"/>
    <mergeCell ref="C159:G159"/>
    <mergeCell ref="A160:B160"/>
    <mergeCell ref="C160:G160"/>
    <mergeCell ref="A161:B161"/>
    <mergeCell ref="C161:G161"/>
    <mergeCell ref="C162:G162"/>
    <mergeCell ref="C163:G163"/>
    <mergeCell ref="A162:B162"/>
    <mergeCell ref="B151:C151"/>
    <mergeCell ref="D151:E151"/>
    <mergeCell ref="F151:J151"/>
    <mergeCell ref="A154:B154"/>
    <mergeCell ref="C154:E154"/>
    <mergeCell ref="F154:H154"/>
    <mergeCell ref="I154:J154"/>
    <mergeCell ref="A155:B155"/>
    <mergeCell ref="C155:E155"/>
    <mergeCell ref="F155:H155"/>
    <mergeCell ref="I155:J155"/>
    <mergeCell ref="C156:G156"/>
    <mergeCell ref="A158:B158"/>
    <mergeCell ref="A156:B156"/>
    <mergeCell ref="A83:B83"/>
    <mergeCell ref="A72:B72"/>
    <mergeCell ref="A119:B119"/>
    <mergeCell ref="C119:G119"/>
    <mergeCell ref="A120:B120"/>
    <mergeCell ref="A240:B240"/>
    <mergeCell ref="I218:J218"/>
    <mergeCell ref="A222:B222"/>
    <mergeCell ref="A220:B220"/>
    <mergeCell ref="C220:G220"/>
    <mergeCell ref="A221:B221"/>
    <mergeCell ref="C221:G221"/>
    <mergeCell ref="C222:G222"/>
    <mergeCell ref="C223:G223"/>
    <mergeCell ref="I231:J231"/>
    <mergeCell ref="A232:G232"/>
    <mergeCell ref="D234:E234"/>
    <mergeCell ref="G234:H234"/>
    <mergeCell ref="I234:J234"/>
    <mergeCell ref="A218:B218"/>
    <mergeCell ref="D88:E88"/>
    <mergeCell ref="F88:J88"/>
    <mergeCell ref="F92:H92"/>
    <mergeCell ref="I92:J92"/>
    <mergeCell ref="A97:B97"/>
    <mergeCell ref="C97:G97"/>
    <mergeCell ref="B88:C88"/>
    <mergeCell ref="A108:B108"/>
    <mergeCell ref="A105:B105"/>
    <mergeCell ref="C105:G105"/>
    <mergeCell ref="A103:B103"/>
    <mergeCell ref="A104:B104"/>
    <mergeCell ref="C104:G104"/>
    <mergeCell ref="C103:G103"/>
    <mergeCell ref="I105:J105"/>
    <mergeCell ref="A106:G106"/>
    <mergeCell ref="D108:E108"/>
    <mergeCell ref="A228:B228"/>
    <mergeCell ref="C228:G228"/>
    <mergeCell ref="A229:B229"/>
    <mergeCell ref="A360:B360"/>
    <mergeCell ref="A348:B348"/>
    <mergeCell ref="C348:G348"/>
    <mergeCell ref="A349:B349"/>
    <mergeCell ref="C349:G349"/>
    <mergeCell ref="C350:G350"/>
    <mergeCell ref="A351:B351"/>
    <mergeCell ref="C351:G351"/>
    <mergeCell ref="A352:B352"/>
    <mergeCell ref="C352:G352"/>
    <mergeCell ref="A353:B353"/>
    <mergeCell ref="C353:G353"/>
    <mergeCell ref="C354:G354"/>
    <mergeCell ref="C355:G355"/>
    <mergeCell ref="A358:G358"/>
    <mergeCell ref="A302:B302"/>
    <mergeCell ref="A339:B339"/>
    <mergeCell ref="C306:G306"/>
    <mergeCell ref="A307:B307"/>
    <mergeCell ref="C307:G307"/>
    <mergeCell ref="A308:B308"/>
    <mergeCell ref="C308:G308"/>
    <mergeCell ref="A309:B309"/>
    <mergeCell ref="C309:G309"/>
    <mergeCell ref="C310:G310"/>
    <mergeCell ref="C311:G311"/>
    <mergeCell ref="A242:B242"/>
    <mergeCell ref="C242:G242"/>
    <mergeCell ref="A243:B243"/>
    <mergeCell ref="I444:J444"/>
    <mergeCell ref="B445:C445"/>
    <mergeCell ref="D445:E445"/>
    <mergeCell ref="F445:J445"/>
    <mergeCell ref="C448:E448"/>
    <mergeCell ref="A381:B381"/>
    <mergeCell ref="A370:B370"/>
    <mergeCell ref="C370:G370"/>
    <mergeCell ref="A371:B371"/>
    <mergeCell ref="C371:G371"/>
    <mergeCell ref="C372:G372"/>
    <mergeCell ref="A373:B373"/>
    <mergeCell ref="C373:G373"/>
    <mergeCell ref="A374:B374"/>
    <mergeCell ref="C374:G374"/>
    <mergeCell ref="A375:B375"/>
    <mergeCell ref="C375:G375"/>
    <mergeCell ref="C376:G376"/>
    <mergeCell ref="A378:B378"/>
    <mergeCell ref="A372:B372"/>
    <mergeCell ref="A376:B376"/>
    <mergeCell ref="A397:B397"/>
    <mergeCell ref="C397:G397"/>
    <mergeCell ref="C398:G398"/>
    <mergeCell ref="C399:G399"/>
    <mergeCell ref="A400:G400"/>
    <mergeCell ref="D402:E402"/>
    <mergeCell ref="A406:B406"/>
    <mergeCell ref="C394:G394"/>
    <mergeCell ref="C377:G377"/>
    <mergeCell ref="I378:J378"/>
    <mergeCell ref="A379:G379"/>
    <mergeCell ref="A522:B522"/>
    <mergeCell ref="C558:G558"/>
    <mergeCell ref="A559:B559"/>
    <mergeCell ref="C559:G559"/>
    <mergeCell ref="A560:B560"/>
    <mergeCell ref="C560:G560"/>
    <mergeCell ref="A561:B561"/>
    <mergeCell ref="C561:G561"/>
    <mergeCell ref="C562:G562"/>
    <mergeCell ref="C563:G563"/>
    <mergeCell ref="A524:B524"/>
    <mergeCell ref="C524:G524"/>
    <mergeCell ref="A525:B525"/>
    <mergeCell ref="A562:B562"/>
    <mergeCell ref="A554:B554"/>
    <mergeCell ref="A555:B555"/>
    <mergeCell ref="C555:G555"/>
    <mergeCell ref="A558:B558"/>
    <mergeCell ref="A553:B553"/>
    <mergeCell ref="C553:E553"/>
    <mergeCell ref="F553:H553"/>
    <mergeCell ref="A556:B556"/>
    <mergeCell ref="C556:G556"/>
    <mergeCell ref="A557:B557"/>
    <mergeCell ref="C557:G557"/>
    <mergeCell ref="C522:G522"/>
    <mergeCell ref="I525:J525"/>
    <mergeCell ref="I528:J528"/>
    <mergeCell ref="A496:B496"/>
    <mergeCell ref="C496:G496"/>
    <mergeCell ref="A497:B497"/>
    <mergeCell ref="C497:G497"/>
    <mergeCell ref="C498:G498"/>
    <mergeCell ref="A499:B499"/>
    <mergeCell ref="C499:G499"/>
    <mergeCell ref="A495:B495"/>
    <mergeCell ref="C495:G495"/>
    <mergeCell ref="A498:B498"/>
    <mergeCell ref="C521:G521"/>
    <mergeCell ref="C523:G523"/>
    <mergeCell ref="A148:G148"/>
    <mergeCell ref="C116:G116"/>
    <mergeCell ref="A117:B117"/>
    <mergeCell ref="A118:B118"/>
    <mergeCell ref="C118:G118"/>
    <mergeCell ref="A129:B129"/>
    <mergeCell ref="D129:E129"/>
    <mergeCell ref="G129:H129"/>
    <mergeCell ref="I129:J129"/>
    <mergeCell ref="B130:C130"/>
    <mergeCell ref="D130:E130"/>
    <mergeCell ref="F130:J130"/>
    <mergeCell ref="A133:B133"/>
    <mergeCell ref="C133:E133"/>
    <mergeCell ref="F133:H133"/>
    <mergeCell ref="I133:J133"/>
    <mergeCell ref="C135:G135"/>
    <mergeCell ref="I147:J147"/>
    <mergeCell ref="I126:J126"/>
    <mergeCell ref="A150:B150"/>
    <mergeCell ref="D150:E150"/>
    <mergeCell ref="G150:H150"/>
    <mergeCell ref="I150:J150"/>
    <mergeCell ref="I175:J175"/>
    <mergeCell ref="A176:B176"/>
    <mergeCell ref="C176:E176"/>
    <mergeCell ref="F176:H176"/>
    <mergeCell ref="I176:J176"/>
    <mergeCell ref="A177:B177"/>
    <mergeCell ref="C177:G177"/>
    <mergeCell ref="C178:G178"/>
    <mergeCell ref="C179:G179"/>
    <mergeCell ref="I189:J189"/>
    <mergeCell ref="A190:G190"/>
    <mergeCell ref="D192:E192"/>
    <mergeCell ref="G192:H192"/>
    <mergeCell ref="I192:J192"/>
    <mergeCell ref="C165:G165"/>
    <mergeCell ref="A166:B166"/>
    <mergeCell ref="C166:G166"/>
    <mergeCell ref="A167:B167"/>
    <mergeCell ref="C167:G167"/>
    <mergeCell ref="A163:B163"/>
    <mergeCell ref="A164:B164"/>
    <mergeCell ref="C164:G164"/>
    <mergeCell ref="C157:G157"/>
    <mergeCell ref="I168:J168"/>
    <mergeCell ref="A169:G169"/>
    <mergeCell ref="A182:B182"/>
    <mergeCell ref="A178:B178"/>
    <mergeCell ref="B193:C193"/>
    <mergeCell ref="D193:E193"/>
    <mergeCell ref="F193:J193"/>
    <mergeCell ref="A188:B188"/>
    <mergeCell ref="C188:G188"/>
    <mergeCell ref="A189:B189"/>
    <mergeCell ref="C189:G189"/>
    <mergeCell ref="A185:B185"/>
    <mergeCell ref="C185:G185"/>
    <mergeCell ref="A186:B186"/>
    <mergeCell ref="C186:G186"/>
    <mergeCell ref="A187:B187"/>
    <mergeCell ref="C187:G187"/>
    <mergeCell ref="A183:B183"/>
    <mergeCell ref="A184:B184"/>
    <mergeCell ref="C184:G184"/>
    <mergeCell ref="C183:G183"/>
    <mergeCell ref="A192:B192"/>
    <mergeCell ref="A211:G211"/>
    <mergeCell ref="D213:E213"/>
    <mergeCell ref="G213:H213"/>
    <mergeCell ref="I213:J213"/>
    <mergeCell ref="B214:C214"/>
    <mergeCell ref="D214:E214"/>
    <mergeCell ref="F214:J214"/>
    <mergeCell ref="A217:B217"/>
    <mergeCell ref="C217:E217"/>
    <mergeCell ref="F217:H217"/>
    <mergeCell ref="I217:J217"/>
    <mergeCell ref="C218:E218"/>
    <mergeCell ref="F218:H218"/>
    <mergeCell ref="A219:B219"/>
    <mergeCell ref="C219:G219"/>
    <mergeCell ref="A202:B202"/>
    <mergeCell ref="A201:B201"/>
    <mergeCell ref="C202:G202"/>
    <mergeCell ref="A213:B213"/>
    <mergeCell ref="C243:G243"/>
    <mergeCell ref="C244:G244"/>
    <mergeCell ref="C245:G245"/>
    <mergeCell ref="I252:J252"/>
    <mergeCell ref="A253:G253"/>
    <mergeCell ref="D255:E255"/>
    <mergeCell ref="G255:H255"/>
    <mergeCell ref="I255:J255"/>
    <mergeCell ref="B256:C256"/>
    <mergeCell ref="D256:E256"/>
    <mergeCell ref="F256:J256"/>
    <mergeCell ref="C259:E259"/>
    <mergeCell ref="F259:H259"/>
    <mergeCell ref="A260:B260"/>
    <mergeCell ref="C260:E260"/>
    <mergeCell ref="F260:H260"/>
    <mergeCell ref="I260:J260"/>
    <mergeCell ref="A249:B249"/>
    <mergeCell ref="C249:G249"/>
    <mergeCell ref="A250:B250"/>
    <mergeCell ref="C250:G250"/>
    <mergeCell ref="A246:B246"/>
    <mergeCell ref="C246:G246"/>
    <mergeCell ref="A247:B247"/>
    <mergeCell ref="C247:G247"/>
    <mergeCell ref="A244:B244"/>
    <mergeCell ref="A255:B255"/>
    <mergeCell ref="A251:B251"/>
    <mergeCell ref="C251:G251"/>
    <mergeCell ref="A252:B252"/>
    <mergeCell ref="C252:G252"/>
    <mergeCell ref="A259:B259"/>
    <mergeCell ref="A274:G274"/>
    <mergeCell ref="D276:E276"/>
    <mergeCell ref="G276:H276"/>
    <mergeCell ref="I276:J276"/>
    <mergeCell ref="B277:C277"/>
    <mergeCell ref="D277:E277"/>
    <mergeCell ref="F277:J277"/>
    <mergeCell ref="A276:B276"/>
    <mergeCell ref="A262:B262"/>
    <mergeCell ref="I294:J294"/>
    <mergeCell ref="A295:G295"/>
    <mergeCell ref="D297:E297"/>
    <mergeCell ref="G297:H297"/>
    <mergeCell ref="I297:J297"/>
    <mergeCell ref="B298:C298"/>
    <mergeCell ref="D298:E298"/>
    <mergeCell ref="F298:J298"/>
    <mergeCell ref="C280:E280"/>
    <mergeCell ref="F280:H280"/>
    <mergeCell ref="I280:J280"/>
    <mergeCell ref="C281:E281"/>
    <mergeCell ref="F281:H281"/>
    <mergeCell ref="A282:B282"/>
    <mergeCell ref="C282:G282"/>
    <mergeCell ref="A283:B283"/>
    <mergeCell ref="C283:G283"/>
    <mergeCell ref="C284:G284"/>
    <mergeCell ref="A285:B285"/>
    <mergeCell ref="C285:G285"/>
    <mergeCell ref="A286:B286"/>
    <mergeCell ref="C286:G286"/>
    <mergeCell ref="A280:B280"/>
    <mergeCell ref="A297:B297"/>
    <mergeCell ref="A301:B301"/>
    <mergeCell ref="D319:E319"/>
    <mergeCell ref="F319:J319"/>
    <mergeCell ref="C322:E322"/>
    <mergeCell ref="F322:H322"/>
    <mergeCell ref="I322:J322"/>
    <mergeCell ref="I315:J315"/>
    <mergeCell ref="A316:G316"/>
    <mergeCell ref="D318:E318"/>
    <mergeCell ref="G318:H318"/>
    <mergeCell ref="I318:J318"/>
    <mergeCell ref="A310:B310"/>
    <mergeCell ref="A306:B306"/>
    <mergeCell ref="A303:B303"/>
    <mergeCell ref="A322:B322"/>
    <mergeCell ref="A314:B314"/>
    <mergeCell ref="C314:G314"/>
    <mergeCell ref="A315:B315"/>
    <mergeCell ref="C315:G315"/>
    <mergeCell ref="A318:B318"/>
    <mergeCell ref="A311:B311"/>
    <mergeCell ref="A312:B312"/>
    <mergeCell ref="C312:G312"/>
    <mergeCell ref="A313:B313"/>
    <mergeCell ref="C313:G313"/>
    <mergeCell ref="C301:E301"/>
    <mergeCell ref="F301:H301"/>
    <mergeCell ref="I301:J301"/>
    <mergeCell ref="C302:E302"/>
    <mergeCell ref="F302:H302"/>
    <mergeCell ref="I302:J302"/>
    <mergeCell ref="A304:B304"/>
    <mergeCell ref="C304:G304"/>
    <mergeCell ref="A305:B305"/>
    <mergeCell ref="C305:G305"/>
    <mergeCell ref="C303:G303"/>
    <mergeCell ref="A328:B328"/>
    <mergeCell ref="A325:B325"/>
    <mergeCell ref="C325:G325"/>
    <mergeCell ref="A323:B323"/>
    <mergeCell ref="A324:B324"/>
    <mergeCell ref="C324:G324"/>
    <mergeCell ref="C323:E323"/>
    <mergeCell ref="F323:H323"/>
    <mergeCell ref="A332:B332"/>
    <mergeCell ref="A333:B333"/>
    <mergeCell ref="A336:B336"/>
    <mergeCell ref="C336:G336"/>
    <mergeCell ref="A431:B431"/>
    <mergeCell ref="C431:G431"/>
    <mergeCell ref="A432:B432"/>
    <mergeCell ref="C432:G432"/>
    <mergeCell ref="A433:B433"/>
    <mergeCell ref="C433:G433"/>
    <mergeCell ref="C390:G390"/>
    <mergeCell ref="A385:B385"/>
    <mergeCell ref="A386:B386"/>
    <mergeCell ref="A387:B387"/>
    <mergeCell ref="C387:G387"/>
    <mergeCell ref="C333:G333"/>
    <mergeCell ref="I336:J336"/>
    <mergeCell ref="A337:G337"/>
    <mergeCell ref="D339:E339"/>
    <mergeCell ref="G339:H339"/>
    <mergeCell ref="I339:J339"/>
    <mergeCell ref="B340:C340"/>
    <mergeCell ref="A415:B415"/>
    <mergeCell ref="C415:G415"/>
    <mergeCell ref="C416:G416"/>
    <mergeCell ref="A417:B417"/>
    <mergeCell ref="C417:G417"/>
    <mergeCell ref="A410:B410"/>
    <mergeCell ref="C410:G410"/>
    <mergeCell ref="A411:B411"/>
    <mergeCell ref="C411:G411"/>
    <mergeCell ref="A412:B412"/>
    <mergeCell ref="C412:G412"/>
    <mergeCell ref="A413:B413"/>
    <mergeCell ref="C413:G413"/>
    <mergeCell ref="A407:B407"/>
    <mergeCell ref="A441:B441"/>
    <mergeCell ref="C441:G441"/>
    <mergeCell ref="A434:B434"/>
    <mergeCell ref="C434:G434"/>
    <mergeCell ref="F448:H448"/>
    <mergeCell ref="C449:E449"/>
    <mergeCell ref="F449:H449"/>
    <mergeCell ref="A444:B444"/>
    <mergeCell ref="A454:B454"/>
    <mergeCell ref="C454:G454"/>
    <mergeCell ref="A455:B455"/>
    <mergeCell ref="C455:G455"/>
    <mergeCell ref="A451:B451"/>
    <mergeCell ref="C451:G451"/>
    <mergeCell ref="A452:B452"/>
    <mergeCell ref="A442:G442"/>
    <mergeCell ref="D444:E444"/>
    <mergeCell ref="G444:H444"/>
    <mergeCell ref="A437:B437"/>
    <mergeCell ref="C437:G437"/>
    <mergeCell ref="C438:G438"/>
    <mergeCell ref="C436:G436"/>
    <mergeCell ref="A439:B439"/>
    <mergeCell ref="C439:G439"/>
    <mergeCell ref="A440:B440"/>
    <mergeCell ref="C440:G440"/>
    <mergeCell ref="A435:B435"/>
    <mergeCell ref="C435:G435"/>
    <mergeCell ref="A438:B438"/>
    <mergeCell ref="C459:G459"/>
    <mergeCell ref="I469:J469"/>
    <mergeCell ref="C470:E470"/>
    <mergeCell ref="F470:H470"/>
    <mergeCell ref="I470:J470"/>
    <mergeCell ref="A480:B480"/>
    <mergeCell ref="C480:G480"/>
    <mergeCell ref="A481:B481"/>
    <mergeCell ref="C481:G481"/>
    <mergeCell ref="C482:G482"/>
    <mergeCell ref="A483:B483"/>
    <mergeCell ref="C483:G483"/>
    <mergeCell ref="I483:J483"/>
    <mergeCell ref="C476:G476"/>
    <mergeCell ref="A477:B477"/>
    <mergeCell ref="C477:G477"/>
    <mergeCell ref="C478:G478"/>
    <mergeCell ref="A479:B479"/>
    <mergeCell ref="C479:G479"/>
    <mergeCell ref="A482:B482"/>
    <mergeCell ref="A474:B474"/>
    <mergeCell ref="C474:G474"/>
    <mergeCell ref="A475:B475"/>
    <mergeCell ref="C475:G475"/>
    <mergeCell ref="A478:B478"/>
    <mergeCell ref="A471:B471"/>
    <mergeCell ref="C471:G471"/>
    <mergeCell ref="A472:B472"/>
    <mergeCell ref="C472:G472"/>
    <mergeCell ref="A473:B473"/>
    <mergeCell ref="C473:G473"/>
    <mergeCell ref="A476:B476"/>
    <mergeCell ref="A484:G484"/>
    <mergeCell ref="D486:E486"/>
    <mergeCell ref="G486:H486"/>
    <mergeCell ref="B487:C487"/>
    <mergeCell ref="D487:E487"/>
    <mergeCell ref="F487:J487"/>
    <mergeCell ref="C490:E490"/>
    <mergeCell ref="F490:H490"/>
    <mergeCell ref="I490:J490"/>
    <mergeCell ref="C491:E491"/>
    <mergeCell ref="F491:H491"/>
    <mergeCell ref="I491:J491"/>
    <mergeCell ref="A502:B502"/>
    <mergeCell ref="C502:G502"/>
    <mergeCell ref="A503:B503"/>
    <mergeCell ref="C503:G503"/>
    <mergeCell ref="C504:G504"/>
    <mergeCell ref="A490:B490"/>
    <mergeCell ref="A486:B486"/>
    <mergeCell ref="A494:B494"/>
    <mergeCell ref="C494:G494"/>
    <mergeCell ref="A491:B491"/>
    <mergeCell ref="A492:B492"/>
    <mergeCell ref="C492:G492"/>
    <mergeCell ref="A493:B493"/>
    <mergeCell ref="C493:G493"/>
    <mergeCell ref="I486:J486"/>
    <mergeCell ref="A500:B500"/>
    <mergeCell ref="C500:G500"/>
    <mergeCell ref="A501:B501"/>
    <mergeCell ref="C501:G501"/>
    <mergeCell ref="A504:B504"/>
    <mergeCell ref="I532:J532"/>
    <mergeCell ref="C533:E533"/>
    <mergeCell ref="F533:H533"/>
    <mergeCell ref="I533:J533"/>
    <mergeCell ref="A546:B546"/>
    <mergeCell ref="C546:G546"/>
    <mergeCell ref="I546:J546"/>
    <mergeCell ref="A547:G547"/>
    <mergeCell ref="A549:B549"/>
    <mergeCell ref="G549:H549"/>
    <mergeCell ref="I549:J549"/>
    <mergeCell ref="B550:C550"/>
    <mergeCell ref="D550:E550"/>
    <mergeCell ref="F550:J550"/>
    <mergeCell ref="C554:E554"/>
    <mergeCell ref="F554:H554"/>
    <mergeCell ref="I554:J554"/>
    <mergeCell ref="A545:B545"/>
    <mergeCell ref="C545:G545"/>
    <mergeCell ref="A543:B543"/>
    <mergeCell ref="A544:B544"/>
    <mergeCell ref="C544:G544"/>
    <mergeCell ref="C543:G543"/>
    <mergeCell ref="D549:E549"/>
    <mergeCell ref="I553:J553"/>
    <mergeCell ref="A536:B536"/>
    <mergeCell ref="C536:G536"/>
    <mergeCell ref="A591:B591"/>
    <mergeCell ref="D591:E591"/>
    <mergeCell ref="G591:H591"/>
    <mergeCell ref="I591:J591"/>
    <mergeCell ref="B592:C592"/>
    <mergeCell ref="F592:J592"/>
    <mergeCell ref="A595:B595"/>
    <mergeCell ref="C595:E595"/>
    <mergeCell ref="F595:H595"/>
    <mergeCell ref="I595:J595"/>
    <mergeCell ref="A596:B596"/>
    <mergeCell ref="C596:E596"/>
    <mergeCell ref="F596:H596"/>
    <mergeCell ref="I596:J596"/>
    <mergeCell ref="A597:B597"/>
    <mergeCell ref="C597:G597"/>
    <mergeCell ref="A598:B598"/>
    <mergeCell ref="C598:G598"/>
    <mergeCell ref="D592:E592"/>
    <mergeCell ref="A599:B599"/>
    <mergeCell ref="C599:G599"/>
    <mergeCell ref="A600:B600"/>
    <mergeCell ref="C600:G600"/>
    <mergeCell ref="A601:B601"/>
    <mergeCell ref="C601:G601"/>
    <mergeCell ref="A602:B602"/>
    <mergeCell ref="C602:G602"/>
    <mergeCell ref="A603:B603"/>
    <mergeCell ref="C603:G603"/>
    <mergeCell ref="A604:B604"/>
    <mergeCell ref="C604:G604"/>
    <mergeCell ref="A605:B605"/>
    <mergeCell ref="C605:G605"/>
    <mergeCell ref="A606:B606"/>
    <mergeCell ref="C606:G606"/>
    <mergeCell ref="A607:B607"/>
    <mergeCell ref="C607:G607"/>
    <mergeCell ref="A608:B608"/>
    <mergeCell ref="C608:G608"/>
    <mergeCell ref="A609:B609"/>
    <mergeCell ref="C609:G609"/>
    <mergeCell ref="I609:J609"/>
    <mergeCell ref="A610:G610"/>
    <mergeCell ref="A612:B612"/>
    <mergeCell ref="D612:E612"/>
    <mergeCell ref="G612:H612"/>
    <mergeCell ref="I612:J612"/>
    <mergeCell ref="B613:C613"/>
    <mergeCell ref="D613:E613"/>
    <mergeCell ref="F613:J613"/>
    <mergeCell ref="A616:B616"/>
    <mergeCell ref="C616:E616"/>
    <mergeCell ref="F616:H616"/>
    <mergeCell ref="I616:J616"/>
    <mergeCell ref="A617:B617"/>
    <mergeCell ref="C617:E617"/>
    <mergeCell ref="F617:H617"/>
    <mergeCell ref="I617:J617"/>
    <mergeCell ref="A618:B618"/>
    <mergeCell ref="C618:G618"/>
    <mergeCell ref="A619:B619"/>
    <mergeCell ref="C619:G619"/>
    <mergeCell ref="A620:B620"/>
    <mergeCell ref="C620:G620"/>
    <mergeCell ref="A621:B621"/>
    <mergeCell ref="C621:G621"/>
    <mergeCell ref="A622:B622"/>
    <mergeCell ref="C622:G622"/>
    <mergeCell ref="A623:B623"/>
    <mergeCell ref="C623:G623"/>
    <mergeCell ref="A624:B624"/>
    <mergeCell ref="C624:G624"/>
    <mergeCell ref="A625:B625"/>
    <mergeCell ref="C625:G625"/>
    <mergeCell ref="A626:B626"/>
    <mergeCell ref="C626:G626"/>
    <mergeCell ref="A627:B627"/>
    <mergeCell ref="C627:G627"/>
    <mergeCell ref="A628:B628"/>
    <mergeCell ref="C628:G628"/>
    <mergeCell ref="A629:B629"/>
    <mergeCell ref="C629:G629"/>
    <mergeCell ref="A630:B630"/>
    <mergeCell ref="C630:G630"/>
    <mergeCell ref="I630:J630"/>
    <mergeCell ref="A631:G631"/>
    <mergeCell ref="A633:B633"/>
    <mergeCell ref="D633:E633"/>
    <mergeCell ref="G633:H633"/>
    <mergeCell ref="I633:J633"/>
    <mergeCell ref="B634:C634"/>
    <mergeCell ref="D634:E634"/>
    <mergeCell ref="F634:J634"/>
    <mergeCell ref="A637:B637"/>
    <mergeCell ref="C637:E637"/>
    <mergeCell ref="F637:H637"/>
    <mergeCell ref="I637:J637"/>
    <mergeCell ref="A638:B638"/>
    <mergeCell ref="C638:E638"/>
    <mergeCell ref="F638:H638"/>
    <mergeCell ref="I638:J638"/>
    <mergeCell ref="A639:B639"/>
    <mergeCell ref="C639:G639"/>
    <mergeCell ref="A640:B640"/>
    <mergeCell ref="C640:G640"/>
    <mergeCell ref="A641:B641"/>
    <mergeCell ref="C641:G641"/>
    <mergeCell ref="A642:B642"/>
    <mergeCell ref="C642:G642"/>
    <mergeCell ref="A643:B643"/>
    <mergeCell ref="C643:G643"/>
    <mergeCell ref="A644:B644"/>
    <mergeCell ref="C644:G644"/>
    <mergeCell ref="A645:B645"/>
    <mergeCell ref="C645:G645"/>
    <mergeCell ref="A646:B646"/>
    <mergeCell ref="C646:G646"/>
    <mergeCell ref="A647:B647"/>
    <mergeCell ref="C647:G647"/>
    <mergeCell ref="A648:B648"/>
    <mergeCell ref="C648:G648"/>
    <mergeCell ref="A649:B649"/>
    <mergeCell ref="C649:G649"/>
    <mergeCell ref="A650:B650"/>
    <mergeCell ref="C650:G650"/>
    <mergeCell ref="A651:B651"/>
    <mergeCell ref="C651:G651"/>
    <mergeCell ref="I651:J651"/>
    <mergeCell ref="A652:G652"/>
    <mergeCell ref="A654:B654"/>
    <mergeCell ref="D654:E654"/>
    <mergeCell ref="G654:H654"/>
    <mergeCell ref="I654:J654"/>
    <mergeCell ref="B655:C655"/>
    <mergeCell ref="D655:E655"/>
    <mergeCell ref="F655:J655"/>
    <mergeCell ref="A658:B658"/>
    <mergeCell ref="C658:E658"/>
    <mergeCell ref="F658:H658"/>
    <mergeCell ref="I658:J658"/>
    <mergeCell ref="A659:B659"/>
    <mergeCell ref="C659:E659"/>
    <mergeCell ref="F659:H659"/>
    <mergeCell ref="I659:J659"/>
    <mergeCell ref="A660:B660"/>
    <mergeCell ref="C660:G660"/>
    <mergeCell ref="A661:B661"/>
    <mergeCell ref="C661:G661"/>
    <mergeCell ref="A662:B662"/>
    <mergeCell ref="C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67:B667"/>
    <mergeCell ref="C667:G667"/>
    <mergeCell ref="A668:B668"/>
    <mergeCell ref="C668:G668"/>
    <mergeCell ref="A669:B669"/>
    <mergeCell ref="C669:G669"/>
    <mergeCell ref="A670:B670"/>
    <mergeCell ref="C670:G670"/>
    <mergeCell ref="A671:B671"/>
    <mergeCell ref="C671:G671"/>
    <mergeCell ref="A672:B672"/>
    <mergeCell ref="C672:G672"/>
    <mergeCell ref="I672:J672"/>
    <mergeCell ref="A673:G673"/>
    <mergeCell ref="A675:B675"/>
    <mergeCell ref="D675:E675"/>
    <mergeCell ref="G675:H675"/>
    <mergeCell ref="I675:J675"/>
    <mergeCell ref="B676:C676"/>
    <mergeCell ref="D676:E676"/>
    <mergeCell ref="F676:J676"/>
    <mergeCell ref="A679:B679"/>
    <mergeCell ref="C679:E679"/>
    <mergeCell ref="F679:H679"/>
    <mergeCell ref="I679:J679"/>
    <mergeCell ref="A680:B680"/>
    <mergeCell ref="C680:E680"/>
    <mergeCell ref="F680:H680"/>
    <mergeCell ref="I680:J680"/>
    <mergeCell ref="A681:B681"/>
    <mergeCell ref="C681:G681"/>
    <mergeCell ref="A682:B682"/>
    <mergeCell ref="C682:G682"/>
    <mergeCell ref="A683:B683"/>
    <mergeCell ref="C683:G683"/>
    <mergeCell ref="A684:B684"/>
    <mergeCell ref="C684:G684"/>
    <mergeCell ref="A685:B685"/>
    <mergeCell ref="C685:G685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690:B690"/>
    <mergeCell ref="C690:G690"/>
    <mergeCell ref="A691:B691"/>
    <mergeCell ref="C691:G691"/>
    <mergeCell ref="A692:B692"/>
    <mergeCell ref="C692:G692"/>
    <mergeCell ref="A693:B693"/>
    <mergeCell ref="C693:G693"/>
    <mergeCell ref="I693:J693"/>
    <mergeCell ref="A694:G694"/>
    <mergeCell ref="A696:B696"/>
    <mergeCell ref="D696:E696"/>
    <mergeCell ref="G696:H696"/>
    <mergeCell ref="I696:J696"/>
    <mergeCell ref="B697:C697"/>
    <mergeCell ref="D697:E697"/>
    <mergeCell ref="F697:J697"/>
    <mergeCell ref="A700:B700"/>
    <mergeCell ref="C700:E700"/>
    <mergeCell ref="F700:H700"/>
    <mergeCell ref="I700:J700"/>
    <mergeCell ref="A701:B701"/>
    <mergeCell ref="C701:E701"/>
    <mergeCell ref="F701:H701"/>
    <mergeCell ref="I701:J701"/>
    <mergeCell ref="A702:B702"/>
    <mergeCell ref="C702:G702"/>
    <mergeCell ref="A703:B703"/>
    <mergeCell ref="C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09:B709"/>
    <mergeCell ref="C709:G709"/>
    <mergeCell ref="A710:B710"/>
    <mergeCell ref="C710:G710"/>
    <mergeCell ref="A711:B711"/>
    <mergeCell ref="C711:G711"/>
    <mergeCell ref="A712:B712"/>
    <mergeCell ref="C712:G712"/>
    <mergeCell ref="A713:B713"/>
    <mergeCell ref="C713:G713"/>
    <mergeCell ref="A714:B714"/>
    <mergeCell ref="C714:G714"/>
    <mergeCell ref="I714:J714"/>
    <mergeCell ref="A715:G715"/>
    <mergeCell ref="A717:B717"/>
    <mergeCell ref="D717:E717"/>
    <mergeCell ref="G717:H717"/>
    <mergeCell ref="I717:J717"/>
    <mergeCell ref="B718:C718"/>
    <mergeCell ref="D718:E718"/>
    <mergeCell ref="F718:J718"/>
    <mergeCell ref="A721:B721"/>
    <mergeCell ref="C721:E721"/>
    <mergeCell ref="F721:H721"/>
    <mergeCell ref="I721:J721"/>
    <mergeCell ref="A722:B722"/>
    <mergeCell ref="C722:E722"/>
    <mergeCell ref="F722:H722"/>
    <mergeCell ref="I722:J722"/>
    <mergeCell ref="A723:B723"/>
    <mergeCell ref="C723:G723"/>
    <mergeCell ref="A724:B724"/>
    <mergeCell ref="C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30:B730"/>
    <mergeCell ref="C730:G730"/>
    <mergeCell ref="A731:B731"/>
    <mergeCell ref="C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I735:J735"/>
    <mergeCell ref="A736:G736"/>
    <mergeCell ref="A738:B738"/>
    <mergeCell ref="D738:E738"/>
    <mergeCell ref="G738:H738"/>
    <mergeCell ref="I738:J738"/>
    <mergeCell ref="B739:C739"/>
    <mergeCell ref="D739:E739"/>
    <mergeCell ref="F739:J739"/>
    <mergeCell ref="A742:B742"/>
    <mergeCell ref="C742:E742"/>
    <mergeCell ref="F742:H742"/>
    <mergeCell ref="I742:J742"/>
    <mergeCell ref="A743:B743"/>
    <mergeCell ref="C743:E743"/>
    <mergeCell ref="F743:H743"/>
    <mergeCell ref="I743:J743"/>
    <mergeCell ref="A744:B744"/>
    <mergeCell ref="C744:G744"/>
    <mergeCell ref="A745:B745"/>
    <mergeCell ref="C745:G745"/>
    <mergeCell ref="A746:B746"/>
    <mergeCell ref="C746:G746"/>
    <mergeCell ref="A747:B747"/>
    <mergeCell ref="C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A752:B752"/>
    <mergeCell ref="C752:G752"/>
    <mergeCell ref="A753:B753"/>
    <mergeCell ref="C753:G753"/>
    <mergeCell ref="A754:B754"/>
    <mergeCell ref="C754:G754"/>
    <mergeCell ref="A755:B755"/>
    <mergeCell ref="C755:G755"/>
    <mergeCell ref="A756:B756"/>
    <mergeCell ref="C756:G756"/>
    <mergeCell ref="I756:J756"/>
    <mergeCell ref="A757:G757"/>
    <mergeCell ref="A759:B759"/>
    <mergeCell ref="D759:E759"/>
    <mergeCell ref="G759:H759"/>
    <mergeCell ref="I759:J759"/>
    <mergeCell ref="B760:C760"/>
    <mergeCell ref="D760:E760"/>
    <mergeCell ref="F760:J760"/>
    <mergeCell ref="A763:B763"/>
    <mergeCell ref="C763:E763"/>
    <mergeCell ref="F763:H763"/>
    <mergeCell ref="I763:J763"/>
    <mergeCell ref="A764:B764"/>
    <mergeCell ref="C764:E764"/>
    <mergeCell ref="F764:H764"/>
    <mergeCell ref="I764:J764"/>
    <mergeCell ref="A765:B765"/>
    <mergeCell ref="C765:G765"/>
    <mergeCell ref="A766:B766"/>
    <mergeCell ref="C766:G766"/>
    <mergeCell ref="A767:B767"/>
    <mergeCell ref="C767:G767"/>
    <mergeCell ref="A768:B768"/>
    <mergeCell ref="C768:G768"/>
    <mergeCell ref="A769:B769"/>
    <mergeCell ref="C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74:B774"/>
    <mergeCell ref="C774:G774"/>
    <mergeCell ref="A775:B775"/>
    <mergeCell ref="C775:G775"/>
    <mergeCell ref="A776:B776"/>
    <mergeCell ref="C776:G776"/>
    <mergeCell ref="A777:B777"/>
    <mergeCell ref="C777:G777"/>
    <mergeCell ref="I777:J777"/>
    <mergeCell ref="A778:G778"/>
    <mergeCell ref="A780:B780"/>
    <mergeCell ref="D780:E780"/>
    <mergeCell ref="G780:H780"/>
    <mergeCell ref="I780:J780"/>
    <mergeCell ref="B781:C781"/>
    <mergeCell ref="D781:E781"/>
    <mergeCell ref="F781:J781"/>
    <mergeCell ref="A784:B784"/>
    <mergeCell ref="C784:E784"/>
    <mergeCell ref="F784:H784"/>
    <mergeCell ref="I784:J784"/>
    <mergeCell ref="A785:B785"/>
    <mergeCell ref="C785:E785"/>
    <mergeCell ref="F785:H785"/>
    <mergeCell ref="I785:J785"/>
    <mergeCell ref="A786:B786"/>
    <mergeCell ref="C786:G786"/>
    <mergeCell ref="A787:B787"/>
    <mergeCell ref="C787:G787"/>
    <mergeCell ref="A788:B788"/>
    <mergeCell ref="C788:G788"/>
    <mergeCell ref="A789:B789"/>
    <mergeCell ref="C789:G789"/>
    <mergeCell ref="A790:B790"/>
    <mergeCell ref="C790:G790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798:B798"/>
    <mergeCell ref="C798:G798"/>
    <mergeCell ref="I798:J798"/>
    <mergeCell ref="A799:G799"/>
    <mergeCell ref="A801:B801"/>
    <mergeCell ref="D801:E801"/>
    <mergeCell ref="G801:H801"/>
    <mergeCell ref="I801:J801"/>
    <mergeCell ref="B802:C802"/>
    <mergeCell ref="D802:E802"/>
    <mergeCell ref="F802:J802"/>
    <mergeCell ref="A805:B805"/>
    <mergeCell ref="C805:E805"/>
    <mergeCell ref="F805:H805"/>
    <mergeCell ref="I805:J805"/>
    <mergeCell ref="A806:B806"/>
    <mergeCell ref="C806:E806"/>
    <mergeCell ref="F806:H806"/>
    <mergeCell ref="I806:J806"/>
    <mergeCell ref="A807:B807"/>
    <mergeCell ref="C807:G807"/>
    <mergeCell ref="A808:B808"/>
    <mergeCell ref="C808:G808"/>
    <mergeCell ref="A809:B809"/>
    <mergeCell ref="C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814:B814"/>
    <mergeCell ref="C814:G814"/>
    <mergeCell ref="A815:B815"/>
    <mergeCell ref="C815:G815"/>
    <mergeCell ref="A816:B816"/>
    <mergeCell ref="C816:G816"/>
    <mergeCell ref="A817:B817"/>
    <mergeCell ref="C817:G817"/>
    <mergeCell ref="A818:B818"/>
    <mergeCell ref="C818:G818"/>
    <mergeCell ref="A819:B819"/>
    <mergeCell ref="C819:G819"/>
    <mergeCell ref="I819:J819"/>
    <mergeCell ref="A820:G820"/>
    <mergeCell ref="A822:B822"/>
    <mergeCell ref="D822:E822"/>
    <mergeCell ref="G822:H822"/>
    <mergeCell ref="I822:J822"/>
    <mergeCell ref="B823:C823"/>
    <mergeCell ref="D823:E823"/>
    <mergeCell ref="F823:J823"/>
    <mergeCell ref="A826:B826"/>
    <mergeCell ref="C826:E826"/>
    <mergeCell ref="F826:H826"/>
    <mergeCell ref="I826:J826"/>
    <mergeCell ref="A827:B827"/>
    <mergeCell ref="C827:E827"/>
    <mergeCell ref="F827:H827"/>
    <mergeCell ref="I827:J827"/>
    <mergeCell ref="A828:B828"/>
    <mergeCell ref="C828:G828"/>
    <mergeCell ref="A829:B829"/>
    <mergeCell ref="C829:G829"/>
    <mergeCell ref="A830:B830"/>
    <mergeCell ref="C830:G830"/>
    <mergeCell ref="A831:B831"/>
    <mergeCell ref="C831:G831"/>
    <mergeCell ref="A832:B832"/>
    <mergeCell ref="C832:G832"/>
    <mergeCell ref="A833:B833"/>
    <mergeCell ref="C833:G833"/>
    <mergeCell ref="A834:B834"/>
    <mergeCell ref="C834:G834"/>
    <mergeCell ref="A835:B835"/>
    <mergeCell ref="C835:G835"/>
    <mergeCell ref="A836:B836"/>
    <mergeCell ref="C836:G836"/>
    <mergeCell ref="A837:B837"/>
    <mergeCell ref="C837:G837"/>
    <mergeCell ref="A838:B838"/>
    <mergeCell ref="C838:G838"/>
    <mergeCell ref="A839:B839"/>
    <mergeCell ref="C839:G839"/>
    <mergeCell ref="A840:B840"/>
    <mergeCell ref="C840:G840"/>
    <mergeCell ref="I840:J840"/>
    <mergeCell ref="A841:G841"/>
    <mergeCell ref="A843:B843"/>
    <mergeCell ref="D843:E843"/>
    <mergeCell ref="G843:H843"/>
    <mergeCell ref="I843:J843"/>
    <mergeCell ref="B844:C844"/>
    <mergeCell ref="D844:E844"/>
    <mergeCell ref="F844:J844"/>
    <mergeCell ref="A847:B847"/>
    <mergeCell ref="C847:E847"/>
    <mergeCell ref="F847:H847"/>
    <mergeCell ref="I847:J847"/>
    <mergeCell ref="A848:B848"/>
    <mergeCell ref="C848:E848"/>
    <mergeCell ref="F848:H848"/>
    <mergeCell ref="I848:J848"/>
    <mergeCell ref="A849:B849"/>
    <mergeCell ref="C849:G849"/>
    <mergeCell ref="A850:B850"/>
    <mergeCell ref="C850:G850"/>
    <mergeCell ref="A851:B851"/>
    <mergeCell ref="C851:G851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60:B860"/>
    <mergeCell ref="C860:G860"/>
    <mergeCell ref="A861:B861"/>
    <mergeCell ref="C861:G861"/>
    <mergeCell ref="I861:J861"/>
    <mergeCell ref="A862:G862"/>
    <mergeCell ref="A864:B864"/>
    <mergeCell ref="D864:E864"/>
    <mergeCell ref="G864:H864"/>
    <mergeCell ref="I864:J864"/>
    <mergeCell ref="B865:C865"/>
    <mergeCell ref="D865:E865"/>
    <mergeCell ref="F865:J865"/>
    <mergeCell ref="A868:B868"/>
    <mergeCell ref="C868:E868"/>
    <mergeCell ref="F868:H868"/>
    <mergeCell ref="I868:J868"/>
    <mergeCell ref="A869:B869"/>
    <mergeCell ref="C869:E869"/>
    <mergeCell ref="F869:H869"/>
    <mergeCell ref="I869:J869"/>
    <mergeCell ref="A870:B870"/>
    <mergeCell ref="C870:G870"/>
    <mergeCell ref="A871:B871"/>
    <mergeCell ref="C871:G871"/>
    <mergeCell ref="A872:B872"/>
    <mergeCell ref="C872:G872"/>
    <mergeCell ref="A873:B873"/>
    <mergeCell ref="C873:G873"/>
    <mergeCell ref="A874:B874"/>
    <mergeCell ref="C874:G874"/>
    <mergeCell ref="A875:B875"/>
    <mergeCell ref="C875:G875"/>
    <mergeCell ref="A876:B876"/>
    <mergeCell ref="C876:G876"/>
    <mergeCell ref="A877:B877"/>
    <mergeCell ref="C877:G877"/>
    <mergeCell ref="A878:B878"/>
    <mergeCell ref="C878:G878"/>
    <mergeCell ref="A879:B879"/>
    <mergeCell ref="C879:G879"/>
    <mergeCell ref="A880:B880"/>
    <mergeCell ref="C880:G880"/>
    <mergeCell ref="A881:B881"/>
    <mergeCell ref="C881:G881"/>
    <mergeCell ref="A882:B882"/>
    <mergeCell ref="C882:G882"/>
    <mergeCell ref="I882:J882"/>
    <mergeCell ref="A883:G883"/>
    <mergeCell ref="A885:B885"/>
    <mergeCell ref="D885:E885"/>
    <mergeCell ref="G885:H885"/>
    <mergeCell ref="I885:J885"/>
    <mergeCell ref="B886:C886"/>
    <mergeCell ref="D886:E886"/>
    <mergeCell ref="F886:J886"/>
    <mergeCell ref="A889:B889"/>
    <mergeCell ref="C889:E889"/>
    <mergeCell ref="F889:H889"/>
    <mergeCell ref="I889:J889"/>
    <mergeCell ref="A890:B890"/>
    <mergeCell ref="C890:E890"/>
    <mergeCell ref="F890:H890"/>
    <mergeCell ref="I890:J890"/>
    <mergeCell ref="A891:B891"/>
    <mergeCell ref="C891:G891"/>
    <mergeCell ref="A892:B892"/>
    <mergeCell ref="C892:G892"/>
    <mergeCell ref="A893:B893"/>
    <mergeCell ref="C893:G893"/>
    <mergeCell ref="A894:B894"/>
    <mergeCell ref="C894:G894"/>
    <mergeCell ref="A895:B895"/>
    <mergeCell ref="C895:G895"/>
    <mergeCell ref="A896:B896"/>
    <mergeCell ref="C896:G896"/>
    <mergeCell ref="A897:B897"/>
    <mergeCell ref="C897:G897"/>
    <mergeCell ref="A898:B898"/>
    <mergeCell ref="C898:G898"/>
    <mergeCell ref="A899:B899"/>
    <mergeCell ref="C899:G899"/>
    <mergeCell ref="A900:B900"/>
    <mergeCell ref="C900:G900"/>
    <mergeCell ref="A901:B901"/>
    <mergeCell ref="C901:G901"/>
    <mergeCell ref="A902:B902"/>
    <mergeCell ref="C902:G902"/>
    <mergeCell ref="A903:B903"/>
    <mergeCell ref="C903:G903"/>
    <mergeCell ref="I903:J903"/>
    <mergeCell ref="A904:G904"/>
    <mergeCell ref="A906:B906"/>
    <mergeCell ref="D906:E906"/>
    <mergeCell ref="G906:H906"/>
    <mergeCell ref="I906:J906"/>
    <mergeCell ref="B907:C907"/>
    <mergeCell ref="D907:E907"/>
    <mergeCell ref="F907:J907"/>
    <mergeCell ref="A910:B910"/>
    <mergeCell ref="C910:E910"/>
    <mergeCell ref="F910:H910"/>
    <mergeCell ref="I910:J910"/>
    <mergeCell ref="A911:B911"/>
    <mergeCell ref="C911:E911"/>
    <mergeCell ref="F911:H911"/>
    <mergeCell ref="I911:J911"/>
    <mergeCell ref="A912:B912"/>
    <mergeCell ref="C912:G912"/>
    <mergeCell ref="A913:B913"/>
    <mergeCell ref="C913:G913"/>
    <mergeCell ref="A914:B914"/>
    <mergeCell ref="C914:G914"/>
    <mergeCell ref="A915:B915"/>
    <mergeCell ref="C915:G915"/>
    <mergeCell ref="A916:B916"/>
    <mergeCell ref="C916:G916"/>
    <mergeCell ref="A917:B917"/>
    <mergeCell ref="C917:G917"/>
    <mergeCell ref="A918:B918"/>
    <mergeCell ref="C918:G918"/>
    <mergeCell ref="A919:B919"/>
    <mergeCell ref="C919:G919"/>
    <mergeCell ref="A920:B920"/>
    <mergeCell ref="C920:G920"/>
    <mergeCell ref="A921:B921"/>
    <mergeCell ref="C921:G921"/>
    <mergeCell ref="A922:B922"/>
    <mergeCell ref="C922:G922"/>
    <mergeCell ref="A923:B923"/>
    <mergeCell ref="C923:G923"/>
    <mergeCell ref="A924:B924"/>
    <mergeCell ref="C924:G924"/>
    <mergeCell ref="I924:J924"/>
    <mergeCell ref="A925:G925"/>
    <mergeCell ref="A927:B927"/>
    <mergeCell ref="D927:E927"/>
    <mergeCell ref="G927:H927"/>
    <mergeCell ref="I927:J927"/>
    <mergeCell ref="B928:C928"/>
    <mergeCell ref="D928:E928"/>
    <mergeCell ref="F928:J928"/>
    <mergeCell ref="A931:B931"/>
    <mergeCell ref="C931:E931"/>
    <mergeCell ref="F931:H931"/>
    <mergeCell ref="I931:J931"/>
    <mergeCell ref="A932:B932"/>
    <mergeCell ref="C932:E932"/>
    <mergeCell ref="F932:H932"/>
    <mergeCell ref="I932:J932"/>
    <mergeCell ref="A933:B933"/>
    <mergeCell ref="C933:G933"/>
    <mergeCell ref="A934:B934"/>
    <mergeCell ref="C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39:B939"/>
    <mergeCell ref="C939:G939"/>
    <mergeCell ref="A940:B940"/>
    <mergeCell ref="C940:G940"/>
    <mergeCell ref="A941:B941"/>
    <mergeCell ref="C941:G941"/>
    <mergeCell ref="A942:B942"/>
    <mergeCell ref="C942:G942"/>
    <mergeCell ref="A943:B943"/>
    <mergeCell ref="C943:G943"/>
    <mergeCell ref="A944:B944"/>
    <mergeCell ref="C944:G944"/>
    <mergeCell ref="A945:B945"/>
    <mergeCell ref="C945:G945"/>
    <mergeCell ref="I945:J945"/>
    <mergeCell ref="A946:G946"/>
    <mergeCell ref="A948:B948"/>
    <mergeCell ref="D948:E948"/>
    <mergeCell ref="G948:H948"/>
    <mergeCell ref="I948:J948"/>
    <mergeCell ref="B949:C949"/>
    <mergeCell ref="D949:E949"/>
    <mergeCell ref="F949:J949"/>
    <mergeCell ref="A952:B952"/>
    <mergeCell ref="C952:E952"/>
    <mergeCell ref="F952:H952"/>
    <mergeCell ref="I952:J952"/>
    <mergeCell ref="A953:B953"/>
    <mergeCell ref="C953:E953"/>
    <mergeCell ref="F953:H953"/>
    <mergeCell ref="I953:J953"/>
    <mergeCell ref="A954:B954"/>
    <mergeCell ref="C954:G954"/>
    <mergeCell ref="A955:B955"/>
    <mergeCell ref="C955:G955"/>
    <mergeCell ref="A956:B956"/>
    <mergeCell ref="C956:G956"/>
    <mergeCell ref="A957:B957"/>
    <mergeCell ref="C957:G957"/>
    <mergeCell ref="A958:B958"/>
    <mergeCell ref="C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63:B963"/>
    <mergeCell ref="C963:G963"/>
    <mergeCell ref="A964:B964"/>
    <mergeCell ref="C964:G964"/>
    <mergeCell ref="A965:B965"/>
    <mergeCell ref="C965:G965"/>
    <mergeCell ref="A966:B966"/>
    <mergeCell ref="C966:G966"/>
    <mergeCell ref="I966:J966"/>
    <mergeCell ref="A967:G967"/>
    <mergeCell ref="A969:B969"/>
    <mergeCell ref="D969:E969"/>
    <mergeCell ref="G969:H969"/>
    <mergeCell ref="I969:J969"/>
    <mergeCell ref="B970:C970"/>
    <mergeCell ref="D970:E970"/>
    <mergeCell ref="F970:J970"/>
    <mergeCell ref="A973:B973"/>
    <mergeCell ref="C973:E973"/>
    <mergeCell ref="F973:H973"/>
    <mergeCell ref="I973:J973"/>
    <mergeCell ref="A974:B974"/>
    <mergeCell ref="C974:E974"/>
    <mergeCell ref="F974:H974"/>
    <mergeCell ref="I974:J974"/>
    <mergeCell ref="A975:B975"/>
    <mergeCell ref="C975:G975"/>
    <mergeCell ref="A976:B976"/>
    <mergeCell ref="C976:G976"/>
    <mergeCell ref="A977:B977"/>
    <mergeCell ref="C977:G977"/>
    <mergeCell ref="A978:B978"/>
    <mergeCell ref="C978:G978"/>
    <mergeCell ref="A979:B979"/>
    <mergeCell ref="C979:G979"/>
    <mergeCell ref="A980:B980"/>
    <mergeCell ref="C980:G980"/>
    <mergeCell ref="A981:B981"/>
    <mergeCell ref="C981:G981"/>
    <mergeCell ref="A982:B982"/>
    <mergeCell ref="C982:G982"/>
    <mergeCell ref="A983:B983"/>
    <mergeCell ref="C983:G983"/>
    <mergeCell ref="A984:B984"/>
    <mergeCell ref="C984:G984"/>
    <mergeCell ref="A985:B985"/>
    <mergeCell ref="C985:G985"/>
    <mergeCell ref="A986:B986"/>
    <mergeCell ref="C986:G986"/>
    <mergeCell ref="A987:B987"/>
    <mergeCell ref="C987:G987"/>
    <mergeCell ref="I987:J987"/>
    <mergeCell ref="A988:G988"/>
    <mergeCell ref="A990:B990"/>
    <mergeCell ref="D990:E990"/>
    <mergeCell ref="G990:H990"/>
    <mergeCell ref="I990:J990"/>
    <mergeCell ref="B991:C991"/>
    <mergeCell ref="D991:E991"/>
    <mergeCell ref="F991:J991"/>
    <mergeCell ref="A994:B994"/>
    <mergeCell ref="C994:E994"/>
    <mergeCell ref="F994:H994"/>
    <mergeCell ref="I994:J994"/>
    <mergeCell ref="A995:B995"/>
    <mergeCell ref="C995:E995"/>
    <mergeCell ref="F995:H995"/>
    <mergeCell ref="I995:J995"/>
    <mergeCell ref="A996:B996"/>
    <mergeCell ref="C996:G996"/>
    <mergeCell ref="A997:B997"/>
    <mergeCell ref="C997:G997"/>
    <mergeCell ref="A998:B998"/>
    <mergeCell ref="C998:G998"/>
    <mergeCell ref="A999:B999"/>
    <mergeCell ref="C999:G999"/>
    <mergeCell ref="A1000:B1000"/>
    <mergeCell ref="C1000:G1000"/>
    <mergeCell ref="A1001:B1001"/>
    <mergeCell ref="C1001:G1001"/>
    <mergeCell ref="A1002:B1002"/>
    <mergeCell ref="C1002:G1002"/>
    <mergeCell ref="A1003:B1003"/>
    <mergeCell ref="C1003:G1003"/>
    <mergeCell ref="A1004:B1004"/>
    <mergeCell ref="C1004:G1004"/>
    <mergeCell ref="A1005:B1005"/>
    <mergeCell ref="C1005:G1005"/>
    <mergeCell ref="A1006:B1006"/>
    <mergeCell ref="C1006:G1006"/>
    <mergeCell ref="A1007:B1007"/>
    <mergeCell ref="C1007:G1007"/>
    <mergeCell ref="A1008:B1008"/>
    <mergeCell ref="C1008:G1008"/>
    <mergeCell ref="I1008:J1008"/>
    <mergeCell ref="A1009:G1009"/>
    <mergeCell ref="A1011:B1011"/>
    <mergeCell ref="D1011:E1011"/>
    <mergeCell ref="G1011:H1011"/>
    <mergeCell ref="I1011:J1011"/>
    <mergeCell ref="B1012:C1012"/>
    <mergeCell ref="D1012:E1012"/>
    <mergeCell ref="F1012:J1012"/>
    <mergeCell ref="A1015:B1015"/>
    <mergeCell ref="C1015:E1015"/>
    <mergeCell ref="F1015:H1015"/>
    <mergeCell ref="I1015:J1015"/>
    <mergeCell ref="A1016:B1016"/>
    <mergeCell ref="C1016:E1016"/>
    <mergeCell ref="F1016:H1016"/>
    <mergeCell ref="I1016:J1016"/>
    <mergeCell ref="A1017:B1017"/>
    <mergeCell ref="C1017:G1017"/>
    <mergeCell ref="A1018:B1018"/>
    <mergeCell ref="C1018:G1018"/>
    <mergeCell ref="A1019:B1019"/>
    <mergeCell ref="C1019:G1019"/>
    <mergeCell ref="A1020:B1020"/>
    <mergeCell ref="C1020:G1020"/>
    <mergeCell ref="A1021:B1021"/>
    <mergeCell ref="C1021:G1021"/>
    <mergeCell ref="A1022:B1022"/>
    <mergeCell ref="C1022:G1022"/>
    <mergeCell ref="A1023:B1023"/>
    <mergeCell ref="C1023:G1023"/>
    <mergeCell ref="A1024:B1024"/>
    <mergeCell ref="C1024:G1024"/>
    <mergeCell ref="A1025:B1025"/>
    <mergeCell ref="C1025:G1025"/>
    <mergeCell ref="A1026:B1026"/>
    <mergeCell ref="C1026:G1026"/>
    <mergeCell ref="A1027:B1027"/>
    <mergeCell ref="C1027:G1027"/>
    <mergeCell ref="A1028:B1028"/>
    <mergeCell ref="C1028:G1028"/>
    <mergeCell ref="A1029:B1029"/>
    <mergeCell ref="C1029:G1029"/>
    <mergeCell ref="I1029:J1029"/>
    <mergeCell ref="A1030:G1030"/>
    <mergeCell ref="A1032:B1032"/>
    <mergeCell ref="D1032:E1032"/>
    <mergeCell ref="G1032:H1032"/>
    <mergeCell ref="I1032:J1032"/>
    <mergeCell ref="B1033:C1033"/>
    <mergeCell ref="D1033:E1033"/>
    <mergeCell ref="F1033:J1033"/>
    <mergeCell ref="A1036:B1036"/>
    <mergeCell ref="C1036:E1036"/>
    <mergeCell ref="F1036:H1036"/>
    <mergeCell ref="I1036:J1036"/>
    <mergeCell ref="A1037:B1037"/>
    <mergeCell ref="C1037:E1037"/>
    <mergeCell ref="F1037:H1037"/>
    <mergeCell ref="I1037:J1037"/>
    <mergeCell ref="A1038:B1038"/>
    <mergeCell ref="C1038:G1038"/>
    <mergeCell ref="A1039:B1039"/>
    <mergeCell ref="C1039:G1039"/>
    <mergeCell ref="A1040:B1040"/>
    <mergeCell ref="C1040:G1040"/>
    <mergeCell ref="A1041:B1041"/>
    <mergeCell ref="C1041:G1041"/>
    <mergeCell ref="A1042:B1042"/>
    <mergeCell ref="C1042:G1042"/>
    <mergeCell ref="A1043:B1043"/>
    <mergeCell ref="C1043:G1043"/>
    <mergeCell ref="A1044:B1044"/>
    <mergeCell ref="C1044:G1044"/>
    <mergeCell ref="A1045:B1045"/>
    <mergeCell ref="C1045:G1045"/>
    <mergeCell ref="A1046:B1046"/>
    <mergeCell ref="C1046:G1046"/>
    <mergeCell ref="A1047:B1047"/>
    <mergeCell ref="C1047:G1047"/>
    <mergeCell ref="A1048:B1048"/>
    <mergeCell ref="C1048:G1048"/>
    <mergeCell ref="A1049:B1049"/>
    <mergeCell ref="C1049:G1049"/>
    <mergeCell ref="A1050:B1050"/>
    <mergeCell ref="C1050:G1050"/>
    <mergeCell ref="I1050:J1050"/>
    <mergeCell ref="A1051:G1051"/>
    <mergeCell ref="A1053:B1053"/>
    <mergeCell ref="D1053:E1053"/>
    <mergeCell ref="G1053:H1053"/>
    <mergeCell ref="I1053:J1053"/>
    <mergeCell ref="B1054:C1054"/>
    <mergeCell ref="D1054:E1054"/>
    <mergeCell ref="F1054:J1054"/>
    <mergeCell ref="A1057:B1057"/>
    <mergeCell ref="C1057:E1057"/>
    <mergeCell ref="F1057:H1057"/>
    <mergeCell ref="I1057:J1057"/>
    <mergeCell ref="A1058:B1058"/>
    <mergeCell ref="C1058:E1058"/>
    <mergeCell ref="F1058:H1058"/>
    <mergeCell ref="I1058:J1058"/>
    <mergeCell ref="A1059:B1059"/>
    <mergeCell ref="C1059:G1059"/>
    <mergeCell ref="A1060:B1060"/>
    <mergeCell ref="C1060:G1060"/>
    <mergeCell ref="A1061:B1061"/>
    <mergeCell ref="C1061:G1061"/>
    <mergeCell ref="A1062:B1062"/>
    <mergeCell ref="C1062:G1062"/>
    <mergeCell ref="A1063:B1063"/>
    <mergeCell ref="C1063:G1063"/>
    <mergeCell ref="A1064:B1064"/>
    <mergeCell ref="C1064:G1064"/>
    <mergeCell ref="A1065:B1065"/>
    <mergeCell ref="C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70:B1070"/>
    <mergeCell ref="C1070:G1070"/>
    <mergeCell ref="A1071:B1071"/>
    <mergeCell ref="C1071:G1071"/>
    <mergeCell ref="I1071:J1071"/>
    <mergeCell ref="A1072:G1072"/>
    <mergeCell ref="A1074:B1074"/>
    <mergeCell ref="D1074:E1074"/>
    <mergeCell ref="G1074:H1074"/>
    <mergeCell ref="I1074:J1074"/>
    <mergeCell ref="B1075:C1075"/>
    <mergeCell ref="D1075:E1075"/>
    <mergeCell ref="F1075:J1075"/>
    <mergeCell ref="A1078:B1078"/>
    <mergeCell ref="C1078:E1078"/>
    <mergeCell ref="F1078:H1078"/>
    <mergeCell ref="I1078:J1078"/>
    <mergeCell ref="A1079:B1079"/>
    <mergeCell ref="C1079:E1079"/>
    <mergeCell ref="F1079:H1079"/>
    <mergeCell ref="I1079:J1079"/>
    <mergeCell ref="A1080:B1080"/>
    <mergeCell ref="C1080:G1080"/>
    <mergeCell ref="A1081:B1081"/>
    <mergeCell ref="C1081:G1081"/>
    <mergeCell ref="A1082:B1082"/>
    <mergeCell ref="C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087:B1087"/>
    <mergeCell ref="C1087:G1087"/>
    <mergeCell ref="A1088:B1088"/>
    <mergeCell ref="C1088:G1088"/>
    <mergeCell ref="A1089:B1089"/>
    <mergeCell ref="C1089:G1089"/>
    <mergeCell ref="A1090:B1090"/>
    <mergeCell ref="C1090:G1090"/>
    <mergeCell ref="A1091:B1091"/>
    <mergeCell ref="C1091:G1091"/>
    <mergeCell ref="A1092:B1092"/>
    <mergeCell ref="C1092:G1092"/>
    <mergeCell ref="I1092:J1092"/>
    <mergeCell ref="A1093:G1093"/>
    <mergeCell ref="A1095:B1095"/>
    <mergeCell ref="D1095:E1095"/>
    <mergeCell ref="G1095:H1095"/>
    <mergeCell ref="I1095:J1095"/>
    <mergeCell ref="B1096:C1096"/>
    <mergeCell ref="D1096:E1096"/>
    <mergeCell ref="F1096:J1096"/>
    <mergeCell ref="A1099:B1099"/>
    <mergeCell ref="C1099:E1099"/>
    <mergeCell ref="F1099:H1099"/>
    <mergeCell ref="I1099:J1099"/>
    <mergeCell ref="A1100:B1100"/>
    <mergeCell ref="C1100:E1100"/>
    <mergeCell ref="F1100:H1100"/>
    <mergeCell ref="I1100:J1100"/>
    <mergeCell ref="A1101:B1101"/>
    <mergeCell ref="C1101:G1101"/>
    <mergeCell ref="A1102:B1102"/>
    <mergeCell ref="C1102:G1102"/>
    <mergeCell ref="A1103:B1103"/>
    <mergeCell ref="C1103:G1103"/>
    <mergeCell ref="A1104:B1104"/>
    <mergeCell ref="C1104:G1104"/>
    <mergeCell ref="A1105:B1105"/>
    <mergeCell ref="C1105:G1105"/>
    <mergeCell ref="A1106:B1106"/>
    <mergeCell ref="C1106:G1106"/>
    <mergeCell ref="A1107:B1107"/>
    <mergeCell ref="C1107:G1107"/>
    <mergeCell ref="A1108:B1108"/>
    <mergeCell ref="C1108:G1108"/>
    <mergeCell ref="A1109:B1109"/>
    <mergeCell ref="C1109:G1109"/>
    <mergeCell ref="A1110:B1110"/>
    <mergeCell ref="C1110:G1110"/>
    <mergeCell ref="A1111:B1111"/>
    <mergeCell ref="C1111:G1111"/>
    <mergeCell ref="A1112:B1112"/>
    <mergeCell ref="C1112:G1112"/>
    <mergeCell ref="A1113:B1113"/>
    <mergeCell ref="C1113:G1113"/>
    <mergeCell ref="I1113:J1113"/>
    <mergeCell ref="A1114:G1114"/>
    <mergeCell ref="A1116:B1116"/>
    <mergeCell ref="D1116:E1116"/>
    <mergeCell ref="G1116:H1116"/>
    <mergeCell ref="I1116:J1116"/>
    <mergeCell ref="B1117:C1117"/>
    <mergeCell ref="D1117:E1117"/>
    <mergeCell ref="F1117:J1117"/>
    <mergeCell ref="A1120:B1120"/>
    <mergeCell ref="C1120:E1120"/>
    <mergeCell ref="F1120:H1120"/>
    <mergeCell ref="I1120:J1120"/>
    <mergeCell ref="A1121:B1121"/>
    <mergeCell ref="C1121:E1121"/>
    <mergeCell ref="F1121:H1121"/>
    <mergeCell ref="I1121:J1121"/>
    <mergeCell ref="A1122:B1122"/>
    <mergeCell ref="C1122:G1122"/>
    <mergeCell ref="A1123:B1123"/>
    <mergeCell ref="C1123:G1123"/>
    <mergeCell ref="A1124:B1124"/>
    <mergeCell ref="C1124:G1124"/>
    <mergeCell ref="A1125:B1125"/>
    <mergeCell ref="C1125:G1125"/>
    <mergeCell ref="A1126:B1126"/>
    <mergeCell ref="C1126:G1126"/>
    <mergeCell ref="A1127:B1127"/>
    <mergeCell ref="C1127:G1127"/>
    <mergeCell ref="A1128:B1128"/>
    <mergeCell ref="C1128:G1128"/>
    <mergeCell ref="A1129:B1129"/>
    <mergeCell ref="C1129:G1129"/>
    <mergeCell ref="A1130:B1130"/>
    <mergeCell ref="C1130:G1130"/>
    <mergeCell ref="A1131:B1131"/>
    <mergeCell ref="C1131:G1131"/>
    <mergeCell ref="A1132:B1132"/>
    <mergeCell ref="C1132:G1132"/>
    <mergeCell ref="A1133:B1133"/>
    <mergeCell ref="C1133:G1133"/>
    <mergeCell ref="A1134:B1134"/>
    <mergeCell ref="C1134:G1134"/>
    <mergeCell ref="I1134:J1134"/>
    <mergeCell ref="A1135:G1135"/>
    <mergeCell ref="A1137:B1137"/>
    <mergeCell ref="D1137:E1137"/>
    <mergeCell ref="G1137:H1137"/>
    <mergeCell ref="I1137:J1137"/>
    <mergeCell ref="B1138:C1138"/>
    <mergeCell ref="D1138:E1138"/>
    <mergeCell ref="F1138:J1138"/>
    <mergeCell ref="A1141:B1141"/>
    <mergeCell ref="C1141:E1141"/>
    <mergeCell ref="F1141:H1141"/>
    <mergeCell ref="I1141:J1141"/>
    <mergeCell ref="A1142:B1142"/>
    <mergeCell ref="C1142:E1142"/>
    <mergeCell ref="F1142:H1142"/>
    <mergeCell ref="I1142:J1142"/>
    <mergeCell ref="A1143:B1143"/>
    <mergeCell ref="C1143:G1143"/>
    <mergeCell ref="A1144:B1144"/>
    <mergeCell ref="C1144:G1144"/>
    <mergeCell ref="A1145:B1145"/>
    <mergeCell ref="C1145:G1145"/>
    <mergeCell ref="A1146:B1146"/>
    <mergeCell ref="C1146:G1146"/>
    <mergeCell ref="A1147:B1147"/>
    <mergeCell ref="C1147:G1147"/>
    <mergeCell ref="A1148:B1148"/>
    <mergeCell ref="C1148:G1148"/>
    <mergeCell ref="A1149:B1149"/>
    <mergeCell ref="C1149:G1149"/>
    <mergeCell ref="A1150:B1150"/>
    <mergeCell ref="C1150:G1150"/>
    <mergeCell ref="A1151:B1151"/>
    <mergeCell ref="C1151:G1151"/>
    <mergeCell ref="A1152:B1152"/>
    <mergeCell ref="C1152:G1152"/>
    <mergeCell ref="A1153:B1153"/>
    <mergeCell ref="C1153:G1153"/>
    <mergeCell ref="A1154:B1154"/>
    <mergeCell ref="C1154:G1154"/>
    <mergeCell ref="A1155:B1155"/>
    <mergeCell ref="C1155:G1155"/>
    <mergeCell ref="I1155:J1155"/>
    <mergeCell ref="A1156:G1156"/>
    <mergeCell ref="A1158:B1158"/>
    <mergeCell ref="D1158:E1158"/>
    <mergeCell ref="G1158:H1158"/>
    <mergeCell ref="I1158:J1158"/>
    <mergeCell ref="B1159:C1159"/>
    <mergeCell ref="D1159:E1159"/>
    <mergeCell ref="F1159:J1159"/>
    <mergeCell ref="A1162:B1162"/>
    <mergeCell ref="C1162:E1162"/>
    <mergeCell ref="F1162:H1162"/>
    <mergeCell ref="I1162:J1162"/>
    <mergeCell ref="A1163:B1163"/>
    <mergeCell ref="C1163:E1163"/>
    <mergeCell ref="F1163:H1163"/>
    <mergeCell ref="I1163:J1163"/>
    <mergeCell ref="A1164:B1164"/>
    <mergeCell ref="C1164:G1164"/>
    <mergeCell ref="A1165:B1165"/>
    <mergeCell ref="C1165:G1165"/>
    <mergeCell ref="A1166:B1166"/>
    <mergeCell ref="C1166:G1166"/>
    <mergeCell ref="A1167:B1167"/>
    <mergeCell ref="C1167:G1167"/>
    <mergeCell ref="A1168:B1168"/>
    <mergeCell ref="C1168:G1168"/>
    <mergeCell ref="A1169:B1169"/>
    <mergeCell ref="C1169:G1169"/>
    <mergeCell ref="A1170:B1170"/>
    <mergeCell ref="C1170:G1170"/>
    <mergeCell ref="A1171:B1171"/>
    <mergeCell ref="C1171:G1171"/>
    <mergeCell ref="A1172:B1172"/>
    <mergeCell ref="C1172:G1172"/>
    <mergeCell ref="A1173:B1173"/>
    <mergeCell ref="C1173:G1173"/>
    <mergeCell ref="A1174:B1174"/>
    <mergeCell ref="C1174:G1174"/>
    <mergeCell ref="A1175:B1175"/>
    <mergeCell ref="C1175:G1175"/>
    <mergeCell ref="A1176:B1176"/>
    <mergeCell ref="C1176:G1176"/>
    <mergeCell ref="I1176:J1176"/>
    <mergeCell ref="A1177:G1177"/>
    <mergeCell ref="A1179:B1179"/>
    <mergeCell ref="D1179:E1179"/>
    <mergeCell ref="G1179:H1179"/>
    <mergeCell ref="I1179:J1179"/>
    <mergeCell ref="B1180:C1180"/>
    <mergeCell ref="D1180:E1180"/>
    <mergeCell ref="F1180:J1180"/>
    <mergeCell ref="A1183:B1183"/>
    <mergeCell ref="C1183:E1183"/>
    <mergeCell ref="F1183:H1183"/>
    <mergeCell ref="I1183:J1183"/>
    <mergeCell ref="A1184:B1184"/>
    <mergeCell ref="C1184:E1184"/>
    <mergeCell ref="F1184:H1184"/>
    <mergeCell ref="I1184:J1184"/>
    <mergeCell ref="A1185:B1185"/>
    <mergeCell ref="C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190:B1190"/>
    <mergeCell ref="C1190:G1190"/>
    <mergeCell ref="A1191:B1191"/>
    <mergeCell ref="C1191:G1191"/>
    <mergeCell ref="A1192:B1192"/>
    <mergeCell ref="C1192:G1192"/>
    <mergeCell ref="A1193:B1193"/>
    <mergeCell ref="C1193:G1193"/>
    <mergeCell ref="A1194:B1194"/>
    <mergeCell ref="C1194:G1194"/>
    <mergeCell ref="A1195:B1195"/>
    <mergeCell ref="C1195:G1195"/>
    <mergeCell ref="A1196:B1196"/>
    <mergeCell ref="C1196:G1196"/>
    <mergeCell ref="A1197:B1197"/>
    <mergeCell ref="C1197:G1197"/>
    <mergeCell ref="I1197:J1197"/>
    <mergeCell ref="A1198:G1198"/>
    <mergeCell ref="A1200:B1200"/>
    <mergeCell ref="D1200:E1200"/>
    <mergeCell ref="G1200:H1200"/>
    <mergeCell ref="I1200:J1200"/>
    <mergeCell ref="B1201:C1201"/>
    <mergeCell ref="D1201:E1201"/>
    <mergeCell ref="F1201:J1201"/>
    <mergeCell ref="A1204:B1204"/>
    <mergeCell ref="C1204:E1204"/>
    <mergeCell ref="F1204:H1204"/>
    <mergeCell ref="I1204:J1204"/>
    <mergeCell ref="A1205:B1205"/>
    <mergeCell ref="C1205:E1205"/>
    <mergeCell ref="F1205:H1205"/>
    <mergeCell ref="I1205:J1205"/>
    <mergeCell ref="A1206:B1206"/>
    <mergeCell ref="C1206:G1206"/>
    <mergeCell ref="A1207:B1207"/>
    <mergeCell ref="C1207:G1207"/>
    <mergeCell ref="A1208:B1208"/>
    <mergeCell ref="C1208:G1208"/>
    <mergeCell ref="A1209:B1209"/>
    <mergeCell ref="C1209:G1209"/>
    <mergeCell ref="A1210:B1210"/>
    <mergeCell ref="C1210:G1210"/>
    <mergeCell ref="A1211:B1211"/>
    <mergeCell ref="C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I1218:J1218"/>
    <mergeCell ref="A1219:G1219"/>
    <mergeCell ref="A1221:B1221"/>
    <mergeCell ref="D1221:E1221"/>
    <mergeCell ref="G1221:H1221"/>
    <mergeCell ref="I1221:J1221"/>
    <mergeCell ref="B1222:C1222"/>
    <mergeCell ref="D1222:E1222"/>
    <mergeCell ref="F1222:J1222"/>
    <mergeCell ref="A1225:B1225"/>
    <mergeCell ref="C1225:E1225"/>
    <mergeCell ref="F1225:H1225"/>
    <mergeCell ref="I1225:J1225"/>
    <mergeCell ref="A1226:B1226"/>
    <mergeCell ref="C1226:E1226"/>
    <mergeCell ref="F1226:H1226"/>
    <mergeCell ref="I1226:J1226"/>
    <mergeCell ref="A1227:B1227"/>
    <mergeCell ref="C1227:G1227"/>
    <mergeCell ref="A1228:B1228"/>
    <mergeCell ref="C1228:G1228"/>
    <mergeCell ref="A1229:B1229"/>
    <mergeCell ref="C1229:G1229"/>
    <mergeCell ref="A1230:B1230"/>
    <mergeCell ref="C1230:G1230"/>
    <mergeCell ref="A1231:B1231"/>
    <mergeCell ref="C1231:G1231"/>
    <mergeCell ref="A1232:B1232"/>
    <mergeCell ref="C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37:B1237"/>
    <mergeCell ref="C1237:G1237"/>
    <mergeCell ref="A1238:B1238"/>
    <mergeCell ref="C1238:G1238"/>
    <mergeCell ref="A1239:B1239"/>
    <mergeCell ref="C1239:G1239"/>
    <mergeCell ref="I1239:J1239"/>
    <mergeCell ref="A1240:G1240"/>
    <mergeCell ref="A1242:B1242"/>
    <mergeCell ref="D1242:E1242"/>
    <mergeCell ref="G1242:H1242"/>
    <mergeCell ref="I1242:J1242"/>
    <mergeCell ref="B1243:C1243"/>
    <mergeCell ref="D1243:E1243"/>
    <mergeCell ref="F1243:J1243"/>
    <mergeCell ref="A1246:B1246"/>
    <mergeCell ref="C1246:E1246"/>
    <mergeCell ref="F1246:H1246"/>
    <mergeCell ref="I1246:J1246"/>
    <mergeCell ref="A1247:B1247"/>
    <mergeCell ref="C1247:E1247"/>
    <mergeCell ref="F1247:H1247"/>
    <mergeCell ref="I1247:J1247"/>
    <mergeCell ref="A1248:B1248"/>
    <mergeCell ref="C1248:G1248"/>
    <mergeCell ref="A1249:B1249"/>
    <mergeCell ref="C1249:G1249"/>
    <mergeCell ref="A1250:B1250"/>
    <mergeCell ref="C1250:G1250"/>
    <mergeCell ref="A1251:B1251"/>
    <mergeCell ref="C1251:G1251"/>
    <mergeCell ref="A1252:B1252"/>
    <mergeCell ref="C1252:G1252"/>
    <mergeCell ref="A1253:B1253"/>
    <mergeCell ref="C1253:G1253"/>
    <mergeCell ref="A1254:B1254"/>
    <mergeCell ref="C1254:G1254"/>
    <mergeCell ref="A1255:B1255"/>
    <mergeCell ref="C1255:G1255"/>
    <mergeCell ref="A1256:B1256"/>
    <mergeCell ref="C1256:G1256"/>
    <mergeCell ref="A1257:B1257"/>
    <mergeCell ref="C1257:G1257"/>
    <mergeCell ref="A1258:B1258"/>
    <mergeCell ref="C1258:G1258"/>
    <mergeCell ref="A1259:B1259"/>
    <mergeCell ref="C1259:G1259"/>
    <mergeCell ref="A1260:B1260"/>
    <mergeCell ref="C1260:G1260"/>
    <mergeCell ref="I1260:J1260"/>
    <mergeCell ref="A1261:G1261"/>
    <mergeCell ref="A1263:B1263"/>
    <mergeCell ref="D1263:E1263"/>
    <mergeCell ref="G1263:H1263"/>
    <mergeCell ref="I1263:J1263"/>
    <mergeCell ref="B1264:C1264"/>
    <mergeCell ref="D1264:E1264"/>
    <mergeCell ref="F1264:J1264"/>
    <mergeCell ref="A1267:B1267"/>
    <mergeCell ref="C1267:E1267"/>
    <mergeCell ref="F1267:H1267"/>
    <mergeCell ref="I1267:J1267"/>
    <mergeCell ref="A1268:B1268"/>
    <mergeCell ref="C1268:E1268"/>
    <mergeCell ref="F1268:H1268"/>
    <mergeCell ref="I1268:J1268"/>
    <mergeCell ref="A1269:B1269"/>
    <mergeCell ref="C1269:G1269"/>
    <mergeCell ref="A1270:B1270"/>
    <mergeCell ref="C1270:G1270"/>
    <mergeCell ref="A1271:B1271"/>
    <mergeCell ref="C1271:G1271"/>
    <mergeCell ref="A1272:B1272"/>
    <mergeCell ref="C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A1281:B1281"/>
    <mergeCell ref="C1281:G1281"/>
    <mergeCell ref="I1281:J1281"/>
    <mergeCell ref="A1282:G1282"/>
    <mergeCell ref="A1284:B1284"/>
    <mergeCell ref="D1284:E1284"/>
    <mergeCell ref="G1284:H1284"/>
    <mergeCell ref="I1284:J1284"/>
    <mergeCell ref="B1285:C1285"/>
    <mergeCell ref="D1285:E1285"/>
    <mergeCell ref="F1285:J1285"/>
    <mergeCell ref="A1288:B1288"/>
    <mergeCell ref="C1288:E1288"/>
    <mergeCell ref="F1288:H1288"/>
    <mergeCell ref="I1288:J1288"/>
    <mergeCell ref="A1289:B1289"/>
    <mergeCell ref="C1289:E1289"/>
    <mergeCell ref="F1289:H1289"/>
    <mergeCell ref="I1289:J1289"/>
    <mergeCell ref="A1290:B1290"/>
    <mergeCell ref="C1290:G1290"/>
    <mergeCell ref="A1291:B1291"/>
    <mergeCell ref="C1291:G1291"/>
    <mergeCell ref="A1292:B1292"/>
    <mergeCell ref="C1292:G1292"/>
    <mergeCell ref="A1293:B1293"/>
    <mergeCell ref="C1293:G1293"/>
    <mergeCell ref="A1294:B1294"/>
    <mergeCell ref="C1294:G1294"/>
    <mergeCell ref="A1295:B1295"/>
    <mergeCell ref="C1295:G1295"/>
    <mergeCell ref="A1296:B1296"/>
    <mergeCell ref="C1296:G1296"/>
    <mergeCell ref="A1297:B1297"/>
    <mergeCell ref="C1297:G1297"/>
    <mergeCell ref="A1298:B1298"/>
    <mergeCell ref="C1298:G1298"/>
    <mergeCell ref="A1299:B1299"/>
    <mergeCell ref="C1299:G1299"/>
    <mergeCell ref="A1300:B1300"/>
    <mergeCell ref="C1300:G1300"/>
    <mergeCell ref="A1301:B1301"/>
    <mergeCell ref="C1301:G1301"/>
    <mergeCell ref="A1302:B1302"/>
    <mergeCell ref="C1302:G1302"/>
    <mergeCell ref="I1302:J1302"/>
    <mergeCell ref="A1303:G1303"/>
    <mergeCell ref="A1305:B1305"/>
    <mergeCell ref="D1305:E1305"/>
    <mergeCell ref="G1305:H1305"/>
    <mergeCell ref="I1305:J1305"/>
    <mergeCell ref="B1306:C1306"/>
    <mergeCell ref="D1306:E1306"/>
    <mergeCell ref="F1306:J1306"/>
    <mergeCell ref="A1309:B1309"/>
    <mergeCell ref="C1309:E1309"/>
    <mergeCell ref="F1309:H1309"/>
    <mergeCell ref="I1309:J1309"/>
    <mergeCell ref="A1310:B1310"/>
    <mergeCell ref="C1310:E1310"/>
    <mergeCell ref="F1310:H1310"/>
    <mergeCell ref="I1310:J1310"/>
    <mergeCell ref="A1311:B1311"/>
    <mergeCell ref="C1311:G1311"/>
    <mergeCell ref="A1312:B1312"/>
    <mergeCell ref="C1312:G1312"/>
    <mergeCell ref="A1313:B1313"/>
    <mergeCell ref="C1313:G1313"/>
    <mergeCell ref="A1314:B1314"/>
    <mergeCell ref="C1314:G1314"/>
    <mergeCell ref="A1315:B1315"/>
    <mergeCell ref="C1315:G1315"/>
    <mergeCell ref="A1316:B1316"/>
    <mergeCell ref="C1316:G1316"/>
    <mergeCell ref="A1317:B1317"/>
    <mergeCell ref="C1317:G1317"/>
    <mergeCell ref="A1318:B1318"/>
    <mergeCell ref="C1318:G1318"/>
    <mergeCell ref="A1319:B1319"/>
    <mergeCell ref="C1319:G1319"/>
    <mergeCell ref="A1320:B1320"/>
    <mergeCell ref="C1320:G1320"/>
    <mergeCell ref="A1321:B1321"/>
    <mergeCell ref="C1321:G1321"/>
    <mergeCell ref="A1322:B1322"/>
    <mergeCell ref="C1322:G1322"/>
    <mergeCell ref="A1323:B1323"/>
    <mergeCell ref="C1323:G1323"/>
    <mergeCell ref="I1323:J1323"/>
    <mergeCell ref="A1324:G1324"/>
    <mergeCell ref="A1326:B1326"/>
    <mergeCell ref="D1326:E1326"/>
    <mergeCell ref="G1326:H1326"/>
    <mergeCell ref="I1326:J1326"/>
    <mergeCell ref="B1327:C1327"/>
    <mergeCell ref="D1327:E1327"/>
    <mergeCell ref="F1327:J1327"/>
    <mergeCell ref="A1330:B1330"/>
    <mergeCell ref="C1330:E1330"/>
    <mergeCell ref="F1330:H1330"/>
    <mergeCell ref="I1330:J1330"/>
    <mergeCell ref="A1331:B1331"/>
    <mergeCell ref="C1331:E1331"/>
    <mergeCell ref="F1331:H1331"/>
    <mergeCell ref="I1331:J1331"/>
    <mergeCell ref="A1332:B1332"/>
    <mergeCell ref="C1332:G1332"/>
    <mergeCell ref="A1333:B1333"/>
    <mergeCell ref="C1333:G1333"/>
    <mergeCell ref="A1334:B1334"/>
    <mergeCell ref="C1334:G1334"/>
    <mergeCell ref="A1335:B1335"/>
    <mergeCell ref="C1335:G1335"/>
    <mergeCell ref="A1336:B1336"/>
    <mergeCell ref="C1336:G1336"/>
    <mergeCell ref="A1337:B1337"/>
    <mergeCell ref="C1337:G1337"/>
    <mergeCell ref="A1338:B1338"/>
    <mergeCell ref="C1338:G1338"/>
    <mergeCell ref="A1339:B1339"/>
    <mergeCell ref="C1339:G1339"/>
    <mergeCell ref="A1340:B1340"/>
    <mergeCell ref="C1340:G1340"/>
    <mergeCell ref="A1341:B1341"/>
    <mergeCell ref="C1341:G1341"/>
    <mergeCell ref="A1342:B1342"/>
    <mergeCell ref="C1342:G1342"/>
    <mergeCell ref="A1343:B1343"/>
    <mergeCell ref="C1343:G1343"/>
    <mergeCell ref="A1344:B1344"/>
    <mergeCell ref="C1344:G1344"/>
    <mergeCell ref="I1344:J1344"/>
    <mergeCell ref="A1345:G1345"/>
    <mergeCell ref="A1347:B1347"/>
    <mergeCell ref="D1347:E1347"/>
    <mergeCell ref="G1347:H1347"/>
    <mergeCell ref="I1347:J1347"/>
    <mergeCell ref="B1348:C1348"/>
    <mergeCell ref="D1348:E1348"/>
    <mergeCell ref="F1348:J1348"/>
    <mergeCell ref="A1351:B1351"/>
    <mergeCell ref="C1351:E1351"/>
    <mergeCell ref="F1351:H1351"/>
    <mergeCell ref="I1351:J1351"/>
    <mergeCell ref="A1352:B1352"/>
    <mergeCell ref="C1352:E1352"/>
    <mergeCell ref="F1352:H1352"/>
    <mergeCell ref="I1352:J1352"/>
    <mergeCell ref="A1353:B1353"/>
    <mergeCell ref="C1353:G1353"/>
    <mergeCell ref="A1354:B1354"/>
    <mergeCell ref="C1354:G1354"/>
    <mergeCell ref="A1355:B1355"/>
    <mergeCell ref="C1355:G1355"/>
    <mergeCell ref="A1356:B1356"/>
    <mergeCell ref="C1356:G1356"/>
    <mergeCell ref="A1357:B1357"/>
    <mergeCell ref="C1357:G1357"/>
    <mergeCell ref="A1358:B1358"/>
    <mergeCell ref="C1358:G1358"/>
    <mergeCell ref="A1359:B1359"/>
    <mergeCell ref="C1359:G1359"/>
    <mergeCell ref="A1360:B1360"/>
    <mergeCell ref="C1360:G1360"/>
    <mergeCell ref="A1361:B1361"/>
    <mergeCell ref="C1361:G1361"/>
    <mergeCell ref="A1362:B1362"/>
    <mergeCell ref="C1362:G1362"/>
    <mergeCell ref="A1363:B1363"/>
    <mergeCell ref="C1363:G1363"/>
    <mergeCell ref="A1364:B1364"/>
    <mergeCell ref="C1364:G1364"/>
    <mergeCell ref="A1365:B1365"/>
    <mergeCell ref="C1365:G1365"/>
    <mergeCell ref="I1365:J1365"/>
    <mergeCell ref="A1366:G1366"/>
    <mergeCell ref="A1368:B1368"/>
    <mergeCell ref="D1368:E1368"/>
    <mergeCell ref="G1368:H1368"/>
    <mergeCell ref="I1368:J1368"/>
    <mergeCell ref="B1369:C1369"/>
    <mergeCell ref="D1369:E1369"/>
    <mergeCell ref="F1369:J1369"/>
    <mergeCell ref="A1372:B1372"/>
    <mergeCell ref="C1372:E1372"/>
    <mergeCell ref="F1372:H1372"/>
    <mergeCell ref="I1372:J1372"/>
    <mergeCell ref="A1373:B1373"/>
    <mergeCell ref="C1373:E1373"/>
    <mergeCell ref="F1373:H1373"/>
    <mergeCell ref="I1373:J1373"/>
    <mergeCell ref="A1374:B1374"/>
    <mergeCell ref="C1374:G1374"/>
    <mergeCell ref="A1375:B1375"/>
    <mergeCell ref="C1375:G1375"/>
    <mergeCell ref="A1376:B1376"/>
    <mergeCell ref="C1376:G1376"/>
    <mergeCell ref="A1377:B1377"/>
    <mergeCell ref="C1377:G1377"/>
    <mergeCell ref="A1378:B1378"/>
    <mergeCell ref="C1378:G1378"/>
    <mergeCell ref="A1379:B1379"/>
    <mergeCell ref="C1379:G1379"/>
    <mergeCell ref="A1380:B1380"/>
    <mergeCell ref="C1380:G1380"/>
    <mergeCell ref="A1381:B1381"/>
    <mergeCell ref="C1381:G1381"/>
    <mergeCell ref="A1382:B1382"/>
    <mergeCell ref="C1382:G1382"/>
    <mergeCell ref="A1383:B1383"/>
    <mergeCell ref="C1383:G1383"/>
    <mergeCell ref="A1384:B1384"/>
    <mergeCell ref="C1384:G1384"/>
    <mergeCell ref="A1385:B1385"/>
    <mergeCell ref="C1385:G1385"/>
    <mergeCell ref="A1386:B1386"/>
    <mergeCell ref="C1386:G1386"/>
    <mergeCell ref="I1386:J1386"/>
    <mergeCell ref="A1387:G1387"/>
    <mergeCell ref="A1389:B1389"/>
    <mergeCell ref="D1389:E1389"/>
    <mergeCell ref="G1389:H1389"/>
    <mergeCell ref="I1389:J1389"/>
    <mergeCell ref="B1390:C1390"/>
    <mergeCell ref="D1390:E1390"/>
    <mergeCell ref="F1390:J1390"/>
    <mergeCell ref="A1393:B1393"/>
    <mergeCell ref="C1393:E1393"/>
    <mergeCell ref="F1393:H1393"/>
    <mergeCell ref="I1393:J1393"/>
    <mergeCell ref="A1394:B1394"/>
    <mergeCell ref="C1394:E1394"/>
    <mergeCell ref="F1394:H1394"/>
    <mergeCell ref="I1394:J1394"/>
    <mergeCell ref="A1395:B1395"/>
    <mergeCell ref="C1395:G1395"/>
    <mergeCell ref="A1396:B1396"/>
    <mergeCell ref="C1396:G1396"/>
    <mergeCell ref="A1397:B1397"/>
    <mergeCell ref="C1397:G1397"/>
    <mergeCell ref="A1398:B1398"/>
    <mergeCell ref="C1398:G1398"/>
    <mergeCell ref="A1399:B1399"/>
    <mergeCell ref="C1399:G1399"/>
    <mergeCell ref="A1400:B1400"/>
    <mergeCell ref="C1400:G1400"/>
    <mergeCell ref="A1401:B1401"/>
    <mergeCell ref="C1401:G1401"/>
    <mergeCell ref="A1402:B1402"/>
    <mergeCell ref="C1402:G1402"/>
    <mergeCell ref="A1403:B1403"/>
    <mergeCell ref="C1403:G1403"/>
    <mergeCell ref="A1404:B1404"/>
    <mergeCell ref="C1404:G1404"/>
    <mergeCell ref="A1405:B1405"/>
    <mergeCell ref="C1405:G1405"/>
    <mergeCell ref="A1406:B1406"/>
    <mergeCell ref="C1406:G1406"/>
    <mergeCell ref="A1407:B1407"/>
    <mergeCell ref="C1407:G1407"/>
    <mergeCell ref="I1407:J1407"/>
    <mergeCell ref="A1408:G1408"/>
    <mergeCell ref="A1410:B1410"/>
    <mergeCell ref="D1410:E1410"/>
    <mergeCell ref="G1410:H1410"/>
    <mergeCell ref="I1410:J1410"/>
    <mergeCell ref="B1411:C1411"/>
    <mergeCell ref="D1411:E1411"/>
    <mergeCell ref="F1411:J1411"/>
  </mergeCells>
  <conditionalFormatting sqref="I1:I25">
    <cfRule type="containsText" dxfId="401" priority="460" operator="containsText" text="Dt">
      <formula>NOT(ISERROR(SEARCH("Dt",I1)))</formula>
    </cfRule>
    <cfRule type="containsText" dxfId="400" priority="461" operator="containsText" text="Ab">
      <formula>NOT(ISERROR(SEARCH("Ab",I1)))</formula>
    </cfRule>
    <cfRule type="containsText" dxfId="399" priority="462" operator="containsText" text="F">
      <formula>NOT(ISERROR(SEARCH("F",I1)))</formula>
    </cfRule>
  </conditionalFormatting>
  <conditionalFormatting sqref="I28:I46">
    <cfRule type="containsText" dxfId="398" priority="196" operator="containsText" text="Dt">
      <formula>NOT(ISERROR(SEARCH("Dt",I28)))</formula>
    </cfRule>
    <cfRule type="containsText" dxfId="397" priority="197" operator="containsText" text="Ab">
      <formula>NOT(ISERROR(SEARCH("Ab",I28)))</formula>
    </cfRule>
    <cfRule type="containsText" dxfId="396" priority="198" operator="containsText" text="F">
      <formula>NOT(ISERROR(SEARCH("F",I28)))</formula>
    </cfRule>
  </conditionalFormatting>
  <conditionalFormatting sqref="I49:I67">
    <cfRule type="containsText" dxfId="395" priority="193" operator="containsText" text="Dt">
      <formula>NOT(ISERROR(SEARCH("Dt",I49)))</formula>
    </cfRule>
    <cfRule type="containsText" dxfId="394" priority="194" operator="containsText" text="Ab">
      <formula>NOT(ISERROR(SEARCH("Ab",I49)))</formula>
    </cfRule>
    <cfRule type="containsText" dxfId="393" priority="195" operator="containsText" text="F">
      <formula>NOT(ISERROR(SEARCH("F",I49)))</formula>
    </cfRule>
  </conditionalFormatting>
  <conditionalFormatting sqref="I70:I88">
    <cfRule type="containsText" dxfId="392" priority="190" operator="containsText" text="Dt">
      <formula>NOT(ISERROR(SEARCH("Dt",I70)))</formula>
    </cfRule>
    <cfRule type="containsText" dxfId="391" priority="191" operator="containsText" text="Ab">
      <formula>NOT(ISERROR(SEARCH("Ab",I70)))</formula>
    </cfRule>
    <cfRule type="containsText" dxfId="390" priority="192" operator="containsText" text="F">
      <formula>NOT(ISERROR(SEARCH("F",I70)))</formula>
    </cfRule>
  </conditionalFormatting>
  <conditionalFormatting sqref="I91:I109">
    <cfRule type="containsText" dxfId="389" priority="187" operator="containsText" text="Dt">
      <formula>NOT(ISERROR(SEARCH("Dt",I91)))</formula>
    </cfRule>
    <cfRule type="containsText" dxfId="388" priority="188" operator="containsText" text="Ab">
      <formula>NOT(ISERROR(SEARCH("Ab",I91)))</formula>
    </cfRule>
    <cfRule type="containsText" dxfId="387" priority="189" operator="containsText" text="F">
      <formula>NOT(ISERROR(SEARCH("F",I91)))</formula>
    </cfRule>
  </conditionalFormatting>
  <conditionalFormatting sqref="I112:I130">
    <cfRule type="containsText" dxfId="386" priority="184" operator="containsText" text="Dt">
      <formula>NOT(ISERROR(SEARCH("Dt",I112)))</formula>
    </cfRule>
    <cfRule type="containsText" dxfId="385" priority="185" operator="containsText" text="Ab">
      <formula>NOT(ISERROR(SEARCH("Ab",I112)))</formula>
    </cfRule>
    <cfRule type="containsText" dxfId="384" priority="186" operator="containsText" text="F">
      <formula>NOT(ISERROR(SEARCH("F",I112)))</formula>
    </cfRule>
  </conditionalFormatting>
  <conditionalFormatting sqref="I133:I151">
    <cfRule type="containsText" dxfId="383" priority="181" operator="containsText" text="Dt">
      <formula>NOT(ISERROR(SEARCH("Dt",I133)))</formula>
    </cfRule>
    <cfRule type="containsText" dxfId="382" priority="182" operator="containsText" text="Ab">
      <formula>NOT(ISERROR(SEARCH("Ab",I133)))</formula>
    </cfRule>
    <cfRule type="containsText" dxfId="381" priority="183" operator="containsText" text="F">
      <formula>NOT(ISERROR(SEARCH("F",I133)))</formula>
    </cfRule>
  </conditionalFormatting>
  <conditionalFormatting sqref="I154:I172">
    <cfRule type="containsText" dxfId="380" priority="178" operator="containsText" text="Dt">
      <formula>NOT(ISERROR(SEARCH("Dt",I154)))</formula>
    </cfRule>
    <cfRule type="containsText" dxfId="379" priority="179" operator="containsText" text="Ab">
      <formula>NOT(ISERROR(SEARCH("Ab",I154)))</formula>
    </cfRule>
    <cfRule type="containsText" dxfId="378" priority="180" operator="containsText" text="F">
      <formula>NOT(ISERROR(SEARCH("F",I154)))</formula>
    </cfRule>
  </conditionalFormatting>
  <conditionalFormatting sqref="I175:I193">
    <cfRule type="containsText" dxfId="377" priority="175" operator="containsText" text="Dt">
      <formula>NOT(ISERROR(SEARCH("Dt",I175)))</formula>
    </cfRule>
    <cfRule type="containsText" dxfId="376" priority="176" operator="containsText" text="Ab">
      <formula>NOT(ISERROR(SEARCH("Ab",I175)))</formula>
    </cfRule>
    <cfRule type="containsText" dxfId="375" priority="177" operator="containsText" text="F">
      <formula>NOT(ISERROR(SEARCH("F",I175)))</formula>
    </cfRule>
  </conditionalFormatting>
  <conditionalFormatting sqref="I196:I214">
    <cfRule type="containsText" dxfId="374" priority="172" operator="containsText" text="Dt">
      <formula>NOT(ISERROR(SEARCH("Dt",I196)))</formula>
    </cfRule>
    <cfRule type="containsText" dxfId="373" priority="173" operator="containsText" text="Ab">
      <formula>NOT(ISERROR(SEARCH("Ab",I196)))</formula>
    </cfRule>
    <cfRule type="containsText" dxfId="372" priority="174" operator="containsText" text="F">
      <formula>NOT(ISERROR(SEARCH("F",I196)))</formula>
    </cfRule>
  </conditionalFormatting>
  <conditionalFormatting sqref="I217:I235">
    <cfRule type="containsText" dxfId="371" priority="169" operator="containsText" text="Dt">
      <formula>NOT(ISERROR(SEARCH("Dt",I217)))</formula>
    </cfRule>
    <cfRule type="containsText" dxfId="370" priority="170" operator="containsText" text="Ab">
      <formula>NOT(ISERROR(SEARCH("Ab",I217)))</formula>
    </cfRule>
    <cfRule type="containsText" dxfId="369" priority="171" operator="containsText" text="F">
      <formula>NOT(ISERROR(SEARCH("F",I217)))</formula>
    </cfRule>
  </conditionalFormatting>
  <conditionalFormatting sqref="I238:I256">
    <cfRule type="containsText" dxfId="368" priority="166" operator="containsText" text="Dt">
      <formula>NOT(ISERROR(SEARCH("Dt",I238)))</formula>
    </cfRule>
    <cfRule type="containsText" dxfId="367" priority="167" operator="containsText" text="Ab">
      <formula>NOT(ISERROR(SEARCH("Ab",I238)))</formula>
    </cfRule>
    <cfRule type="containsText" dxfId="366" priority="168" operator="containsText" text="F">
      <formula>NOT(ISERROR(SEARCH("F",I238)))</formula>
    </cfRule>
  </conditionalFormatting>
  <conditionalFormatting sqref="I259:I277">
    <cfRule type="containsText" dxfId="365" priority="163" operator="containsText" text="Dt">
      <formula>NOT(ISERROR(SEARCH("Dt",I259)))</formula>
    </cfRule>
    <cfRule type="containsText" dxfId="364" priority="164" operator="containsText" text="Ab">
      <formula>NOT(ISERROR(SEARCH("Ab",I259)))</formula>
    </cfRule>
    <cfRule type="containsText" dxfId="363" priority="165" operator="containsText" text="F">
      <formula>NOT(ISERROR(SEARCH("F",I259)))</formula>
    </cfRule>
  </conditionalFormatting>
  <conditionalFormatting sqref="I280:I298">
    <cfRule type="containsText" dxfId="362" priority="160" operator="containsText" text="Dt">
      <formula>NOT(ISERROR(SEARCH("Dt",I280)))</formula>
    </cfRule>
    <cfRule type="containsText" dxfId="361" priority="161" operator="containsText" text="Ab">
      <formula>NOT(ISERROR(SEARCH("Ab",I280)))</formula>
    </cfRule>
    <cfRule type="containsText" dxfId="360" priority="162" operator="containsText" text="F">
      <formula>NOT(ISERROR(SEARCH("F",I280)))</formula>
    </cfRule>
  </conditionalFormatting>
  <conditionalFormatting sqref="I301:I319">
    <cfRule type="containsText" dxfId="359" priority="157" operator="containsText" text="Dt">
      <formula>NOT(ISERROR(SEARCH("Dt",I301)))</formula>
    </cfRule>
    <cfRule type="containsText" dxfId="358" priority="158" operator="containsText" text="Ab">
      <formula>NOT(ISERROR(SEARCH("Ab",I301)))</formula>
    </cfRule>
    <cfRule type="containsText" dxfId="357" priority="159" operator="containsText" text="F">
      <formula>NOT(ISERROR(SEARCH("F",I301)))</formula>
    </cfRule>
  </conditionalFormatting>
  <conditionalFormatting sqref="I322:I340">
    <cfRule type="containsText" dxfId="356" priority="154" operator="containsText" text="Dt">
      <formula>NOT(ISERROR(SEARCH("Dt",I322)))</formula>
    </cfRule>
    <cfRule type="containsText" dxfId="355" priority="155" operator="containsText" text="Ab">
      <formula>NOT(ISERROR(SEARCH("Ab",I322)))</formula>
    </cfRule>
    <cfRule type="containsText" dxfId="354" priority="156" operator="containsText" text="F">
      <formula>NOT(ISERROR(SEARCH("F",I322)))</formula>
    </cfRule>
  </conditionalFormatting>
  <conditionalFormatting sqref="I343:I361">
    <cfRule type="containsText" dxfId="353" priority="151" operator="containsText" text="Dt">
      <formula>NOT(ISERROR(SEARCH("Dt",I343)))</formula>
    </cfRule>
    <cfRule type="containsText" dxfId="352" priority="152" operator="containsText" text="Ab">
      <formula>NOT(ISERROR(SEARCH("Ab",I343)))</formula>
    </cfRule>
    <cfRule type="containsText" dxfId="351" priority="153" operator="containsText" text="F">
      <formula>NOT(ISERROR(SEARCH("F",I343)))</formula>
    </cfRule>
  </conditionalFormatting>
  <conditionalFormatting sqref="I364:I382">
    <cfRule type="containsText" dxfId="350" priority="148" operator="containsText" text="Dt">
      <formula>NOT(ISERROR(SEARCH("Dt",I364)))</formula>
    </cfRule>
    <cfRule type="containsText" dxfId="349" priority="149" operator="containsText" text="Ab">
      <formula>NOT(ISERROR(SEARCH("Ab",I364)))</formula>
    </cfRule>
    <cfRule type="containsText" dxfId="348" priority="150" operator="containsText" text="F">
      <formula>NOT(ISERROR(SEARCH("F",I364)))</formula>
    </cfRule>
  </conditionalFormatting>
  <conditionalFormatting sqref="I385:I403">
    <cfRule type="containsText" dxfId="347" priority="145" operator="containsText" text="Dt">
      <formula>NOT(ISERROR(SEARCH("Dt",I385)))</formula>
    </cfRule>
    <cfRule type="containsText" dxfId="346" priority="146" operator="containsText" text="Ab">
      <formula>NOT(ISERROR(SEARCH("Ab",I385)))</formula>
    </cfRule>
    <cfRule type="containsText" dxfId="345" priority="147" operator="containsText" text="F">
      <formula>NOT(ISERROR(SEARCH("F",I385)))</formula>
    </cfRule>
  </conditionalFormatting>
  <conditionalFormatting sqref="I406:I424">
    <cfRule type="containsText" dxfId="344" priority="142" operator="containsText" text="Dt">
      <formula>NOT(ISERROR(SEARCH("Dt",I406)))</formula>
    </cfRule>
    <cfRule type="containsText" dxfId="343" priority="143" operator="containsText" text="Ab">
      <formula>NOT(ISERROR(SEARCH("Ab",I406)))</formula>
    </cfRule>
    <cfRule type="containsText" dxfId="342" priority="144" operator="containsText" text="F">
      <formula>NOT(ISERROR(SEARCH("F",I406)))</formula>
    </cfRule>
  </conditionalFormatting>
  <conditionalFormatting sqref="I427:I445">
    <cfRule type="containsText" dxfId="341" priority="139" operator="containsText" text="Dt">
      <formula>NOT(ISERROR(SEARCH("Dt",I427)))</formula>
    </cfRule>
    <cfRule type="containsText" dxfId="340" priority="140" operator="containsText" text="Ab">
      <formula>NOT(ISERROR(SEARCH("Ab",I427)))</formula>
    </cfRule>
    <cfRule type="containsText" dxfId="339" priority="141" operator="containsText" text="F">
      <formula>NOT(ISERROR(SEARCH("F",I427)))</formula>
    </cfRule>
  </conditionalFormatting>
  <conditionalFormatting sqref="I448:I466">
    <cfRule type="containsText" dxfId="338" priority="136" operator="containsText" text="Dt">
      <formula>NOT(ISERROR(SEARCH("Dt",I448)))</formula>
    </cfRule>
    <cfRule type="containsText" dxfId="337" priority="137" operator="containsText" text="Ab">
      <formula>NOT(ISERROR(SEARCH("Ab",I448)))</formula>
    </cfRule>
    <cfRule type="containsText" dxfId="336" priority="138" operator="containsText" text="F">
      <formula>NOT(ISERROR(SEARCH("F",I448)))</formula>
    </cfRule>
  </conditionalFormatting>
  <conditionalFormatting sqref="I469:I487">
    <cfRule type="containsText" dxfId="335" priority="133" operator="containsText" text="Dt">
      <formula>NOT(ISERROR(SEARCH("Dt",I469)))</formula>
    </cfRule>
    <cfRule type="containsText" dxfId="334" priority="134" operator="containsText" text="Ab">
      <formula>NOT(ISERROR(SEARCH("Ab",I469)))</formula>
    </cfRule>
    <cfRule type="containsText" dxfId="333" priority="135" operator="containsText" text="F">
      <formula>NOT(ISERROR(SEARCH("F",I469)))</formula>
    </cfRule>
  </conditionalFormatting>
  <conditionalFormatting sqref="I490:I508">
    <cfRule type="containsText" dxfId="332" priority="130" operator="containsText" text="Dt">
      <formula>NOT(ISERROR(SEARCH("Dt",I490)))</formula>
    </cfRule>
    <cfRule type="containsText" dxfId="331" priority="131" operator="containsText" text="Ab">
      <formula>NOT(ISERROR(SEARCH("Ab",I490)))</formula>
    </cfRule>
    <cfRule type="containsText" dxfId="330" priority="132" operator="containsText" text="F">
      <formula>NOT(ISERROR(SEARCH("F",I490)))</formula>
    </cfRule>
  </conditionalFormatting>
  <conditionalFormatting sqref="I511:I529">
    <cfRule type="containsText" dxfId="329" priority="127" operator="containsText" text="Dt">
      <formula>NOT(ISERROR(SEARCH("Dt",I511)))</formula>
    </cfRule>
    <cfRule type="containsText" dxfId="328" priority="128" operator="containsText" text="Ab">
      <formula>NOT(ISERROR(SEARCH("Ab",I511)))</formula>
    </cfRule>
    <cfRule type="containsText" dxfId="327" priority="129" operator="containsText" text="F">
      <formula>NOT(ISERROR(SEARCH("F",I511)))</formula>
    </cfRule>
  </conditionalFormatting>
  <conditionalFormatting sqref="I532:I550">
    <cfRule type="containsText" dxfId="326" priority="124" operator="containsText" text="Dt">
      <formula>NOT(ISERROR(SEARCH("Dt",I532)))</formula>
    </cfRule>
    <cfRule type="containsText" dxfId="325" priority="125" operator="containsText" text="Ab">
      <formula>NOT(ISERROR(SEARCH("Ab",I532)))</formula>
    </cfRule>
    <cfRule type="containsText" dxfId="324" priority="126" operator="containsText" text="F">
      <formula>NOT(ISERROR(SEARCH("F",I532)))</formula>
    </cfRule>
  </conditionalFormatting>
  <conditionalFormatting sqref="I553:I571">
    <cfRule type="containsText" dxfId="323" priority="121" operator="containsText" text="Dt">
      <formula>NOT(ISERROR(SEARCH("Dt",I553)))</formula>
    </cfRule>
    <cfRule type="containsText" dxfId="322" priority="122" operator="containsText" text="Ab">
      <formula>NOT(ISERROR(SEARCH("Ab",I553)))</formula>
    </cfRule>
    <cfRule type="containsText" dxfId="321" priority="123" operator="containsText" text="F">
      <formula>NOT(ISERROR(SEARCH("F",I553)))</formula>
    </cfRule>
  </conditionalFormatting>
  <conditionalFormatting sqref="I574:I592">
    <cfRule type="containsText" dxfId="320" priority="118" operator="containsText" text="Dt">
      <formula>NOT(ISERROR(SEARCH("Dt",I574)))</formula>
    </cfRule>
    <cfRule type="containsText" dxfId="319" priority="119" operator="containsText" text="Ab">
      <formula>NOT(ISERROR(SEARCH("Ab",I574)))</formula>
    </cfRule>
    <cfRule type="containsText" dxfId="318" priority="120" operator="containsText" text="F">
      <formula>NOT(ISERROR(SEARCH("F",I574)))</formula>
    </cfRule>
  </conditionalFormatting>
  <conditionalFormatting sqref="I595:I613">
    <cfRule type="containsText" dxfId="317" priority="115" operator="containsText" text="Dt">
      <formula>NOT(ISERROR(SEARCH("Dt",I595)))</formula>
    </cfRule>
    <cfRule type="containsText" dxfId="316" priority="116" operator="containsText" text="Ab">
      <formula>NOT(ISERROR(SEARCH("Ab",I595)))</formula>
    </cfRule>
    <cfRule type="containsText" dxfId="315" priority="117" operator="containsText" text="F">
      <formula>NOT(ISERROR(SEARCH("F",I595)))</formula>
    </cfRule>
  </conditionalFormatting>
  <conditionalFormatting sqref="I616:I634">
    <cfRule type="containsText" dxfId="314" priority="112" operator="containsText" text="Dt">
      <formula>NOT(ISERROR(SEARCH("Dt",I616)))</formula>
    </cfRule>
    <cfRule type="containsText" dxfId="313" priority="113" operator="containsText" text="Ab">
      <formula>NOT(ISERROR(SEARCH("Ab",I616)))</formula>
    </cfRule>
    <cfRule type="containsText" dxfId="312" priority="114" operator="containsText" text="F">
      <formula>NOT(ISERROR(SEARCH("F",I616)))</formula>
    </cfRule>
  </conditionalFormatting>
  <conditionalFormatting sqref="I637:I655">
    <cfRule type="containsText" dxfId="311" priority="109" operator="containsText" text="Dt">
      <formula>NOT(ISERROR(SEARCH("Dt",I637)))</formula>
    </cfRule>
    <cfRule type="containsText" dxfId="310" priority="110" operator="containsText" text="Ab">
      <formula>NOT(ISERROR(SEARCH("Ab",I637)))</formula>
    </cfRule>
    <cfRule type="containsText" dxfId="309" priority="111" operator="containsText" text="F">
      <formula>NOT(ISERROR(SEARCH("F",I637)))</formula>
    </cfRule>
  </conditionalFormatting>
  <conditionalFormatting sqref="I658:I676">
    <cfRule type="containsText" dxfId="308" priority="106" operator="containsText" text="Dt">
      <formula>NOT(ISERROR(SEARCH("Dt",I658)))</formula>
    </cfRule>
    <cfRule type="containsText" dxfId="307" priority="107" operator="containsText" text="Ab">
      <formula>NOT(ISERROR(SEARCH("Ab",I658)))</formula>
    </cfRule>
    <cfRule type="containsText" dxfId="306" priority="108" operator="containsText" text="F">
      <formula>NOT(ISERROR(SEARCH("F",I658)))</formula>
    </cfRule>
  </conditionalFormatting>
  <conditionalFormatting sqref="I679:I697">
    <cfRule type="containsText" dxfId="305" priority="103" operator="containsText" text="Dt">
      <formula>NOT(ISERROR(SEARCH("Dt",I679)))</formula>
    </cfRule>
    <cfRule type="containsText" dxfId="304" priority="104" operator="containsText" text="Ab">
      <formula>NOT(ISERROR(SEARCH("Ab",I679)))</formula>
    </cfRule>
    <cfRule type="containsText" dxfId="303" priority="105" operator="containsText" text="F">
      <formula>NOT(ISERROR(SEARCH("F",I679)))</formula>
    </cfRule>
  </conditionalFormatting>
  <conditionalFormatting sqref="I700:I718">
    <cfRule type="containsText" dxfId="302" priority="100" operator="containsText" text="Dt">
      <formula>NOT(ISERROR(SEARCH("Dt",I700)))</formula>
    </cfRule>
    <cfRule type="containsText" dxfId="301" priority="101" operator="containsText" text="Ab">
      <formula>NOT(ISERROR(SEARCH("Ab",I700)))</formula>
    </cfRule>
    <cfRule type="containsText" dxfId="300" priority="102" operator="containsText" text="F">
      <formula>NOT(ISERROR(SEARCH("F",I700)))</formula>
    </cfRule>
  </conditionalFormatting>
  <conditionalFormatting sqref="I721:I739">
    <cfRule type="containsText" dxfId="299" priority="97" operator="containsText" text="Dt">
      <formula>NOT(ISERROR(SEARCH("Dt",I721)))</formula>
    </cfRule>
    <cfRule type="containsText" dxfId="298" priority="98" operator="containsText" text="Ab">
      <formula>NOT(ISERROR(SEARCH("Ab",I721)))</formula>
    </cfRule>
    <cfRule type="containsText" dxfId="297" priority="99" operator="containsText" text="F">
      <formula>NOT(ISERROR(SEARCH("F",I721)))</formula>
    </cfRule>
  </conditionalFormatting>
  <conditionalFormatting sqref="I742:I760">
    <cfRule type="containsText" dxfId="296" priority="94" operator="containsText" text="Dt">
      <formula>NOT(ISERROR(SEARCH("Dt",I742)))</formula>
    </cfRule>
    <cfRule type="containsText" dxfId="295" priority="95" operator="containsText" text="Ab">
      <formula>NOT(ISERROR(SEARCH("Ab",I742)))</formula>
    </cfRule>
    <cfRule type="containsText" dxfId="294" priority="96" operator="containsText" text="F">
      <formula>NOT(ISERROR(SEARCH("F",I742)))</formula>
    </cfRule>
  </conditionalFormatting>
  <conditionalFormatting sqref="I763:I781">
    <cfRule type="containsText" dxfId="293" priority="91" operator="containsText" text="Dt">
      <formula>NOT(ISERROR(SEARCH("Dt",I763)))</formula>
    </cfRule>
    <cfRule type="containsText" dxfId="292" priority="92" operator="containsText" text="Ab">
      <formula>NOT(ISERROR(SEARCH("Ab",I763)))</formula>
    </cfRule>
    <cfRule type="containsText" dxfId="291" priority="93" operator="containsText" text="F">
      <formula>NOT(ISERROR(SEARCH("F",I763)))</formula>
    </cfRule>
  </conditionalFormatting>
  <conditionalFormatting sqref="I784:I802">
    <cfRule type="containsText" dxfId="290" priority="88" operator="containsText" text="Dt">
      <formula>NOT(ISERROR(SEARCH("Dt",I784)))</formula>
    </cfRule>
    <cfRule type="containsText" dxfId="289" priority="89" operator="containsText" text="Ab">
      <formula>NOT(ISERROR(SEARCH("Ab",I784)))</formula>
    </cfRule>
    <cfRule type="containsText" dxfId="288" priority="90" operator="containsText" text="F">
      <formula>NOT(ISERROR(SEARCH("F",I784)))</formula>
    </cfRule>
  </conditionalFormatting>
  <conditionalFormatting sqref="I805:I823">
    <cfRule type="containsText" dxfId="287" priority="85" operator="containsText" text="Dt">
      <formula>NOT(ISERROR(SEARCH("Dt",I805)))</formula>
    </cfRule>
    <cfRule type="containsText" dxfId="286" priority="86" operator="containsText" text="Ab">
      <formula>NOT(ISERROR(SEARCH("Ab",I805)))</formula>
    </cfRule>
    <cfRule type="containsText" dxfId="285" priority="87" operator="containsText" text="F">
      <formula>NOT(ISERROR(SEARCH("F",I805)))</formula>
    </cfRule>
  </conditionalFormatting>
  <conditionalFormatting sqref="I826:I844">
    <cfRule type="containsText" dxfId="284" priority="82" operator="containsText" text="Dt">
      <formula>NOT(ISERROR(SEARCH("Dt",I826)))</formula>
    </cfRule>
    <cfRule type="containsText" dxfId="283" priority="83" operator="containsText" text="Ab">
      <formula>NOT(ISERROR(SEARCH("Ab",I826)))</formula>
    </cfRule>
    <cfRule type="containsText" dxfId="282" priority="84" operator="containsText" text="F">
      <formula>NOT(ISERROR(SEARCH("F",I826)))</formula>
    </cfRule>
  </conditionalFormatting>
  <conditionalFormatting sqref="I847:I865">
    <cfRule type="containsText" dxfId="281" priority="79" operator="containsText" text="Dt">
      <formula>NOT(ISERROR(SEARCH("Dt",I847)))</formula>
    </cfRule>
    <cfRule type="containsText" dxfId="280" priority="80" operator="containsText" text="Ab">
      <formula>NOT(ISERROR(SEARCH("Ab",I847)))</formula>
    </cfRule>
    <cfRule type="containsText" dxfId="279" priority="81" operator="containsText" text="F">
      <formula>NOT(ISERROR(SEARCH("F",I847)))</formula>
    </cfRule>
  </conditionalFormatting>
  <conditionalFormatting sqref="I868:I886">
    <cfRule type="containsText" dxfId="278" priority="76" operator="containsText" text="Dt">
      <formula>NOT(ISERROR(SEARCH("Dt",I868)))</formula>
    </cfRule>
    <cfRule type="containsText" dxfId="277" priority="77" operator="containsText" text="Ab">
      <formula>NOT(ISERROR(SEARCH("Ab",I868)))</formula>
    </cfRule>
    <cfRule type="containsText" dxfId="276" priority="78" operator="containsText" text="F">
      <formula>NOT(ISERROR(SEARCH("F",I868)))</formula>
    </cfRule>
  </conditionalFormatting>
  <conditionalFormatting sqref="I889:I907">
    <cfRule type="containsText" dxfId="275" priority="73" operator="containsText" text="Dt">
      <formula>NOT(ISERROR(SEARCH("Dt",I889)))</formula>
    </cfRule>
    <cfRule type="containsText" dxfId="274" priority="74" operator="containsText" text="Ab">
      <formula>NOT(ISERROR(SEARCH("Ab",I889)))</formula>
    </cfRule>
    <cfRule type="containsText" dxfId="273" priority="75" operator="containsText" text="F">
      <formula>NOT(ISERROR(SEARCH("F",I889)))</formula>
    </cfRule>
  </conditionalFormatting>
  <conditionalFormatting sqref="I910:I928">
    <cfRule type="containsText" dxfId="272" priority="70" operator="containsText" text="Dt">
      <formula>NOT(ISERROR(SEARCH("Dt",I910)))</formula>
    </cfRule>
    <cfRule type="containsText" dxfId="271" priority="71" operator="containsText" text="Ab">
      <formula>NOT(ISERROR(SEARCH("Ab",I910)))</formula>
    </cfRule>
    <cfRule type="containsText" dxfId="270" priority="72" operator="containsText" text="F">
      <formula>NOT(ISERROR(SEARCH("F",I910)))</formula>
    </cfRule>
  </conditionalFormatting>
  <conditionalFormatting sqref="I931:I949">
    <cfRule type="containsText" dxfId="269" priority="67" operator="containsText" text="Dt">
      <formula>NOT(ISERROR(SEARCH("Dt",I931)))</formula>
    </cfRule>
    <cfRule type="containsText" dxfId="268" priority="68" operator="containsText" text="Ab">
      <formula>NOT(ISERROR(SEARCH("Ab",I931)))</formula>
    </cfRule>
    <cfRule type="containsText" dxfId="267" priority="69" operator="containsText" text="F">
      <formula>NOT(ISERROR(SEARCH("F",I931)))</formula>
    </cfRule>
  </conditionalFormatting>
  <conditionalFormatting sqref="I952:I970">
    <cfRule type="containsText" dxfId="266" priority="64" operator="containsText" text="Dt">
      <formula>NOT(ISERROR(SEARCH("Dt",I952)))</formula>
    </cfRule>
    <cfRule type="containsText" dxfId="265" priority="65" operator="containsText" text="Ab">
      <formula>NOT(ISERROR(SEARCH("Ab",I952)))</formula>
    </cfRule>
    <cfRule type="containsText" dxfId="264" priority="66" operator="containsText" text="F">
      <formula>NOT(ISERROR(SEARCH("F",I952)))</formula>
    </cfRule>
  </conditionalFormatting>
  <conditionalFormatting sqref="I973:I991">
    <cfRule type="containsText" dxfId="263" priority="61" operator="containsText" text="Dt">
      <formula>NOT(ISERROR(SEARCH("Dt",I973)))</formula>
    </cfRule>
    <cfRule type="containsText" dxfId="262" priority="62" operator="containsText" text="Ab">
      <formula>NOT(ISERROR(SEARCH("Ab",I973)))</formula>
    </cfRule>
    <cfRule type="containsText" dxfId="261" priority="63" operator="containsText" text="F">
      <formula>NOT(ISERROR(SEARCH("F",I973)))</formula>
    </cfRule>
  </conditionalFormatting>
  <conditionalFormatting sqref="I994:I1012">
    <cfRule type="containsText" dxfId="260" priority="58" operator="containsText" text="Dt">
      <formula>NOT(ISERROR(SEARCH("Dt",I994)))</formula>
    </cfRule>
    <cfRule type="containsText" dxfId="259" priority="59" operator="containsText" text="Ab">
      <formula>NOT(ISERROR(SEARCH("Ab",I994)))</formula>
    </cfRule>
    <cfRule type="containsText" dxfId="258" priority="60" operator="containsText" text="F">
      <formula>NOT(ISERROR(SEARCH("F",I994)))</formula>
    </cfRule>
  </conditionalFormatting>
  <conditionalFormatting sqref="I1015:I1033">
    <cfRule type="containsText" dxfId="257" priority="55" operator="containsText" text="Dt">
      <formula>NOT(ISERROR(SEARCH("Dt",I1015)))</formula>
    </cfRule>
    <cfRule type="containsText" dxfId="256" priority="56" operator="containsText" text="Ab">
      <formula>NOT(ISERROR(SEARCH("Ab",I1015)))</formula>
    </cfRule>
    <cfRule type="containsText" dxfId="255" priority="57" operator="containsText" text="F">
      <formula>NOT(ISERROR(SEARCH("F",I1015)))</formula>
    </cfRule>
  </conditionalFormatting>
  <conditionalFormatting sqref="I1036:I1054">
    <cfRule type="containsText" dxfId="254" priority="52" operator="containsText" text="Dt">
      <formula>NOT(ISERROR(SEARCH("Dt",I1036)))</formula>
    </cfRule>
    <cfRule type="containsText" dxfId="253" priority="53" operator="containsText" text="Ab">
      <formula>NOT(ISERROR(SEARCH("Ab",I1036)))</formula>
    </cfRule>
    <cfRule type="containsText" dxfId="252" priority="54" operator="containsText" text="F">
      <formula>NOT(ISERROR(SEARCH("F",I1036)))</formula>
    </cfRule>
  </conditionalFormatting>
  <conditionalFormatting sqref="I1057:I1075">
    <cfRule type="containsText" dxfId="251" priority="49" operator="containsText" text="Dt">
      <formula>NOT(ISERROR(SEARCH("Dt",I1057)))</formula>
    </cfRule>
    <cfRule type="containsText" dxfId="250" priority="50" operator="containsText" text="Ab">
      <formula>NOT(ISERROR(SEARCH("Ab",I1057)))</formula>
    </cfRule>
    <cfRule type="containsText" dxfId="249" priority="51" operator="containsText" text="F">
      <formula>NOT(ISERROR(SEARCH("F",I1057)))</formula>
    </cfRule>
  </conditionalFormatting>
  <conditionalFormatting sqref="I1078:I1096">
    <cfRule type="containsText" dxfId="248" priority="46" operator="containsText" text="Dt">
      <formula>NOT(ISERROR(SEARCH("Dt",I1078)))</formula>
    </cfRule>
    <cfRule type="containsText" dxfId="247" priority="47" operator="containsText" text="Ab">
      <formula>NOT(ISERROR(SEARCH("Ab",I1078)))</formula>
    </cfRule>
    <cfRule type="containsText" dxfId="246" priority="48" operator="containsText" text="F">
      <formula>NOT(ISERROR(SEARCH("F",I1078)))</formula>
    </cfRule>
  </conditionalFormatting>
  <conditionalFormatting sqref="I1099:I1117">
    <cfRule type="containsText" dxfId="245" priority="43" operator="containsText" text="Dt">
      <formula>NOT(ISERROR(SEARCH("Dt",I1099)))</formula>
    </cfRule>
    <cfRule type="containsText" dxfId="244" priority="44" operator="containsText" text="Ab">
      <formula>NOT(ISERROR(SEARCH("Ab",I1099)))</formula>
    </cfRule>
    <cfRule type="containsText" dxfId="243" priority="45" operator="containsText" text="F">
      <formula>NOT(ISERROR(SEARCH("F",I1099)))</formula>
    </cfRule>
  </conditionalFormatting>
  <conditionalFormatting sqref="I1120:I1138">
    <cfRule type="containsText" dxfId="242" priority="40" operator="containsText" text="Dt">
      <formula>NOT(ISERROR(SEARCH("Dt",I1120)))</formula>
    </cfRule>
    <cfRule type="containsText" dxfId="241" priority="41" operator="containsText" text="Ab">
      <formula>NOT(ISERROR(SEARCH("Ab",I1120)))</formula>
    </cfRule>
    <cfRule type="containsText" dxfId="240" priority="42" operator="containsText" text="F">
      <formula>NOT(ISERROR(SEARCH("F",I1120)))</formula>
    </cfRule>
  </conditionalFormatting>
  <conditionalFormatting sqref="I1141:I1159">
    <cfRule type="containsText" dxfId="239" priority="37" operator="containsText" text="Dt">
      <formula>NOT(ISERROR(SEARCH("Dt",I1141)))</formula>
    </cfRule>
    <cfRule type="containsText" dxfId="238" priority="38" operator="containsText" text="Ab">
      <formula>NOT(ISERROR(SEARCH("Ab",I1141)))</formula>
    </cfRule>
    <cfRule type="containsText" dxfId="237" priority="39" operator="containsText" text="F">
      <formula>NOT(ISERROR(SEARCH("F",I1141)))</formula>
    </cfRule>
  </conditionalFormatting>
  <conditionalFormatting sqref="I1162:I1180">
    <cfRule type="containsText" dxfId="236" priority="34" operator="containsText" text="Dt">
      <formula>NOT(ISERROR(SEARCH("Dt",I1162)))</formula>
    </cfRule>
    <cfRule type="containsText" dxfId="235" priority="35" operator="containsText" text="Ab">
      <formula>NOT(ISERROR(SEARCH("Ab",I1162)))</formula>
    </cfRule>
    <cfRule type="containsText" dxfId="234" priority="36" operator="containsText" text="F">
      <formula>NOT(ISERROR(SEARCH("F",I1162)))</formula>
    </cfRule>
  </conditionalFormatting>
  <conditionalFormatting sqref="I1183:I1201">
    <cfRule type="containsText" dxfId="233" priority="31" operator="containsText" text="Dt">
      <formula>NOT(ISERROR(SEARCH("Dt",I1183)))</formula>
    </cfRule>
    <cfRule type="containsText" dxfId="232" priority="32" operator="containsText" text="Ab">
      <formula>NOT(ISERROR(SEARCH("Ab",I1183)))</formula>
    </cfRule>
    <cfRule type="containsText" dxfId="231" priority="33" operator="containsText" text="F">
      <formula>NOT(ISERROR(SEARCH("F",I1183)))</formula>
    </cfRule>
  </conditionalFormatting>
  <conditionalFormatting sqref="I1204:I1222">
    <cfRule type="containsText" dxfId="230" priority="28" operator="containsText" text="Dt">
      <formula>NOT(ISERROR(SEARCH("Dt",I1204)))</formula>
    </cfRule>
    <cfRule type="containsText" dxfId="229" priority="29" operator="containsText" text="Ab">
      <formula>NOT(ISERROR(SEARCH("Ab",I1204)))</formula>
    </cfRule>
    <cfRule type="containsText" dxfId="228" priority="30" operator="containsText" text="F">
      <formula>NOT(ISERROR(SEARCH("F",I1204)))</formula>
    </cfRule>
  </conditionalFormatting>
  <conditionalFormatting sqref="I1225:I1243">
    <cfRule type="containsText" dxfId="227" priority="25" operator="containsText" text="Dt">
      <formula>NOT(ISERROR(SEARCH("Dt",I1225)))</formula>
    </cfRule>
    <cfRule type="containsText" dxfId="226" priority="26" operator="containsText" text="Ab">
      <formula>NOT(ISERROR(SEARCH("Ab",I1225)))</formula>
    </cfRule>
    <cfRule type="containsText" dxfId="225" priority="27" operator="containsText" text="F">
      <formula>NOT(ISERROR(SEARCH("F",I1225)))</formula>
    </cfRule>
  </conditionalFormatting>
  <conditionalFormatting sqref="I1246:I1264">
    <cfRule type="containsText" dxfId="224" priority="22" operator="containsText" text="Dt">
      <formula>NOT(ISERROR(SEARCH("Dt",I1246)))</formula>
    </cfRule>
    <cfRule type="containsText" dxfId="223" priority="23" operator="containsText" text="Ab">
      <formula>NOT(ISERROR(SEARCH("Ab",I1246)))</formula>
    </cfRule>
    <cfRule type="containsText" dxfId="222" priority="24" operator="containsText" text="F">
      <formula>NOT(ISERROR(SEARCH("F",I1246)))</formula>
    </cfRule>
  </conditionalFormatting>
  <conditionalFormatting sqref="I1267:I1285">
    <cfRule type="containsText" dxfId="221" priority="19" operator="containsText" text="Dt">
      <formula>NOT(ISERROR(SEARCH("Dt",I1267)))</formula>
    </cfRule>
    <cfRule type="containsText" dxfId="220" priority="20" operator="containsText" text="Ab">
      <formula>NOT(ISERROR(SEARCH("Ab",I1267)))</formula>
    </cfRule>
    <cfRule type="containsText" dxfId="219" priority="21" operator="containsText" text="F">
      <formula>NOT(ISERROR(SEARCH("F",I1267)))</formula>
    </cfRule>
  </conditionalFormatting>
  <conditionalFormatting sqref="I1288:I1306">
    <cfRule type="containsText" dxfId="218" priority="16" operator="containsText" text="Dt">
      <formula>NOT(ISERROR(SEARCH("Dt",I1288)))</formula>
    </cfRule>
    <cfRule type="containsText" dxfId="217" priority="17" operator="containsText" text="Ab">
      <formula>NOT(ISERROR(SEARCH("Ab",I1288)))</formula>
    </cfRule>
    <cfRule type="containsText" dxfId="216" priority="18" operator="containsText" text="F">
      <formula>NOT(ISERROR(SEARCH("F",I1288)))</formula>
    </cfRule>
  </conditionalFormatting>
  <conditionalFormatting sqref="I1309:I1327">
    <cfRule type="containsText" dxfId="215" priority="13" operator="containsText" text="Dt">
      <formula>NOT(ISERROR(SEARCH("Dt",I1309)))</formula>
    </cfRule>
    <cfRule type="containsText" dxfId="214" priority="14" operator="containsText" text="Ab">
      <formula>NOT(ISERROR(SEARCH("Ab",I1309)))</formula>
    </cfRule>
    <cfRule type="containsText" dxfId="213" priority="15" operator="containsText" text="F">
      <formula>NOT(ISERROR(SEARCH("F",I1309)))</formula>
    </cfRule>
  </conditionalFormatting>
  <conditionalFormatting sqref="I1330:I1348">
    <cfRule type="containsText" dxfId="212" priority="10" operator="containsText" text="Dt">
      <formula>NOT(ISERROR(SEARCH("Dt",I1330)))</formula>
    </cfRule>
    <cfRule type="containsText" dxfId="211" priority="11" operator="containsText" text="Ab">
      <formula>NOT(ISERROR(SEARCH("Ab",I1330)))</formula>
    </cfRule>
    <cfRule type="containsText" dxfId="210" priority="12" operator="containsText" text="F">
      <formula>NOT(ISERROR(SEARCH("F",I1330)))</formula>
    </cfRule>
  </conditionalFormatting>
  <conditionalFormatting sqref="I1351:I1369">
    <cfRule type="containsText" dxfId="209" priority="7" operator="containsText" text="Dt">
      <formula>NOT(ISERROR(SEARCH("Dt",I1351)))</formula>
    </cfRule>
    <cfRule type="containsText" dxfId="208" priority="8" operator="containsText" text="Ab">
      <formula>NOT(ISERROR(SEARCH("Ab",I1351)))</formula>
    </cfRule>
    <cfRule type="containsText" dxfId="207" priority="9" operator="containsText" text="F">
      <formula>NOT(ISERROR(SEARCH("F",I1351)))</formula>
    </cfRule>
  </conditionalFormatting>
  <conditionalFormatting sqref="I1372:I1390">
    <cfRule type="containsText" dxfId="206" priority="4" operator="containsText" text="Dt">
      <formula>NOT(ISERROR(SEARCH("Dt",I1372)))</formula>
    </cfRule>
    <cfRule type="containsText" dxfId="205" priority="5" operator="containsText" text="Ab">
      <formula>NOT(ISERROR(SEARCH("Ab",I1372)))</formula>
    </cfRule>
    <cfRule type="containsText" dxfId="204" priority="6" operator="containsText" text="F">
      <formula>NOT(ISERROR(SEARCH("F",I1372)))</formula>
    </cfRule>
  </conditionalFormatting>
  <conditionalFormatting sqref="I1393:I1411">
    <cfRule type="containsText" dxfId="203" priority="1" operator="containsText" text="Dt">
      <formula>NOT(ISERROR(SEARCH("Dt",I1393)))</formula>
    </cfRule>
    <cfRule type="containsText" dxfId="202" priority="2" operator="containsText" text="Ab">
      <formula>NOT(ISERROR(SEARCH("Ab",I1393)))</formula>
    </cfRule>
    <cfRule type="containsText" dxfId="201" priority="3" operator="containsText" text="F">
      <formula>NOT(ISERROR(SEARCH("F",I1393)))</formula>
    </cfRule>
  </conditionalFormatting>
  <printOptions horizontalCentered="1"/>
  <pageMargins left="0.31496062992126" right="0.31496062992126" top="0.85433070899999997" bottom="0.71" header="0.36811023599999998" footer="0.31496062992126"/>
  <pageSetup paperSize="9" scale="96" orientation="portrait" r:id="rId1"/>
  <headerFooter>
    <oddHeader>&amp;C&amp;G&amp;R&amp;"Times New Roman,Bold"&amp;12&amp;USl. No.: B. Tech/ CSE/2025-29/10&amp;P</oddHeader>
    <oddFooter xml:space="preserve">&amp;L&amp;"Times New Roman,Bold"&amp;12Prepared by                           Checked by
03.02.2026&amp;C&amp;"Times New Roman,Bold"&amp;12                                                  Examination Controller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F1D6-B8C8-4D48-BB1D-604065E690B5}">
  <dimension ref="A1:J1413"/>
  <sheetViews>
    <sheetView view="pageLayout" zoomScaleNormal="100" workbookViewId="0">
      <selection activeCell="B27" sqref="B27"/>
    </sheetView>
  </sheetViews>
  <sheetFormatPr defaultColWidth="8.85546875" defaultRowHeight="27.95" customHeight="1" x14ac:dyDescent="0.25"/>
  <cols>
    <col min="5" max="5" width="15.85546875" customWidth="1"/>
  </cols>
  <sheetData>
    <row r="1" spans="1:10" ht="27.95" customHeight="1" x14ac:dyDescent="0.25">
      <c r="A1" s="65" t="s">
        <v>111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27.95" customHeight="1" x14ac:dyDescent="0.25">
      <c r="A2" s="66" t="s">
        <v>22</v>
      </c>
      <c r="B2" s="66"/>
      <c r="C2" s="66"/>
      <c r="D2" s="66"/>
      <c r="E2" s="66"/>
      <c r="F2" s="66"/>
      <c r="G2" s="66"/>
      <c r="H2" s="66"/>
      <c r="I2" s="66"/>
      <c r="J2" s="66"/>
    </row>
    <row r="3" spans="1:10" ht="27.95" customHeight="1" x14ac:dyDescent="0.25">
      <c r="A3" s="67" t="s">
        <v>23</v>
      </c>
      <c r="B3" s="67"/>
      <c r="C3" s="67"/>
      <c r="D3" s="67"/>
      <c r="E3" s="67"/>
      <c r="F3" s="67"/>
      <c r="G3" s="67"/>
      <c r="H3" s="67"/>
      <c r="I3" s="67"/>
      <c r="J3" s="67"/>
    </row>
    <row r="4" spans="1:10" ht="27.95" customHeight="1" x14ac:dyDescent="0.25">
      <c r="A4" s="13"/>
      <c r="B4" s="68" t="s">
        <v>51</v>
      </c>
      <c r="C4" s="68"/>
      <c r="D4" s="68"/>
      <c r="E4" s="68"/>
      <c r="F4" s="68"/>
      <c r="G4" s="68"/>
      <c r="H4" s="68"/>
      <c r="I4" s="68"/>
      <c r="J4" s="13"/>
    </row>
    <row r="5" spans="1:10" ht="27.95" customHeight="1" x14ac:dyDescent="0.25">
      <c r="A5" s="14"/>
      <c r="B5" s="69" t="s">
        <v>110</v>
      </c>
      <c r="C5" s="69"/>
      <c r="D5" s="69"/>
      <c r="E5" s="69"/>
      <c r="F5" s="69"/>
      <c r="G5" s="69"/>
      <c r="H5" s="69"/>
      <c r="I5" s="69"/>
      <c r="J5" s="14"/>
    </row>
    <row r="6" spans="1:10" ht="27.95" customHeight="1" x14ac:dyDescent="0.25">
      <c r="B6" s="69"/>
      <c r="C6" s="69"/>
      <c r="D6" s="69"/>
      <c r="E6" s="69"/>
      <c r="F6" s="69"/>
      <c r="G6" s="69"/>
      <c r="H6" s="69"/>
      <c r="I6" s="69"/>
      <c r="J6" s="14"/>
    </row>
    <row r="7" spans="1:10" ht="27.95" customHeight="1" x14ac:dyDescent="0.25">
      <c r="A7" s="62" t="s">
        <v>26</v>
      </c>
      <c r="B7" s="62"/>
      <c r="C7" s="62" t="str">
        <f ca="1">INDIRECT(_xlfn.TEXTJOIN("",TRUE,A26,"!",ADDRESS(9+(A27-1)*A23,2)))</f>
        <v>AADITYA KOLI</v>
      </c>
      <c r="D7" s="62"/>
      <c r="E7" s="62"/>
      <c r="F7" s="62" t="s">
        <v>52</v>
      </c>
      <c r="G7" s="62"/>
      <c r="H7" s="62"/>
      <c r="I7" s="63">
        <f ca="1">INDIRECT(_xlfn.TEXTJOIN("",TRUE,A26,"!",ADDRESS(9+(A27-1)*A23,9)))</f>
        <v>250090101001</v>
      </c>
      <c r="J7" s="63"/>
    </row>
    <row r="8" spans="1:10" ht="27.95" customHeight="1" x14ac:dyDescent="0.25">
      <c r="A8" s="62" t="s">
        <v>27</v>
      </c>
      <c r="B8" s="62"/>
      <c r="C8" s="62" t="str">
        <f ca="1">INDIRECT(_xlfn.TEXTJOIN("",TRUE,A26,"!",ADDRESS(9+(A27-1)*A23,5)))</f>
        <v>RAVI KOLI</v>
      </c>
      <c r="D8" s="62"/>
      <c r="E8" s="62"/>
      <c r="F8" s="64" t="s">
        <v>53</v>
      </c>
      <c r="G8" s="64"/>
      <c r="H8" s="64"/>
      <c r="I8" s="63">
        <f ca="1">INDIRECT(_xlfn.TEXTJOIN("",TRUE,A26,"!",ADDRESS(9+(A27-1)*A23,13)))</f>
        <v>0</v>
      </c>
      <c r="J8" s="63"/>
    </row>
    <row r="9" spans="1:10" ht="27.95" customHeight="1" x14ac:dyDescent="0.25">
      <c r="A9" s="59" t="s">
        <v>30</v>
      </c>
      <c r="B9" s="59"/>
      <c r="C9" s="59" t="s">
        <v>31</v>
      </c>
      <c r="D9" s="59"/>
      <c r="E9" s="59"/>
      <c r="F9" s="59"/>
      <c r="G9" s="59"/>
      <c r="H9" s="15" t="s">
        <v>32</v>
      </c>
      <c r="I9" s="15" t="s">
        <v>12</v>
      </c>
      <c r="J9" s="15" t="s">
        <v>36</v>
      </c>
    </row>
    <row r="10" spans="1:10" ht="27.95" customHeight="1" x14ac:dyDescent="0.25">
      <c r="A10" s="49" t="str">
        <f ca="1">INDIRECT(_xlfn.TEXTJOIN("",TRUE,A26,"!",ADDRESS(13+(A27-1)*A23,1)))</f>
        <v>AHT 001</v>
      </c>
      <c r="B10" s="50"/>
      <c r="C10" s="51" t="str">
        <f ca="1">INDIRECT(_xlfn.TEXTJOIN("",TRUE,A26,"!",ADDRESS(13+(A27-1)*A23,2)))</f>
        <v>Engineering Physics</v>
      </c>
      <c r="D10" s="52"/>
      <c r="E10" s="52"/>
      <c r="F10" s="52"/>
      <c r="G10" s="53"/>
      <c r="H10" s="20">
        <f ca="1">INDIRECT(_xlfn.TEXTJOIN("",TRUE,A26,"!",ADDRESS(13+(A27-1)*A23,6)))</f>
        <v>4</v>
      </c>
      <c r="I10" s="20" t="b">
        <f ca="1">INDIRECT(_xlfn.TEXTJOIN("",TRUE,A26,"!",ADDRESS(13+(A27-1)*A23,13)))</f>
        <v>0</v>
      </c>
      <c r="J10" s="20" t="e">
        <f ca="1">INDIRECT(_xlfn.TEXTJOIN("",TRUE,A26,"!",ADDRESS(13+(A27-1)*A23,14)))</f>
        <v>#N/A</v>
      </c>
    </row>
    <row r="11" spans="1:10" ht="27.95" customHeight="1" x14ac:dyDescent="0.25">
      <c r="A11" s="49" t="str">
        <f ca="1">INDIRECT(_xlfn.TEXTJOIN("",TRUE,A26,"!",ADDRESS(14+(A27-1)*A23,1)))</f>
        <v>AHT 005</v>
      </c>
      <c r="B11" s="50"/>
      <c r="C11" s="51" t="str">
        <f ca="1">INDIRECT(_xlfn.TEXTJOIN("",TRUE,A26,"!",ADDRESS(14+(A27-1)*A23,2)))</f>
        <v>Analytical Mathematics</v>
      </c>
      <c r="D11" s="52"/>
      <c r="E11" s="52"/>
      <c r="F11" s="52"/>
      <c r="G11" s="53"/>
      <c r="H11" s="20">
        <f ca="1">INDIRECT(_xlfn.TEXTJOIN("",TRUE,A26,"!",ADDRESS(14+(A27-1)*A23,6)))</f>
        <v>4</v>
      </c>
      <c r="I11" s="20" t="str">
        <f ca="1">INDIRECT(_xlfn.TEXTJOIN("",TRUE,A26,"!",ADDRESS(14+(A27-1)*A23,13)))</f>
        <v>Dt</v>
      </c>
      <c r="J11" s="20">
        <f ca="1">INDIRECT(_xlfn.TEXTJOIN("",TRUE,A26,"!",ADDRESS(14+(A27-1)*A23,14)))</f>
        <v>0</v>
      </c>
    </row>
    <row r="12" spans="1:10" ht="27.95" customHeight="1" x14ac:dyDescent="0.25">
      <c r="A12" s="49" t="str">
        <f ca="1">INDIRECT(_xlfn.TEXTJOIN("",TRUE,A26,"!",ADDRESS(15+(A27-1)*A23,1)))</f>
        <v>EET 001</v>
      </c>
      <c r="B12" s="50"/>
      <c r="C12" s="51" t="str">
        <f ca="1">INDIRECT(_xlfn.TEXTJOIN("",TRUE,A26,"!",ADDRESS(15+(A27-1)*A23,2)))</f>
        <v>Basic Electrical Engineering</v>
      </c>
      <c r="D12" s="52"/>
      <c r="E12" s="52"/>
      <c r="F12" s="52"/>
      <c r="G12" s="53"/>
      <c r="H12" s="20">
        <f ca="1">INDIRECT(_xlfn.TEXTJOIN("",TRUE,A26,"!",ADDRESS(15+(A27-1)*A23,6)))</f>
        <v>4</v>
      </c>
      <c r="I12" s="20" t="str">
        <f ca="1">INDIRECT(_xlfn.TEXTJOIN("",TRUE,A26,"!",ADDRESS(15+(A27-1)*A23,13)))</f>
        <v>P</v>
      </c>
      <c r="J12" s="20">
        <f ca="1">INDIRECT(_xlfn.TEXTJOIN("",TRUE,A26,"!",ADDRESS(15+(A27-1)*A23,14)))</f>
        <v>4</v>
      </c>
    </row>
    <row r="13" spans="1:10" ht="27.95" customHeight="1" x14ac:dyDescent="0.25">
      <c r="A13" s="49" t="str">
        <f ca="1">INDIRECT(_xlfn.TEXTJOIN("",TRUE,A26,"!",ADDRESS(16+(A27-1)*A23,1)))</f>
        <v>CST 001</v>
      </c>
      <c r="B13" s="50"/>
      <c r="C13" s="51" t="str">
        <f ca="1">INDIRECT(_xlfn.TEXTJOIN("",TRUE,A26,"!",ADDRESS(16+(A27-1)*A23,2)))</f>
        <v>Programming for Problem Solving</v>
      </c>
      <c r="D13" s="52"/>
      <c r="E13" s="52"/>
      <c r="F13" s="52"/>
      <c r="G13" s="53"/>
      <c r="H13" s="20">
        <f ca="1">INDIRECT(_xlfn.TEXTJOIN("",TRUE,A26,"!",ADDRESS(16+(A27-1)*A23,6)))</f>
        <v>4</v>
      </c>
      <c r="I13" s="20" t="str">
        <f ca="1">INDIRECT(_xlfn.TEXTJOIN("",TRUE,A26,"!",ADDRESS(16+(A27-1)*A23,13)))</f>
        <v>C</v>
      </c>
      <c r="J13" s="20">
        <f ca="1">INDIRECT(_xlfn.TEXTJOIN("",TRUE,A26,"!",ADDRESS(16+(A27-1)*A23,14)))</f>
        <v>5</v>
      </c>
    </row>
    <row r="14" spans="1:10" ht="27.95" customHeight="1" x14ac:dyDescent="0.25">
      <c r="A14" s="49" t="str">
        <f ca="1">INDIRECT(_xlfn.TEXTJOIN("",TRUE,A26,"!",ADDRESS(17+(A27-1)*A23,1)))</f>
        <v>AHT 004</v>
      </c>
      <c r="B14" s="50"/>
      <c r="C14" s="51" t="str">
        <f ca="1">INDIRECT(_xlfn.TEXTJOIN("",TRUE,A26,"!",ADDRESS(17+(A27-1)*A23,2)))</f>
        <v>Environmental Studies ($)</v>
      </c>
      <c r="D14" s="52"/>
      <c r="E14" s="52"/>
      <c r="F14" s="52"/>
      <c r="G14" s="53"/>
      <c r="H14" s="20">
        <f ca="1">INDIRECT(_xlfn.TEXTJOIN("",TRUE,A26,"!",ADDRESS(17+(A27-1)*A23,6)))</f>
        <v>0</v>
      </c>
      <c r="I14" s="20" t="str">
        <f ca="1">INDIRECT(_xlfn.TEXTJOIN("",TRUE,A26,"!",ADDRESS(17+(A27-1)*A23,13)))</f>
        <v>P</v>
      </c>
      <c r="J14" s="20">
        <f ca="1">INDIRECT(_xlfn.TEXTJOIN("",TRUE,A26,"!",ADDRESS(17+(A27-1)*A23,14)))</f>
        <v>4</v>
      </c>
    </row>
    <row r="15" spans="1:10" ht="27.95" customHeight="1" x14ac:dyDescent="0.25">
      <c r="A15" s="49" t="str">
        <f ca="1">INDIRECT(_xlfn.TEXTJOIN("",TRUE,A26,"!",ADDRESS(18+(A27-1)*A23,1)))</f>
        <v>AHP 001</v>
      </c>
      <c r="B15" s="50"/>
      <c r="C15" s="51" t="str">
        <f ca="1">INDIRECT(_xlfn.TEXTJOIN("",TRUE,A26,"!",ADDRESS(18+(A27-1)*A23,2)))</f>
        <v>Engineering Physics Lab</v>
      </c>
      <c r="D15" s="52"/>
      <c r="E15" s="52"/>
      <c r="F15" s="52"/>
      <c r="G15" s="53"/>
      <c r="H15" s="20">
        <f ca="1">INDIRECT(_xlfn.TEXTJOIN("",TRUE,A26,"!",ADDRESS(18+(A27-1)*A23,6)))</f>
        <v>1</v>
      </c>
      <c r="I15" s="20" t="str">
        <f ca="1">INDIRECT(_xlfn.TEXTJOIN("",TRUE,A26,"!",ADDRESS(18+(A27-1)*A23,13)))</f>
        <v>B+</v>
      </c>
      <c r="J15" s="20">
        <f ca="1">INDIRECT(_xlfn.TEXTJOIN("",TRUE,A26,"!",ADDRESS(18+(A27-1)*A23,14)))</f>
        <v>7</v>
      </c>
    </row>
    <row r="16" spans="1:10" ht="27.95" customHeight="1" x14ac:dyDescent="0.25">
      <c r="A16" s="49" t="str">
        <f ca="1">INDIRECT(_xlfn.TEXTJOIN("",TRUE,A26,"!",ADDRESS(19+(A27-1)*A23,1)))</f>
        <v>EEP 001</v>
      </c>
      <c r="B16" s="50"/>
      <c r="C16" s="51" t="str">
        <f ca="1">INDIRECT(_xlfn.TEXTJOIN("",TRUE,A26,"!",ADDRESS(19+(A27-1)*A23,2)))</f>
        <v>Basic Electrical Engineering Lab</v>
      </c>
      <c r="D16" s="52"/>
      <c r="E16" s="52"/>
      <c r="F16" s="52"/>
      <c r="G16" s="53"/>
      <c r="H16" s="20">
        <f ca="1">INDIRECT(_xlfn.TEXTJOIN("",TRUE,A26,"!",ADDRESS(19+(A27-1)*A23,6)))</f>
        <v>1</v>
      </c>
      <c r="I16" s="20" t="str">
        <f ca="1">INDIRECT(_xlfn.TEXTJOIN("",TRUE,A26,"!",ADDRESS(19+(A27-1)*A23,13)))</f>
        <v>B+</v>
      </c>
      <c r="J16" s="20">
        <f ca="1">INDIRECT(_xlfn.TEXTJOIN("",TRUE,A26,"!",ADDRESS(19+(A27-1)*A23,14)))</f>
        <v>7</v>
      </c>
    </row>
    <row r="17" spans="1:10" ht="27.95" customHeight="1" x14ac:dyDescent="0.25">
      <c r="A17" s="49" t="str">
        <f ca="1">INDIRECT(_xlfn.TEXTJOIN("",TRUE,A26,"!",ADDRESS(20+(A27-1)*A23,1)))</f>
        <v>CSP 001</v>
      </c>
      <c r="B17" s="50"/>
      <c r="C17" s="51" t="str">
        <f ca="1">INDIRECT(_xlfn.TEXTJOIN("",TRUE,A26,"!",ADDRESS(20+(A27-1)*A23,2)))</f>
        <v>Programming for Problem Solving Lab</v>
      </c>
      <c r="D17" s="52"/>
      <c r="E17" s="52"/>
      <c r="F17" s="52"/>
      <c r="G17" s="53"/>
      <c r="H17" s="20">
        <f ca="1">INDIRECT(_xlfn.TEXTJOIN("",TRUE,A26,"!",ADDRESS(20+(A27-1)*A23,6)))</f>
        <v>1</v>
      </c>
      <c r="I17" s="20" t="str">
        <f ca="1">INDIRECT(_xlfn.TEXTJOIN("",TRUE,A26,"!",ADDRESS(20+(A27-1)*A23,13)))</f>
        <v>A</v>
      </c>
      <c r="J17" s="20">
        <f ca="1">INDIRECT(_xlfn.TEXTJOIN("",TRUE,A26,"!",ADDRESS(20+(A27-1)*A23,14)))</f>
        <v>8</v>
      </c>
    </row>
    <row r="18" spans="1:10" ht="27.95" customHeight="1" x14ac:dyDescent="0.25">
      <c r="A18" s="49" t="str">
        <f ca="1">INDIRECT(_xlfn.TEXTJOIN("",TRUE,A26,"!",ADDRESS(21+(A27-1)*A23,1)))</f>
        <v>MEP 002</v>
      </c>
      <c r="B18" s="50"/>
      <c r="C18" s="51" t="str">
        <f ca="1">INDIRECT(_xlfn.TEXTJOIN("",TRUE,A26,"!",ADDRESS(21+(A27-1)*A23,2)))</f>
        <v>Engineering Graphics &amp; Design Lab</v>
      </c>
      <c r="D18" s="52"/>
      <c r="E18" s="52"/>
      <c r="F18" s="52"/>
      <c r="G18" s="53"/>
      <c r="H18" s="20">
        <f ca="1">INDIRECT(_xlfn.TEXTJOIN("",TRUE,A26,"!",ADDRESS(21+(A27-1)*A23,6)))</f>
        <v>2</v>
      </c>
      <c r="I18" s="20" t="str">
        <f ca="1">INDIRECT(_xlfn.TEXTJOIN("",TRUE,A26,"!",ADDRESS(21+(A27-1)*A23,13)))</f>
        <v>B</v>
      </c>
      <c r="J18" s="20">
        <f ca="1">INDIRECT(_xlfn.TEXTJOIN("",TRUE,A26,"!",ADDRESS(21+(A27-1)*A23,14)))</f>
        <v>6</v>
      </c>
    </row>
    <row r="19" spans="1:10" ht="27.95" customHeight="1" x14ac:dyDescent="0.25">
      <c r="A19" s="49" t="str">
        <f ca="1">INDIRECT(_xlfn.TEXTJOIN("",TRUE,A26,"!",ADDRESS(22+(A27-1)*A23,1)))</f>
        <v>AHP 003</v>
      </c>
      <c r="B19" s="50"/>
      <c r="C19" s="51" t="str">
        <f ca="1">INDIRECT(_xlfn.TEXTJOIN("",TRUE,A26,"!",ADDRESS(22+(A27-1)*A23,2)))</f>
        <v>Introduction to Digital Marketing Lab</v>
      </c>
      <c r="D19" s="52"/>
      <c r="E19" s="52"/>
      <c r="F19" s="52"/>
      <c r="G19" s="53"/>
      <c r="H19" s="20">
        <f ca="1">INDIRECT(_xlfn.TEXTJOIN("",TRUE,A26,"!",ADDRESS(22+(A27-1)*A23,6)))</f>
        <v>1</v>
      </c>
      <c r="I19" s="20" t="str">
        <f ca="1">INDIRECT(_xlfn.TEXTJOIN("",TRUE,A26,"!",ADDRESS(22+(A27-1)*A23,13)))</f>
        <v>A</v>
      </c>
      <c r="J19" s="20">
        <f ca="1">INDIRECT(_xlfn.TEXTJOIN("",TRUE,A26,"!",ADDRESS(22+(A27-1)*A23,14)))</f>
        <v>8</v>
      </c>
    </row>
    <row r="20" spans="1:10" ht="27.95" customHeight="1" x14ac:dyDescent="0.25">
      <c r="A20" s="49" t="str">
        <f ca="1">INDIRECT(_xlfn.TEXTJOIN("",TRUE,A26,"!",ADDRESS(23+(A27-1)*A23,1)))</f>
        <v>AHP 005</v>
      </c>
      <c r="B20" s="50"/>
      <c r="C20" s="51" t="str">
        <f ca="1">INDIRECT(_xlfn.TEXTJOIN("",TRUE,A26,"!",ADDRESS(23+(A27-1)*A23,2)))</f>
        <v>Self Employment &amp; Entrepreneurship Development</v>
      </c>
      <c r="D20" s="52"/>
      <c r="E20" s="52"/>
      <c r="F20" s="52"/>
      <c r="G20" s="53"/>
      <c r="H20" s="20">
        <f ca="1">INDIRECT(_xlfn.TEXTJOIN("",TRUE,A26,"!",ADDRESS(23+(A27-1)*A23,6)))</f>
        <v>1</v>
      </c>
      <c r="I20" s="20" t="str">
        <f ca="1">INDIRECT(_xlfn.TEXTJOIN("",TRUE,A26,"!",ADDRESS(23+(A27-1)*A23,13)))</f>
        <v>B+</v>
      </c>
      <c r="J20" s="20">
        <f ca="1">INDIRECT(_xlfn.TEXTJOIN("",TRUE,A26,"!",ADDRESS(23+(A27-1)*A23,14)))</f>
        <v>7</v>
      </c>
    </row>
    <row r="21" spans="1:10" ht="27.95" customHeight="1" x14ac:dyDescent="0.25">
      <c r="A21" s="49" t="str">
        <f ca="1">INDIRECT(_xlfn.TEXTJOIN("",TRUE,A26,"!",ADDRESS(24+(A27-1)*A23,1)))</f>
        <v>GP 02</v>
      </c>
      <c r="B21" s="50"/>
      <c r="C21" s="51" t="str">
        <f ca="1">INDIRECT(_xlfn.TEXTJOIN("",TRUE,A26,"!",ADDRESS(24+(A27-1)*A23,2)))</f>
        <v>General Proficiency ($)</v>
      </c>
      <c r="D21" s="52"/>
      <c r="E21" s="52"/>
      <c r="F21" s="52"/>
      <c r="G21" s="53"/>
      <c r="H21" s="20">
        <f ca="1">INDIRECT(_xlfn.TEXTJOIN("",TRUE,A26,"!",ADDRESS(24+(A27-1)*A23,6)))</f>
        <v>0</v>
      </c>
      <c r="I21" s="54" t="str">
        <f ca="1">INDIRECT(_xlfn.TEXTJOIN("",TRUE,A26,"!",ADDRESS(24+(A27-1)*A23,13)))</f>
        <v>Excellent</v>
      </c>
      <c r="J21" s="55"/>
    </row>
    <row r="22" spans="1:10" ht="27.95" customHeight="1" x14ac:dyDescent="0.25">
      <c r="A22" s="56" t="s">
        <v>54</v>
      </c>
      <c r="B22" s="56"/>
      <c r="C22" s="56"/>
      <c r="D22" s="56"/>
      <c r="E22" s="56"/>
      <c r="F22" s="56"/>
      <c r="G22" s="56"/>
      <c r="H22" s="16">
        <f ca="1">SUM(H10:H21)</f>
        <v>23</v>
      </c>
      <c r="I22" s="16" t="s">
        <v>46</v>
      </c>
      <c r="J22" s="16" t="e">
        <f ca="1">SUMPRODUCT(J10:J20,H10:H20)</f>
        <v>#N/A</v>
      </c>
    </row>
    <row r="23" spans="1:10" ht="27.95" customHeight="1" x14ac:dyDescent="0.25">
      <c r="A23" s="22">
        <f>ROWS(A10:B21)+9</f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27.95" customHeight="1" x14ac:dyDescent="0.25">
      <c r="A24" s="57" t="s">
        <v>42</v>
      </c>
      <c r="B24" s="57"/>
      <c r="C24" s="21">
        <f ca="1">INDIRECT(_xlfn.TEXTJOIN("",TRUE,A26,"!",ADDRESS(5+A27*A23,12)))</f>
        <v>15</v>
      </c>
      <c r="D24" s="57" t="s">
        <v>40</v>
      </c>
      <c r="E24" s="57"/>
      <c r="F24" s="18" t="e">
        <f ca="1">INDIRECT(_xlfn.TEXTJOIN("",TRUE,A26,"!",ADDRESS(5+A27*A23,8)))</f>
        <v>#N/A</v>
      </c>
      <c r="G24" s="57" t="s">
        <v>41</v>
      </c>
      <c r="H24" s="57"/>
      <c r="I24" s="58" t="e">
        <f ca="1">INDIRECT(_xlfn.TEXTJOIN("",TRUE,A26,"!",ADDRESS(5+A27*A23,10)))</f>
        <v>#N/A</v>
      </c>
      <c r="J24" s="58"/>
    </row>
    <row r="25" spans="1:10" ht="27.95" customHeight="1" x14ac:dyDescent="0.25">
      <c r="A25" s="19" t="s">
        <v>38</v>
      </c>
      <c r="B25" s="59" t="e">
        <f ca="1">INDIRECT(_xlfn.TEXTJOIN("",TRUE,A26,"!",ADDRESS(5+A27*A23,2)))</f>
        <v>#N/A</v>
      </c>
      <c r="C25" s="59"/>
      <c r="D25" s="60" t="s">
        <v>39</v>
      </c>
      <c r="E25" s="60"/>
      <c r="F25" s="61" t="e">
        <f ca="1">INDIRECT(_xlfn.TEXTJOIN("",TRUE,A26,"!",ADDRESS(5+A27*A23,5)))</f>
        <v>#N/A</v>
      </c>
      <c r="G25" s="61"/>
      <c r="H25" s="61"/>
      <c r="I25" s="61"/>
      <c r="J25" s="61"/>
    </row>
    <row r="26" spans="1:10" ht="27.95" customHeight="1" x14ac:dyDescent="0.25">
      <c r="A26" s="22" t="s">
        <v>104</v>
      </c>
    </row>
    <row r="27" spans="1:10" ht="27.95" customHeight="1" x14ac:dyDescent="0.25">
      <c r="A27" s="22">
        <v>1</v>
      </c>
    </row>
    <row r="28" spans="1:10" ht="27.95" customHeight="1" x14ac:dyDescent="0.25">
      <c r="A28" s="62" t="s">
        <v>26</v>
      </c>
      <c r="B28" s="62"/>
      <c r="C28" s="62" t="str">
        <f ca="1">INDIRECT(_xlfn.TEXTJOIN("",TRUE,A47,"!",ADDRESS(9+(A48-1)*A44,2)))</f>
        <v>AARTI RAWAT</v>
      </c>
      <c r="D28" s="62"/>
      <c r="E28" s="62"/>
      <c r="F28" s="62" t="s">
        <v>52</v>
      </c>
      <c r="G28" s="62"/>
      <c r="H28" s="62"/>
      <c r="I28" s="63">
        <f ca="1">INDIRECT(_xlfn.TEXTJOIN("",TRUE,A47,"!",ADDRESS(9+(A48-1)*A44,9)))</f>
        <v>250090101002</v>
      </c>
      <c r="J28" s="63"/>
    </row>
    <row r="29" spans="1:10" ht="27.95" customHeight="1" x14ac:dyDescent="0.25">
      <c r="A29" s="62" t="s">
        <v>27</v>
      </c>
      <c r="B29" s="62"/>
      <c r="C29" s="62" t="str">
        <f ca="1">INDIRECT(_xlfn.TEXTJOIN("",TRUE,A47,"!",ADDRESS(9+(A48-1)*A44,5)))</f>
        <v>DHYAN SINGH RAWAT</v>
      </c>
      <c r="D29" s="62"/>
      <c r="E29" s="62"/>
      <c r="F29" s="64" t="s">
        <v>53</v>
      </c>
      <c r="G29" s="64"/>
      <c r="H29" s="64"/>
      <c r="I29" s="63">
        <f ca="1">INDIRECT(_xlfn.TEXTJOIN("",TRUE,A47,"!",ADDRESS(9+(A48-1)*A44,13)))</f>
        <v>0</v>
      </c>
      <c r="J29" s="63"/>
    </row>
    <row r="30" spans="1:10" ht="27.95" customHeight="1" x14ac:dyDescent="0.25">
      <c r="A30" s="59" t="s">
        <v>30</v>
      </c>
      <c r="B30" s="59"/>
      <c r="C30" s="59" t="s">
        <v>31</v>
      </c>
      <c r="D30" s="59"/>
      <c r="E30" s="59"/>
      <c r="F30" s="59"/>
      <c r="G30" s="59"/>
      <c r="H30" s="15" t="s">
        <v>32</v>
      </c>
      <c r="I30" s="15" t="s">
        <v>12</v>
      </c>
      <c r="J30" s="15" t="s">
        <v>36</v>
      </c>
    </row>
    <row r="31" spans="1:10" ht="27.95" customHeight="1" x14ac:dyDescent="0.25">
      <c r="A31" s="49" t="str">
        <f ca="1">INDIRECT(_xlfn.TEXTJOIN("",TRUE,A47,"!",ADDRESS(13+(A48-1)*A44,1)))</f>
        <v>AHT 001</v>
      </c>
      <c r="B31" s="50"/>
      <c r="C31" s="51" t="str">
        <f ca="1">INDIRECT(_xlfn.TEXTJOIN("",TRUE,A47,"!",ADDRESS(13+(A48-1)*A44,2)))</f>
        <v>Engineering Physics</v>
      </c>
      <c r="D31" s="52"/>
      <c r="E31" s="52"/>
      <c r="F31" s="52"/>
      <c r="G31" s="53"/>
      <c r="H31" s="20">
        <f ca="1">INDIRECT(_xlfn.TEXTJOIN("",TRUE,A47,"!",ADDRESS(13+(A48-1)*A44,6)))</f>
        <v>4</v>
      </c>
      <c r="I31" s="20" t="b">
        <f ca="1">INDIRECT(_xlfn.TEXTJOIN("",TRUE,A47,"!",ADDRESS(13+(A48-1)*A44,13)))</f>
        <v>0</v>
      </c>
      <c r="J31" s="20" t="e">
        <f ca="1">INDIRECT(_xlfn.TEXTJOIN("",TRUE,A47,"!",ADDRESS(13+(A48-1)*A44,14)))</f>
        <v>#N/A</v>
      </c>
    </row>
    <row r="32" spans="1:10" ht="27.95" customHeight="1" x14ac:dyDescent="0.25">
      <c r="A32" s="49" t="str">
        <f ca="1">INDIRECT(_xlfn.TEXTJOIN("",TRUE,A47,"!",ADDRESS(14+(A48-1)*A44,1)))</f>
        <v>AHT 005</v>
      </c>
      <c r="B32" s="50"/>
      <c r="C32" s="51" t="str">
        <f ca="1">INDIRECT(_xlfn.TEXTJOIN("",TRUE,A47,"!",ADDRESS(14+(A48-1)*A44,2)))</f>
        <v>Analytical Mathematics</v>
      </c>
      <c r="D32" s="52"/>
      <c r="E32" s="52"/>
      <c r="F32" s="52"/>
      <c r="G32" s="53"/>
      <c r="H32" s="20">
        <f ca="1">INDIRECT(_xlfn.TEXTJOIN("",TRUE,A47,"!",ADDRESS(14+(A48-1)*A44,6)))</f>
        <v>4</v>
      </c>
      <c r="I32" s="20" t="str">
        <f ca="1">INDIRECT(_xlfn.TEXTJOIN("",TRUE,A47,"!",ADDRESS(14+(A48-1)*A44,13)))</f>
        <v>C</v>
      </c>
      <c r="J32" s="20">
        <f ca="1">INDIRECT(_xlfn.TEXTJOIN("",TRUE,A47,"!",ADDRESS(14+(A48-1)*A44,14)))</f>
        <v>5</v>
      </c>
    </row>
    <row r="33" spans="1:10" ht="27.95" customHeight="1" x14ac:dyDescent="0.25">
      <c r="A33" s="49" t="str">
        <f ca="1">INDIRECT(_xlfn.TEXTJOIN("",TRUE,A47,"!",ADDRESS(15+(A48-1)*A44,1)))</f>
        <v>EET 001</v>
      </c>
      <c r="B33" s="50"/>
      <c r="C33" s="51" t="str">
        <f ca="1">INDIRECT(_xlfn.TEXTJOIN("",TRUE,A47,"!",ADDRESS(15+(A48-1)*A44,2)))</f>
        <v>Basic Electrical Engineering</v>
      </c>
      <c r="D33" s="52"/>
      <c r="E33" s="52"/>
      <c r="F33" s="52"/>
      <c r="G33" s="53"/>
      <c r="H33" s="20">
        <f ca="1">INDIRECT(_xlfn.TEXTJOIN("",TRUE,A47,"!",ADDRESS(15+(A48-1)*A44,6)))</f>
        <v>4</v>
      </c>
      <c r="I33" s="20" t="str">
        <f ca="1">INDIRECT(_xlfn.TEXTJOIN("",TRUE,A47,"!",ADDRESS(15+(A48-1)*A44,13)))</f>
        <v>B+</v>
      </c>
      <c r="J33" s="20">
        <f ca="1">INDIRECT(_xlfn.TEXTJOIN("",TRUE,A47,"!",ADDRESS(15+(A48-1)*A44,14)))</f>
        <v>7</v>
      </c>
    </row>
    <row r="34" spans="1:10" ht="27.95" customHeight="1" x14ac:dyDescent="0.25">
      <c r="A34" s="49" t="str">
        <f ca="1">INDIRECT(_xlfn.TEXTJOIN("",TRUE,A47,"!",ADDRESS(16+(A48-1)*A44,1)))</f>
        <v>CST 001</v>
      </c>
      <c r="B34" s="50"/>
      <c r="C34" s="51" t="str">
        <f ca="1">INDIRECT(_xlfn.TEXTJOIN("",TRUE,A47,"!",ADDRESS(16+(A48-1)*A44,2)))</f>
        <v>Programming for Problem Solving</v>
      </c>
      <c r="D34" s="52"/>
      <c r="E34" s="52"/>
      <c r="F34" s="52"/>
      <c r="G34" s="53"/>
      <c r="H34" s="20">
        <f ca="1">INDIRECT(_xlfn.TEXTJOIN("",TRUE,A47,"!",ADDRESS(16+(A48-1)*A44,6)))</f>
        <v>4</v>
      </c>
      <c r="I34" s="20" t="str">
        <f ca="1">INDIRECT(_xlfn.TEXTJOIN("",TRUE,A47,"!",ADDRESS(16+(A48-1)*A44,13)))</f>
        <v>B+</v>
      </c>
      <c r="J34" s="20">
        <f ca="1">INDIRECT(_xlfn.TEXTJOIN("",TRUE,A47,"!",ADDRESS(16+(A48-1)*A44,14)))</f>
        <v>7</v>
      </c>
    </row>
    <row r="35" spans="1:10" ht="27.95" customHeight="1" x14ac:dyDescent="0.25">
      <c r="A35" s="49" t="str">
        <f ca="1">INDIRECT(_xlfn.TEXTJOIN("",TRUE,A47,"!",ADDRESS(17+(A48-1)*A44,1)))</f>
        <v>AHT 004</v>
      </c>
      <c r="B35" s="50"/>
      <c r="C35" s="51" t="str">
        <f ca="1">INDIRECT(_xlfn.TEXTJOIN("",TRUE,A47,"!",ADDRESS(17+(A48-1)*A44,2)))</f>
        <v>Environmental Studies ($)</v>
      </c>
      <c r="D35" s="52"/>
      <c r="E35" s="52"/>
      <c r="F35" s="52"/>
      <c r="G35" s="53"/>
      <c r="H35" s="20">
        <f ca="1">INDIRECT(_xlfn.TEXTJOIN("",TRUE,A47,"!",ADDRESS(17+(A48-1)*A44,6)))</f>
        <v>0</v>
      </c>
      <c r="I35" s="20" t="str">
        <f ca="1">INDIRECT(_xlfn.TEXTJOIN("",TRUE,A47,"!",ADDRESS(17+(A48-1)*A44,13)))</f>
        <v>C</v>
      </c>
      <c r="J35" s="20">
        <f ca="1">INDIRECT(_xlfn.TEXTJOIN("",TRUE,A47,"!",ADDRESS(17+(A48-1)*A44,14)))</f>
        <v>5</v>
      </c>
    </row>
    <row r="36" spans="1:10" ht="27.95" customHeight="1" x14ac:dyDescent="0.25">
      <c r="A36" s="49" t="str">
        <f ca="1">INDIRECT(_xlfn.TEXTJOIN("",TRUE,A47,"!",ADDRESS(18+(A48-1)*A44,1)))</f>
        <v>AHP 001</v>
      </c>
      <c r="B36" s="50"/>
      <c r="C36" s="51" t="str">
        <f ca="1">INDIRECT(_xlfn.TEXTJOIN("",TRUE,A47,"!",ADDRESS(18+(A48-1)*A44,2)))</f>
        <v>Engineering Physics Lab</v>
      </c>
      <c r="D36" s="52"/>
      <c r="E36" s="52"/>
      <c r="F36" s="52"/>
      <c r="G36" s="53"/>
      <c r="H36" s="20">
        <f ca="1">INDIRECT(_xlfn.TEXTJOIN("",TRUE,A47,"!",ADDRESS(18+(A48-1)*A44,6)))</f>
        <v>1</v>
      </c>
      <c r="I36" s="20" t="str">
        <f ca="1">INDIRECT(_xlfn.TEXTJOIN("",TRUE,A47,"!",ADDRESS(18+(A48-1)*A44,13)))</f>
        <v>A</v>
      </c>
      <c r="J36" s="20">
        <f ca="1">INDIRECT(_xlfn.TEXTJOIN("",TRUE,A47,"!",ADDRESS(18+(A48-1)*A44,14)))</f>
        <v>8</v>
      </c>
    </row>
    <row r="37" spans="1:10" ht="27.95" customHeight="1" x14ac:dyDescent="0.25">
      <c r="A37" s="49" t="str">
        <f ca="1">INDIRECT(_xlfn.TEXTJOIN("",TRUE,A47,"!",ADDRESS(19+(A48-1)*A44,1)))</f>
        <v>EEP 001</v>
      </c>
      <c r="B37" s="50"/>
      <c r="C37" s="51" t="str">
        <f ca="1">INDIRECT(_xlfn.TEXTJOIN("",TRUE,A47,"!",ADDRESS(19+(A48-1)*A44,2)))</f>
        <v>Basic Electrical Engineering Lab</v>
      </c>
      <c r="D37" s="52"/>
      <c r="E37" s="52"/>
      <c r="F37" s="52"/>
      <c r="G37" s="53"/>
      <c r="H37" s="20">
        <f ca="1">INDIRECT(_xlfn.TEXTJOIN("",TRUE,A47,"!",ADDRESS(19+(A48-1)*A44,6)))</f>
        <v>1</v>
      </c>
      <c r="I37" s="20" t="str">
        <f ca="1">INDIRECT(_xlfn.TEXTJOIN("",TRUE,A47,"!",ADDRESS(19+(A48-1)*A44,13)))</f>
        <v>A</v>
      </c>
      <c r="J37" s="20">
        <f ca="1">INDIRECT(_xlfn.TEXTJOIN("",TRUE,A47,"!",ADDRESS(19+(A48-1)*A44,14)))</f>
        <v>8</v>
      </c>
    </row>
    <row r="38" spans="1:10" ht="27.95" customHeight="1" x14ac:dyDescent="0.25">
      <c r="A38" s="49" t="str">
        <f ca="1">INDIRECT(_xlfn.TEXTJOIN("",TRUE,A47,"!",ADDRESS(20+(A48-1)*A44,1)))</f>
        <v>CSP 001</v>
      </c>
      <c r="B38" s="50"/>
      <c r="C38" s="51" t="str">
        <f ca="1">INDIRECT(_xlfn.TEXTJOIN("",TRUE,A47,"!",ADDRESS(20+(A48-1)*A44,2)))</f>
        <v>Programming for Problem Solving Lab</v>
      </c>
      <c r="D38" s="52"/>
      <c r="E38" s="52"/>
      <c r="F38" s="52"/>
      <c r="G38" s="53"/>
      <c r="H38" s="20">
        <f ca="1">INDIRECT(_xlfn.TEXTJOIN("",TRUE,A47,"!",ADDRESS(20+(A48-1)*A44,6)))</f>
        <v>1</v>
      </c>
      <c r="I38" s="20" t="str">
        <f ca="1">INDIRECT(_xlfn.TEXTJOIN("",TRUE,A47,"!",ADDRESS(20+(A48-1)*A44,13)))</f>
        <v>O</v>
      </c>
      <c r="J38" s="20">
        <f ca="1">INDIRECT(_xlfn.TEXTJOIN("",TRUE,A47,"!",ADDRESS(20+(A48-1)*A44,14)))</f>
        <v>10</v>
      </c>
    </row>
    <row r="39" spans="1:10" ht="27.95" customHeight="1" x14ac:dyDescent="0.25">
      <c r="A39" s="49" t="str">
        <f ca="1">INDIRECT(_xlfn.TEXTJOIN("",TRUE,A47,"!",ADDRESS(21+(A48-1)*A44,1)))</f>
        <v>MEP 002</v>
      </c>
      <c r="B39" s="50"/>
      <c r="C39" s="51" t="str">
        <f ca="1">INDIRECT(_xlfn.TEXTJOIN("",TRUE,A47,"!",ADDRESS(21+(A48-1)*A44,2)))</f>
        <v>Engineering Graphics &amp; Design Lab</v>
      </c>
      <c r="D39" s="52"/>
      <c r="E39" s="52"/>
      <c r="F39" s="52"/>
      <c r="G39" s="53"/>
      <c r="H39" s="20">
        <f ca="1">INDIRECT(_xlfn.TEXTJOIN("",TRUE,A47,"!",ADDRESS(21+(A48-1)*A44,6)))</f>
        <v>2</v>
      </c>
      <c r="I39" s="20" t="str">
        <f ca="1">INDIRECT(_xlfn.TEXTJOIN("",TRUE,A47,"!",ADDRESS(21+(A48-1)*A44,13)))</f>
        <v>B+</v>
      </c>
      <c r="J39" s="20">
        <f ca="1">INDIRECT(_xlfn.TEXTJOIN("",TRUE,A47,"!",ADDRESS(21+(A48-1)*A44,14)))</f>
        <v>7</v>
      </c>
    </row>
    <row r="40" spans="1:10" ht="27.95" customHeight="1" x14ac:dyDescent="0.25">
      <c r="A40" s="49" t="str">
        <f ca="1">INDIRECT(_xlfn.TEXTJOIN("",TRUE,A47,"!",ADDRESS(22+(A48-1)*A44,1)))</f>
        <v>AHP 003</v>
      </c>
      <c r="B40" s="50"/>
      <c r="C40" s="51" t="str">
        <f ca="1">INDIRECT(_xlfn.TEXTJOIN("",TRUE,A47,"!",ADDRESS(22+(A48-1)*A44,2)))</f>
        <v>Introduction to Digital Marketing Lab</v>
      </c>
      <c r="D40" s="52"/>
      <c r="E40" s="52"/>
      <c r="F40" s="52"/>
      <c r="G40" s="53"/>
      <c r="H40" s="20">
        <f ca="1">INDIRECT(_xlfn.TEXTJOIN("",TRUE,A47,"!",ADDRESS(22+(A48-1)*A44,6)))</f>
        <v>1</v>
      </c>
      <c r="I40" s="20" t="str">
        <f ca="1">INDIRECT(_xlfn.TEXTJOIN("",TRUE,A47,"!",ADDRESS(22+(A48-1)*A44,13)))</f>
        <v>A+</v>
      </c>
      <c r="J40" s="20">
        <f ca="1">INDIRECT(_xlfn.TEXTJOIN("",TRUE,A47,"!",ADDRESS(22+(A48-1)*A44,14)))</f>
        <v>9</v>
      </c>
    </row>
    <row r="41" spans="1:10" ht="27.95" customHeight="1" x14ac:dyDescent="0.25">
      <c r="A41" s="49" t="str">
        <f ca="1">INDIRECT(_xlfn.TEXTJOIN("",TRUE,A47,"!",ADDRESS(23+(A48-1)*A44,1)))</f>
        <v>AHP 005</v>
      </c>
      <c r="B41" s="50"/>
      <c r="C41" s="51" t="str">
        <f ca="1">INDIRECT(_xlfn.TEXTJOIN("",TRUE,A47,"!",ADDRESS(23+(A48-1)*A44,2)))</f>
        <v>Self Employment &amp; Entrepreneurship Development</v>
      </c>
      <c r="D41" s="52"/>
      <c r="E41" s="52"/>
      <c r="F41" s="52"/>
      <c r="G41" s="53"/>
      <c r="H41" s="20">
        <f ca="1">INDIRECT(_xlfn.TEXTJOIN("",TRUE,A47,"!",ADDRESS(23+(A48-1)*A44,6)))</f>
        <v>1</v>
      </c>
      <c r="I41" s="20" t="str">
        <f ca="1">INDIRECT(_xlfn.TEXTJOIN("",TRUE,A47,"!",ADDRESS(23+(A48-1)*A44,13)))</f>
        <v>B+</v>
      </c>
      <c r="J41" s="20">
        <f ca="1">INDIRECT(_xlfn.TEXTJOIN("",TRUE,A47,"!",ADDRESS(23+(A48-1)*A44,14)))</f>
        <v>7</v>
      </c>
    </row>
    <row r="42" spans="1:10" ht="27.95" customHeight="1" x14ac:dyDescent="0.25">
      <c r="A42" s="49" t="str">
        <f ca="1">INDIRECT(_xlfn.TEXTJOIN("",TRUE,A47,"!",ADDRESS(24+(A48-1)*A44,1)))</f>
        <v>GP 02</v>
      </c>
      <c r="B42" s="50"/>
      <c r="C42" s="51" t="str">
        <f ca="1">INDIRECT(_xlfn.TEXTJOIN("",TRUE,A47,"!",ADDRESS(24+(A48-1)*A44,2)))</f>
        <v>General Proficiency ($)</v>
      </c>
      <c r="D42" s="52"/>
      <c r="E42" s="52"/>
      <c r="F42" s="52"/>
      <c r="G42" s="53"/>
      <c r="H42" s="20">
        <f ca="1">INDIRECT(_xlfn.TEXTJOIN("",TRUE,A47,"!",ADDRESS(24+(A48-1)*A44,6)))</f>
        <v>0</v>
      </c>
      <c r="I42" s="54" t="str">
        <f ca="1">INDIRECT(_xlfn.TEXTJOIN("",TRUE,A47,"!",ADDRESS(24+(A48-1)*A44,13)))</f>
        <v>Excellent</v>
      </c>
      <c r="J42" s="55"/>
    </row>
    <row r="43" spans="1:10" ht="27.95" customHeight="1" x14ac:dyDescent="0.25">
      <c r="A43" s="56" t="s">
        <v>54</v>
      </c>
      <c r="B43" s="56"/>
      <c r="C43" s="56"/>
      <c r="D43" s="56"/>
      <c r="E43" s="56"/>
      <c r="F43" s="56"/>
      <c r="G43" s="56"/>
      <c r="H43" s="16">
        <f ca="1">SUM(H31:H42)</f>
        <v>23</v>
      </c>
      <c r="I43" s="16" t="s">
        <v>46</v>
      </c>
      <c r="J43" s="16" t="e">
        <f ca="1">SUMPRODUCT(J31:J41,H31:H41)</f>
        <v>#N/A</v>
      </c>
    </row>
    <row r="44" spans="1:10" ht="27.95" customHeight="1" x14ac:dyDescent="0.25">
      <c r="A44" s="22">
        <f>ROWS(A31:B42)+9</f>
        <v>21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27.95" customHeight="1" x14ac:dyDescent="0.25">
      <c r="A45" s="57" t="s">
        <v>42</v>
      </c>
      <c r="B45" s="57"/>
      <c r="C45" s="21">
        <f ca="1">INDIRECT(_xlfn.TEXTJOIN("",TRUE,A47,"!",ADDRESS(5+A48*A44,12)))</f>
        <v>19</v>
      </c>
      <c r="D45" s="57" t="s">
        <v>40</v>
      </c>
      <c r="E45" s="57"/>
      <c r="F45" s="18" t="e">
        <f ca="1">INDIRECT(_xlfn.TEXTJOIN("",TRUE,A47,"!",ADDRESS(5+A48*A44,8)))</f>
        <v>#N/A</v>
      </c>
      <c r="G45" s="57" t="s">
        <v>41</v>
      </c>
      <c r="H45" s="57"/>
      <c r="I45" s="58" t="e">
        <f ca="1">INDIRECT(_xlfn.TEXTJOIN("",TRUE,A47,"!",ADDRESS(5+A48*A44,10)))</f>
        <v>#N/A</v>
      </c>
      <c r="J45" s="58"/>
    </row>
    <row r="46" spans="1:10" ht="27.95" customHeight="1" x14ac:dyDescent="0.25">
      <c r="A46" s="19" t="s">
        <v>38</v>
      </c>
      <c r="B46" s="59" t="e">
        <f ca="1">INDIRECT(_xlfn.TEXTJOIN("",TRUE,A47,"!",ADDRESS(5+A48*A44,2)))</f>
        <v>#N/A</v>
      </c>
      <c r="C46" s="59"/>
      <c r="D46" s="60" t="s">
        <v>39</v>
      </c>
      <c r="E46" s="60"/>
      <c r="F46" s="61" t="e">
        <f ca="1">INDIRECT(_xlfn.TEXTJOIN("",TRUE,A47,"!",ADDRESS(5+A48*A44,5)))</f>
        <v>#N/A</v>
      </c>
      <c r="G46" s="61"/>
      <c r="H46" s="61"/>
      <c r="I46" s="61"/>
      <c r="J46" s="61"/>
    </row>
    <row r="47" spans="1:10" ht="27.95" customHeight="1" x14ac:dyDescent="0.25">
      <c r="A47" s="22" t="str">
        <f>A26</f>
        <v>TC_II</v>
      </c>
    </row>
    <row r="48" spans="1:10" ht="27.95" customHeight="1" x14ac:dyDescent="0.25">
      <c r="A48" s="22">
        <f>A27+1</f>
        <v>2</v>
      </c>
    </row>
    <row r="49" spans="1:10" ht="27.95" customHeight="1" x14ac:dyDescent="0.25">
      <c r="A49" s="62" t="s">
        <v>26</v>
      </c>
      <c r="B49" s="62"/>
      <c r="C49" s="62" t="str">
        <f ca="1">INDIRECT(_xlfn.TEXTJOIN("",TRUE,A68,"!",ADDRESS(9+(A69-1)*A65,2)))</f>
        <v>ABHIJEET</v>
      </c>
      <c r="D49" s="62"/>
      <c r="E49" s="62"/>
      <c r="F49" s="62" t="s">
        <v>52</v>
      </c>
      <c r="G49" s="62"/>
      <c r="H49" s="62"/>
      <c r="I49" s="63">
        <f ca="1">INDIRECT(_xlfn.TEXTJOIN("",TRUE,A68,"!",ADDRESS(9+(A69-1)*A65,9)))</f>
        <v>250090101003</v>
      </c>
      <c r="J49" s="63"/>
    </row>
    <row r="50" spans="1:10" ht="27.95" customHeight="1" x14ac:dyDescent="0.25">
      <c r="A50" s="62" t="s">
        <v>27</v>
      </c>
      <c r="B50" s="62"/>
      <c r="C50" s="62" t="str">
        <f ca="1">INDIRECT(_xlfn.TEXTJOIN("",TRUE,A68,"!",ADDRESS(9+(A69-1)*A65,5)))</f>
        <v>SUSHIL KUMAR</v>
      </c>
      <c r="D50" s="62"/>
      <c r="E50" s="62"/>
      <c r="F50" s="64" t="s">
        <v>53</v>
      </c>
      <c r="G50" s="64"/>
      <c r="H50" s="64"/>
      <c r="I50" s="63">
        <f ca="1">INDIRECT(_xlfn.TEXTJOIN("",TRUE,A68,"!",ADDRESS(9+(A69-1)*A65,13)))</f>
        <v>0</v>
      </c>
      <c r="J50" s="63"/>
    </row>
    <row r="51" spans="1:10" ht="27.95" customHeight="1" x14ac:dyDescent="0.25">
      <c r="A51" s="59" t="s">
        <v>30</v>
      </c>
      <c r="B51" s="59"/>
      <c r="C51" s="59" t="s">
        <v>31</v>
      </c>
      <c r="D51" s="59"/>
      <c r="E51" s="59"/>
      <c r="F51" s="59"/>
      <c r="G51" s="59"/>
      <c r="H51" s="15" t="s">
        <v>32</v>
      </c>
      <c r="I51" s="15" t="s">
        <v>12</v>
      </c>
      <c r="J51" s="15" t="s">
        <v>36</v>
      </c>
    </row>
    <row r="52" spans="1:10" ht="27.95" customHeight="1" x14ac:dyDescent="0.25">
      <c r="A52" s="49" t="str">
        <f ca="1">INDIRECT(_xlfn.TEXTJOIN("",TRUE,A68,"!",ADDRESS(13+(A69-1)*A65,1)))</f>
        <v>AHT 001</v>
      </c>
      <c r="B52" s="50"/>
      <c r="C52" s="51" t="str">
        <f ca="1">INDIRECT(_xlfn.TEXTJOIN("",TRUE,A68,"!",ADDRESS(13+(A69-1)*A65,2)))</f>
        <v>Engineering Physics</v>
      </c>
      <c r="D52" s="52"/>
      <c r="E52" s="52"/>
      <c r="F52" s="52"/>
      <c r="G52" s="53"/>
      <c r="H52" s="20">
        <f ca="1">INDIRECT(_xlfn.TEXTJOIN("",TRUE,A68,"!",ADDRESS(13+(A69-1)*A65,6)))</f>
        <v>4</v>
      </c>
      <c r="I52" s="20" t="b">
        <f ca="1">INDIRECT(_xlfn.TEXTJOIN("",TRUE,A68,"!",ADDRESS(13+(A69-1)*A65,13)))</f>
        <v>0</v>
      </c>
      <c r="J52" s="20" t="e">
        <f ca="1">INDIRECT(_xlfn.TEXTJOIN("",TRUE,A68,"!",ADDRESS(13+(A69-1)*A65,14)))</f>
        <v>#N/A</v>
      </c>
    </row>
    <row r="53" spans="1:10" ht="27.95" customHeight="1" x14ac:dyDescent="0.25">
      <c r="A53" s="49" t="str">
        <f ca="1">INDIRECT(_xlfn.TEXTJOIN("",TRUE,A68,"!",ADDRESS(14+(A69-1)*A65,1)))</f>
        <v>AHT 005</v>
      </c>
      <c r="B53" s="50"/>
      <c r="C53" s="51" t="str">
        <f ca="1">INDIRECT(_xlfn.TEXTJOIN("",TRUE,A68,"!",ADDRESS(14+(A69-1)*A65,2)))</f>
        <v>Analytical Mathematics</v>
      </c>
      <c r="D53" s="52"/>
      <c r="E53" s="52"/>
      <c r="F53" s="52"/>
      <c r="G53" s="53"/>
      <c r="H53" s="20">
        <f ca="1">INDIRECT(_xlfn.TEXTJOIN("",TRUE,A68,"!",ADDRESS(14+(A69-1)*A65,6)))</f>
        <v>4</v>
      </c>
      <c r="I53" s="20" t="str">
        <f ca="1">INDIRECT(_xlfn.TEXTJOIN("",TRUE,A68,"!",ADDRESS(14+(A69-1)*A65,13)))</f>
        <v>B+</v>
      </c>
      <c r="J53" s="20">
        <f ca="1">INDIRECT(_xlfn.TEXTJOIN("",TRUE,A68,"!",ADDRESS(14+(A69-1)*A65,14)))</f>
        <v>7</v>
      </c>
    </row>
    <row r="54" spans="1:10" ht="27.95" customHeight="1" x14ac:dyDescent="0.25">
      <c r="A54" s="49" t="str">
        <f ca="1">INDIRECT(_xlfn.TEXTJOIN("",TRUE,A68,"!",ADDRESS(15+(A69-1)*A65,1)))</f>
        <v>EET 001</v>
      </c>
      <c r="B54" s="50"/>
      <c r="C54" s="51" t="str">
        <f ca="1">INDIRECT(_xlfn.TEXTJOIN("",TRUE,A68,"!",ADDRESS(15+(A69-1)*A65,2)))</f>
        <v>Basic Electrical Engineering</v>
      </c>
      <c r="D54" s="52"/>
      <c r="E54" s="52"/>
      <c r="F54" s="52"/>
      <c r="G54" s="53"/>
      <c r="H54" s="20">
        <f ca="1">INDIRECT(_xlfn.TEXTJOIN("",TRUE,A68,"!",ADDRESS(15+(A69-1)*A65,6)))</f>
        <v>4</v>
      </c>
      <c r="I54" s="20" t="str">
        <f ca="1">INDIRECT(_xlfn.TEXTJOIN("",TRUE,A68,"!",ADDRESS(15+(A69-1)*A65,13)))</f>
        <v>A+</v>
      </c>
      <c r="J54" s="20">
        <f ca="1">INDIRECT(_xlfn.TEXTJOIN("",TRUE,A68,"!",ADDRESS(15+(A69-1)*A65,14)))</f>
        <v>9</v>
      </c>
    </row>
    <row r="55" spans="1:10" ht="27.95" customHeight="1" x14ac:dyDescent="0.25">
      <c r="A55" s="49" t="str">
        <f ca="1">INDIRECT(_xlfn.TEXTJOIN("",TRUE,A68,"!",ADDRESS(16+(A69-1)*A65,1)))</f>
        <v>CST 001</v>
      </c>
      <c r="B55" s="50"/>
      <c r="C55" s="51" t="str">
        <f ca="1">INDIRECT(_xlfn.TEXTJOIN("",TRUE,A68,"!",ADDRESS(16+(A69-1)*A65,2)))</f>
        <v>Programming for Problem Solving</v>
      </c>
      <c r="D55" s="52"/>
      <c r="E55" s="52"/>
      <c r="F55" s="52"/>
      <c r="G55" s="53"/>
      <c r="H55" s="20">
        <f ca="1">INDIRECT(_xlfn.TEXTJOIN("",TRUE,A68,"!",ADDRESS(16+(A69-1)*A65,6)))</f>
        <v>4</v>
      </c>
      <c r="I55" s="20" t="str">
        <f ca="1">INDIRECT(_xlfn.TEXTJOIN("",TRUE,A68,"!",ADDRESS(16+(A69-1)*A65,13)))</f>
        <v>A</v>
      </c>
      <c r="J55" s="20">
        <f ca="1">INDIRECT(_xlfn.TEXTJOIN("",TRUE,A68,"!",ADDRESS(16+(A69-1)*A65,14)))</f>
        <v>8</v>
      </c>
    </row>
    <row r="56" spans="1:10" ht="27.95" customHeight="1" x14ac:dyDescent="0.25">
      <c r="A56" s="49" t="str">
        <f ca="1">INDIRECT(_xlfn.TEXTJOIN("",TRUE,A68,"!",ADDRESS(17+(A69-1)*A65,1)))</f>
        <v>AHT 004</v>
      </c>
      <c r="B56" s="50"/>
      <c r="C56" s="51" t="str">
        <f ca="1">INDIRECT(_xlfn.TEXTJOIN("",TRUE,A68,"!",ADDRESS(17+(A69-1)*A65,2)))</f>
        <v>Environmental Studies ($)</v>
      </c>
      <c r="D56" s="52"/>
      <c r="E56" s="52"/>
      <c r="F56" s="52"/>
      <c r="G56" s="53"/>
      <c r="H56" s="20">
        <f ca="1">INDIRECT(_xlfn.TEXTJOIN("",TRUE,A68,"!",ADDRESS(17+(A69-1)*A65,6)))</f>
        <v>0</v>
      </c>
      <c r="I56" s="20" t="str">
        <f ca="1">INDIRECT(_xlfn.TEXTJOIN("",TRUE,A68,"!",ADDRESS(17+(A69-1)*A65,13)))</f>
        <v>O</v>
      </c>
      <c r="J56" s="20">
        <f ca="1">INDIRECT(_xlfn.TEXTJOIN("",TRUE,A68,"!",ADDRESS(17+(A69-1)*A65,14)))</f>
        <v>10</v>
      </c>
    </row>
    <row r="57" spans="1:10" ht="27.95" customHeight="1" x14ac:dyDescent="0.25">
      <c r="A57" s="49" t="str">
        <f ca="1">INDIRECT(_xlfn.TEXTJOIN("",TRUE,A68,"!",ADDRESS(18+(A69-1)*A65,1)))</f>
        <v>AHP 001</v>
      </c>
      <c r="B57" s="50"/>
      <c r="C57" s="51" t="str">
        <f ca="1">INDIRECT(_xlfn.TEXTJOIN("",TRUE,A68,"!",ADDRESS(18+(A69-1)*A65,2)))</f>
        <v>Engineering Physics Lab</v>
      </c>
      <c r="D57" s="52"/>
      <c r="E57" s="52"/>
      <c r="F57" s="52"/>
      <c r="G57" s="53"/>
      <c r="H57" s="20">
        <f ca="1">INDIRECT(_xlfn.TEXTJOIN("",TRUE,A68,"!",ADDRESS(18+(A69-1)*A65,6)))</f>
        <v>1</v>
      </c>
      <c r="I57" s="20" t="str">
        <f ca="1">INDIRECT(_xlfn.TEXTJOIN("",TRUE,A68,"!",ADDRESS(18+(A69-1)*A65,13)))</f>
        <v>A</v>
      </c>
      <c r="J57" s="20">
        <f ca="1">INDIRECT(_xlfn.TEXTJOIN("",TRUE,A68,"!",ADDRESS(18+(A69-1)*A65,14)))</f>
        <v>8</v>
      </c>
    </row>
    <row r="58" spans="1:10" ht="27.95" customHeight="1" x14ac:dyDescent="0.25">
      <c r="A58" s="49" t="str">
        <f ca="1">INDIRECT(_xlfn.TEXTJOIN("",TRUE,A68,"!",ADDRESS(19+(A69-1)*A65,1)))</f>
        <v>EEP 001</v>
      </c>
      <c r="B58" s="50"/>
      <c r="C58" s="51" t="str">
        <f ca="1">INDIRECT(_xlfn.TEXTJOIN("",TRUE,A68,"!",ADDRESS(19+(A69-1)*A65,2)))</f>
        <v>Basic Electrical Engineering Lab</v>
      </c>
      <c r="D58" s="52"/>
      <c r="E58" s="52"/>
      <c r="F58" s="52"/>
      <c r="G58" s="53"/>
      <c r="H58" s="20">
        <f ca="1">INDIRECT(_xlfn.TEXTJOIN("",TRUE,A68,"!",ADDRESS(19+(A69-1)*A65,6)))</f>
        <v>1</v>
      </c>
      <c r="I58" s="20" t="str">
        <f ca="1">INDIRECT(_xlfn.TEXTJOIN("",TRUE,A68,"!",ADDRESS(19+(A69-1)*A65,13)))</f>
        <v>A</v>
      </c>
      <c r="J58" s="20">
        <f ca="1">INDIRECT(_xlfn.TEXTJOIN("",TRUE,A68,"!",ADDRESS(19+(A69-1)*A65,14)))</f>
        <v>8</v>
      </c>
    </row>
    <row r="59" spans="1:10" ht="27.95" customHeight="1" x14ac:dyDescent="0.25">
      <c r="A59" s="49" t="str">
        <f ca="1">INDIRECT(_xlfn.TEXTJOIN("",TRUE,A68,"!",ADDRESS(20+(A69-1)*A65,1)))</f>
        <v>CSP 001</v>
      </c>
      <c r="B59" s="50"/>
      <c r="C59" s="51" t="str">
        <f ca="1">INDIRECT(_xlfn.TEXTJOIN("",TRUE,A68,"!",ADDRESS(20+(A69-1)*A65,2)))</f>
        <v>Programming for Problem Solving Lab</v>
      </c>
      <c r="D59" s="52"/>
      <c r="E59" s="52"/>
      <c r="F59" s="52"/>
      <c r="G59" s="53"/>
      <c r="H59" s="20">
        <f ca="1">INDIRECT(_xlfn.TEXTJOIN("",TRUE,A68,"!",ADDRESS(20+(A69-1)*A65,6)))</f>
        <v>1</v>
      </c>
      <c r="I59" s="20" t="str">
        <f ca="1">INDIRECT(_xlfn.TEXTJOIN("",TRUE,A68,"!",ADDRESS(20+(A69-1)*A65,13)))</f>
        <v>A</v>
      </c>
      <c r="J59" s="20">
        <f ca="1">INDIRECT(_xlfn.TEXTJOIN("",TRUE,A68,"!",ADDRESS(20+(A69-1)*A65,14)))</f>
        <v>8</v>
      </c>
    </row>
    <row r="60" spans="1:10" ht="27.95" customHeight="1" x14ac:dyDescent="0.25">
      <c r="A60" s="49" t="str">
        <f ca="1">INDIRECT(_xlfn.TEXTJOIN("",TRUE,A68,"!",ADDRESS(21+(A69-1)*A65,1)))</f>
        <v>MEP 002</v>
      </c>
      <c r="B60" s="50"/>
      <c r="C60" s="51" t="str">
        <f ca="1">INDIRECT(_xlfn.TEXTJOIN("",TRUE,A68,"!",ADDRESS(21+(A69-1)*A65,2)))</f>
        <v>Engineering Graphics &amp; Design Lab</v>
      </c>
      <c r="D60" s="52"/>
      <c r="E60" s="52"/>
      <c r="F60" s="52"/>
      <c r="G60" s="53"/>
      <c r="H60" s="20">
        <f ca="1">INDIRECT(_xlfn.TEXTJOIN("",TRUE,A68,"!",ADDRESS(21+(A69-1)*A65,6)))</f>
        <v>2</v>
      </c>
      <c r="I60" s="20" t="str">
        <f ca="1">INDIRECT(_xlfn.TEXTJOIN("",TRUE,A68,"!",ADDRESS(21+(A69-1)*A65,13)))</f>
        <v>O</v>
      </c>
      <c r="J60" s="20">
        <f ca="1">INDIRECT(_xlfn.TEXTJOIN("",TRUE,A68,"!",ADDRESS(21+(A69-1)*A65,14)))</f>
        <v>10</v>
      </c>
    </row>
    <row r="61" spans="1:10" ht="27.95" customHeight="1" x14ac:dyDescent="0.25">
      <c r="A61" s="49" t="str">
        <f ca="1">INDIRECT(_xlfn.TEXTJOIN("",TRUE,A68,"!",ADDRESS(22+(A69-1)*A65,1)))</f>
        <v>AHP 003</v>
      </c>
      <c r="B61" s="50"/>
      <c r="C61" s="51" t="str">
        <f ca="1">INDIRECT(_xlfn.TEXTJOIN("",TRUE,A68,"!",ADDRESS(22+(A69-1)*A65,2)))</f>
        <v>Introduction to Digital Marketing Lab</v>
      </c>
      <c r="D61" s="52"/>
      <c r="E61" s="52"/>
      <c r="F61" s="52"/>
      <c r="G61" s="53"/>
      <c r="H61" s="20">
        <f ca="1">INDIRECT(_xlfn.TEXTJOIN("",TRUE,A68,"!",ADDRESS(22+(A69-1)*A65,6)))</f>
        <v>1</v>
      </c>
      <c r="I61" s="20" t="str">
        <f ca="1">INDIRECT(_xlfn.TEXTJOIN("",TRUE,A68,"!",ADDRESS(22+(A69-1)*A65,13)))</f>
        <v>A</v>
      </c>
      <c r="J61" s="20">
        <f ca="1">INDIRECT(_xlfn.TEXTJOIN("",TRUE,A68,"!",ADDRESS(22+(A69-1)*A65,14)))</f>
        <v>8</v>
      </c>
    </row>
    <row r="62" spans="1:10" ht="27.95" customHeight="1" x14ac:dyDescent="0.25">
      <c r="A62" s="49" t="str">
        <f ca="1">INDIRECT(_xlfn.TEXTJOIN("",TRUE,A68,"!",ADDRESS(23+(A69-1)*A65,1)))</f>
        <v>AHP 005</v>
      </c>
      <c r="B62" s="50"/>
      <c r="C62" s="51" t="str">
        <f ca="1">INDIRECT(_xlfn.TEXTJOIN("",TRUE,A68,"!",ADDRESS(23+(A69-1)*A65,2)))</f>
        <v>Self Employment &amp; Entrepreneurship Development</v>
      </c>
      <c r="D62" s="52"/>
      <c r="E62" s="52"/>
      <c r="F62" s="52"/>
      <c r="G62" s="53"/>
      <c r="H62" s="20">
        <f ca="1">INDIRECT(_xlfn.TEXTJOIN("",TRUE,A68,"!",ADDRESS(23+(A69-1)*A65,6)))</f>
        <v>1</v>
      </c>
      <c r="I62" s="20" t="str">
        <f ca="1">INDIRECT(_xlfn.TEXTJOIN("",TRUE,A68,"!",ADDRESS(23+(A69-1)*A65,13)))</f>
        <v>O</v>
      </c>
      <c r="J62" s="20">
        <f ca="1">INDIRECT(_xlfn.TEXTJOIN("",TRUE,A68,"!",ADDRESS(23+(A69-1)*A65,14)))</f>
        <v>10</v>
      </c>
    </row>
    <row r="63" spans="1:10" ht="27.95" customHeight="1" x14ac:dyDescent="0.25">
      <c r="A63" s="49" t="str">
        <f ca="1">INDIRECT(_xlfn.TEXTJOIN("",TRUE,A68,"!",ADDRESS(24+(A69-1)*A65,1)))</f>
        <v>GP 02</v>
      </c>
      <c r="B63" s="50"/>
      <c r="C63" s="51" t="str">
        <f ca="1">INDIRECT(_xlfn.TEXTJOIN("",TRUE,A68,"!",ADDRESS(24+(A69-1)*A65,2)))</f>
        <v>General Proficiency ($)</v>
      </c>
      <c r="D63" s="52"/>
      <c r="E63" s="52"/>
      <c r="F63" s="52"/>
      <c r="G63" s="53"/>
      <c r="H63" s="20">
        <f ca="1">INDIRECT(_xlfn.TEXTJOIN("",TRUE,A68,"!",ADDRESS(24+(A69-1)*A65,6)))</f>
        <v>0</v>
      </c>
      <c r="I63" s="54" t="str">
        <f ca="1">INDIRECT(_xlfn.TEXTJOIN("",TRUE,A68,"!",ADDRESS(24+(A69-1)*A65,13)))</f>
        <v>Excellent</v>
      </c>
      <c r="J63" s="55"/>
    </row>
    <row r="64" spans="1:10" ht="27.95" customHeight="1" x14ac:dyDescent="0.25">
      <c r="A64" s="56" t="s">
        <v>54</v>
      </c>
      <c r="B64" s="56"/>
      <c r="C64" s="56"/>
      <c r="D64" s="56"/>
      <c r="E64" s="56"/>
      <c r="F64" s="56"/>
      <c r="G64" s="56"/>
      <c r="H64" s="16">
        <f ca="1">SUM(H52:H63)</f>
        <v>23</v>
      </c>
      <c r="I64" s="16" t="s">
        <v>46</v>
      </c>
      <c r="J64" s="16" t="e">
        <f ca="1">SUMPRODUCT(J52:J62,H52:H62)</f>
        <v>#N/A</v>
      </c>
    </row>
    <row r="65" spans="1:10" ht="27.95" customHeight="1" x14ac:dyDescent="0.25">
      <c r="A65" s="22">
        <f>ROWS(A52:B63)+9</f>
        <v>21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27.95" customHeight="1" x14ac:dyDescent="0.25">
      <c r="A66" s="57" t="s">
        <v>42</v>
      </c>
      <c r="B66" s="57"/>
      <c r="C66" s="21">
        <f ca="1">INDIRECT(_xlfn.TEXTJOIN("",TRUE,A68,"!",ADDRESS(5+A69*A65,12)))</f>
        <v>19</v>
      </c>
      <c r="D66" s="57" t="s">
        <v>40</v>
      </c>
      <c r="E66" s="57"/>
      <c r="F66" s="18" t="e">
        <f ca="1">INDIRECT(_xlfn.TEXTJOIN("",TRUE,A68,"!",ADDRESS(5+A69*A65,8)))</f>
        <v>#N/A</v>
      </c>
      <c r="G66" s="57" t="s">
        <v>41</v>
      </c>
      <c r="H66" s="57"/>
      <c r="I66" s="58" t="e">
        <f ca="1">INDIRECT(_xlfn.TEXTJOIN("",TRUE,A68,"!",ADDRESS(5+A69*A65,10)))</f>
        <v>#N/A</v>
      </c>
      <c r="J66" s="58"/>
    </row>
    <row r="67" spans="1:10" ht="27.95" customHeight="1" x14ac:dyDescent="0.25">
      <c r="A67" s="19" t="s">
        <v>38</v>
      </c>
      <c r="B67" s="59" t="e">
        <f ca="1">INDIRECT(_xlfn.TEXTJOIN("",TRUE,A68,"!",ADDRESS(5+A69*A65,2)))</f>
        <v>#N/A</v>
      </c>
      <c r="C67" s="59"/>
      <c r="D67" s="60" t="s">
        <v>39</v>
      </c>
      <c r="E67" s="60"/>
      <c r="F67" s="61" t="e">
        <f ca="1">INDIRECT(_xlfn.TEXTJOIN("",TRUE,A68,"!",ADDRESS(5+A69*A65,5)))</f>
        <v>#N/A</v>
      </c>
      <c r="G67" s="61"/>
      <c r="H67" s="61"/>
      <c r="I67" s="61"/>
      <c r="J67" s="61"/>
    </row>
    <row r="68" spans="1:10" ht="27.95" customHeight="1" x14ac:dyDescent="0.25">
      <c r="A68" s="22" t="str">
        <f>A47</f>
        <v>TC_II</v>
      </c>
    </row>
    <row r="69" spans="1:10" ht="27.95" customHeight="1" x14ac:dyDescent="0.25">
      <c r="A69" s="22">
        <f>A48+1</f>
        <v>3</v>
      </c>
    </row>
    <row r="70" spans="1:10" ht="27.95" customHeight="1" x14ac:dyDescent="0.25">
      <c r="A70" s="62" t="s">
        <v>26</v>
      </c>
      <c r="B70" s="62"/>
      <c r="C70" s="62" t="str">
        <f ca="1">INDIRECT(_xlfn.TEXTJOIN("",TRUE,A89,"!",ADDRESS(9+(A90-1)*A86,2)))</f>
        <v>ABHINAV NAUTIYAL</v>
      </c>
      <c r="D70" s="62"/>
      <c r="E70" s="62"/>
      <c r="F70" s="62" t="s">
        <v>52</v>
      </c>
      <c r="G70" s="62"/>
      <c r="H70" s="62"/>
      <c r="I70" s="63">
        <f ca="1">INDIRECT(_xlfn.TEXTJOIN("",TRUE,A89,"!",ADDRESS(9+(A90-1)*A86,9)))</f>
        <v>250090101004</v>
      </c>
      <c r="J70" s="63"/>
    </row>
    <row r="71" spans="1:10" ht="27.95" customHeight="1" x14ac:dyDescent="0.25">
      <c r="A71" s="62" t="s">
        <v>27</v>
      </c>
      <c r="B71" s="62"/>
      <c r="C71" s="62" t="str">
        <f ca="1">INDIRECT(_xlfn.TEXTJOIN("",TRUE,A89,"!",ADDRESS(9+(A90-1)*A86,5)))</f>
        <v>VIRENDRA NAUTIYAL</v>
      </c>
      <c r="D71" s="62"/>
      <c r="E71" s="62"/>
      <c r="F71" s="64" t="s">
        <v>53</v>
      </c>
      <c r="G71" s="64"/>
      <c r="H71" s="64"/>
      <c r="I71" s="63">
        <f ca="1">INDIRECT(_xlfn.TEXTJOIN("",TRUE,A89,"!",ADDRESS(9+(A90-1)*A86,13)))</f>
        <v>0</v>
      </c>
      <c r="J71" s="63"/>
    </row>
    <row r="72" spans="1:10" ht="27.95" customHeight="1" x14ac:dyDescent="0.25">
      <c r="A72" s="59" t="s">
        <v>30</v>
      </c>
      <c r="B72" s="59"/>
      <c r="C72" s="59" t="s">
        <v>31</v>
      </c>
      <c r="D72" s="59"/>
      <c r="E72" s="59"/>
      <c r="F72" s="59"/>
      <c r="G72" s="59"/>
      <c r="H72" s="15" t="s">
        <v>32</v>
      </c>
      <c r="I72" s="15" t="s">
        <v>12</v>
      </c>
      <c r="J72" s="15" t="s">
        <v>36</v>
      </c>
    </row>
    <row r="73" spans="1:10" ht="27.95" customHeight="1" x14ac:dyDescent="0.25">
      <c r="A73" s="49" t="str">
        <f ca="1">INDIRECT(_xlfn.TEXTJOIN("",TRUE,A89,"!",ADDRESS(13+(A90-1)*A86,1)))</f>
        <v>AHT 001</v>
      </c>
      <c r="B73" s="50"/>
      <c r="C73" s="51" t="str">
        <f ca="1">INDIRECT(_xlfn.TEXTJOIN("",TRUE,A89,"!",ADDRESS(13+(A90-1)*A86,2)))</f>
        <v>Engineering Physics</v>
      </c>
      <c r="D73" s="52"/>
      <c r="E73" s="52"/>
      <c r="F73" s="52"/>
      <c r="G73" s="53"/>
      <c r="H73" s="20">
        <f ca="1">INDIRECT(_xlfn.TEXTJOIN("",TRUE,A89,"!",ADDRESS(13+(A90-1)*A86,6)))</f>
        <v>4</v>
      </c>
      <c r="I73" s="20" t="b">
        <f ca="1">INDIRECT(_xlfn.TEXTJOIN("",TRUE,A89,"!",ADDRESS(13+(A90-1)*A86,13)))</f>
        <v>0</v>
      </c>
      <c r="J73" s="20" t="e">
        <f ca="1">INDIRECT(_xlfn.TEXTJOIN("",TRUE,A89,"!",ADDRESS(13+(A90-1)*A86,14)))</f>
        <v>#N/A</v>
      </c>
    </row>
    <row r="74" spans="1:10" ht="27.95" customHeight="1" x14ac:dyDescent="0.25">
      <c r="A74" s="49" t="str">
        <f ca="1">INDIRECT(_xlfn.TEXTJOIN("",TRUE,A89,"!",ADDRESS(14+(A90-1)*A86,1)))</f>
        <v>AHT 005</v>
      </c>
      <c r="B74" s="50"/>
      <c r="C74" s="51" t="str">
        <f ca="1">INDIRECT(_xlfn.TEXTJOIN("",TRUE,A89,"!",ADDRESS(14+(A90-1)*A86,2)))</f>
        <v>Analytical Mathematics</v>
      </c>
      <c r="D74" s="52"/>
      <c r="E74" s="52"/>
      <c r="F74" s="52"/>
      <c r="G74" s="53"/>
      <c r="H74" s="20">
        <f ca="1">INDIRECT(_xlfn.TEXTJOIN("",TRUE,A89,"!",ADDRESS(14+(A90-1)*A86,6)))</f>
        <v>4</v>
      </c>
      <c r="I74" s="20" t="str">
        <f ca="1">INDIRECT(_xlfn.TEXTJOIN("",TRUE,A89,"!",ADDRESS(14+(A90-1)*A86,13)))</f>
        <v>B+</v>
      </c>
      <c r="J74" s="20">
        <f ca="1">INDIRECT(_xlfn.TEXTJOIN("",TRUE,A89,"!",ADDRESS(14+(A90-1)*A86,14)))</f>
        <v>7</v>
      </c>
    </row>
    <row r="75" spans="1:10" ht="27.95" customHeight="1" x14ac:dyDescent="0.25">
      <c r="A75" s="49" t="str">
        <f ca="1">INDIRECT(_xlfn.TEXTJOIN("",TRUE,A89,"!",ADDRESS(15+(A90-1)*A86,1)))</f>
        <v>EET 001</v>
      </c>
      <c r="B75" s="50"/>
      <c r="C75" s="51" t="str">
        <f ca="1">INDIRECT(_xlfn.TEXTJOIN("",TRUE,A89,"!",ADDRESS(15+(A90-1)*A86,2)))</f>
        <v>Basic Electrical Engineering</v>
      </c>
      <c r="D75" s="52"/>
      <c r="E75" s="52"/>
      <c r="F75" s="52"/>
      <c r="G75" s="53"/>
      <c r="H75" s="20">
        <f ca="1">INDIRECT(_xlfn.TEXTJOIN("",TRUE,A89,"!",ADDRESS(15+(A90-1)*A86,6)))</f>
        <v>4</v>
      </c>
      <c r="I75" s="20" t="str">
        <f ca="1">INDIRECT(_xlfn.TEXTJOIN("",TRUE,A89,"!",ADDRESS(15+(A90-1)*A86,13)))</f>
        <v>A</v>
      </c>
      <c r="J75" s="20">
        <f ca="1">INDIRECT(_xlfn.TEXTJOIN("",TRUE,A89,"!",ADDRESS(15+(A90-1)*A86,14)))</f>
        <v>8</v>
      </c>
    </row>
    <row r="76" spans="1:10" ht="27.95" customHeight="1" x14ac:dyDescent="0.25">
      <c r="A76" s="49" t="str">
        <f ca="1">INDIRECT(_xlfn.TEXTJOIN("",TRUE,A89,"!",ADDRESS(16+(A90-1)*A86,1)))</f>
        <v>CST 001</v>
      </c>
      <c r="B76" s="50"/>
      <c r="C76" s="51" t="str">
        <f ca="1">INDIRECT(_xlfn.TEXTJOIN("",TRUE,A89,"!",ADDRESS(16+(A90-1)*A86,2)))</f>
        <v>Programming for Problem Solving</v>
      </c>
      <c r="D76" s="52"/>
      <c r="E76" s="52"/>
      <c r="F76" s="52"/>
      <c r="G76" s="53"/>
      <c r="H76" s="20">
        <f ca="1">INDIRECT(_xlfn.TEXTJOIN("",TRUE,A89,"!",ADDRESS(16+(A90-1)*A86,6)))</f>
        <v>4</v>
      </c>
      <c r="I76" s="20" t="str">
        <f ca="1">INDIRECT(_xlfn.TEXTJOIN("",TRUE,A89,"!",ADDRESS(16+(A90-1)*A86,13)))</f>
        <v>A</v>
      </c>
      <c r="J76" s="20">
        <f ca="1">INDIRECT(_xlfn.TEXTJOIN("",TRUE,A89,"!",ADDRESS(16+(A90-1)*A86,14)))</f>
        <v>8</v>
      </c>
    </row>
    <row r="77" spans="1:10" ht="27.95" customHeight="1" x14ac:dyDescent="0.25">
      <c r="A77" s="49" t="str">
        <f ca="1">INDIRECT(_xlfn.TEXTJOIN("",TRUE,A89,"!",ADDRESS(17+(A90-1)*A86,1)))</f>
        <v>AHT 004</v>
      </c>
      <c r="B77" s="50"/>
      <c r="C77" s="51" t="str">
        <f ca="1">INDIRECT(_xlfn.TEXTJOIN("",TRUE,A89,"!",ADDRESS(17+(A90-1)*A86,2)))</f>
        <v>Environmental Studies ($)</v>
      </c>
      <c r="D77" s="52"/>
      <c r="E77" s="52"/>
      <c r="F77" s="52"/>
      <c r="G77" s="53"/>
      <c r="H77" s="20">
        <f ca="1">INDIRECT(_xlfn.TEXTJOIN("",TRUE,A89,"!",ADDRESS(17+(A90-1)*A86,6)))</f>
        <v>0</v>
      </c>
      <c r="I77" s="20" t="str">
        <f ca="1">INDIRECT(_xlfn.TEXTJOIN("",TRUE,A89,"!",ADDRESS(17+(A90-1)*A86,13)))</f>
        <v>B</v>
      </c>
      <c r="J77" s="20">
        <f ca="1">INDIRECT(_xlfn.TEXTJOIN("",TRUE,A89,"!",ADDRESS(17+(A90-1)*A86,14)))</f>
        <v>6</v>
      </c>
    </row>
    <row r="78" spans="1:10" ht="27.95" customHeight="1" x14ac:dyDescent="0.25">
      <c r="A78" s="49" t="str">
        <f ca="1">INDIRECT(_xlfn.TEXTJOIN("",TRUE,A89,"!",ADDRESS(18+(A90-1)*A86,1)))</f>
        <v>AHP 001</v>
      </c>
      <c r="B78" s="50"/>
      <c r="C78" s="51" t="str">
        <f ca="1">INDIRECT(_xlfn.TEXTJOIN("",TRUE,A89,"!",ADDRESS(18+(A90-1)*A86,2)))</f>
        <v>Engineering Physics Lab</v>
      </c>
      <c r="D78" s="52"/>
      <c r="E78" s="52"/>
      <c r="F78" s="52"/>
      <c r="G78" s="53"/>
      <c r="H78" s="20">
        <f ca="1">INDIRECT(_xlfn.TEXTJOIN("",TRUE,A89,"!",ADDRESS(18+(A90-1)*A86,6)))</f>
        <v>1</v>
      </c>
      <c r="I78" s="20" t="str">
        <f ca="1">INDIRECT(_xlfn.TEXTJOIN("",TRUE,A89,"!",ADDRESS(18+(A90-1)*A86,13)))</f>
        <v>B+</v>
      </c>
      <c r="J78" s="20">
        <f ca="1">INDIRECT(_xlfn.TEXTJOIN("",TRUE,A89,"!",ADDRESS(18+(A90-1)*A86,14)))</f>
        <v>7</v>
      </c>
    </row>
    <row r="79" spans="1:10" ht="27.95" customHeight="1" x14ac:dyDescent="0.25">
      <c r="A79" s="49" t="str">
        <f ca="1">INDIRECT(_xlfn.TEXTJOIN("",TRUE,A89,"!",ADDRESS(19+(A90-1)*A86,1)))</f>
        <v>EEP 001</v>
      </c>
      <c r="B79" s="50"/>
      <c r="C79" s="51" t="str">
        <f ca="1">INDIRECT(_xlfn.TEXTJOIN("",TRUE,A89,"!",ADDRESS(19+(A90-1)*A86,2)))</f>
        <v>Basic Electrical Engineering Lab</v>
      </c>
      <c r="D79" s="52"/>
      <c r="E79" s="52"/>
      <c r="F79" s="52"/>
      <c r="G79" s="53"/>
      <c r="H79" s="20">
        <f ca="1">INDIRECT(_xlfn.TEXTJOIN("",TRUE,A89,"!",ADDRESS(19+(A90-1)*A86,6)))</f>
        <v>1</v>
      </c>
      <c r="I79" s="20" t="str">
        <f ca="1">INDIRECT(_xlfn.TEXTJOIN("",TRUE,A89,"!",ADDRESS(19+(A90-1)*A86,13)))</f>
        <v>A</v>
      </c>
      <c r="J79" s="20">
        <f ca="1">INDIRECT(_xlfn.TEXTJOIN("",TRUE,A89,"!",ADDRESS(19+(A90-1)*A86,14)))</f>
        <v>8</v>
      </c>
    </row>
    <row r="80" spans="1:10" ht="27.95" customHeight="1" x14ac:dyDescent="0.25">
      <c r="A80" s="49" t="str">
        <f ca="1">INDIRECT(_xlfn.TEXTJOIN("",TRUE,A89,"!",ADDRESS(20+(A90-1)*A86,1)))</f>
        <v>CSP 001</v>
      </c>
      <c r="B80" s="50"/>
      <c r="C80" s="51" t="str">
        <f ca="1">INDIRECT(_xlfn.TEXTJOIN("",TRUE,A89,"!",ADDRESS(20+(A90-1)*A86,2)))</f>
        <v>Programming for Problem Solving Lab</v>
      </c>
      <c r="D80" s="52"/>
      <c r="E80" s="52"/>
      <c r="F80" s="52"/>
      <c r="G80" s="53"/>
      <c r="H80" s="20">
        <f ca="1">INDIRECT(_xlfn.TEXTJOIN("",TRUE,A89,"!",ADDRESS(20+(A90-1)*A86,6)))</f>
        <v>1</v>
      </c>
      <c r="I80" s="20" t="str">
        <f ca="1">INDIRECT(_xlfn.TEXTJOIN("",TRUE,A89,"!",ADDRESS(20+(A90-1)*A86,13)))</f>
        <v>O</v>
      </c>
      <c r="J80" s="20">
        <f ca="1">INDIRECT(_xlfn.TEXTJOIN("",TRUE,A89,"!",ADDRESS(20+(A90-1)*A86,14)))</f>
        <v>10</v>
      </c>
    </row>
    <row r="81" spans="1:10" ht="27.95" customHeight="1" x14ac:dyDescent="0.25">
      <c r="A81" s="49" t="str">
        <f ca="1">INDIRECT(_xlfn.TEXTJOIN("",TRUE,A89,"!",ADDRESS(21+(A90-1)*A86,1)))</f>
        <v>MEP 002</v>
      </c>
      <c r="B81" s="50"/>
      <c r="C81" s="51" t="str">
        <f ca="1">INDIRECT(_xlfn.TEXTJOIN("",TRUE,A89,"!",ADDRESS(21+(A90-1)*A86,2)))</f>
        <v>Engineering Graphics &amp; Design Lab</v>
      </c>
      <c r="D81" s="52"/>
      <c r="E81" s="52"/>
      <c r="F81" s="52"/>
      <c r="G81" s="53"/>
      <c r="H81" s="20">
        <f ca="1">INDIRECT(_xlfn.TEXTJOIN("",TRUE,A89,"!",ADDRESS(21+(A90-1)*A86,6)))</f>
        <v>2</v>
      </c>
      <c r="I81" s="20" t="str">
        <f ca="1">INDIRECT(_xlfn.TEXTJOIN("",TRUE,A89,"!",ADDRESS(21+(A90-1)*A86,13)))</f>
        <v>A</v>
      </c>
      <c r="J81" s="20">
        <f ca="1">INDIRECT(_xlfn.TEXTJOIN("",TRUE,A89,"!",ADDRESS(21+(A90-1)*A86,14)))</f>
        <v>8</v>
      </c>
    </row>
    <row r="82" spans="1:10" ht="27.95" customHeight="1" x14ac:dyDescent="0.25">
      <c r="A82" s="49" t="str">
        <f ca="1">INDIRECT(_xlfn.TEXTJOIN("",TRUE,A89,"!",ADDRESS(22+(A90-1)*A86,1)))</f>
        <v>AHP 003</v>
      </c>
      <c r="B82" s="50"/>
      <c r="C82" s="51" t="str">
        <f ca="1">INDIRECT(_xlfn.TEXTJOIN("",TRUE,A89,"!",ADDRESS(22+(A90-1)*A86,2)))</f>
        <v>Introduction to Digital Marketing Lab</v>
      </c>
      <c r="D82" s="52"/>
      <c r="E82" s="52"/>
      <c r="F82" s="52"/>
      <c r="G82" s="53"/>
      <c r="H82" s="20">
        <f ca="1">INDIRECT(_xlfn.TEXTJOIN("",TRUE,A89,"!",ADDRESS(22+(A90-1)*A86,6)))</f>
        <v>1</v>
      </c>
      <c r="I82" s="20" t="str">
        <f ca="1">INDIRECT(_xlfn.TEXTJOIN("",TRUE,A89,"!",ADDRESS(22+(A90-1)*A86,13)))</f>
        <v>A</v>
      </c>
      <c r="J82" s="20">
        <f ca="1">INDIRECT(_xlfn.TEXTJOIN("",TRUE,A89,"!",ADDRESS(22+(A90-1)*A86,14)))</f>
        <v>8</v>
      </c>
    </row>
    <row r="83" spans="1:10" ht="27.95" customHeight="1" x14ac:dyDescent="0.25">
      <c r="A83" s="49" t="str">
        <f ca="1">INDIRECT(_xlfn.TEXTJOIN("",TRUE,A89,"!",ADDRESS(23+(A90-1)*A86,1)))</f>
        <v>AHP 005</v>
      </c>
      <c r="B83" s="50"/>
      <c r="C83" s="51" t="str">
        <f ca="1">INDIRECT(_xlfn.TEXTJOIN("",TRUE,A89,"!",ADDRESS(23+(A90-1)*A86,2)))</f>
        <v>Self Employment &amp; Entrepreneurship Development</v>
      </c>
      <c r="D83" s="52"/>
      <c r="E83" s="52"/>
      <c r="F83" s="52"/>
      <c r="G83" s="53"/>
      <c r="H83" s="20">
        <f ca="1">INDIRECT(_xlfn.TEXTJOIN("",TRUE,A89,"!",ADDRESS(23+(A90-1)*A86,6)))</f>
        <v>1</v>
      </c>
      <c r="I83" s="20" t="str">
        <f ca="1">INDIRECT(_xlfn.TEXTJOIN("",TRUE,A89,"!",ADDRESS(23+(A90-1)*A86,13)))</f>
        <v>A+</v>
      </c>
      <c r="J83" s="20">
        <f ca="1">INDIRECT(_xlfn.TEXTJOIN("",TRUE,A89,"!",ADDRESS(23+(A90-1)*A86,14)))</f>
        <v>9</v>
      </c>
    </row>
    <row r="84" spans="1:10" ht="27.95" customHeight="1" x14ac:dyDescent="0.25">
      <c r="A84" s="49" t="str">
        <f ca="1">INDIRECT(_xlfn.TEXTJOIN("",TRUE,A89,"!",ADDRESS(24+(A90-1)*A86,1)))</f>
        <v>GP 02</v>
      </c>
      <c r="B84" s="50"/>
      <c r="C84" s="51" t="str">
        <f ca="1">INDIRECT(_xlfn.TEXTJOIN("",TRUE,A89,"!",ADDRESS(24+(A90-1)*A86,2)))</f>
        <v>General Proficiency ($)</v>
      </c>
      <c r="D84" s="52"/>
      <c r="E84" s="52"/>
      <c r="F84" s="52"/>
      <c r="G84" s="53"/>
      <c r="H84" s="20">
        <f ca="1">INDIRECT(_xlfn.TEXTJOIN("",TRUE,A89,"!",ADDRESS(24+(A90-1)*A86,6)))</f>
        <v>0</v>
      </c>
      <c r="I84" s="54" t="str">
        <f ca="1">INDIRECT(_xlfn.TEXTJOIN("",TRUE,A89,"!",ADDRESS(24+(A90-1)*A86,13)))</f>
        <v>Excellent</v>
      </c>
      <c r="J84" s="55"/>
    </row>
    <row r="85" spans="1:10" ht="27.95" customHeight="1" x14ac:dyDescent="0.25">
      <c r="A85" s="56" t="s">
        <v>54</v>
      </c>
      <c r="B85" s="56"/>
      <c r="C85" s="56"/>
      <c r="D85" s="56"/>
      <c r="E85" s="56"/>
      <c r="F85" s="56"/>
      <c r="G85" s="56"/>
      <c r="H85" s="16">
        <f ca="1">SUM(H73:H84)</f>
        <v>23</v>
      </c>
      <c r="I85" s="16" t="s">
        <v>46</v>
      </c>
      <c r="J85" s="16" t="e">
        <f ca="1">SUMPRODUCT(J73:J83,H73:H83)</f>
        <v>#N/A</v>
      </c>
    </row>
    <row r="86" spans="1:10" ht="27.95" customHeight="1" x14ac:dyDescent="0.25">
      <c r="A86" s="22">
        <f>ROWS(A73:B84)+9</f>
        <v>21</v>
      </c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27.95" customHeight="1" x14ac:dyDescent="0.25">
      <c r="A87" s="57" t="s">
        <v>42</v>
      </c>
      <c r="B87" s="57"/>
      <c r="C87" s="21">
        <f ca="1">INDIRECT(_xlfn.TEXTJOIN("",TRUE,A89,"!",ADDRESS(5+A90*A86,12)))</f>
        <v>19</v>
      </c>
      <c r="D87" s="57" t="s">
        <v>40</v>
      </c>
      <c r="E87" s="57"/>
      <c r="F87" s="18" t="e">
        <f ca="1">INDIRECT(_xlfn.TEXTJOIN("",TRUE,A89,"!",ADDRESS(5+A90*A86,8)))</f>
        <v>#N/A</v>
      </c>
      <c r="G87" s="57" t="s">
        <v>41</v>
      </c>
      <c r="H87" s="57"/>
      <c r="I87" s="58" t="e">
        <f ca="1">INDIRECT(_xlfn.TEXTJOIN("",TRUE,A89,"!",ADDRESS(5+A90*A86,10)))</f>
        <v>#N/A</v>
      </c>
      <c r="J87" s="58"/>
    </row>
    <row r="88" spans="1:10" ht="27.95" customHeight="1" x14ac:dyDescent="0.25">
      <c r="A88" s="19" t="s">
        <v>38</v>
      </c>
      <c r="B88" s="59" t="e">
        <f ca="1">INDIRECT(_xlfn.TEXTJOIN("",TRUE,A89,"!",ADDRESS(5+A90*A86,2)))</f>
        <v>#N/A</v>
      </c>
      <c r="C88" s="59"/>
      <c r="D88" s="60" t="s">
        <v>39</v>
      </c>
      <c r="E88" s="60"/>
      <c r="F88" s="61" t="e">
        <f ca="1">INDIRECT(_xlfn.TEXTJOIN("",TRUE,A89,"!",ADDRESS(5+A90*A86,5)))</f>
        <v>#N/A</v>
      </c>
      <c r="G88" s="61"/>
      <c r="H88" s="61"/>
      <c r="I88" s="61"/>
      <c r="J88" s="61"/>
    </row>
    <row r="89" spans="1:10" ht="27.95" customHeight="1" x14ac:dyDescent="0.25">
      <c r="A89" s="22" t="str">
        <f>A68</f>
        <v>TC_II</v>
      </c>
    </row>
    <row r="90" spans="1:10" ht="27.95" customHeight="1" x14ac:dyDescent="0.25">
      <c r="A90" s="22">
        <f>A69+1</f>
        <v>4</v>
      </c>
    </row>
    <row r="91" spans="1:10" ht="27.95" customHeight="1" x14ac:dyDescent="0.25">
      <c r="A91" s="62" t="s">
        <v>26</v>
      </c>
      <c r="B91" s="62"/>
      <c r="C91" s="62" t="str">
        <f ca="1">INDIRECT(_xlfn.TEXTJOIN("",TRUE,A110,"!",ADDRESS(9+(A111-1)*A107,2)))</f>
        <v>ABHISHEK GAIROLA</v>
      </c>
      <c r="D91" s="62"/>
      <c r="E91" s="62"/>
      <c r="F91" s="62" t="s">
        <v>52</v>
      </c>
      <c r="G91" s="62"/>
      <c r="H91" s="62"/>
      <c r="I91" s="63">
        <f ca="1">INDIRECT(_xlfn.TEXTJOIN("",TRUE,A110,"!",ADDRESS(9+(A111-1)*A107,9)))</f>
        <v>250090101005</v>
      </c>
      <c r="J91" s="63"/>
    </row>
    <row r="92" spans="1:10" ht="27.95" customHeight="1" x14ac:dyDescent="0.25">
      <c r="A92" s="62" t="s">
        <v>27</v>
      </c>
      <c r="B92" s="62"/>
      <c r="C92" s="62" t="str">
        <f ca="1">INDIRECT(_xlfn.TEXTJOIN("",TRUE,A110,"!",ADDRESS(9+(A111-1)*A107,5)))</f>
        <v>AZAD GAIROLA</v>
      </c>
      <c r="D92" s="62"/>
      <c r="E92" s="62"/>
      <c r="F92" s="64" t="s">
        <v>53</v>
      </c>
      <c r="G92" s="64"/>
      <c r="H92" s="64"/>
      <c r="I92" s="63">
        <f ca="1">INDIRECT(_xlfn.TEXTJOIN("",TRUE,A110,"!",ADDRESS(9+(A111-1)*A107,13)))</f>
        <v>0</v>
      </c>
      <c r="J92" s="63"/>
    </row>
    <row r="93" spans="1:10" ht="27.95" customHeight="1" x14ac:dyDescent="0.25">
      <c r="A93" s="59" t="s">
        <v>30</v>
      </c>
      <c r="B93" s="59"/>
      <c r="C93" s="59" t="s">
        <v>31</v>
      </c>
      <c r="D93" s="59"/>
      <c r="E93" s="59"/>
      <c r="F93" s="59"/>
      <c r="G93" s="59"/>
      <c r="H93" s="15" t="s">
        <v>32</v>
      </c>
      <c r="I93" s="15" t="s">
        <v>12</v>
      </c>
      <c r="J93" s="15" t="s">
        <v>36</v>
      </c>
    </row>
    <row r="94" spans="1:10" ht="27.95" customHeight="1" x14ac:dyDescent="0.25">
      <c r="A94" s="49" t="str">
        <f ca="1">INDIRECT(_xlfn.TEXTJOIN("",TRUE,A110,"!",ADDRESS(13+(A111-1)*A107,1)))</f>
        <v>AHT 001</v>
      </c>
      <c r="B94" s="50"/>
      <c r="C94" s="51" t="str">
        <f ca="1">INDIRECT(_xlfn.TEXTJOIN("",TRUE,A110,"!",ADDRESS(13+(A111-1)*A107,2)))</f>
        <v>Engineering Physics</v>
      </c>
      <c r="D94" s="52"/>
      <c r="E94" s="52"/>
      <c r="F94" s="52"/>
      <c r="G94" s="53"/>
      <c r="H94" s="20">
        <f ca="1">INDIRECT(_xlfn.TEXTJOIN("",TRUE,A110,"!",ADDRESS(13+(A111-1)*A107,6)))</f>
        <v>4</v>
      </c>
      <c r="I94" s="20" t="b">
        <f ca="1">INDIRECT(_xlfn.TEXTJOIN("",TRUE,A110,"!",ADDRESS(13+(A111-1)*A107,13)))</f>
        <v>0</v>
      </c>
      <c r="J94" s="20" t="e">
        <f ca="1">INDIRECT(_xlfn.TEXTJOIN("",TRUE,A110,"!",ADDRESS(13+(A111-1)*A107,14)))</f>
        <v>#N/A</v>
      </c>
    </row>
    <row r="95" spans="1:10" ht="27.95" customHeight="1" x14ac:dyDescent="0.25">
      <c r="A95" s="49" t="str">
        <f ca="1">INDIRECT(_xlfn.TEXTJOIN("",TRUE,A110,"!",ADDRESS(14+(A111-1)*A107,1)))</f>
        <v>AHT 005</v>
      </c>
      <c r="B95" s="50"/>
      <c r="C95" s="51" t="str">
        <f ca="1">INDIRECT(_xlfn.TEXTJOIN("",TRUE,A110,"!",ADDRESS(14+(A111-1)*A107,2)))</f>
        <v>Analytical Mathematics</v>
      </c>
      <c r="D95" s="52"/>
      <c r="E95" s="52"/>
      <c r="F95" s="52"/>
      <c r="G95" s="53"/>
      <c r="H95" s="20">
        <f ca="1">INDIRECT(_xlfn.TEXTJOIN("",TRUE,A110,"!",ADDRESS(14+(A111-1)*A107,6)))</f>
        <v>4</v>
      </c>
      <c r="I95" s="20" t="str">
        <f ca="1">INDIRECT(_xlfn.TEXTJOIN("",TRUE,A110,"!",ADDRESS(14+(A111-1)*A107,13)))</f>
        <v>O</v>
      </c>
      <c r="J95" s="20">
        <f ca="1">INDIRECT(_xlfn.TEXTJOIN("",TRUE,A110,"!",ADDRESS(14+(A111-1)*A107,14)))</f>
        <v>10</v>
      </c>
    </row>
    <row r="96" spans="1:10" ht="27.95" customHeight="1" x14ac:dyDescent="0.25">
      <c r="A96" s="49" t="str">
        <f ca="1">INDIRECT(_xlfn.TEXTJOIN("",TRUE,A110,"!",ADDRESS(15+(A111-1)*A107,1)))</f>
        <v>EET 001</v>
      </c>
      <c r="B96" s="50"/>
      <c r="C96" s="51" t="str">
        <f ca="1">INDIRECT(_xlfn.TEXTJOIN("",TRUE,A110,"!",ADDRESS(15+(A111-1)*A107,2)))</f>
        <v>Basic Electrical Engineering</v>
      </c>
      <c r="D96" s="52"/>
      <c r="E96" s="52"/>
      <c r="F96" s="52"/>
      <c r="G96" s="53"/>
      <c r="H96" s="20">
        <f ca="1">INDIRECT(_xlfn.TEXTJOIN("",TRUE,A110,"!",ADDRESS(15+(A111-1)*A107,6)))</f>
        <v>4</v>
      </c>
      <c r="I96" s="20" t="str">
        <f ca="1">INDIRECT(_xlfn.TEXTJOIN("",TRUE,A110,"!",ADDRESS(15+(A111-1)*A107,13)))</f>
        <v>O</v>
      </c>
      <c r="J96" s="20">
        <f ca="1">INDIRECT(_xlfn.TEXTJOIN("",TRUE,A110,"!",ADDRESS(15+(A111-1)*A107,14)))</f>
        <v>10</v>
      </c>
    </row>
    <row r="97" spans="1:10" ht="27.95" customHeight="1" x14ac:dyDescent="0.25">
      <c r="A97" s="49" t="str">
        <f ca="1">INDIRECT(_xlfn.TEXTJOIN("",TRUE,A110,"!",ADDRESS(16+(A111-1)*A107,1)))</f>
        <v>CST 001</v>
      </c>
      <c r="B97" s="50"/>
      <c r="C97" s="51" t="str">
        <f ca="1">INDIRECT(_xlfn.TEXTJOIN("",TRUE,A110,"!",ADDRESS(16+(A111-1)*A107,2)))</f>
        <v>Programming for Problem Solving</v>
      </c>
      <c r="D97" s="52"/>
      <c r="E97" s="52"/>
      <c r="F97" s="52"/>
      <c r="G97" s="53"/>
      <c r="H97" s="20">
        <f ca="1">INDIRECT(_xlfn.TEXTJOIN("",TRUE,A110,"!",ADDRESS(16+(A111-1)*A107,6)))</f>
        <v>4</v>
      </c>
      <c r="I97" s="20" t="str">
        <f ca="1">INDIRECT(_xlfn.TEXTJOIN("",TRUE,A110,"!",ADDRESS(16+(A111-1)*A107,13)))</f>
        <v>O</v>
      </c>
      <c r="J97" s="20">
        <f ca="1">INDIRECT(_xlfn.TEXTJOIN("",TRUE,A110,"!",ADDRESS(16+(A111-1)*A107,14)))</f>
        <v>10</v>
      </c>
    </row>
    <row r="98" spans="1:10" ht="27.95" customHeight="1" x14ac:dyDescent="0.25">
      <c r="A98" s="49" t="str">
        <f ca="1">INDIRECT(_xlfn.TEXTJOIN("",TRUE,A110,"!",ADDRESS(17+(A111-1)*A107,1)))</f>
        <v>AHT 004</v>
      </c>
      <c r="B98" s="50"/>
      <c r="C98" s="51" t="str">
        <f ca="1">INDIRECT(_xlfn.TEXTJOIN("",TRUE,A110,"!",ADDRESS(17+(A111-1)*A107,2)))</f>
        <v>Environmental Studies ($)</v>
      </c>
      <c r="D98" s="52"/>
      <c r="E98" s="52"/>
      <c r="F98" s="52"/>
      <c r="G98" s="53"/>
      <c r="H98" s="20">
        <f ca="1">INDIRECT(_xlfn.TEXTJOIN("",TRUE,A110,"!",ADDRESS(17+(A111-1)*A107,6)))</f>
        <v>0</v>
      </c>
      <c r="I98" s="20" t="str">
        <f ca="1">INDIRECT(_xlfn.TEXTJOIN("",TRUE,A110,"!",ADDRESS(17+(A111-1)*A107,13)))</f>
        <v>B</v>
      </c>
      <c r="J98" s="20">
        <f ca="1">INDIRECT(_xlfn.TEXTJOIN("",TRUE,A110,"!",ADDRESS(17+(A111-1)*A107,14)))</f>
        <v>6</v>
      </c>
    </row>
    <row r="99" spans="1:10" ht="27.95" customHeight="1" x14ac:dyDescent="0.25">
      <c r="A99" s="49" t="str">
        <f ca="1">INDIRECT(_xlfn.TEXTJOIN("",TRUE,A110,"!",ADDRESS(18+(A111-1)*A107,1)))</f>
        <v>AHP 001</v>
      </c>
      <c r="B99" s="50"/>
      <c r="C99" s="51" t="str">
        <f ca="1">INDIRECT(_xlfn.TEXTJOIN("",TRUE,A110,"!",ADDRESS(18+(A111-1)*A107,2)))</f>
        <v>Engineering Physics Lab</v>
      </c>
      <c r="D99" s="52"/>
      <c r="E99" s="52"/>
      <c r="F99" s="52"/>
      <c r="G99" s="53"/>
      <c r="H99" s="20">
        <f ca="1">INDIRECT(_xlfn.TEXTJOIN("",TRUE,A110,"!",ADDRESS(18+(A111-1)*A107,6)))</f>
        <v>1</v>
      </c>
      <c r="I99" s="20" t="str">
        <f ca="1">INDIRECT(_xlfn.TEXTJOIN("",TRUE,A110,"!",ADDRESS(18+(A111-1)*A107,13)))</f>
        <v>A</v>
      </c>
      <c r="J99" s="20">
        <f ca="1">INDIRECT(_xlfn.TEXTJOIN("",TRUE,A110,"!",ADDRESS(18+(A111-1)*A107,14)))</f>
        <v>8</v>
      </c>
    </row>
    <row r="100" spans="1:10" ht="27.95" customHeight="1" x14ac:dyDescent="0.25">
      <c r="A100" s="49" t="str">
        <f ca="1">INDIRECT(_xlfn.TEXTJOIN("",TRUE,A110,"!",ADDRESS(19+(A111-1)*A107,1)))</f>
        <v>EEP 001</v>
      </c>
      <c r="B100" s="50"/>
      <c r="C100" s="51" t="str">
        <f ca="1">INDIRECT(_xlfn.TEXTJOIN("",TRUE,A110,"!",ADDRESS(19+(A111-1)*A107,2)))</f>
        <v>Basic Electrical Engineering Lab</v>
      </c>
      <c r="D100" s="52"/>
      <c r="E100" s="52"/>
      <c r="F100" s="52"/>
      <c r="G100" s="53"/>
      <c r="H100" s="20">
        <f ca="1">INDIRECT(_xlfn.TEXTJOIN("",TRUE,A110,"!",ADDRESS(19+(A111-1)*A107,6)))</f>
        <v>1</v>
      </c>
      <c r="I100" s="20" t="str">
        <f ca="1">INDIRECT(_xlfn.TEXTJOIN("",TRUE,A110,"!",ADDRESS(19+(A111-1)*A107,13)))</f>
        <v>A</v>
      </c>
      <c r="J100" s="20">
        <f ca="1">INDIRECT(_xlfn.TEXTJOIN("",TRUE,A110,"!",ADDRESS(19+(A111-1)*A107,14)))</f>
        <v>8</v>
      </c>
    </row>
    <row r="101" spans="1:10" ht="27.95" customHeight="1" x14ac:dyDescent="0.25">
      <c r="A101" s="49" t="str">
        <f ca="1">INDIRECT(_xlfn.TEXTJOIN("",TRUE,A110,"!",ADDRESS(20+(A111-1)*A107,1)))</f>
        <v>CSP 001</v>
      </c>
      <c r="B101" s="50"/>
      <c r="C101" s="51" t="str">
        <f ca="1">INDIRECT(_xlfn.TEXTJOIN("",TRUE,A110,"!",ADDRESS(20+(A111-1)*A107,2)))</f>
        <v>Programming for Problem Solving Lab</v>
      </c>
      <c r="D101" s="52"/>
      <c r="E101" s="52"/>
      <c r="F101" s="52"/>
      <c r="G101" s="53"/>
      <c r="H101" s="20">
        <f ca="1">INDIRECT(_xlfn.TEXTJOIN("",TRUE,A110,"!",ADDRESS(20+(A111-1)*A107,6)))</f>
        <v>1</v>
      </c>
      <c r="I101" s="20" t="str">
        <f ca="1">INDIRECT(_xlfn.TEXTJOIN("",TRUE,A110,"!",ADDRESS(20+(A111-1)*A107,13)))</f>
        <v>O</v>
      </c>
      <c r="J101" s="20">
        <f ca="1">INDIRECT(_xlfn.TEXTJOIN("",TRUE,A110,"!",ADDRESS(20+(A111-1)*A107,14)))</f>
        <v>10</v>
      </c>
    </row>
    <row r="102" spans="1:10" ht="27.95" customHeight="1" x14ac:dyDescent="0.25">
      <c r="A102" s="49" t="str">
        <f ca="1">INDIRECT(_xlfn.TEXTJOIN("",TRUE,A110,"!",ADDRESS(21+(A111-1)*A107,1)))</f>
        <v>MEP 002</v>
      </c>
      <c r="B102" s="50"/>
      <c r="C102" s="51" t="str">
        <f ca="1">INDIRECT(_xlfn.TEXTJOIN("",TRUE,A110,"!",ADDRESS(21+(A111-1)*A107,2)))</f>
        <v>Engineering Graphics &amp; Design Lab</v>
      </c>
      <c r="D102" s="52"/>
      <c r="E102" s="52"/>
      <c r="F102" s="52"/>
      <c r="G102" s="53"/>
      <c r="H102" s="20">
        <f ca="1">INDIRECT(_xlfn.TEXTJOIN("",TRUE,A110,"!",ADDRESS(21+(A111-1)*A107,6)))</f>
        <v>2</v>
      </c>
      <c r="I102" s="20" t="str">
        <f ca="1">INDIRECT(_xlfn.TEXTJOIN("",TRUE,A110,"!",ADDRESS(21+(A111-1)*A107,13)))</f>
        <v>A+</v>
      </c>
      <c r="J102" s="20">
        <f ca="1">INDIRECT(_xlfn.TEXTJOIN("",TRUE,A110,"!",ADDRESS(21+(A111-1)*A107,14)))</f>
        <v>9</v>
      </c>
    </row>
    <row r="103" spans="1:10" ht="27.95" customHeight="1" x14ac:dyDescent="0.25">
      <c r="A103" s="49" t="str">
        <f ca="1">INDIRECT(_xlfn.TEXTJOIN("",TRUE,A110,"!",ADDRESS(22+(A111-1)*A107,1)))</f>
        <v>AHP 003</v>
      </c>
      <c r="B103" s="50"/>
      <c r="C103" s="51" t="str">
        <f ca="1">INDIRECT(_xlfn.TEXTJOIN("",TRUE,A110,"!",ADDRESS(22+(A111-1)*A107,2)))</f>
        <v>Introduction to Digital Marketing Lab</v>
      </c>
      <c r="D103" s="52"/>
      <c r="E103" s="52"/>
      <c r="F103" s="52"/>
      <c r="G103" s="53"/>
      <c r="H103" s="20">
        <f ca="1">INDIRECT(_xlfn.TEXTJOIN("",TRUE,A110,"!",ADDRESS(22+(A111-1)*A107,6)))</f>
        <v>1</v>
      </c>
      <c r="I103" s="20" t="str">
        <f ca="1">INDIRECT(_xlfn.TEXTJOIN("",TRUE,A110,"!",ADDRESS(22+(A111-1)*A107,13)))</f>
        <v>A</v>
      </c>
      <c r="J103" s="20">
        <f ca="1">INDIRECT(_xlfn.TEXTJOIN("",TRUE,A110,"!",ADDRESS(22+(A111-1)*A107,14)))</f>
        <v>8</v>
      </c>
    </row>
    <row r="104" spans="1:10" ht="27.95" customHeight="1" x14ac:dyDescent="0.25">
      <c r="A104" s="49" t="str">
        <f ca="1">INDIRECT(_xlfn.TEXTJOIN("",TRUE,A110,"!",ADDRESS(23+(A111-1)*A107,1)))</f>
        <v>AHP 005</v>
      </c>
      <c r="B104" s="50"/>
      <c r="C104" s="51" t="str">
        <f ca="1">INDIRECT(_xlfn.TEXTJOIN("",TRUE,A110,"!",ADDRESS(23+(A111-1)*A107,2)))</f>
        <v>Self Employment &amp; Entrepreneurship Development</v>
      </c>
      <c r="D104" s="52"/>
      <c r="E104" s="52"/>
      <c r="F104" s="52"/>
      <c r="G104" s="53"/>
      <c r="H104" s="20">
        <f ca="1">INDIRECT(_xlfn.TEXTJOIN("",TRUE,A110,"!",ADDRESS(23+(A111-1)*A107,6)))</f>
        <v>1</v>
      </c>
      <c r="I104" s="20" t="str">
        <f ca="1">INDIRECT(_xlfn.TEXTJOIN("",TRUE,A110,"!",ADDRESS(23+(A111-1)*A107,13)))</f>
        <v>A+</v>
      </c>
      <c r="J104" s="20">
        <f ca="1">INDIRECT(_xlfn.TEXTJOIN("",TRUE,A110,"!",ADDRESS(23+(A111-1)*A107,14)))</f>
        <v>9</v>
      </c>
    </row>
    <row r="105" spans="1:10" ht="27.95" customHeight="1" x14ac:dyDescent="0.25">
      <c r="A105" s="49" t="str">
        <f ca="1">INDIRECT(_xlfn.TEXTJOIN("",TRUE,A110,"!",ADDRESS(24+(A111-1)*A107,1)))</f>
        <v>GP 02</v>
      </c>
      <c r="B105" s="50"/>
      <c r="C105" s="51" t="str">
        <f ca="1">INDIRECT(_xlfn.TEXTJOIN("",TRUE,A110,"!",ADDRESS(24+(A111-1)*A107,2)))</f>
        <v>General Proficiency ($)</v>
      </c>
      <c r="D105" s="52"/>
      <c r="E105" s="52"/>
      <c r="F105" s="52"/>
      <c r="G105" s="53"/>
      <c r="H105" s="20">
        <f ca="1">INDIRECT(_xlfn.TEXTJOIN("",TRUE,A110,"!",ADDRESS(24+(A111-1)*A107,6)))</f>
        <v>0</v>
      </c>
      <c r="I105" s="54" t="str">
        <f ca="1">INDIRECT(_xlfn.TEXTJOIN("",TRUE,A110,"!",ADDRESS(24+(A111-1)*A107,13)))</f>
        <v>Excellent</v>
      </c>
      <c r="J105" s="55"/>
    </row>
    <row r="106" spans="1:10" ht="27.95" customHeight="1" x14ac:dyDescent="0.25">
      <c r="A106" s="56" t="s">
        <v>54</v>
      </c>
      <c r="B106" s="56"/>
      <c r="C106" s="56"/>
      <c r="D106" s="56"/>
      <c r="E106" s="56"/>
      <c r="F106" s="56"/>
      <c r="G106" s="56"/>
      <c r="H106" s="16">
        <f ca="1">SUM(H94:H105)</f>
        <v>23</v>
      </c>
      <c r="I106" s="16" t="s">
        <v>46</v>
      </c>
      <c r="J106" s="16" t="e">
        <f ca="1">SUMPRODUCT(J94:J104,H94:H104)</f>
        <v>#N/A</v>
      </c>
    </row>
    <row r="107" spans="1:10" ht="27.95" customHeight="1" x14ac:dyDescent="0.25">
      <c r="A107" s="22">
        <f>ROWS(A94:B105)+9</f>
        <v>21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27.95" customHeight="1" x14ac:dyDescent="0.25">
      <c r="A108" s="57" t="s">
        <v>42</v>
      </c>
      <c r="B108" s="57"/>
      <c r="C108" s="21">
        <f ca="1">INDIRECT(_xlfn.TEXTJOIN("",TRUE,A110,"!",ADDRESS(5+A111*A107,12)))</f>
        <v>19</v>
      </c>
      <c r="D108" s="57" t="s">
        <v>40</v>
      </c>
      <c r="E108" s="57"/>
      <c r="F108" s="18" t="e">
        <f ca="1">INDIRECT(_xlfn.TEXTJOIN("",TRUE,A110,"!",ADDRESS(5+A111*A107,8)))</f>
        <v>#N/A</v>
      </c>
      <c r="G108" s="57" t="s">
        <v>41</v>
      </c>
      <c r="H108" s="57"/>
      <c r="I108" s="58" t="e">
        <f ca="1">INDIRECT(_xlfn.TEXTJOIN("",TRUE,A110,"!",ADDRESS(5+A111*A107,10)))</f>
        <v>#N/A</v>
      </c>
      <c r="J108" s="58"/>
    </row>
    <row r="109" spans="1:10" ht="27.95" customHeight="1" x14ac:dyDescent="0.25">
      <c r="A109" s="19" t="s">
        <v>38</v>
      </c>
      <c r="B109" s="59" t="e">
        <f ca="1">INDIRECT(_xlfn.TEXTJOIN("",TRUE,A110,"!",ADDRESS(5+A111*A107,2)))</f>
        <v>#N/A</v>
      </c>
      <c r="C109" s="59"/>
      <c r="D109" s="60" t="s">
        <v>39</v>
      </c>
      <c r="E109" s="60"/>
      <c r="F109" s="61" t="e">
        <f ca="1">INDIRECT(_xlfn.TEXTJOIN("",TRUE,A110,"!",ADDRESS(5+A111*A107,5)))</f>
        <v>#N/A</v>
      </c>
      <c r="G109" s="61"/>
      <c r="H109" s="61"/>
      <c r="I109" s="61"/>
      <c r="J109" s="61"/>
    </row>
    <row r="110" spans="1:10" ht="27.95" customHeight="1" x14ac:dyDescent="0.25">
      <c r="A110" s="22" t="str">
        <f>A89</f>
        <v>TC_II</v>
      </c>
    </row>
    <row r="111" spans="1:10" ht="27.95" customHeight="1" x14ac:dyDescent="0.25">
      <c r="A111" s="22">
        <f>A90+1</f>
        <v>5</v>
      </c>
    </row>
    <row r="112" spans="1:10" ht="27.95" customHeight="1" x14ac:dyDescent="0.25">
      <c r="A112" s="62" t="s">
        <v>26</v>
      </c>
      <c r="B112" s="62"/>
      <c r="C112" s="62" t="str">
        <f ca="1">INDIRECT(_xlfn.TEXTJOIN("",TRUE,A131,"!",ADDRESS(9+(A132-1)*A128,2)))</f>
        <v>ABHISHEK KUMAR</v>
      </c>
      <c r="D112" s="62"/>
      <c r="E112" s="62"/>
      <c r="F112" s="62" t="s">
        <v>52</v>
      </c>
      <c r="G112" s="62"/>
      <c r="H112" s="62"/>
      <c r="I112" s="63">
        <f ca="1">INDIRECT(_xlfn.TEXTJOIN("",TRUE,A131,"!",ADDRESS(9+(A132-1)*A128,9)))</f>
        <v>250090101006</v>
      </c>
      <c r="J112" s="63"/>
    </row>
    <row r="113" spans="1:10" ht="27.95" customHeight="1" x14ac:dyDescent="0.25">
      <c r="A113" s="62" t="s">
        <v>27</v>
      </c>
      <c r="B113" s="62"/>
      <c r="C113" s="62" t="str">
        <f ca="1">INDIRECT(_xlfn.TEXTJOIN("",TRUE,A131,"!",ADDRESS(9+(A132-1)*A128,5)))</f>
        <v>SUNDER RAM</v>
      </c>
      <c r="D113" s="62"/>
      <c r="E113" s="62"/>
      <c r="F113" s="64" t="s">
        <v>53</v>
      </c>
      <c r="G113" s="64"/>
      <c r="H113" s="64"/>
      <c r="I113" s="63">
        <f ca="1">INDIRECT(_xlfn.TEXTJOIN("",TRUE,A131,"!",ADDRESS(9+(A132-1)*A128,13)))</f>
        <v>0</v>
      </c>
      <c r="J113" s="63"/>
    </row>
    <row r="114" spans="1:10" ht="27.95" customHeight="1" x14ac:dyDescent="0.25">
      <c r="A114" s="59" t="s">
        <v>30</v>
      </c>
      <c r="B114" s="59"/>
      <c r="C114" s="59" t="s">
        <v>31</v>
      </c>
      <c r="D114" s="59"/>
      <c r="E114" s="59"/>
      <c r="F114" s="59"/>
      <c r="G114" s="59"/>
      <c r="H114" s="15" t="s">
        <v>32</v>
      </c>
      <c r="I114" s="15" t="s">
        <v>12</v>
      </c>
      <c r="J114" s="15" t="s">
        <v>36</v>
      </c>
    </row>
    <row r="115" spans="1:10" ht="27.95" customHeight="1" x14ac:dyDescent="0.25">
      <c r="A115" s="49" t="str">
        <f ca="1">INDIRECT(_xlfn.TEXTJOIN("",TRUE,A131,"!",ADDRESS(13+(A132-1)*A128,1)))</f>
        <v>AHT 001</v>
      </c>
      <c r="B115" s="50"/>
      <c r="C115" s="51" t="str">
        <f ca="1">INDIRECT(_xlfn.TEXTJOIN("",TRUE,A131,"!",ADDRESS(13+(A132-1)*A128,2)))</f>
        <v>Engineering Physics</v>
      </c>
      <c r="D115" s="52"/>
      <c r="E115" s="52"/>
      <c r="F115" s="52"/>
      <c r="G115" s="53"/>
      <c r="H115" s="20">
        <f ca="1">INDIRECT(_xlfn.TEXTJOIN("",TRUE,A131,"!",ADDRESS(13+(A132-1)*A128,6)))</f>
        <v>4</v>
      </c>
      <c r="I115" s="20" t="b">
        <f ca="1">INDIRECT(_xlfn.TEXTJOIN("",TRUE,A131,"!",ADDRESS(13+(A132-1)*A128,13)))</f>
        <v>0</v>
      </c>
      <c r="J115" s="20" t="e">
        <f ca="1">INDIRECT(_xlfn.TEXTJOIN("",TRUE,A131,"!",ADDRESS(13+(A132-1)*A128,14)))</f>
        <v>#N/A</v>
      </c>
    </row>
    <row r="116" spans="1:10" ht="27.95" customHeight="1" x14ac:dyDescent="0.25">
      <c r="A116" s="49" t="str">
        <f ca="1">INDIRECT(_xlfn.TEXTJOIN("",TRUE,A131,"!",ADDRESS(14+(A132-1)*A128,1)))</f>
        <v>AHT 005</v>
      </c>
      <c r="B116" s="50"/>
      <c r="C116" s="51" t="str">
        <f ca="1">INDIRECT(_xlfn.TEXTJOIN("",TRUE,A131,"!",ADDRESS(14+(A132-1)*A128,2)))</f>
        <v>Analytical Mathematics</v>
      </c>
      <c r="D116" s="52"/>
      <c r="E116" s="52"/>
      <c r="F116" s="52"/>
      <c r="G116" s="53"/>
      <c r="H116" s="20">
        <f ca="1">INDIRECT(_xlfn.TEXTJOIN("",TRUE,A131,"!",ADDRESS(14+(A132-1)*A128,6)))</f>
        <v>4</v>
      </c>
      <c r="I116" s="20" t="str">
        <f ca="1">INDIRECT(_xlfn.TEXTJOIN("",TRUE,A131,"!",ADDRESS(14+(A132-1)*A128,13)))</f>
        <v>A+</v>
      </c>
      <c r="J116" s="20">
        <f ca="1">INDIRECT(_xlfn.TEXTJOIN("",TRUE,A131,"!",ADDRESS(14+(A132-1)*A128,14)))</f>
        <v>9</v>
      </c>
    </row>
    <row r="117" spans="1:10" ht="27.95" customHeight="1" x14ac:dyDescent="0.25">
      <c r="A117" s="49" t="str">
        <f ca="1">INDIRECT(_xlfn.TEXTJOIN("",TRUE,A131,"!",ADDRESS(15+(A132-1)*A128,1)))</f>
        <v>EET 001</v>
      </c>
      <c r="B117" s="50"/>
      <c r="C117" s="51" t="str">
        <f ca="1">INDIRECT(_xlfn.TEXTJOIN("",TRUE,A131,"!",ADDRESS(15+(A132-1)*A128,2)))</f>
        <v>Basic Electrical Engineering</v>
      </c>
      <c r="D117" s="52"/>
      <c r="E117" s="52"/>
      <c r="F117" s="52"/>
      <c r="G117" s="53"/>
      <c r="H117" s="20">
        <f ca="1">INDIRECT(_xlfn.TEXTJOIN("",TRUE,A131,"!",ADDRESS(15+(A132-1)*A128,6)))</f>
        <v>4</v>
      </c>
      <c r="I117" s="20" t="str">
        <f ca="1">INDIRECT(_xlfn.TEXTJOIN("",TRUE,A131,"!",ADDRESS(15+(A132-1)*A128,13)))</f>
        <v>A+</v>
      </c>
      <c r="J117" s="20">
        <f ca="1">INDIRECT(_xlfn.TEXTJOIN("",TRUE,A131,"!",ADDRESS(15+(A132-1)*A128,14)))</f>
        <v>9</v>
      </c>
    </row>
    <row r="118" spans="1:10" ht="27.95" customHeight="1" x14ac:dyDescent="0.25">
      <c r="A118" s="49" t="str">
        <f ca="1">INDIRECT(_xlfn.TEXTJOIN("",TRUE,A131,"!",ADDRESS(16+(A132-1)*A128,1)))</f>
        <v>CST 001</v>
      </c>
      <c r="B118" s="50"/>
      <c r="C118" s="51" t="str">
        <f ca="1">INDIRECT(_xlfn.TEXTJOIN("",TRUE,A131,"!",ADDRESS(16+(A132-1)*A128,2)))</f>
        <v>Programming for Problem Solving</v>
      </c>
      <c r="D118" s="52"/>
      <c r="E118" s="52"/>
      <c r="F118" s="52"/>
      <c r="G118" s="53"/>
      <c r="H118" s="20">
        <f ca="1">INDIRECT(_xlfn.TEXTJOIN("",TRUE,A131,"!",ADDRESS(16+(A132-1)*A128,6)))</f>
        <v>4</v>
      </c>
      <c r="I118" s="20" t="str">
        <f ca="1">INDIRECT(_xlfn.TEXTJOIN("",TRUE,A131,"!",ADDRESS(16+(A132-1)*A128,13)))</f>
        <v>A</v>
      </c>
      <c r="J118" s="20">
        <f ca="1">INDIRECT(_xlfn.TEXTJOIN("",TRUE,A131,"!",ADDRESS(16+(A132-1)*A128,14)))</f>
        <v>8</v>
      </c>
    </row>
    <row r="119" spans="1:10" ht="27.95" customHeight="1" x14ac:dyDescent="0.25">
      <c r="A119" s="49" t="str">
        <f ca="1">INDIRECT(_xlfn.TEXTJOIN("",TRUE,A131,"!",ADDRESS(17+(A132-1)*A128,1)))</f>
        <v>AHT 004</v>
      </c>
      <c r="B119" s="50"/>
      <c r="C119" s="51" t="str">
        <f ca="1">INDIRECT(_xlfn.TEXTJOIN("",TRUE,A131,"!",ADDRESS(17+(A132-1)*A128,2)))</f>
        <v>Environmental Studies ($)</v>
      </c>
      <c r="D119" s="52"/>
      <c r="E119" s="52"/>
      <c r="F119" s="52"/>
      <c r="G119" s="53"/>
      <c r="H119" s="20">
        <f ca="1">INDIRECT(_xlfn.TEXTJOIN("",TRUE,A131,"!",ADDRESS(17+(A132-1)*A128,6)))</f>
        <v>0</v>
      </c>
      <c r="I119" s="20" t="str">
        <f ca="1">INDIRECT(_xlfn.TEXTJOIN("",TRUE,A131,"!",ADDRESS(17+(A132-1)*A128,13)))</f>
        <v>P</v>
      </c>
      <c r="J119" s="20">
        <f ca="1">INDIRECT(_xlfn.TEXTJOIN("",TRUE,A131,"!",ADDRESS(17+(A132-1)*A128,14)))</f>
        <v>4</v>
      </c>
    </row>
    <row r="120" spans="1:10" ht="27.95" customHeight="1" x14ac:dyDescent="0.25">
      <c r="A120" s="49" t="str">
        <f ca="1">INDIRECT(_xlfn.TEXTJOIN("",TRUE,A131,"!",ADDRESS(18+(A132-1)*A128,1)))</f>
        <v>AHP 001</v>
      </c>
      <c r="B120" s="50"/>
      <c r="C120" s="51" t="str">
        <f ca="1">INDIRECT(_xlfn.TEXTJOIN("",TRUE,A131,"!",ADDRESS(18+(A132-1)*A128,2)))</f>
        <v>Engineering Physics Lab</v>
      </c>
      <c r="D120" s="52"/>
      <c r="E120" s="52"/>
      <c r="F120" s="52"/>
      <c r="G120" s="53"/>
      <c r="H120" s="20">
        <f ca="1">INDIRECT(_xlfn.TEXTJOIN("",TRUE,A131,"!",ADDRESS(18+(A132-1)*A128,6)))</f>
        <v>1</v>
      </c>
      <c r="I120" s="20" t="str">
        <f ca="1">INDIRECT(_xlfn.TEXTJOIN("",TRUE,A131,"!",ADDRESS(18+(A132-1)*A128,13)))</f>
        <v>A</v>
      </c>
      <c r="J120" s="20">
        <f ca="1">INDIRECT(_xlfn.TEXTJOIN("",TRUE,A131,"!",ADDRESS(18+(A132-1)*A128,14)))</f>
        <v>8</v>
      </c>
    </row>
    <row r="121" spans="1:10" ht="27.95" customHeight="1" x14ac:dyDescent="0.25">
      <c r="A121" s="49" t="str">
        <f ca="1">INDIRECT(_xlfn.TEXTJOIN("",TRUE,A131,"!",ADDRESS(19+(A132-1)*A128,1)))</f>
        <v>EEP 001</v>
      </c>
      <c r="B121" s="50"/>
      <c r="C121" s="51" t="str">
        <f ca="1">INDIRECT(_xlfn.TEXTJOIN("",TRUE,A131,"!",ADDRESS(19+(A132-1)*A128,2)))</f>
        <v>Basic Electrical Engineering Lab</v>
      </c>
      <c r="D121" s="52"/>
      <c r="E121" s="52"/>
      <c r="F121" s="52"/>
      <c r="G121" s="53"/>
      <c r="H121" s="20">
        <f ca="1">INDIRECT(_xlfn.TEXTJOIN("",TRUE,A131,"!",ADDRESS(19+(A132-1)*A128,6)))</f>
        <v>1</v>
      </c>
      <c r="I121" s="20" t="str">
        <f ca="1">INDIRECT(_xlfn.TEXTJOIN("",TRUE,A131,"!",ADDRESS(19+(A132-1)*A128,13)))</f>
        <v>O</v>
      </c>
      <c r="J121" s="20">
        <f ca="1">INDIRECT(_xlfn.TEXTJOIN("",TRUE,A131,"!",ADDRESS(19+(A132-1)*A128,14)))</f>
        <v>10</v>
      </c>
    </row>
    <row r="122" spans="1:10" ht="27.95" customHeight="1" x14ac:dyDescent="0.25">
      <c r="A122" s="49" t="str">
        <f ca="1">INDIRECT(_xlfn.TEXTJOIN("",TRUE,A131,"!",ADDRESS(20+(A132-1)*A128,1)))</f>
        <v>CSP 001</v>
      </c>
      <c r="B122" s="50"/>
      <c r="C122" s="51" t="str">
        <f ca="1">INDIRECT(_xlfn.TEXTJOIN("",TRUE,A131,"!",ADDRESS(20+(A132-1)*A128,2)))</f>
        <v>Programming for Problem Solving Lab</v>
      </c>
      <c r="D122" s="52"/>
      <c r="E122" s="52"/>
      <c r="F122" s="52"/>
      <c r="G122" s="53"/>
      <c r="H122" s="20">
        <f ca="1">INDIRECT(_xlfn.TEXTJOIN("",TRUE,A131,"!",ADDRESS(20+(A132-1)*A128,6)))</f>
        <v>1</v>
      </c>
      <c r="I122" s="20" t="str">
        <f ca="1">INDIRECT(_xlfn.TEXTJOIN("",TRUE,A131,"!",ADDRESS(20+(A132-1)*A128,13)))</f>
        <v>A+</v>
      </c>
      <c r="J122" s="20">
        <f ca="1">INDIRECT(_xlfn.TEXTJOIN("",TRUE,A131,"!",ADDRESS(20+(A132-1)*A128,14)))</f>
        <v>9</v>
      </c>
    </row>
    <row r="123" spans="1:10" ht="27.95" customHeight="1" x14ac:dyDescent="0.25">
      <c r="A123" s="49" t="str">
        <f ca="1">INDIRECT(_xlfn.TEXTJOIN("",TRUE,A131,"!",ADDRESS(21+(A132-1)*A128,1)))</f>
        <v>MEP 002</v>
      </c>
      <c r="B123" s="50"/>
      <c r="C123" s="51" t="str">
        <f ca="1">INDIRECT(_xlfn.TEXTJOIN("",TRUE,A131,"!",ADDRESS(21+(A132-1)*A128,2)))</f>
        <v>Engineering Graphics &amp; Design Lab</v>
      </c>
      <c r="D123" s="52"/>
      <c r="E123" s="52"/>
      <c r="F123" s="52"/>
      <c r="G123" s="53"/>
      <c r="H123" s="20">
        <f ca="1">INDIRECT(_xlfn.TEXTJOIN("",TRUE,A131,"!",ADDRESS(21+(A132-1)*A128,6)))</f>
        <v>2</v>
      </c>
      <c r="I123" s="20" t="str">
        <f ca="1">INDIRECT(_xlfn.TEXTJOIN("",TRUE,A131,"!",ADDRESS(21+(A132-1)*A128,13)))</f>
        <v>A+</v>
      </c>
      <c r="J123" s="20">
        <f ca="1">INDIRECT(_xlfn.TEXTJOIN("",TRUE,A131,"!",ADDRESS(21+(A132-1)*A128,14)))</f>
        <v>9</v>
      </c>
    </row>
    <row r="124" spans="1:10" ht="27.95" customHeight="1" x14ac:dyDescent="0.25">
      <c r="A124" s="49" t="str">
        <f ca="1">INDIRECT(_xlfn.TEXTJOIN("",TRUE,A131,"!",ADDRESS(22+(A132-1)*A128,1)))</f>
        <v>AHP 003</v>
      </c>
      <c r="B124" s="50"/>
      <c r="C124" s="51" t="str">
        <f ca="1">INDIRECT(_xlfn.TEXTJOIN("",TRUE,A131,"!",ADDRESS(22+(A132-1)*A128,2)))</f>
        <v>Introduction to Digital Marketing Lab</v>
      </c>
      <c r="D124" s="52"/>
      <c r="E124" s="52"/>
      <c r="F124" s="52"/>
      <c r="G124" s="53"/>
      <c r="H124" s="20">
        <f ca="1">INDIRECT(_xlfn.TEXTJOIN("",TRUE,A131,"!",ADDRESS(22+(A132-1)*A128,6)))</f>
        <v>1</v>
      </c>
      <c r="I124" s="20" t="str">
        <f ca="1">INDIRECT(_xlfn.TEXTJOIN("",TRUE,A131,"!",ADDRESS(22+(A132-1)*A128,13)))</f>
        <v>A</v>
      </c>
      <c r="J124" s="20">
        <f ca="1">INDIRECT(_xlfn.TEXTJOIN("",TRUE,A131,"!",ADDRESS(22+(A132-1)*A128,14)))</f>
        <v>8</v>
      </c>
    </row>
    <row r="125" spans="1:10" ht="27.95" customHeight="1" x14ac:dyDescent="0.25">
      <c r="A125" s="49" t="str">
        <f ca="1">INDIRECT(_xlfn.TEXTJOIN("",TRUE,A131,"!",ADDRESS(23+(A132-1)*A128,1)))</f>
        <v>AHP 005</v>
      </c>
      <c r="B125" s="50"/>
      <c r="C125" s="51" t="str">
        <f ca="1">INDIRECT(_xlfn.TEXTJOIN("",TRUE,A131,"!",ADDRESS(23+(A132-1)*A128,2)))</f>
        <v>Self Employment &amp; Entrepreneurship Development</v>
      </c>
      <c r="D125" s="52"/>
      <c r="E125" s="52"/>
      <c r="F125" s="52"/>
      <c r="G125" s="53"/>
      <c r="H125" s="20">
        <f ca="1">INDIRECT(_xlfn.TEXTJOIN("",TRUE,A131,"!",ADDRESS(23+(A132-1)*A128,6)))</f>
        <v>1</v>
      </c>
      <c r="I125" s="20" t="str">
        <f ca="1">INDIRECT(_xlfn.TEXTJOIN("",TRUE,A131,"!",ADDRESS(23+(A132-1)*A128,13)))</f>
        <v>B+</v>
      </c>
      <c r="J125" s="20">
        <f ca="1">INDIRECT(_xlfn.TEXTJOIN("",TRUE,A131,"!",ADDRESS(23+(A132-1)*A128,14)))</f>
        <v>7</v>
      </c>
    </row>
    <row r="126" spans="1:10" ht="27.95" customHeight="1" x14ac:dyDescent="0.25">
      <c r="A126" s="49" t="str">
        <f ca="1">INDIRECT(_xlfn.TEXTJOIN("",TRUE,A131,"!",ADDRESS(24+(A132-1)*A128,1)))</f>
        <v>GP 02</v>
      </c>
      <c r="B126" s="50"/>
      <c r="C126" s="51" t="str">
        <f ca="1">INDIRECT(_xlfn.TEXTJOIN("",TRUE,A131,"!",ADDRESS(24+(A132-1)*A128,2)))</f>
        <v>General Proficiency ($)</v>
      </c>
      <c r="D126" s="52"/>
      <c r="E126" s="52"/>
      <c r="F126" s="52"/>
      <c r="G126" s="53"/>
      <c r="H126" s="20">
        <f ca="1">INDIRECT(_xlfn.TEXTJOIN("",TRUE,A131,"!",ADDRESS(24+(A132-1)*A128,6)))</f>
        <v>0</v>
      </c>
      <c r="I126" s="54" t="str">
        <f ca="1">INDIRECT(_xlfn.TEXTJOIN("",TRUE,A131,"!",ADDRESS(24+(A132-1)*A128,13)))</f>
        <v>Excellent</v>
      </c>
      <c r="J126" s="55"/>
    </row>
    <row r="127" spans="1:10" ht="27.95" customHeight="1" x14ac:dyDescent="0.25">
      <c r="A127" s="56" t="s">
        <v>54</v>
      </c>
      <c r="B127" s="56"/>
      <c r="C127" s="56"/>
      <c r="D127" s="56"/>
      <c r="E127" s="56"/>
      <c r="F127" s="56"/>
      <c r="G127" s="56"/>
      <c r="H127" s="16">
        <f ca="1">SUM(H115:H126)</f>
        <v>23</v>
      </c>
      <c r="I127" s="16" t="s">
        <v>46</v>
      </c>
      <c r="J127" s="16" t="e">
        <f ca="1">SUMPRODUCT(J115:J125,H115:H125)</f>
        <v>#N/A</v>
      </c>
    </row>
    <row r="128" spans="1:10" ht="27.95" customHeight="1" x14ac:dyDescent="0.25">
      <c r="A128" s="22">
        <f>ROWS(A115:B126)+9</f>
        <v>21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27.95" customHeight="1" x14ac:dyDescent="0.25">
      <c r="A129" s="57" t="s">
        <v>42</v>
      </c>
      <c r="B129" s="57"/>
      <c r="C129" s="21">
        <f ca="1">INDIRECT(_xlfn.TEXTJOIN("",TRUE,A131,"!",ADDRESS(5+A132*A128,12)))</f>
        <v>19</v>
      </c>
      <c r="D129" s="57" t="s">
        <v>40</v>
      </c>
      <c r="E129" s="57"/>
      <c r="F129" s="18" t="e">
        <f ca="1">INDIRECT(_xlfn.TEXTJOIN("",TRUE,A131,"!",ADDRESS(5+A132*A128,8)))</f>
        <v>#N/A</v>
      </c>
      <c r="G129" s="57" t="s">
        <v>41</v>
      </c>
      <c r="H129" s="57"/>
      <c r="I129" s="58" t="e">
        <f ca="1">INDIRECT(_xlfn.TEXTJOIN("",TRUE,A131,"!",ADDRESS(5+A132*A128,10)))</f>
        <v>#N/A</v>
      </c>
      <c r="J129" s="58"/>
    </row>
    <row r="130" spans="1:10" ht="27.95" customHeight="1" x14ac:dyDescent="0.25">
      <c r="A130" s="19" t="s">
        <v>38</v>
      </c>
      <c r="B130" s="59" t="e">
        <f ca="1">INDIRECT(_xlfn.TEXTJOIN("",TRUE,A131,"!",ADDRESS(5+A132*A128,2)))</f>
        <v>#N/A</v>
      </c>
      <c r="C130" s="59"/>
      <c r="D130" s="60" t="s">
        <v>39</v>
      </c>
      <c r="E130" s="60"/>
      <c r="F130" s="61" t="e">
        <f ca="1">INDIRECT(_xlfn.TEXTJOIN("",TRUE,A131,"!",ADDRESS(5+A132*A128,5)))</f>
        <v>#N/A</v>
      </c>
      <c r="G130" s="61"/>
      <c r="H130" s="61"/>
      <c r="I130" s="61"/>
      <c r="J130" s="61"/>
    </row>
    <row r="131" spans="1:10" ht="27.95" customHeight="1" x14ac:dyDescent="0.25">
      <c r="A131" s="22" t="str">
        <f>A110</f>
        <v>TC_II</v>
      </c>
    </row>
    <row r="132" spans="1:10" ht="27.95" customHeight="1" x14ac:dyDescent="0.25">
      <c r="A132" s="22">
        <f>A111+1</f>
        <v>6</v>
      </c>
    </row>
    <row r="133" spans="1:10" ht="27.95" customHeight="1" x14ac:dyDescent="0.25">
      <c r="A133" s="62" t="s">
        <v>26</v>
      </c>
      <c r="B133" s="62"/>
      <c r="C133" s="62" t="str">
        <f ca="1">INDIRECT(_xlfn.TEXTJOIN("",TRUE,A152,"!",ADDRESS(9+(A153-1)*A149,2)))</f>
        <v>AJAY BISHT</v>
      </c>
      <c r="D133" s="62"/>
      <c r="E133" s="62"/>
      <c r="F133" s="62" t="s">
        <v>52</v>
      </c>
      <c r="G133" s="62"/>
      <c r="H133" s="62"/>
      <c r="I133" s="63">
        <f ca="1">INDIRECT(_xlfn.TEXTJOIN("",TRUE,A152,"!",ADDRESS(9+(A153-1)*A149,9)))</f>
        <v>250090101007</v>
      </c>
      <c r="J133" s="63"/>
    </row>
    <row r="134" spans="1:10" ht="27.95" customHeight="1" x14ac:dyDescent="0.25">
      <c r="A134" s="62" t="s">
        <v>27</v>
      </c>
      <c r="B134" s="62"/>
      <c r="C134" s="62" t="str">
        <f ca="1">INDIRECT(_xlfn.TEXTJOIN("",TRUE,A152,"!",ADDRESS(9+(A153-1)*A149,5)))</f>
        <v>NARENDRA SINGH</v>
      </c>
      <c r="D134" s="62"/>
      <c r="E134" s="62"/>
      <c r="F134" s="64" t="s">
        <v>53</v>
      </c>
      <c r="G134" s="64"/>
      <c r="H134" s="64"/>
      <c r="I134" s="63">
        <f ca="1">INDIRECT(_xlfn.TEXTJOIN("",TRUE,A152,"!",ADDRESS(9+(A153-1)*A149,13)))</f>
        <v>0</v>
      </c>
      <c r="J134" s="63"/>
    </row>
    <row r="135" spans="1:10" ht="27.95" customHeight="1" x14ac:dyDescent="0.25">
      <c r="A135" s="59" t="s">
        <v>30</v>
      </c>
      <c r="B135" s="59"/>
      <c r="C135" s="59" t="s">
        <v>31</v>
      </c>
      <c r="D135" s="59"/>
      <c r="E135" s="59"/>
      <c r="F135" s="59"/>
      <c r="G135" s="59"/>
      <c r="H135" s="15" t="s">
        <v>32</v>
      </c>
      <c r="I135" s="15" t="s">
        <v>12</v>
      </c>
      <c r="J135" s="15" t="s">
        <v>36</v>
      </c>
    </row>
    <row r="136" spans="1:10" ht="27.95" customHeight="1" x14ac:dyDescent="0.25">
      <c r="A136" s="49" t="str">
        <f ca="1">INDIRECT(_xlfn.TEXTJOIN("",TRUE,A152,"!",ADDRESS(13+(A153-1)*A149,1)))</f>
        <v>AHT 001</v>
      </c>
      <c r="B136" s="50"/>
      <c r="C136" s="51" t="str">
        <f ca="1">INDIRECT(_xlfn.TEXTJOIN("",TRUE,A152,"!",ADDRESS(13+(A153-1)*A149,2)))</f>
        <v>Engineering Physics</v>
      </c>
      <c r="D136" s="52"/>
      <c r="E136" s="52"/>
      <c r="F136" s="52"/>
      <c r="G136" s="53"/>
      <c r="H136" s="20">
        <f ca="1">INDIRECT(_xlfn.TEXTJOIN("",TRUE,A152,"!",ADDRESS(13+(A153-1)*A149,6)))</f>
        <v>4</v>
      </c>
      <c r="I136" s="20" t="b">
        <f ca="1">INDIRECT(_xlfn.TEXTJOIN("",TRUE,A152,"!",ADDRESS(13+(A153-1)*A149,13)))</f>
        <v>0</v>
      </c>
      <c r="J136" s="20" t="e">
        <f ca="1">INDIRECT(_xlfn.TEXTJOIN("",TRUE,A152,"!",ADDRESS(13+(A153-1)*A149,14)))</f>
        <v>#N/A</v>
      </c>
    </row>
    <row r="137" spans="1:10" ht="27.95" customHeight="1" x14ac:dyDescent="0.25">
      <c r="A137" s="49" t="str">
        <f ca="1">INDIRECT(_xlfn.TEXTJOIN("",TRUE,A152,"!",ADDRESS(14+(A153-1)*A149,1)))</f>
        <v>AHT 005</v>
      </c>
      <c r="B137" s="50"/>
      <c r="C137" s="51" t="str">
        <f ca="1">INDIRECT(_xlfn.TEXTJOIN("",TRUE,A152,"!",ADDRESS(14+(A153-1)*A149,2)))</f>
        <v>Analytical Mathematics</v>
      </c>
      <c r="D137" s="52"/>
      <c r="E137" s="52"/>
      <c r="F137" s="52"/>
      <c r="G137" s="53"/>
      <c r="H137" s="20">
        <f ca="1">INDIRECT(_xlfn.TEXTJOIN("",TRUE,A152,"!",ADDRESS(14+(A153-1)*A149,6)))</f>
        <v>4</v>
      </c>
      <c r="I137" s="20" t="str">
        <f ca="1">INDIRECT(_xlfn.TEXTJOIN("",TRUE,A152,"!",ADDRESS(14+(A153-1)*A149,13)))</f>
        <v>B+</v>
      </c>
      <c r="J137" s="20">
        <f ca="1">INDIRECT(_xlfn.TEXTJOIN("",TRUE,A152,"!",ADDRESS(14+(A153-1)*A149,14)))</f>
        <v>7</v>
      </c>
    </row>
    <row r="138" spans="1:10" ht="27.95" customHeight="1" x14ac:dyDescent="0.25">
      <c r="A138" s="49" t="str">
        <f ca="1">INDIRECT(_xlfn.TEXTJOIN("",TRUE,A152,"!",ADDRESS(15+(A153-1)*A149,1)))</f>
        <v>EET 001</v>
      </c>
      <c r="B138" s="50"/>
      <c r="C138" s="51" t="str">
        <f ca="1">INDIRECT(_xlfn.TEXTJOIN("",TRUE,A152,"!",ADDRESS(15+(A153-1)*A149,2)))</f>
        <v>Basic Electrical Engineering</v>
      </c>
      <c r="D138" s="52"/>
      <c r="E138" s="52"/>
      <c r="F138" s="52"/>
      <c r="G138" s="53"/>
      <c r="H138" s="20">
        <f ca="1">INDIRECT(_xlfn.TEXTJOIN("",TRUE,A152,"!",ADDRESS(15+(A153-1)*A149,6)))</f>
        <v>4</v>
      </c>
      <c r="I138" s="20" t="str">
        <f ca="1">INDIRECT(_xlfn.TEXTJOIN("",TRUE,A152,"!",ADDRESS(15+(A153-1)*A149,13)))</f>
        <v>A+</v>
      </c>
      <c r="J138" s="20">
        <f ca="1">INDIRECT(_xlfn.TEXTJOIN("",TRUE,A152,"!",ADDRESS(15+(A153-1)*A149,14)))</f>
        <v>9</v>
      </c>
    </row>
    <row r="139" spans="1:10" ht="27.95" customHeight="1" x14ac:dyDescent="0.25">
      <c r="A139" s="49" t="str">
        <f ca="1">INDIRECT(_xlfn.TEXTJOIN("",TRUE,A152,"!",ADDRESS(16+(A153-1)*A149,1)))</f>
        <v>CST 001</v>
      </c>
      <c r="B139" s="50"/>
      <c r="C139" s="51" t="str">
        <f ca="1">INDIRECT(_xlfn.TEXTJOIN("",TRUE,A152,"!",ADDRESS(16+(A153-1)*A149,2)))</f>
        <v>Programming for Problem Solving</v>
      </c>
      <c r="D139" s="52"/>
      <c r="E139" s="52"/>
      <c r="F139" s="52"/>
      <c r="G139" s="53"/>
      <c r="H139" s="20">
        <f ca="1">INDIRECT(_xlfn.TEXTJOIN("",TRUE,A152,"!",ADDRESS(16+(A153-1)*A149,6)))</f>
        <v>4</v>
      </c>
      <c r="I139" s="20" t="str">
        <f ca="1">INDIRECT(_xlfn.TEXTJOIN("",TRUE,A152,"!",ADDRESS(16+(A153-1)*A149,13)))</f>
        <v>O</v>
      </c>
      <c r="J139" s="20">
        <f ca="1">INDIRECT(_xlfn.TEXTJOIN("",TRUE,A152,"!",ADDRESS(16+(A153-1)*A149,14)))</f>
        <v>10</v>
      </c>
    </row>
    <row r="140" spans="1:10" ht="27.95" customHeight="1" x14ac:dyDescent="0.25">
      <c r="A140" s="49" t="str">
        <f ca="1">INDIRECT(_xlfn.TEXTJOIN("",TRUE,A152,"!",ADDRESS(17+(A153-1)*A149,1)))</f>
        <v>AHT 004</v>
      </c>
      <c r="B140" s="50"/>
      <c r="C140" s="51" t="str">
        <f ca="1">INDIRECT(_xlfn.TEXTJOIN("",TRUE,A152,"!",ADDRESS(17+(A153-1)*A149,2)))</f>
        <v>Environmental Studies ($)</v>
      </c>
      <c r="D140" s="52"/>
      <c r="E140" s="52"/>
      <c r="F140" s="52"/>
      <c r="G140" s="53"/>
      <c r="H140" s="20">
        <f ca="1">INDIRECT(_xlfn.TEXTJOIN("",TRUE,A152,"!",ADDRESS(17+(A153-1)*A149,6)))</f>
        <v>0</v>
      </c>
      <c r="I140" s="20" t="str">
        <f ca="1">INDIRECT(_xlfn.TEXTJOIN("",TRUE,A152,"!",ADDRESS(17+(A153-1)*A149,13)))</f>
        <v>B</v>
      </c>
      <c r="J140" s="20">
        <f ca="1">INDIRECT(_xlfn.TEXTJOIN("",TRUE,A152,"!",ADDRESS(17+(A153-1)*A149,14)))</f>
        <v>6</v>
      </c>
    </row>
    <row r="141" spans="1:10" ht="27.95" customHeight="1" x14ac:dyDescent="0.25">
      <c r="A141" s="49" t="str">
        <f ca="1">INDIRECT(_xlfn.TEXTJOIN("",TRUE,A152,"!",ADDRESS(18+(A153-1)*A149,1)))</f>
        <v>AHP 001</v>
      </c>
      <c r="B141" s="50"/>
      <c r="C141" s="51" t="str">
        <f ca="1">INDIRECT(_xlfn.TEXTJOIN("",TRUE,A152,"!",ADDRESS(18+(A153-1)*A149,2)))</f>
        <v>Engineering Physics Lab</v>
      </c>
      <c r="D141" s="52"/>
      <c r="E141" s="52"/>
      <c r="F141" s="52"/>
      <c r="G141" s="53"/>
      <c r="H141" s="20">
        <f ca="1">INDIRECT(_xlfn.TEXTJOIN("",TRUE,A152,"!",ADDRESS(18+(A153-1)*A149,6)))</f>
        <v>1</v>
      </c>
      <c r="I141" s="20" t="str">
        <f ca="1">INDIRECT(_xlfn.TEXTJOIN("",TRUE,A152,"!",ADDRESS(18+(A153-1)*A149,13)))</f>
        <v>B+</v>
      </c>
      <c r="J141" s="20">
        <f ca="1">INDIRECT(_xlfn.TEXTJOIN("",TRUE,A152,"!",ADDRESS(18+(A153-1)*A149,14)))</f>
        <v>7</v>
      </c>
    </row>
    <row r="142" spans="1:10" ht="27.95" customHeight="1" x14ac:dyDescent="0.25">
      <c r="A142" s="49" t="str">
        <f ca="1">INDIRECT(_xlfn.TEXTJOIN("",TRUE,A152,"!",ADDRESS(19+(A153-1)*A149,1)))</f>
        <v>EEP 001</v>
      </c>
      <c r="B142" s="50"/>
      <c r="C142" s="51" t="str">
        <f ca="1">INDIRECT(_xlfn.TEXTJOIN("",TRUE,A152,"!",ADDRESS(19+(A153-1)*A149,2)))</f>
        <v>Basic Electrical Engineering Lab</v>
      </c>
      <c r="D142" s="52"/>
      <c r="E142" s="52"/>
      <c r="F142" s="52"/>
      <c r="G142" s="53"/>
      <c r="H142" s="20">
        <f ca="1">INDIRECT(_xlfn.TEXTJOIN("",TRUE,A152,"!",ADDRESS(19+(A153-1)*A149,6)))</f>
        <v>1</v>
      </c>
      <c r="I142" s="20" t="str">
        <f ca="1">INDIRECT(_xlfn.TEXTJOIN("",TRUE,A152,"!",ADDRESS(19+(A153-1)*A149,13)))</f>
        <v>O</v>
      </c>
      <c r="J142" s="20">
        <f ca="1">INDIRECT(_xlfn.TEXTJOIN("",TRUE,A152,"!",ADDRESS(19+(A153-1)*A149,14)))</f>
        <v>10</v>
      </c>
    </row>
    <row r="143" spans="1:10" ht="27.95" customHeight="1" x14ac:dyDescent="0.25">
      <c r="A143" s="49" t="str">
        <f ca="1">INDIRECT(_xlfn.TEXTJOIN("",TRUE,A152,"!",ADDRESS(20+(A153-1)*A149,1)))</f>
        <v>CSP 001</v>
      </c>
      <c r="B143" s="50"/>
      <c r="C143" s="51" t="str">
        <f ca="1">INDIRECT(_xlfn.TEXTJOIN("",TRUE,A152,"!",ADDRESS(20+(A153-1)*A149,2)))</f>
        <v>Programming for Problem Solving Lab</v>
      </c>
      <c r="D143" s="52"/>
      <c r="E143" s="52"/>
      <c r="F143" s="52"/>
      <c r="G143" s="53"/>
      <c r="H143" s="20">
        <f ca="1">INDIRECT(_xlfn.TEXTJOIN("",TRUE,A152,"!",ADDRESS(20+(A153-1)*A149,6)))</f>
        <v>1</v>
      </c>
      <c r="I143" s="20" t="str">
        <f ca="1">INDIRECT(_xlfn.TEXTJOIN("",TRUE,A152,"!",ADDRESS(20+(A153-1)*A149,13)))</f>
        <v>O</v>
      </c>
      <c r="J143" s="20">
        <f ca="1">INDIRECT(_xlfn.TEXTJOIN("",TRUE,A152,"!",ADDRESS(20+(A153-1)*A149,14)))</f>
        <v>10</v>
      </c>
    </row>
    <row r="144" spans="1:10" ht="27.95" customHeight="1" x14ac:dyDescent="0.25">
      <c r="A144" s="49" t="str">
        <f ca="1">INDIRECT(_xlfn.TEXTJOIN("",TRUE,A152,"!",ADDRESS(21+(A153-1)*A149,1)))</f>
        <v>MEP 002</v>
      </c>
      <c r="B144" s="50"/>
      <c r="C144" s="51" t="str">
        <f ca="1">INDIRECT(_xlfn.TEXTJOIN("",TRUE,A152,"!",ADDRESS(21+(A153-1)*A149,2)))</f>
        <v>Engineering Graphics &amp; Design Lab</v>
      </c>
      <c r="D144" s="52"/>
      <c r="E144" s="52"/>
      <c r="F144" s="52"/>
      <c r="G144" s="53"/>
      <c r="H144" s="20">
        <f ca="1">INDIRECT(_xlfn.TEXTJOIN("",TRUE,A152,"!",ADDRESS(21+(A153-1)*A149,6)))</f>
        <v>2</v>
      </c>
      <c r="I144" s="20" t="str">
        <f ca="1">INDIRECT(_xlfn.TEXTJOIN("",TRUE,A152,"!",ADDRESS(21+(A153-1)*A149,13)))</f>
        <v>A</v>
      </c>
      <c r="J144" s="20">
        <f ca="1">INDIRECT(_xlfn.TEXTJOIN("",TRUE,A152,"!",ADDRESS(21+(A153-1)*A149,14)))</f>
        <v>8</v>
      </c>
    </row>
    <row r="145" spans="1:10" ht="27.95" customHeight="1" x14ac:dyDescent="0.25">
      <c r="A145" s="49" t="str">
        <f ca="1">INDIRECT(_xlfn.TEXTJOIN("",TRUE,A152,"!",ADDRESS(22+(A153-1)*A149,1)))</f>
        <v>AHP 003</v>
      </c>
      <c r="B145" s="50"/>
      <c r="C145" s="51" t="str">
        <f ca="1">INDIRECT(_xlfn.TEXTJOIN("",TRUE,A152,"!",ADDRESS(22+(A153-1)*A149,2)))</f>
        <v>Introduction to Digital Marketing Lab</v>
      </c>
      <c r="D145" s="52"/>
      <c r="E145" s="52"/>
      <c r="F145" s="52"/>
      <c r="G145" s="53"/>
      <c r="H145" s="20">
        <f ca="1">INDIRECT(_xlfn.TEXTJOIN("",TRUE,A152,"!",ADDRESS(22+(A153-1)*A149,6)))</f>
        <v>1</v>
      </c>
      <c r="I145" s="20" t="str">
        <f ca="1">INDIRECT(_xlfn.TEXTJOIN("",TRUE,A152,"!",ADDRESS(22+(A153-1)*A149,13)))</f>
        <v>A</v>
      </c>
      <c r="J145" s="20">
        <f ca="1">INDIRECT(_xlfn.TEXTJOIN("",TRUE,A152,"!",ADDRESS(22+(A153-1)*A149,14)))</f>
        <v>8</v>
      </c>
    </row>
    <row r="146" spans="1:10" ht="27.95" customHeight="1" x14ac:dyDescent="0.25">
      <c r="A146" s="49" t="str">
        <f ca="1">INDIRECT(_xlfn.TEXTJOIN("",TRUE,A152,"!",ADDRESS(23+(A153-1)*A149,1)))</f>
        <v>AHP 005</v>
      </c>
      <c r="B146" s="50"/>
      <c r="C146" s="51" t="str">
        <f ca="1">INDIRECT(_xlfn.TEXTJOIN("",TRUE,A152,"!",ADDRESS(23+(A153-1)*A149,2)))</f>
        <v>Self Employment &amp; Entrepreneurship Development</v>
      </c>
      <c r="D146" s="52"/>
      <c r="E146" s="52"/>
      <c r="F146" s="52"/>
      <c r="G146" s="53"/>
      <c r="H146" s="20">
        <f ca="1">INDIRECT(_xlfn.TEXTJOIN("",TRUE,A152,"!",ADDRESS(23+(A153-1)*A149,6)))</f>
        <v>1</v>
      </c>
      <c r="I146" s="20" t="str">
        <f ca="1">INDIRECT(_xlfn.TEXTJOIN("",TRUE,A152,"!",ADDRESS(23+(A153-1)*A149,13)))</f>
        <v>A</v>
      </c>
      <c r="J146" s="20">
        <f ca="1">INDIRECT(_xlfn.TEXTJOIN("",TRUE,A152,"!",ADDRESS(23+(A153-1)*A149,14)))</f>
        <v>8</v>
      </c>
    </row>
    <row r="147" spans="1:10" ht="27.95" customHeight="1" x14ac:dyDescent="0.25">
      <c r="A147" s="49" t="str">
        <f ca="1">INDIRECT(_xlfn.TEXTJOIN("",TRUE,A152,"!",ADDRESS(24+(A153-1)*A149,1)))</f>
        <v>GP 02</v>
      </c>
      <c r="B147" s="50"/>
      <c r="C147" s="51" t="str">
        <f ca="1">INDIRECT(_xlfn.TEXTJOIN("",TRUE,A152,"!",ADDRESS(24+(A153-1)*A149,2)))</f>
        <v>General Proficiency ($)</v>
      </c>
      <c r="D147" s="52"/>
      <c r="E147" s="52"/>
      <c r="F147" s="52"/>
      <c r="G147" s="53"/>
      <c r="H147" s="20">
        <f ca="1">INDIRECT(_xlfn.TEXTJOIN("",TRUE,A152,"!",ADDRESS(24+(A153-1)*A149,6)))</f>
        <v>0</v>
      </c>
      <c r="I147" s="54" t="str">
        <f ca="1">INDIRECT(_xlfn.TEXTJOIN("",TRUE,A152,"!",ADDRESS(24+(A153-1)*A149,13)))</f>
        <v>Excellent</v>
      </c>
      <c r="J147" s="55"/>
    </row>
    <row r="148" spans="1:10" ht="27.95" customHeight="1" x14ac:dyDescent="0.25">
      <c r="A148" s="56" t="s">
        <v>54</v>
      </c>
      <c r="B148" s="56"/>
      <c r="C148" s="56"/>
      <c r="D148" s="56"/>
      <c r="E148" s="56"/>
      <c r="F148" s="56"/>
      <c r="G148" s="56"/>
      <c r="H148" s="16">
        <f ca="1">SUM(H136:H147)</f>
        <v>23</v>
      </c>
      <c r="I148" s="16" t="s">
        <v>46</v>
      </c>
      <c r="J148" s="16" t="e">
        <f ca="1">SUMPRODUCT(J136:J146,H136:H146)</f>
        <v>#N/A</v>
      </c>
    </row>
    <row r="149" spans="1:10" ht="27.95" customHeight="1" x14ac:dyDescent="0.25">
      <c r="A149" s="22">
        <f>ROWS(A136:B147)+9</f>
        <v>21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27.95" customHeight="1" x14ac:dyDescent="0.25">
      <c r="A150" s="57" t="s">
        <v>42</v>
      </c>
      <c r="B150" s="57"/>
      <c r="C150" s="21">
        <f ca="1">INDIRECT(_xlfn.TEXTJOIN("",TRUE,A152,"!",ADDRESS(5+A153*A149,12)))</f>
        <v>19</v>
      </c>
      <c r="D150" s="57" t="s">
        <v>40</v>
      </c>
      <c r="E150" s="57"/>
      <c r="F150" s="18" t="e">
        <f ca="1">INDIRECT(_xlfn.TEXTJOIN("",TRUE,A152,"!",ADDRESS(5+A153*A149,8)))</f>
        <v>#N/A</v>
      </c>
      <c r="G150" s="57" t="s">
        <v>41</v>
      </c>
      <c r="H150" s="57"/>
      <c r="I150" s="58" t="e">
        <f ca="1">INDIRECT(_xlfn.TEXTJOIN("",TRUE,A152,"!",ADDRESS(5+A153*A149,10)))</f>
        <v>#N/A</v>
      </c>
      <c r="J150" s="58"/>
    </row>
    <row r="151" spans="1:10" ht="27.95" customHeight="1" x14ac:dyDescent="0.25">
      <c r="A151" s="19" t="s">
        <v>38</v>
      </c>
      <c r="B151" s="59" t="e">
        <f ca="1">INDIRECT(_xlfn.TEXTJOIN("",TRUE,A152,"!",ADDRESS(5+A153*A149,2)))</f>
        <v>#N/A</v>
      </c>
      <c r="C151" s="59"/>
      <c r="D151" s="60" t="s">
        <v>39</v>
      </c>
      <c r="E151" s="60"/>
      <c r="F151" s="61" t="e">
        <f ca="1">INDIRECT(_xlfn.TEXTJOIN("",TRUE,A152,"!",ADDRESS(5+A153*A149,5)))</f>
        <v>#N/A</v>
      </c>
      <c r="G151" s="61"/>
      <c r="H151" s="61"/>
      <c r="I151" s="61"/>
      <c r="J151" s="61"/>
    </row>
    <row r="152" spans="1:10" ht="27.95" customHeight="1" x14ac:dyDescent="0.25">
      <c r="A152" s="22" t="str">
        <f>A131</f>
        <v>TC_II</v>
      </c>
    </row>
    <row r="153" spans="1:10" ht="27.95" customHeight="1" x14ac:dyDescent="0.25">
      <c r="A153" s="22">
        <f>A132+1</f>
        <v>7</v>
      </c>
    </row>
    <row r="154" spans="1:10" ht="27.95" customHeight="1" x14ac:dyDescent="0.25">
      <c r="A154" s="62" t="s">
        <v>26</v>
      </c>
      <c r="B154" s="62"/>
      <c r="C154" s="62" t="str">
        <f ca="1">INDIRECT(_xlfn.TEXTJOIN("",TRUE,A173,"!",ADDRESS(9+(A174-1)*A170,2)))</f>
        <v>AKHIL RAWAT</v>
      </c>
      <c r="D154" s="62"/>
      <c r="E154" s="62"/>
      <c r="F154" s="62" t="s">
        <v>52</v>
      </c>
      <c r="G154" s="62"/>
      <c r="H154" s="62"/>
      <c r="I154" s="63">
        <f ca="1">INDIRECT(_xlfn.TEXTJOIN("",TRUE,A173,"!",ADDRESS(9+(A174-1)*A170,9)))</f>
        <v>250090101008</v>
      </c>
      <c r="J154" s="63"/>
    </row>
    <row r="155" spans="1:10" ht="27.95" customHeight="1" x14ac:dyDescent="0.25">
      <c r="A155" s="62" t="s">
        <v>27</v>
      </c>
      <c r="B155" s="62"/>
      <c r="C155" s="62" t="str">
        <f ca="1">INDIRECT(_xlfn.TEXTJOIN("",TRUE,A173,"!",ADDRESS(9+(A174-1)*A170,5)))</f>
        <v>DINESH CHANDRA SINGH</v>
      </c>
      <c r="D155" s="62"/>
      <c r="E155" s="62"/>
      <c r="F155" s="64" t="s">
        <v>53</v>
      </c>
      <c r="G155" s="64"/>
      <c r="H155" s="64"/>
      <c r="I155" s="63">
        <f ca="1">INDIRECT(_xlfn.TEXTJOIN("",TRUE,A173,"!",ADDRESS(9+(A174-1)*A170,13)))</f>
        <v>0</v>
      </c>
      <c r="J155" s="63"/>
    </row>
    <row r="156" spans="1:10" ht="27.95" customHeight="1" x14ac:dyDescent="0.25">
      <c r="A156" s="59" t="s">
        <v>30</v>
      </c>
      <c r="B156" s="59"/>
      <c r="C156" s="59" t="s">
        <v>31</v>
      </c>
      <c r="D156" s="59"/>
      <c r="E156" s="59"/>
      <c r="F156" s="59"/>
      <c r="G156" s="59"/>
      <c r="H156" s="15" t="s">
        <v>32</v>
      </c>
      <c r="I156" s="15" t="s">
        <v>12</v>
      </c>
      <c r="J156" s="15" t="s">
        <v>36</v>
      </c>
    </row>
    <row r="157" spans="1:10" ht="27.95" customHeight="1" x14ac:dyDescent="0.25">
      <c r="A157" s="49" t="str">
        <f ca="1">INDIRECT(_xlfn.TEXTJOIN("",TRUE,A173,"!",ADDRESS(13+(A174-1)*A170,1)))</f>
        <v>AHT 001</v>
      </c>
      <c r="B157" s="50"/>
      <c r="C157" s="51" t="str">
        <f ca="1">INDIRECT(_xlfn.TEXTJOIN("",TRUE,A173,"!",ADDRESS(13+(A174-1)*A170,2)))</f>
        <v>Engineering Physics</v>
      </c>
      <c r="D157" s="52"/>
      <c r="E157" s="52"/>
      <c r="F157" s="52"/>
      <c r="G157" s="53"/>
      <c r="H157" s="20">
        <f ca="1">INDIRECT(_xlfn.TEXTJOIN("",TRUE,A173,"!",ADDRESS(13+(A174-1)*A170,6)))</f>
        <v>4</v>
      </c>
      <c r="I157" s="20" t="b">
        <f ca="1">INDIRECT(_xlfn.TEXTJOIN("",TRUE,A173,"!",ADDRESS(13+(A174-1)*A170,13)))</f>
        <v>0</v>
      </c>
      <c r="J157" s="20" t="e">
        <f ca="1">INDIRECT(_xlfn.TEXTJOIN("",TRUE,A173,"!",ADDRESS(13+(A174-1)*A170,14)))</f>
        <v>#N/A</v>
      </c>
    </row>
    <row r="158" spans="1:10" ht="27.95" customHeight="1" x14ac:dyDescent="0.25">
      <c r="A158" s="49" t="str">
        <f ca="1">INDIRECT(_xlfn.TEXTJOIN("",TRUE,A173,"!",ADDRESS(14+(A174-1)*A170,1)))</f>
        <v>AHT 005</v>
      </c>
      <c r="B158" s="50"/>
      <c r="C158" s="51" t="str">
        <f ca="1">INDIRECT(_xlfn.TEXTJOIN("",TRUE,A173,"!",ADDRESS(14+(A174-1)*A170,2)))</f>
        <v>Analytical Mathematics</v>
      </c>
      <c r="D158" s="52"/>
      <c r="E158" s="52"/>
      <c r="F158" s="52"/>
      <c r="G158" s="53"/>
      <c r="H158" s="20">
        <f ca="1">INDIRECT(_xlfn.TEXTJOIN("",TRUE,A173,"!",ADDRESS(14+(A174-1)*A170,6)))</f>
        <v>4</v>
      </c>
      <c r="I158" s="20" t="str">
        <f ca="1">INDIRECT(_xlfn.TEXTJOIN("",TRUE,A173,"!",ADDRESS(14+(A174-1)*A170,13)))</f>
        <v>F</v>
      </c>
      <c r="J158" s="20">
        <f ca="1">INDIRECT(_xlfn.TEXTJOIN("",TRUE,A173,"!",ADDRESS(14+(A174-1)*A170,14)))</f>
        <v>0</v>
      </c>
    </row>
    <row r="159" spans="1:10" ht="27.95" customHeight="1" x14ac:dyDescent="0.25">
      <c r="A159" s="49" t="str">
        <f ca="1">INDIRECT(_xlfn.TEXTJOIN("",TRUE,A173,"!",ADDRESS(15+(A174-1)*A170,1)))</f>
        <v>EET 001</v>
      </c>
      <c r="B159" s="50"/>
      <c r="C159" s="51" t="str">
        <f ca="1">INDIRECT(_xlfn.TEXTJOIN("",TRUE,A173,"!",ADDRESS(15+(A174-1)*A170,2)))</f>
        <v>Basic Electrical Engineering</v>
      </c>
      <c r="D159" s="52"/>
      <c r="E159" s="52"/>
      <c r="F159" s="52"/>
      <c r="G159" s="53"/>
      <c r="H159" s="20">
        <f ca="1">INDIRECT(_xlfn.TEXTJOIN("",TRUE,A173,"!",ADDRESS(15+(A174-1)*A170,6)))</f>
        <v>4</v>
      </c>
      <c r="I159" s="20" t="str">
        <f ca="1">INDIRECT(_xlfn.TEXTJOIN("",TRUE,A173,"!",ADDRESS(15+(A174-1)*A170,13)))</f>
        <v>B</v>
      </c>
      <c r="J159" s="20">
        <f ca="1">INDIRECT(_xlfn.TEXTJOIN("",TRUE,A173,"!",ADDRESS(15+(A174-1)*A170,14)))</f>
        <v>6</v>
      </c>
    </row>
    <row r="160" spans="1:10" ht="27.95" customHeight="1" x14ac:dyDescent="0.25">
      <c r="A160" s="49" t="str">
        <f ca="1">INDIRECT(_xlfn.TEXTJOIN("",TRUE,A173,"!",ADDRESS(16+(A174-1)*A170,1)))</f>
        <v>CST 001</v>
      </c>
      <c r="B160" s="50"/>
      <c r="C160" s="51" t="str">
        <f ca="1">INDIRECT(_xlfn.TEXTJOIN("",TRUE,A173,"!",ADDRESS(16+(A174-1)*A170,2)))</f>
        <v>Programming for Problem Solving</v>
      </c>
      <c r="D160" s="52"/>
      <c r="E160" s="52"/>
      <c r="F160" s="52"/>
      <c r="G160" s="53"/>
      <c r="H160" s="20">
        <f ca="1">INDIRECT(_xlfn.TEXTJOIN("",TRUE,A173,"!",ADDRESS(16+(A174-1)*A170,6)))</f>
        <v>4</v>
      </c>
      <c r="I160" s="20" t="str">
        <f ca="1">INDIRECT(_xlfn.TEXTJOIN("",TRUE,A173,"!",ADDRESS(16+(A174-1)*A170,13)))</f>
        <v>C</v>
      </c>
      <c r="J160" s="20">
        <f ca="1">INDIRECT(_xlfn.TEXTJOIN("",TRUE,A173,"!",ADDRESS(16+(A174-1)*A170,14)))</f>
        <v>5</v>
      </c>
    </row>
    <row r="161" spans="1:10" ht="27.95" customHeight="1" x14ac:dyDescent="0.25">
      <c r="A161" s="49" t="str">
        <f ca="1">INDIRECT(_xlfn.TEXTJOIN("",TRUE,A173,"!",ADDRESS(17+(A174-1)*A170,1)))</f>
        <v>AHT 004</v>
      </c>
      <c r="B161" s="50"/>
      <c r="C161" s="51" t="str">
        <f ca="1">INDIRECT(_xlfn.TEXTJOIN("",TRUE,A173,"!",ADDRESS(17+(A174-1)*A170,2)))</f>
        <v>Environmental Studies ($)</v>
      </c>
      <c r="D161" s="52"/>
      <c r="E161" s="52"/>
      <c r="F161" s="52"/>
      <c r="G161" s="53"/>
      <c r="H161" s="20">
        <f ca="1">INDIRECT(_xlfn.TEXTJOIN("",TRUE,A173,"!",ADDRESS(17+(A174-1)*A170,6)))</f>
        <v>0</v>
      </c>
      <c r="I161" s="20" t="str">
        <f ca="1">INDIRECT(_xlfn.TEXTJOIN("",TRUE,A173,"!",ADDRESS(17+(A174-1)*A170,13)))</f>
        <v>C</v>
      </c>
      <c r="J161" s="20">
        <f ca="1">INDIRECT(_xlfn.TEXTJOIN("",TRUE,A173,"!",ADDRESS(17+(A174-1)*A170,14)))</f>
        <v>5</v>
      </c>
    </row>
    <row r="162" spans="1:10" ht="27.95" customHeight="1" x14ac:dyDescent="0.25">
      <c r="A162" s="49" t="str">
        <f ca="1">INDIRECT(_xlfn.TEXTJOIN("",TRUE,A173,"!",ADDRESS(18+(A174-1)*A170,1)))</f>
        <v>AHP 001</v>
      </c>
      <c r="B162" s="50"/>
      <c r="C162" s="51" t="str">
        <f ca="1">INDIRECT(_xlfn.TEXTJOIN("",TRUE,A173,"!",ADDRESS(18+(A174-1)*A170,2)))</f>
        <v>Engineering Physics Lab</v>
      </c>
      <c r="D162" s="52"/>
      <c r="E162" s="52"/>
      <c r="F162" s="52"/>
      <c r="G162" s="53"/>
      <c r="H162" s="20">
        <f ca="1">INDIRECT(_xlfn.TEXTJOIN("",TRUE,A173,"!",ADDRESS(18+(A174-1)*A170,6)))</f>
        <v>1</v>
      </c>
      <c r="I162" s="20" t="str">
        <f ca="1">INDIRECT(_xlfn.TEXTJOIN("",TRUE,A173,"!",ADDRESS(18+(A174-1)*A170,13)))</f>
        <v>B+</v>
      </c>
      <c r="J162" s="20">
        <f ca="1">INDIRECT(_xlfn.TEXTJOIN("",TRUE,A173,"!",ADDRESS(18+(A174-1)*A170,14)))</f>
        <v>7</v>
      </c>
    </row>
    <row r="163" spans="1:10" ht="27.95" customHeight="1" x14ac:dyDescent="0.25">
      <c r="A163" s="49" t="str">
        <f ca="1">INDIRECT(_xlfn.TEXTJOIN("",TRUE,A173,"!",ADDRESS(19+(A174-1)*A170,1)))</f>
        <v>EEP 001</v>
      </c>
      <c r="B163" s="50"/>
      <c r="C163" s="51" t="str">
        <f ca="1">INDIRECT(_xlfn.TEXTJOIN("",TRUE,A173,"!",ADDRESS(19+(A174-1)*A170,2)))</f>
        <v>Basic Electrical Engineering Lab</v>
      </c>
      <c r="D163" s="52"/>
      <c r="E163" s="52"/>
      <c r="F163" s="52"/>
      <c r="G163" s="53"/>
      <c r="H163" s="20">
        <f ca="1">INDIRECT(_xlfn.TEXTJOIN("",TRUE,A173,"!",ADDRESS(19+(A174-1)*A170,6)))</f>
        <v>1</v>
      </c>
      <c r="I163" s="20" t="str">
        <f ca="1">INDIRECT(_xlfn.TEXTJOIN("",TRUE,A173,"!",ADDRESS(19+(A174-1)*A170,13)))</f>
        <v>A</v>
      </c>
      <c r="J163" s="20">
        <f ca="1">INDIRECT(_xlfn.TEXTJOIN("",TRUE,A173,"!",ADDRESS(19+(A174-1)*A170,14)))</f>
        <v>8</v>
      </c>
    </row>
    <row r="164" spans="1:10" ht="27.95" customHeight="1" x14ac:dyDescent="0.25">
      <c r="A164" s="49" t="str">
        <f ca="1">INDIRECT(_xlfn.TEXTJOIN("",TRUE,A173,"!",ADDRESS(20+(A174-1)*A170,1)))</f>
        <v>CSP 001</v>
      </c>
      <c r="B164" s="50"/>
      <c r="C164" s="51" t="str">
        <f ca="1">INDIRECT(_xlfn.TEXTJOIN("",TRUE,A173,"!",ADDRESS(20+(A174-1)*A170,2)))</f>
        <v>Programming for Problem Solving Lab</v>
      </c>
      <c r="D164" s="52"/>
      <c r="E164" s="52"/>
      <c r="F164" s="52"/>
      <c r="G164" s="53"/>
      <c r="H164" s="20">
        <f ca="1">INDIRECT(_xlfn.TEXTJOIN("",TRUE,A173,"!",ADDRESS(20+(A174-1)*A170,6)))</f>
        <v>1</v>
      </c>
      <c r="I164" s="20" t="str">
        <f ca="1">INDIRECT(_xlfn.TEXTJOIN("",TRUE,A173,"!",ADDRESS(20+(A174-1)*A170,13)))</f>
        <v>A</v>
      </c>
      <c r="J164" s="20">
        <f ca="1">INDIRECT(_xlfn.TEXTJOIN("",TRUE,A173,"!",ADDRESS(20+(A174-1)*A170,14)))</f>
        <v>8</v>
      </c>
    </row>
    <row r="165" spans="1:10" ht="27.95" customHeight="1" x14ac:dyDescent="0.25">
      <c r="A165" s="49" t="str">
        <f ca="1">INDIRECT(_xlfn.TEXTJOIN("",TRUE,A173,"!",ADDRESS(21+(A174-1)*A170,1)))</f>
        <v>MEP 002</v>
      </c>
      <c r="B165" s="50"/>
      <c r="C165" s="51" t="str">
        <f ca="1">INDIRECT(_xlfn.TEXTJOIN("",TRUE,A173,"!",ADDRESS(21+(A174-1)*A170,2)))</f>
        <v>Engineering Graphics &amp; Design Lab</v>
      </c>
      <c r="D165" s="52"/>
      <c r="E165" s="52"/>
      <c r="F165" s="52"/>
      <c r="G165" s="53"/>
      <c r="H165" s="20">
        <f ca="1">INDIRECT(_xlfn.TEXTJOIN("",TRUE,A173,"!",ADDRESS(21+(A174-1)*A170,6)))</f>
        <v>2</v>
      </c>
      <c r="I165" s="20" t="str">
        <f ca="1">INDIRECT(_xlfn.TEXTJOIN("",TRUE,A173,"!",ADDRESS(21+(A174-1)*A170,13)))</f>
        <v>B+</v>
      </c>
      <c r="J165" s="20">
        <f ca="1">INDIRECT(_xlfn.TEXTJOIN("",TRUE,A173,"!",ADDRESS(21+(A174-1)*A170,14)))</f>
        <v>7</v>
      </c>
    </row>
    <row r="166" spans="1:10" ht="27.95" customHeight="1" x14ac:dyDescent="0.25">
      <c r="A166" s="49" t="str">
        <f ca="1">INDIRECT(_xlfn.TEXTJOIN("",TRUE,A173,"!",ADDRESS(22+(A174-1)*A170,1)))</f>
        <v>AHP 003</v>
      </c>
      <c r="B166" s="50"/>
      <c r="C166" s="51" t="str">
        <f ca="1">INDIRECT(_xlfn.TEXTJOIN("",TRUE,A173,"!",ADDRESS(22+(A174-1)*A170,2)))</f>
        <v>Introduction to Digital Marketing Lab</v>
      </c>
      <c r="D166" s="52"/>
      <c r="E166" s="52"/>
      <c r="F166" s="52"/>
      <c r="G166" s="53"/>
      <c r="H166" s="20">
        <f ca="1">INDIRECT(_xlfn.TEXTJOIN("",TRUE,A173,"!",ADDRESS(22+(A174-1)*A170,6)))</f>
        <v>1</v>
      </c>
      <c r="I166" s="20" t="str">
        <f ca="1">INDIRECT(_xlfn.TEXTJOIN("",TRUE,A173,"!",ADDRESS(22+(A174-1)*A170,13)))</f>
        <v>A</v>
      </c>
      <c r="J166" s="20">
        <f ca="1">INDIRECT(_xlfn.TEXTJOIN("",TRUE,A173,"!",ADDRESS(22+(A174-1)*A170,14)))</f>
        <v>8</v>
      </c>
    </row>
    <row r="167" spans="1:10" ht="27.95" customHeight="1" x14ac:dyDescent="0.25">
      <c r="A167" s="49" t="str">
        <f ca="1">INDIRECT(_xlfn.TEXTJOIN("",TRUE,A173,"!",ADDRESS(23+(A174-1)*A170,1)))</f>
        <v>AHP 005</v>
      </c>
      <c r="B167" s="50"/>
      <c r="C167" s="51" t="str">
        <f ca="1">INDIRECT(_xlfn.TEXTJOIN("",TRUE,A173,"!",ADDRESS(23+(A174-1)*A170,2)))</f>
        <v>Self Employment &amp; Entrepreneurship Development</v>
      </c>
      <c r="D167" s="52"/>
      <c r="E167" s="52"/>
      <c r="F167" s="52"/>
      <c r="G167" s="53"/>
      <c r="H167" s="20">
        <f ca="1">INDIRECT(_xlfn.TEXTJOIN("",TRUE,A173,"!",ADDRESS(23+(A174-1)*A170,6)))</f>
        <v>1</v>
      </c>
      <c r="I167" s="20" t="str">
        <f ca="1">INDIRECT(_xlfn.TEXTJOIN("",TRUE,A173,"!",ADDRESS(23+(A174-1)*A170,13)))</f>
        <v>B+</v>
      </c>
      <c r="J167" s="20">
        <f ca="1">INDIRECT(_xlfn.TEXTJOIN("",TRUE,A173,"!",ADDRESS(23+(A174-1)*A170,14)))</f>
        <v>7</v>
      </c>
    </row>
    <row r="168" spans="1:10" ht="27.95" customHeight="1" x14ac:dyDescent="0.25">
      <c r="A168" s="49" t="str">
        <f ca="1">INDIRECT(_xlfn.TEXTJOIN("",TRUE,A173,"!",ADDRESS(24+(A174-1)*A170,1)))</f>
        <v>GP 02</v>
      </c>
      <c r="B168" s="50"/>
      <c r="C168" s="51" t="str">
        <f ca="1">INDIRECT(_xlfn.TEXTJOIN("",TRUE,A173,"!",ADDRESS(24+(A174-1)*A170,2)))</f>
        <v>General Proficiency ($)</v>
      </c>
      <c r="D168" s="52"/>
      <c r="E168" s="52"/>
      <c r="F168" s="52"/>
      <c r="G168" s="53"/>
      <c r="H168" s="20">
        <f ca="1">INDIRECT(_xlfn.TEXTJOIN("",TRUE,A173,"!",ADDRESS(24+(A174-1)*A170,6)))</f>
        <v>0</v>
      </c>
      <c r="I168" s="54" t="str">
        <f ca="1">INDIRECT(_xlfn.TEXTJOIN("",TRUE,A173,"!",ADDRESS(24+(A174-1)*A170,13)))</f>
        <v>Excellent</v>
      </c>
      <c r="J168" s="55"/>
    </row>
    <row r="169" spans="1:10" ht="27.95" customHeight="1" x14ac:dyDescent="0.25">
      <c r="A169" s="56" t="s">
        <v>54</v>
      </c>
      <c r="B169" s="56"/>
      <c r="C169" s="56"/>
      <c r="D169" s="56"/>
      <c r="E169" s="56"/>
      <c r="F169" s="56"/>
      <c r="G169" s="56"/>
      <c r="H169" s="16">
        <f ca="1">SUM(H157:H168)</f>
        <v>23</v>
      </c>
      <c r="I169" s="16" t="s">
        <v>46</v>
      </c>
      <c r="J169" s="16" t="e">
        <f ca="1">SUMPRODUCT(J157:J167,H157:H167)</f>
        <v>#N/A</v>
      </c>
    </row>
    <row r="170" spans="1:10" ht="27.95" customHeight="1" x14ac:dyDescent="0.25">
      <c r="A170" s="22">
        <f>ROWS(A157:B168)+9</f>
        <v>21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7.95" customHeight="1" x14ac:dyDescent="0.25">
      <c r="A171" s="57" t="s">
        <v>42</v>
      </c>
      <c r="B171" s="57"/>
      <c r="C171" s="21">
        <f ca="1">INDIRECT(_xlfn.TEXTJOIN("",TRUE,A173,"!",ADDRESS(5+A174*A170,12)))</f>
        <v>15</v>
      </c>
      <c r="D171" s="57" t="s">
        <v>40</v>
      </c>
      <c r="E171" s="57"/>
      <c r="F171" s="18" t="e">
        <f ca="1">INDIRECT(_xlfn.TEXTJOIN("",TRUE,A173,"!",ADDRESS(5+A174*A170,8)))</f>
        <v>#N/A</v>
      </c>
      <c r="G171" s="57" t="s">
        <v>41</v>
      </c>
      <c r="H171" s="57"/>
      <c r="I171" s="58" t="e">
        <f ca="1">INDIRECT(_xlfn.TEXTJOIN("",TRUE,A173,"!",ADDRESS(5+A174*A170,10)))</f>
        <v>#N/A</v>
      </c>
      <c r="J171" s="58"/>
    </row>
    <row r="172" spans="1:10" ht="27.95" customHeight="1" x14ac:dyDescent="0.25">
      <c r="A172" s="19" t="s">
        <v>38</v>
      </c>
      <c r="B172" s="59" t="e">
        <f ca="1">INDIRECT(_xlfn.TEXTJOIN("",TRUE,A173,"!",ADDRESS(5+A174*A170,2)))</f>
        <v>#N/A</v>
      </c>
      <c r="C172" s="59"/>
      <c r="D172" s="60" t="s">
        <v>39</v>
      </c>
      <c r="E172" s="60"/>
      <c r="F172" s="61" t="e">
        <f ca="1">INDIRECT(_xlfn.TEXTJOIN("",TRUE,A173,"!",ADDRESS(5+A174*A170,5)))</f>
        <v>#N/A</v>
      </c>
      <c r="G172" s="61"/>
      <c r="H172" s="61"/>
      <c r="I172" s="61"/>
      <c r="J172" s="61"/>
    </row>
    <row r="173" spans="1:10" ht="27.95" customHeight="1" x14ac:dyDescent="0.25">
      <c r="A173" s="22" t="str">
        <f>A152</f>
        <v>TC_II</v>
      </c>
    </row>
    <row r="174" spans="1:10" ht="27.95" customHeight="1" x14ac:dyDescent="0.25">
      <c r="A174" s="22">
        <f>A153+1</f>
        <v>8</v>
      </c>
    </row>
    <row r="175" spans="1:10" ht="27.95" customHeight="1" x14ac:dyDescent="0.25">
      <c r="A175" s="62" t="s">
        <v>26</v>
      </c>
      <c r="B175" s="62"/>
      <c r="C175" s="62" t="str">
        <f ca="1">INDIRECT(_xlfn.TEXTJOIN("",TRUE,A194,"!",ADDRESS(9+(A195-1)*A191,2)))</f>
        <v>AKSHARA CHAUHAN</v>
      </c>
      <c r="D175" s="62"/>
      <c r="E175" s="62"/>
      <c r="F175" s="62" t="s">
        <v>52</v>
      </c>
      <c r="G175" s="62"/>
      <c r="H175" s="62"/>
      <c r="I175" s="63">
        <f ca="1">INDIRECT(_xlfn.TEXTJOIN("",TRUE,A194,"!",ADDRESS(9+(A195-1)*A191,9)))</f>
        <v>250090101009</v>
      </c>
      <c r="J175" s="63"/>
    </row>
    <row r="176" spans="1:10" ht="27.95" customHeight="1" x14ac:dyDescent="0.25">
      <c r="A176" s="62" t="s">
        <v>27</v>
      </c>
      <c r="B176" s="62"/>
      <c r="C176" s="62" t="str">
        <f ca="1">INDIRECT(_xlfn.TEXTJOIN("",TRUE,A194,"!",ADDRESS(9+(A195-1)*A191,5)))</f>
        <v>AJAB SINGH CHAUHAN</v>
      </c>
      <c r="D176" s="62"/>
      <c r="E176" s="62"/>
      <c r="F176" s="64" t="s">
        <v>53</v>
      </c>
      <c r="G176" s="64"/>
      <c r="H176" s="64"/>
      <c r="I176" s="63">
        <f ca="1">INDIRECT(_xlfn.TEXTJOIN("",TRUE,A194,"!",ADDRESS(9+(A195-1)*A191,13)))</f>
        <v>0</v>
      </c>
      <c r="J176" s="63"/>
    </row>
    <row r="177" spans="1:10" ht="27.95" customHeight="1" x14ac:dyDescent="0.25">
      <c r="A177" s="59" t="s">
        <v>30</v>
      </c>
      <c r="B177" s="59"/>
      <c r="C177" s="59" t="s">
        <v>31</v>
      </c>
      <c r="D177" s="59"/>
      <c r="E177" s="59"/>
      <c r="F177" s="59"/>
      <c r="G177" s="59"/>
      <c r="H177" s="15" t="s">
        <v>32</v>
      </c>
      <c r="I177" s="15" t="s">
        <v>12</v>
      </c>
      <c r="J177" s="15" t="s">
        <v>36</v>
      </c>
    </row>
    <row r="178" spans="1:10" ht="27.95" customHeight="1" x14ac:dyDescent="0.25">
      <c r="A178" s="49" t="str">
        <f ca="1">INDIRECT(_xlfn.TEXTJOIN("",TRUE,A194,"!",ADDRESS(13+(A195-1)*A191,1)))</f>
        <v>AHT 001</v>
      </c>
      <c r="B178" s="50"/>
      <c r="C178" s="51" t="str">
        <f ca="1">INDIRECT(_xlfn.TEXTJOIN("",TRUE,A194,"!",ADDRESS(13+(A195-1)*A191,2)))</f>
        <v>Engineering Physics</v>
      </c>
      <c r="D178" s="52"/>
      <c r="E178" s="52"/>
      <c r="F178" s="52"/>
      <c r="G178" s="53"/>
      <c r="H178" s="20">
        <f ca="1">INDIRECT(_xlfn.TEXTJOIN("",TRUE,A194,"!",ADDRESS(13+(A195-1)*A191,6)))</f>
        <v>4</v>
      </c>
      <c r="I178" s="20" t="b">
        <f ca="1">INDIRECT(_xlfn.TEXTJOIN("",TRUE,A194,"!",ADDRESS(13+(A195-1)*A191,13)))</f>
        <v>0</v>
      </c>
      <c r="J178" s="20" t="e">
        <f ca="1">INDIRECT(_xlfn.TEXTJOIN("",TRUE,A194,"!",ADDRESS(13+(A195-1)*A191,14)))</f>
        <v>#N/A</v>
      </c>
    </row>
    <row r="179" spans="1:10" ht="27.95" customHeight="1" x14ac:dyDescent="0.25">
      <c r="A179" s="49" t="str">
        <f ca="1">INDIRECT(_xlfn.TEXTJOIN("",TRUE,A194,"!",ADDRESS(14+(A195-1)*A191,1)))</f>
        <v>AHT 005</v>
      </c>
      <c r="B179" s="50"/>
      <c r="C179" s="51" t="str">
        <f ca="1">INDIRECT(_xlfn.TEXTJOIN("",TRUE,A194,"!",ADDRESS(14+(A195-1)*A191,2)))</f>
        <v>Analytical Mathematics</v>
      </c>
      <c r="D179" s="52"/>
      <c r="E179" s="52"/>
      <c r="F179" s="52"/>
      <c r="G179" s="53"/>
      <c r="H179" s="20">
        <f ca="1">INDIRECT(_xlfn.TEXTJOIN("",TRUE,A194,"!",ADDRESS(14+(A195-1)*A191,6)))</f>
        <v>4</v>
      </c>
      <c r="I179" s="20" t="str">
        <f ca="1">INDIRECT(_xlfn.TEXTJOIN("",TRUE,A194,"!",ADDRESS(14+(A195-1)*A191,13)))</f>
        <v>C</v>
      </c>
      <c r="J179" s="20">
        <f ca="1">INDIRECT(_xlfn.TEXTJOIN("",TRUE,A194,"!",ADDRESS(14+(A195-1)*A191,14)))</f>
        <v>5</v>
      </c>
    </row>
    <row r="180" spans="1:10" ht="27.95" customHeight="1" x14ac:dyDescent="0.25">
      <c r="A180" s="49" t="str">
        <f ca="1">INDIRECT(_xlfn.TEXTJOIN("",TRUE,A194,"!",ADDRESS(15+(A195-1)*A191,1)))</f>
        <v>EET 001</v>
      </c>
      <c r="B180" s="50"/>
      <c r="C180" s="51" t="str">
        <f ca="1">INDIRECT(_xlfn.TEXTJOIN("",TRUE,A194,"!",ADDRESS(15+(A195-1)*A191,2)))</f>
        <v>Basic Electrical Engineering</v>
      </c>
      <c r="D180" s="52"/>
      <c r="E180" s="52"/>
      <c r="F180" s="52"/>
      <c r="G180" s="53"/>
      <c r="H180" s="20">
        <f ca="1">INDIRECT(_xlfn.TEXTJOIN("",TRUE,A194,"!",ADDRESS(15+(A195-1)*A191,6)))</f>
        <v>4</v>
      </c>
      <c r="I180" s="20" t="str">
        <f ca="1">INDIRECT(_xlfn.TEXTJOIN("",TRUE,A194,"!",ADDRESS(15+(A195-1)*A191,13)))</f>
        <v>A+</v>
      </c>
      <c r="J180" s="20">
        <f ca="1">INDIRECT(_xlfn.TEXTJOIN("",TRUE,A194,"!",ADDRESS(15+(A195-1)*A191,14)))</f>
        <v>9</v>
      </c>
    </row>
    <row r="181" spans="1:10" ht="27.95" customHeight="1" x14ac:dyDescent="0.25">
      <c r="A181" s="49" t="str">
        <f ca="1">INDIRECT(_xlfn.TEXTJOIN("",TRUE,A194,"!",ADDRESS(16+(A195-1)*A191,1)))</f>
        <v>CST 001</v>
      </c>
      <c r="B181" s="50"/>
      <c r="C181" s="51" t="str">
        <f ca="1">INDIRECT(_xlfn.TEXTJOIN("",TRUE,A194,"!",ADDRESS(16+(A195-1)*A191,2)))</f>
        <v>Programming for Problem Solving</v>
      </c>
      <c r="D181" s="52"/>
      <c r="E181" s="52"/>
      <c r="F181" s="52"/>
      <c r="G181" s="53"/>
      <c r="H181" s="20">
        <f ca="1">INDIRECT(_xlfn.TEXTJOIN("",TRUE,A194,"!",ADDRESS(16+(A195-1)*A191,6)))</f>
        <v>4</v>
      </c>
      <c r="I181" s="20" t="str">
        <f ca="1">INDIRECT(_xlfn.TEXTJOIN("",TRUE,A194,"!",ADDRESS(16+(A195-1)*A191,13)))</f>
        <v>A</v>
      </c>
      <c r="J181" s="20">
        <f ca="1">INDIRECT(_xlfn.TEXTJOIN("",TRUE,A194,"!",ADDRESS(16+(A195-1)*A191,14)))</f>
        <v>8</v>
      </c>
    </row>
    <row r="182" spans="1:10" ht="27.95" customHeight="1" x14ac:dyDescent="0.25">
      <c r="A182" s="49" t="str">
        <f ca="1">INDIRECT(_xlfn.TEXTJOIN("",TRUE,A194,"!",ADDRESS(17+(A195-1)*A191,1)))</f>
        <v>AHT 004</v>
      </c>
      <c r="B182" s="50"/>
      <c r="C182" s="51" t="str">
        <f ca="1">INDIRECT(_xlfn.TEXTJOIN("",TRUE,A194,"!",ADDRESS(17+(A195-1)*A191,2)))</f>
        <v>Environmental Studies ($)</v>
      </c>
      <c r="D182" s="52"/>
      <c r="E182" s="52"/>
      <c r="F182" s="52"/>
      <c r="G182" s="53"/>
      <c r="H182" s="20">
        <f ca="1">INDIRECT(_xlfn.TEXTJOIN("",TRUE,A194,"!",ADDRESS(17+(A195-1)*A191,6)))</f>
        <v>0</v>
      </c>
      <c r="I182" s="20" t="str">
        <f ca="1">INDIRECT(_xlfn.TEXTJOIN("",TRUE,A194,"!",ADDRESS(17+(A195-1)*A191,13)))</f>
        <v>B</v>
      </c>
      <c r="J182" s="20">
        <f ca="1">INDIRECT(_xlfn.TEXTJOIN("",TRUE,A194,"!",ADDRESS(17+(A195-1)*A191,14)))</f>
        <v>6</v>
      </c>
    </row>
    <row r="183" spans="1:10" ht="27.95" customHeight="1" x14ac:dyDescent="0.25">
      <c r="A183" s="49" t="str">
        <f ca="1">INDIRECT(_xlfn.TEXTJOIN("",TRUE,A194,"!",ADDRESS(18+(A195-1)*A191,1)))</f>
        <v>AHP 001</v>
      </c>
      <c r="B183" s="50"/>
      <c r="C183" s="51" t="str">
        <f ca="1">INDIRECT(_xlfn.TEXTJOIN("",TRUE,A194,"!",ADDRESS(18+(A195-1)*A191,2)))</f>
        <v>Engineering Physics Lab</v>
      </c>
      <c r="D183" s="52"/>
      <c r="E183" s="52"/>
      <c r="F183" s="52"/>
      <c r="G183" s="53"/>
      <c r="H183" s="20">
        <f ca="1">INDIRECT(_xlfn.TEXTJOIN("",TRUE,A194,"!",ADDRESS(18+(A195-1)*A191,6)))</f>
        <v>1</v>
      </c>
      <c r="I183" s="20" t="str">
        <f ca="1">INDIRECT(_xlfn.TEXTJOIN("",TRUE,A194,"!",ADDRESS(18+(A195-1)*A191,13)))</f>
        <v>O</v>
      </c>
      <c r="J183" s="20">
        <f ca="1">INDIRECT(_xlfn.TEXTJOIN("",TRUE,A194,"!",ADDRESS(18+(A195-1)*A191,14)))</f>
        <v>10</v>
      </c>
    </row>
    <row r="184" spans="1:10" ht="27.95" customHeight="1" x14ac:dyDescent="0.25">
      <c r="A184" s="49" t="str">
        <f ca="1">INDIRECT(_xlfn.TEXTJOIN("",TRUE,A194,"!",ADDRESS(19+(A195-1)*A191,1)))</f>
        <v>EEP 001</v>
      </c>
      <c r="B184" s="50"/>
      <c r="C184" s="51" t="str">
        <f ca="1">INDIRECT(_xlfn.TEXTJOIN("",TRUE,A194,"!",ADDRESS(19+(A195-1)*A191,2)))</f>
        <v>Basic Electrical Engineering Lab</v>
      </c>
      <c r="D184" s="52"/>
      <c r="E184" s="52"/>
      <c r="F184" s="52"/>
      <c r="G184" s="53"/>
      <c r="H184" s="20">
        <f ca="1">INDIRECT(_xlfn.TEXTJOIN("",TRUE,A194,"!",ADDRESS(19+(A195-1)*A191,6)))</f>
        <v>1</v>
      </c>
      <c r="I184" s="20" t="str">
        <f ca="1">INDIRECT(_xlfn.TEXTJOIN("",TRUE,A194,"!",ADDRESS(19+(A195-1)*A191,13)))</f>
        <v>O</v>
      </c>
      <c r="J184" s="20">
        <f ca="1">INDIRECT(_xlfn.TEXTJOIN("",TRUE,A194,"!",ADDRESS(19+(A195-1)*A191,14)))</f>
        <v>10</v>
      </c>
    </row>
    <row r="185" spans="1:10" ht="27.95" customHeight="1" x14ac:dyDescent="0.25">
      <c r="A185" s="49" t="str">
        <f ca="1">INDIRECT(_xlfn.TEXTJOIN("",TRUE,A194,"!",ADDRESS(20+(A195-1)*A191,1)))</f>
        <v>CSP 001</v>
      </c>
      <c r="B185" s="50"/>
      <c r="C185" s="51" t="str">
        <f ca="1">INDIRECT(_xlfn.TEXTJOIN("",TRUE,A194,"!",ADDRESS(20+(A195-1)*A191,2)))</f>
        <v>Programming for Problem Solving Lab</v>
      </c>
      <c r="D185" s="52"/>
      <c r="E185" s="52"/>
      <c r="F185" s="52"/>
      <c r="G185" s="53"/>
      <c r="H185" s="20">
        <f ca="1">INDIRECT(_xlfn.TEXTJOIN("",TRUE,A194,"!",ADDRESS(20+(A195-1)*A191,6)))</f>
        <v>1</v>
      </c>
      <c r="I185" s="20" t="str">
        <f ca="1">INDIRECT(_xlfn.TEXTJOIN("",TRUE,A194,"!",ADDRESS(20+(A195-1)*A191,13)))</f>
        <v>A+</v>
      </c>
      <c r="J185" s="20">
        <f ca="1">INDIRECT(_xlfn.TEXTJOIN("",TRUE,A194,"!",ADDRESS(20+(A195-1)*A191,14)))</f>
        <v>9</v>
      </c>
    </row>
    <row r="186" spans="1:10" ht="27.95" customHeight="1" x14ac:dyDescent="0.25">
      <c r="A186" s="49" t="str">
        <f ca="1">INDIRECT(_xlfn.TEXTJOIN("",TRUE,A194,"!",ADDRESS(21+(A195-1)*A191,1)))</f>
        <v>MEP 002</v>
      </c>
      <c r="B186" s="50"/>
      <c r="C186" s="51" t="str">
        <f ca="1">INDIRECT(_xlfn.TEXTJOIN("",TRUE,A194,"!",ADDRESS(21+(A195-1)*A191,2)))</f>
        <v>Engineering Graphics &amp; Design Lab</v>
      </c>
      <c r="D186" s="52"/>
      <c r="E186" s="52"/>
      <c r="F186" s="52"/>
      <c r="G186" s="53"/>
      <c r="H186" s="20">
        <f ca="1">INDIRECT(_xlfn.TEXTJOIN("",TRUE,A194,"!",ADDRESS(21+(A195-1)*A191,6)))</f>
        <v>2</v>
      </c>
      <c r="I186" s="20" t="str">
        <f ca="1">INDIRECT(_xlfn.TEXTJOIN("",TRUE,A194,"!",ADDRESS(21+(A195-1)*A191,13)))</f>
        <v>A+</v>
      </c>
      <c r="J186" s="20">
        <f ca="1">INDIRECT(_xlfn.TEXTJOIN("",TRUE,A194,"!",ADDRESS(21+(A195-1)*A191,14)))</f>
        <v>9</v>
      </c>
    </row>
    <row r="187" spans="1:10" ht="27.95" customHeight="1" x14ac:dyDescent="0.25">
      <c r="A187" s="49" t="str">
        <f ca="1">INDIRECT(_xlfn.TEXTJOIN("",TRUE,A194,"!",ADDRESS(22+(A195-1)*A191,1)))</f>
        <v>AHP 003</v>
      </c>
      <c r="B187" s="50"/>
      <c r="C187" s="51" t="str">
        <f ca="1">INDIRECT(_xlfn.TEXTJOIN("",TRUE,A194,"!",ADDRESS(22+(A195-1)*A191,2)))</f>
        <v>Introduction to Digital Marketing Lab</v>
      </c>
      <c r="D187" s="52"/>
      <c r="E187" s="52"/>
      <c r="F187" s="52"/>
      <c r="G187" s="53"/>
      <c r="H187" s="20">
        <f ca="1">INDIRECT(_xlfn.TEXTJOIN("",TRUE,A194,"!",ADDRESS(22+(A195-1)*A191,6)))</f>
        <v>1</v>
      </c>
      <c r="I187" s="20" t="str">
        <f ca="1">INDIRECT(_xlfn.TEXTJOIN("",TRUE,A194,"!",ADDRESS(22+(A195-1)*A191,13)))</f>
        <v>A</v>
      </c>
      <c r="J187" s="20">
        <f ca="1">INDIRECT(_xlfn.TEXTJOIN("",TRUE,A194,"!",ADDRESS(22+(A195-1)*A191,14)))</f>
        <v>8</v>
      </c>
    </row>
    <row r="188" spans="1:10" ht="27.95" customHeight="1" x14ac:dyDescent="0.25">
      <c r="A188" s="49" t="str">
        <f ca="1">INDIRECT(_xlfn.TEXTJOIN("",TRUE,A194,"!",ADDRESS(23+(A195-1)*A191,1)))</f>
        <v>AHP 005</v>
      </c>
      <c r="B188" s="50"/>
      <c r="C188" s="51" t="str">
        <f ca="1">INDIRECT(_xlfn.TEXTJOIN("",TRUE,A194,"!",ADDRESS(23+(A195-1)*A191,2)))</f>
        <v>Self Employment &amp; Entrepreneurship Development</v>
      </c>
      <c r="D188" s="52"/>
      <c r="E188" s="52"/>
      <c r="F188" s="52"/>
      <c r="G188" s="53"/>
      <c r="H188" s="20">
        <f ca="1">INDIRECT(_xlfn.TEXTJOIN("",TRUE,A194,"!",ADDRESS(23+(A195-1)*A191,6)))</f>
        <v>1</v>
      </c>
      <c r="I188" s="20" t="str">
        <f ca="1">INDIRECT(_xlfn.TEXTJOIN("",TRUE,A194,"!",ADDRESS(23+(A195-1)*A191,13)))</f>
        <v>A</v>
      </c>
      <c r="J188" s="20">
        <f ca="1">INDIRECT(_xlfn.TEXTJOIN("",TRUE,A194,"!",ADDRESS(23+(A195-1)*A191,14)))</f>
        <v>8</v>
      </c>
    </row>
    <row r="189" spans="1:10" ht="27.95" customHeight="1" x14ac:dyDescent="0.25">
      <c r="A189" s="49" t="str">
        <f ca="1">INDIRECT(_xlfn.TEXTJOIN("",TRUE,A194,"!",ADDRESS(24+(A195-1)*A191,1)))</f>
        <v>GP 02</v>
      </c>
      <c r="B189" s="50"/>
      <c r="C189" s="51" t="str">
        <f ca="1">INDIRECT(_xlfn.TEXTJOIN("",TRUE,A194,"!",ADDRESS(24+(A195-1)*A191,2)))</f>
        <v>General Proficiency ($)</v>
      </c>
      <c r="D189" s="52"/>
      <c r="E189" s="52"/>
      <c r="F189" s="52"/>
      <c r="G189" s="53"/>
      <c r="H189" s="20">
        <f ca="1">INDIRECT(_xlfn.TEXTJOIN("",TRUE,A194,"!",ADDRESS(24+(A195-1)*A191,6)))</f>
        <v>0</v>
      </c>
      <c r="I189" s="54" t="str">
        <f ca="1">INDIRECT(_xlfn.TEXTJOIN("",TRUE,A194,"!",ADDRESS(24+(A195-1)*A191,13)))</f>
        <v>Excellent</v>
      </c>
      <c r="J189" s="55"/>
    </row>
    <row r="190" spans="1:10" ht="27.95" customHeight="1" x14ac:dyDescent="0.25">
      <c r="A190" s="56" t="s">
        <v>54</v>
      </c>
      <c r="B190" s="56"/>
      <c r="C190" s="56"/>
      <c r="D190" s="56"/>
      <c r="E190" s="56"/>
      <c r="F190" s="56"/>
      <c r="G190" s="56"/>
      <c r="H190" s="16">
        <f ca="1">SUM(H178:H189)</f>
        <v>23</v>
      </c>
      <c r="I190" s="16" t="s">
        <v>46</v>
      </c>
      <c r="J190" s="16" t="e">
        <f ca="1">SUMPRODUCT(J178:J188,H178:H188)</f>
        <v>#N/A</v>
      </c>
    </row>
    <row r="191" spans="1:10" ht="27.95" customHeight="1" x14ac:dyDescent="0.25">
      <c r="A191" s="22">
        <f>ROWS(A178:B189)+9</f>
        <v>21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27.95" customHeight="1" x14ac:dyDescent="0.25">
      <c r="A192" s="57" t="s">
        <v>42</v>
      </c>
      <c r="B192" s="57"/>
      <c r="C192" s="21">
        <f ca="1">INDIRECT(_xlfn.TEXTJOIN("",TRUE,A194,"!",ADDRESS(5+A195*A191,12)))</f>
        <v>19</v>
      </c>
      <c r="D192" s="57" t="s">
        <v>40</v>
      </c>
      <c r="E192" s="57"/>
      <c r="F192" s="18" t="e">
        <f ca="1">INDIRECT(_xlfn.TEXTJOIN("",TRUE,A194,"!",ADDRESS(5+A195*A191,8)))</f>
        <v>#N/A</v>
      </c>
      <c r="G192" s="57" t="s">
        <v>41</v>
      </c>
      <c r="H192" s="57"/>
      <c r="I192" s="58" t="e">
        <f ca="1">INDIRECT(_xlfn.TEXTJOIN("",TRUE,A194,"!",ADDRESS(5+A195*A191,10)))</f>
        <v>#N/A</v>
      </c>
      <c r="J192" s="58"/>
    </row>
    <row r="193" spans="1:10" ht="27.95" customHeight="1" x14ac:dyDescent="0.25">
      <c r="A193" s="19" t="s">
        <v>38</v>
      </c>
      <c r="B193" s="59" t="e">
        <f ca="1">INDIRECT(_xlfn.TEXTJOIN("",TRUE,A194,"!",ADDRESS(5+A195*A191,2)))</f>
        <v>#N/A</v>
      </c>
      <c r="C193" s="59"/>
      <c r="D193" s="60" t="s">
        <v>39</v>
      </c>
      <c r="E193" s="60"/>
      <c r="F193" s="61" t="e">
        <f ca="1">INDIRECT(_xlfn.TEXTJOIN("",TRUE,A194,"!",ADDRESS(5+A195*A191,5)))</f>
        <v>#N/A</v>
      </c>
      <c r="G193" s="61"/>
      <c r="H193" s="61"/>
      <c r="I193" s="61"/>
      <c r="J193" s="61"/>
    </row>
    <row r="194" spans="1:10" ht="27.95" customHeight="1" x14ac:dyDescent="0.25">
      <c r="A194" s="22" t="str">
        <f>A173</f>
        <v>TC_II</v>
      </c>
    </row>
    <row r="195" spans="1:10" ht="27.95" customHeight="1" x14ac:dyDescent="0.25">
      <c r="A195" s="22">
        <f>A174+1</f>
        <v>9</v>
      </c>
    </row>
    <row r="196" spans="1:10" ht="27.95" customHeight="1" x14ac:dyDescent="0.25">
      <c r="A196" s="62" t="s">
        <v>26</v>
      </c>
      <c r="B196" s="62"/>
      <c r="C196" s="62" t="str">
        <f ca="1">INDIRECT(_xlfn.TEXTJOIN("",TRUE,A215,"!",ADDRESS(9+(A216-1)*A212,2)))</f>
        <v>AKSHITA RAWAT</v>
      </c>
      <c r="D196" s="62"/>
      <c r="E196" s="62"/>
      <c r="F196" s="62" t="s">
        <v>52</v>
      </c>
      <c r="G196" s="62"/>
      <c r="H196" s="62"/>
      <c r="I196" s="63">
        <f ca="1">INDIRECT(_xlfn.TEXTJOIN("",TRUE,A215,"!",ADDRESS(9+(A216-1)*A212,9)))</f>
        <v>250090101010</v>
      </c>
      <c r="J196" s="63"/>
    </row>
    <row r="197" spans="1:10" ht="27.95" customHeight="1" x14ac:dyDescent="0.25">
      <c r="A197" s="62" t="s">
        <v>27</v>
      </c>
      <c r="B197" s="62"/>
      <c r="C197" s="62" t="str">
        <f ca="1">INDIRECT(_xlfn.TEXTJOIN("",TRUE,A215,"!",ADDRESS(9+(A216-1)*A212,5)))</f>
        <v>ARVIND RAWAT</v>
      </c>
      <c r="D197" s="62"/>
      <c r="E197" s="62"/>
      <c r="F197" s="64" t="s">
        <v>53</v>
      </c>
      <c r="G197" s="64"/>
      <c r="H197" s="64"/>
      <c r="I197" s="63">
        <f ca="1">INDIRECT(_xlfn.TEXTJOIN("",TRUE,A215,"!",ADDRESS(9+(A216-1)*A212,13)))</f>
        <v>0</v>
      </c>
      <c r="J197" s="63"/>
    </row>
    <row r="198" spans="1:10" ht="27.95" customHeight="1" x14ac:dyDescent="0.25">
      <c r="A198" s="59" t="s">
        <v>30</v>
      </c>
      <c r="B198" s="59"/>
      <c r="C198" s="59" t="s">
        <v>31</v>
      </c>
      <c r="D198" s="59"/>
      <c r="E198" s="59"/>
      <c r="F198" s="59"/>
      <c r="G198" s="59"/>
      <c r="H198" s="15" t="s">
        <v>32</v>
      </c>
      <c r="I198" s="15" t="s">
        <v>12</v>
      </c>
      <c r="J198" s="15" t="s">
        <v>36</v>
      </c>
    </row>
    <row r="199" spans="1:10" ht="27.95" customHeight="1" x14ac:dyDescent="0.25">
      <c r="A199" s="49" t="str">
        <f ca="1">INDIRECT(_xlfn.TEXTJOIN("",TRUE,A215,"!",ADDRESS(13+(A216-1)*A212,1)))</f>
        <v>AHT 001</v>
      </c>
      <c r="B199" s="50"/>
      <c r="C199" s="51" t="str">
        <f ca="1">INDIRECT(_xlfn.TEXTJOIN("",TRUE,A215,"!",ADDRESS(13+(A216-1)*A212,2)))</f>
        <v>Engineering Physics</v>
      </c>
      <c r="D199" s="52"/>
      <c r="E199" s="52"/>
      <c r="F199" s="52"/>
      <c r="G199" s="53"/>
      <c r="H199" s="20">
        <f ca="1">INDIRECT(_xlfn.TEXTJOIN("",TRUE,A215,"!",ADDRESS(13+(A216-1)*A212,6)))</f>
        <v>4</v>
      </c>
      <c r="I199" s="20" t="b">
        <f ca="1">INDIRECT(_xlfn.TEXTJOIN("",TRUE,A215,"!",ADDRESS(13+(A216-1)*A212,13)))</f>
        <v>0</v>
      </c>
      <c r="J199" s="20" t="e">
        <f ca="1">INDIRECT(_xlfn.TEXTJOIN("",TRUE,A215,"!",ADDRESS(13+(A216-1)*A212,14)))</f>
        <v>#N/A</v>
      </c>
    </row>
    <row r="200" spans="1:10" ht="27.95" customHeight="1" x14ac:dyDescent="0.25">
      <c r="A200" s="49" t="str">
        <f ca="1">INDIRECT(_xlfn.TEXTJOIN("",TRUE,A215,"!",ADDRESS(14+(A216-1)*A212,1)))</f>
        <v>AHT 005</v>
      </c>
      <c r="B200" s="50"/>
      <c r="C200" s="51" t="str">
        <f ca="1">INDIRECT(_xlfn.TEXTJOIN("",TRUE,A215,"!",ADDRESS(14+(A216-1)*A212,2)))</f>
        <v>Analytical Mathematics</v>
      </c>
      <c r="D200" s="52"/>
      <c r="E200" s="52"/>
      <c r="F200" s="52"/>
      <c r="G200" s="53"/>
      <c r="H200" s="20">
        <f ca="1">INDIRECT(_xlfn.TEXTJOIN("",TRUE,A215,"!",ADDRESS(14+(A216-1)*A212,6)))</f>
        <v>4</v>
      </c>
      <c r="I200" s="20" t="str">
        <f ca="1">INDIRECT(_xlfn.TEXTJOIN("",TRUE,A215,"!",ADDRESS(14+(A216-1)*A212,13)))</f>
        <v>C</v>
      </c>
      <c r="J200" s="20">
        <f ca="1">INDIRECT(_xlfn.TEXTJOIN("",TRUE,A215,"!",ADDRESS(14+(A216-1)*A212,14)))</f>
        <v>5</v>
      </c>
    </row>
    <row r="201" spans="1:10" ht="27.95" customHeight="1" x14ac:dyDescent="0.25">
      <c r="A201" s="49" t="str">
        <f ca="1">INDIRECT(_xlfn.TEXTJOIN("",TRUE,A215,"!",ADDRESS(15+(A216-1)*A212,1)))</f>
        <v>EET 001</v>
      </c>
      <c r="B201" s="50"/>
      <c r="C201" s="51" t="str">
        <f ca="1">INDIRECT(_xlfn.TEXTJOIN("",TRUE,A215,"!",ADDRESS(15+(A216-1)*A212,2)))</f>
        <v>Basic Electrical Engineering</v>
      </c>
      <c r="D201" s="52"/>
      <c r="E201" s="52"/>
      <c r="F201" s="52"/>
      <c r="G201" s="53"/>
      <c r="H201" s="20">
        <f ca="1">INDIRECT(_xlfn.TEXTJOIN("",TRUE,A215,"!",ADDRESS(15+(A216-1)*A212,6)))</f>
        <v>4</v>
      </c>
      <c r="I201" s="20" t="str">
        <f ca="1">INDIRECT(_xlfn.TEXTJOIN("",TRUE,A215,"!",ADDRESS(15+(A216-1)*A212,13)))</f>
        <v>B+</v>
      </c>
      <c r="J201" s="20">
        <f ca="1">INDIRECT(_xlfn.TEXTJOIN("",TRUE,A215,"!",ADDRESS(15+(A216-1)*A212,14)))</f>
        <v>7</v>
      </c>
    </row>
    <row r="202" spans="1:10" ht="27.95" customHeight="1" x14ac:dyDescent="0.25">
      <c r="A202" s="49" t="str">
        <f ca="1">INDIRECT(_xlfn.TEXTJOIN("",TRUE,A215,"!",ADDRESS(16+(A216-1)*A212,1)))</f>
        <v>CST 001</v>
      </c>
      <c r="B202" s="50"/>
      <c r="C202" s="51" t="str">
        <f ca="1">INDIRECT(_xlfn.TEXTJOIN("",TRUE,A215,"!",ADDRESS(16+(A216-1)*A212,2)))</f>
        <v>Programming for Problem Solving</v>
      </c>
      <c r="D202" s="52"/>
      <c r="E202" s="52"/>
      <c r="F202" s="52"/>
      <c r="G202" s="53"/>
      <c r="H202" s="20">
        <f ca="1">INDIRECT(_xlfn.TEXTJOIN("",TRUE,A215,"!",ADDRESS(16+(A216-1)*A212,6)))</f>
        <v>4</v>
      </c>
      <c r="I202" s="20" t="str">
        <f ca="1">INDIRECT(_xlfn.TEXTJOIN("",TRUE,A215,"!",ADDRESS(16+(A216-1)*A212,13)))</f>
        <v>B</v>
      </c>
      <c r="J202" s="20">
        <f ca="1">INDIRECT(_xlfn.TEXTJOIN("",TRUE,A215,"!",ADDRESS(16+(A216-1)*A212,14)))</f>
        <v>6</v>
      </c>
    </row>
    <row r="203" spans="1:10" ht="27.95" customHeight="1" x14ac:dyDescent="0.25">
      <c r="A203" s="49" t="str">
        <f ca="1">INDIRECT(_xlfn.TEXTJOIN("",TRUE,A215,"!",ADDRESS(17+(A216-1)*A212,1)))</f>
        <v>AHT 004</v>
      </c>
      <c r="B203" s="50"/>
      <c r="C203" s="51" t="str">
        <f ca="1">INDIRECT(_xlfn.TEXTJOIN("",TRUE,A215,"!",ADDRESS(17+(A216-1)*A212,2)))</f>
        <v>Environmental Studies ($)</v>
      </c>
      <c r="D203" s="52"/>
      <c r="E203" s="52"/>
      <c r="F203" s="52"/>
      <c r="G203" s="53"/>
      <c r="H203" s="20">
        <f ca="1">INDIRECT(_xlfn.TEXTJOIN("",TRUE,A215,"!",ADDRESS(17+(A216-1)*A212,6)))</f>
        <v>0</v>
      </c>
      <c r="I203" s="20" t="str">
        <f ca="1">INDIRECT(_xlfn.TEXTJOIN("",TRUE,A215,"!",ADDRESS(17+(A216-1)*A212,13)))</f>
        <v>C</v>
      </c>
      <c r="J203" s="20">
        <f ca="1">INDIRECT(_xlfn.TEXTJOIN("",TRUE,A215,"!",ADDRESS(17+(A216-1)*A212,14)))</f>
        <v>5</v>
      </c>
    </row>
    <row r="204" spans="1:10" ht="27.95" customHeight="1" x14ac:dyDescent="0.25">
      <c r="A204" s="49" t="str">
        <f ca="1">INDIRECT(_xlfn.TEXTJOIN("",TRUE,A215,"!",ADDRESS(18+(A216-1)*A212,1)))</f>
        <v>AHP 001</v>
      </c>
      <c r="B204" s="50"/>
      <c r="C204" s="51" t="str">
        <f ca="1">INDIRECT(_xlfn.TEXTJOIN("",TRUE,A215,"!",ADDRESS(18+(A216-1)*A212,2)))</f>
        <v>Engineering Physics Lab</v>
      </c>
      <c r="D204" s="52"/>
      <c r="E204" s="52"/>
      <c r="F204" s="52"/>
      <c r="G204" s="53"/>
      <c r="H204" s="20">
        <f ca="1">INDIRECT(_xlfn.TEXTJOIN("",TRUE,A215,"!",ADDRESS(18+(A216-1)*A212,6)))</f>
        <v>1</v>
      </c>
      <c r="I204" s="20" t="str">
        <f ca="1">INDIRECT(_xlfn.TEXTJOIN("",TRUE,A215,"!",ADDRESS(18+(A216-1)*A212,13)))</f>
        <v>A+</v>
      </c>
      <c r="J204" s="20">
        <f ca="1">INDIRECT(_xlfn.TEXTJOIN("",TRUE,A215,"!",ADDRESS(18+(A216-1)*A212,14)))</f>
        <v>9</v>
      </c>
    </row>
    <row r="205" spans="1:10" ht="27.95" customHeight="1" x14ac:dyDescent="0.25">
      <c r="A205" s="49" t="str">
        <f ca="1">INDIRECT(_xlfn.TEXTJOIN("",TRUE,A215,"!",ADDRESS(19+(A216-1)*A212,1)))</f>
        <v>EEP 001</v>
      </c>
      <c r="B205" s="50"/>
      <c r="C205" s="51" t="str">
        <f ca="1">INDIRECT(_xlfn.TEXTJOIN("",TRUE,A215,"!",ADDRESS(19+(A216-1)*A212,2)))</f>
        <v>Basic Electrical Engineering Lab</v>
      </c>
      <c r="D205" s="52"/>
      <c r="E205" s="52"/>
      <c r="F205" s="52"/>
      <c r="G205" s="53"/>
      <c r="H205" s="20">
        <f ca="1">INDIRECT(_xlfn.TEXTJOIN("",TRUE,A215,"!",ADDRESS(19+(A216-1)*A212,6)))</f>
        <v>1</v>
      </c>
      <c r="I205" s="20" t="str">
        <f ca="1">INDIRECT(_xlfn.TEXTJOIN("",TRUE,A215,"!",ADDRESS(19+(A216-1)*A212,13)))</f>
        <v>A+</v>
      </c>
      <c r="J205" s="20">
        <f ca="1">INDIRECT(_xlfn.TEXTJOIN("",TRUE,A215,"!",ADDRESS(19+(A216-1)*A212,14)))</f>
        <v>9</v>
      </c>
    </row>
    <row r="206" spans="1:10" ht="27.95" customHeight="1" x14ac:dyDescent="0.25">
      <c r="A206" s="49" t="str">
        <f ca="1">INDIRECT(_xlfn.TEXTJOIN("",TRUE,A215,"!",ADDRESS(20+(A216-1)*A212,1)))</f>
        <v>CSP 001</v>
      </c>
      <c r="B206" s="50"/>
      <c r="C206" s="51" t="str">
        <f ca="1">INDIRECT(_xlfn.TEXTJOIN("",TRUE,A215,"!",ADDRESS(20+(A216-1)*A212,2)))</f>
        <v>Programming for Problem Solving Lab</v>
      </c>
      <c r="D206" s="52"/>
      <c r="E206" s="52"/>
      <c r="F206" s="52"/>
      <c r="G206" s="53"/>
      <c r="H206" s="20">
        <f ca="1">INDIRECT(_xlfn.TEXTJOIN("",TRUE,A215,"!",ADDRESS(20+(A216-1)*A212,6)))</f>
        <v>1</v>
      </c>
      <c r="I206" s="20" t="str">
        <f ca="1">INDIRECT(_xlfn.TEXTJOIN("",TRUE,A215,"!",ADDRESS(20+(A216-1)*A212,13)))</f>
        <v>A</v>
      </c>
      <c r="J206" s="20">
        <f ca="1">INDIRECT(_xlfn.TEXTJOIN("",TRUE,A215,"!",ADDRESS(20+(A216-1)*A212,14)))</f>
        <v>8</v>
      </c>
    </row>
    <row r="207" spans="1:10" ht="27.95" customHeight="1" x14ac:dyDescent="0.25">
      <c r="A207" s="49" t="str">
        <f ca="1">INDIRECT(_xlfn.TEXTJOIN("",TRUE,A215,"!",ADDRESS(21+(A216-1)*A212,1)))</f>
        <v>MEP 002</v>
      </c>
      <c r="B207" s="50"/>
      <c r="C207" s="51" t="str">
        <f ca="1">INDIRECT(_xlfn.TEXTJOIN("",TRUE,A215,"!",ADDRESS(21+(A216-1)*A212,2)))</f>
        <v>Engineering Graphics &amp; Design Lab</v>
      </c>
      <c r="D207" s="52"/>
      <c r="E207" s="52"/>
      <c r="F207" s="52"/>
      <c r="G207" s="53"/>
      <c r="H207" s="20">
        <f ca="1">INDIRECT(_xlfn.TEXTJOIN("",TRUE,A215,"!",ADDRESS(21+(A216-1)*A212,6)))</f>
        <v>2</v>
      </c>
      <c r="I207" s="20" t="str">
        <f ca="1">INDIRECT(_xlfn.TEXTJOIN("",TRUE,A215,"!",ADDRESS(21+(A216-1)*A212,13)))</f>
        <v>B+</v>
      </c>
      <c r="J207" s="20">
        <f ca="1">INDIRECT(_xlfn.TEXTJOIN("",TRUE,A215,"!",ADDRESS(21+(A216-1)*A212,14)))</f>
        <v>7</v>
      </c>
    </row>
    <row r="208" spans="1:10" ht="27.95" customHeight="1" x14ac:dyDescent="0.25">
      <c r="A208" s="49" t="str">
        <f ca="1">INDIRECT(_xlfn.TEXTJOIN("",TRUE,A215,"!",ADDRESS(22+(A216-1)*A212,1)))</f>
        <v>AHP 003</v>
      </c>
      <c r="B208" s="50"/>
      <c r="C208" s="51" t="str">
        <f ca="1">INDIRECT(_xlfn.TEXTJOIN("",TRUE,A215,"!",ADDRESS(22+(A216-1)*A212,2)))</f>
        <v>Introduction to Digital Marketing Lab</v>
      </c>
      <c r="D208" s="52"/>
      <c r="E208" s="52"/>
      <c r="F208" s="52"/>
      <c r="G208" s="53"/>
      <c r="H208" s="20">
        <f ca="1">INDIRECT(_xlfn.TEXTJOIN("",TRUE,A215,"!",ADDRESS(22+(A216-1)*A212,6)))</f>
        <v>1</v>
      </c>
      <c r="I208" s="20" t="str">
        <f ca="1">INDIRECT(_xlfn.TEXTJOIN("",TRUE,A215,"!",ADDRESS(22+(A216-1)*A212,13)))</f>
        <v>A</v>
      </c>
      <c r="J208" s="20">
        <f ca="1">INDIRECT(_xlfn.TEXTJOIN("",TRUE,A215,"!",ADDRESS(22+(A216-1)*A212,14)))</f>
        <v>8</v>
      </c>
    </row>
    <row r="209" spans="1:10" ht="27.95" customHeight="1" x14ac:dyDescent="0.25">
      <c r="A209" s="49" t="str">
        <f ca="1">INDIRECT(_xlfn.TEXTJOIN("",TRUE,A215,"!",ADDRESS(23+(A216-1)*A212,1)))</f>
        <v>AHP 005</v>
      </c>
      <c r="B209" s="50"/>
      <c r="C209" s="51" t="str">
        <f ca="1">INDIRECT(_xlfn.TEXTJOIN("",TRUE,A215,"!",ADDRESS(23+(A216-1)*A212,2)))</f>
        <v>Self Employment &amp; Entrepreneurship Development</v>
      </c>
      <c r="D209" s="52"/>
      <c r="E209" s="52"/>
      <c r="F209" s="52"/>
      <c r="G209" s="53"/>
      <c r="H209" s="20">
        <f ca="1">INDIRECT(_xlfn.TEXTJOIN("",TRUE,A215,"!",ADDRESS(23+(A216-1)*A212,6)))</f>
        <v>1</v>
      </c>
      <c r="I209" s="20" t="str">
        <f ca="1">INDIRECT(_xlfn.TEXTJOIN("",TRUE,A215,"!",ADDRESS(23+(A216-1)*A212,13)))</f>
        <v>A</v>
      </c>
      <c r="J209" s="20">
        <f ca="1">INDIRECT(_xlfn.TEXTJOIN("",TRUE,A215,"!",ADDRESS(23+(A216-1)*A212,14)))</f>
        <v>8</v>
      </c>
    </row>
    <row r="210" spans="1:10" ht="27.95" customHeight="1" x14ac:dyDescent="0.25">
      <c r="A210" s="49" t="str">
        <f ca="1">INDIRECT(_xlfn.TEXTJOIN("",TRUE,A215,"!",ADDRESS(24+(A216-1)*A212,1)))</f>
        <v>GP 02</v>
      </c>
      <c r="B210" s="50"/>
      <c r="C210" s="51" t="str">
        <f ca="1">INDIRECT(_xlfn.TEXTJOIN("",TRUE,A215,"!",ADDRESS(24+(A216-1)*A212,2)))</f>
        <v>General Proficiency ($)</v>
      </c>
      <c r="D210" s="52"/>
      <c r="E210" s="52"/>
      <c r="F210" s="52"/>
      <c r="G210" s="53"/>
      <c r="H210" s="20">
        <f ca="1">INDIRECT(_xlfn.TEXTJOIN("",TRUE,A215,"!",ADDRESS(24+(A216-1)*A212,6)))</f>
        <v>0</v>
      </c>
      <c r="I210" s="54" t="str">
        <f ca="1">INDIRECT(_xlfn.TEXTJOIN("",TRUE,A215,"!",ADDRESS(24+(A216-1)*A212,13)))</f>
        <v>Excellent</v>
      </c>
      <c r="J210" s="55"/>
    </row>
    <row r="211" spans="1:10" ht="27.95" customHeight="1" x14ac:dyDescent="0.25">
      <c r="A211" s="56" t="s">
        <v>54</v>
      </c>
      <c r="B211" s="56"/>
      <c r="C211" s="56"/>
      <c r="D211" s="56"/>
      <c r="E211" s="56"/>
      <c r="F211" s="56"/>
      <c r="G211" s="56"/>
      <c r="H211" s="16">
        <f ca="1">SUM(H199:H210)</f>
        <v>23</v>
      </c>
      <c r="I211" s="16" t="s">
        <v>46</v>
      </c>
      <c r="J211" s="16" t="e">
        <f ca="1">SUMPRODUCT(J199:J209,H199:H209)</f>
        <v>#N/A</v>
      </c>
    </row>
    <row r="212" spans="1:10" ht="27.95" customHeight="1" x14ac:dyDescent="0.25">
      <c r="A212" s="22">
        <f>ROWS(A199:B210)+9</f>
        <v>21</v>
      </c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27.95" customHeight="1" x14ac:dyDescent="0.25">
      <c r="A213" s="57" t="s">
        <v>42</v>
      </c>
      <c r="B213" s="57"/>
      <c r="C213" s="21">
        <f ca="1">INDIRECT(_xlfn.TEXTJOIN("",TRUE,A215,"!",ADDRESS(5+A216*A212,12)))</f>
        <v>19</v>
      </c>
      <c r="D213" s="57" t="s">
        <v>40</v>
      </c>
      <c r="E213" s="57"/>
      <c r="F213" s="18" t="e">
        <f ca="1">INDIRECT(_xlfn.TEXTJOIN("",TRUE,A215,"!",ADDRESS(5+A216*A212,8)))</f>
        <v>#N/A</v>
      </c>
      <c r="G213" s="57" t="s">
        <v>41</v>
      </c>
      <c r="H213" s="57"/>
      <c r="I213" s="58" t="e">
        <f ca="1">INDIRECT(_xlfn.TEXTJOIN("",TRUE,A215,"!",ADDRESS(5+A216*A212,10)))</f>
        <v>#N/A</v>
      </c>
      <c r="J213" s="58"/>
    </row>
    <row r="214" spans="1:10" ht="27.95" customHeight="1" x14ac:dyDescent="0.25">
      <c r="A214" s="19" t="s">
        <v>38</v>
      </c>
      <c r="B214" s="59" t="e">
        <f ca="1">INDIRECT(_xlfn.TEXTJOIN("",TRUE,A215,"!",ADDRESS(5+A216*A212,2)))</f>
        <v>#N/A</v>
      </c>
      <c r="C214" s="59"/>
      <c r="D214" s="60" t="s">
        <v>39</v>
      </c>
      <c r="E214" s="60"/>
      <c r="F214" s="61" t="e">
        <f ca="1">INDIRECT(_xlfn.TEXTJOIN("",TRUE,A215,"!",ADDRESS(5+A216*A212,5)))</f>
        <v>#N/A</v>
      </c>
      <c r="G214" s="61"/>
      <c r="H214" s="61"/>
      <c r="I214" s="61"/>
      <c r="J214" s="61"/>
    </row>
    <row r="215" spans="1:10" ht="27.95" customHeight="1" x14ac:dyDescent="0.25">
      <c r="A215" s="22" t="str">
        <f>A194</f>
        <v>TC_II</v>
      </c>
    </row>
    <row r="216" spans="1:10" ht="27.95" customHeight="1" x14ac:dyDescent="0.25">
      <c r="A216" s="22">
        <f>A195+1</f>
        <v>10</v>
      </c>
    </row>
    <row r="217" spans="1:10" ht="27.95" customHeight="1" x14ac:dyDescent="0.25">
      <c r="A217" s="62" t="s">
        <v>26</v>
      </c>
      <c r="B217" s="62"/>
      <c r="C217" s="62" t="str">
        <f ca="1">INDIRECT(_xlfn.TEXTJOIN("",TRUE,A236,"!",ADDRESS(9+(A237-1)*A233,2)))</f>
        <v>AMAN RAWAT</v>
      </c>
      <c r="D217" s="62"/>
      <c r="E217" s="62"/>
      <c r="F217" s="62" t="s">
        <v>52</v>
      </c>
      <c r="G217" s="62"/>
      <c r="H217" s="62"/>
      <c r="I217" s="63">
        <f ca="1">INDIRECT(_xlfn.TEXTJOIN("",TRUE,A236,"!",ADDRESS(9+(A237-1)*A233,9)))</f>
        <v>250090101011</v>
      </c>
      <c r="J217" s="63"/>
    </row>
    <row r="218" spans="1:10" ht="27.95" customHeight="1" x14ac:dyDescent="0.25">
      <c r="A218" s="62" t="s">
        <v>27</v>
      </c>
      <c r="B218" s="62"/>
      <c r="C218" s="62" t="str">
        <f ca="1">INDIRECT(_xlfn.TEXTJOIN("",TRUE,A236,"!",ADDRESS(9+(A237-1)*A233,5)))</f>
        <v>DHARAM SINGH</v>
      </c>
      <c r="D218" s="62"/>
      <c r="E218" s="62"/>
      <c r="F218" s="64" t="s">
        <v>53</v>
      </c>
      <c r="G218" s="64"/>
      <c r="H218" s="64"/>
      <c r="I218" s="63">
        <f ca="1">INDIRECT(_xlfn.TEXTJOIN("",TRUE,A236,"!",ADDRESS(9+(A237-1)*A233,13)))</f>
        <v>0</v>
      </c>
      <c r="J218" s="63"/>
    </row>
    <row r="219" spans="1:10" ht="27.95" customHeight="1" x14ac:dyDescent="0.25">
      <c r="A219" s="59" t="s">
        <v>30</v>
      </c>
      <c r="B219" s="59"/>
      <c r="C219" s="59" t="s">
        <v>31</v>
      </c>
      <c r="D219" s="59"/>
      <c r="E219" s="59"/>
      <c r="F219" s="59"/>
      <c r="G219" s="59"/>
      <c r="H219" s="15" t="s">
        <v>32</v>
      </c>
      <c r="I219" s="15" t="s">
        <v>12</v>
      </c>
      <c r="J219" s="15" t="s">
        <v>36</v>
      </c>
    </row>
    <row r="220" spans="1:10" ht="27.95" customHeight="1" x14ac:dyDescent="0.25">
      <c r="A220" s="49" t="str">
        <f ca="1">INDIRECT(_xlfn.TEXTJOIN("",TRUE,A236,"!",ADDRESS(13+(A237-1)*A233,1)))</f>
        <v>AHT 001</v>
      </c>
      <c r="B220" s="50"/>
      <c r="C220" s="51" t="str">
        <f ca="1">INDIRECT(_xlfn.TEXTJOIN("",TRUE,A236,"!",ADDRESS(13+(A237-1)*A233,2)))</f>
        <v>Engineering Physics</v>
      </c>
      <c r="D220" s="52"/>
      <c r="E220" s="52"/>
      <c r="F220" s="52"/>
      <c r="G220" s="53"/>
      <c r="H220" s="20">
        <f ca="1">INDIRECT(_xlfn.TEXTJOIN("",TRUE,A236,"!",ADDRESS(13+(A237-1)*A233,6)))</f>
        <v>4</v>
      </c>
      <c r="I220" s="20" t="b">
        <f ca="1">INDIRECT(_xlfn.TEXTJOIN("",TRUE,A236,"!",ADDRESS(13+(A237-1)*A233,13)))</f>
        <v>0</v>
      </c>
      <c r="J220" s="20" t="e">
        <f ca="1">INDIRECT(_xlfn.TEXTJOIN("",TRUE,A236,"!",ADDRESS(13+(A237-1)*A233,14)))</f>
        <v>#N/A</v>
      </c>
    </row>
    <row r="221" spans="1:10" ht="27.95" customHeight="1" x14ac:dyDescent="0.25">
      <c r="A221" s="49" t="str">
        <f ca="1">INDIRECT(_xlfn.TEXTJOIN("",TRUE,A236,"!",ADDRESS(14+(A237-1)*A233,1)))</f>
        <v>AHT 005</v>
      </c>
      <c r="B221" s="50"/>
      <c r="C221" s="51" t="str">
        <f ca="1">INDIRECT(_xlfn.TEXTJOIN("",TRUE,A236,"!",ADDRESS(14+(A237-1)*A233,2)))</f>
        <v>Analytical Mathematics</v>
      </c>
      <c r="D221" s="52"/>
      <c r="E221" s="52"/>
      <c r="F221" s="52"/>
      <c r="G221" s="53"/>
      <c r="H221" s="20">
        <f ca="1">INDIRECT(_xlfn.TEXTJOIN("",TRUE,A236,"!",ADDRESS(14+(A237-1)*A233,6)))</f>
        <v>4</v>
      </c>
      <c r="I221" s="20" t="str">
        <f ca="1">INDIRECT(_xlfn.TEXTJOIN("",TRUE,A236,"!",ADDRESS(14+(A237-1)*A233,13)))</f>
        <v>B</v>
      </c>
      <c r="J221" s="20">
        <f ca="1">INDIRECT(_xlfn.TEXTJOIN("",TRUE,A236,"!",ADDRESS(14+(A237-1)*A233,14)))</f>
        <v>6</v>
      </c>
    </row>
    <row r="222" spans="1:10" ht="27.95" customHeight="1" x14ac:dyDescent="0.25">
      <c r="A222" s="49" t="str">
        <f ca="1">INDIRECT(_xlfn.TEXTJOIN("",TRUE,A236,"!",ADDRESS(15+(A237-1)*A233,1)))</f>
        <v>EET 001</v>
      </c>
      <c r="B222" s="50"/>
      <c r="C222" s="51" t="str">
        <f ca="1">INDIRECT(_xlfn.TEXTJOIN("",TRUE,A236,"!",ADDRESS(15+(A237-1)*A233,2)))</f>
        <v>Basic Electrical Engineering</v>
      </c>
      <c r="D222" s="52"/>
      <c r="E222" s="52"/>
      <c r="F222" s="52"/>
      <c r="G222" s="53"/>
      <c r="H222" s="20">
        <f ca="1">INDIRECT(_xlfn.TEXTJOIN("",TRUE,A236,"!",ADDRESS(15+(A237-1)*A233,6)))</f>
        <v>4</v>
      </c>
      <c r="I222" s="20" t="str">
        <f ca="1">INDIRECT(_xlfn.TEXTJOIN("",TRUE,A236,"!",ADDRESS(15+(A237-1)*A233,13)))</f>
        <v>A</v>
      </c>
      <c r="J222" s="20">
        <f ca="1">INDIRECT(_xlfn.TEXTJOIN("",TRUE,A236,"!",ADDRESS(15+(A237-1)*A233,14)))</f>
        <v>8</v>
      </c>
    </row>
    <row r="223" spans="1:10" ht="27.95" customHeight="1" x14ac:dyDescent="0.25">
      <c r="A223" s="49" t="str">
        <f ca="1">INDIRECT(_xlfn.TEXTJOIN("",TRUE,A236,"!",ADDRESS(16+(A237-1)*A233,1)))</f>
        <v>CST 001</v>
      </c>
      <c r="B223" s="50"/>
      <c r="C223" s="51" t="str">
        <f ca="1">INDIRECT(_xlfn.TEXTJOIN("",TRUE,A236,"!",ADDRESS(16+(A237-1)*A233,2)))</f>
        <v>Programming for Problem Solving</v>
      </c>
      <c r="D223" s="52"/>
      <c r="E223" s="52"/>
      <c r="F223" s="52"/>
      <c r="G223" s="53"/>
      <c r="H223" s="20">
        <f ca="1">INDIRECT(_xlfn.TEXTJOIN("",TRUE,A236,"!",ADDRESS(16+(A237-1)*A233,6)))</f>
        <v>4</v>
      </c>
      <c r="I223" s="20" t="str">
        <f ca="1">INDIRECT(_xlfn.TEXTJOIN("",TRUE,A236,"!",ADDRESS(16+(A237-1)*A233,13)))</f>
        <v>B+</v>
      </c>
      <c r="J223" s="20">
        <f ca="1">INDIRECT(_xlfn.TEXTJOIN("",TRUE,A236,"!",ADDRESS(16+(A237-1)*A233,14)))</f>
        <v>7</v>
      </c>
    </row>
    <row r="224" spans="1:10" ht="27.95" customHeight="1" x14ac:dyDescent="0.25">
      <c r="A224" s="49" t="str">
        <f ca="1">INDIRECT(_xlfn.TEXTJOIN("",TRUE,A236,"!",ADDRESS(17+(A237-1)*A233,1)))</f>
        <v>AHT 004</v>
      </c>
      <c r="B224" s="50"/>
      <c r="C224" s="51" t="str">
        <f ca="1">INDIRECT(_xlfn.TEXTJOIN("",TRUE,A236,"!",ADDRESS(17+(A237-1)*A233,2)))</f>
        <v>Environmental Studies ($)</v>
      </c>
      <c r="D224" s="52"/>
      <c r="E224" s="52"/>
      <c r="F224" s="52"/>
      <c r="G224" s="53"/>
      <c r="H224" s="20">
        <f ca="1">INDIRECT(_xlfn.TEXTJOIN("",TRUE,A236,"!",ADDRESS(17+(A237-1)*A233,6)))</f>
        <v>0</v>
      </c>
      <c r="I224" s="20" t="str">
        <f ca="1">INDIRECT(_xlfn.TEXTJOIN("",TRUE,A236,"!",ADDRESS(17+(A237-1)*A233,13)))</f>
        <v>B</v>
      </c>
      <c r="J224" s="20">
        <f ca="1">INDIRECT(_xlfn.TEXTJOIN("",TRUE,A236,"!",ADDRESS(17+(A237-1)*A233,14)))</f>
        <v>6</v>
      </c>
    </row>
    <row r="225" spans="1:10" ht="27.95" customHeight="1" x14ac:dyDescent="0.25">
      <c r="A225" s="49" t="str">
        <f ca="1">INDIRECT(_xlfn.TEXTJOIN("",TRUE,A236,"!",ADDRESS(18+(A237-1)*A233,1)))</f>
        <v>AHP 001</v>
      </c>
      <c r="B225" s="50"/>
      <c r="C225" s="51" t="str">
        <f ca="1">INDIRECT(_xlfn.TEXTJOIN("",TRUE,A236,"!",ADDRESS(18+(A237-1)*A233,2)))</f>
        <v>Engineering Physics Lab</v>
      </c>
      <c r="D225" s="52"/>
      <c r="E225" s="52"/>
      <c r="F225" s="52"/>
      <c r="G225" s="53"/>
      <c r="H225" s="20">
        <f ca="1">INDIRECT(_xlfn.TEXTJOIN("",TRUE,A236,"!",ADDRESS(18+(A237-1)*A233,6)))</f>
        <v>1</v>
      </c>
      <c r="I225" s="20" t="str">
        <f ca="1">INDIRECT(_xlfn.TEXTJOIN("",TRUE,A236,"!",ADDRESS(18+(A237-1)*A233,13)))</f>
        <v>A+</v>
      </c>
      <c r="J225" s="20">
        <f ca="1">INDIRECT(_xlfn.TEXTJOIN("",TRUE,A236,"!",ADDRESS(18+(A237-1)*A233,14)))</f>
        <v>9</v>
      </c>
    </row>
    <row r="226" spans="1:10" ht="27.95" customHeight="1" x14ac:dyDescent="0.25">
      <c r="A226" s="49" t="str">
        <f ca="1">INDIRECT(_xlfn.TEXTJOIN("",TRUE,A236,"!",ADDRESS(19+(A237-1)*A233,1)))</f>
        <v>EEP 001</v>
      </c>
      <c r="B226" s="50"/>
      <c r="C226" s="51" t="str">
        <f ca="1">INDIRECT(_xlfn.TEXTJOIN("",TRUE,A236,"!",ADDRESS(19+(A237-1)*A233,2)))</f>
        <v>Basic Electrical Engineering Lab</v>
      </c>
      <c r="D226" s="52"/>
      <c r="E226" s="52"/>
      <c r="F226" s="52"/>
      <c r="G226" s="53"/>
      <c r="H226" s="20">
        <f ca="1">INDIRECT(_xlfn.TEXTJOIN("",TRUE,A236,"!",ADDRESS(19+(A237-1)*A233,6)))</f>
        <v>1</v>
      </c>
      <c r="I226" s="20" t="str">
        <f ca="1">INDIRECT(_xlfn.TEXTJOIN("",TRUE,A236,"!",ADDRESS(19+(A237-1)*A233,13)))</f>
        <v>B+</v>
      </c>
      <c r="J226" s="20">
        <f ca="1">INDIRECT(_xlfn.TEXTJOIN("",TRUE,A236,"!",ADDRESS(19+(A237-1)*A233,14)))</f>
        <v>7</v>
      </c>
    </row>
    <row r="227" spans="1:10" ht="27.95" customHeight="1" x14ac:dyDescent="0.25">
      <c r="A227" s="49" t="str">
        <f ca="1">INDIRECT(_xlfn.TEXTJOIN("",TRUE,A236,"!",ADDRESS(20+(A237-1)*A233,1)))</f>
        <v>CSP 001</v>
      </c>
      <c r="B227" s="50"/>
      <c r="C227" s="51" t="str">
        <f ca="1">INDIRECT(_xlfn.TEXTJOIN("",TRUE,A236,"!",ADDRESS(20+(A237-1)*A233,2)))</f>
        <v>Programming for Problem Solving Lab</v>
      </c>
      <c r="D227" s="52"/>
      <c r="E227" s="52"/>
      <c r="F227" s="52"/>
      <c r="G227" s="53"/>
      <c r="H227" s="20">
        <f ca="1">INDIRECT(_xlfn.TEXTJOIN("",TRUE,A236,"!",ADDRESS(20+(A237-1)*A233,6)))</f>
        <v>1</v>
      </c>
      <c r="I227" s="20" t="str">
        <f ca="1">INDIRECT(_xlfn.TEXTJOIN("",TRUE,A236,"!",ADDRESS(20+(A237-1)*A233,13)))</f>
        <v>A</v>
      </c>
      <c r="J227" s="20">
        <f ca="1">INDIRECT(_xlfn.TEXTJOIN("",TRUE,A236,"!",ADDRESS(20+(A237-1)*A233,14)))</f>
        <v>8</v>
      </c>
    </row>
    <row r="228" spans="1:10" ht="27.95" customHeight="1" x14ac:dyDescent="0.25">
      <c r="A228" s="49" t="str">
        <f ca="1">INDIRECT(_xlfn.TEXTJOIN("",TRUE,A236,"!",ADDRESS(21+(A237-1)*A233,1)))</f>
        <v>MEP 002</v>
      </c>
      <c r="B228" s="50"/>
      <c r="C228" s="51" t="str">
        <f ca="1">INDIRECT(_xlfn.TEXTJOIN("",TRUE,A236,"!",ADDRESS(21+(A237-1)*A233,2)))</f>
        <v>Engineering Graphics &amp; Design Lab</v>
      </c>
      <c r="D228" s="52"/>
      <c r="E228" s="52"/>
      <c r="F228" s="52"/>
      <c r="G228" s="53"/>
      <c r="H228" s="20">
        <f ca="1">INDIRECT(_xlfn.TEXTJOIN("",TRUE,A236,"!",ADDRESS(21+(A237-1)*A233,6)))</f>
        <v>2</v>
      </c>
      <c r="I228" s="20" t="str">
        <f ca="1">INDIRECT(_xlfn.TEXTJOIN("",TRUE,A236,"!",ADDRESS(21+(A237-1)*A233,13)))</f>
        <v>A+</v>
      </c>
      <c r="J228" s="20">
        <f ca="1">INDIRECT(_xlfn.TEXTJOIN("",TRUE,A236,"!",ADDRESS(21+(A237-1)*A233,14)))</f>
        <v>9</v>
      </c>
    </row>
    <row r="229" spans="1:10" ht="27.95" customHeight="1" x14ac:dyDescent="0.25">
      <c r="A229" s="49" t="str">
        <f ca="1">INDIRECT(_xlfn.TEXTJOIN("",TRUE,A236,"!",ADDRESS(22+(A237-1)*A233,1)))</f>
        <v>AHP 003</v>
      </c>
      <c r="B229" s="50"/>
      <c r="C229" s="51" t="str">
        <f ca="1">INDIRECT(_xlfn.TEXTJOIN("",TRUE,A236,"!",ADDRESS(22+(A237-1)*A233,2)))</f>
        <v>Introduction to Digital Marketing Lab</v>
      </c>
      <c r="D229" s="52"/>
      <c r="E229" s="52"/>
      <c r="F229" s="52"/>
      <c r="G229" s="53"/>
      <c r="H229" s="20">
        <f ca="1">INDIRECT(_xlfn.TEXTJOIN("",TRUE,A236,"!",ADDRESS(22+(A237-1)*A233,6)))</f>
        <v>1</v>
      </c>
      <c r="I229" s="20" t="str">
        <f ca="1">INDIRECT(_xlfn.TEXTJOIN("",TRUE,A236,"!",ADDRESS(22+(A237-1)*A233,13)))</f>
        <v>A</v>
      </c>
      <c r="J229" s="20">
        <f ca="1">INDIRECT(_xlfn.TEXTJOIN("",TRUE,A236,"!",ADDRESS(22+(A237-1)*A233,14)))</f>
        <v>8</v>
      </c>
    </row>
    <row r="230" spans="1:10" ht="27.95" customHeight="1" x14ac:dyDescent="0.25">
      <c r="A230" s="49" t="str">
        <f ca="1">INDIRECT(_xlfn.TEXTJOIN("",TRUE,A236,"!",ADDRESS(23+(A237-1)*A233,1)))</f>
        <v>AHP 005</v>
      </c>
      <c r="B230" s="50"/>
      <c r="C230" s="51" t="str">
        <f ca="1">INDIRECT(_xlfn.TEXTJOIN("",TRUE,A236,"!",ADDRESS(23+(A237-1)*A233,2)))</f>
        <v>Self Employment &amp; Entrepreneurship Development</v>
      </c>
      <c r="D230" s="52"/>
      <c r="E230" s="52"/>
      <c r="F230" s="52"/>
      <c r="G230" s="53"/>
      <c r="H230" s="20">
        <f ca="1">INDIRECT(_xlfn.TEXTJOIN("",TRUE,A236,"!",ADDRESS(23+(A237-1)*A233,6)))</f>
        <v>1</v>
      </c>
      <c r="I230" s="20" t="str">
        <f ca="1">INDIRECT(_xlfn.TEXTJOIN("",TRUE,A236,"!",ADDRESS(23+(A237-1)*A233,13)))</f>
        <v>A+</v>
      </c>
      <c r="J230" s="20">
        <f ca="1">INDIRECT(_xlfn.TEXTJOIN("",TRUE,A236,"!",ADDRESS(23+(A237-1)*A233,14)))</f>
        <v>9</v>
      </c>
    </row>
    <row r="231" spans="1:10" ht="27.95" customHeight="1" x14ac:dyDescent="0.25">
      <c r="A231" s="49" t="str">
        <f ca="1">INDIRECT(_xlfn.TEXTJOIN("",TRUE,A236,"!",ADDRESS(24+(A237-1)*A233,1)))</f>
        <v>GP 02</v>
      </c>
      <c r="B231" s="50"/>
      <c r="C231" s="51" t="str">
        <f ca="1">INDIRECT(_xlfn.TEXTJOIN("",TRUE,A236,"!",ADDRESS(24+(A237-1)*A233,2)))</f>
        <v>General Proficiency ($)</v>
      </c>
      <c r="D231" s="52"/>
      <c r="E231" s="52"/>
      <c r="F231" s="52"/>
      <c r="G231" s="53"/>
      <c r="H231" s="20">
        <f ca="1">INDIRECT(_xlfn.TEXTJOIN("",TRUE,A236,"!",ADDRESS(24+(A237-1)*A233,6)))</f>
        <v>0</v>
      </c>
      <c r="I231" s="54" t="str">
        <f ca="1">INDIRECT(_xlfn.TEXTJOIN("",TRUE,A236,"!",ADDRESS(24+(A237-1)*A233,13)))</f>
        <v>Excellent</v>
      </c>
      <c r="J231" s="55"/>
    </row>
    <row r="232" spans="1:10" ht="27.95" customHeight="1" x14ac:dyDescent="0.25">
      <c r="A232" s="56" t="s">
        <v>54</v>
      </c>
      <c r="B232" s="56"/>
      <c r="C232" s="56"/>
      <c r="D232" s="56"/>
      <c r="E232" s="56"/>
      <c r="F232" s="56"/>
      <c r="G232" s="56"/>
      <c r="H232" s="16">
        <f ca="1">SUM(H220:H231)</f>
        <v>23</v>
      </c>
      <c r="I232" s="16" t="s">
        <v>46</v>
      </c>
      <c r="J232" s="16" t="e">
        <f ca="1">SUMPRODUCT(J220:J230,H220:H230)</f>
        <v>#N/A</v>
      </c>
    </row>
    <row r="233" spans="1:10" ht="27.95" customHeight="1" x14ac:dyDescent="0.25">
      <c r="A233" s="22">
        <f>ROWS(A220:B231)+9</f>
        <v>21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27.95" customHeight="1" x14ac:dyDescent="0.25">
      <c r="A234" s="57" t="s">
        <v>42</v>
      </c>
      <c r="B234" s="57"/>
      <c r="C234" s="21">
        <f ca="1">INDIRECT(_xlfn.TEXTJOIN("",TRUE,A236,"!",ADDRESS(5+A237*A233,12)))</f>
        <v>19</v>
      </c>
      <c r="D234" s="57" t="s">
        <v>40</v>
      </c>
      <c r="E234" s="57"/>
      <c r="F234" s="18" t="e">
        <f ca="1">INDIRECT(_xlfn.TEXTJOIN("",TRUE,A236,"!",ADDRESS(5+A237*A233,8)))</f>
        <v>#N/A</v>
      </c>
      <c r="G234" s="57" t="s">
        <v>41</v>
      </c>
      <c r="H234" s="57"/>
      <c r="I234" s="58" t="e">
        <f ca="1">INDIRECT(_xlfn.TEXTJOIN("",TRUE,A236,"!",ADDRESS(5+A237*A233,10)))</f>
        <v>#N/A</v>
      </c>
      <c r="J234" s="58"/>
    </row>
    <row r="235" spans="1:10" ht="27.95" customHeight="1" x14ac:dyDescent="0.25">
      <c r="A235" s="19" t="s">
        <v>38</v>
      </c>
      <c r="B235" s="59" t="e">
        <f ca="1">INDIRECT(_xlfn.TEXTJOIN("",TRUE,A236,"!",ADDRESS(5+A237*A233,2)))</f>
        <v>#N/A</v>
      </c>
      <c r="C235" s="59"/>
      <c r="D235" s="60" t="s">
        <v>39</v>
      </c>
      <c r="E235" s="60"/>
      <c r="F235" s="61" t="e">
        <f ca="1">INDIRECT(_xlfn.TEXTJOIN("",TRUE,A236,"!",ADDRESS(5+A237*A233,5)))</f>
        <v>#N/A</v>
      </c>
      <c r="G235" s="61"/>
      <c r="H235" s="61"/>
      <c r="I235" s="61"/>
      <c r="J235" s="61"/>
    </row>
    <row r="236" spans="1:10" ht="27.95" customHeight="1" x14ac:dyDescent="0.25">
      <c r="A236" s="22" t="str">
        <f>A215</f>
        <v>TC_II</v>
      </c>
    </row>
    <row r="237" spans="1:10" ht="27.95" customHeight="1" x14ac:dyDescent="0.25">
      <c r="A237" s="22">
        <f>A216+1</f>
        <v>11</v>
      </c>
    </row>
    <row r="238" spans="1:10" ht="27.95" customHeight="1" x14ac:dyDescent="0.25">
      <c r="A238" s="62" t="s">
        <v>26</v>
      </c>
      <c r="B238" s="62"/>
      <c r="C238" s="62" t="str">
        <f ca="1">INDIRECT(_xlfn.TEXTJOIN("",TRUE,A257,"!",ADDRESS(9+(A258-1)*A254,2)))</f>
        <v>AMIT NAITHANI</v>
      </c>
      <c r="D238" s="62"/>
      <c r="E238" s="62"/>
      <c r="F238" s="62" t="s">
        <v>52</v>
      </c>
      <c r="G238" s="62"/>
      <c r="H238" s="62"/>
      <c r="I238" s="63">
        <f ca="1">INDIRECT(_xlfn.TEXTJOIN("",TRUE,A257,"!",ADDRESS(9+(A258-1)*A254,9)))</f>
        <v>250090101012</v>
      </c>
      <c r="J238" s="63"/>
    </row>
    <row r="239" spans="1:10" ht="27.95" customHeight="1" x14ac:dyDescent="0.25">
      <c r="A239" s="62" t="s">
        <v>27</v>
      </c>
      <c r="B239" s="62"/>
      <c r="C239" s="62" t="str">
        <f ca="1">INDIRECT(_xlfn.TEXTJOIN("",TRUE,A257,"!",ADDRESS(9+(A258-1)*A254,5)))</f>
        <v>DEEPAK NAITHANI</v>
      </c>
      <c r="D239" s="62"/>
      <c r="E239" s="62"/>
      <c r="F239" s="64" t="s">
        <v>53</v>
      </c>
      <c r="G239" s="64"/>
      <c r="H239" s="64"/>
      <c r="I239" s="63">
        <f ca="1">INDIRECT(_xlfn.TEXTJOIN("",TRUE,A257,"!",ADDRESS(9+(A258-1)*A254,13)))</f>
        <v>0</v>
      </c>
      <c r="J239" s="63"/>
    </row>
    <row r="240" spans="1:10" ht="27.95" customHeight="1" x14ac:dyDescent="0.25">
      <c r="A240" s="59" t="s">
        <v>30</v>
      </c>
      <c r="B240" s="59"/>
      <c r="C240" s="59" t="s">
        <v>31</v>
      </c>
      <c r="D240" s="59"/>
      <c r="E240" s="59"/>
      <c r="F240" s="59"/>
      <c r="G240" s="59"/>
      <c r="H240" s="15" t="s">
        <v>32</v>
      </c>
      <c r="I240" s="15" t="s">
        <v>12</v>
      </c>
      <c r="J240" s="15" t="s">
        <v>36</v>
      </c>
    </row>
    <row r="241" spans="1:10" ht="27.95" customHeight="1" x14ac:dyDescent="0.25">
      <c r="A241" s="49" t="str">
        <f ca="1">INDIRECT(_xlfn.TEXTJOIN("",TRUE,A257,"!",ADDRESS(13+(A258-1)*A254,1)))</f>
        <v>AHT 001</v>
      </c>
      <c r="B241" s="50"/>
      <c r="C241" s="51" t="str">
        <f ca="1">INDIRECT(_xlfn.TEXTJOIN("",TRUE,A257,"!",ADDRESS(13+(A258-1)*A254,2)))</f>
        <v>Engineering Physics</v>
      </c>
      <c r="D241" s="52"/>
      <c r="E241" s="52"/>
      <c r="F241" s="52"/>
      <c r="G241" s="53"/>
      <c r="H241" s="20">
        <f ca="1">INDIRECT(_xlfn.TEXTJOIN("",TRUE,A257,"!",ADDRESS(13+(A258-1)*A254,6)))</f>
        <v>4</v>
      </c>
      <c r="I241" s="20" t="b">
        <f ca="1">INDIRECT(_xlfn.TEXTJOIN("",TRUE,A257,"!",ADDRESS(13+(A258-1)*A254,13)))</f>
        <v>0</v>
      </c>
      <c r="J241" s="20" t="e">
        <f ca="1">INDIRECT(_xlfn.TEXTJOIN("",TRUE,A257,"!",ADDRESS(13+(A258-1)*A254,14)))</f>
        <v>#N/A</v>
      </c>
    </row>
    <row r="242" spans="1:10" ht="27.95" customHeight="1" x14ac:dyDescent="0.25">
      <c r="A242" s="49" t="str">
        <f ca="1">INDIRECT(_xlfn.TEXTJOIN("",TRUE,A257,"!",ADDRESS(14+(A258-1)*A254,1)))</f>
        <v>AHT 005</v>
      </c>
      <c r="B242" s="50"/>
      <c r="C242" s="51" t="str">
        <f ca="1">INDIRECT(_xlfn.TEXTJOIN("",TRUE,A257,"!",ADDRESS(14+(A258-1)*A254,2)))</f>
        <v>Analytical Mathematics</v>
      </c>
      <c r="D242" s="52"/>
      <c r="E242" s="52"/>
      <c r="F242" s="52"/>
      <c r="G242" s="53"/>
      <c r="H242" s="20">
        <f ca="1">INDIRECT(_xlfn.TEXTJOIN("",TRUE,A257,"!",ADDRESS(14+(A258-1)*A254,6)))</f>
        <v>4</v>
      </c>
      <c r="I242" s="20" t="str">
        <f ca="1">INDIRECT(_xlfn.TEXTJOIN("",TRUE,A257,"!",ADDRESS(14+(A258-1)*A254,13)))</f>
        <v>A</v>
      </c>
      <c r="J242" s="20">
        <f ca="1">INDIRECT(_xlfn.TEXTJOIN("",TRUE,A257,"!",ADDRESS(14+(A258-1)*A254,14)))</f>
        <v>8</v>
      </c>
    </row>
    <row r="243" spans="1:10" ht="27.95" customHeight="1" x14ac:dyDescent="0.25">
      <c r="A243" s="49" t="str">
        <f ca="1">INDIRECT(_xlfn.TEXTJOIN("",TRUE,A257,"!",ADDRESS(15+(A258-1)*A254,1)))</f>
        <v>EET 001</v>
      </c>
      <c r="B243" s="50"/>
      <c r="C243" s="51" t="str">
        <f ca="1">INDIRECT(_xlfn.TEXTJOIN("",TRUE,A257,"!",ADDRESS(15+(A258-1)*A254,2)))</f>
        <v>Basic Electrical Engineering</v>
      </c>
      <c r="D243" s="52"/>
      <c r="E243" s="52"/>
      <c r="F243" s="52"/>
      <c r="G243" s="53"/>
      <c r="H243" s="20">
        <f ca="1">INDIRECT(_xlfn.TEXTJOIN("",TRUE,A257,"!",ADDRESS(15+(A258-1)*A254,6)))</f>
        <v>4</v>
      </c>
      <c r="I243" s="20" t="str">
        <f ca="1">INDIRECT(_xlfn.TEXTJOIN("",TRUE,A257,"!",ADDRESS(15+(A258-1)*A254,13)))</f>
        <v>A</v>
      </c>
      <c r="J243" s="20">
        <f ca="1">INDIRECT(_xlfn.TEXTJOIN("",TRUE,A257,"!",ADDRESS(15+(A258-1)*A254,14)))</f>
        <v>8</v>
      </c>
    </row>
    <row r="244" spans="1:10" ht="27.95" customHeight="1" x14ac:dyDescent="0.25">
      <c r="A244" s="49" t="str">
        <f ca="1">INDIRECT(_xlfn.TEXTJOIN("",TRUE,A257,"!",ADDRESS(16+(A258-1)*A254,1)))</f>
        <v>CST 001</v>
      </c>
      <c r="B244" s="50"/>
      <c r="C244" s="51" t="str">
        <f ca="1">INDIRECT(_xlfn.TEXTJOIN("",TRUE,A257,"!",ADDRESS(16+(A258-1)*A254,2)))</f>
        <v>Programming for Problem Solving</v>
      </c>
      <c r="D244" s="52"/>
      <c r="E244" s="52"/>
      <c r="F244" s="52"/>
      <c r="G244" s="53"/>
      <c r="H244" s="20">
        <f ca="1">INDIRECT(_xlfn.TEXTJOIN("",TRUE,A257,"!",ADDRESS(16+(A258-1)*A254,6)))</f>
        <v>4</v>
      </c>
      <c r="I244" s="20" t="str">
        <f ca="1">INDIRECT(_xlfn.TEXTJOIN("",TRUE,A257,"!",ADDRESS(16+(A258-1)*A254,13)))</f>
        <v>A</v>
      </c>
      <c r="J244" s="20">
        <f ca="1">INDIRECT(_xlfn.TEXTJOIN("",TRUE,A257,"!",ADDRESS(16+(A258-1)*A254,14)))</f>
        <v>8</v>
      </c>
    </row>
    <row r="245" spans="1:10" ht="27.95" customHeight="1" x14ac:dyDescent="0.25">
      <c r="A245" s="49" t="str">
        <f ca="1">INDIRECT(_xlfn.TEXTJOIN("",TRUE,A257,"!",ADDRESS(17+(A258-1)*A254,1)))</f>
        <v>AHT 004</v>
      </c>
      <c r="B245" s="50"/>
      <c r="C245" s="51" t="str">
        <f ca="1">INDIRECT(_xlfn.TEXTJOIN("",TRUE,A257,"!",ADDRESS(17+(A258-1)*A254,2)))</f>
        <v>Environmental Studies ($)</v>
      </c>
      <c r="D245" s="52"/>
      <c r="E245" s="52"/>
      <c r="F245" s="52"/>
      <c r="G245" s="53"/>
      <c r="H245" s="20">
        <f ca="1">INDIRECT(_xlfn.TEXTJOIN("",TRUE,A257,"!",ADDRESS(17+(A258-1)*A254,6)))</f>
        <v>0</v>
      </c>
      <c r="I245" s="20" t="str">
        <f ca="1">INDIRECT(_xlfn.TEXTJOIN("",TRUE,A257,"!",ADDRESS(17+(A258-1)*A254,13)))</f>
        <v>B+</v>
      </c>
      <c r="J245" s="20">
        <f ca="1">INDIRECT(_xlfn.TEXTJOIN("",TRUE,A257,"!",ADDRESS(17+(A258-1)*A254,14)))</f>
        <v>7</v>
      </c>
    </row>
    <row r="246" spans="1:10" ht="27.95" customHeight="1" x14ac:dyDescent="0.25">
      <c r="A246" s="49" t="str">
        <f ca="1">INDIRECT(_xlfn.TEXTJOIN("",TRUE,A257,"!",ADDRESS(18+(A258-1)*A254,1)))</f>
        <v>AHP 001</v>
      </c>
      <c r="B246" s="50"/>
      <c r="C246" s="51" t="str">
        <f ca="1">INDIRECT(_xlfn.TEXTJOIN("",TRUE,A257,"!",ADDRESS(18+(A258-1)*A254,2)))</f>
        <v>Engineering Physics Lab</v>
      </c>
      <c r="D246" s="52"/>
      <c r="E246" s="52"/>
      <c r="F246" s="52"/>
      <c r="G246" s="53"/>
      <c r="H246" s="20">
        <f ca="1">INDIRECT(_xlfn.TEXTJOIN("",TRUE,A257,"!",ADDRESS(18+(A258-1)*A254,6)))</f>
        <v>1</v>
      </c>
      <c r="I246" s="20" t="str">
        <f ca="1">INDIRECT(_xlfn.TEXTJOIN("",TRUE,A257,"!",ADDRESS(18+(A258-1)*A254,13)))</f>
        <v>A+</v>
      </c>
      <c r="J246" s="20">
        <f ca="1">INDIRECT(_xlfn.TEXTJOIN("",TRUE,A257,"!",ADDRESS(18+(A258-1)*A254,14)))</f>
        <v>9</v>
      </c>
    </row>
    <row r="247" spans="1:10" ht="27.95" customHeight="1" x14ac:dyDescent="0.25">
      <c r="A247" s="49" t="str">
        <f ca="1">INDIRECT(_xlfn.TEXTJOIN("",TRUE,A257,"!",ADDRESS(19+(A258-1)*A254,1)))</f>
        <v>EEP 001</v>
      </c>
      <c r="B247" s="50"/>
      <c r="C247" s="51" t="str">
        <f ca="1">INDIRECT(_xlfn.TEXTJOIN("",TRUE,A257,"!",ADDRESS(19+(A258-1)*A254,2)))</f>
        <v>Basic Electrical Engineering Lab</v>
      </c>
      <c r="D247" s="52"/>
      <c r="E247" s="52"/>
      <c r="F247" s="52"/>
      <c r="G247" s="53"/>
      <c r="H247" s="20">
        <f ca="1">INDIRECT(_xlfn.TEXTJOIN("",TRUE,A257,"!",ADDRESS(19+(A258-1)*A254,6)))</f>
        <v>1</v>
      </c>
      <c r="I247" s="20" t="str">
        <f ca="1">INDIRECT(_xlfn.TEXTJOIN("",TRUE,A257,"!",ADDRESS(19+(A258-1)*A254,13)))</f>
        <v>A</v>
      </c>
      <c r="J247" s="20">
        <f ca="1">INDIRECT(_xlfn.TEXTJOIN("",TRUE,A257,"!",ADDRESS(19+(A258-1)*A254,14)))</f>
        <v>8</v>
      </c>
    </row>
    <row r="248" spans="1:10" ht="27.95" customHeight="1" x14ac:dyDescent="0.25">
      <c r="A248" s="49" t="str">
        <f ca="1">INDIRECT(_xlfn.TEXTJOIN("",TRUE,A257,"!",ADDRESS(20+(A258-1)*A254,1)))</f>
        <v>CSP 001</v>
      </c>
      <c r="B248" s="50"/>
      <c r="C248" s="51" t="str">
        <f ca="1">INDIRECT(_xlfn.TEXTJOIN("",TRUE,A257,"!",ADDRESS(20+(A258-1)*A254,2)))</f>
        <v>Programming for Problem Solving Lab</v>
      </c>
      <c r="D248" s="52"/>
      <c r="E248" s="52"/>
      <c r="F248" s="52"/>
      <c r="G248" s="53"/>
      <c r="H248" s="20">
        <f ca="1">INDIRECT(_xlfn.TEXTJOIN("",TRUE,A257,"!",ADDRESS(20+(A258-1)*A254,6)))</f>
        <v>1</v>
      </c>
      <c r="I248" s="20" t="str">
        <f ca="1">INDIRECT(_xlfn.TEXTJOIN("",TRUE,A257,"!",ADDRESS(20+(A258-1)*A254,13)))</f>
        <v>A+</v>
      </c>
      <c r="J248" s="20">
        <f ca="1">INDIRECT(_xlfn.TEXTJOIN("",TRUE,A257,"!",ADDRESS(20+(A258-1)*A254,14)))</f>
        <v>9</v>
      </c>
    </row>
    <row r="249" spans="1:10" ht="27.95" customHeight="1" x14ac:dyDescent="0.25">
      <c r="A249" s="49" t="str">
        <f ca="1">INDIRECT(_xlfn.TEXTJOIN("",TRUE,A257,"!",ADDRESS(21+(A258-1)*A254,1)))</f>
        <v>MEP 002</v>
      </c>
      <c r="B249" s="50"/>
      <c r="C249" s="51" t="str">
        <f ca="1">INDIRECT(_xlfn.TEXTJOIN("",TRUE,A257,"!",ADDRESS(21+(A258-1)*A254,2)))</f>
        <v>Engineering Graphics &amp; Design Lab</v>
      </c>
      <c r="D249" s="52"/>
      <c r="E249" s="52"/>
      <c r="F249" s="52"/>
      <c r="G249" s="53"/>
      <c r="H249" s="20">
        <f ca="1">INDIRECT(_xlfn.TEXTJOIN("",TRUE,A257,"!",ADDRESS(21+(A258-1)*A254,6)))</f>
        <v>2</v>
      </c>
      <c r="I249" s="20" t="str">
        <f ca="1">INDIRECT(_xlfn.TEXTJOIN("",TRUE,A257,"!",ADDRESS(21+(A258-1)*A254,13)))</f>
        <v>B+</v>
      </c>
      <c r="J249" s="20">
        <f ca="1">INDIRECT(_xlfn.TEXTJOIN("",TRUE,A257,"!",ADDRESS(21+(A258-1)*A254,14)))</f>
        <v>7</v>
      </c>
    </row>
    <row r="250" spans="1:10" ht="27.95" customHeight="1" x14ac:dyDescent="0.25">
      <c r="A250" s="49" t="str">
        <f ca="1">INDIRECT(_xlfn.TEXTJOIN("",TRUE,A257,"!",ADDRESS(22+(A258-1)*A254,1)))</f>
        <v>AHP 003</v>
      </c>
      <c r="B250" s="50"/>
      <c r="C250" s="51" t="str">
        <f ca="1">INDIRECT(_xlfn.TEXTJOIN("",TRUE,A257,"!",ADDRESS(22+(A258-1)*A254,2)))</f>
        <v>Introduction to Digital Marketing Lab</v>
      </c>
      <c r="D250" s="52"/>
      <c r="E250" s="52"/>
      <c r="F250" s="52"/>
      <c r="G250" s="53"/>
      <c r="H250" s="20">
        <f ca="1">INDIRECT(_xlfn.TEXTJOIN("",TRUE,A257,"!",ADDRESS(22+(A258-1)*A254,6)))</f>
        <v>1</v>
      </c>
      <c r="I250" s="20" t="str">
        <f ca="1">INDIRECT(_xlfn.TEXTJOIN("",TRUE,A257,"!",ADDRESS(22+(A258-1)*A254,13)))</f>
        <v>A</v>
      </c>
      <c r="J250" s="20">
        <f ca="1">INDIRECT(_xlfn.TEXTJOIN("",TRUE,A257,"!",ADDRESS(22+(A258-1)*A254,14)))</f>
        <v>8</v>
      </c>
    </row>
    <row r="251" spans="1:10" ht="27.95" customHeight="1" x14ac:dyDescent="0.25">
      <c r="A251" s="49" t="str">
        <f ca="1">INDIRECT(_xlfn.TEXTJOIN("",TRUE,A257,"!",ADDRESS(23+(A258-1)*A254,1)))</f>
        <v>AHP 005</v>
      </c>
      <c r="B251" s="50"/>
      <c r="C251" s="51" t="str">
        <f ca="1">INDIRECT(_xlfn.TEXTJOIN("",TRUE,A257,"!",ADDRESS(23+(A258-1)*A254,2)))</f>
        <v>Self Employment &amp; Entrepreneurship Development</v>
      </c>
      <c r="D251" s="52"/>
      <c r="E251" s="52"/>
      <c r="F251" s="52"/>
      <c r="G251" s="53"/>
      <c r="H251" s="20">
        <f ca="1">INDIRECT(_xlfn.TEXTJOIN("",TRUE,A257,"!",ADDRESS(23+(A258-1)*A254,6)))</f>
        <v>1</v>
      </c>
      <c r="I251" s="20" t="str">
        <f ca="1">INDIRECT(_xlfn.TEXTJOIN("",TRUE,A257,"!",ADDRESS(23+(A258-1)*A254,13)))</f>
        <v>A</v>
      </c>
      <c r="J251" s="20">
        <f ca="1">INDIRECT(_xlfn.TEXTJOIN("",TRUE,A257,"!",ADDRESS(23+(A258-1)*A254,14)))</f>
        <v>8</v>
      </c>
    </row>
    <row r="252" spans="1:10" ht="27.95" customHeight="1" x14ac:dyDescent="0.25">
      <c r="A252" s="49" t="str">
        <f ca="1">INDIRECT(_xlfn.TEXTJOIN("",TRUE,A257,"!",ADDRESS(24+(A258-1)*A254,1)))</f>
        <v>GP 02</v>
      </c>
      <c r="B252" s="50"/>
      <c r="C252" s="51" t="str">
        <f ca="1">INDIRECT(_xlfn.TEXTJOIN("",TRUE,A257,"!",ADDRESS(24+(A258-1)*A254,2)))</f>
        <v>General Proficiency ($)</v>
      </c>
      <c r="D252" s="52"/>
      <c r="E252" s="52"/>
      <c r="F252" s="52"/>
      <c r="G252" s="53"/>
      <c r="H252" s="20">
        <f ca="1">INDIRECT(_xlfn.TEXTJOIN("",TRUE,A257,"!",ADDRESS(24+(A258-1)*A254,6)))</f>
        <v>0</v>
      </c>
      <c r="I252" s="54" t="str">
        <f ca="1">INDIRECT(_xlfn.TEXTJOIN("",TRUE,A257,"!",ADDRESS(24+(A258-1)*A254,13)))</f>
        <v>Excellent</v>
      </c>
      <c r="J252" s="55"/>
    </row>
    <row r="253" spans="1:10" ht="27.95" customHeight="1" x14ac:dyDescent="0.25">
      <c r="A253" s="56" t="s">
        <v>54</v>
      </c>
      <c r="B253" s="56"/>
      <c r="C253" s="56"/>
      <c r="D253" s="56"/>
      <c r="E253" s="56"/>
      <c r="F253" s="56"/>
      <c r="G253" s="56"/>
      <c r="H253" s="16">
        <f ca="1">SUM(H241:H252)</f>
        <v>23</v>
      </c>
      <c r="I253" s="16" t="s">
        <v>46</v>
      </c>
      <c r="J253" s="16" t="e">
        <f ca="1">SUMPRODUCT(J241:J251,H241:H251)</f>
        <v>#N/A</v>
      </c>
    </row>
    <row r="254" spans="1:10" ht="27.95" customHeight="1" x14ac:dyDescent="0.25">
      <c r="A254" s="22">
        <f>ROWS(A241:B252)+9</f>
        <v>21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27.95" customHeight="1" x14ac:dyDescent="0.25">
      <c r="A255" s="57" t="s">
        <v>42</v>
      </c>
      <c r="B255" s="57"/>
      <c r="C255" s="21">
        <f ca="1">INDIRECT(_xlfn.TEXTJOIN("",TRUE,A257,"!",ADDRESS(5+A258*A254,12)))</f>
        <v>19</v>
      </c>
      <c r="D255" s="57" t="s">
        <v>40</v>
      </c>
      <c r="E255" s="57"/>
      <c r="F255" s="18" t="e">
        <f ca="1">INDIRECT(_xlfn.TEXTJOIN("",TRUE,A257,"!",ADDRESS(5+A258*A254,8)))</f>
        <v>#N/A</v>
      </c>
      <c r="G255" s="57" t="s">
        <v>41</v>
      </c>
      <c r="H255" s="57"/>
      <c r="I255" s="58" t="e">
        <f ca="1">INDIRECT(_xlfn.TEXTJOIN("",TRUE,A257,"!",ADDRESS(5+A258*A254,10)))</f>
        <v>#N/A</v>
      </c>
      <c r="J255" s="58"/>
    </row>
    <row r="256" spans="1:10" ht="27.95" customHeight="1" x14ac:dyDescent="0.25">
      <c r="A256" s="19" t="s">
        <v>38</v>
      </c>
      <c r="B256" s="59" t="e">
        <f ca="1">INDIRECT(_xlfn.TEXTJOIN("",TRUE,A257,"!",ADDRESS(5+A258*A254,2)))</f>
        <v>#N/A</v>
      </c>
      <c r="C256" s="59"/>
      <c r="D256" s="60" t="s">
        <v>39</v>
      </c>
      <c r="E256" s="60"/>
      <c r="F256" s="61" t="e">
        <f ca="1">INDIRECT(_xlfn.TEXTJOIN("",TRUE,A257,"!",ADDRESS(5+A258*A254,5)))</f>
        <v>#N/A</v>
      </c>
      <c r="G256" s="61"/>
      <c r="H256" s="61"/>
      <c r="I256" s="61"/>
      <c r="J256" s="61"/>
    </row>
    <row r="257" spans="1:10" ht="27.95" customHeight="1" x14ac:dyDescent="0.25">
      <c r="A257" s="22" t="str">
        <f>A236</f>
        <v>TC_II</v>
      </c>
    </row>
    <row r="258" spans="1:10" ht="27.95" customHeight="1" x14ac:dyDescent="0.25">
      <c r="A258" s="22">
        <f>A237+1</f>
        <v>12</v>
      </c>
    </row>
    <row r="259" spans="1:10" ht="27.95" customHeight="1" x14ac:dyDescent="0.25">
      <c r="A259" s="62" t="s">
        <v>26</v>
      </c>
      <c r="B259" s="62"/>
      <c r="C259" s="62" t="str">
        <f ca="1">INDIRECT(_xlfn.TEXTJOIN("",TRUE,A278,"!",ADDRESS(9+(A279-1)*A275,2)))</f>
        <v>ANURAG KATARIYA</v>
      </c>
      <c r="D259" s="62"/>
      <c r="E259" s="62"/>
      <c r="F259" s="62" t="s">
        <v>52</v>
      </c>
      <c r="G259" s="62"/>
      <c r="H259" s="62"/>
      <c r="I259" s="63">
        <f ca="1">INDIRECT(_xlfn.TEXTJOIN("",TRUE,A278,"!",ADDRESS(9+(A279-1)*A275,9)))</f>
        <v>250090101013</v>
      </c>
      <c r="J259" s="63"/>
    </row>
    <row r="260" spans="1:10" ht="27.95" customHeight="1" x14ac:dyDescent="0.25">
      <c r="A260" s="62" t="s">
        <v>27</v>
      </c>
      <c r="B260" s="62"/>
      <c r="C260" s="62" t="str">
        <f ca="1">INDIRECT(_xlfn.TEXTJOIN("",TRUE,A278,"!",ADDRESS(9+(A279-1)*A275,5)))</f>
        <v>RAMESH KUMAR</v>
      </c>
      <c r="D260" s="62"/>
      <c r="E260" s="62"/>
      <c r="F260" s="64" t="s">
        <v>53</v>
      </c>
      <c r="G260" s="64"/>
      <c r="H260" s="64"/>
      <c r="I260" s="63">
        <f ca="1">INDIRECT(_xlfn.TEXTJOIN("",TRUE,A278,"!",ADDRESS(9+(A279-1)*A275,13)))</f>
        <v>0</v>
      </c>
      <c r="J260" s="63"/>
    </row>
    <row r="261" spans="1:10" ht="27.95" customHeight="1" x14ac:dyDescent="0.25">
      <c r="A261" s="59" t="s">
        <v>30</v>
      </c>
      <c r="B261" s="59"/>
      <c r="C261" s="59" t="s">
        <v>31</v>
      </c>
      <c r="D261" s="59"/>
      <c r="E261" s="59"/>
      <c r="F261" s="59"/>
      <c r="G261" s="59"/>
      <c r="H261" s="15" t="s">
        <v>32</v>
      </c>
      <c r="I261" s="15" t="s">
        <v>12</v>
      </c>
      <c r="J261" s="15" t="s">
        <v>36</v>
      </c>
    </row>
    <row r="262" spans="1:10" ht="27.95" customHeight="1" x14ac:dyDescent="0.25">
      <c r="A262" s="49" t="str">
        <f ca="1">INDIRECT(_xlfn.TEXTJOIN("",TRUE,A278,"!",ADDRESS(13+(A279-1)*A275,1)))</f>
        <v>AHT 001</v>
      </c>
      <c r="B262" s="50"/>
      <c r="C262" s="51" t="str">
        <f ca="1">INDIRECT(_xlfn.TEXTJOIN("",TRUE,A278,"!",ADDRESS(13+(A279-1)*A275,2)))</f>
        <v>Engineering Physics</v>
      </c>
      <c r="D262" s="52"/>
      <c r="E262" s="52"/>
      <c r="F262" s="52"/>
      <c r="G262" s="53"/>
      <c r="H262" s="20">
        <f ca="1">INDIRECT(_xlfn.TEXTJOIN("",TRUE,A278,"!",ADDRESS(13+(A279-1)*A275,6)))</f>
        <v>4</v>
      </c>
      <c r="I262" s="20" t="b">
        <f ca="1">INDIRECT(_xlfn.TEXTJOIN("",TRUE,A278,"!",ADDRESS(13+(A279-1)*A275,13)))</f>
        <v>0</v>
      </c>
      <c r="J262" s="20" t="e">
        <f ca="1">INDIRECT(_xlfn.TEXTJOIN("",TRUE,A278,"!",ADDRESS(13+(A279-1)*A275,14)))</f>
        <v>#N/A</v>
      </c>
    </row>
    <row r="263" spans="1:10" ht="27.95" customHeight="1" x14ac:dyDescent="0.25">
      <c r="A263" s="49" t="str">
        <f ca="1">INDIRECT(_xlfn.TEXTJOIN("",TRUE,A278,"!",ADDRESS(14+(A279-1)*A275,1)))</f>
        <v>AHT 005</v>
      </c>
      <c r="B263" s="50"/>
      <c r="C263" s="51" t="str">
        <f ca="1">INDIRECT(_xlfn.TEXTJOIN("",TRUE,A278,"!",ADDRESS(14+(A279-1)*A275,2)))</f>
        <v>Analytical Mathematics</v>
      </c>
      <c r="D263" s="52"/>
      <c r="E263" s="52"/>
      <c r="F263" s="52"/>
      <c r="G263" s="53"/>
      <c r="H263" s="20">
        <f ca="1">INDIRECT(_xlfn.TEXTJOIN("",TRUE,A278,"!",ADDRESS(14+(A279-1)*A275,6)))</f>
        <v>4</v>
      </c>
      <c r="I263" s="20" t="str">
        <f ca="1">INDIRECT(_xlfn.TEXTJOIN("",TRUE,A278,"!",ADDRESS(14+(A279-1)*A275,13)))</f>
        <v>P</v>
      </c>
      <c r="J263" s="20">
        <f ca="1">INDIRECT(_xlfn.TEXTJOIN("",TRUE,A278,"!",ADDRESS(14+(A279-1)*A275,14)))</f>
        <v>4</v>
      </c>
    </row>
    <row r="264" spans="1:10" ht="27.95" customHeight="1" x14ac:dyDescent="0.25">
      <c r="A264" s="49" t="str">
        <f ca="1">INDIRECT(_xlfn.TEXTJOIN("",TRUE,A278,"!",ADDRESS(15+(A279-1)*A275,1)))</f>
        <v>EET 001</v>
      </c>
      <c r="B264" s="50"/>
      <c r="C264" s="51" t="str">
        <f ca="1">INDIRECT(_xlfn.TEXTJOIN("",TRUE,A278,"!",ADDRESS(15+(A279-1)*A275,2)))</f>
        <v>Basic Electrical Engineering</v>
      </c>
      <c r="D264" s="52"/>
      <c r="E264" s="52"/>
      <c r="F264" s="52"/>
      <c r="G264" s="53"/>
      <c r="H264" s="20">
        <f ca="1">INDIRECT(_xlfn.TEXTJOIN("",TRUE,A278,"!",ADDRESS(15+(A279-1)*A275,6)))</f>
        <v>4</v>
      </c>
      <c r="I264" s="20" t="str">
        <f ca="1">INDIRECT(_xlfn.TEXTJOIN("",TRUE,A278,"!",ADDRESS(15+(A279-1)*A275,13)))</f>
        <v>B+</v>
      </c>
      <c r="J264" s="20">
        <f ca="1">INDIRECT(_xlfn.TEXTJOIN("",TRUE,A278,"!",ADDRESS(15+(A279-1)*A275,14)))</f>
        <v>7</v>
      </c>
    </row>
    <row r="265" spans="1:10" ht="27.95" customHeight="1" x14ac:dyDescent="0.25">
      <c r="A265" s="49" t="str">
        <f ca="1">INDIRECT(_xlfn.TEXTJOIN("",TRUE,A278,"!",ADDRESS(16+(A279-1)*A275,1)))</f>
        <v>CST 001</v>
      </c>
      <c r="B265" s="50"/>
      <c r="C265" s="51" t="str">
        <f ca="1">INDIRECT(_xlfn.TEXTJOIN("",TRUE,A278,"!",ADDRESS(16+(A279-1)*A275,2)))</f>
        <v>Programming for Problem Solving</v>
      </c>
      <c r="D265" s="52"/>
      <c r="E265" s="52"/>
      <c r="F265" s="52"/>
      <c r="G265" s="53"/>
      <c r="H265" s="20">
        <f ca="1">INDIRECT(_xlfn.TEXTJOIN("",TRUE,A278,"!",ADDRESS(16+(A279-1)*A275,6)))</f>
        <v>4</v>
      </c>
      <c r="I265" s="20" t="str">
        <f ca="1">INDIRECT(_xlfn.TEXTJOIN("",TRUE,A278,"!",ADDRESS(16+(A279-1)*A275,13)))</f>
        <v>B</v>
      </c>
      <c r="J265" s="20">
        <f ca="1">INDIRECT(_xlfn.TEXTJOIN("",TRUE,A278,"!",ADDRESS(16+(A279-1)*A275,14)))</f>
        <v>6</v>
      </c>
    </row>
    <row r="266" spans="1:10" ht="27.95" customHeight="1" x14ac:dyDescent="0.25">
      <c r="A266" s="49" t="str">
        <f ca="1">INDIRECT(_xlfn.TEXTJOIN("",TRUE,A278,"!",ADDRESS(17+(A279-1)*A275,1)))</f>
        <v>AHT 004</v>
      </c>
      <c r="B266" s="50"/>
      <c r="C266" s="51" t="str">
        <f ca="1">INDIRECT(_xlfn.TEXTJOIN("",TRUE,A278,"!",ADDRESS(17+(A279-1)*A275,2)))</f>
        <v>Environmental Studies ($)</v>
      </c>
      <c r="D266" s="52"/>
      <c r="E266" s="52"/>
      <c r="F266" s="52"/>
      <c r="G266" s="53"/>
      <c r="H266" s="20">
        <f ca="1">INDIRECT(_xlfn.TEXTJOIN("",TRUE,A278,"!",ADDRESS(17+(A279-1)*A275,6)))</f>
        <v>0</v>
      </c>
      <c r="I266" s="20" t="str">
        <f ca="1">INDIRECT(_xlfn.TEXTJOIN("",TRUE,A278,"!",ADDRESS(17+(A279-1)*A275,13)))</f>
        <v>P</v>
      </c>
      <c r="J266" s="20">
        <f ca="1">INDIRECT(_xlfn.TEXTJOIN("",TRUE,A278,"!",ADDRESS(17+(A279-1)*A275,14)))</f>
        <v>4</v>
      </c>
    </row>
    <row r="267" spans="1:10" ht="27.95" customHeight="1" x14ac:dyDescent="0.25">
      <c r="A267" s="49" t="str">
        <f ca="1">INDIRECT(_xlfn.TEXTJOIN("",TRUE,A278,"!",ADDRESS(18+(A279-1)*A275,1)))</f>
        <v>AHP 001</v>
      </c>
      <c r="B267" s="50"/>
      <c r="C267" s="51" t="str">
        <f ca="1">INDIRECT(_xlfn.TEXTJOIN("",TRUE,A278,"!",ADDRESS(18+(A279-1)*A275,2)))</f>
        <v>Engineering Physics Lab</v>
      </c>
      <c r="D267" s="52"/>
      <c r="E267" s="52"/>
      <c r="F267" s="52"/>
      <c r="G267" s="53"/>
      <c r="H267" s="20">
        <f ca="1">INDIRECT(_xlfn.TEXTJOIN("",TRUE,A278,"!",ADDRESS(18+(A279-1)*A275,6)))</f>
        <v>1</v>
      </c>
      <c r="I267" s="20" t="str">
        <f ca="1">INDIRECT(_xlfn.TEXTJOIN("",TRUE,A278,"!",ADDRESS(18+(A279-1)*A275,13)))</f>
        <v>A+</v>
      </c>
      <c r="J267" s="20">
        <f ca="1">INDIRECT(_xlfn.TEXTJOIN("",TRUE,A278,"!",ADDRESS(18+(A279-1)*A275,14)))</f>
        <v>9</v>
      </c>
    </row>
    <row r="268" spans="1:10" ht="27.95" customHeight="1" x14ac:dyDescent="0.25">
      <c r="A268" s="49" t="str">
        <f ca="1">INDIRECT(_xlfn.TEXTJOIN("",TRUE,A278,"!",ADDRESS(19+(A279-1)*A275,1)))</f>
        <v>EEP 001</v>
      </c>
      <c r="B268" s="50"/>
      <c r="C268" s="51" t="str">
        <f ca="1">INDIRECT(_xlfn.TEXTJOIN("",TRUE,A278,"!",ADDRESS(19+(A279-1)*A275,2)))</f>
        <v>Basic Electrical Engineering Lab</v>
      </c>
      <c r="D268" s="52"/>
      <c r="E268" s="52"/>
      <c r="F268" s="52"/>
      <c r="G268" s="53"/>
      <c r="H268" s="20">
        <f ca="1">INDIRECT(_xlfn.TEXTJOIN("",TRUE,A278,"!",ADDRESS(19+(A279-1)*A275,6)))</f>
        <v>1</v>
      </c>
      <c r="I268" s="20" t="str">
        <f ca="1">INDIRECT(_xlfn.TEXTJOIN("",TRUE,A278,"!",ADDRESS(19+(A279-1)*A275,13)))</f>
        <v>B+</v>
      </c>
      <c r="J268" s="20">
        <f ca="1">INDIRECT(_xlfn.TEXTJOIN("",TRUE,A278,"!",ADDRESS(19+(A279-1)*A275,14)))</f>
        <v>7</v>
      </c>
    </row>
    <row r="269" spans="1:10" ht="27.95" customHeight="1" x14ac:dyDescent="0.25">
      <c r="A269" s="49" t="str">
        <f ca="1">INDIRECT(_xlfn.TEXTJOIN("",TRUE,A278,"!",ADDRESS(20+(A279-1)*A275,1)))</f>
        <v>CSP 001</v>
      </c>
      <c r="B269" s="50"/>
      <c r="C269" s="51" t="str">
        <f ca="1">INDIRECT(_xlfn.TEXTJOIN("",TRUE,A278,"!",ADDRESS(20+(A279-1)*A275,2)))</f>
        <v>Programming for Problem Solving Lab</v>
      </c>
      <c r="D269" s="52"/>
      <c r="E269" s="52"/>
      <c r="F269" s="52"/>
      <c r="G269" s="53"/>
      <c r="H269" s="20">
        <f ca="1">INDIRECT(_xlfn.TEXTJOIN("",TRUE,A278,"!",ADDRESS(20+(A279-1)*A275,6)))</f>
        <v>1</v>
      </c>
      <c r="I269" s="20" t="str">
        <f ca="1">INDIRECT(_xlfn.TEXTJOIN("",TRUE,A278,"!",ADDRESS(20+(A279-1)*A275,13)))</f>
        <v>O</v>
      </c>
      <c r="J269" s="20">
        <f ca="1">INDIRECT(_xlfn.TEXTJOIN("",TRUE,A278,"!",ADDRESS(20+(A279-1)*A275,14)))</f>
        <v>10</v>
      </c>
    </row>
    <row r="270" spans="1:10" ht="27.95" customHeight="1" x14ac:dyDescent="0.25">
      <c r="A270" s="49" t="str">
        <f ca="1">INDIRECT(_xlfn.TEXTJOIN("",TRUE,A278,"!",ADDRESS(21+(A279-1)*A275,1)))</f>
        <v>MEP 002</v>
      </c>
      <c r="B270" s="50"/>
      <c r="C270" s="51" t="str">
        <f ca="1">INDIRECT(_xlfn.TEXTJOIN("",TRUE,A278,"!",ADDRESS(21+(A279-1)*A275,2)))</f>
        <v>Engineering Graphics &amp; Design Lab</v>
      </c>
      <c r="D270" s="52"/>
      <c r="E270" s="52"/>
      <c r="F270" s="52"/>
      <c r="G270" s="53"/>
      <c r="H270" s="20">
        <f ca="1">INDIRECT(_xlfn.TEXTJOIN("",TRUE,A278,"!",ADDRESS(21+(A279-1)*A275,6)))</f>
        <v>2</v>
      </c>
      <c r="I270" s="20" t="str">
        <f ca="1">INDIRECT(_xlfn.TEXTJOIN("",TRUE,A278,"!",ADDRESS(21+(A279-1)*A275,13)))</f>
        <v>B+</v>
      </c>
      <c r="J270" s="20">
        <f ca="1">INDIRECT(_xlfn.TEXTJOIN("",TRUE,A278,"!",ADDRESS(21+(A279-1)*A275,14)))</f>
        <v>7</v>
      </c>
    </row>
    <row r="271" spans="1:10" ht="27.95" customHeight="1" x14ac:dyDescent="0.25">
      <c r="A271" s="49" t="str">
        <f ca="1">INDIRECT(_xlfn.TEXTJOIN("",TRUE,A278,"!",ADDRESS(22+(A279-1)*A275,1)))</f>
        <v>AHP 003</v>
      </c>
      <c r="B271" s="50"/>
      <c r="C271" s="51" t="str">
        <f ca="1">INDIRECT(_xlfn.TEXTJOIN("",TRUE,A278,"!",ADDRESS(22+(A279-1)*A275,2)))</f>
        <v>Introduction to Digital Marketing Lab</v>
      </c>
      <c r="D271" s="52"/>
      <c r="E271" s="52"/>
      <c r="F271" s="52"/>
      <c r="G271" s="53"/>
      <c r="H271" s="20">
        <f ca="1">INDIRECT(_xlfn.TEXTJOIN("",TRUE,A278,"!",ADDRESS(22+(A279-1)*A275,6)))</f>
        <v>1</v>
      </c>
      <c r="I271" s="20" t="str">
        <f ca="1">INDIRECT(_xlfn.TEXTJOIN("",TRUE,A278,"!",ADDRESS(22+(A279-1)*A275,13)))</f>
        <v>A</v>
      </c>
      <c r="J271" s="20">
        <f ca="1">INDIRECT(_xlfn.TEXTJOIN("",TRUE,A278,"!",ADDRESS(22+(A279-1)*A275,14)))</f>
        <v>8</v>
      </c>
    </row>
    <row r="272" spans="1:10" ht="27.95" customHeight="1" x14ac:dyDescent="0.25">
      <c r="A272" s="49" t="str">
        <f ca="1">INDIRECT(_xlfn.TEXTJOIN("",TRUE,A278,"!",ADDRESS(23+(A279-1)*A275,1)))</f>
        <v>AHP 005</v>
      </c>
      <c r="B272" s="50"/>
      <c r="C272" s="51" t="str">
        <f ca="1">INDIRECT(_xlfn.TEXTJOIN("",TRUE,A278,"!",ADDRESS(23+(A279-1)*A275,2)))</f>
        <v>Self Employment &amp; Entrepreneurship Development</v>
      </c>
      <c r="D272" s="52"/>
      <c r="E272" s="52"/>
      <c r="F272" s="52"/>
      <c r="G272" s="53"/>
      <c r="H272" s="20">
        <f ca="1">INDIRECT(_xlfn.TEXTJOIN("",TRUE,A278,"!",ADDRESS(23+(A279-1)*A275,6)))</f>
        <v>1</v>
      </c>
      <c r="I272" s="20" t="str">
        <f ca="1">INDIRECT(_xlfn.TEXTJOIN("",TRUE,A278,"!",ADDRESS(23+(A279-1)*A275,13)))</f>
        <v>B+</v>
      </c>
      <c r="J272" s="20">
        <f ca="1">INDIRECT(_xlfn.TEXTJOIN("",TRUE,A278,"!",ADDRESS(23+(A279-1)*A275,14)))</f>
        <v>7</v>
      </c>
    </row>
    <row r="273" spans="1:10" ht="27.95" customHeight="1" x14ac:dyDescent="0.25">
      <c r="A273" s="49" t="str">
        <f ca="1">INDIRECT(_xlfn.TEXTJOIN("",TRUE,A278,"!",ADDRESS(24+(A279-1)*A275,1)))</f>
        <v>GP 02</v>
      </c>
      <c r="B273" s="50"/>
      <c r="C273" s="51" t="str">
        <f ca="1">INDIRECT(_xlfn.TEXTJOIN("",TRUE,A278,"!",ADDRESS(24+(A279-1)*A275,2)))</f>
        <v>General Proficiency ($)</v>
      </c>
      <c r="D273" s="52"/>
      <c r="E273" s="52"/>
      <c r="F273" s="52"/>
      <c r="G273" s="53"/>
      <c r="H273" s="20">
        <f ca="1">INDIRECT(_xlfn.TEXTJOIN("",TRUE,A278,"!",ADDRESS(24+(A279-1)*A275,6)))</f>
        <v>0</v>
      </c>
      <c r="I273" s="54" t="str">
        <f ca="1">INDIRECT(_xlfn.TEXTJOIN("",TRUE,A278,"!",ADDRESS(24+(A279-1)*A275,13)))</f>
        <v>Excellent</v>
      </c>
      <c r="J273" s="55"/>
    </row>
    <row r="274" spans="1:10" ht="27.95" customHeight="1" x14ac:dyDescent="0.25">
      <c r="A274" s="56" t="s">
        <v>54</v>
      </c>
      <c r="B274" s="56"/>
      <c r="C274" s="56"/>
      <c r="D274" s="56"/>
      <c r="E274" s="56"/>
      <c r="F274" s="56"/>
      <c r="G274" s="56"/>
      <c r="H274" s="16">
        <f ca="1">SUM(H262:H273)</f>
        <v>23</v>
      </c>
      <c r="I274" s="16" t="s">
        <v>46</v>
      </c>
      <c r="J274" s="16" t="e">
        <f ca="1">SUMPRODUCT(J262:J272,H262:H272)</f>
        <v>#N/A</v>
      </c>
    </row>
    <row r="275" spans="1:10" ht="27.95" customHeight="1" x14ac:dyDescent="0.25">
      <c r="A275" s="22">
        <f>ROWS(A262:B273)+9</f>
        <v>21</v>
      </c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27.95" customHeight="1" x14ac:dyDescent="0.25">
      <c r="A276" s="57" t="s">
        <v>42</v>
      </c>
      <c r="B276" s="57"/>
      <c r="C276" s="21">
        <f ca="1">INDIRECT(_xlfn.TEXTJOIN("",TRUE,A278,"!",ADDRESS(5+A279*A275,12)))</f>
        <v>19</v>
      </c>
      <c r="D276" s="57" t="s">
        <v>40</v>
      </c>
      <c r="E276" s="57"/>
      <c r="F276" s="18" t="e">
        <f ca="1">INDIRECT(_xlfn.TEXTJOIN("",TRUE,A278,"!",ADDRESS(5+A279*A275,8)))</f>
        <v>#N/A</v>
      </c>
      <c r="G276" s="57" t="s">
        <v>41</v>
      </c>
      <c r="H276" s="57"/>
      <c r="I276" s="58" t="e">
        <f ca="1">INDIRECT(_xlfn.TEXTJOIN("",TRUE,A278,"!",ADDRESS(5+A279*A275,10)))</f>
        <v>#N/A</v>
      </c>
      <c r="J276" s="58"/>
    </row>
    <row r="277" spans="1:10" ht="27.95" customHeight="1" x14ac:dyDescent="0.25">
      <c r="A277" s="19" t="s">
        <v>38</v>
      </c>
      <c r="B277" s="59" t="e">
        <f ca="1">INDIRECT(_xlfn.TEXTJOIN("",TRUE,A278,"!",ADDRESS(5+A279*A275,2)))</f>
        <v>#N/A</v>
      </c>
      <c r="C277" s="59"/>
      <c r="D277" s="60" t="s">
        <v>39</v>
      </c>
      <c r="E277" s="60"/>
      <c r="F277" s="61" t="e">
        <f ca="1">INDIRECT(_xlfn.TEXTJOIN("",TRUE,A278,"!",ADDRESS(5+A279*A275,5)))</f>
        <v>#N/A</v>
      </c>
      <c r="G277" s="61"/>
      <c r="H277" s="61"/>
      <c r="I277" s="61"/>
      <c r="J277" s="61"/>
    </row>
    <row r="278" spans="1:10" ht="27.95" customHeight="1" x14ac:dyDescent="0.25">
      <c r="A278" s="22" t="str">
        <f>A257</f>
        <v>TC_II</v>
      </c>
    </row>
    <row r="279" spans="1:10" ht="27.95" customHeight="1" x14ac:dyDescent="0.25">
      <c r="A279" s="22">
        <f>A258+1</f>
        <v>13</v>
      </c>
    </row>
    <row r="280" spans="1:10" ht="27.95" customHeight="1" x14ac:dyDescent="0.25">
      <c r="A280" s="62" t="s">
        <v>26</v>
      </c>
      <c r="B280" s="62"/>
      <c r="C280" s="62" t="str">
        <f ca="1">INDIRECT(_xlfn.TEXTJOIN("",TRUE,A299,"!",ADDRESS(9+(A300-1)*A296,2)))</f>
        <v>APARANA SAUN</v>
      </c>
      <c r="D280" s="62"/>
      <c r="E280" s="62"/>
      <c r="F280" s="62" t="s">
        <v>52</v>
      </c>
      <c r="G280" s="62"/>
      <c r="H280" s="62"/>
      <c r="I280" s="63">
        <f ca="1">INDIRECT(_xlfn.TEXTJOIN("",TRUE,A299,"!",ADDRESS(9+(A300-1)*A296,9)))</f>
        <v>250090101014</v>
      </c>
      <c r="J280" s="63"/>
    </row>
    <row r="281" spans="1:10" ht="27.95" customHeight="1" x14ac:dyDescent="0.25">
      <c r="A281" s="62" t="s">
        <v>27</v>
      </c>
      <c r="B281" s="62"/>
      <c r="C281" s="62" t="str">
        <f ca="1">INDIRECT(_xlfn.TEXTJOIN("",TRUE,A299,"!",ADDRESS(9+(A300-1)*A296,5)))</f>
        <v>PRAKASH SINGH</v>
      </c>
      <c r="D281" s="62"/>
      <c r="E281" s="62"/>
      <c r="F281" s="64" t="s">
        <v>53</v>
      </c>
      <c r="G281" s="64"/>
      <c r="H281" s="64"/>
      <c r="I281" s="63">
        <f ca="1">INDIRECT(_xlfn.TEXTJOIN("",TRUE,A299,"!",ADDRESS(9+(A300-1)*A296,13)))</f>
        <v>0</v>
      </c>
      <c r="J281" s="63"/>
    </row>
    <row r="282" spans="1:10" ht="27.95" customHeight="1" x14ac:dyDescent="0.25">
      <c r="A282" s="59" t="s">
        <v>30</v>
      </c>
      <c r="B282" s="59"/>
      <c r="C282" s="59" t="s">
        <v>31</v>
      </c>
      <c r="D282" s="59"/>
      <c r="E282" s="59"/>
      <c r="F282" s="59"/>
      <c r="G282" s="59"/>
      <c r="H282" s="15" t="s">
        <v>32</v>
      </c>
      <c r="I282" s="15" t="s">
        <v>12</v>
      </c>
      <c r="J282" s="15" t="s">
        <v>36</v>
      </c>
    </row>
    <row r="283" spans="1:10" ht="27.95" customHeight="1" x14ac:dyDescent="0.25">
      <c r="A283" s="49" t="str">
        <f ca="1">INDIRECT(_xlfn.TEXTJOIN("",TRUE,A299,"!",ADDRESS(13+(A300-1)*A296,1)))</f>
        <v>AHT 001</v>
      </c>
      <c r="B283" s="50"/>
      <c r="C283" s="51" t="str">
        <f ca="1">INDIRECT(_xlfn.TEXTJOIN("",TRUE,A299,"!",ADDRESS(13+(A300-1)*A296,2)))</f>
        <v>Engineering Physics</v>
      </c>
      <c r="D283" s="52"/>
      <c r="E283" s="52"/>
      <c r="F283" s="52"/>
      <c r="G283" s="53"/>
      <c r="H283" s="20">
        <f ca="1">INDIRECT(_xlfn.TEXTJOIN("",TRUE,A299,"!",ADDRESS(13+(A300-1)*A296,6)))</f>
        <v>4</v>
      </c>
      <c r="I283" s="20" t="b">
        <f ca="1">INDIRECT(_xlfn.TEXTJOIN("",TRUE,A299,"!",ADDRESS(13+(A300-1)*A296,13)))</f>
        <v>0</v>
      </c>
      <c r="J283" s="20" t="e">
        <f ca="1">INDIRECT(_xlfn.TEXTJOIN("",TRUE,A299,"!",ADDRESS(13+(A300-1)*A296,14)))</f>
        <v>#N/A</v>
      </c>
    </row>
    <row r="284" spans="1:10" ht="27.95" customHeight="1" x14ac:dyDescent="0.25">
      <c r="A284" s="49" t="str">
        <f ca="1">INDIRECT(_xlfn.TEXTJOIN("",TRUE,A299,"!",ADDRESS(14+(A300-1)*A296,1)))</f>
        <v>AHT 005</v>
      </c>
      <c r="B284" s="50"/>
      <c r="C284" s="51" t="str">
        <f ca="1">INDIRECT(_xlfn.TEXTJOIN("",TRUE,A299,"!",ADDRESS(14+(A300-1)*A296,2)))</f>
        <v>Analytical Mathematics</v>
      </c>
      <c r="D284" s="52"/>
      <c r="E284" s="52"/>
      <c r="F284" s="52"/>
      <c r="G284" s="53"/>
      <c r="H284" s="20">
        <f ca="1">INDIRECT(_xlfn.TEXTJOIN("",TRUE,A299,"!",ADDRESS(14+(A300-1)*A296,6)))</f>
        <v>4</v>
      </c>
      <c r="I284" s="20" t="str">
        <f ca="1">INDIRECT(_xlfn.TEXTJOIN("",TRUE,A299,"!",ADDRESS(14+(A300-1)*A296,13)))</f>
        <v>C</v>
      </c>
      <c r="J284" s="20">
        <f ca="1">INDIRECT(_xlfn.TEXTJOIN("",TRUE,A299,"!",ADDRESS(14+(A300-1)*A296,14)))</f>
        <v>5</v>
      </c>
    </row>
    <row r="285" spans="1:10" ht="27.95" customHeight="1" x14ac:dyDescent="0.25">
      <c r="A285" s="49" t="str">
        <f ca="1">INDIRECT(_xlfn.TEXTJOIN("",TRUE,A299,"!",ADDRESS(15+(A300-1)*A296,1)))</f>
        <v>EET 001</v>
      </c>
      <c r="B285" s="50"/>
      <c r="C285" s="51" t="str">
        <f ca="1">INDIRECT(_xlfn.TEXTJOIN("",TRUE,A299,"!",ADDRESS(15+(A300-1)*A296,2)))</f>
        <v>Basic Electrical Engineering</v>
      </c>
      <c r="D285" s="52"/>
      <c r="E285" s="52"/>
      <c r="F285" s="52"/>
      <c r="G285" s="53"/>
      <c r="H285" s="20">
        <f ca="1">INDIRECT(_xlfn.TEXTJOIN("",TRUE,A299,"!",ADDRESS(15+(A300-1)*A296,6)))</f>
        <v>4</v>
      </c>
      <c r="I285" s="20" t="str">
        <f ca="1">INDIRECT(_xlfn.TEXTJOIN("",TRUE,A299,"!",ADDRESS(15+(A300-1)*A296,13)))</f>
        <v>B+</v>
      </c>
      <c r="J285" s="20">
        <f ca="1">INDIRECT(_xlfn.TEXTJOIN("",TRUE,A299,"!",ADDRESS(15+(A300-1)*A296,14)))</f>
        <v>7</v>
      </c>
    </row>
    <row r="286" spans="1:10" ht="27.95" customHeight="1" x14ac:dyDescent="0.25">
      <c r="A286" s="49" t="str">
        <f ca="1">INDIRECT(_xlfn.TEXTJOIN("",TRUE,A299,"!",ADDRESS(16+(A300-1)*A296,1)))</f>
        <v>CST 001</v>
      </c>
      <c r="B286" s="50"/>
      <c r="C286" s="51" t="str">
        <f ca="1">INDIRECT(_xlfn.TEXTJOIN("",TRUE,A299,"!",ADDRESS(16+(A300-1)*A296,2)))</f>
        <v>Programming for Problem Solving</v>
      </c>
      <c r="D286" s="52"/>
      <c r="E286" s="52"/>
      <c r="F286" s="52"/>
      <c r="G286" s="53"/>
      <c r="H286" s="20">
        <f ca="1">INDIRECT(_xlfn.TEXTJOIN("",TRUE,A299,"!",ADDRESS(16+(A300-1)*A296,6)))</f>
        <v>4</v>
      </c>
      <c r="I286" s="20" t="str">
        <f ca="1">INDIRECT(_xlfn.TEXTJOIN("",TRUE,A299,"!",ADDRESS(16+(A300-1)*A296,13)))</f>
        <v>B</v>
      </c>
      <c r="J286" s="20">
        <f ca="1">INDIRECT(_xlfn.TEXTJOIN("",TRUE,A299,"!",ADDRESS(16+(A300-1)*A296,14)))</f>
        <v>6</v>
      </c>
    </row>
    <row r="287" spans="1:10" ht="27.95" customHeight="1" x14ac:dyDescent="0.25">
      <c r="A287" s="49" t="str">
        <f ca="1">INDIRECT(_xlfn.TEXTJOIN("",TRUE,A299,"!",ADDRESS(17+(A300-1)*A296,1)))</f>
        <v>AHT 004</v>
      </c>
      <c r="B287" s="50"/>
      <c r="C287" s="51" t="str">
        <f ca="1">INDIRECT(_xlfn.TEXTJOIN("",TRUE,A299,"!",ADDRESS(17+(A300-1)*A296,2)))</f>
        <v>Environmental Studies ($)</v>
      </c>
      <c r="D287" s="52"/>
      <c r="E287" s="52"/>
      <c r="F287" s="52"/>
      <c r="G287" s="53"/>
      <c r="H287" s="20">
        <f ca="1">INDIRECT(_xlfn.TEXTJOIN("",TRUE,A299,"!",ADDRESS(17+(A300-1)*A296,6)))</f>
        <v>0</v>
      </c>
      <c r="I287" s="20" t="str">
        <f ca="1">INDIRECT(_xlfn.TEXTJOIN("",TRUE,A299,"!",ADDRESS(17+(A300-1)*A296,13)))</f>
        <v>P</v>
      </c>
      <c r="J287" s="20">
        <f ca="1">INDIRECT(_xlfn.TEXTJOIN("",TRUE,A299,"!",ADDRESS(17+(A300-1)*A296,14)))</f>
        <v>4</v>
      </c>
    </row>
    <row r="288" spans="1:10" ht="27.95" customHeight="1" x14ac:dyDescent="0.25">
      <c r="A288" s="49" t="str">
        <f ca="1">INDIRECT(_xlfn.TEXTJOIN("",TRUE,A299,"!",ADDRESS(18+(A300-1)*A296,1)))</f>
        <v>AHP 001</v>
      </c>
      <c r="B288" s="50"/>
      <c r="C288" s="51" t="str">
        <f ca="1">INDIRECT(_xlfn.TEXTJOIN("",TRUE,A299,"!",ADDRESS(18+(A300-1)*A296,2)))</f>
        <v>Engineering Physics Lab</v>
      </c>
      <c r="D288" s="52"/>
      <c r="E288" s="52"/>
      <c r="F288" s="52"/>
      <c r="G288" s="53"/>
      <c r="H288" s="20">
        <f ca="1">INDIRECT(_xlfn.TEXTJOIN("",TRUE,A299,"!",ADDRESS(18+(A300-1)*A296,6)))</f>
        <v>1</v>
      </c>
      <c r="I288" s="20" t="str">
        <f ca="1">INDIRECT(_xlfn.TEXTJOIN("",TRUE,A299,"!",ADDRESS(18+(A300-1)*A296,13)))</f>
        <v>B</v>
      </c>
      <c r="J288" s="20">
        <f ca="1">INDIRECT(_xlfn.TEXTJOIN("",TRUE,A299,"!",ADDRESS(18+(A300-1)*A296,14)))</f>
        <v>6</v>
      </c>
    </row>
    <row r="289" spans="1:10" ht="27.95" customHeight="1" x14ac:dyDescent="0.25">
      <c r="A289" s="49" t="str">
        <f ca="1">INDIRECT(_xlfn.TEXTJOIN("",TRUE,A299,"!",ADDRESS(19+(A300-1)*A296,1)))</f>
        <v>EEP 001</v>
      </c>
      <c r="B289" s="50"/>
      <c r="C289" s="51" t="str">
        <f ca="1">INDIRECT(_xlfn.TEXTJOIN("",TRUE,A299,"!",ADDRESS(19+(A300-1)*A296,2)))</f>
        <v>Basic Electrical Engineering Lab</v>
      </c>
      <c r="D289" s="52"/>
      <c r="E289" s="52"/>
      <c r="F289" s="52"/>
      <c r="G289" s="53"/>
      <c r="H289" s="20">
        <f ca="1">INDIRECT(_xlfn.TEXTJOIN("",TRUE,A299,"!",ADDRESS(19+(A300-1)*A296,6)))</f>
        <v>1</v>
      </c>
      <c r="I289" s="20" t="str">
        <f ca="1">INDIRECT(_xlfn.TEXTJOIN("",TRUE,A299,"!",ADDRESS(19+(A300-1)*A296,13)))</f>
        <v>B+</v>
      </c>
      <c r="J289" s="20">
        <f ca="1">INDIRECT(_xlfn.TEXTJOIN("",TRUE,A299,"!",ADDRESS(19+(A300-1)*A296,14)))</f>
        <v>7</v>
      </c>
    </row>
    <row r="290" spans="1:10" ht="27.95" customHeight="1" x14ac:dyDescent="0.25">
      <c r="A290" s="49" t="str">
        <f ca="1">INDIRECT(_xlfn.TEXTJOIN("",TRUE,A299,"!",ADDRESS(20+(A300-1)*A296,1)))</f>
        <v>CSP 001</v>
      </c>
      <c r="B290" s="50"/>
      <c r="C290" s="51" t="str">
        <f ca="1">INDIRECT(_xlfn.TEXTJOIN("",TRUE,A299,"!",ADDRESS(20+(A300-1)*A296,2)))</f>
        <v>Programming for Problem Solving Lab</v>
      </c>
      <c r="D290" s="52"/>
      <c r="E290" s="52"/>
      <c r="F290" s="52"/>
      <c r="G290" s="53"/>
      <c r="H290" s="20">
        <f ca="1">INDIRECT(_xlfn.TEXTJOIN("",TRUE,A299,"!",ADDRESS(20+(A300-1)*A296,6)))</f>
        <v>1</v>
      </c>
      <c r="I290" s="20" t="str">
        <f ca="1">INDIRECT(_xlfn.TEXTJOIN("",TRUE,A299,"!",ADDRESS(20+(A300-1)*A296,13)))</f>
        <v>A</v>
      </c>
      <c r="J290" s="20">
        <f ca="1">INDIRECT(_xlfn.TEXTJOIN("",TRUE,A299,"!",ADDRESS(20+(A300-1)*A296,14)))</f>
        <v>8</v>
      </c>
    </row>
    <row r="291" spans="1:10" ht="27.95" customHeight="1" x14ac:dyDescent="0.25">
      <c r="A291" s="49" t="str">
        <f ca="1">INDIRECT(_xlfn.TEXTJOIN("",TRUE,A299,"!",ADDRESS(21+(A300-1)*A296,1)))</f>
        <v>MEP 002</v>
      </c>
      <c r="B291" s="50"/>
      <c r="C291" s="51" t="str">
        <f ca="1">INDIRECT(_xlfn.TEXTJOIN("",TRUE,A299,"!",ADDRESS(21+(A300-1)*A296,2)))</f>
        <v>Engineering Graphics &amp; Design Lab</v>
      </c>
      <c r="D291" s="52"/>
      <c r="E291" s="52"/>
      <c r="F291" s="52"/>
      <c r="G291" s="53"/>
      <c r="H291" s="20">
        <f ca="1">INDIRECT(_xlfn.TEXTJOIN("",TRUE,A299,"!",ADDRESS(21+(A300-1)*A296,6)))</f>
        <v>2</v>
      </c>
      <c r="I291" s="20" t="str">
        <f ca="1">INDIRECT(_xlfn.TEXTJOIN("",TRUE,A299,"!",ADDRESS(21+(A300-1)*A296,13)))</f>
        <v>C</v>
      </c>
      <c r="J291" s="20">
        <f ca="1">INDIRECT(_xlfn.TEXTJOIN("",TRUE,A299,"!",ADDRESS(21+(A300-1)*A296,14)))</f>
        <v>5</v>
      </c>
    </row>
    <row r="292" spans="1:10" ht="27.95" customHeight="1" x14ac:dyDescent="0.25">
      <c r="A292" s="49" t="str">
        <f ca="1">INDIRECT(_xlfn.TEXTJOIN("",TRUE,A299,"!",ADDRESS(22+(A300-1)*A296,1)))</f>
        <v>AHP 003</v>
      </c>
      <c r="B292" s="50"/>
      <c r="C292" s="51" t="str">
        <f ca="1">INDIRECT(_xlfn.TEXTJOIN("",TRUE,A299,"!",ADDRESS(22+(A300-1)*A296,2)))</f>
        <v>Introduction to Digital Marketing Lab</v>
      </c>
      <c r="D292" s="52"/>
      <c r="E292" s="52"/>
      <c r="F292" s="52"/>
      <c r="G292" s="53"/>
      <c r="H292" s="20">
        <f ca="1">INDIRECT(_xlfn.TEXTJOIN("",TRUE,A299,"!",ADDRESS(22+(A300-1)*A296,6)))</f>
        <v>1</v>
      </c>
      <c r="I292" s="20" t="str">
        <f ca="1">INDIRECT(_xlfn.TEXTJOIN("",TRUE,A299,"!",ADDRESS(22+(A300-1)*A296,13)))</f>
        <v>A</v>
      </c>
      <c r="J292" s="20">
        <f ca="1">INDIRECT(_xlfn.TEXTJOIN("",TRUE,A299,"!",ADDRESS(22+(A300-1)*A296,14)))</f>
        <v>8</v>
      </c>
    </row>
    <row r="293" spans="1:10" ht="27.95" customHeight="1" x14ac:dyDescent="0.25">
      <c r="A293" s="49" t="str">
        <f ca="1">INDIRECT(_xlfn.TEXTJOIN("",TRUE,A299,"!",ADDRESS(23+(A300-1)*A296,1)))</f>
        <v>AHP 005</v>
      </c>
      <c r="B293" s="50"/>
      <c r="C293" s="51" t="str">
        <f ca="1">INDIRECT(_xlfn.TEXTJOIN("",TRUE,A299,"!",ADDRESS(23+(A300-1)*A296,2)))</f>
        <v>Self Employment &amp; Entrepreneurship Development</v>
      </c>
      <c r="D293" s="52"/>
      <c r="E293" s="52"/>
      <c r="F293" s="52"/>
      <c r="G293" s="53"/>
      <c r="H293" s="20">
        <f ca="1">INDIRECT(_xlfn.TEXTJOIN("",TRUE,A299,"!",ADDRESS(23+(A300-1)*A296,6)))</f>
        <v>1</v>
      </c>
      <c r="I293" s="20" t="str">
        <f ca="1">INDIRECT(_xlfn.TEXTJOIN("",TRUE,A299,"!",ADDRESS(23+(A300-1)*A296,13)))</f>
        <v>B+</v>
      </c>
      <c r="J293" s="20">
        <f ca="1">INDIRECT(_xlfn.TEXTJOIN("",TRUE,A299,"!",ADDRESS(23+(A300-1)*A296,14)))</f>
        <v>7</v>
      </c>
    </row>
    <row r="294" spans="1:10" ht="27.95" customHeight="1" x14ac:dyDescent="0.25">
      <c r="A294" s="49" t="str">
        <f ca="1">INDIRECT(_xlfn.TEXTJOIN("",TRUE,A299,"!",ADDRESS(24+(A300-1)*A296,1)))</f>
        <v>GP 02</v>
      </c>
      <c r="B294" s="50"/>
      <c r="C294" s="51" t="str">
        <f ca="1">INDIRECT(_xlfn.TEXTJOIN("",TRUE,A299,"!",ADDRESS(24+(A300-1)*A296,2)))</f>
        <v>General Proficiency ($)</v>
      </c>
      <c r="D294" s="52"/>
      <c r="E294" s="52"/>
      <c r="F294" s="52"/>
      <c r="G294" s="53"/>
      <c r="H294" s="20">
        <f ca="1">INDIRECT(_xlfn.TEXTJOIN("",TRUE,A299,"!",ADDRESS(24+(A300-1)*A296,6)))</f>
        <v>0</v>
      </c>
      <c r="I294" s="54" t="str">
        <f ca="1">INDIRECT(_xlfn.TEXTJOIN("",TRUE,A299,"!",ADDRESS(24+(A300-1)*A296,13)))</f>
        <v>Excellent</v>
      </c>
      <c r="J294" s="55"/>
    </row>
    <row r="295" spans="1:10" ht="27.95" customHeight="1" x14ac:dyDescent="0.25">
      <c r="A295" s="56" t="s">
        <v>54</v>
      </c>
      <c r="B295" s="56"/>
      <c r="C295" s="56"/>
      <c r="D295" s="56"/>
      <c r="E295" s="56"/>
      <c r="F295" s="56"/>
      <c r="G295" s="56"/>
      <c r="H295" s="16">
        <f ca="1">SUM(H283:H294)</f>
        <v>23</v>
      </c>
      <c r="I295" s="16" t="s">
        <v>46</v>
      </c>
      <c r="J295" s="16" t="e">
        <f ca="1">SUMPRODUCT(J283:J293,H283:H293)</f>
        <v>#N/A</v>
      </c>
    </row>
    <row r="296" spans="1:10" ht="27.95" customHeight="1" x14ac:dyDescent="0.25">
      <c r="A296" s="22">
        <f>ROWS(A283:B294)+9</f>
        <v>21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27.95" customHeight="1" x14ac:dyDescent="0.25">
      <c r="A297" s="57" t="s">
        <v>42</v>
      </c>
      <c r="B297" s="57"/>
      <c r="C297" s="21">
        <f ca="1">INDIRECT(_xlfn.TEXTJOIN("",TRUE,A299,"!",ADDRESS(5+A300*A296,12)))</f>
        <v>19</v>
      </c>
      <c r="D297" s="57" t="s">
        <v>40</v>
      </c>
      <c r="E297" s="57"/>
      <c r="F297" s="18" t="e">
        <f ca="1">INDIRECT(_xlfn.TEXTJOIN("",TRUE,A299,"!",ADDRESS(5+A300*A296,8)))</f>
        <v>#N/A</v>
      </c>
      <c r="G297" s="57" t="s">
        <v>41</v>
      </c>
      <c r="H297" s="57"/>
      <c r="I297" s="58" t="e">
        <f ca="1">INDIRECT(_xlfn.TEXTJOIN("",TRUE,A299,"!",ADDRESS(5+A300*A296,10)))</f>
        <v>#N/A</v>
      </c>
      <c r="J297" s="58"/>
    </row>
    <row r="298" spans="1:10" ht="27.95" customHeight="1" x14ac:dyDescent="0.25">
      <c r="A298" s="19" t="s">
        <v>38</v>
      </c>
      <c r="B298" s="59" t="e">
        <f ca="1">INDIRECT(_xlfn.TEXTJOIN("",TRUE,A299,"!",ADDRESS(5+A300*A296,2)))</f>
        <v>#N/A</v>
      </c>
      <c r="C298" s="59"/>
      <c r="D298" s="60" t="s">
        <v>39</v>
      </c>
      <c r="E298" s="60"/>
      <c r="F298" s="61" t="e">
        <f ca="1">INDIRECT(_xlfn.TEXTJOIN("",TRUE,A299,"!",ADDRESS(5+A300*A296,5)))</f>
        <v>#N/A</v>
      </c>
      <c r="G298" s="61"/>
      <c r="H298" s="61"/>
      <c r="I298" s="61"/>
      <c r="J298" s="61"/>
    </row>
    <row r="299" spans="1:10" ht="27.95" customHeight="1" x14ac:dyDescent="0.25">
      <c r="A299" s="22" t="str">
        <f>A278</f>
        <v>TC_II</v>
      </c>
    </row>
    <row r="300" spans="1:10" ht="27.95" customHeight="1" x14ac:dyDescent="0.25">
      <c r="A300" s="22">
        <f>A279+1</f>
        <v>14</v>
      </c>
    </row>
    <row r="301" spans="1:10" ht="27.95" customHeight="1" x14ac:dyDescent="0.25">
      <c r="A301" s="62" t="s">
        <v>26</v>
      </c>
      <c r="B301" s="62"/>
      <c r="C301" s="62" t="str">
        <f ca="1">INDIRECT(_xlfn.TEXTJOIN("",TRUE,A320,"!",ADDRESS(9+(A321-1)*A317,2)))</f>
        <v>ASHUTOSH SEMWAL</v>
      </c>
      <c r="D301" s="62"/>
      <c r="E301" s="62"/>
      <c r="F301" s="62" t="s">
        <v>52</v>
      </c>
      <c r="G301" s="62"/>
      <c r="H301" s="62"/>
      <c r="I301" s="63">
        <f ca="1">INDIRECT(_xlfn.TEXTJOIN("",TRUE,A320,"!",ADDRESS(9+(A321-1)*A317,9)))</f>
        <v>250090101015</v>
      </c>
      <c r="J301" s="63"/>
    </row>
    <row r="302" spans="1:10" ht="27.95" customHeight="1" x14ac:dyDescent="0.25">
      <c r="A302" s="62" t="s">
        <v>27</v>
      </c>
      <c r="B302" s="62"/>
      <c r="C302" s="62" t="str">
        <f ca="1">INDIRECT(_xlfn.TEXTJOIN("",TRUE,A320,"!",ADDRESS(9+(A321-1)*A317,5)))</f>
        <v>RAKESH SEMWAL</v>
      </c>
      <c r="D302" s="62"/>
      <c r="E302" s="62"/>
      <c r="F302" s="64" t="s">
        <v>53</v>
      </c>
      <c r="G302" s="64"/>
      <c r="H302" s="64"/>
      <c r="I302" s="63">
        <f ca="1">INDIRECT(_xlfn.TEXTJOIN("",TRUE,A320,"!",ADDRESS(9+(A321-1)*A317,13)))</f>
        <v>0</v>
      </c>
      <c r="J302" s="63"/>
    </row>
    <row r="303" spans="1:10" ht="27.95" customHeight="1" x14ac:dyDescent="0.25">
      <c r="A303" s="59" t="s">
        <v>30</v>
      </c>
      <c r="B303" s="59"/>
      <c r="C303" s="59" t="s">
        <v>31</v>
      </c>
      <c r="D303" s="59"/>
      <c r="E303" s="59"/>
      <c r="F303" s="59"/>
      <c r="G303" s="59"/>
      <c r="H303" s="15" t="s">
        <v>32</v>
      </c>
      <c r="I303" s="15" t="s">
        <v>12</v>
      </c>
      <c r="J303" s="15" t="s">
        <v>36</v>
      </c>
    </row>
    <row r="304" spans="1:10" ht="27.95" customHeight="1" x14ac:dyDescent="0.25">
      <c r="A304" s="49" t="str">
        <f ca="1">INDIRECT(_xlfn.TEXTJOIN("",TRUE,A320,"!",ADDRESS(13+(A321-1)*A317,1)))</f>
        <v>AHT 001</v>
      </c>
      <c r="B304" s="50"/>
      <c r="C304" s="51" t="str">
        <f ca="1">INDIRECT(_xlfn.TEXTJOIN("",TRUE,A320,"!",ADDRESS(13+(A321-1)*A317,2)))</f>
        <v>Engineering Physics</v>
      </c>
      <c r="D304" s="52"/>
      <c r="E304" s="52"/>
      <c r="F304" s="52"/>
      <c r="G304" s="53"/>
      <c r="H304" s="20">
        <f ca="1">INDIRECT(_xlfn.TEXTJOIN("",TRUE,A320,"!",ADDRESS(13+(A321-1)*A317,6)))</f>
        <v>4</v>
      </c>
      <c r="I304" s="20" t="b">
        <f ca="1">INDIRECT(_xlfn.TEXTJOIN("",TRUE,A320,"!",ADDRESS(13+(A321-1)*A317,13)))</f>
        <v>0</v>
      </c>
      <c r="J304" s="20" t="e">
        <f ca="1">INDIRECT(_xlfn.TEXTJOIN("",TRUE,A320,"!",ADDRESS(13+(A321-1)*A317,14)))</f>
        <v>#N/A</v>
      </c>
    </row>
    <row r="305" spans="1:10" ht="27.95" customHeight="1" x14ac:dyDescent="0.25">
      <c r="A305" s="49" t="str">
        <f ca="1">INDIRECT(_xlfn.TEXTJOIN("",TRUE,A320,"!",ADDRESS(14+(A321-1)*A317,1)))</f>
        <v>AHT 005</v>
      </c>
      <c r="B305" s="50"/>
      <c r="C305" s="51" t="str">
        <f ca="1">INDIRECT(_xlfn.TEXTJOIN("",TRUE,A320,"!",ADDRESS(14+(A321-1)*A317,2)))</f>
        <v>Analytical Mathematics</v>
      </c>
      <c r="D305" s="52"/>
      <c r="E305" s="52"/>
      <c r="F305" s="52"/>
      <c r="G305" s="53"/>
      <c r="H305" s="20">
        <f ca="1">INDIRECT(_xlfn.TEXTJOIN("",TRUE,A320,"!",ADDRESS(14+(A321-1)*A317,6)))</f>
        <v>4</v>
      </c>
      <c r="I305" s="20" t="str">
        <f ca="1">INDIRECT(_xlfn.TEXTJOIN("",TRUE,A320,"!",ADDRESS(14+(A321-1)*A317,13)))</f>
        <v>O</v>
      </c>
      <c r="J305" s="20">
        <f ca="1">INDIRECT(_xlfn.TEXTJOIN("",TRUE,A320,"!",ADDRESS(14+(A321-1)*A317,14)))</f>
        <v>10</v>
      </c>
    </row>
    <row r="306" spans="1:10" ht="27.95" customHeight="1" x14ac:dyDescent="0.25">
      <c r="A306" s="49" t="str">
        <f ca="1">INDIRECT(_xlfn.TEXTJOIN("",TRUE,A320,"!",ADDRESS(15+(A321-1)*A317,1)))</f>
        <v>EET 001</v>
      </c>
      <c r="B306" s="50"/>
      <c r="C306" s="51" t="str">
        <f ca="1">INDIRECT(_xlfn.TEXTJOIN("",TRUE,A320,"!",ADDRESS(15+(A321-1)*A317,2)))</f>
        <v>Basic Electrical Engineering</v>
      </c>
      <c r="D306" s="52"/>
      <c r="E306" s="52"/>
      <c r="F306" s="52"/>
      <c r="G306" s="53"/>
      <c r="H306" s="20">
        <f ca="1">INDIRECT(_xlfn.TEXTJOIN("",TRUE,A320,"!",ADDRESS(15+(A321-1)*A317,6)))</f>
        <v>4</v>
      </c>
      <c r="I306" s="20" t="str">
        <f ca="1">INDIRECT(_xlfn.TEXTJOIN("",TRUE,A320,"!",ADDRESS(15+(A321-1)*A317,13)))</f>
        <v>O</v>
      </c>
      <c r="J306" s="20">
        <f ca="1">INDIRECT(_xlfn.TEXTJOIN("",TRUE,A320,"!",ADDRESS(15+(A321-1)*A317,14)))</f>
        <v>10</v>
      </c>
    </row>
    <row r="307" spans="1:10" ht="27.95" customHeight="1" x14ac:dyDescent="0.25">
      <c r="A307" s="49" t="str">
        <f ca="1">INDIRECT(_xlfn.TEXTJOIN("",TRUE,A320,"!",ADDRESS(16+(A321-1)*A317,1)))</f>
        <v>CST 001</v>
      </c>
      <c r="B307" s="50"/>
      <c r="C307" s="51" t="str">
        <f ca="1">INDIRECT(_xlfn.TEXTJOIN("",TRUE,A320,"!",ADDRESS(16+(A321-1)*A317,2)))</f>
        <v>Programming for Problem Solving</v>
      </c>
      <c r="D307" s="52"/>
      <c r="E307" s="52"/>
      <c r="F307" s="52"/>
      <c r="G307" s="53"/>
      <c r="H307" s="20">
        <f ca="1">INDIRECT(_xlfn.TEXTJOIN("",TRUE,A320,"!",ADDRESS(16+(A321-1)*A317,6)))</f>
        <v>4</v>
      </c>
      <c r="I307" s="20" t="str">
        <f ca="1">INDIRECT(_xlfn.TEXTJOIN("",TRUE,A320,"!",ADDRESS(16+(A321-1)*A317,13)))</f>
        <v>O</v>
      </c>
      <c r="J307" s="20">
        <f ca="1">INDIRECT(_xlfn.TEXTJOIN("",TRUE,A320,"!",ADDRESS(16+(A321-1)*A317,14)))</f>
        <v>10</v>
      </c>
    </row>
    <row r="308" spans="1:10" ht="27.95" customHeight="1" x14ac:dyDescent="0.25">
      <c r="A308" s="49" t="str">
        <f ca="1">INDIRECT(_xlfn.TEXTJOIN("",TRUE,A320,"!",ADDRESS(17+(A321-1)*A317,1)))</f>
        <v>AHT 004</v>
      </c>
      <c r="B308" s="50"/>
      <c r="C308" s="51" t="str">
        <f ca="1">INDIRECT(_xlfn.TEXTJOIN("",TRUE,A320,"!",ADDRESS(17+(A321-1)*A317,2)))</f>
        <v>Environmental Studies ($)</v>
      </c>
      <c r="D308" s="52"/>
      <c r="E308" s="52"/>
      <c r="F308" s="52"/>
      <c r="G308" s="53"/>
      <c r="H308" s="20">
        <f ca="1">INDIRECT(_xlfn.TEXTJOIN("",TRUE,A320,"!",ADDRESS(17+(A321-1)*A317,6)))</f>
        <v>0</v>
      </c>
      <c r="I308" s="20" t="str">
        <f ca="1">INDIRECT(_xlfn.TEXTJOIN("",TRUE,A320,"!",ADDRESS(17+(A321-1)*A317,13)))</f>
        <v>B</v>
      </c>
      <c r="J308" s="20">
        <f ca="1">INDIRECT(_xlfn.TEXTJOIN("",TRUE,A320,"!",ADDRESS(17+(A321-1)*A317,14)))</f>
        <v>6</v>
      </c>
    </row>
    <row r="309" spans="1:10" ht="27.95" customHeight="1" x14ac:dyDescent="0.25">
      <c r="A309" s="49" t="str">
        <f ca="1">INDIRECT(_xlfn.TEXTJOIN("",TRUE,A320,"!",ADDRESS(18+(A321-1)*A317,1)))</f>
        <v>AHP 001</v>
      </c>
      <c r="B309" s="50"/>
      <c r="C309" s="51" t="str">
        <f ca="1">INDIRECT(_xlfn.TEXTJOIN("",TRUE,A320,"!",ADDRESS(18+(A321-1)*A317,2)))</f>
        <v>Engineering Physics Lab</v>
      </c>
      <c r="D309" s="52"/>
      <c r="E309" s="52"/>
      <c r="F309" s="52"/>
      <c r="G309" s="53"/>
      <c r="H309" s="20">
        <f ca="1">INDIRECT(_xlfn.TEXTJOIN("",TRUE,A320,"!",ADDRESS(18+(A321-1)*A317,6)))</f>
        <v>1</v>
      </c>
      <c r="I309" s="20" t="str">
        <f ca="1">INDIRECT(_xlfn.TEXTJOIN("",TRUE,A320,"!",ADDRESS(18+(A321-1)*A317,13)))</f>
        <v>B+</v>
      </c>
      <c r="J309" s="20">
        <f ca="1">INDIRECT(_xlfn.TEXTJOIN("",TRUE,A320,"!",ADDRESS(18+(A321-1)*A317,14)))</f>
        <v>7</v>
      </c>
    </row>
    <row r="310" spans="1:10" ht="27.95" customHeight="1" x14ac:dyDescent="0.25">
      <c r="A310" s="49" t="str">
        <f ca="1">INDIRECT(_xlfn.TEXTJOIN("",TRUE,A320,"!",ADDRESS(19+(A321-1)*A317,1)))</f>
        <v>EEP 001</v>
      </c>
      <c r="B310" s="50"/>
      <c r="C310" s="51" t="str">
        <f ca="1">INDIRECT(_xlfn.TEXTJOIN("",TRUE,A320,"!",ADDRESS(19+(A321-1)*A317,2)))</f>
        <v>Basic Electrical Engineering Lab</v>
      </c>
      <c r="D310" s="52"/>
      <c r="E310" s="52"/>
      <c r="F310" s="52"/>
      <c r="G310" s="53"/>
      <c r="H310" s="20">
        <f ca="1">INDIRECT(_xlfn.TEXTJOIN("",TRUE,A320,"!",ADDRESS(19+(A321-1)*A317,6)))</f>
        <v>1</v>
      </c>
      <c r="I310" s="20" t="str">
        <f ca="1">INDIRECT(_xlfn.TEXTJOIN("",TRUE,A320,"!",ADDRESS(19+(A321-1)*A317,13)))</f>
        <v>A</v>
      </c>
      <c r="J310" s="20">
        <f ca="1">INDIRECT(_xlfn.TEXTJOIN("",TRUE,A320,"!",ADDRESS(19+(A321-1)*A317,14)))</f>
        <v>8</v>
      </c>
    </row>
    <row r="311" spans="1:10" ht="27.95" customHeight="1" x14ac:dyDescent="0.25">
      <c r="A311" s="49" t="str">
        <f ca="1">INDIRECT(_xlfn.TEXTJOIN("",TRUE,A320,"!",ADDRESS(20+(A321-1)*A317,1)))</f>
        <v>CSP 001</v>
      </c>
      <c r="B311" s="50"/>
      <c r="C311" s="51" t="str">
        <f ca="1">INDIRECT(_xlfn.TEXTJOIN("",TRUE,A320,"!",ADDRESS(20+(A321-1)*A317,2)))</f>
        <v>Programming for Problem Solving Lab</v>
      </c>
      <c r="D311" s="52"/>
      <c r="E311" s="52"/>
      <c r="F311" s="52"/>
      <c r="G311" s="53"/>
      <c r="H311" s="20">
        <f ca="1">INDIRECT(_xlfn.TEXTJOIN("",TRUE,A320,"!",ADDRESS(20+(A321-1)*A317,6)))</f>
        <v>1</v>
      </c>
      <c r="I311" s="20" t="str">
        <f ca="1">INDIRECT(_xlfn.TEXTJOIN("",TRUE,A320,"!",ADDRESS(20+(A321-1)*A317,13)))</f>
        <v>O</v>
      </c>
      <c r="J311" s="20">
        <f ca="1">INDIRECT(_xlfn.TEXTJOIN("",TRUE,A320,"!",ADDRESS(20+(A321-1)*A317,14)))</f>
        <v>10</v>
      </c>
    </row>
    <row r="312" spans="1:10" ht="27.95" customHeight="1" x14ac:dyDescent="0.25">
      <c r="A312" s="49" t="str">
        <f ca="1">INDIRECT(_xlfn.TEXTJOIN("",TRUE,A320,"!",ADDRESS(21+(A321-1)*A317,1)))</f>
        <v>MEP 002</v>
      </c>
      <c r="B312" s="50"/>
      <c r="C312" s="51" t="str">
        <f ca="1">INDIRECT(_xlfn.TEXTJOIN("",TRUE,A320,"!",ADDRESS(21+(A321-1)*A317,2)))</f>
        <v>Engineering Graphics &amp; Design Lab</v>
      </c>
      <c r="D312" s="52"/>
      <c r="E312" s="52"/>
      <c r="F312" s="52"/>
      <c r="G312" s="53"/>
      <c r="H312" s="20">
        <f ca="1">INDIRECT(_xlfn.TEXTJOIN("",TRUE,A320,"!",ADDRESS(21+(A321-1)*A317,6)))</f>
        <v>2</v>
      </c>
      <c r="I312" s="20" t="str">
        <f ca="1">INDIRECT(_xlfn.TEXTJOIN("",TRUE,A320,"!",ADDRESS(21+(A321-1)*A317,13)))</f>
        <v>A</v>
      </c>
      <c r="J312" s="20">
        <f ca="1">INDIRECT(_xlfn.TEXTJOIN("",TRUE,A320,"!",ADDRESS(21+(A321-1)*A317,14)))</f>
        <v>8</v>
      </c>
    </row>
    <row r="313" spans="1:10" ht="27.95" customHeight="1" x14ac:dyDescent="0.25">
      <c r="A313" s="49" t="str">
        <f ca="1">INDIRECT(_xlfn.TEXTJOIN("",TRUE,A320,"!",ADDRESS(22+(A321-1)*A317,1)))</f>
        <v>AHP 003</v>
      </c>
      <c r="B313" s="50"/>
      <c r="C313" s="51" t="str">
        <f ca="1">INDIRECT(_xlfn.TEXTJOIN("",TRUE,A320,"!",ADDRESS(22+(A321-1)*A317,2)))</f>
        <v>Introduction to Digital Marketing Lab</v>
      </c>
      <c r="D313" s="52"/>
      <c r="E313" s="52"/>
      <c r="F313" s="52"/>
      <c r="G313" s="53"/>
      <c r="H313" s="20">
        <f ca="1">INDIRECT(_xlfn.TEXTJOIN("",TRUE,A320,"!",ADDRESS(22+(A321-1)*A317,6)))</f>
        <v>1</v>
      </c>
      <c r="I313" s="20" t="str">
        <f ca="1">INDIRECT(_xlfn.TEXTJOIN("",TRUE,A320,"!",ADDRESS(22+(A321-1)*A317,13)))</f>
        <v>A</v>
      </c>
      <c r="J313" s="20">
        <f ca="1">INDIRECT(_xlfn.TEXTJOIN("",TRUE,A320,"!",ADDRESS(22+(A321-1)*A317,14)))</f>
        <v>8</v>
      </c>
    </row>
    <row r="314" spans="1:10" ht="27.95" customHeight="1" x14ac:dyDescent="0.25">
      <c r="A314" s="49" t="str">
        <f ca="1">INDIRECT(_xlfn.TEXTJOIN("",TRUE,A320,"!",ADDRESS(23+(A321-1)*A317,1)))</f>
        <v>AHP 005</v>
      </c>
      <c r="B314" s="50"/>
      <c r="C314" s="51" t="str">
        <f ca="1">INDIRECT(_xlfn.TEXTJOIN("",TRUE,A320,"!",ADDRESS(23+(A321-1)*A317,2)))</f>
        <v>Self Employment &amp; Entrepreneurship Development</v>
      </c>
      <c r="D314" s="52"/>
      <c r="E314" s="52"/>
      <c r="F314" s="52"/>
      <c r="G314" s="53"/>
      <c r="H314" s="20">
        <f ca="1">INDIRECT(_xlfn.TEXTJOIN("",TRUE,A320,"!",ADDRESS(23+(A321-1)*A317,6)))</f>
        <v>1</v>
      </c>
      <c r="I314" s="20" t="str">
        <f ca="1">INDIRECT(_xlfn.TEXTJOIN("",TRUE,A320,"!",ADDRESS(23+(A321-1)*A317,13)))</f>
        <v>A</v>
      </c>
      <c r="J314" s="20">
        <f ca="1">INDIRECT(_xlfn.TEXTJOIN("",TRUE,A320,"!",ADDRESS(23+(A321-1)*A317,14)))</f>
        <v>8</v>
      </c>
    </row>
    <row r="315" spans="1:10" ht="27.95" customHeight="1" x14ac:dyDescent="0.25">
      <c r="A315" s="49" t="str">
        <f ca="1">INDIRECT(_xlfn.TEXTJOIN("",TRUE,A320,"!",ADDRESS(24+(A321-1)*A317,1)))</f>
        <v>GP 02</v>
      </c>
      <c r="B315" s="50"/>
      <c r="C315" s="51" t="str">
        <f ca="1">INDIRECT(_xlfn.TEXTJOIN("",TRUE,A320,"!",ADDRESS(24+(A321-1)*A317,2)))</f>
        <v>General Proficiency ($)</v>
      </c>
      <c r="D315" s="52"/>
      <c r="E315" s="52"/>
      <c r="F315" s="52"/>
      <c r="G315" s="53"/>
      <c r="H315" s="20">
        <f ca="1">INDIRECT(_xlfn.TEXTJOIN("",TRUE,A320,"!",ADDRESS(24+(A321-1)*A317,6)))</f>
        <v>0</v>
      </c>
      <c r="I315" s="54" t="str">
        <f ca="1">INDIRECT(_xlfn.TEXTJOIN("",TRUE,A320,"!",ADDRESS(24+(A321-1)*A317,13)))</f>
        <v>Excellent</v>
      </c>
      <c r="J315" s="55"/>
    </row>
    <row r="316" spans="1:10" ht="27.95" customHeight="1" x14ac:dyDescent="0.25">
      <c r="A316" s="56" t="s">
        <v>54</v>
      </c>
      <c r="B316" s="56"/>
      <c r="C316" s="56"/>
      <c r="D316" s="56"/>
      <c r="E316" s="56"/>
      <c r="F316" s="56"/>
      <c r="G316" s="56"/>
      <c r="H316" s="16">
        <f ca="1">SUM(H304:H315)</f>
        <v>23</v>
      </c>
      <c r="I316" s="16" t="s">
        <v>46</v>
      </c>
      <c r="J316" s="16" t="e">
        <f ca="1">SUMPRODUCT(J304:J314,H304:H314)</f>
        <v>#N/A</v>
      </c>
    </row>
    <row r="317" spans="1:10" ht="27.95" customHeight="1" x14ac:dyDescent="0.25">
      <c r="A317" s="22">
        <f>ROWS(A304:B315)+9</f>
        <v>21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27.95" customHeight="1" x14ac:dyDescent="0.25">
      <c r="A318" s="57" t="s">
        <v>42</v>
      </c>
      <c r="B318" s="57"/>
      <c r="C318" s="21">
        <f ca="1">INDIRECT(_xlfn.TEXTJOIN("",TRUE,A320,"!",ADDRESS(5+A321*A317,12)))</f>
        <v>19</v>
      </c>
      <c r="D318" s="57" t="s">
        <v>40</v>
      </c>
      <c r="E318" s="57"/>
      <c r="F318" s="18" t="e">
        <f ca="1">INDIRECT(_xlfn.TEXTJOIN("",TRUE,A320,"!",ADDRESS(5+A321*A317,8)))</f>
        <v>#N/A</v>
      </c>
      <c r="G318" s="57" t="s">
        <v>41</v>
      </c>
      <c r="H318" s="57"/>
      <c r="I318" s="58" t="e">
        <f ca="1">INDIRECT(_xlfn.TEXTJOIN("",TRUE,A320,"!",ADDRESS(5+A321*A317,10)))</f>
        <v>#N/A</v>
      </c>
      <c r="J318" s="58"/>
    </row>
    <row r="319" spans="1:10" ht="27.95" customHeight="1" x14ac:dyDescent="0.25">
      <c r="A319" s="19" t="s">
        <v>38</v>
      </c>
      <c r="B319" s="59" t="e">
        <f ca="1">INDIRECT(_xlfn.TEXTJOIN("",TRUE,A320,"!",ADDRESS(5+A321*A317,2)))</f>
        <v>#N/A</v>
      </c>
      <c r="C319" s="59"/>
      <c r="D319" s="60" t="s">
        <v>39</v>
      </c>
      <c r="E319" s="60"/>
      <c r="F319" s="61" t="e">
        <f ca="1">INDIRECT(_xlfn.TEXTJOIN("",TRUE,A320,"!",ADDRESS(5+A321*A317,5)))</f>
        <v>#N/A</v>
      </c>
      <c r="G319" s="61"/>
      <c r="H319" s="61"/>
      <c r="I319" s="61"/>
      <c r="J319" s="61"/>
    </row>
    <row r="320" spans="1:10" ht="27.95" customHeight="1" x14ac:dyDescent="0.25">
      <c r="A320" s="22" t="str">
        <f>A299</f>
        <v>TC_II</v>
      </c>
    </row>
    <row r="321" spans="1:10" ht="27.95" customHeight="1" x14ac:dyDescent="0.25">
      <c r="A321" s="22">
        <f>A300+1</f>
        <v>15</v>
      </c>
    </row>
    <row r="322" spans="1:10" ht="27.95" customHeight="1" x14ac:dyDescent="0.25">
      <c r="A322" s="62" t="s">
        <v>26</v>
      </c>
      <c r="B322" s="62"/>
      <c r="C322" s="62" t="str">
        <f ca="1">INDIRECT(_xlfn.TEXTJOIN("",TRUE,A341,"!",ADDRESS(9+(A342-1)*A338,2)))</f>
        <v>ASTHA DHULIYA</v>
      </c>
      <c r="D322" s="62"/>
      <c r="E322" s="62"/>
      <c r="F322" s="62" t="s">
        <v>52</v>
      </c>
      <c r="G322" s="62"/>
      <c r="H322" s="62"/>
      <c r="I322" s="63">
        <f ca="1">INDIRECT(_xlfn.TEXTJOIN("",TRUE,A341,"!",ADDRESS(9+(A342-1)*A338,9)))</f>
        <v>250090101016</v>
      </c>
      <c r="J322" s="63"/>
    </row>
    <row r="323" spans="1:10" ht="27.95" customHeight="1" x14ac:dyDescent="0.25">
      <c r="A323" s="62" t="s">
        <v>27</v>
      </c>
      <c r="B323" s="62"/>
      <c r="C323" s="62" t="str">
        <f ca="1">INDIRECT(_xlfn.TEXTJOIN("",TRUE,A341,"!",ADDRESS(9+(A342-1)*A338,5)))</f>
        <v>MANOJ DHULIYA</v>
      </c>
      <c r="D323" s="62"/>
      <c r="E323" s="62"/>
      <c r="F323" s="64" t="s">
        <v>53</v>
      </c>
      <c r="G323" s="64"/>
      <c r="H323" s="64"/>
      <c r="I323" s="63">
        <f ca="1">INDIRECT(_xlfn.TEXTJOIN("",TRUE,A341,"!",ADDRESS(9+(A342-1)*A338,13)))</f>
        <v>0</v>
      </c>
      <c r="J323" s="63"/>
    </row>
    <row r="324" spans="1:10" ht="27.95" customHeight="1" x14ac:dyDescent="0.25">
      <c r="A324" s="59" t="s">
        <v>30</v>
      </c>
      <c r="B324" s="59"/>
      <c r="C324" s="59" t="s">
        <v>31</v>
      </c>
      <c r="D324" s="59"/>
      <c r="E324" s="59"/>
      <c r="F324" s="59"/>
      <c r="G324" s="59"/>
      <c r="H324" s="15" t="s">
        <v>32</v>
      </c>
      <c r="I324" s="15" t="s">
        <v>12</v>
      </c>
      <c r="J324" s="15" t="s">
        <v>36</v>
      </c>
    </row>
    <row r="325" spans="1:10" ht="27.95" customHeight="1" x14ac:dyDescent="0.25">
      <c r="A325" s="49" t="str">
        <f ca="1">INDIRECT(_xlfn.TEXTJOIN("",TRUE,A341,"!",ADDRESS(13+(A342-1)*A338,1)))</f>
        <v>AHT 001</v>
      </c>
      <c r="B325" s="50"/>
      <c r="C325" s="51" t="str">
        <f ca="1">INDIRECT(_xlfn.TEXTJOIN("",TRUE,A341,"!",ADDRESS(13+(A342-1)*A338,2)))</f>
        <v>Engineering Physics</v>
      </c>
      <c r="D325" s="52"/>
      <c r="E325" s="52"/>
      <c r="F325" s="52"/>
      <c r="G325" s="53"/>
      <c r="H325" s="20">
        <f ca="1">INDIRECT(_xlfn.TEXTJOIN("",TRUE,A341,"!",ADDRESS(13+(A342-1)*A338,6)))</f>
        <v>4</v>
      </c>
      <c r="I325" s="20" t="b">
        <f ca="1">INDIRECT(_xlfn.TEXTJOIN("",TRUE,A341,"!",ADDRESS(13+(A342-1)*A338,13)))</f>
        <v>0</v>
      </c>
      <c r="J325" s="20" t="e">
        <f ca="1">INDIRECT(_xlfn.TEXTJOIN("",TRUE,A341,"!",ADDRESS(13+(A342-1)*A338,14)))</f>
        <v>#N/A</v>
      </c>
    </row>
    <row r="326" spans="1:10" ht="27.95" customHeight="1" x14ac:dyDescent="0.25">
      <c r="A326" s="49" t="str">
        <f ca="1">INDIRECT(_xlfn.TEXTJOIN("",TRUE,A341,"!",ADDRESS(14+(A342-1)*A338,1)))</f>
        <v>AHT 005</v>
      </c>
      <c r="B326" s="50"/>
      <c r="C326" s="51" t="str">
        <f ca="1">INDIRECT(_xlfn.TEXTJOIN("",TRUE,A341,"!",ADDRESS(14+(A342-1)*A338,2)))</f>
        <v>Analytical Mathematics</v>
      </c>
      <c r="D326" s="52"/>
      <c r="E326" s="52"/>
      <c r="F326" s="52"/>
      <c r="G326" s="53"/>
      <c r="H326" s="20">
        <f ca="1">INDIRECT(_xlfn.TEXTJOIN("",TRUE,A341,"!",ADDRESS(14+(A342-1)*A338,6)))</f>
        <v>4</v>
      </c>
      <c r="I326" s="20" t="str">
        <f ca="1">INDIRECT(_xlfn.TEXTJOIN("",TRUE,A341,"!",ADDRESS(14+(A342-1)*A338,13)))</f>
        <v>C</v>
      </c>
      <c r="J326" s="20">
        <f ca="1">INDIRECT(_xlfn.TEXTJOIN("",TRUE,A341,"!",ADDRESS(14+(A342-1)*A338,14)))</f>
        <v>5</v>
      </c>
    </row>
    <row r="327" spans="1:10" ht="27.95" customHeight="1" x14ac:dyDescent="0.25">
      <c r="A327" s="49" t="str">
        <f ca="1">INDIRECT(_xlfn.TEXTJOIN("",TRUE,A341,"!",ADDRESS(15+(A342-1)*A338,1)))</f>
        <v>EET 001</v>
      </c>
      <c r="B327" s="50"/>
      <c r="C327" s="51" t="str">
        <f ca="1">INDIRECT(_xlfn.TEXTJOIN("",TRUE,A341,"!",ADDRESS(15+(A342-1)*A338,2)))</f>
        <v>Basic Electrical Engineering</v>
      </c>
      <c r="D327" s="52"/>
      <c r="E327" s="52"/>
      <c r="F327" s="52"/>
      <c r="G327" s="53"/>
      <c r="H327" s="20">
        <f ca="1">INDIRECT(_xlfn.TEXTJOIN("",TRUE,A341,"!",ADDRESS(15+(A342-1)*A338,6)))</f>
        <v>4</v>
      </c>
      <c r="I327" s="20" t="str">
        <f ca="1">INDIRECT(_xlfn.TEXTJOIN("",TRUE,A341,"!",ADDRESS(15+(A342-1)*A338,13)))</f>
        <v>B+</v>
      </c>
      <c r="J327" s="20">
        <f ca="1">INDIRECT(_xlfn.TEXTJOIN("",TRUE,A341,"!",ADDRESS(15+(A342-1)*A338,14)))</f>
        <v>7</v>
      </c>
    </row>
    <row r="328" spans="1:10" ht="27.95" customHeight="1" x14ac:dyDescent="0.25">
      <c r="A328" s="49" t="str">
        <f ca="1">INDIRECT(_xlfn.TEXTJOIN("",TRUE,A341,"!",ADDRESS(16+(A342-1)*A338,1)))</f>
        <v>CST 001</v>
      </c>
      <c r="B328" s="50"/>
      <c r="C328" s="51" t="str">
        <f ca="1">INDIRECT(_xlfn.TEXTJOIN("",TRUE,A341,"!",ADDRESS(16+(A342-1)*A338,2)))</f>
        <v>Programming for Problem Solving</v>
      </c>
      <c r="D328" s="52"/>
      <c r="E328" s="52"/>
      <c r="F328" s="52"/>
      <c r="G328" s="53"/>
      <c r="H328" s="20">
        <f ca="1">INDIRECT(_xlfn.TEXTJOIN("",TRUE,A341,"!",ADDRESS(16+(A342-1)*A338,6)))</f>
        <v>4</v>
      </c>
      <c r="I328" s="20" t="str">
        <f ca="1">INDIRECT(_xlfn.TEXTJOIN("",TRUE,A341,"!",ADDRESS(16+(A342-1)*A338,13)))</f>
        <v>A</v>
      </c>
      <c r="J328" s="20">
        <f ca="1">INDIRECT(_xlfn.TEXTJOIN("",TRUE,A341,"!",ADDRESS(16+(A342-1)*A338,14)))</f>
        <v>8</v>
      </c>
    </row>
    <row r="329" spans="1:10" ht="27.95" customHeight="1" x14ac:dyDescent="0.25">
      <c r="A329" s="49" t="str">
        <f ca="1">INDIRECT(_xlfn.TEXTJOIN("",TRUE,A341,"!",ADDRESS(17+(A342-1)*A338,1)))</f>
        <v>AHT 004</v>
      </c>
      <c r="B329" s="50"/>
      <c r="C329" s="51" t="str">
        <f ca="1">INDIRECT(_xlfn.TEXTJOIN("",TRUE,A341,"!",ADDRESS(17+(A342-1)*A338,2)))</f>
        <v>Environmental Studies ($)</v>
      </c>
      <c r="D329" s="52"/>
      <c r="E329" s="52"/>
      <c r="F329" s="52"/>
      <c r="G329" s="53"/>
      <c r="H329" s="20">
        <f ca="1">INDIRECT(_xlfn.TEXTJOIN("",TRUE,A341,"!",ADDRESS(17+(A342-1)*A338,6)))</f>
        <v>0</v>
      </c>
      <c r="I329" s="20" t="str">
        <f ca="1">INDIRECT(_xlfn.TEXTJOIN("",TRUE,A341,"!",ADDRESS(17+(A342-1)*A338,13)))</f>
        <v>B</v>
      </c>
      <c r="J329" s="20">
        <f ca="1">INDIRECT(_xlfn.TEXTJOIN("",TRUE,A341,"!",ADDRESS(17+(A342-1)*A338,14)))</f>
        <v>6</v>
      </c>
    </row>
    <row r="330" spans="1:10" ht="27.95" customHeight="1" x14ac:dyDescent="0.25">
      <c r="A330" s="49" t="str">
        <f ca="1">INDIRECT(_xlfn.TEXTJOIN("",TRUE,A341,"!",ADDRESS(18+(A342-1)*A338,1)))</f>
        <v>AHP 001</v>
      </c>
      <c r="B330" s="50"/>
      <c r="C330" s="51" t="str">
        <f ca="1">INDIRECT(_xlfn.TEXTJOIN("",TRUE,A341,"!",ADDRESS(18+(A342-1)*A338,2)))</f>
        <v>Engineering Physics Lab</v>
      </c>
      <c r="D330" s="52"/>
      <c r="E330" s="52"/>
      <c r="F330" s="52"/>
      <c r="G330" s="53"/>
      <c r="H330" s="20">
        <f ca="1">INDIRECT(_xlfn.TEXTJOIN("",TRUE,A341,"!",ADDRESS(18+(A342-1)*A338,6)))</f>
        <v>1</v>
      </c>
      <c r="I330" s="20" t="str">
        <f ca="1">INDIRECT(_xlfn.TEXTJOIN("",TRUE,A341,"!",ADDRESS(18+(A342-1)*A338,13)))</f>
        <v>A</v>
      </c>
      <c r="J330" s="20">
        <f ca="1">INDIRECT(_xlfn.TEXTJOIN("",TRUE,A341,"!",ADDRESS(18+(A342-1)*A338,14)))</f>
        <v>8</v>
      </c>
    </row>
    <row r="331" spans="1:10" ht="27.95" customHeight="1" x14ac:dyDescent="0.25">
      <c r="A331" s="49" t="str">
        <f ca="1">INDIRECT(_xlfn.TEXTJOIN("",TRUE,A341,"!",ADDRESS(19+(A342-1)*A338,1)))</f>
        <v>EEP 001</v>
      </c>
      <c r="B331" s="50"/>
      <c r="C331" s="51" t="str">
        <f ca="1">INDIRECT(_xlfn.TEXTJOIN("",TRUE,A341,"!",ADDRESS(19+(A342-1)*A338,2)))</f>
        <v>Basic Electrical Engineering Lab</v>
      </c>
      <c r="D331" s="52"/>
      <c r="E331" s="52"/>
      <c r="F331" s="52"/>
      <c r="G331" s="53"/>
      <c r="H331" s="20">
        <f ca="1">INDIRECT(_xlfn.TEXTJOIN("",TRUE,A341,"!",ADDRESS(19+(A342-1)*A338,6)))</f>
        <v>1</v>
      </c>
      <c r="I331" s="20" t="str">
        <f ca="1">INDIRECT(_xlfn.TEXTJOIN("",TRUE,A341,"!",ADDRESS(19+(A342-1)*A338,13)))</f>
        <v>B+</v>
      </c>
      <c r="J331" s="20">
        <f ca="1">INDIRECT(_xlfn.TEXTJOIN("",TRUE,A341,"!",ADDRESS(19+(A342-1)*A338,14)))</f>
        <v>7</v>
      </c>
    </row>
    <row r="332" spans="1:10" ht="27.95" customHeight="1" x14ac:dyDescent="0.25">
      <c r="A332" s="49" t="str">
        <f ca="1">INDIRECT(_xlfn.TEXTJOIN("",TRUE,A341,"!",ADDRESS(20+(A342-1)*A338,1)))</f>
        <v>CSP 001</v>
      </c>
      <c r="B332" s="50"/>
      <c r="C332" s="51" t="str">
        <f ca="1">INDIRECT(_xlfn.TEXTJOIN("",TRUE,A341,"!",ADDRESS(20+(A342-1)*A338,2)))</f>
        <v>Programming for Problem Solving Lab</v>
      </c>
      <c r="D332" s="52"/>
      <c r="E332" s="52"/>
      <c r="F332" s="52"/>
      <c r="G332" s="53"/>
      <c r="H332" s="20">
        <f ca="1">INDIRECT(_xlfn.TEXTJOIN("",TRUE,A341,"!",ADDRESS(20+(A342-1)*A338,6)))</f>
        <v>1</v>
      </c>
      <c r="I332" s="20" t="str">
        <f ca="1">INDIRECT(_xlfn.TEXTJOIN("",TRUE,A341,"!",ADDRESS(20+(A342-1)*A338,13)))</f>
        <v>A+</v>
      </c>
      <c r="J332" s="20">
        <f ca="1">INDIRECT(_xlfn.TEXTJOIN("",TRUE,A341,"!",ADDRESS(20+(A342-1)*A338,14)))</f>
        <v>9</v>
      </c>
    </row>
    <row r="333" spans="1:10" ht="27.95" customHeight="1" x14ac:dyDescent="0.25">
      <c r="A333" s="49" t="str">
        <f ca="1">INDIRECT(_xlfn.TEXTJOIN("",TRUE,A341,"!",ADDRESS(21+(A342-1)*A338,1)))</f>
        <v>MEP 002</v>
      </c>
      <c r="B333" s="50"/>
      <c r="C333" s="51" t="str">
        <f ca="1">INDIRECT(_xlfn.TEXTJOIN("",TRUE,A341,"!",ADDRESS(21+(A342-1)*A338,2)))</f>
        <v>Engineering Graphics &amp; Design Lab</v>
      </c>
      <c r="D333" s="52"/>
      <c r="E333" s="52"/>
      <c r="F333" s="52"/>
      <c r="G333" s="53"/>
      <c r="H333" s="20">
        <f ca="1">INDIRECT(_xlfn.TEXTJOIN("",TRUE,A341,"!",ADDRESS(21+(A342-1)*A338,6)))</f>
        <v>2</v>
      </c>
      <c r="I333" s="20" t="str">
        <f ca="1">INDIRECT(_xlfn.TEXTJOIN("",TRUE,A341,"!",ADDRESS(21+(A342-1)*A338,13)))</f>
        <v>B+</v>
      </c>
      <c r="J333" s="20">
        <f ca="1">INDIRECT(_xlfn.TEXTJOIN("",TRUE,A341,"!",ADDRESS(21+(A342-1)*A338,14)))</f>
        <v>7</v>
      </c>
    </row>
    <row r="334" spans="1:10" ht="27.95" customHeight="1" x14ac:dyDescent="0.25">
      <c r="A334" s="49" t="str">
        <f ca="1">INDIRECT(_xlfn.TEXTJOIN("",TRUE,A341,"!",ADDRESS(22+(A342-1)*A338,1)))</f>
        <v>AHP 003</v>
      </c>
      <c r="B334" s="50"/>
      <c r="C334" s="51" t="str">
        <f ca="1">INDIRECT(_xlfn.TEXTJOIN("",TRUE,A341,"!",ADDRESS(22+(A342-1)*A338,2)))</f>
        <v>Introduction to Digital Marketing Lab</v>
      </c>
      <c r="D334" s="52"/>
      <c r="E334" s="52"/>
      <c r="F334" s="52"/>
      <c r="G334" s="53"/>
      <c r="H334" s="20">
        <f ca="1">INDIRECT(_xlfn.TEXTJOIN("",TRUE,A341,"!",ADDRESS(22+(A342-1)*A338,6)))</f>
        <v>1</v>
      </c>
      <c r="I334" s="20" t="str">
        <f ca="1">INDIRECT(_xlfn.TEXTJOIN("",TRUE,A341,"!",ADDRESS(22+(A342-1)*A338,13)))</f>
        <v>B+</v>
      </c>
      <c r="J334" s="20">
        <f ca="1">INDIRECT(_xlfn.TEXTJOIN("",TRUE,A341,"!",ADDRESS(22+(A342-1)*A338,14)))</f>
        <v>7</v>
      </c>
    </row>
    <row r="335" spans="1:10" ht="27.95" customHeight="1" x14ac:dyDescent="0.25">
      <c r="A335" s="49" t="str">
        <f ca="1">INDIRECT(_xlfn.TEXTJOIN("",TRUE,A341,"!",ADDRESS(23+(A342-1)*A338,1)))</f>
        <v>AHP 005</v>
      </c>
      <c r="B335" s="50"/>
      <c r="C335" s="51" t="str">
        <f ca="1">INDIRECT(_xlfn.TEXTJOIN("",TRUE,A341,"!",ADDRESS(23+(A342-1)*A338,2)))</f>
        <v>Self Employment &amp; Entrepreneurship Development</v>
      </c>
      <c r="D335" s="52"/>
      <c r="E335" s="52"/>
      <c r="F335" s="52"/>
      <c r="G335" s="53"/>
      <c r="H335" s="20">
        <f ca="1">INDIRECT(_xlfn.TEXTJOIN("",TRUE,A341,"!",ADDRESS(23+(A342-1)*A338,6)))</f>
        <v>1</v>
      </c>
      <c r="I335" s="20" t="str">
        <f ca="1">INDIRECT(_xlfn.TEXTJOIN("",TRUE,A341,"!",ADDRESS(23+(A342-1)*A338,13)))</f>
        <v>B+</v>
      </c>
      <c r="J335" s="20">
        <f ca="1">INDIRECT(_xlfn.TEXTJOIN("",TRUE,A341,"!",ADDRESS(23+(A342-1)*A338,14)))</f>
        <v>7</v>
      </c>
    </row>
    <row r="336" spans="1:10" ht="27.95" customHeight="1" x14ac:dyDescent="0.25">
      <c r="A336" s="49" t="str">
        <f ca="1">INDIRECT(_xlfn.TEXTJOIN("",TRUE,A341,"!",ADDRESS(24+(A342-1)*A338,1)))</f>
        <v>GP 02</v>
      </c>
      <c r="B336" s="50"/>
      <c r="C336" s="51" t="str">
        <f ca="1">INDIRECT(_xlfn.TEXTJOIN("",TRUE,A341,"!",ADDRESS(24+(A342-1)*A338,2)))</f>
        <v>General Proficiency ($)</v>
      </c>
      <c r="D336" s="52"/>
      <c r="E336" s="52"/>
      <c r="F336" s="52"/>
      <c r="G336" s="53"/>
      <c r="H336" s="20">
        <f ca="1">INDIRECT(_xlfn.TEXTJOIN("",TRUE,A341,"!",ADDRESS(24+(A342-1)*A338,6)))</f>
        <v>0</v>
      </c>
      <c r="I336" s="54" t="str">
        <f ca="1">INDIRECT(_xlfn.TEXTJOIN("",TRUE,A341,"!",ADDRESS(24+(A342-1)*A338,13)))</f>
        <v>Excellent</v>
      </c>
      <c r="J336" s="55"/>
    </row>
    <row r="337" spans="1:10" ht="27.95" customHeight="1" x14ac:dyDescent="0.25">
      <c r="A337" s="56" t="s">
        <v>54</v>
      </c>
      <c r="B337" s="56"/>
      <c r="C337" s="56"/>
      <c r="D337" s="56"/>
      <c r="E337" s="56"/>
      <c r="F337" s="56"/>
      <c r="G337" s="56"/>
      <c r="H337" s="16">
        <f ca="1">SUM(H325:H336)</f>
        <v>23</v>
      </c>
      <c r="I337" s="16" t="s">
        <v>46</v>
      </c>
      <c r="J337" s="16" t="e">
        <f ca="1">SUMPRODUCT(J325:J335,H325:H335)</f>
        <v>#N/A</v>
      </c>
    </row>
    <row r="338" spans="1:10" ht="27.95" customHeight="1" x14ac:dyDescent="0.25">
      <c r="A338" s="22">
        <f>ROWS(A325:B336)+9</f>
        <v>21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7.95" customHeight="1" x14ac:dyDescent="0.25">
      <c r="A339" s="57" t="s">
        <v>42</v>
      </c>
      <c r="B339" s="57"/>
      <c r="C339" s="21">
        <f ca="1">INDIRECT(_xlfn.TEXTJOIN("",TRUE,A341,"!",ADDRESS(5+A342*A338,12)))</f>
        <v>19</v>
      </c>
      <c r="D339" s="57" t="s">
        <v>40</v>
      </c>
      <c r="E339" s="57"/>
      <c r="F339" s="18" t="e">
        <f ca="1">INDIRECT(_xlfn.TEXTJOIN("",TRUE,A341,"!",ADDRESS(5+A342*A338,8)))</f>
        <v>#N/A</v>
      </c>
      <c r="G339" s="57" t="s">
        <v>41</v>
      </c>
      <c r="H339" s="57"/>
      <c r="I339" s="58" t="e">
        <f ca="1">INDIRECT(_xlfn.TEXTJOIN("",TRUE,A341,"!",ADDRESS(5+A342*A338,10)))</f>
        <v>#N/A</v>
      </c>
      <c r="J339" s="58"/>
    </row>
    <row r="340" spans="1:10" ht="27.95" customHeight="1" x14ac:dyDescent="0.25">
      <c r="A340" s="19" t="s">
        <v>38</v>
      </c>
      <c r="B340" s="59" t="e">
        <f ca="1">INDIRECT(_xlfn.TEXTJOIN("",TRUE,A341,"!",ADDRESS(5+A342*A338,2)))</f>
        <v>#N/A</v>
      </c>
      <c r="C340" s="59"/>
      <c r="D340" s="60" t="s">
        <v>39</v>
      </c>
      <c r="E340" s="60"/>
      <c r="F340" s="61" t="e">
        <f ca="1">INDIRECT(_xlfn.TEXTJOIN("",TRUE,A341,"!",ADDRESS(5+A342*A338,5)))</f>
        <v>#N/A</v>
      </c>
      <c r="G340" s="61"/>
      <c r="H340" s="61"/>
      <c r="I340" s="61"/>
      <c r="J340" s="61"/>
    </row>
    <row r="341" spans="1:10" ht="27.95" customHeight="1" x14ac:dyDescent="0.25">
      <c r="A341" s="22" t="str">
        <f>A320</f>
        <v>TC_II</v>
      </c>
    </row>
    <row r="342" spans="1:10" ht="27.95" customHeight="1" x14ac:dyDescent="0.25">
      <c r="A342" s="22">
        <f>A321+1</f>
        <v>16</v>
      </c>
    </row>
    <row r="343" spans="1:10" ht="27.95" customHeight="1" x14ac:dyDescent="0.25">
      <c r="A343" s="62" t="s">
        <v>26</v>
      </c>
      <c r="B343" s="62"/>
      <c r="C343" s="62" t="str">
        <f ca="1">INDIRECT(_xlfn.TEXTJOIN("",TRUE,A362,"!",ADDRESS(9+(A363-1)*A359,2)))</f>
        <v>AVNISH RAWAT</v>
      </c>
      <c r="D343" s="62"/>
      <c r="E343" s="62"/>
      <c r="F343" s="62" t="s">
        <v>52</v>
      </c>
      <c r="G343" s="62"/>
      <c r="H343" s="62"/>
      <c r="I343" s="63">
        <f ca="1">INDIRECT(_xlfn.TEXTJOIN("",TRUE,A362,"!",ADDRESS(9+(A363-1)*A359,9)))</f>
        <v>250090101017</v>
      </c>
      <c r="J343" s="63"/>
    </row>
    <row r="344" spans="1:10" ht="27.95" customHeight="1" x14ac:dyDescent="0.25">
      <c r="A344" s="62" t="s">
        <v>27</v>
      </c>
      <c r="B344" s="62"/>
      <c r="C344" s="62" t="str">
        <f ca="1">INDIRECT(_xlfn.TEXTJOIN("",TRUE,A362,"!",ADDRESS(9+(A363-1)*A359,5)))</f>
        <v>RAM SINGH RAWAT</v>
      </c>
      <c r="D344" s="62"/>
      <c r="E344" s="62"/>
      <c r="F344" s="64" t="s">
        <v>53</v>
      </c>
      <c r="G344" s="64"/>
      <c r="H344" s="64"/>
      <c r="I344" s="63">
        <f ca="1">INDIRECT(_xlfn.TEXTJOIN("",TRUE,A362,"!",ADDRESS(9+(A363-1)*A359,13)))</f>
        <v>0</v>
      </c>
      <c r="J344" s="63"/>
    </row>
    <row r="345" spans="1:10" ht="27.95" customHeight="1" x14ac:dyDescent="0.25">
      <c r="A345" s="59" t="s">
        <v>30</v>
      </c>
      <c r="B345" s="59"/>
      <c r="C345" s="59" t="s">
        <v>31</v>
      </c>
      <c r="D345" s="59"/>
      <c r="E345" s="59"/>
      <c r="F345" s="59"/>
      <c r="G345" s="59"/>
      <c r="H345" s="15" t="s">
        <v>32</v>
      </c>
      <c r="I345" s="15" t="s">
        <v>12</v>
      </c>
      <c r="J345" s="15" t="s">
        <v>36</v>
      </c>
    </row>
    <row r="346" spans="1:10" ht="27.95" customHeight="1" x14ac:dyDescent="0.25">
      <c r="A346" s="49" t="str">
        <f ca="1">INDIRECT(_xlfn.TEXTJOIN("",TRUE,A362,"!",ADDRESS(13+(A363-1)*A359,1)))</f>
        <v>AHT 001</v>
      </c>
      <c r="B346" s="50"/>
      <c r="C346" s="51" t="str">
        <f ca="1">INDIRECT(_xlfn.TEXTJOIN("",TRUE,A362,"!",ADDRESS(13+(A363-1)*A359,2)))</f>
        <v>Engineering Physics</v>
      </c>
      <c r="D346" s="52"/>
      <c r="E346" s="52"/>
      <c r="F346" s="52"/>
      <c r="G346" s="53"/>
      <c r="H346" s="20">
        <f ca="1">INDIRECT(_xlfn.TEXTJOIN("",TRUE,A362,"!",ADDRESS(13+(A363-1)*A359,6)))</f>
        <v>4</v>
      </c>
      <c r="I346" s="20" t="b">
        <f ca="1">INDIRECT(_xlfn.TEXTJOIN("",TRUE,A362,"!",ADDRESS(13+(A363-1)*A359,13)))</f>
        <v>0</v>
      </c>
      <c r="J346" s="20" t="e">
        <f ca="1">INDIRECT(_xlfn.TEXTJOIN("",TRUE,A362,"!",ADDRESS(13+(A363-1)*A359,14)))</f>
        <v>#N/A</v>
      </c>
    </row>
    <row r="347" spans="1:10" ht="27.95" customHeight="1" x14ac:dyDescent="0.25">
      <c r="A347" s="49" t="str">
        <f ca="1">INDIRECT(_xlfn.TEXTJOIN("",TRUE,A362,"!",ADDRESS(14+(A363-1)*A359,1)))</f>
        <v>AHT 005</v>
      </c>
      <c r="B347" s="50"/>
      <c r="C347" s="51" t="str">
        <f ca="1">INDIRECT(_xlfn.TEXTJOIN("",TRUE,A362,"!",ADDRESS(14+(A363-1)*A359,2)))</f>
        <v>Analytical Mathematics</v>
      </c>
      <c r="D347" s="52"/>
      <c r="E347" s="52"/>
      <c r="F347" s="52"/>
      <c r="G347" s="53"/>
      <c r="H347" s="20">
        <f ca="1">INDIRECT(_xlfn.TEXTJOIN("",TRUE,A362,"!",ADDRESS(14+(A363-1)*A359,6)))</f>
        <v>4</v>
      </c>
      <c r="I347" s="20" t="str">
        <f ca="1">INDIRECT(_xlfn.TEXTJOIN("",TRUE,A362,"!",ADDRESS(14+(A363-1)*A359,13)))</f>
        <v>B</v>
      </c>
      <c r="J347" s="20">
        <f ca="1">INDIRECT(_xlfn.TEXTJOIN("",TRUE,A362,"!",ADDRESS(14+(A363-1)*A359,14)))</f>
        <v>6</v>
      </c>
    </row>
    <row r="348" spans="1:10" ht="27.95" customHeight="1" x14ac:dyDescent="0.25">
      <c r="A348" s="49" t="str">
        <f ca="1">INDIRECT(_xlfn.TEXTJOIN("",TRUE,A362,"!",ADDRESS(15+(A363-1)*A359,1)))</f>
        <v>EET 001</v>
      </c>
      <c r="B348" s="50"/>
      <c r="C348" s="51" t="str">
        <f ca="1">INDIRECT(_xlfn.TEXTJOIN("",TRUE,A362,"!",ADDRESS(15+(A363-1)*A359,2)))</f>
        <v>Basic Electrical Engineering</v>
      </c>
      <c r="D348" s="52"/>
      <c r="E348" s="52"/>
      <c r="F348" s="52"/>
      <c r="G348" s="53"/>
      <c r="H348" s="20">
        <f ca="1">INDIRECT(_xlfn.TEXTJOIN("",TRUE,A362,"!",ADDRESS(15+(A363-1)*A359,6)))</f>
        <v>4</v>
      </c>
      <c r="I348" s="20" t="str">
        <f ca="1">INDIRECT(_xlfn.TEXTJOIN("",TRUE,A362,"!",ADDRESS(15+(A363-1)*A359,13)))</f>
        <v>A+</v>
      </c>
      <c r="J348" s="20">
        <f ca="1">INDIRECT(_xlfn.TEXTJOIN("",TRUE,A362,"!",ADDRESS(15+(A363-1)*A359,14)))</f>
        <v>9</v>
      </c>
    </row>
    <row r="349" spans="1:10" ht="27.95" customHeight="1" x14ac:dyDescent="0.25">
      <c r="A349" s="49" t="str">
        <f ca="1">INDIRECT(_xlfn.TEXTJOIN("",TRUE,A362,"!",ADDRESS(16+(A363-1)*A359,1)))</f>
        <v>CST 001</v>
      </c>
      <c r="B349" s="50"/>
      <c r="C349" s="51" t="str">
        <f ca="1">INDIRECT(_xlfn.TEXTJOIN("",TRUE,A362,"!",ADDRESS(16+(A363-1)*A359,2)))</f>
        <v>Programming for Problem Solving</v>
      </c>
      <c r="D349" s="52"/>
      <c r="E349" s="52"/>
      <c r="F349" s="52"/>
      <c r="G349" s="53"/>
      <c r="H349" s="20">
        <f ca="1">INDIRECT(_xlfn.TEXTJOIN("",TRUE,A362,"!",ADDRESS(16+(A363-1)*A359,6)))</f>
        <v>4</v>
      </c>
      <c r="I349" s="20" t="str">
        <f ca="1">INDIRECT(_xlfn.TEXTJOIN("",TRUE,A362,"!",ADDRESS(16+(A363-1)*A359,13)))</f>
        <v>B+</v>
      </c>
      <c r="J349" s="20">
        <f ca="1">INDIRECT(_xlfn.TEXTJOIN("",TRUE,A362,"!",ADDRESS(16+(A363-1)*A359,14)))</f>
        <v>7</v>
      </c>
    </row>
    <row r="350" spans="1:10" ht="27.95" customHeight="1" x14ac:dyDescent="0.25">
      <c r="A350" s="49" t="str">
        <f ca="1">INDIRECT(_xlfn.TEXTJOIN("",TRUE,A362,"!",ADDRESS(17+(A363-1)*A359,1)))</f>
        <v>AHT 004</v>
      </c>
      <c r="B350" s="50"/>
      <c r="C350" s="51" t="str">
        <f ca="1">INDIRECT(_xlfn.TEXTJOIN("",TRUE,A362,"!",ADDRESS(17+(A363-1)*A359,2)))</f>
        <v>Environmental Studies ($)</v>
      </c>
      <c r="D350" s="52"/>
      <c r="E350" s="52"/>
      <c r="F350" s="52"/>
      <c r="G350" s="53"/>
      <c r="H350" s="20">
        <f ca="1">INDIRECT(_xlfn.TEXTJOIN("",TRUE,A362,"!",ADDRESS(17+(A363-1)*A359,6)))</f>
        <v>0</v>
      </c>
      <c r="I350" s="20" t="str">
        <f ca="1">INDIRECT(_xlfn.TEXTJOIN("",TRUE,A362,"!",ADDRESS(17+(A363-1)*A359,13)))</f>
        <v>B+</v>
      </c>
      <c r="J350" s="20">
        <f ca="1">INDIRECT(_xlfn.TEXTJOIN("",TRUE,A362,"!",ADDRESS(17+(A363-1)*A359,14)))</f>
        <v>7</v>
      </c>
    </row>
    <row r="351" spans="1:10" ht="27.95" customHeight="1" x14ac:dyDescent="0.25">
      <c r="A351" s="49" t="str">
        <f ca="1">INDIRECT(_xlfn.TEXTJOIN("",TRUE,A362,"!",ADDRESS(18+(A363-1)*A359,1)))</f>
        <v>AHP 001</v>
      </c>
      <c r="B351" s="50"/>
      <c r="C351" s="51" t="str">
        <f ca="1">INDIRECT(_xlfn.TEXTJOIN("",TRUE,A362,"!",ADDRESS(18+(A363-1)*A359,2)))</f>
        <v>Engineering Physics Lab</v>
      </c>
      <c r="D351" s="52"/>
      <c r="E351" s="52"/>
      <c r="F351" s="52"/>
      <c r="G351" s="53"/>
      <c r="H351" s="20">
        <f ca="1">INDIRECT(_xlfn.TEXTJOIN("",TRUE,A362,"!",ADDRESS(18+(A363-1)*A359,6)))</f>
        <v>1</v>
      </c>
      <c r="I351" s="20" t="str">
        <f ca="1">INDIRECT(_xlfn.TEXTJOIN("",TRUE,A362,"!",ADDRESS(18+(A363-1)*A359,13)))</f>
        <v>A</v>
      </c>
      <c r="J351" s="20">
        <f ca="1">INDIRECT(_xlfn.TEXTJOIN("",TRUE,A362,"!",ADDRESS(18+(A363-1)*A359,14)))</f>
        <v>8</v>
      </c>
    </row>
    <row r="352" spans="1:10" ht="27.95" customHeight="1" x14ac:dyDescent="0.25">
      <c r="A352" s="49" t="str">
        <f ca="1">INDIRECT(_xlfn.TEXTJOIN("",TRUE,A362,"!",ADDRESS(19+(A363-1)*A359,1)))</f>
        <v>EEP 001</v>
      </c>
      <c r="B352" s="50"/>
      <c r="C352" s="51" t="str">
        <f ca="1">INDIRECT(_xlfn.TEXTJOIN("",TRUE,A362,"!",ADDRESS(19+(A363-1)*A359,2)))</f>
        <v>Basic Electrical Engineering Lab</v>
      </c>
      <c r="D352" s="52"/>
      <c r="E352" s="52"/>
      <c r="F352" s="52"/>
      <c r="G352" s="53"/>
      <c r="H352" s="20">
        <f ca="1">INDIRECT(_xlfn.TEXTJOIN("",TRUE,A362,"!",ADDRESS(19+(A363-1)*A359,6)))</f>
        <v>1</v>
      </c>
      <c r="I352" s="20" t="str">
        <f ca="1">INDIRECT(_xlfn.TEXTJOIN("",TRUE,A362,"!",ADDRESS(19+(A363-1)*A359,13)))</f>
        <v>A</v>
      </c>
      <c r="J352" s="20">
        <f ca="1">INDIRECT(_xlfn.TEXTJOIN("",TRUE,A362,"!",ADDRESS(19+(A363-1)*A359,14)))</f>
        <v>8</v>
      </c>
    </row>
    <row r="353" spans="1:10" ht="27.95" customHeight="1" x14ac:dyDescent="0.25">
      <c r="A353" s="49" t="str">
        <f ca="1">INDIRECT(_xlfn.TEXTJOIN("",TRUE,A362,"!",ADDRESS(20+(A363-1)*A359,1)))</f>
        <v>CSP 001</v>
      </c>
      <c r="B353" s="50"/>
      <c r="C353" s="51" t="str">
        <f ca="1">INDIRECT(_xlfn.TEXTJOIN("",TRUE,A362,"!",ADDRESS(20+(A363-1)*A359,2)))</f>
        <v>Programming for Problem Solving Lab</v>
      </c>
      <c r="D353" s="52"/>
      <c r="E353" s="52"/>
      <c r="F353" s="52"/>
      <c r="G353" s="53"/>
      <c r="H353" s="20">
        <f ca="1">INDIRECT(_xlfn.TEXTJOIN("",TRUE,A362,"!",ADDRESS(20+(A363-1)*A359,6)))</f>
        <v>1</v>
      </c>
      <c r="I353" s="20" t="str">
        <f ca="1">INDIRECT(_xlfn.TEXTJOIN("",TRUE,A362,"!",ADDRESS(20+(A363-1)*A359,13)))</f>
        <v>A</v>
      </c>
      <c r="J353" s="20">
        <f ca="1">INDIRECT(_xlfn.TEXTJOIN("",TRUE,A362,"!",ADDRESS(20+(A363-1)*A359,14)))</f>
        <v>8</v>
      </c>
    </row>
    <row r="354" spans="1:10" ht="27.95" customHeight="1" x14ac:dyDescent="0.25">
      <c r="A354" s="49" t="str">
        <f ca="1">INDIRECT(_xlfn.TEXTJOIN("",TRUE,A362,"!",ADDRESS(21+(A363-1)*A359,1)))</f>
        <v>MEP 002</v>
      </c>
      <c r="B354" s="50"/>
      <c r="C354" s="51" t="str">
        <f ca="1">INDIRECT(_xlfn.TEXTJOIN("",TRUE,A362,"!",ADDRESS(21+(A363-1)*A359,2)))</f>
        <v>Engineering Graphics &amp; Design Lab</v>
      </c>
      <c r="D354" s="52"/>
      <c r="E354" s="52"/>
      <c r="F354" s="52"/>
      <c r="G354" s="53"/>
      <c r="H354" s="20">
        <f ca="1">INDIRECT(_xlfn.TEXTJOIN("",TRUE,A362,"!",ADDRESS(21+(A363-1)*A359,6)))</f>
        <v>2</v>
      </c>
      <c r="I354" s="20" t="str">
        <f ca="1">INDIRECT(_xlfn.TEXTJOIN("",TRUE,A362,"!",ADDRESS(21+(A363-1)*A359,13)))</f>
        <v>O</v>
      </c>
      <c r="J354" s="20">
        <f ca="1">INDIRECT(_xlfn.TEXTJOIN("",TRUE,A362,"!",ADDRESS(21+(A363-1)*A359,14)))</f>
        <v>10</v>
      </c>
    </row>
    <row r="355" spans="1:10" ht="27.95" customHeight="1" x14ac:dyDescent="0.25">
      <c r="A355" s="49" t="str">
        <f ca="1">INDIRECT(_xlfn.TEXTJOIN("",TRUE,A362,"!",ADDRESS(22+(A363-1)*A359,1)))</f>
        <v>AHP 003</v>
      </c>
      <c r="B355" s="50"/>
      <c r="C355" s="51" t="str">
        <f ca="1">INDIRECT(_xlfn.TEXTJOIN("",TRUE,A362,"!",ADDRESS(22+(A363-1)*A359,2)))</f>
        <v>Introduction to Digital Marketing Lab</v>
      </c>
      <c r="D355" s="52"/>
      <c r="E355" s="52"/>
      <c r="F355" s="52"/>
      <c r="G355" s="53"/>
      <c r="H355" s="20">
        <f ca="1">INDIRECT(_xlfn.TEXTJOIN("",TRUE,A362,"!",ADDRESS(22+(A363-1)*A359,6)))</f>
        <v>1</v>
      </c>
      <c r="I355" s="20" t="str">
        <f ca="1">INDIRECT(_xlfn.TEXTJOIN("",TRUE,A362,"!",ADDRESS(22+(A363-1)*A359,13)))</f>
        <v>A</v>
      </c>
      <c r="J355" s="20">
        <f ca="1">INDIRECT(_xlfn.TEXTJOIN("",TRUE,A362,"!",ADDRESS(22+(A363-1)*A359,14)))</f>
        <v>8</v>
      </c>
    </row>
    <row r="356" spans="1:10" ht="27.95" customHeight="1" x14ac:dyDescent="0.25">
      <c r="A356" s="49" t="str">
        <f ca="1">INDIRECT(_xlfn.TEXTJOIN("",TRUE,A362,"!",ADDRESS(23+(A363-1)*A359,1)))</f>
        <v>AHP 005</v>
      </c>
      <c r="B356" s="50"/>
      <c r="C356" s="51" t="str">
        <f ca="1">INDIRECT(_xlfn.TEXTJOIN("",TRUE,A362,"!",ADDRESS(23+(A363-1)*A359,2)))</f>
        <v>Self Employment &amp; Entrepreneurship Development</v>
      </c>
      <c r="D356" s="52"/>
      <c r="E356" s="52"/>
      <c r="F356" s="52"/>
      <c r="G356" s="53"/>
      <c r="H356" s="20">
        <f ca="1">INDIRECT(_xlfn.TEXTJOIN("",TRUE,A362,"!",ADDRESS(23+(A363-1)*A359,6)))</f>
        <v>1</v>
      </c>
      <c r="I356" s="20" t="str">
        <f ca="1">INDIRECT(_xlfn.TEXTJOIN("",TRUE,A362,"!",ADDRESS(23+(A363-1)*A359,13)))</f>
        <v>A+</v>
      </c>
      <c r="J356" s="20">
        <f ca="1">INDIRECT(_xlfn.TEXTJOIN("",TRUE,A362,"!",ADDRESS(23+(A363-1)*A359,14)))</f>
        <v>9</v>
      </c>
    </row>
    <row r="357" spans="1:10" ht="27.95" customHeight="1" x14ac:dyDescent="0.25">
      <c r="A357" s="49" t="str">
        <f ca="1">INDIRECT(_xlfn.TEXTJOIN("",TRUE,A362,"!",ADDRESS(24+(A363-1)*A359,1)))</f>
        <v>GP 02</v>
      </c>
      <c r="B357" s="50"/>
      <c r="C357" s="51" t="str">
        <f ca="1">INDIRECT(_xlfn.TEXTJOIN("",TRUE,A362,"!",ADDRESS(24+(A363-1)*A359,2)))</f>
        <v>General Proficiency ($)</v>
      </c>
      <c r="D357" s="52"/>
      <c r="E357" s="52"/>
      <c r="F357" s="52"/>
      <c r="G357" s="53"/>
      <c r="H357" s="20">
        <f ca="1">INDIRECT(_xlfn.TEXTJOIN("",TRUE,A362,"!",ADDRESS(24+(A363-1)*A359,6)))</f>
        <v>0</v>
      </c>
      <c r="I357" s="54" t="str">
        <f ca="1">INDIRECT(_xlfn.TEXTJOIN("",TRUE,A362,"!",ADDRESS(24+(A363-1)*A359,13)))</f>
        <v>Excellent</v>
      </c>
      <c r="J357" s="55"/>
    </row>
    <row r="358" spans="1:10" ht="27.95" customHeight="1" x14ac:dyDescent="0.25">
      <c r="A358" s="56" t="s">
        <v>54</v>
      </c>
      <c r="B358" s="56"/>
      <c r="C358" s="56"/>
      <c r="D358" s="56"/>
      <c r="E358" s="56"/>
      <c r="F358" s="56"/>
      <c r="G358" s="56"/>
      <c r="H358" s="16">
        <f ca="1">SUM(H346:H357)</f>
        <v>23</v>
      </c>
      <c r="I358" s="16" t="s">
        <v>46</v>
      </c>
      <c r="J358" s="16" t="e">
        <f ca="1">SUMPRODUCT(J346:J356,H346:H356)</f>
        <v>#N/A</v>
      </c>
    </row>
    <row r="359" spans="1:10" ht="27.95" customHeight="1" x14ac:dyDescent="0.25">
      <c r="A359" s="22">
        <f>ROWS(A346:B357)+9</f>
        <v>21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7.95" customHeight="1" x14ac:dyDescent="0.25">
      <c r="A360" s="57" t="s">
        <v>42</v>
      </c>
      <c r="B360" s="57"/>
      <c r="C360" s="21">
        <f ca="1">INDIRECT(_xlfn.TEXTJOIN("",TRUE,A362,"!",ADDRESS(5+A363*A359,12)))</f>
        <v>19</v>
      </c>
      <c r="D360" s="57" t="s">
        <v>40</v>
      </c>
      <c r="E360" s="57"/>
      <c r="F360" s="18" t="e">
        <f ca="1">INDIRECT(_xlfn.TEXTJOIN("",TRUE,A362,"!",ADDRESS(5+A363*A359,8)))</f>
        <v>#N/A</v>
      </c>
      <c r="G360" s="57" t="s">
        <v>41</v>
      </c>
      <c r="H360" s="57"/>
      <c r="I360" s="58" t="e">
        <f ca="1">INDIRECT(_xlfn.TEXTJOIN("",TRUE,A362,"!",ADDRESS(5+A363*A359,10)))</f>
        <v>#N/A</v>
      </c>
      <c r="J360" s="58"/>
    </row>
    <row r="361" spans="1:10" ht="27.95" customHeight="1" x14ac:dyDescent="0.25">
      <c r="A361" s="19" t="s">
        <v>38</v>
      </c>
      <c r="B361" s="59" t="e">
        <f ca="1">INDIRECT(_xlfn.TEXTJOIN("",TRUE,A362,"!",ADDRESS(5+A363*A359,2)))</f>
        <v>#N/A</v>
      </c>
      <c r="C361" s="59"/>
      <c r="D361" s="60" t="s">
        <v>39</v>
      </c>
      <c r="E361" s="60"/>
      <c r="F361" s="61" t="e">
        <f ca="1">INDIRECT(_xlfn.TEXTJOIN("",TRUE,A362,"!",ADDRESS(5+A363*A359,5)))</f>
        <v>#N/A</v>
      </c>
      <c r="G361" s="61"/>
      <c r="H361" s="61"/>
      <c r="I361" s="61"/>
      <c r="J361" s="61"/>
    </row>
    <row r="362" spans="1:10" ht="27.95" customHeight="1" x14ac:dyDescent="0.25">
      <c r="A362" s="22" t="str">
        <f>A341</f>
        <v>TC_II</v>
      </c>
    </row>
    <row r="363" spans="1:10" ht="27.95" customHeight="1" x14ac:dyDescent="0.25">
      <c r="A363" s="22">
        <f>A342+1</f>
        <v>17</v>
      </c>
    </row>
    <row r="364" spans="1:10" ht="27.95" customHeight="1" x14ac:dyDescent="0.25">
      <c r="A364" s="62" t="s">
        <v>26</v>
      </c>
      <c r="B364" s="62"/>
      <c r="C364" s="62" t="str">
        <f ca="1">INDIRECT(_xlfn.TEXTJOIN("",TRUE,A383,"!",ADDRESS(9+(A384-1)*A380,2)))</f>
        <v>AYUSHI KHANSHILI</v>
      </c>
      <c r="D364" s="62"/>
      <c r="E364" s="62"/>
      <c r="F364" s="62" t="s">
        <v>52</v>
      </c>
      <c r="G364" s="62"/>
      <c r="H364" s="62"/>
      <c r="I364" s="63">
        <f ca="1">INDIRECT(_xlfn.TEXTJOIN("",TRUE,A383,"!",ADDRESS(9+(A384-1)*A380,9)))</f>
        <v>250090101018</v>
      </c>
      <c r="J364" s="63"/>
    </row>
    <row r="365" spans="1:10" ht="27.95" customHeight="1" x14ac:dyDescent="0.25">
      <c r="A365" s="62" t="s">
        <v>27</v>
      </c>
      <c r="B365" s="62"/>
      <c r="C365" s="62" t="str">
        <f ca="1">INDIRECT(_xlfn.TEXTJOIN("",TRUE,A383,"!",ADDRESS(9+(A384-1)*A380,5)))</f>
        <v>PAWAN KHANSHILI</v>
      </c>
      <c r="D365" s="62"/>
      <c r="E365" s="62"/>
      <c r="F365" s="64" t="s">
        <v>53</v>
      </c>
      <c r="G365" s="64"/>
      <c r="H365" s="64"/>
      <c r="I365" s="63">
        <f ca="1">INDIRECT(_xlfn.TEXTJOIN("",TRUE,A383,"!",ADDRESS(9+(A384-1)*A380,13)))</f>
        <v>0</v>
      </c>
      <c r="J365" s="63"/>
    </row>
    <row r="366" spans="1:10" ht="27.95" customHeight="1" x14ac:dyDescent="0.25">
      <c r="A366" s="59" t="s">
        <v>30</v>
      </c>
      <c r="B366" s="59"/>
      <c r="C366" s="59" t="s">
        <v>31</v>
      </c>
      <c r="D366" s="59"/>
      <c r="E366" s="59"/>
      <c r="F366" s="59"/>
      <c r="G366" s="59"/>
      <c r="H366" s="15" t="s">
        <v>32</v>
      </c>
      <c r="I366" s="15" t="s">
        <v>12</v>
      </c>
      <c r="J366" s="15" t="s">
        <v>36</v>
      </c>
    </row>
    <row r="367" spans="1:10" ht="27.95" customHeight="1" x14ac:dyDescent="0.25">
      <c r="A367" s="49" t="str">
        <f ca="1">INDIRECT(_xlfn.TEXTJOIN("",TRUE,A383,"!",ADDRESS(13+(A384-1)*A380,1)))</f>
        <v>AHT 001</v>
      </c>
      <c r="B367" s="50"/>
      <c r="C367" s="51" t="str">
        <f ca="1">INDIRECT(_xlfn.TEXTJOIN("",TRUE,A383,"!",ADDRESS(13+(A384-1)*A380,2)))</f>
        <v>Engineering Physics</v>
      </c>
      <c r="D367" s="52"/>
      <c r="E367" s="52"/>
      <c r="F367" s="52"/>
      <c r="G367" s="53"/>
      <c r="H367" s="20">
        <f ca="1">INDIRECT(_xlfn.TEXTJOIN("",TRUE,A383,"!",ADDRESS(13+(A384-1)*A380,6)))</f>
        <v>4</v>
      </c>
      <c r="I367" s="20" t="b">
        <f ca="1">INDIRECT(_xlfn.TEXTJOIN("",TRUE,A383,"!",ADDRESS(13+(A384-1)*A380,13)))</f>
        <v>0</v>
      </c>
      <c r="J367" s="20" t="e">
        <f ca="1">INDIRECT(_xlfn.TEXTJOIN("",TRUE,A383,"!",ADDRESS(13+(A384-1)*A380,14)))</f>
        <v>#N/A</v>
      </c>
    </row>
    <row r="368" spans="1:10" ht="27.95" customHeight="1" x14ac:dyDescent="0.25">
      <c r="A368" s="49" t="str">
        <f ca="1">INDIRECT(_xlfn.TEXTJOIN("",TRUE,A383,"!",ADDRESS(14+(A384-1)*A380,1)))</f>
        <v>AHT 005</v>
      </c>
      <c r="B368" s="50"/>
      <c r="C368" s="51" t="str">
        <f ca="1">INDIRECT(_xlfn.TEXTJOIN("",TRUE,A383,"!",ADDRESS(14+(A384-1)*A380,2)))</f>
        <v>Analytical Mathematics</v>
      </c>
      <c r="D368" s="52"/>
      <c r="E368" s="52"/>
      <c r="F368" s="52"/>
      <c r="G368" s="53"/>
      <c r="H368" s="20">
        <f ca="1">INDIRECT(_xlfn.TEXTJOIN("",TRUE,A383,"!",ADDRESS(14+(A384-1)*A380,6)))</f>
        <v>4</v>
      </c>
      <c r="I368" s="20" t="str">
        <f ca="1">INDIRECT(_xlfn.TEXTJOIN("",TRUE,A383,"!",ADDRESS(14+(A384-1)*A380,13)))</f>
        <v>F</v>
      </c>
      <c r="J368" s="20">
        <f ca="1">INDIRECT(_xlfn.TEXTJOIN("",TRUE,A383,"!",ADDRESS(14+(A384-1)*A380,14)))</f>
        <v>0</v>
      </c>
    </row>
    <row r="369" spans="1:10" ht="27.95" customHeight="1" x14ac:dyDescent="0.25">
      <c r="A369" s="49" t="str">
        <f ca="1">INDIRECT(_xlfn.TEXTJOIN("",TRUE,A383,"!",ADDRESS(15+(A384-1)*A380,1)))</f>
        <v>EET 001</v>
      </c>
      <c r="B369" s="50"/>
      <c r="C369" s="51" t="str">
        <f ca="1">INDIRECT(_xlfn.TEXTJOIN("",TRUE,A383,"!",ADDRESS(15+(A384-1)*A380,2)))</f>
        <v>Basic Electrical Engineering</v>
      </c>
      <c r="D369" s="52"/>
      <c r="E369" s="52"/>
      <c r="F369" s="52"/>
      <c r="G369" s="53"/>
      <c r="H369" s="20">
        <f ca="1">INDIRECT(_xlfn.TEXTJOIN("",TRUE,A383,"!",ADDRESS(15+(A384-1)*A380,6)))</f>
        <v>4</v>
      </c>
      <c r="I369" s="20" t="str">
        <f ca="1">INDIRECT(_xlfn.TEXTJOIN("",TRUE,A383,"!",ADDRESS(15+(A384-1)*A380,13)))</f>
        <v>F</v>
      </c>
      <c r="J369" s="20">
        <f ca="1">INDIRECT(_xlfn.TEXTJOIN("",TRUE,A383,"!",ADDRESS(15+(A384-1)*A380,14)))</f>
        <v>0</v>
      </c>
    </row>
    <row r="370" spans="1:10" ht="27.95" customHeight="1" x14ac:dyDescent="0.25">
      <c r="A370" s="49" t="str">
        <f ca="1">INDIRECT(_xlfn.TEXTJOIN("",TRUE,A383,"!",ADDRESS(16+(A384-1)*A380,1)))</f>
        <v>CST 001</v>
      </c>
      <c r="B370" s="50"/>
      <c r="C370" s="51" t="str">
        <f ca="1">INDIRECT(_xlfn.TEXTJOIN("",TRUE,A383,"!",ADDRESS(16+(A384-1)*A380,2)))</f>
        <v>Programming for Problem Solving</v>
      </c>
      <c r="D370" s="52"/>
      <c r="E370" s="52"/>
      <c r="F370" s="52"/>
      <c r="G370" s="53"/>
      <c r="H370" s="20">
        <f ca="1">INDIRECT(_xlfn.TEXTJOIN("",TRUE,A383,"!",ADDRESS(16+(A384-1)*A380,6)))</f>
        <v>4</v>
      </c>
      <c r="I370" s="20" t="str">
        <f ca="1">INDIRECT(_xlfn.TEXTJOIN("",TRUE,A383,"!",ADDRESS(16+(A384-1)*A380,13)))</f>
        <v>F</v>
      </c>
      <c r="J370" s="20">
        <f ca="1">INDIRECT(_xlfn.TEXTJOIN("",TRUE,A383,"!",ADDRESS(16+(A384-1)*A380,14)))</f>
        <v>0</v>
      </c>
    </row>
    <row r="371" spans="1:10" ht="27.95" customHeight="1" x14ac:dyDescent="0.25">
      <c r="A371" s="49" t="str">
        <f ca="1">INDIRECT(_xlfn.TEXTJOIN("",TRUE,A383,"!",ADDRESS(17+(A384-1)*A380,1)))</f>
        <v>AHT 004</v>
      </c>
      <c r="B371" s="50"/>
      <c r="C371" s="51" t="str">
        <f ca="1">INDIRECT(_xlfn.TEXTJOIN("",TRUE,A383,"!",ADDRESS(17+(A384-1)*A380,2)))</f>
        <v>Environmental Studies ($)</v>
      </c>
      <c r="D371" s="52"/>
      <c r="E371" s="52"/>
      <c r="F371" s="52"/>
      <c r="G371" s="53"/>
      <c r="H371" s="20">
        <f ca="1">INDIRECT(_xlfn.TEXTJOIN("",TRUE,A383,"!",ADDRESS(17+(A384-1)*A380,6)))</f>
        <v>0</v>
      </c>
      <c r="I371" s="20" t="str">
        <f ca="1">INDIRECT(_xlfn.TEXTJOIN("",TRUE,A383,"!",ADDRESS(17+(A384-1)*A380,13)))</f>
        <v>F</v>
      </c>
      <c r="J371" s="20">
        <f ca="1">INDIRECT(_xlfn.TEXTJOIN("",TRUE,A383,"!",ADDRESS(17+(A384-1)*A380,14)))</f>
        <v>0</v>
      </c>
    </row>
    <row r="372" spans="1:10" ht="27.95" customHeight="1" x14ac:dyDescent="0.25">
      <c r="A372" s="49" t="str">
        <f ca="1">INDIRECT(_xlfn.TEXTJOIN("",TRUE,A383,"!",ADDRESS(18+(A384-1)*A380,1)))</f>
        <v>AHP 001</v>
      </c>
      <c r="B372" s="50"/>
      <c r="C372" s="51" t="str">
        <f ca="1">INDIRECT(_xlfn.TEXTJOIN("",TRUE,A383,"!",ADDRESS(18+(A384-1)*A380,2)))</f>
        <v>Engineering Physics Lab</v>
      </c>
      <c r="D372" s="52"/>
      <c r="E372" s="52"/>
      <c r="F372" s="52"/>
      <c r="G372" s="53"/>
      <c r="H372" s="20">
        <f ca="1">INDIRECT(_xlfn.TEXTJOIN("",TRUE,A383,"!",ADDRESS(18+(A384-1)*A380,6)))</f>
        <v>1</v>
      </c>
      <c r="I372" s="20" t="str">
        <f ca="1">INDIRECT(_xlfn.TEXTJOIN("",TRUE,A383,"!",ADDRESS(18+(A384-1)*A380,13)))</f>
        <v>F</v>
      </c>
      <c r="J372" s="20">
        <f ca="1">INDIRECT(_xlfn.TEXTJOIN("",TRUE,A383,"!",ADDRESS(18+(A384-1)*A380,14)))</f>
        <v>0</v>
      </c>
    </row>
    <row r="373" spans="1:10" ht="27.95" customHeight="1" x14ac:dyDescent="0.25">
      <c r="A373" s="49" t="str">
        <f ca="1">INDIRECT(_xlfn.TEXTJOIN("",TRUE,A383,"!",ADDRESS(19+(A384-1)*A380,1)))</f>
        <v>EEP 001</v>
      </c>
      <c r="B373" s="50"/>
      <c r="C373" s="51" t="str">
        <f ca="1">INDIRECT(_xlfn.TEXTJOIN("",TRUE,A383,"!",ADDRESS(19+(A384-1)*A380,2)))</f>
        <v>Basic Electrical Engineering Lab</v>
      </c>
      <c r="D373" s="52"/>
      <c r="E373" s="52"/>
      <c r="F373" s="52"/>
      <c r="G373" s="53"/>
      <c r="H373" s="20">
        <f ca="1">INDIRECT(_xlfn.TEXTJOIN("",TRUE,A383,"!",ADDRESS(19+(A384-1)*A380,6)))</f>
        <v>1</v>
      </c>
      <c r="I373" s="20" t="str">
        <f ca="1">INDIRECT(_xlfn.TEXTJOIN("",TRUE,A383,"!",ADDRESS(19+(A384-1)*A380,13)))</f>
        <v>F</v>
      </c>
      <c r="J373" s="20">
        <f ca="1">INDIRECT(_xlfn.TEXTJOIN("",TRUE,A383,"!",ADDRESS(19+(A384-1)*A380,14)))</f>
        <v>0</v>
      </c>
    </row>
    <row r="374" spans="1:10" ht="27.95" customHeight="1" x14ac:dyDescent="0.25">
      <c r="A374" s="49" t="str">
        <f ca="1">INDIRECT(_xlfn.TEXTJOIN("",TRUE,A383,"!",ADDRESS(20+(A384-1)*A380,1)))</f>
        <v>CSP 001</v>
      </c>
      <c r="B374" s="50"/>
      <c r="C374" s="51" t="str">
        <f ca="1">INDIRECT(_xlfn.TEXTJOIN("",TRUE,A383,"!",ADDRESS(20+(A384-1)*A380,2)))</f>
        <v>Programming for Problem Solving Lab</v>
      </c>
      <c r="D374" s="52"/>
      <c r="E374" s="52"/>
      <c r="F374" s="52"/>
      <c r="G374" s="53"/>
      <c r="H374" s="20">
        <f ca="1">INDIRECT(_xlfn.TEXTJOIN("",TRUE,A383,"!",ADDRESS(20+(A384-1)*A380,6)))</f>
        <v>1</v>
      </c>
      <c r="I374" s="20" t="str">
        <f ca="1">INDIRECT(_xlfn.TEXTJOIN("",TRUE,A383,"!",ADDRESS(20+(A384-1)*A380,13)))</f>
        <v>F</v>
      </c>
      <c r="J374" s="20">
        <f ca="1">INDIRECT(_xlfn.TEXTJOIN("",TRUE,A383,"!",ADDRESS(20+(A384-1)*A380,14)))</f>
        <v>0</v>
      </c>
    </row>
    <row r="375" spans="1:10" ht="27.95" customHeight="1" x14ac:dyDescent="0.25">
      <c r="A375" s="49" t="str">
        <f ca="1">INDIRECT(_xlfn.TEXTJOIN("",TRUE,A383,"!",ADDRESS(21+(A384-1)*A380,1)))</f>
        <v>MEP 002</v>
      </c>
      <c r="B375" s="50"/>
      <c r="C375" s="51" t="str">
        <f ca="1">INDIRECT(_xlfn.TEXTJOIN("",TRUE,A383,"!",ADDRESS(21+(A384-1)*A380,2)))</f>
        <v>Engineering Graphics &amp; Design Lab</v>
      </c>
      <c r="D375" s="52"/>
      <c r="E375" s="52"/>
      <c r="F375" s="52"/>
      <c r="G375" s="53"/>
      <c r="H375" s="20">
        <f ca="1">INDIRECT(_xlfn.TEXTJOIN("",TRUE,A383,"!",ADDRESS(21+(A384-1)*A380,6)))</f>
        <v>2</v>
      </c>
      <c r="I375" s="20" t="str">
        <f ca="1">INDIRECT(_xlfn.TEXTJOIN("",TRUE,A383,"!",ADDRESS(21+(A384-1)*A380,13)))</f>
        <v>F</v>
      </c>
      <c r="J375" s="20">
        <f ca="1">INDIRECT(_xlfn.TEXTJOIN("",TRUE,A383,"!",ADDRESS(21+(A384-1)*A380,14)))</f>
        <v>0</v>
      </c>
    </row>
    <row r="376" spans="1:10" ht="27.95" customHeight="1" x14ac:dyDescent="0.25">
      <c r="A376" s="49" t="str">
        <f ca="1">INDIRECT(_xlfn.TEXTJOIN("",TRUE,A383,"!",ADDRESS(22+(A384-1)*A380,1)))</f>
        <v>AHP 003</v>
      </c>
      <c r="B376" s="50"/>
      <c r="C376" s="51" t="str">
        <f ca="1">INDIRECT(_xlfn.TEXTJOIN("",TRUE,A383,"!",ADDRESS(22+(A384-1)*A380,2)))</f>
        <v>Introduction to Digital Marketing Lab</v>
      </c>
      <c r="D376" s="52"/>
      <c r="E376" s="52"/>
      <c r="F376" s="52"/>
      <c r="G376" s="53"/>
      <c r="H376" s="20">
        <f ca="1">INDIRECT(_xlfn.TEXTJOIN("",TRUE,A383,"!",ADDRESS(22+(A384-1)*A380,6)))</f>
        <v>1</v>
      </c>
      <c r="I376" s="20" t="str">
        <f ca="1">INDIRECT(_xlfn.TEXTJOIN("",TRUE,A383,"!",ADDRESS(22+(A384-1)*A380,13)))</f>
        <v>F</v>
      </c>
      <c r="J376" s="20">
        <f ca="1">INDIRECT(_xlfn.TEXTJOIN("",TRUE,A383,"!",ADDRESS(22+(A384-1)*A380,14)))</f>
        <v>0</v>
      </c>
    </row>
    <row r="377" spans="1:10" ht="27.95" customHeight="1" x14ac:dyDescent="0.25">
      <c r="A377" s="49" t="str">
        <f ca="1">INDIRECT(_xlfn.TEXTJOIN("",TRUE,A383,"!",ADDRESS(23+(A384-1)*A380,1)))</f>
        <v>AHP 005</v>
      </c>
      <c r="B377" s="50"/>
      <c r="C377" s="51" t="str">
        <f ca="1">INDIRECT(_xlfn.TEXTJOIN("",TRUE,A383,"!",ADDRESS(23+(A384-1)*A380,2)))</f>
        <v>Self Employment &amp; Entrepreneurship Development</v>
      </c>
      <c r="D377" s="52"/>
      <c r="E377" s="52"/>
      <c r="F377" s="52"/>
      <c r="G377" s="53"/>
      <c r="H377" s="20">
        <f ca="1">INDIRECT(_xlfn.TEXTJOIN("",TRUE,A383,"!",ADDRESS(23+(A384-1)*A380,6)))</f>
        <v>1</v>
      </c>
      <c r="I377" s="20" t="str">
        <f ca="1">INDIRECT(_xlfn.TEXTJOIN("",TRUE,A383,"!",ADDRESS(23+(A384-1)*A380,13)))</f>
        <v>F</v>
      </c>
      <c r="J377" s="20">
        <f ca="1">INDIRECT(_xlfn.TEXTJOIN("",TRUE,A383,"!",ADDRESS(23+(A384-1)*A380,14)))</f>
        <v>0</v>
      </c>
    </row>
    <row r="378" spans="1:10" ht="27.95" customHeight="1" x14ac:dyDescent="0.25">
      <c r="A378" s="49" t="str">
        <f ca="1">INDIRECT(_xlfn.TEXTJOIN("",TRUE,A383,"!",ADDRESS(24+(A384-1)*A380,1)))</f>
        <v>GP 02</v>
      </c>
      <c r="B378" s="50"/>
      <c r="C378" s="51" t="str">
        <f ca="1">INDIRECT(_xlfn.TEXTJOIN("",TRUE,A383,"!",ADDRESS(24+(A384-1)*A380,2)))</f>
        <v>General Proficiency ($)</v>
      </c>
      <c r="D378" s="52"/>
      <c r="E378" s="52"/>
      <c r="F378" s="52"/>
      <c r="G378" s="53"/>
      <c r="H378" s="20">
        <f ca="1">INDIRECT(_xlfn.TEXTJOIN("",TRUE,A383,"!",ADDRESS(24+(A384-1)*A380,6)))</f>
        <v>0</v>
      </c>
      <c r="I378" s="54" t="str">
        <f ca="1">INDIRECT(_xlfn.TEXTJOIN("",TRUE,A383,"!",ADDRESS(24+(A384-1)*A380,13)))</f>
        <v>Average</v>
      </c>
      <c r="J378" s="55"/>
    </row>
    <row r="379" spans="1:10" ht="27.95" customHeight="1" x14ac:dyDescent="0.25">
      <c r="A379" s="56" t="s">
        <v>54</v>
      </c>
      <c r="B379" s="56"/>
      <c r="C379" s="56"/>
      <c r="D379" s="56"/>
      <c r="E379" s="56"/>
      <c r="F379" s="56"/>
      <c r="G379" s="56"/>
      <c r="H379" s="16">
        <f ca="1">SUM(H367:H378)</f>
        <v>23</v>
      </c>
      <c r="I379" s="16" t="s">
        <v>46</v>
      </c>
      <c r="J379" s="16" t="e">
        <f ca="1">SUMPRODUCT(J367:J377,H367:H377)</f>
        <v>#N/A</v>
      </c>
    </row>
    <row r="380" spans="1:10" ht="27.95" customHeight="1" x14ac:dyDescent="0.25">
      <c r="A380" s="22">
        <f>ROWS(A367:B378)+9</f>
        <v>21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27.95" customHeight="1" x14ac:dyDescent="0.25">
      <c r="A381" s="57" t="s">
        <v>42</v>
      </c>
      <c r="B381" s="57"/>
      <c r="C381" s="21">
        <f ca="1">INDIRECT(_xlfn.TEXTJOIN("",TRUE,A383,"!",ADDRESS(5+A384*A380,12)))</f>
        <v>0</v>
      </c>
      <c r="D381" s="57" t="s">
        <v>40</v>
      </c>
      <c r="E381" s="57"/>
      <c r="F381" s="18" t="e">
        <f ca="1">INDIRECT(_xlfn.TEXTJOIN("",TRUE,A383,"!",ADDRESS(5+A384*A380,8)))</f>
        <v>#N/A</v>
      </c>
      <c r="G381" s="57" t="s">
        <v>41</v>
      </c>
      <c r="H381" s="57"/>
      <c r="I381" s="58" t="e">
        <f ca="1">INDIRECT(_xlfn.TEXTJOIN("",TRUE,A383,"!",ADDRESS(5+A384*A380,10)))</f>
        <v>#N/A</v>
      </c>
      <c r="J381" s="58"/>
    </row>
    <row r="382" spans="1:10" ht="27.95" customHeight="1" x14ac:dyDescent="0.25">
      <c r="A382" s="19" t="s">
        <v>38</v>
      </c>
      <c r="B382" s="59" t="e">
        <f ca="1">INDIRECT(_xlfn.TEXTJOIN("",TRUE,A383,"!",ADDRESS(5+A384*A380,2)))</f>
        <v>#N/A</v>
      </c>
      <c r="C382" s="59"/>
      <c r="D382" s="60" t="s">
        <v>39</v>
      </c>
      <c r="E382" s="60"/>
      <c r="F382" s="61" t="e">
        <f ca="1">INDIRECT(_xlfn.TEXTJOIN("",TRUE,A383,"!",ADDRESS(5+A384*A380,5)))</f>
        <v>#N/A</v>
      </c>
      <c r="G382" s="61"/>
      <c r="H382" s="61"/>
      <c r="I382" s="61"/>
      <c r="J382" s="61"/>
    </row>
    <row r="383" spans="1:10" ht="27.95" customHeight="1" x14ac:dyDescent="0.25">
      <c r="A383" s="22" t="str">
        <f>A362</f>
        <v>TC_II</v>
      </c>
    </row>
    <row r="384" spans="1:10" ht="27.95" customHeight="1" x14ac:dyDescent="0.25">
      <c r="A384" s="22">
        <f>A363+1</f>
        <v>18</v>
      </c>
    </row>
    <row r="385" spans="1:10" ht="27.95" customHeight="1" x14ac:dyDescent="0.25">
      <c r="A385" s="62" t="s">
        <v>26</v>
      </c>
      <c r="B385" s="62"/>
      <c r="C385" s="62" t="str">
        <f ca="1">INDIRECT(_xlfn.TEXTJOIN("",TRUE,A404,"!",ADDRESS(9+(A405-1)*A401,2)))</f>
        <v>CHANDAN SINGH KORANGA</v>
      </c>
      <c r="D385" s="62"/>
      <c r="E385" s="62"/>
      <c r="F385" s="62" t="s">
        <v>52</v>
      </c>
      <c r="G385" s="62"/>
      <c r="H385" s="62"/>
      <c r="I385" s="63">
        <f ca="1">INDIRECT(_xlfn.TEXTJOIN("",TRUE,A404,"!",ADDRESS(9+(A405-1)*A401,9)))</f>
        <v>250090101019</v>
      </c>
      <c r="J385" s="63"/>
    </row>
    <row r="386" spans="1:10" ht="27.95" customHeight="1" x14ac:dyDescent="0.25">
      <c r="A386" s="62" t="s">
        <v>27</v>
      </c>
      <c r="B386" s="62"/>
      <c r="C386" s="62" t="str">
        <f ca="1">INDIRECT(_xlfn.TEXTJOIN("",TRUE,A404,"!",ADDRESS(9+(A405-1)*A401,5)))</f>
        <v>PREM SINGH KORANGA</v>
      </c>
      <c r="D386" s="62"/>
      <c r="E386" s="62"/>
      <c r="F386" s="64" t="s">
        <v>53</v>
      </c>
      <c r="G386" s="64"/>
      <c r="H386" s="64"/>
      <c r="I386" s="63">
        <f ca="1">INDIRECT(_xlfn.TEXTJOIN("",TRUE,A404,"!",ADDRESS(9+(A405-1)*A401,13)))</f>
        <v>0</v>
      </c>
      <c r="J386" s="63"/>
    </row>
    <row r="387" spans="1:10" ht="27.95" customHeight="1" x14ac:dyDescent="0.25">
      <c r="A387" s="59" t="s">
        <v>30</v>
      </c>
      <c r="B387" s="59"/>
      <c r="C387" s="59" t="s">
        <v>31</v>
      </c>
      <c r="D387" s="59"/>
      <c r="E387" s="59"/>
      <c r="F387" s="59"/>
      <c r="G387" s="59"/>
      <c r="H387" s="15" t="s">
        <v>32</v>
      </c>
      <c r="I387" s="15" t="s">
        <v>12</v>
      </c>
      <c r="J387" s="15" t="s">
        <v>36</v>
      </c>
    </row>
    <row r="388" spans="1:10" ht="27.95" customHeight="1" x14ac:dyDescent="0.25">
      <c r="A388" s="49" t="str">
        <f ca="1">INDIRECT(_xlfn.TEXTJOIN("",TRUE,A404,"!",ADDRESS(13+(A405-1)*A401,1)))</f>
        <v>AHT 001</v>
      </c>
      <c r="B388" s="50"/>
      <c r="C388" s="51" t="str">
        <f ca="1">INDIRECT(_xlfn.TEXTJOIN("",TRUE,A404,"!",ADDRESS(13+(A405-1)*A401,2)))</f>
        <v>Engineering Physics</v>
      </c>
      <c r="D388" s="52"/>
      <c r="E388" s="52"/>
      <c r="F388" s="52"/>
      <c r="G388" s="53"/>
      <c r="H388" s="20">
        <f ca="1">INDIRECT(_xlfn.TEXTJOIN("",TRUE,A404,"!",ADDRESS(13+(A405-1)*A401,6)))</f>
        <v>4</v>
      </c>
      <c r="I388" s="20" t="b">
        <f ca="1">INDIRECT(_xlfn.TEXTJOIN("",TRUE,A404,"!",ADDRESS(13+(A405-1)*A401,13)))</f>
        <v>0</v>
      </c>
      <c r="J388" s="20" t="e">
        <f ca="1">INDIRECT(_xlfn.TEXTJOIN("",TRUE,A404,"!",ADDRESS(13+(A405-1)*A401,14)))</f>
        <v>#N/A</v>
      </c>
    </row>
    <row r="389" spans="1:10" ht="27.95" customHeight="1" x14ac:dyDescent="0.25">
      <c r="A389" s="49" t="str">
        <f ca="1">INDIRECT(_xlfn.TEXTJOIN("",TRUE,A404,"!",ADDRESS(14+(A405-1)*A401,1)))</f>
        <v>AHT 005</v>
      </c>
      <c r="B389" s="50"/>
      <c r="C389" s="51" t="str">
        <f ca="1">INDIRECT(_xlfn.TEXTJOIN("",TRUE,A404,"!",ADDRESS(14+(A405-1)*A401,2)))</f>
        <v>Analytical Mathematics</v>
      </c>
      <c r="D389" s="52"/>
      <c r="E389" s="52"/>
      <c r="F389" s="52"/>
      <c r="G389" s="53"/>
      <c r="H389" s="20">
        <f ca="1">INDIRECT(_xlfn.TEXTJOIN("",TRUE,A404,"!",ADDRESS(14+(A405-1)*A401,6)))</f>
        <v>4</v>
      </c>
      <c r="I389" s="20" t="str">
        <f ca="1">INDIRECT(_xlfn.TEXTJOIN("",TRUE,A404,"!",ADDRESS(14+(A405-1)*A401,13)))</f>
        <v>C</v>
      </c>
      <c r="J389" s="20">
        <f ca="1">INDIRECT(_xlfn.TEXTJOIN("",TRUE,A404,"!",ADDRESS(14+(A405-1)*A401,14)))</f>
        <v>5</v>
      </c>
    </row>
    <row r="390" spans="1:10" ht="27.95" customHeight="1" x14ac:dyDescent="0.25">
      <c r="A390" s="49" t="str">
        <f ca="1">INDIRECT(_xlfn.TEXTJOIN("",TRUE,A404,"!",ADDRESS(15+(A405-1)*A401,1)))</f>
        <v>EET 001</v>
      </c>
      <c r="B390" s="50"/>
      <c r="C390" s="51" t="str">
        <f ca="1">INDIRECT(_xlfn.TEXTJOIN("",TRUE,A404,"!",ADDRESS(15+(A405-1)*A401,2)))</f>
        <v>Basic Electrical Engineering</v>
      </c>
      <c r="D390" s="52"/>
      <c r="E390" s="52"/>
      <c r="F390" s="52"/>
      <c r="G390" s="53"/>
      <c r="H390" s="20">
        <f ca="1">INDIRECT(_xlfn.TEXTJOIN("",TRUE,A404,"!",ADDRESS(15+(A405-1)*A401,6)))</f>
        <v>4</v>
      </c>
      <c r="I390" s="20" t="str">
        <f ca="1">INDIRECT(_xlfn.TEXTJOIN("",TRUE,A404,"!",ADDRESS(15+(A405-1)*A401,13)))</f>
        <v>A</v>
      </c>
      <c r="J390" s="20">
        <f ca="1">INDIRECT(_xlfn.TEXTJOIN("",TRUE,A404,"!",ADDRESS(15+(A405-1)*A401,14)))</f>
        <v>8</v>
      </c>
    </row>
    <row r="391" spans="1:10" ht="27.95" customHeight="1" x14ac:dyDescent="0.25">
      <c r="A391" s="49" t="str">
        <f ca="1">INDIRECT(_xlfn.TEXTJOIN("",TRUE,A404,"!",ADDRESS(16+(A405-1)*A401,1)))</f>
        <v>CST 001</v>
      </c>
      <c r="B391" s="50"/>
      <c r="C391" s="51" t="str">
        <f ca="1">INDIRECT(_xlfn.TEXTJOIN("",TRUE,A404,"!",ADDRESS(16+(A405-1)*A401,2)))</f>
        <v>Programming for Problem Solving</v>
      </c>
      <c r="D391" s="52"/>
      <c r="E391" s="52"/>
      <c r="F391" s="52"/>
      <c r="G391" s="53"/>
      <c r="H391" s="20">
        <f ca="1">INDIRECT(_xlfn.TEXTJOIN("",TRUE,A404,"!",ADDRESS(16+(A405-1)*A401,6)))</f>
        <v>4</v>
      </c>
      <c r="I391" s="20" t="str">
        <f ca="1">INDIRECT(_xlfn.TEXTJOIN("",TRUE,A404,"!",ADDRESS(16+(A405-1)*A401,13)))</f>
        <v>B</v>
      </c>
      <c r="J391" s="20">
        <f ca="1">INDIRECT(_xlfn.TEXTJOIN("",TRUE,A404,"!",ADDRESS(16+(A405-1)*A401,14)))</f>
        <v>6</v>
      </c>
    </row>
    <row r="392" spans="1:10" ht="27.95" customHeight="1" x14ac:dyDescent="0.25">
      <c r="A392" s="49" t="str">
        <f ca="1">INDIRECT(_xlfn.TEXTJOIN("",TRUE,A404,"!",ADDRESS(17+(A405-1)*A401,1)))</f>
        <v>AHT 004</v>
      </c>
      <c r="B392" s="50"/>
      <c r="C392" s="51" t="str">
        <f ca="1">INDIRECT(_xlfn.TEXTJOIN("",TRUE,A404,"!",ADDRESS(17+(A405-1)*A401,2)))</f>
        <v>Environmental Studies ($)</v>
      </c>
      <c r="D392" s="52"/>
      <c r="E392" s="52"/>
      <c r="F392" s="52"/>
      <c r="G392" s="53"/>
      <c r="H392" s="20">
        <f ca="1">INDIRECT(_xlfn.TEXTJOIN("",TRUE,A404,"!",ADDRESS(17+(A405-1)*A401,6)))</f>
        <v>0</v>
      </c>
      <c r="I392" s="20" t="str">
        <f ca="1">INDIRECT(_xlfn.TEXTJOIN("",TRUE,A404,"!",ADDRESS(17+(A405-1)*A401,13)))</f>
        <v>B+</v>
      </c>
      <c r="J392" s="20">
        <f ca="1">INDIRECT(_xlfn.TEXTJOIN("",TRUE,A404,"!",ADDRESS(17+(A405-1)*A401,14)))</f>
        <v>7</v>
      </c>
    </row>
    <row r="393" spans="1:10" ht="27.95" customHeight="1" x14ac:dyDescent="0.25">
      <c r="A393" s="49" t="str">
        <f ca="1">INDIRECT(_xlfn.TEXTJOIN("",TRUE,A404,"!",ADDRESS(18+(A405-1)*A401,1)))</f>
        <v>AHP 001</v>
      </c>
      <c r="B393" s="50"/>
      <c r="C393" s="51" t="str">
        <f ca="1">INDIRECT(_xlfn.TEXTJOIN("",TRUE,A404,"!",ADDRESS(18+(A405-1)*A401,2)))</f>
        <v>Engineering Physics Lab</v>
      </c>
      <c r="D393" s="52"/>
      <c r="E393" s="52"/>
      <c r="F393" s="52"/>
      <c r="G393" s="53"/>
      <c r="H393" s="20">
        <f ca="1">INDIRECT(_xlfn.TEXTJOIN("",TRUE,A404,"!",ADDRESS(18+(A405-1)*A401,6)))</f>
        <v>1</v>
      </c>
      <c r="I393" s="20" t="str">
        <f ca="1">INDIRECT(_xlfn.TEXTJOIN("",TRUE,A404,"!",ADDRESS(18+(A405-1)*A401,13)))</f>
        <v>B+</v>
      </c>
      <c r="J393" s="20">
        <f ca="1">INDIRECT(_xlfn.TEXTJOIN("",TRUE,A404,"!",ADDRESS(18+(A405-1)*A401,14)))</f>
        <v>7</v>
      </c>
    </row>
    <row r="394" spans="1:10" ht="27.95" customHeight="1" x14ac:dyDescent="0.25">
      <c r="A394" s="49" t="str">
        <f ca="1">INDIRECT(_xlfn.TEXTJOIN("",TRUE,A404,"!",ADDRESS(19+(A405-1)*A401,1)))</f>
        <v>EEP 001</v>
      </c>
      <c r="B394" s="50"/>
      <c r="C394" s="51" t="str">
        <f ca="1">INDIRECT(_xlfn.TEXTJOIN("",TRUE,A404,"!",ADDRESS(19+(A405-1)*A401,2)))</f>
        <v>Basic Electrical Engineering Lab</v>
      </c>
      <c r="D394" s="52"/>
      <c r="E394" s="52"/>
      <c r="F394" s="52"/>
      <c r="G394" s="53"/>
      <c r="H394" s="20">
        <f ca="1">INDIRECT(_xlfn.TEXTJOIN("",TRUE,A404,"!",ADDRESS(19+(A405-1)*A401,6)))</f>
        <v>1</v>
      </c>
      <c r="I394" s="20" t="str">
        <f ca="1">INDIRECT(_xlfn.TEXTJOIN("",TRUE,A404,"!",ADDRESS(19+(A405-1)*A401,13)))</f>
        <v>A</v>
      </c>
      <c r="J394" s="20">
        <f ca="1">INDIRECT(_xlfn.TEXTJOIN("",TRUE,A404,"!",ADDRESS(19+(A405-1)*A401,14)))</f>
        <v>8</v>
      </c>
    </row>
    <row r="395" spans="1:10" ht="27.95" customHeight="1" x14ac:dyDescent="0.25">
      <c r="A395" s="49" t="str">
        <f ca="1">INDIRECT(_xlfn.TEXTJOIN("",TRUE,A404,"!",ADDRESS(20+(A405-1)*A401,1)))</f>
        <v>CSP 001</v>
      </c>
      <c r="B395" s="50"/>
      <c r="C395" s="51" t="str">
        <f ca="1">INDIRECT(_xlfn.TEXTJOIN("",TRUE,A404,"!",ADDRESS(20+(A405-1)*A401,2)))</f>
        <v>Programming for Problem Solving Lab</v>
      </c>
      <c r="D395" s="52"/>
      <c r="E395" s="52"/>
      <c r="F395" s="52"/>
      <c r="G395" s="53"/>
      <c r="H395" s="20">
        <f ca="1">INDIRECT(_xlfn.TEXTJOIN("",TRUE,A404,"!",ADDRESS(20+(A405-1)*A401,6)))</f>
        <v>1</v>
      </c>
      <c r="I395" s="20" t="str">
        <f ca="1">INDIRECT(_xlfn.TEXTJOIN("",TRUE,A404,"!",ADDRESS(20+(A405-1)*A401,13)))</f>
        <v>A+</v>
      </c>
      <c r="J395" s="20">
        <f ca="1">INDIRECT(_xlfn.TEXTJOIN("",TRUE,A404,"!",ADDRESS(20+(A405-1)*A401,14)))</f>
        <v>9</v>
      </c>
    </row>
    <row r="396" spans="1:10" ht="27.95" customHeight="1" x14ac:dyDescent="0.25">
      <c r="A396" s="49" t="str">
        <f ca="1">INDIRECT(_xlfn.TEXTJOIN("",TRUE,A404,"!",ADDRESS(21+(A405-1)*A401,1)))</f>
        <v>MEP 002</v>
      </c>
      <c r="B396" s="50"/>
      <c r="C396" s="51" t="str">
        <f ca="1">INDIRECT(_xlfn.TEXTJOIN("",TRUE,A404,"!",ADDRESS(21+(A405-1)*A401,2)))</f>
        <v>Engineering Graphics &amp; Design Lab</v>
      </c>
      <c r="D396" s="52"/>
      <c r="E396" s="52"/>
      <c r="F396" s="52"/>
      <c r="G396" s="53"/>
      <c r="H396" s="20">
        <f ca="1">INDIRECT(_xlfn.TEXTJOIN("",TRUE,A404,"!",ADDRESS(21+(A405-1)*A401,6)))</f>
        <v>2</v>
      </c>
      <c r="I396" s="20" t="str">
        <f ca="1">INDIRECT(_xlfn.TEXTJOIN("",TRUE,A404,"!",ADDRESS(21+(A405-1)*A401,13)))</f>
        <v>B+</v>
      </c>
      <c r="J396" s="20">
        <f ca="1">INDIRECT(_xlfn.TEXTJOIN("",TRUE,A404,"!",ADDRESS(21+(A405-1)*A401,14)))</f>
        <v>7</v>
      </c>
    </row>
    <row r="397" spans="1:10" ht="27.95" customHeight="1" x14ac:dyDescent="0.25">
      <c r="A397" s="49" t="str">
        <f ca="1">INDIRECT(_xlfn.TEXTJOIN("",TRUE,A404,"!",ADDRESS(22+(A405-1)*A401,1)))</f>
        <v>AHP 003</v>
      </c>
      <c r="B397" s="50"/>
      <c r="C397" s="51" t="str">
        <f ca="1">INDIRECT(_xlfn.TEXTJOIN("",TRUE,A404,"!",ADDRESS(22+(A405-1)*A401,2)))</f>
        <v>Introduction to Digital Marketing Lab</v>
      </c>
      <c r="D397" s="52"/>
      <c r="E397" s="52"/>
      <c r="F397" s="52"/>
      <c r="G397" s="53"/>
      <c r="H397" s="20">
        <f ca="1">INDIRECT(_xlfn.TEXTJOIN("",TRUE,A404,"!",ADDRESS(22+(A405-1)*A401,6)))</f>
        <v>1</v>
      </c>
      <c r="I397" s="20" t="str">
        <f ca="1">INDIRECT(_xlfn.TEXTJOIN("",TRUE,A404,"!",ADDRESS(22+(A405-1)*A401,13)))</f>
        <v>A+</v>
      </c>
      <c r="J397" s="20">
        <f ca="1">INDIRECT(_xlfn.TEXTJOIN("",TRUE,A404,"!",ADDRESS(22+(A405-1)*A401,14)))</f>
        <v>9</v>
      </c>
    </row>
    <row r="398" spans="1:10" ht="27.95" customHeight="1" x14ac:dyDescent="0.25">
      <c r="A398" s="49" t="str">
        <f ca="1">INDIRECT(_xlfn.TEXTJOIN("",TRUE,A404,"!",ADDRESS(23+(A405-1)*A401,1)))</f>
        <v>AHP 005</v>
      </c>
      <c r="B398" s="50"/>
      <c r="C398" s="51" t="str">
        <f ca="1">INDIRECT(_xlfn.TEXTJOIN("",TRUE,A404,"!",ADDRESS(23+(A405-1)*A401,2)))</f>
        <v>Self Employment &amp; Entrepreneurship Development</v>
      </c>
      <c r="D398" s="52"/>
      <c r="E398" s="52"/>
      <c r="F398" s="52"/>
      <c r="G398" s="53"/>
      <c r="H398" s="20">
        <f ca="1">INDIRECT(_xlfn.TEXTJOIN("",TRUE,A404,"!",ADDRESS(23+(A405-1)*A401,6)))</f>
        <v>1</v>
      </c>
      <c r="I398" s="20" t="str">
        <f ca="1">INDIRECT(_xlfn.TEXTJOIN("",TRUE,A404,"!",ADDRESS(23+(A405-1)*A401,13)))</f>
        <v>A</v>
      </c>
      <c r="J398" s="20">
        <f ca="1">INDIRECT(_xlfn.TEXTJOIN("",TRUE,A404,"!",ADDRESS(23+(A405-1)*A401,14)))</f>
        <v>8</v>
      </c>
    </row>
    <row r="399" spans="1:10" ht="27.95" customHeight="1" x14ac:dyDescent="0.25">
      <c r="A399" s="49" t="str">
        <f ca="1">INDIRECT(_xlfn.TEXTJOIN("",TRUE,A404,"!",ADDRESS(24+(A405-1)*A401,1)))</f>
        <v>GP 02</v>
      </c>
      <c r="B399" s="50"/>
      <c r="C399" s="51" t="str">
        <f ca="1">INDIRECT(_xlfn.TEXTJOIN("",TRUE,A404,"!",ADDRESS(24+(A405-1)*A401,2)))</f>
        <v>General Proficiency ($)</v>
      </c>
      <c r="D399" s="52"/>
      <c r="E399" s="52"/>
      <c r="F399" s="52"/>
      <c r="G399" s="53"/>
      <c r="H399" s="20">
        <f ca="1">INDIRECT(_xlfn.TEXTJOIN("",TRUE,A404,"!",ADDRESS(24+(A405-1)*A401,6)))</f>
        <v>0</v>
      </c>
      <c r="I399" s="54" t="str">
        <f ca="1">INDIRECT(_xlfn.TEXTJOIN("",TRUE,A404,"!",ADDRESS(24+(A405-1)*A401,13)))</f>
        <v>Excellent</v>
      </c>
      <c r="J399" s="55"/>
    </row>
    <row r="400" spans="1:10" ht="27.95" customHeight="1" x14ac:dyDescent="0.25">
      <c r="A400" s="56" t="s">
        <v>54</v>
      </c>
      <c r="B400" s="56"/>
      <c r="C400" s="56"/>
      <c r="D400" s="56"/>
      <c r="E400" s="56"/>
      <c r="F400" s="56"/>
      <c r="G400" s="56"/>
      <c r="H400" s="16">
        <f ca="1">SUM(H388:H399)</f>
        <v>23</v>
      </c>
      <c r="I400" s="16" t="s">
        <v>46</v>
      </c>
      <c r="J400" s="16" t="e">
        <f ca="1">SUMPRODUCT(J388:J398,H388:H398)</f>
        <v>#N/A</v>
      </c>
    </row>
    <row r="401" spans="1:10" ht="27.95" customHeight="1" x14ac:dyDescent="0.25">
      <c r="A401" s="22">
        <f>ROWS(A388:B399)+9</f>
        <v>21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7.95" customHeight="1" x14ac:dyDescent="0.25">
      <c r="A402" s="57" t="s">
        <v>42</v>
      </c>
      <c r="B402" s="57"/>
      <c r="C402" s="21">
        <f ca="1">INDIRECT(_xlfn.TEXTJOIN("",TRUE,A404,"!",ADDRESS(5+A405*A401,12)))</f>
        <v>19</v>
      </c>
      <c r="D402" s="57" t="s">
        <v>40</v>
      </c>
      <c r="E402" s="57"/>
      <c r="F402" s="18" t="e">
        <f ca="1">INDIRECT(_xlfn.TEXTJOIN("",TRUE,A404,"!",ADDRESS(5+A405*A401,8)))</f>
        <v>#N/A</v>
      </c>
      <c r="G402" s="57" t="s">
        <v>41</v>
      </c>
      <c r="H402" s="57"/>
      <c r="I402" s="58" t="e">
        <f ca="1">INDIRECT(_xlfn.TEXTJOIN("",TRUE,A404,"!",ADDRESS(5+A405*A401,10)))</f>
        <v>#N/A</v>
      </c>
      <c r="J402" s="58"/>
    </row>
    <row r="403" spans="1:10" ht="27.95" customHeight="1" x14ac:dyDescent="0.25">
      <c r="A403" s="19" t="s">
        <v>38</v>
      </c>
      <c r="B403" s="59" t="e">
        <f ca="1">INDIRECT(_xlfn.TEXTJOIN("",TRUE,A404,"!",ADDRESS(5+A405*A401,2)))</f>
        <v>#N/A</v>
      </c>
      <c r="C403" s="59"/>
      <c r="D403" s="60" t="s">
        <v>39</v>
      </c>
      <c r="E403" s="60"/>
      <c r="F403" s="61" t="e">
        <f ca="1">INDIRECT(_xlfn.TEXTJOIN("",TRUE,A404,"!",ADDRESS(5+A405*A401,5)))</f>
        <v>#N/A</v>
      </c>
      <c r="G403" s="61"/>
      <c r="H403" s="61"/>
      <c r="I403" s="61"/>
      <c r="J403" s="61"/>
    </row>
    <row r="404" spans="1:10" ht="27.95" customHeight="1" x14ac:dyDescent="0.25">
      <c r="A404" s="22" t="str">
        <f>A383</f>
        <v>TC_II</v>
      </c>
    </row>
    <row r="405" spans="1:10" ht="27.95" customHeight="1" x14ac:dyDescent="0.25">
      <c r="A405" s="22">
        <f>A384+1</f>
        <v>19</v>
      </c>
    </row>
    <row r="406" spans="1:10" ht="27.95" customHeight="1" x14ac:dyDescent="0.25">
      <c r="A406" s="62" t="s">
        <v>26</v>
      </c>
      <c r="B406" s="62"/>
      <c r="C406" s="62" t="str">
        <f ca="1">INDIRECT(_xlfn.TEXTJOIN("",TRUE,A425,"!",ADDRESS(9+(A426-1)*A422,2)))</f>
        <v>CHARVI SAINSWAN</v>
      </c>
      <c r="D406" s="62"/>
      <c r="E406" s="62"/>
      <c r="F406" s="62" t="s">
        <v>52</v>
      </c>
      <c r="G406" s="62"/>
      <c r="H406" s="62"/>
      <c r="I406" s="63">
        <f ca="1">INDIRECT(_xlfn.TEXTJOIN("",TRUE,A425,"!",ADDRESS(9+(A426-1)*A422,9)))</f>
        <v>250090101020</v>
      </c>
      <c r="J406" s="63"/>
    </row>
    <row r="407" spans="1:10" ht="27.95" customHeight="1" x14ac:dyDescent="0.25">
      <c r="A407" s="62" t="s">
        <v>27</v>
      </c>
      <c r="B407" s="62"/>
      <c r="C407" s="62" t="str">
        <f ca="1">INDIRECT(_xlfn.TEXTJOIN("",TRUE,A425,"!",ADDRESS(9+(A426-1)*A422,5)))</f>
        <v>PURUSHOTAM SINGH SAINSWAN</v>
      </c>
      <c r="D407" s="62"/>
      <c r="E407" s="62"/>
      <c r="F407" s="64" t="s">
        <v>53</v>
      </c>
      <c r="G407" s="64"/>
      <c r="H407" s="64"/>
      <c r="I407" s="63">
        <f ca="1">INDIRECT(_xlfn.TEXTJOIN("",TRUE,A425,"!",ADDRESS(9+(A426-1)*A422,13)))</f>
        <v>0</v>
      </c>
      <c r="J407" s="63"/>
    </row>
    <row r="408" spans="1:10" ht="27.95" customHeight="1" x14ac:dyDescent="0.25">
      <c r="A408" s="59" t="s">
        <v>30</v>
      </c>
      <c r="B408" s="59"/>
      <c r="C408" s="59" t="s">
        <v>31</v>
      </c>
      <c r="D408" s="59"/>
      <c r="E408" s="59"/>
      <c r="F408" s="59"/>
      <c r="G408" s="59"/>
      <c r="H408" s="15" t="s">
        <v>32</v>
      </c>
      <c r="I408" s="15" t="s">
        <v>12</v>
      </c>
      <c r="J408" s="15" t="s">
        <v>36</v>
      </c>
    </row>
    <row r="409" spans="1:10" ht="27.95" customHeight="1" x14ac:dyDescent="0.25">
      <c r="A409" s="49" t="str">
        <f ca="1">INDIRECT(_xlfn.TEXTJOIN("",TRUE,A425,"!",ADDRESS(13+(A426-1)*A422,1)))</f>
        <v>AHT 001</v>
      </c>
      <c r="B409" s="50"/>
      <c r="C409" s="51" t="str">
        <f ca="1">INDIRECT(_xlfn.TEXTJOIN("",TRUE,A425,"!",ADDRESS(13+(A426-1)*A422,2)))</f>
        <v>Engineering Physics</v>
      </c>
      <c r="D409" s="52"/>
      <c r="E409" s="52"/>
      <c r="F409" s="52"/>
      <c r="G409" s="53"/>
      <c r="H409" s="20">
        <f ca="1">INDIRECT(_xlfn.TEXTJOIN("",TRUE,A425,"!",ADDRESS(13+(A426-1)*A422,6)))</f>
        <v>4</v>
      </c>
      <c r="I409" s="20" t="b">
        <f ca="1">INDIRECT(_xlfn.TEXTJOIN("",TRUE,A425,"!",ADDRESS(13+(A426-1)*A422,13)))</f>
        <v>0</v>
      </c>
      <c r="J409" s="20" t="e">
        <f ca="1">INDIRECT(_xlfn.TEXTJOIN("",TRUE,A425,"!",ADDRESS(13+(A426-1)*A422,14)))</f>
        <v>#N/A</v>
      </c>
    </row>
    <row r="410" spans="1:10" ht="27.95" customHeight="1" x14ac:dyDescent="0.25">
      <c r="A410" s="49" t="str">
        <f ca="1">INDIRECT(_xlfn.TEXTJOIN("",TRUE,A425,"!",ADDRESS(14+(A426-1)*A422,1)))</f>
        <v>AHT 005</v>
      </c>
      <c r="B410" s="50"/>
      <c r="C410" s="51" t="str">
        <f ca="1">INDIRECT(_xlfn.TEXTJOIN("",TRUE,A425,"!",ADDRESS(14+(A426-1)*A422,2)))</f>
        <v>Analytical Mathematics</v>
      </c>
      <c r="D410" s="52"/>
      <c r="E410" s="52"/>
      <c r="F410" s="52"/>
      <c r="G410" s="53"/>
      <c r="H410" s="20">
        <f ca="1">INDIRECT(_xlfn.TEXTJOIN("",TRUE,A425,"!",ADDRESS(14+(A426-1)*A422,6)))</f>
        <v>4</v>
      </c>
      <c r="I410" s="20" t="str">
        <f ca="1">INDIRECT(_xlfn.TEXTJOIN("",TRUE,A425,"!",ADDRESS(14+(A426-1)*A422,13)))</f>
        <v>A</v>
      </c>
      <c r="J410" s="20">
        <f ca="1">INDIRECT(_xlfn.TEXTJOIN("",TRUE,A425,"!",ADDRESS(14+(A426-1)*A422,14)))</f>
        <v>8</v>
      </c>
    </row>
    <row r="411" spans="1:10" ht="27.95" customHeight="1" x14ac:dyDescent="0.25">
      <c r="A411" s="49" t="str">
        <f ca="1">INDIRECT(_xlfn.TEXTJOIN("",TRUE,A425,"!",ADDRESS(15+(A426-1)*A422,1)))</f>
        <v>EET 001</v>
      </c>
      <c r="B411" s="50"/>
      <c r="C411" s="51" t="str">
        <f ca="1">INDIRECT(_xlfn.TEXTJOIN("",TRUE,A425,"!",ADDRESS(15+(A426-1)*A422,2)))</f>
        <v>Basic Electrical Engineering</v>
      </c>
      <c r="D411" s="52"/>
      <c r="E411" s="52"/>
      <c r="F411" s="52"/>
      <c r="G411" s="53"/>
      <c r="H411" s="20">
        <f ca="1">INDIRECT(_xlfn.TEXTJOIN("",TRUE,A425,"!",ADDRESS(15+(A426-1)*A422,6)))</f>
        <v>4</v>
      </c>
      <c r="I411" s="20" t="str">
        <f ca="1">INDIRECT(_xlfn.TEXTJOIN("",TRUE,A425,"!",ADDRESS(15+(A426-1)*A422,13)))</f>
        <v>A+</v>
      </c>
      <c r="J411" s="20">
        <f ca="1">INDIRECT(_xlfn.TEXTJOIN("",TRUE,A425,"!",ADDRESS(15+(A426-1)*A422,14)))</f>
        <v>9</v>
      </c>
    </row>
    <row r="412" spans="1:10" ht="27.95" customHeight="1" x14ac:dyDescent="0.25">
      <c r="A412" s="49" t="str">
        <f ca="1">INDIRECT(_xlfn.TEXTJOIN("",TRUE,A425,"!",ADDRESS(16+(A426-1)*A422,1)))</f>
        <v>CST 001</v>
      </c>
      <c r="B412" s="50"/>
      <c r="C412" s="51" t="str">
        <f ca="1">INDIRECT(_xlfn.TEXTJOIN("",TRUE,A425,"!",ADDRESS(16+(A426-1)*A422,2)))</f>
        <v>Programming for Problem Solving</v>
      </c>
      <c r="D412" s="52"/>
      <c r="E412" s="52"/>
      <c r="F412" s="52"/>
      <c r="G412" s="53"/>
      <c r="H412" s="20">
        <f ca="1">INDIRECT(_xlfn.TEXTJOIN("",TRUE,A425,"!",ADDRESS(16+(A426-1)*A422,6)))</f>
        <v>4</v>
      </c>
      <c r="I412" s="20" t="str">
        <f ca="1">INDIRECT(_xlfn.TEXTJOIN("",TRUE,A425,"!",ADDRESS(16+(A426-1)*A422,13)))</f>
        <v>A+</v>
      </c>
      <c r="J412" s="20">
        <f ca="1">INDIRECT(_xlfn.TEXTJOIN("",TRUE,A425,"!",ADDRESS(16+(A426-1)*A422,14)))</f>
        <v>9</v>
      </c>
    </row>
    <row r="413" spans="1:10" ht="27.95" customHeight="1" x14ac:dyDescent="0.25">
      <c r="A413" s="49" t="str">
        <f ca="1">INDIRECT(_xlfn.TEXTJOIN("",TRUE,A425,"!",ADDRESS(17+(A426-1)*A422,1)))</f>
        <v>AHT 004</v>
      </c>
      <c r="B413" s="50"/>
      <c r="C413" s="51" t="str">
        <f ca="1">INDIRECT(_xlfn.TEXTJOIN("",TRUE,A425,"!",ADDRESS(17+(A426-1)*A422,2)))</f>
        <v>Environmental Studies ($)</v>
      </c>
      <c r="D413" s="52"/>
      <c r="E413" s="52"/>
      <c r="F413" s="52"/>
      <c r="G413" s="53"/>
      <c r="H413" s="20">
        <f ca="1">INDIRECT(_xlfn.TEXTJOIN("",TRUE,A425,"!",ADDRESS(17+(A426-1)*A422,6)))</f>
        <v>0</v>
      </c>
      <c r="I413" s="20" t="str">
        <f ca="1">INDIRECT(_xlfn.TEXTJOIN("",TRUE,A425,"!",ADDRESS(17+(A426-1)*A422,13)))</f>
        <v>A</v>
      </c>
      <c r="J413" s="20">
        <f ca="1">INDIRECT(_xlfn.TEXTJOIN("",TRUE,A425,"!",ADDRESS(17+(A426-1)*A422,14)))</f>
        <v>8</v>
      </c>
    </row>
    <row r="414" spans="1:10" ht="27.95" customHeight="1" x14ac:dyDescent="0.25">
      <c r="A414" s="49" t="str">
        <f ca="1">INDIRECT(_xlfn.TEXTJOIN("",TRUE,A425,"!",ADDRESS(18+(A426-1)*A422,1)))</f>
        <v>AHP 001</v>
      </c>
      <c r="B414" s="50"/>
      <c r="C414" s="51" t="str">
        <f ca="1">INDIRECT(_xlfn.TEXTJOIN("",TRUE,A425,"!",ADDRESS(18+(A426-1)*A422,2)))</f>
        <v>Engineering Physics Lab</v>
      </c>
      <c r="D414" s="52"/>
      <c r="E414" s="52"/>
      <c r="F414" s="52"/>
      <c r="G414" s="53"/>
      <c r="H414" s="20">
        <f ca="1">INDIRECT(_xlfn.TEXTJOIN("",TRUE,A425,"!",ADDRESS(18+(A426-1)*A422,6)))</f>
        <v>1</v>
      </c>
      <c r="I414" s="20" t="str">
        <f ca="1">INDIRECT(_xlfn.TEXTJOIN("",TRUE,A425,"!",ADDRESS(18+(A426-1)*A422,13)))</f>
        <v>B+</v>
      </c>
      <c r="J414" s="20">
        <f ca="1">INDIRECT(_xlfn.TEXTJOIN("",TRUE,A425,"!",ADDRESS(18+(A426-1)*A422,14)))</f>
        <v>7</v>
      </c>
    </row>
    <row r="415" spans="1:10" ht="27.95" customHeight="1" x14ac:dyDescent="0.25">
      <c r="A415" s="49" t="str">
        <f ca="1">INDIRECT(_xlfn.TEXTJOIN("",TRUE,A425,"!",ADDRESS(19+(A426-1)*A422,1)))</f>
        <v>EEP 001</v>
      </c>
      <c r="B415" s="50"/>
      <c r="C415" s="51" t="str">
        <f ca="1">INDIRECT(_xlfn.TEXTJOIN("",TRUE,A425,"!",ADDRESS(19+(A426-1)*A422,2)))</f>
        <v>Basic Electrical Engineering Lab</v>
      </c>
      <c r="D415" s="52"/>
      <c r="E415" s="52"/>
      <c r="F415" s="52"/>
      <c r="G415" s="53"/>
      <c r="H415" s="20">
        <f ca="1">INDIRECT(_xlfn.TEXTJOIN("",TRUE,A425,"!",ADDRESS(19+(A426-1)*A422,6)))</f>
        <v>1</v>
      </c>
      <c r="I415" s="20" t="str">
        <f ca="1">INDIRECT(_xlfn.TEXTJOIN("",TRUE,A425,"!",ADDRESS(19+(A426-1)*A422,13)))</f>
        <v>O</v>
      </c>
      <c r="J415" s="20">
        <f ca="1">INDIRECT(_xlfn.TEXTJOIN("",TRUE,A425,"!",ADDRESS(19+(A426-1)*A422,14)))</f>
        <v>10</v>
      </c>
    </row>
    <row r="416" spans="1:10" ht="27.95" customHeight="1" x14ac:dyDescent="0.25">
      <c r="A416" s="49" t="str">
        <f ca="1">INDIRECT(_xlfn.TEXTJOIN("",TRUE,A425,"!",ADDRESS(20+(A426-1)*A422,1)))</f>
        <v>CSP 001</v>
      </c>
      <c r="B416" s="50"/>
      <c r="C416" s="51" t="str">
        <f ca="1">INDIRECT(_xlfn.TEXTJOIN("",TRUE,A425,"!",ADDRESS(20+(A426-1)*A422,2)))</f>
        <v>Programming for Problem Solving Lab</v>
      </c>
      <c r="D416" s="52"/>
      <c r="E416" s="52"/>
      <c r="F416" s="52"/>
      <c r="G416" s="53"/>
      <c r="H416" s="20">
        <f ca="1">INDIRECT(_xlfn.TEXTJOIN("",TRUE,A425,"!",ADDRESS(20+(A426-1)*A422,6)))</f>
        <v>1</v>
      </c>
      <c r="I416" s="20" t="str">
        <f ca="1">INDIRECT(_xlfn.TEXTJOIN("",TRUE,A425,"!",ADDRESS(20+(A426-1)*A422,13)))</f>
        <v>O</v>
      </c>
      <c r="J416" s="20">
        <f ca="1">INDIRECT(_xlfn.TEXTJOIN("",TRUE,A425,"!",ADDRESS(20+(A426-1)*A422,14)))</f>
        <v>10</v>
      </c>
    </row>
    <row r="417" spans="1:10" ht="27.95" customHeight="1" x14ac:dyDescent="0.25">
      <c r="A417" s="49" t="str">
        <f ca="1">INDIRECT(_xlfn.TEXTJOIN("",TRUE,A425,"!",ADDRESS(21+(A426-1)*A422,1)))</f>
        <v>MEP 002</v>
      </c>
      <c r="B417" s="50"/>
      <c r="C417" s="51" t="str">
        <f ca="1">INDIRECT(_xlfn.TEXTJOIN("",TRUE,A425,"!",ADDRESS(21+(A426-1)*A422,2)))</f>
        <v>Engineering Graphics &amp; Design Lab</v>
      </c>
      <c r="D417" s="52"/>
      <c r="E417" s="52"/>
      <c r="F417" s="52"/>
      <c r="G417" s="53"/>
      <c r="H417" s="20">
        <f ca="1">INDIRECT(_xlfn.TEXTJOIN("",TRUE,A425,"!",ADDRESS(21+(A426-1)*A422,6)))</f>
        <v>2</v>
      </c>
      <c r="I417" s="20" t="str">
        <f ca="1">INDIRECT(_xlfn.TEXTJOIN("",TRUE,A425,"!",ADDRESS(21+(A426-1)*A422,13)))</f>
        <v>B+</v>
      </c>
      <c r="J417" s="20">
        <f ca="1">INDIRECT(_xlfn.TEXTJOIN("",TRUE,A425,"!",ADDRESS(21+(A426-1)*A422,14)))</f>
        <v>7</v>
      </c>
    </row>
    <row r="418" spans="1:10" ht="27.95" customHeight="1" x14ac:dyDescent="0.25">
      <c r="A418" s="49" t="str">
        <f ca="1">INDIRECT(_xlfn.TEXTJOIN("",TRUE,A425,"!",ADDRESS(22+(A426-1)*A422,1)))</f>
        <v>AHP 003</v>
      </c>
      <c r="B418" s="50"/>
      <c r="C418" s="51" t="str">
        <f ca="1">INDIRECT(_xlfn.TEXTJOIN("",TRUE,A425,"!",ADDRESS(22+(A426-1)*A422,2)))</f>
        <v>Introduction to Digital Marketing Lab</v>
      </c>
      <c r="D418" s="52"/>
      <c r="E418" s="52"/>
      <c r="F418" s="52"/>
      <c r="G418" s="53"/>
      <c r="H418" s="20">
        <f ca="1">INDIRECT(_xlfn.TEXTJOIN("",TRUE,A425,"!",ADDRESS(22+(A426-1)*A422,6)))</f>
        <v>1</v>
      </c>
      <c r="I418" s="20" t="str">
        <f ca="1">INDIRECT(_xlfn.TEXTJOIN("",TRUE,A425,"!",ADDRESS(22+(A426-1)*A422,13)))</f>
        <v>A</v>
      </c>
      <c r="J418" s="20">
        <f ca="1">INDIRECT(_xlfn.TEXTJOIN("",TRUE,A425,"!",ADDRESS(22+(A426-1)*A422,14)))</f>
        <v>8</v>
      </c>
    </row>
    <row r="419" spans="1:10" ht="27.95" customHeight="1" x14ac:dyDescent="0.25">
      <c r="A419" s="49" t="str">
        <f ca="1">INDIRECT(_xlfn.TEXTJOIN("",TRUE,A425,"!",ADDRESS(23+(A426-1)*A422,1)))</f>
        <v>AHP 005</v>
      </c>
      <c r="B419" s="50"/>
      <c r="C419" s="51" t="str">
        <f ca="1">INDIRECT(_xlfn.TEXTJOIN("",TRUE,A425,"!",ADDRESS(23+(A426-1)*A422,2)))</f>
        <v>Self Employment &amp; Entrepreneurship Development</v>
      </c>
      <c r="D419" s="52"/>
      <c r="E419" s="52"/>
      <c r="F419" s="52"/>
      <c r="G419" s="53"/>
      <c r="H419" s="20">
        <f ca="1">INDIRECT(_xlfn.TEXTJOIN("",TRUE,A425,"!",ADDRESS(23+(A426-1)*A422,6)))</f>
        <v>1</v>
      </c>
      <c r="I419" s="20" t="str">
        <f ca="1">INDIRECT(_xlfn.TEXTJOIN("",TRUE,A425,"!",ADDRESS(23+(A426-1)*A422,13)))</f>
        <v>B+</v>
      </c>
      <c r="J419" s="20">
        <f ca="1">INDIRECT(_xlfn.TEXTJOIN("",TRUE,A425,"!",ADDRESS(23+(A426-1)*A422,14)))</f>
        <v>7</v>
      </c>
    </row>
    <row r="420" spans="1:10" ht="27.95" customHeight="1" x14ac:dyDescent="0.25">
      <c r="A420" s="49" t="str">
        <f ca="1">INDIRECT(_xlfn.TEXTJOIN("",TRUE,A425,"!",ADDRESS(24+(A426-1)*A422,1)))</f>
        <v>GP 02</v>
      </c>
      <c r="B420" s="50"/>
      <c r="C420" s="51" t="str">
        <f ca="1">INDIRECT(_xlfn.TEXTJOIN("",TRUE,A425,"!",ADDRESS(24+(A426-1)*A422,2)))</f>
        <v>General Proficiency ($)</v>
      </c>
      <c r="D420" s="52"/>
      <c r="E420" s="52"/>
      <c r="F420" s="52"/>
      <c r="G420" s="53"/>
      <c r="H420" s="20">
        <f ca="1">INDIRECT(_xlfn.TEXTJOIN("",TRUE,A425,"!",ADDRESS(24+(A426-1)*A422,6)))</f>
        <v>0</v>
      </c>
      <c r="I420" s="54" t="str">
        <f ca="1">INDIRECT(_xlfn.TEXTJOIN("",TRUE,A425,"!",ADDRESS(24+(A426-1)*A422,13)))</f>
        <v>Excellent</v>
      </c>
      <c r="J420" s="55"/>
    </row>
    <row r="421" spans="1:10" ht="27.95" customHeight="1" x14ac:dyDescent="0.25">
      <c r="A421" s="56" t="s">
        <v>54</v>
      </c>
      <c r="B421" s="56"/>
      <c r="C421" s="56"/>
      <c r="D421" s="56"/>
      <c r="E421" s="56"/>
      <c r="F421" s="56"/>
      <c r="G421" s="56"/>
      <c r="H421" s="16">
        <f ca="1">SUM(H409:H420)</f>
        <v>23</v>
      </c>
      <c r="I421" s="16" t="s">
        <v>46</v>
      </c>
      <c r="J421" s="16" t="e">
        <f ca="1">SUMPRODUCT(J409:J419,H409:H419)</f>
        <v>#N/A</v>
      </c>
    </row>
    <row r="422" spans="1:10" ht="27.95" customHeight="1" x14ac:dyDescent="0.25">
      <c r="A422" s="22">
        <f>ROWS(A409:B420)+9</f>
        <v>21</v>
      </c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27.95" customHeight="1" x14ac:dyDescent="0.25">
      <c r="A423" s="57" t="s">
        <v>42</v>
      </c>
      <c r="B423" s="57"/>
      <c r="C423" s="21">
        <f ca="1">INDIRECT(_xlfn.TEXTJOIN("",TRUE,A425,"!",ADDRESS(5+A426*A422,12)))</f>
        <v>19</v>
      </c>
      <c r="D423" s="57" t="s">
        <v>40</v>
      </c>
      <c r="E423" s="57"/>
      <c r="F423" s="18" t="e">
        <f ca="1">INDIRECT(_xlfn.TEXTJOIN("",TRUE,A425,"!",ADDRESS(5+A426*A422,8)))</f>
        <v>#N/A</v>
      </c>
      <c r="G423" s="57" t="s">
        <v>41</v>
      </c>
      <c r="H423" s="57"/>
      <c r="I423" s="58" t="e">
        <f ca="1">INDIRECT(_xlfn.TEXTJOIN("",TRUE,A425,"!",ADDRESS(5+A426*A422,10)))</f>
        <v>#N/A</v>
      </c>
      <c r="J423" s="58"/>
    </row>
    <row r="424" spans="1:10" ht="27.95" customHeight="1" x14ac:dyDescent="0.25">
      <c r="A424" s="19" t="s">
        <v>38</v>
      </c>
      <c r="B424" s="59" t="e">
        <f ca="1">INDIRECT(_xlfn.TEXTJOIN("",TRUE,A425,"!",ADDRESS(5+A426*A422,2)))</f>
        <v>#N/A</v>
      </c>
      <c r="C424" s="59"/>
      <c r="D424" s="60" t="s">
        <v>39</v>
      </c>
      <c r="E424" s="60"/>
      <c r="F424" s="61" t="e">
        <f ca="1">INDIRECT(_xlfn.TEXTJOIN("",TRUE,A425,"!",ADDRESS(5+A426*A422,5)))</f>
        <v>#N/A</v>
      </c>
      <c r="G424" s="61"/>
      <c r="H424" s="61"/>
      <c r="I424" s="61"/>
      <c r="J424" s="61"/>
    </row>
    <row r="425" spans="1:10" ht="27.95" customHeight="1" x14ac:dyDescent="0.25">
      <c r="A425" s="22" t="str">
        <f>A404</f>
        <v>TC_II</v>
      </c>
    </row>
    <row r="426" spans="1:10" ht="27.95" customHeight="1" x14ac:dyDescent="0.25">
      <c r="A426" s="22">
        <f>A405+1</f>
        <v>20</v>
      </c>
    </row>
    <row r="427" spans="1:10" ht="27.95" customHeight="1" x14ac:dyDescent="0.25">
      <c r="A427" s="62" t="s">
        <v>26</v>
      </c>
      <c r="B427" s="62"/>
      <c r="C427" s="62" t="str">
        <f ca="1">INDIRECT(_xlfn.TEXTJOIN("",TRUE,A446,"!",ADDRESS(9+(A447-1)*A443,2)))</f>
        <v>DIPANSHU RAUTELA</v>
      </c>
      <c r="D427" s="62"/>
      <c r="E427" s="62"/>
      <c r="F427" s="62" t="s">
        <v>52</v>
      </c>
      <c r="G427" s="62"/>
      <c r="H427" s="62"/>
      <c r="I427" s="63">
        <f ca="1">INDIRECT(_xlfn.TEXTJOIN("",TRUE,A446,"!",ADDRESS(9+(A447-1)*A443,9)))</f>
        <v>250090101021</v>
      </c>
      <c r="J427" s="63"/>
    </row>
    <row r="428" spans="1:10" ht="27.95" customHeight="1" x14ac:dyDescent="0.25">
      <c r="A428" s="62" t="s">
        <v>27</v>
      </c>
      <c r="B428" s="62"/>
      <c r="C428" s="62" t="str">
        <f ca="1">INDIRECT(_xlfn.TEXTJOIN("",TRUE,A446,"!",ADDRESS(9+(A447-1)*A443,5)))</f>
        <v>BAGAMBAR SINGH RAUTELA</v>
      </c>
      <c r="D428" s="62"/>
      <c r="E428" s="62"/>
      <c r="F428" s="64" t="s">
        <v>53</v>
      </c>
      <c r="G428" s="64"/>
      <c r="H428" s="64"/>
      <c r="I428" s="63">
        <f ca="1">INDIRECT(_xlfn.TEXTJOIN("",TRUE,A446,"!",ADDRESS(9+(A447-1)*A443,13)))</f>
        <v>0</v>
      </c>
      <c r="J428" s="63"/>
    </row>
    <row r="429" spans="1:10" ht="27.95" customHeight="1" x14ac:dyDescent="0.25">
      <c r="A429" s="59" t="s">
        <v>30</v>
      </c>
      <c r="B429" s="59"/>
      <c r="C429" s="59" t="s">
        <v>31</v>
      </c>
      <c r="D429" s="59"/>
      <c r="E429" s="59"/>
      <c r="F429" s="59"/>
      <c r="G429" s="59"/>
      <c r="H429" s="15" t="s">
        <v>32</v>
      </c>
      <c r="I429" s="15" t="s">
        <v>12</v>
      </c>
      <c r="J429" s="15" t="s">
        <v>36</v>
      </c>
    </row>
    <row r="430" spans="1:10" ht="27.95" customHeight="1" x14ac:dyDescent="0.25">
      <c r="A430" s="49" t="str">
        <f ca="1">INDIRECT(_xlfn.TEXTJOIN("",TRUE,A446,"!",ADDRESS(13+(A447-1)*A443,1)))</f>
        <v>AHT 001</v>
      </c>
      <c r="B430" s="50"/>
      <c r="C430" s="51" t="str">
        <f ca="1">INDIRECT(_xlfn.TEXTJOIN("",TRUE,A446,"!",ADDRESS(13+(A447-1)*A443,2)))</f>
        <v>Engineering Physics</v>
      </c>
      <c r="D430" s="52"/>
      <c r="E430" s="52"/>
      <c r="F430" s="52"/>
      <c r="G430" s="53"/>
      <c r="H430" s="20">
        <f ca="1">INDIRECT(_xlfn.TEXTJOIN("",TRUE,A446,"!",ADDRESS(13+(A447-1)*A443,6)))</f>
        <v>4</v>
      </c>
      <c r="I430" s="20" t="b">
        <f ca="1">INDIRECT(_xlfn.TEXTJOIN("",TRUE,A446,"!",ADDRESS(13+(A447-1)*A443,13)))</f>
        <v>0</v>
      </c>
      <c r="J430" s="20" t="e">
        <f ca="1">INDIRECT(_xlfn.TEXTJOIN("",TRUE,A446,"!",ADDRESS(13+(A447-1)*A443,14)))</f>
        <v>#N/A</v>
      </c>
    </row>
    <row r="431" spans="1:10" ht="27.95" customHeight="1" x14ac:dyDescent="0.25">
      <c r="A431" s="49" t="str">
        <f ca="1">INDIRECT(_xlfn.TEXTJOIN("",TRUE,A446,"!",ADDRESS(14+(A447-1)*A443,1)))</f>
        <v>AHT 005</v>
      </c>
      <c r="B431" s="50"/>
      <c r="C431" s="51" t="str">
        <f ca="1">INDIRECT(_xlfn.TEXTJOIN("",TRUE,A446,"!",ADDRESS(14+(A447-1)*A443,2)))</f>
        <v>Analytical Mathematics</v>
      </c>
      <c r="D431" s="52"/>
      <c r="E431" s="52"/>
      <c r="F431" s="52"/>
      <c r="G431" s="53"/>
      <c r="H431" s="20">
        <f ca="1">INDIRECT(_xlfn.TEXTJOIN("",TRUE,A446,"!",ADDRESS(14+(A447-1)*A443,6)))</f>
        <v>4</v>
      </c>
      <c r="I431" s="20" t="str">
        <f ca="1">INDIRECT(_xlfn.TEXTJOIN("",TRUE,A446,"!",ADDRESS(14+(A447-1)*A443,13)))</f>
        <v>B</v>
      </c>
      <c r="J431" s="20">
        <f ca="1">INDIRECT(_xlfn.TEXTJOIN("",TRUE,A446,"!",ADDRESS(14+(A447-1)*A443,14)))</f>
        <v>6</v>
      </c>
    </row>
    <row r="432" spans="1:10" ht="27.95" customHeight="1" x14ac:dyDescent="0.25">
      <c r="A432" s="49" t="str">
        <f ca="1">INDIRECT(_xlfn.TEXTJOIN("",TRUE,A446,"!",ADDRESS(15+(A447-1)*A443,1)))</f>
        <v>EET 001</v>
      </c>
      <c r="B432" s="50"/>
      <c r="C432" s="51" t="str">
        <f ca="1">INDIRECT(_xlfn.TEXTJOIN("",TRUE,A446,"!",ADDRESS(15+(A447-1)*A443,2)))</f>
        <v>Basic Electrical Engineering</v>
      </c>
      <c r="D432" s="52"/>
      <c r="E432" s="52"/>
      <c r="F432" s="52"/>
      <c r="G432" s="53"/>
      <c r="H432" s="20">
        <f ca="1">INDIRECT(_xlfn.TEXTJOIN("",TRUE,A446,"!",ADDRESS(15+(A447-1)*A443,6)))</f>
        <v>4</v>
      </c>
      <c r="I432" s="20" t="str">
        <f ca="1">INDIRECT(_xlfn.TEXTJOIN("",TRUE,A446,"!",ADDRESS(15+(A447-1)*A443,13)))</f>
        <v>B+</v>
      </c>
      <c r="J432" s="20">
        <f ca="1">INDIRECT(_xlfn.TEXTJOIN("",TRUE,A446,"!",ADDRESS(15+(A447-1)*A443,14)))</f>
        <v>7</v>
      </c>
    </row>
    <row r="433" spans="1:10" ht="27.95" customHeight="1" x14ac:dyDescent="0.25">
      <c r="A433" s="49" t="str">
        <f ca="1">INDIRECT(_xlfn.TEXTJOIN("",TRUE,A446,"!",ADDRESS(16+(A447-1)*A443,1)))</f>
        <v>CST 001</v>
      </c>
      <c r="B433" s="50"/>
      <c r="C433" s="51" t="str">
        <f ca="1">INDIRECT(_xlfn.TEXTJOIN("",TRUE,A446,"!",ADDRESS(16+(A447-1)*A443,2)))</f>
        <v>Programming for Problem Solving</v>
      </c>
      <c r="D433" s="52"/>
      <c r="E433" s="52"/>
      <c r="F433" s="52"/>
      <c r="G433" s="53"/>
      <c r="H433" s="20">
        <f ca="1">INDIRECT(_xlfn.TEXTJOIN("",TRUE,A446,"!",ADDRESS(16+(A447-1)*A443,6)))</f>
        <v>4</v>
      </c>
      <c r="I433" s="20" t="str">
        <f ca="1">INDIRECT(_xlfn.TEXTJOIN("",TRUE,A446,"!",ADDRESS(16+(A447-1)*A443,13)))</f>
        <v>O</v>
      </c>
      <c r="J433" s="20">
        <f ca="1">INDIRECT(_xlfn.TEXTJOIN("",TRUE,A446,"!",ADDRESS(16+(A447-1)*A443,14)))</f>
        <v>10</v>
      </c>
    </row>
    <row r="434" spans="1:10" ht="27.95" customHeight="1" x14ac:dyDescent="0.25">
      <c r="A434" s="49" t="str">
        <f ca="1">INDIRECT(_xlfn.TEXTJOIN("",TRUE,A446,"!",ADDRESS(17+(A447-1)*A443,1)))</f>
        <v>AHT 004</v>
      </c>
      <c r="B434" s="50"/>
      <c r="C434" s="51" t="str">
        <f ca="1">INDIRECT(_xlfn.TEXTJOIN("",TRUE,A446,"!",ADDRESS(17+(A447-1)*A443,2)))</f>
        <v>Environmental Studies ($)</v>
      </c>
      <c r="D434" s="52"/>
      <c r="E434" s="52"/>
      <c r="F434" s="52"/>
      <c r="G434" s="53"/>
      <c r="H434" s="20">
        <f ca="1">INDIRECT(_xlfn.TEXTJOIN("",TRUE,A446,"!",ADDRESS(17+(A447-1)*A443,6)))</f>
        <v>0</v>
      </c>
      <c r="I434" s="20" t="str">
        <f ca="1">INDIRECT(_xlfn.TEXTJOIN("",TRUE,A446,"!",ADDRESS(17+(A447-1)*A443,13)))</f>
        <v>B+</v>
      </c>
      <c r="J434" s="20">
        <f ca="1">INDIRECT(_xlfn.TEXTJOIN("",TRUE,A446,"!",ADDRESS(17+(A447-1)*A443,14)))</f>
        <v>7</v>
      </c>
    </row>
    <row r="435" spans="1:10" ht="27.95" customHeight="1" x14ac:dyDescent="0.25">
      <c r="A435" s="49" t="str">
        <f ca="1">INDIRECT(_xlfn.TEXTJOIN("",TRUE,A446,"!",ADDRESS(18+(A447-1)*A443,1)))</f>
        <v>AHP 001</v>
      </c>
      <c r="B435" s="50"/>
      <c r="C435" s="51" t="str">
        <f ca="1">INDIRECT(_xlfn.TEXTJOIN("",TRUE,A446,"!",ADDRESS(18+(A447-1)*A443,2)))</f>
        <v>Engineering Physics Lab</v>
      </c>
      <c r="D435" s="52"/>
      <c r="E435" s="52"/>
      <c r="F435" s="52"/>
      <c r="G435" s="53"/>
      <c r="H435" s="20">
        <f ca="1">INDIRECT(_xlfn.TEXTJOIN("",TRUE,A446,"!",ADDRESS(18+(A447-1)*A443,6)))</f>
        <v>1</v>
      </c>
      <c r="I435" s="20" t="str">
        <f ca="1">INDIRECT(_xlfn.TEXTJOIN("",TRUE,A446,"!",ADDRESS(18+(A447-1)*A443,13)))</f>
        <v>B+</v>
      </c>
      <c r="J435" s="20">
        <f ca="1">INDIRECT(_xlfn.TEXTJOIN("",TRUE,A446,"!",ADDRESS(18+(A447-1)*A443,14)))</f>
        <v>7</v>
      </c>
    </row>
    <row r="436" spans="1:10" ht="27.95" customHeight="1" x14ac:dyDescent="0.25">
      <c r="A436" s="49" t="str">
        <f ca="1">INDIRECT(_xlfn.TEXTJOIN("",TRUE,A446,"!",ADDRESS(19+(A447-1)*A443,1)))</f>
        <v>EEP 001</v>
      </c>
      <c r="B436" s="50"/>
      <c r="C436" s="51" t="str">
        <f ca="1">INDIRECT(_xlfn.TEXTJOIN("",TRUE,A446,"!",ADDRESS(19+(A447-1)*A443,2)))</f>
        <v>Basic Electrical Engineering Lab</v>
      </c>
      <c r="D436" s="52"/>
      <c r="E436" s="52"/>
      <c r="F436" s="52"/>
      <c r="G436" s="53"/>
      <c r="H436" s="20">
        <f ca="1">INDIRECT(_xlfn.TEXTJOIN("",TRUE,A446,"!",ADDRESS(19+(A447-1)*A443,6)))</f>
        <v>1</v>
      </c>
      <c r="I436" s="20" t="str">
        <f ca="1">INDIRECT(_xlfn.TEXTJOIN("",TRUE,A446,"!",ADDRESS(19+(A447-1)*A443,13)))</f>
        <v>A+</v>
      </c>
      <c r="J436" s="20">
        <f ca="1">INDIRECT(_xlfn.TEXTJOIN("",TRUE,A446,"!",ADDRESS(19+(A447-1)*A443,14)))</f>
        <v>9</v>
      </c>
    </row>
    <row r="437" spans="1:10" ht="27.95" customHeight="1" x14ac:dyDescent="0.25">
      <c r="A437" s="49" t="str">
        <f ca="1">INDIRECT(_xlfn.TEXTJOIN("",TRUE,A446,"!",ADDRESS(20+(A447-1)*A443,1)))</f>
        <v>CSP 001</v>
      </c>
      <c r="B437" s="50"/>
      <c r="C437" s="51" t="str">
        <f ca="1">INDIRECT(_xlfn.TEXTJOIN("",TRUE,A446,"!",ADDRESS(20+(A447-1)*A443,2)))</f>
        <v>Programming for Problem Solving Lab</v>
      </c>
      <c r="D437" s="52"/>
      <c r="E437" s="52"/>
      <c r="F437" s="52"/>
      <c r="G437" s="53"/>
      <c r="H437" s="20">
        <f ca="1">INDIRECT(_xlfn.TEXTJOIN("",TRUE,A446,"!",ADDRESS(20+(A447-1)*A443,6)))</f>
        <v>1</v>
      </c>
      <c r="I437" s="20" t="str">
        <f ca="1">INDIRECT(_xlfn.TEXTJOIN("",TRUE,A446,"!",ADDRESS(20+(A447-1)*A443,13)))</f>
        <v>O</v>
      </c>
      <c r="J437" s="20">
        <f ca="1">INDIRECT(_xlfn.TEXTJOIN("",TRUE,A446,"!",ADDRESS(20+(A447-1)*A443,14)))</f>
        <v>10</v>
      </c>
    </row>
    <row r="438" spans="1:10" ht="27.95" customHeight="1" x14ac:dyDescent="0.25">
      <c r="A438" s="49" t="str">
        <f ca="1">INDIRECT(_xlfn.TEXTJOIN("",TRUE,A446,"!",ADDRESS(21+(A447-1)*A443,1)))</f>
        <v>MEP 002</v>
      </c>
      <c r="B438" s="50"/>
      <c r="C438" s="51" t="str">
        <f ca="1">INDIRECT(_xlfn.TEXTJOIN("",TRUE,A446,"!",ADDRESS(21+(A447-1)*A443,2)))</f>
        <v>Engineering Graphics &amp; Design Lab</v>
      </c>
      <c r="D438" s="52"/>
      <c r="E438" s="52"/>
      <c r="F438" s="52"/>
      <c r="G438" s="53"/>
      <c r="H438" s="20">
        <f ca="1">INDIRECT(_xlfn.TEXTJOIN("",TRUE,A446,"!",ADDRESS(21+(A447-1)*A443,6)))</f>
        <v>2</v>
      </c>
      <c r="I438" s="20" t="str">
        <f ca="1">INDIRECT(_xlfn.TEXTJOIN("",TRUE,A446,"!",ADDRESS(21+(A447-1)*A443,13)))</f>
        <v>A</v>
      </c>
      <c r="J438" s="20">
        <f ca="1">INDIRECT(_xlfn.TEXTJOIN("",TRUE,A446,"!",ADDRESS(21+(A447-1)*A443,14)))</f>
        <v>8</v>
      </c>
    </row>
    <row r="439" spans="1:10" ht="27.95" customHeight="1" x14ac:dyDescent="0.25">
      <c r="A439" s="49" t="str">
        <f ca="1">INDIRECT(_xlfn.TEXTJOIN("",TRUE,A446,"!",ADDRESS(22+(A447-1)*A443,1)))</f>
        <v>AHP 003</v>
      </c>
      <c r="B439" s="50"/>
      <c r="C439" s="51" t="str">
        <f ca="1">INDIRECT(_xlfn.TEXTJOIN("",TRUE,A446,"!",ADDRESS(22+(A447-1)*A443,2)))</f>
        <v>Introduction to Digital Marketing Lab</v>
      </c>
      <c r="D439" s="52"/>
      <c r="E439" s="52"/>
      <c r="F439" s="52"/>
      <c r="G439" s="53"/>
      <c r="H439" s="20">
        <f ca="1">INDIRECT(_xlfn.TEXTJOIN("",TRUE,A446,"!",ADDRESS(22+(A447-1)*A443,6)))</f>
        <v>1</v>
      </c>
      <c r="I439" s="20" t="str">
        <f ca="1">INDIRECT(_xlfn.TEXTJOIN("",TRUE,A446,"!",ADDRESS(22+(A447-1)*A443,13)))</f>
        <v>A</v>
      </c>
      <c r="J439" s="20">
        <f ca="1">INDIRECT(_xlfn.TEXTJOIN("",TRUE,A446,"!",ADDRESS(22+(A447-1)*A443,14)))</f>
        <v>8</v>
      </c>
    </row>
    <row r="440" spans="1:10" ht="27.95" customHeight="1" x14ac:dyDescent="0.25">
      <c r="A440" s="49" t="str">
        <f ca="1">INDIRECT(_xlfn.TEXTJOIN("",TRUE,A446,"!",ADDRESS(23+(A447-1)*A443,1)))</f>
        <v>AHP 005</v>
      </c>
      <c r="B440" s="50"/>
      <c r="C440" s="51" t="str">
        <f ca="1">INDIRECT(_xlfn.TEXTJOIN("",TRUE,A446,"!",ADDRESS(23+(A447-1)*A443,2)))</f>
        <v>Self Employment &amp; Entrepreneurship Development</v>
      </c>
      <c r="D440" s="52"/>
      <c r="E440" s="52"/>
      <c r="F440" s="52"/>
      <c r="G440" s="53"/>
      <c r="H440" s="20">
        <f ca="1">INDIRECT(_xlfn.TEXTJOIN("",TRUE,A446,"!",ADDRESS(23+(A447-1)*A443,6)))</f>
        <v>1</v>
      </c>
      <c r="I440" s="20" t="str">
        <f ca="1">INDIRECT(_xlfn.TEXTJOIN("",TRUE,A446,"!",ADDRESS(23+(A447-1)*A443,13)))</f>
        <v>A</v>
      </c>
      <c r="J440" s="20">
        <f ca="1">INDIRECT(_xlfn.TEXTJOIN("",TRUE,A446,"!",ADDRESS(23+(A447-1)*A443,14)))</f>
        <v>8</v>
      </c>
    </row>
    <row r="441" spans="1:10" ht="27.95" customHeight="1" x14ac:dyDescent="0.25">
      <c r="A441" s="49" t="str">
        <f ca="1">INDIRECT(_xlfn.TEXTJOIN("",TRUE,A446,"!",ADDRESS(24+(A447-1)*A443,1)))</f>
        <v>GP 02</v>
      </c>
      <c r="B441" s="50"/>
      <c r="C441" s="51" t="str">
        <f ca="1">INDIRECT(_xlfn.TEXTJOIN("",TRUE,A446,"!",ADDRESS(24+(A447-1)*A443,2)))</f>
        <v>General Proficiency ($)</v>
      </c>
      <c r="D441" s="52"/>
      <c r="E441" s="52"/>
      <c r="F441" s="52"/>
      <c r="G441" s="53"/>
      <c r="H441" s="20">
        <f ca="1">INDIRECT(_xlfn.TEXTJOIN("",TRUE,A446,"!",ADDRESS(24+(A447-1)*A443,6)))</f>
        <v>0</v>
      </c>
      <c r="I441" s="54" t="str">
        <f ca="1">INDIRECT(_xlfn.TEXTJOIN("",TRUE,A446,"!",ADDRESS(24+(A447-1)*A443,13)))</f>
        <v>Excellent</v>
      </c>
      <c r="J441" s="55"/>
    </row>
    <row r="442" spans="1:10" ht="27.95" customHeight="1" x14ac:dyDescent="0.25">
      <c r="A442" s="56" t="s">
        <v>54</v>
      </c>
      <c r="B442" s="56"/>
      <c r="C442" s="56"/>
      <c r="D442" s="56"/>
      <c r="E442" s="56"/>
      <c r="F442" s="56"/>
      <c r="G442" s="56"/>
      <c r="H442" s="16">
        <f ca="1">SUM(H430:H441)</f>
        <v>23</v>
      </c>
      <c r="I442" s="16" t="s">
        <v>46</v>
      </c>
      <c r="J442" s="16" t="e">
        <f ca="1">SUMPRODUCT(J430:J440,H430:H440)</f>
        <v>#N/A</v>
      </c>
    </row>
    <row r="443" spans="1:10" ht="27.95" customHeight="1" x14ac:dyDescent="0.25">
      <c r="A443" s="22">
        <f>ROWS(A430:B441)+9</f>
        <v>21</v>
      </c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27.95" customHeight="1" x14ac:dyDescent="0.25">
      <c r="A444" s="57" t="s">
        <v>42</v>
      </c>
      <c r="B444" s="57"/>
      <c r="C444" s="21">
        <f ca="1">INDIRECT(_xlfn.TEXTJOIN("",TRUE,A446,"!",ADDRESS(5+A447*A443,12)))</f>
        <v>19</v>
      </c>
      <c r="D444" s="57" t="s">
        <v>40</v>
      </c>
      <c r="E444" s="57"/>
      <c r="F444" s="18" t="e">
        <f ca="1">INDIRECT(_xlfn.TEXTJOIN("",TRUE,A446,"!",ADDRESS(5+A447*A443,8)))</f>
        <v>#N/A</v>
      </c>
      <c r="G444" s="57" t="s">
        <v>41</v>
      </c>
      <c r="H444" s="57"/>
      <c r="I444" s="58" t="e">
        <f ca="1">INDIRECT(_xlfn.TEXTJOIN("",TRUE,A446,"!",ADDRESS(5+A447*A443,10)))</f>
        <v>#N/A</v>
      </c>
      <c r="J444" s="58"/>
    </row>
    <row r="445" spans="1:10" ht="27.95" customHeight="1" x14ac:dyDescent="0.25">
      <c r="A445" s="19" t="s">
        <v>38</v>
      </c>
      <c r="B445" s="59" t="e">
        <f ca="1">INDIRECT(_xlfn.TEXTJOIN("",TRUE,A446,"!",ADDRESS(5+A447*A443,2)))</f>
        <v>#N/A</v>
      </c>
      <c r="C445" s="59"/>
      <c r="D445" s="60" t="s">
        <v>39</v>
      </c>
      <c r="E445" s="60"/>
      <c r="F445" s="61" t="e">
        <f ca="1">INDIRECT(_xlfn.TEXTJOIN("",TRUE,A446,"!",ADDRESS(5+A447*A443,5)))</f>
        <v>#N/A</v>
      </c>
      <c r="G445" s="61"/>
      <c r="H445" s="61"/>
      <c r="I445" s="61"/>
      <c r="J445" s="61"/>
    </row>
    <row r="446" spans="1:10" ht="27.95" customHeight="1" x14ac:dyDescent="0.25">
      <c r="A446" s="22" t="str">
        <f>A425</f>
        <v>TC_II</v>
      </c>
    </row>
    <row r="447" spans="1:10" ht="27.95" customHeight="1" x14ac:dyDescent="0.25">
      <c r="A447" s="22">
        <f>A426+1</f>
        <v>21</v>
      </c>
    </row>
    <row r="448" spans="1:10" ht="27.95" customHeight="1" x14ac:dyDescent="0.25">
      <c r="A448" s="62" t="s">
        <v>26</v>
      </c>
      <c r="B448" s="62"/>
      <c r="C448" s="62" t="str">
        <f ca="1">INDIRECT(_xlfn.TEXTJOIN("",TRUE,A467,"!",ADDRESS(9+(A468-1)*A464,2)))</f>
        <v>DIVYANSH NAUTIYAL</v>
      </c>
      <c r="D448" s="62"/>
      <c r="E448" s="62"/>
      <c r="F448" s="62" t="s">
        <v>52</v>
      </c>
      <c r="G448" s="62"/>
      <c r="H448" s="62"/>
      <c r="I448" s="63">
        <f ca="1">INDIRECT(_xlfn.TEXTJOIN("",TRUE,A467,"!",ADDRESS(9+(A468-1)*A464,9)))</f>
        <v>250090101022</v>
      </c>
      <c r="J448" s="63"/>
    </row>
    <row r="449" spans="1:10" ht="27.95" customHeight="1" x14ac:dyDescent="0.25">
      <c r="A449" s="62" t="s">
        <v>27</v>
      </c>
      <c r="B449" s="62"/>
      <c r="C449" s="62" t="str">
        <f ca="1">INDIRECT(_xlfn.TEXTJOIN("",TRUE,A467,"!",ADDRESS(9+(A468-1)*A464,5)))</f>
        <v>SANJAY NAUTIYAL</v>
      </c>
      <c r="D449" s="62"/>
      <c r="E449" s="62"/>
      <c r="F449" s="64" t="s">
        <v>53</v>
      </c>
      <c r="G449" s="64"/>
      <c r="H449" s="64"/>
      <c r="I449" s="63">
        <f ca="1">INDIRECT(_xlfn.TEXTJOIN("",TRUE,A467,"!",ADDRESS(9+(A468-1)*A464,13)))</f>
        <v>0</v>
      </c>
      <c r="J449" s="63"/>
    </row>
    <row r="450" spans="1:10" ht="27.95" customHeight="1" x14ac:dyDescent="0.25">
      <c r="A450" s="59" t="s">
        <v>30</v>
      </c>
      <c r="B450" s="59"/>
      <c r="C450" s="59" t="s">
        <v>31</v>
      </c>
      <c r="D450" s="59"/>
      <c r="E450" s="59"/>
      <c r="F450" s="59"/>
      <c r="G450" s="59"/>
      <c r="H450" s="15" t="s">
        <v>32</v>
      </c>
      <c r="I450" s="15" t="s">
        <v>12</v>
      </c>
      <c r="J450" s="15" t="s">
        <v>36</v>
      </c>
    </row>
    <row r="451" spans="1:10" ht="27.95" customHeight="1" x14ac:dyDescent="0.25">
      <c r="A451" s="49" t="str">
        <f ca="1">INDIRECT(_xlfn.TEXTJOIN("",TRUE,A467,"!",ADDRESS(13+(A468-1)*A464,1)))</f>
        <v>AHT 001</v>
      </c>
      <c r="B451" s="50"/>
      <c r="C451" s="51" t="str">
        <f ca="1">INDIRECT(_xlfn.TEXTJOIN("",TRUE,A467,"!",ADDRESS(13+(A468-1)*A464,2)))</f>
        <v>Engineering Physics</v>
      </c>
      <c r="D451" s="52"/>
      <c r="E451" s="52"/>
      <c r="F451" s="52"/>
      <c r="G451" s="53"/>
      <c r="H451" s="20">
        <f ca="1">INDIRECT(_xlfn.TEXTJOIN("",TRUE,A467,"!",ADDRESS(13+(A468-1)*A464,6)))</f>
        <v>4</v>
      </c>
      <c r="I451" s="20" t="b">
        <f ca="1">INDIRECT(_xlfn.TEXTJOIN("",TRUE,A467,"!",ADDRESS(13+(A468-1)*A464,13)))</f>
        <v>0</v>
      </c>
      <c r="J451" s="20" t="e">
        <f ca="1">INDIRECT(_xlfn.TEXTJOIN("",TRUE,A467,"!",ADDRESS(13+(A468-1)*A464,14)))</f>
        <v>#N/A</v>
      </c>
    </row>
    <row r="452" spans="1:10" ht="27.95" customHeight="1" x14ac:dyDescent="0.25">
      <c r="A452" s="49" t="str">
        <f ca="1">INDIRECT(_xlfn.TEXTJOIN("",TRUE,A467,"!",ADDRESS(14+(A468-1)*A464,1)))</f>
        <v>AHT 005</v>
      </c>
      <c r="B452" s="50"/>
      <c r="C452" s="51" t="str">
        <f ca="1">INDIRECT(_xlfn.TEXTJOIN("",TRUE,A467,"!",ADDRESS(14+(A468-1)*A464,2)))</f>
        <v>Analytical Mathematics</v>
      </c>
      <c r="D452" s="52"/>
      <c r="E452" s="52"/>
      <c r="F452" s="52"/>
      <c r="G452" s="53"/>
      <c r="H452" s="20">
        <f ca="1">INDIRECT(_xlfn.TEXTJOIN("",TRUE,A467,"!",ADDRESS(14+(A468-1)*A464,6)))</f>
        <v>4</v>
      </c>
      <c r="I452" s="20" t="str">
        <f ca="1">INDIRECT(_xlfn.TEXTJOIN("",TRUE,A467,"!",ADDRESS(14+(A468-1)*A464,13)))</f>
        <v>A+</v>
      </c>
      <c r="J452" s="20">
        <f ca="1">INDIRECT(_xlfn.TEXTJOIN("",TRUE,A467,"!",ADDRESS(14+(A468-1)*A464,14)))</f>
        <v>9</v>
      </c>
    </row>
    <row r="453" spans="1:10" ht="27.95" customHeight="1" x14ac:dyDescent="0.25">
      <c r="A453" s="49" t="str">
        <f ca="1">INDIRECT(_xlfn.TEXTJOIN("",TRUE,A467,"!",ADDRESS(15+(A468-1)*A464,1)))</f>
        <v>EET 001</v>
      </c>
      <c r="B453" s="50"/>
      <c r="C453" s="51" t="str">
        <f ca="1">INDIRECT(_xlfn.TEXTJOIN("",TRUE,A467,"!",ADDRESS(15+(A468-1)*A464,2)))</f>
        <v>Basic Electrical Engineering</v>
      </c>
      <c r="D453" s="52"/>
      <c r="E453" s="52"/>
      <c r="F453" s="52"/>
      <c r="G453" s="53"/>
      <c r="H453" s="20">
        <f ca="1">INDIRECT(_xlfn.TEXTJOIN("",TRUE,A467,"!",ADDRESS(15+(A468-1)*A464,6)))</f>
        <v>4</v>
      </c>
      <c r="I453" s="20" t="str">
        <f ca="1">INDIRECT(_xlfn.TEXTJOIN("",TRUE,A467,"!",ADDRESS(15+(A468-1)*A464,13)))</f>
        <v>A+</v>
      </c>
      <c r="J453" s="20">
        <f ca="1">INDIRECT(_xlfn.TEXTJOIN("",TRUE,A467,"!",ADDRESS(15+(A468-1)*A464,14)))</f>
        <v>9</v>
      </c>
    </row>
    <row r="454" spans="1:10" ht="27.95" customHeight="1" x14ac:dyDescent="0.25">
      <c r="A454" s="49" t="str">
        <f ca="1">INDIRECT(_xlfn.TEXTJOIN("",TRUE,A467,"!",ADDRESS(16+(A468-1)*A464,1)))</f>
        <v>CST 001</v>
      </c>
      <c r="B454" s="50"/>
      <c r="C454" s="51" t="str">
        <f ca="1">INDIRECT(_xlfn.TEXTJOIN("",TRUE,A467,"!",ADDRESS(16+(A468-1)*A464,2)))</f>
        <v>Programming for Problem Solving</v>
      </c>
      <c r="D454" s="52"/>
      <c r="E454" s="52"/>
      <c r="F454" s="52"/>
      <c r="G454" s="53"/>
      <c r="H454" s="20">
        <f ca="1">INDIRECT(_xlfn.TEXTJOIN("",TRUE,A467,"!",ADDRESS(16+(A468-1)*A464,6)))</f>
        <v>4</v>
      </c>
      <c r="I454" s="20" t="str">
        <f ca="1">INDIRECT(_xlfn.TEXTJOIN("",TRUE,A467,"!",ADDRESS(16+(A468-1)*A464,13)))</f>
        <v>O</v>
      </c>
      <c r="J454" s="20">
        <f ca="1">INDIRECT(_xlfn.TEXTJOIN("",TRUE,A467,"!",ADDRESS(16+(A468-1)*A464,14)))</f>
        <v>10</v>
      </c>
    </row>
    <row r="455" spans="1:10" ht="27.95" customHeight="1" x14ac:dyDescent="0.25">
      <c r="A455" s="49" t="str">
        <f ca="1">INDIRECT(_xlfn.TEXTJOIN("",TRUE,A467,"!",ADDRESS(17+(A468-1)*A464,1)))</f>
        <v>AHT 004</v>
      </c>
      <c r="B455" s="50"/>
      <c r="C455" s="51" t="str">
        <f ca="1">INDIRECT(_xlfn.TEXTJOIN("",TRUE,A467,"!",ADDRESS(17+(A468-1)*A464,2)))</f>
        <v>Environmental Studies ($)</v>
      </c>
      <c r="D455" s="52"/>
      <c r="E455" s="52"/>
      <c r="F455" s="52"/>
      <c r="G455" s="53"/>
      <c r="H455" s="20">
        <f ca="1">INDIRECT(_xlfn.TEXTJOIN("",TRUE,A467,"!",ADDRESS(17+(A468-1)*A464,6)))</f>
        <v>0</v>
      </c>
      <c r="I455" s="20" t="str">
        <f ca="1">INDIRECT(_xlfn.TEXTJOIN("",TRUE,A467,"!",ADDRESS(17+(A468-1)*A464,13)))</f>
        <v>O</v>
      </c>
      <c r="J455" s="20">
        <f ca="1">INDIRECT(_xlfn.TEXTJOIN("",TRUE,A467,"!",ADDRESS(17+(A468-1)*A464,14)))</f>
        <v>10</v>
      </c>
    </row>
    <row r="456" spans="1:10" ht="27.95" customHeight="1" x14ac:dyDescent="0.25">
      <c r="A456" s="49" t="str">
        <f ca="1">INDIRECT(_xlfn.TEXTJOIN("",TRUE,A467,"!",ADDRESS(18+(A468-1)*A464,1)))</f>
        <v>AHP 001</v>
      </c>
      <c r="B456" s="50"/>
      <c r="C456" s="51" t="str">
        <f ca="1">INDIRECT(_xlfn.TEXTJOIN("",TRUE,A467,"!",ADDRESS(18+(A468-1)*A464,2)))</f>
        <v>Engineering Physics Lab</v>
      </c>
      <c r="D456" s="52"/>
      <c r="E456" s="52"/>
      <c r="F456" s="52"/>
      <c r="G456" s="53"/>
      <c r="H456" s="20">
        <f ca="1">INDIRECT(_xlfn.TEXTJOIN("",TRUE,A467,"!",ADDRESS(18+(A468-1)*A464,6)))</f>
        <v>1</v>
      </c>
      <c r="I456" s="20" t="str">
        <f ca="1">INDIRECT(_xlfn.TEXTJOIN("",TRUE,A467,"!",ADDRESS(18+(A468-1)*A464,13)))</f>
        <v>O</v>
      </c>
      <c r="J456" s="20">
        <f ca="1">INDIRECT(_xlfn.TEXTJOIN("",TRUE,A467,"!",ADDRESS(18+(A468-1)*A464,14)))</f>
        <v>10</v>
      </c>
    </row>
    <row r="457" spans="1:10" ht="27.95" customHeight="1" x14ac:dyDescent="0.25">
      <c r="A457" s="49" t="str">
        <f ca="1">INDIRECT(_xlfn.TEXTJOIN("",TRUE,A467,"!",ADDRESS(19+(A468-1)*A464,1)))</f>
        <v>EEP 001</v>
      </c>
      <c r="B457" s="50"/>
      <c r="C457" s="51" t="str">
        <f ca="1">INDIRECT(_xlfn.TEXTJOIN("",TRUE,A467,"!",ADDRESS(19+(A468-1)*A464,2)))</f>
        <v>Basic Electrical Engineering Lab</v>
      </c>
      <c r="D457" s="52"/>
      <c r="E457" s="52"/>
      <c r="F457" s="52"/>
      <c r="G457" s="53"/>
      <c r="H457" s="20">
        <f ca="1">INDIRECT(_xlfn.TEXTJOIN("",TRUE,A467,"!",ADDRESS(19+(A468-1)*A464,6)))</f>
        <v>1</v>
      </c>
      <c r="I457" s="20" t="str">
        <f ca="1">INDIRECT(_xlfn.TEXTJOIN("",TRUE,A467,"!",ADDRESS(19+(A468-1)*A464,13)))</f>
        <v>O</v>
      </c>
      <c r="J457" s="20">
        <f ca="1">INDIRECT(_xlfn.TEXTJOIN("",TRUE,A467,"!",ADDRESS(19+(A468-1)*A464,14)))</f>
        <v>10</v>
      </c>
    </row>
    <row r="458" spans="1:10" ht="27.95" customHeight="1" x14ac:dyDescent="0.25">
      <c r="A458" s="49" t="str">
        <f ca="1">INDIRECT(_xlfn.TEXTJOIN("",TRUE,A467,"!",ADDRESS(20+(A468-1)*A464,1)))</f>
        <v>CSP 001</v>
      </c>
      <c r="B458" s="50"/>
      <c r="C458" s="51" t="str">
        <f ca="1">INDIRECT(_xlfn.TEXTJOIN("",TRUE,A467,"!",ADDRESS(20+(A468-1)*A464,2)))</f>
        <v>Programming for Problem Solving Lab</v>
      </c>
      <c r="D458" s="52"/>
      <c r="E458" s="52"/>
      <c r="F458" s="52"/>
      <c r="G458" s="53"/>
      <c r="H458" s="20">
        <f ca="1">INDIRECT(_xlfn.TEXTJOIN("",TRUE,A467,"!",ADDRESS(20+(A468-1)*A464,6)))</f>
        <v>1</v>
      </c>
      <c r="I458" s="20" t="str">
        <f ca="1">INDIRECT(_xlfn.TEXTJOIN("",TRUE,A467,"!",ADDRESS(20+(A468-1)*A464,13)))</f>
        <v>O</v>
      </c>
      <c r="J458" s="20">
        <f ca="1">INDIRECT(_xlfn.TEXTJOIN("",TRUE,A467,"!",ADDRESS(20+(A468-1)*A464,14)))</f>
        <v>10</v>
      </c>
    </row>
    <row r="459" spans="1:10" ht="27.95" customHeight="1" x14ac:dyDescent="0.25">
      <c r="A459" s="49" t="str">
        <f ca="1">INDIRECT(_xlfn.TEXTJOIN("",TRUE,A467,"!",ADDRESS(21+(A468-1)*A464,1)))</f>
        <v>MEP 002</v>
      </c>
      <c r="B459" s="50"/>
      <c r="C459" s="51" t="str">
        <f ca="1">INDIRECT(_xlfn.TEXTJOIN("",TRUE,A467,"!",ADDRESS(21+(A468-1)*A464,2)))</f>
        <v>Engineering Graphics &amp; Design Lab</v>
      </c>
      <c r="D459" s="52"/>
      <c r="E459" s="52"/>
      <c r="F459" s="52"/>
      <c r="G459" s="53"/>
      <c r="H459" s="20">
        <f ca="1">INDIRECT(_xlfn.TEXTJOIN("",TRUE,A467,"!",ADDRESS(21+(A468-1)*A464,6)))</f>
        <v>2</v>
      </c>
      <c r="I459" s="20" t="str">
        <f ca="1">INDIRECT(_xlfn.TEXTJOIN("",TRUE,A467,"!",ADDRESS(21+(A468-1)*A464,13)))</f>
        <v>O</v>
      </c>
      <c r="J459" s="20">
        <f ca="1">INDIRECT(_xlfn.TEXTJOIN("",TRUE,A467,"!",ADDRESS(21+(A468-1)*A464,14)))</f>
        <v>10</v>
      </c>
    </row>
    <row r="460" spans="1:10" ht="27.95" customHeight="1" x14ac:dyDescent="0.25">
      <c r="A460" s="49" t="str">
        <f ca="1">INDIRECT(_xlfn.TEXTJOIN("",TRUE,A467,"!",ADDRESS(22+(A468-1)*A464,1)))</f>
        <v>AHP 003</v>
      </c>
      <c r="B460" s="50"/>
      <c r="C460" s="51" t="str">
        <f ca="1">INDIRECT(_xlfn.TEXTJOIN("",TRUE,A467,"!",ADDRESS(22+(A468-1)*A464,2)))</f>
        <v>Introduction to Digital Marketing Lab</v>
      </c>
      <c r="D460" s="52"/>
      <c r="E460" s="52"/>
      <c r="F460" s="52"/>
      <c r="G460" s="53"/>
      <c r="H460" s="20">
        <f ca="1">INDIRECT(_xlfn.TEXTJOIN("",TRUE,A467,"!",ADDRESS(22+(A468-1)*A464,6)))</f>
        <v>1</v>
      </c>
      <c r="I460" s="20" t="str">
        <f ca="1">INDIRECT(_xlfn.TEXTJOIN("",TRUE,A467,"!",ADDRESS(22+(A468-1)*A464,13)))</f>
        <v>A+</v>
      </c>
      <c r="J460" s="20">
        <f ca="1">INDIRECT(_xlfn.TEXTJOIN("",TRUE,A467,"!",ADDRESS(22+(A468-1)*A464,14)))</f>
        <v>9</v>
      </c>
    </row>
    <row r="461" spans="1:10" ht="27.95" customHeight="1" x14ac:dyDescent="0.25">
      <c r="A461" s="49" t="str">
        <f ca="1">INDIRECT(_xlfn.TEXTJOIN("",TRUE,A467,"!",ADDRESS(23+(A468-1)*A464,1)))</f>
        <v>AHP 005</v>
      </c>
      <c r="B461" s="50"/>
      <c r="C461" s="51" t="str">
        <f ca="1">INDIRECT(_xlfn.TEXTJOIN("",TRUE,A467,"!",ADDRESS(23+(A468-1)*A464,2)))</f>
        <v>Self Employment &amp; Entrepreneurship Development</v>
      </c>
      <c r="D461" s="52"/>
      <c r="E461" s="52"/>
      <c r="F461" s="52"/>
      <c r="G461" s="53"/>
      <c r="H461" s="20">
        <f ca="1">INDIRECT(_xlfn.TEXTJOIN("",TRUE,A467,"!",ADDRESS(23+(A468-1)*A464,6)))</f>
        <v>1</v>
      </c>
      <c r="I461" s="20" t="str">
        <f ca="1">INDIRECT(_xlfn.TEXTJOIN("",TRUE,A467,"!",ADDRESS(23+(A468-1)*A464,13)))</f>
        <v>A+</v>
      </c>
      <c r="J461" s="20">
        <f ca="1">INDIRECT(_xlfn.TEXTJOIN("",TRUE,A467,"!",ADDRESS(23+(A468-1)*A464,14)))</f>
        <v>9</v>
      </c>
    </row>
    <row r="462" spans="1:10" ht="27.95" customHeight="1" x14ac:dyDescent="0.25">
      <c r="A462" s="49" t="str">
        <f ca="1">INDIRECT(_xlfn.TEXTJOIN("",TRUE,A467,"!",ADDRESS(24+(A468-1)*A464,1)))</f>
        <v>GP 02</v>
      </c>
      <c r="B462" s="50"/>
      <c r="C462" s="51" t="str">
        <f ca="1">INDIRECT(_xlfn.TEXTJOIN("",TRUE,A467,"!",ADDRESS(24+(A468-1)*A464,2)))</f>
        <v>General Proficiency ($)</v>
      </c>
      <c r="D462" s="52"/>
      <c r="E462" s="52"/>
      <c r="F462" s="52"/>
      <c r="G462" s="53"/>
      <c r="H462" s="20">
        <f ca="1">INDIRECT(_xlfn.TEXTJOIN("",TRUE,A467,"!",ADDRESS(24+(A468-1)*A464,6)))</f>
        <v>0</v>
      </c>
      <c r="I462" s="54" t="str">
        <f ca="1">INDIRECT(_xlfn.TEXTJOIN("",TRUE,A467,"!",ADDRESS(24+(A468-1)*A464,13)))</f>
        <v>Excellent</v>
      </c>
      <c r="J462" s="55"/>
    </row>
    <row r="463" spans="1:10" ht="27.95" customHeight="1" x14ac:dyDescent="0.25">
      <c r="A463" s="56" t="s">
        <v>54</v>
      </c>
      <c r="B463" s="56"/>
      <c r="C463" s="56"/>
      <c r="D463" s="56"/>
      <c r="E463" s="56"/>
      <c r="F463" s="56"/>
      <c r="G463" s="56"/>
      <c r="H463" s="16">
        <f ca="1">SUM(H451:H462)</f>
        <v>23</v>
      </c>
      <c r="I463" s="16" t="s">
        <v>46</v>
      </c>
      <c r="J463" s="16" t="e">
        <f ca="1">SUMPRODUCT(J451:J461,H451:H461)</f>
        <v>#N/A</v>
      </c>
    </row>
    <row r="464" spans="1:10" ht="27.95" customHeight="1" x14ac:dyDescent="0.25">
      <c r="A464" s="22">
        <f>ROWS(A451:B462)+9</f>
        <v>21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7.95" customHeight="1" x14ac:dyDescent="0.25">
      <c r="A465" s="57" t="s">
        <v>42</v>
      </c>
      <c r="B465" s="57"/>
      <c r="C465" s="21">
        <f ca="1">INDIRECT(_xlfn.TEXTJOIN("",TRUE,A467,"!",ADDRESS(5+A468*A464,12)))</f>
        <v>19</v>
      </c>
      <c r="D465" s="57" t="s">
        <v>40</v>
      </c>
      <c r="E465" s="57"/>
      <c r="F465" s="18" t="e">
        <f ca="1">INDIRECT(_xlfn.TEXTJOIN("",TRUE,A467,"!",ADDRESS(5+A468*A464,8)))</f>
        <v>#N/A</v>
      </c>
      <c r="G465" s="57" t="s">
        <v>41</v>
      </c>
      <c r="H465" s="57"/>
      <c r="I465" s="58" t="e">
        <f ca="1">INDIRECT(_xlfn.TEXTJOIN("",TRUE,A467,"!",ADDRESS(5+A468*A464,10)))</f>
        <v>#N/A</v>
      </c>
      <c r="J465" s="58"/>
    </row>
    <row r="466" spans="1:10" ht="27.95" customHeight="1" x14ac:dyDescent="0.25">
      <c r="A466" s="19" t="s">
        <v>38</v>
      </c>
      <c r="B466" s="59" t="e">
        <f ca="1">INDIRECT(_xlfn.TEXTJOIN("",TRUE,A467,"!",ADDRESS(5+A468*A464,2)))</f>
        <v>#N/A</v>
      </c>
      <c r="C466" s="59"/>
      <c r="D466" s="60" t="s">
        <v>39</v>
      </c>
      <c r="E466" s="60"/>
      <c r="F466" s="61" t="e">
        <f ca="1">INDIRECT(_xlfn.TEXTJOIN("",TRUE,A467,"!",ADDRESS(5+A468*A464,5)))</f>
        <v>#N/A</v>
      </c>
      <c r="G466" s="61"/>
      <c r="H466" s="61"/>
      <c r="I466" s="61"/>
      <c r="J466" s="61"/>
    </row>
    <row r="467" spans="1:10" ht="27.95" customHeight="1" x14ac:dyDescent="0.25">
      <c r="A467" s="22" t="str">
        <f>A446</f>
        <v>TC_II</v>
      </c>
    </row>
    <row r="468" spans="1:10" ht="27.95" customHeight="1" x14ac:dyDescent="0.25">
      <c r="A468" s="22">
        <f>A447+1</f>
        <v>22</v>
      </c>
    </row>
    <row r="469" spans="1:10" ht="27.95" customHeight="1" x14ac:dyDescent="0.25">
      <c r="A469" s="62" t="s">
        <v>26</v>
      </c>
      <c r="B469" s="62"/>
      <c r="C469" s="62" t="str">
        <f ca="1">INDIRECT(_xlfn.TEXTJOIN("",TRUE,A488,"!",ADDRESS(9+(A489-1)*A485,2)))</f>
        <v>DIVYANSHU RAWAT</v>
      </c>
      <c r="D469" s="62"/>
      <c r="E469" s="62"/>
      <c r="F469" s="62" t="s">
        <v>52</v>
      </c>
      <c r="G469" s="62"/>
      <c r="H469" s="62"/>
      <c r="I469" s="63">
        <f ca="1">INDIRECT(_xlfn.TEXTJOIN("",TRUE,A488,"!",ADDRESS(9+(A489-1)*A485,9)))</f>
        <v>250090101023</v>
      </c>
      <c r="J469" s="63"/>
    </row>
    <row r="470" spans="1:10" ht="27.95" customHeight="1" x14ac:dyDescent="0.25">
      <c r="A470" s="62" t="s">
        <v>27</v>
      </c>
      <c r="B470" s="62"/>
      <c r="C470" s="62" t="str">
        <f ca="1">INDIRECT(_xlfn.TEXTJOIN("",TRUE,A488,"!",ADDRESS(9+(A489-1)*A485,5)))</f>
        <v>SUKHDEEP SINGH</v>
      </c>
      <c r="D470" s="62"/>
      <c r="E470" s="62"/>
      <c r="F470" s="64" t="s">
        <v>53</v>
      </c>
      <c r="G470" s="64"/>
      <c r="H470" s="64"/>
      <c r="I470" s="63">
        <f ca="1">INDIRECT(_xlfn.TEXTJOIN("",TRUE,A488,"!",ADDRESS(9+(A489-1)*A485,13)))</f>
        <v>0</v>
      </c>
      <c r="J470" s="63"/>
    </row>
    <row r="471" spans="1:10" ht="27.95" customHeight="1" x14ac:dyDescent="0.25">
      <c r="A471" s="59" t="s">
        <v>30</v>
      </c>
      <c r="B471" s="59"/>
      <c r="C471" s="59" t="s">
        <v>31</v>
      </c>
      <c r="D471" s="59"/>
      <c r="E471" s="59"/>
      <c r="F471" s="59"/>
      <c r="G471" s="59"/>
      <c r="H471" s="15" t="s">
        <v>32</v>
      </c>
      <c r="I471" s="15" t="s">
        <v>12</v>
      </c>
      <c r="J471" s="15" t="s">
        <v>36</v>
      </c>
    </row>
    <row r="472" spans="1:10" ht="27.95" customHeight="1" x14ac:dyDescent="0.25">
      <c r="A472" s="49" t="str">
        <f ca="1">INDIRECT(_xlfn.TEXTJOIN("",TRUE,A488,"!",ADDRESS(13+(A489-1)*A485,1)))</f>
        <v>AHT 001</v>
      </c>
      <c r="B472" s="50"/>
      <c r="C472" s="51" t="str">
        <f ca="1">INDIRECT(_xlfn.TEXTJOIN("",TRUE,A488,"!",ADDRESS(13+(A489-1)*A485,2)))</f>
        <v>Engineering Physics</v>
      </c>
      <c r="D472" s="52"/>
      <c r="E472" s="52"/>
      <c r="F472" s="52"/>
      <c r="G472" s="53"/>
      <c r="H472" s="20">
        <f ca="1">INDIRECT(_xlfn.TEXTJOIN("",TRUE,A488,"!",ADDRESS(13+(A489-1)*A485,6)))</f>
        <v>4</v>
      </c>
      <c r="I472" s="20" t="b">
        <f ca="1">INDIRECT(_xlfn.TEXTJOIN("",TRUE,A488,"!",ADDRESS(13+(A489-1)*A485,13)))</f>
        <v>0</v>
      </c>
      <c r="J472" s="20" t="e">
        <f ca="1">INDIRECT(_xlfn.TEXTJOIN("",TRUE,A488,"!",ADDRESS(13+(A489-1)*A485,14)))</f>
        <v>#N/A</v>
      </c>
    </row>
    <row r="473" spans="1:10" ht="27.95" customHeight="1" x14ac:dyDescent="0.25">
      <c r="A473" s="49" t="str">
        <f ca="1">INDIRECT(_xlfn.TEXTJOIN("",TRUE,A488,"!",ADDRESS(14+(A489-1)*A485,1)))</f>
        <v>AHT 005</v>
      </c>
      <c r="B473" s="50"/>
      <c r="C473" s="51" t="str">
        <f ca="1">INDIRECT(_xlfn.TEXTJOIN("",TRUE,A488,"!",ADDRESS(14+(A489-1)*A485,2)))</f>
        <v>Analytical Mathematics</v>
      </c>
      <c r="D473" s="52"/>
      <c r="E473" s="52"/>
      <c r="F473" s="52"/>
      <c r="G473" s="53"/>
      <c r="H473" s="20">
        <f ca="1">INDIRECT(_xlfn.TEXTJOIN("",TRUE,A488,"!",ADDRESS(14+(A489-1)*A485,6)))</f>
        <v>4</v>
      </c>
      <c r="I473" s="20" t="str">
        <f ca="1">INDIRECT(_xlfn.TEXTJOIN("",TRUE,A488,"!",ADDRESS(14+(A489-1)*A485,13)))</f>
        <v>B</v>
      </c>
      <c r="J473" s="20">
        <f ca="1">INDIRECT(_xlfn.TEXTJOIN("",TRUE,A488,"!",ADDRESS(14+(A489-1)*A485,14)))</f>
        <v>6</v>
      </c>
    </row>
    <row r="474" spans="1:10" ht="27.95" customHeight="1" x14ac:dyDescent="0.25">
      <c r="A474" s="49" t="str">
        <f ca="1">INDIRECT(_xlfn.TEXTJOIN("",TRUE,A488,"!",ADDRESS(15+(A489-1)*A485,1)))</f>
        <v>EET 001</v>
      </c>
      <c r="B474" s="50"/>
      <c r="C474" s="51" t="str">
        <f ca="1">INDIRECT(_xlfn.TEXTJOIN("",TRUE,A488,"!",ADDRESS(15+(A489-1)*A485,2)))</f>
        <v>Basic Electrical Engineering</v>
      </c>
      <c r="D474" s="52"/>
      <c r="E474" s="52"/>
      <c r="F474" s="52"/>
      <c r="G474" s="53"/>
      <c r="H474" s="20">
        <f ca="1">INDIRECT(_xlfn.TEXTJOIN("",TRUE,A488,"!",ADDRESS(15+(A489-1)*A485,6)))</f>
        <v>4</v>
      </c>
      <c r="I474" s="20" t="str">
        <f ca="1">INDIRECT(_xlfn.TEXTJOIN("",TRUE,A488,"!",ADDRESS(15+(A489-1)*A485,13)))</f>
        <v>A</v>
      </c>
      <c r="J474" s="20">
        <f ca="1">INDIRECT(_xlfn.TEXTJOIN("",TRUE,A488,"!",ADDRESS(15+(A489-1)*A485,14)))</f>
        <v>8</v>
      </c>
    </row>
    <row r="475" spans="1:10" ht="27.95" customHeight="1" x14ac:dyDescent="0.25">
      <c r="A475" s="49" t="str">
        <f ca="1">INDIRECT(_xlfn.TEXTJOIN("",TRUE,A488,"!",ADDRESS(16+(A489-1)*A485,1)))</f>
        <v>CST 001</v>
      </c>
      <c r="B475" s="50"/>
      <c r="C475" s="51" t="str">
        <f ca="1">INDIRECT(_xlfn.TEXTJOIN("",TRUE,A488,"!",ADDRESS(16+(A489-1)*A485,2)))</f>
        <v>Programming for Problem Solving</v>
      </c>
      <c r="D475" s="52"/>
      <c r="E475" s="52"/>
      <c r="F475" s="52"/>
      <c r="G475" s="53"/>
      <c r="H475" s="20">
        <f ca="1">INDIRECT(_xlfn.TEXTJOIN("",TRUE,A488,"!",ADDRESS(16+(A489-1)*A485,6)))</f>
        <v>4</v>
      </c>
      <c r="I475" s="20" t="str">
        <f ca="1">INDIRECT(_xlfn.TEXTJOIN("",TRUE,A488,"!",ADDRESS(16+(A489-1)*A485,13)))</f>
        <v>A+</v>
      </c>
      <c r="J475" s="20">
        <f ca="1">INDIRECT(_xlfn.TEXTJOIN("",TRUE,A488,"!",ADDRESS(16+(A489-1)*A485,14)))</f>
        <v>9</v>
      </c>
    </row>
    <row r="476" spans="1:10" ht="27.95" customHeight="1" x14ac:dyDescent="0.25">
      <c r="A476" s="49" t="str">
        <f ca="1">INDIRECT(_xlfn.TEXTJOIN("",TRUE,A488,"!",ADDRESS(17+(A489-1)*A485,1)))</f>
        <v>AHT 004</v>
      </c>
      <c r="B476" s="50"/>
      <c r="C476" s="51" t="str">
        <f ca="1">INDIRECT(_xlfn.TEXTJOIN("",TRUE,A488,"!",ADDRESS(17+(A489-1)*A485,2)))</f>
        <v>Environmental Studies ($)</v>
      </c>
      <c r="D476" s="52"/>
      <c r="E476" s="52"/>
      <c r="F476" s="52"/>
      <c r="G476" s="53"/>
      <c r="H476" s="20">
        <f ca="1">INDIRECT(_xlfn.TEXTJOIN("",TRUE,A488,"!",ADDRESS(17+(A489-1)*A485,6)))</f>
        <v>0</v>
      </c>
      <c r="I476" s="20" t="str">
        <f ca="1">INDIRECT(_xlfn.TEXTJOIN("",TRUE,A488,"!",ADDRESS(17+(A489-1)*A485,13)))</f>
        <v>A</v>
      </c>
      <c r="J476" s="20">
        <f ca="1">INDIRECT(_xlfn.TEXTJOIN("",TRUE,A488,"!",ADDRESS(17+(A489-1)*A485,14)))</f>
        <v>8</v>
      </c>
    </row>
    <row r="477" spans="1:10" ht="27.95" customHeight="1" x14ac:dyDescent="0.25">
      <c r="A477" s="49" t="str">
        <f ca="1">INDIRECT(_xlfn.TEXTJOIN("",TRUE,A488,"!",ADDRESS(18+(A489-1)*A485,1)))</f>
        <v>AHP 001</v>
      </c>
      <c r="B477" s="50"/>
      <c r="C477" s="51" t="str">
        <f ca="1">INDIRECT(_xlfn.TEXTJOIN("",TRUE,A488,"!",ADDRESS(18+(A489-1)*A485,2)))</f>
        <v>Engineering Physics Lab</v>
      </c>
      <c r="D477" s="52"/>
      <c r="E477" s="52"/>
      <c r="F477" s="52"/>
      <c r="G477" s="53"/>
      <c r="H477" s="20">
        <f ca="1">INDIRECT(_xlfn.TEXTJOIN("",TRUE,A488,"!",ADDRESS(18+(A489-1)*A485,6)))</f>
        <v>1</v>
      </c>
      <c r="I477" s="20" t="str">
        <f ca="1">INDIRECT(_xlfn.TEXTJOIN("",TRUE,A488,"!",ADDRESS(18+(A489-1)*A485,13)))</f>
        <v>B+</v>
      </c>
      <c r="J477" s="20">
        <f ca="1">INDIRECT(_xlfn.TEXTJOIN("",TRUE,A488,"!",ADDRESS(18+(A489-1)*A485,14)))</f>
        <v>7</v>
      </c>
    </row>
    <row r="478" spans="1:10" ht="27.95" customHeight="1" x14ac:dyDescent="0.25">
      <c r="A478" s="49" t="str">
        <f ca="1">INDIRECT(_xlfn.TEXTJOIN("",TRUE,A488,"!",ADDRESS(19+(A489-1)*A485,1)))</f>
        <v>EEP 001</v>
      </c>
      <c r="B478" s="50"/>
      <c r="C478" s="51" t="str">
        <f ca="1">INDIRECT(_xlfn.TEXTJOIN("",TRUE,A488,"!",ADDRESS(19+(A489-1)*A485,2)))</f>
        <v>Basic Electrical Engineering Lab</v>
      </c>
      <c r="D478" s="52"/>
      <c r="E478" s="52"/>
      <c r="F478" s="52"/>
      <c r="G478" s="53"/>
      <c r="H478" s="20">
        <f ca="1">INDIRECT(_xlfn.TEXTJOIN("",TRUE,A488,"!",ADDRESS(19+(A489-1)*A485,6)))</f>
        <v>1</v>
      </c>
      <c r="I478" s="20" t="str">
        <f ca="1">INDIRECT(_xlfn.TEXTJOIN("",TRUE,A488,"!",ADDRESS(19+(A489-1)*A485,13)))</f>
        <v>A</v>
      </c>
      <c r="J478" s="20">
        <f ca="1">INDIRECT(_xlfn.TEXTJOIN("",TRUE,A488,"!",ADDRESS(19+(A489-1)*A485,14)))</f>
        <v>8</v>
      </c>
    </row>
    <row r="479" spans="1:10" ht="27.95" customHeight="1" x14ac:dyDescent="0.25">
      <c r="A479" s="49" t="str">
        <f ca="1">INDIRECT(_xlfn.TEXTJOIN("",TRUE,A488,"!",ADDRESS(20+(A489-1)*A485,1)))</f>
        <v>CSP 001</v>
      </c>
      <c r="B479" s="50"/>
      <c r="C479" s="51" t="str">
        <f ca="1">INDIRECT(_xlfn.TEXTJOIN("",TRUE,A488,"!",ADDRESS(20+(A489-1)*A485,2)))</f>
        <v>Programming for Problem Solving Lab</v>
      </c>
      <c r="D479" s="52"/>
      <c r="E479" s="52"/>
      <c r="F479" s="52"/>
      <c r="G479" s="53"/>
      <c r="H479" s="20">
        <f ca="1">INDIRECT(_xlfn.TEXTJOIN("",TRUE,A488,"!",ADDRESS(20+(A489-1)*A485,6)))</f>
        <v>1</v>
      </c>
      <c r="I479" s="20" t="str">
        <f ca="1">INDIRECT(_xlfn.TEXTJOIN("",TRUE,A488,"!",ADDRESS(20+(A489-1)*A485,13)))</f>
        <v>O</v>
      </c>
      <c r="J479" s="20">
        <f ca="1">INDIRECT(_xlfn.TEXTJOIN("",TRUE,A488,"!",ADDRESS(20+(A489-1)*A485,14)))</f>
        <v>10</v>
      </c>
    </row>
    <row r="480" spans="1:10" ht="27.95" customHeight="1" x14ac:dyDescent="0.25">
      <c r="A480" s="49" t="str">
        <f ca="1">INDIRECT(_xlfn.TEXTJOIN("",TRUE,A488,"!",ADDRESS(21+(A489-1)*A485,1)))</f>
        <v>MEP 002</v>
      </c>
      <c r="B480" s="50"/>
      <c r="C480" s="51" t="str">
        <f ca="1">INDIRECT(_xlfn.TEXTJOIN("",TRUE,A488,"!",ADDRESS(21+(A489-1)*A485,2)))</f>
        <v>Engineering Graphics &amp; Design Lab</v>
      </c>
      <c r="D480" s="52"/>
      <c r="E480" s="52"/>
      <c r="F480" s="52"/>
      <c r="G480" s="53"/>
      <c r="H480" s="20">
        <f ca="1">INDIRECT(_xlfn.TEXTJOIN("",TRUE,A488,"!",ADDRESS(21+(A489-1)*A485,6)))</f>
        <v>2</v>
      </c>
      <c r="I480" s="20" t="str">
        <f ca="1">INDIRECT(_xlfn.TEXTJOIN("",TRUE,A488,"!",ADDRESS(21+(A489-1)*A485,13)))</f>
        <v>A</v>
      </c>
      <c r="J480" s="20">
        <f ca="1">INDIRECT(_xlfn.TEXTJOIN("",TRUE,A488,"!",ADDRESS(21+(A489-1)*A485,14)))</f>
        <v>8</v>
      </c>
    </row>
    <row r="481" spans="1:10" ht="27.95" customHeight="1" x14ac:dyDescent="0.25">
      <c r="A481" s="49" t="str">
        <f ca="1">INDIRECT(_xlfn.TEXTJOIN("",TRUE,A488,"!",ADDRESS(22+(A489-1)*A485,1)))</f>
        <v>AHP 003</v>
      </c>
      <c r="B481" s="50"/>
      <c r="C481" s="51" t="str">
        <f ca="1">INDIRECT(_xlfn.TEXTJOIN("",TRUE,A488,"!",ADDRESS(22+(A489-1)*A485,2)))</f>
        <v>Introduction to Digital Marketing Lab</v>
      </c>
      <c r="D481" s="52"/>
      <c r="E481" s="52"/>
      <c r="F481" s="52"/>
      <c r="G481" s="53"/>
      <c r="H481" s="20">
        <f ca="1">INDIRECT(_xlfn.TEXTJOIN("",TRUE,A488,"!",ADDRESS(22+(A489-1)*A485,6)))</f>
        <v>1</v>
      </c>
      <c r="I481" s="20" t="str">
        <f ca="1">INDIRECT(_xlfn.TEXTJOIN("",TRUE,A488,"!",ADDRESS(22+(A489-1)*A485,13)))</f>
        <v>A</v>
      </c>
      <c r="J481" s="20">
        <f ca="1">INDIRECT(_xlfn.TEXTJOIN("",TRUE,A488,"!",ADDRESS(22+(A489-1)*A485,14)))</f>
        <v>8</v>
      </c>
    </row>
    <row r="482" spans="1:10" ht="27.95" customHeight="1" x14ac:dyDescent="0.25">
      <c r="A482" s="49" t="str">
        <f ca="1">INDIRECT(_xlfn.TEXTJOIN("",TRUE,A488,"!",ADDRESS(23+(A489-1)*A485,1)))</f>
        <v>AHP 005</v>
      </c>
      <c r="B482" s="50"/>
      <c r="C482" s="51" t="str">
        <f ca="1">INDIRECT(_xlfn.TEXTJOIN("",TRUE,A488,"!",ADDRESS(23+(A489-1)*A485,2)))</f>
        <v>Self Employment &amp; Entrepreneurship Development</v>
      </c>
      <c r="D482" s="52"/>
      <c r="E482" s="52"/>
      <c r="F482" s="52"/>
      <c r="G482" s="53"/>
      <c r="H482" s="20">
        <f ca="1">INDIRECT(_xlfn.TEXTJOIN("",TRUE,A488,"!",ADDRESS(23+(A489-1)*A485,6)))</f>
        <v>1</v>
      </c>
      <c r="I482" s="20" t="str">
        <f ca="1">INDIRECT(_xlfn.TEXTJOIN("",TRUE,A488,"!",ADDRESS(23+(A489-1)*A485,13)))</f>
        <v>A+</v>
      </c>
      <c r="J482" s="20">
        <f ca="1">INDIRECT(_xlfn.TEXTJOIN("",TRUE,A488,"!",ADDRESS(23+(A489-1)*A485,14)))</f>
        <v>9</v>
      </c>
    </row>
    <row r="483" spans="1:10" ht="27.95" customHeight="1" x14ac:dyDescent="0.25">
      <c r="A483" s="49" t="str">
        <f ca="1">INDIRECT(_xlfn.TEXTJOIN("",TRUE,A488,"!",ADDRESS(24+(A489-1)*A485,1)))</f>
        <v>GP 02</v>
      </c>
      <c r="B483" s="50"/>
      <c r="C483" s="51" t="str">
        <f ca="1">INDIRECT(_xlfn.TEXTJOIN("",TRUE,A488,"!",ADDRESS(24+(A489-1)*A485,2)))</f>
        <v>General Proficiency ($)</v>
      </c>
      <c r="D483" s="52"/>
      <c r="E483" s="52"/>
      <c r="F483" s="52"/>
      <c r="G483" s="53"/>
      <c r="H483" s="20">
        <f ca="1">INDIRECT(_xlfn.TEXTJOIN("",TRUE,A488,"!",ADDRESS(24+(A489-1)*A485,6)))</f>
        <v>0</v>
      </c>
      <c r="I483" s="54" t="str">
        <f ca="1">INDIRECT(_xlfn.TEXTJOIN("",TRUE,A488,"!",ADDRESS(24+(A489-1)*A485,13)))</f>
        <v>Excellent</v>
      </c>
      <c r="J483" s="55"/>
    </row>
    <row r="484" spans="1:10" ht="27.95" customHeight="1" x14ac:dyDescent="0.25">
      <c r="A484" s="56" t="s">
        <v>54</v>
      </c>
      <c r="B484" s="56"/>
      <c r="C484" s="56"/>
      <c r="D484" s="56"/>
      <c r="E484" s="56"/>
      <c r="F484" s="56"/>
      <c r="G484" s="56"/>
      <c r="H484" s="16">
        <f ca="1">SUM(H472:H483)</f>
        <v>23</v>
      </c>
      <c r="I484" s="16" t="s">
        <v>46</v>
      </c>
      <c r="J484" s="16" t="e">
        <f ca="1">SUMPRODUCT(J472:J482,H472:H482)</f>
        <v>#N/A</v>
      </c>
    </row>
    <row r="485" spans="1:10" ht="27.95" customHeight="1" x14ac:dyDescent="0.25">
      <c r="A485" s="22">
        <f>ROWS(A472:B483)+9</f>
        <v>21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7.95" customHeight="1" x14ac:dyDescent="0.25">
      <c r="A486" s="57" t="s">
        <v>42</v>
      </c>
      <c r="B486" s="57"/>
      <c r="C486" s="21">
        <f ca="1">INDIRECT(_xlfn.TEXTJOIN("",TRUE,A488,"!",ADDRESS(5+A489*A485,12)))</f>
        <v>19</v>
      </c>
      <c r="D486" s="57" t="s">
        <v>40</v>
      </c>
      <c r="E486" s="57"/>
      <c r="F486" s="18" t="e">
        <f ca="1">INDIRECT(_xlfn.TEXTJOIN("",TRUE,A488,"!",ADDRESS(5+A489*A485,8)))</f>
        <v>#N/A</v>
      </c>
      <c r="G486" s="57" t="s">
        <v>41</v>
      </c>
      <c r="H486" s="57"/>
      <c r="I486" s="58" t="e">
        <f ca="1">INDIRECT(_xlfn.TEXTJOIN("",TRUE,A488,"!",ADDRESS(5+A489*A485,10)))</f>
        <v>#N/A</v>
      </c>
      <c r="J486" s="58"/>
    </row>
    <row r="487" spans="1:10" ht="27.95" customHeight="1" x14ac:dyDescent="0.25">
      <c r="A487" s="19" t="s">
        <v>38</v>
      </c>
      <c r="B487" s="59" t="e">
        <f ca="1">INDIRECT(_xlfn.TEXTJOIN("",TRUE,A488,"!",ADDRESS(5+A489*A485,2)))</f>
        <v>#N/A</v>
      </c>
      <c r="C487" s="59"/>
      <c r="D487" s="60" t="s">
        <v>39</v>
      </c>
      <c r="E487" s="60"/>
      <c r="F487" s="61" t="e">
        <f ca="1">INDIRECT(_xlfn.TEXTJOIN("",TRUE,A488,"!",ADDRESS(5+A489*A485,5)))</f>
        <v>#N/A</v>
      </c>
      <c r="G487" s="61"/>
      <c r="H487" s="61"/>
      <c r="I487" s="61"/>
      <c r="J487" s="61"/>
    </row>
    <row r="488" spans="1:10" ht="27.95" customHeight="1" x14ac:dyDescent="0.25">
      <c r="A488" s="22" t="str">
        <f>A467</f>
        <v>TC_II</v>
      </c>
    </row>
    <row r="489" spans="1:10" ht="27.95" customHeight="1" x14ac:dyDescent="0.25">
      <c r="A489" s="22">
        <f>A468+1</f>
        <v>23</v>
      </c>
    </row>
    <row r="490" spans="1:10" ht="27.95" customHeight="1" x14ac:dyDescent="0.25">
      <c r="A490" s="62" t="s">
        <v>26</v>
      </c>
      <c r="B490" s="62"/>
      <c r="C490" s="62" t="str">
        <f ca="1">INDIRECT(_xlfn.TEXTJOIN("",TRUE,A509,"!",ADDRESS(9+(A510-1)*A506,2)))</f>
        <v>DIYA UNIYAL</v>
      </c>
      <c r="D490" s="62"/>
      <c r="E490" s="62"/>
      <c r="F490" s="62" t="s">
        <v>52</v>
      </c>
      <c r="G490" s="62"/>
      <c r="H490" s="62"/>
      <c r="I490" s="63">
        <f ca="1">INDIRECT(_xlfn.TEXTJOIN("",TRUE,A509,"!",ADDRESS(9+(A510-1)*A506,9)))</f>
        <v>250090101024</v>
      </c>
      <c r="J490" s="63"/>
    </row>
    <row r="491" spans="1:10" ht="27.95" customHeight="1" x14ac:dyDescent="0.25">
      <c r="A491" s="62" t="s">
        <v>27</v>
      </c>
      <c r="B491" s="62"/>
      <c r="C491" s="62" t="str">
        <f ca="1">INDIRECT(_xlfn.TEXTJOIN("",TRUE,A509,"!",ADDRESS(9+(A510-1)*A506,5)))</f>
        <v>JITENDRA PRASAD UNIYAL</v>
      </c>
      <c r="D491" s="62"/>
      <c r="E491" s="62"/>
      <c r="F491" s="64" t="s">
        <v>53</v>
      </c>
      <c r="G491" s="64"/>
      <c r="H491" s="64"/>
      <c r="I491" s="63">
        <f ca="1">INDIRECT(_xlfn.TEXTJOIN("",TRUE,A509,"!",ADDRESS(9+(A510-1)*A506,13)))</f>
        <v>0</v>
      </c>
      <c r="J491" s="63"/>
    </row>
    <row r="492" spans="1:10" ht="27.95" customHeight="1" x14ac:dyDescent="0.25">
      <c r="A492" s="59" t="s">
        <v>30</v>
      </c>
      <c r="B492" s="59"/>
      <c r="C492" s="59" t="s">
        <v>31</v>
      </c>
      <c r="D492" s="59"/>
      <c r="E492" s="59"/>
      <c r="F492" s="59"/>
      <c r="G492" s="59"/>
      <c r="H492" s="15" t="s">
        <v>32</v>
      </c>
      <c r="I492" s="15" t="s">
        <v>12</v>
      </c>
      <c r="J492" s="15" t="s">
        <v>36</v>
      </c>
    </row>
    <row r="493" spans="1:10" ht="27.95" customHeight="1" x14ac:dyDescent="0.25">
      <c r="A493" s="49" t="str">
        <f ca="1">INDIRECT(_xlfn.TEXTJOIN("",TRUE,A509,"!",ADDRESS(13+(A510-1)*A506,1)))</f>
        <v>AHT 001</v>
      </c>
      <c r="B493" s="50"/>
      <c r="C493" s="51" t="str">
        <f ca="1">INDIRECT(_xlfn.TEXTJOIN("",TRUE,A509,"!",ADDRESS(13+(A510-1)*A506,2)))</f>
        <v>Engineering Physics</v>
      </c>
      <c r="D493" s="52"/>
      <c r="E493" s="52"/>
      <c r="F493" s="52"/>
      <c r="G493" s="53"/>
      <c r="H493" s="20">
        <f ca="1">INDIRECT(_xlfn.TEXTJOIN("",TRUE,A509,"!",ADDRESS(13+(A510-1)*A506,6)))</f>
        <v>4</v>
      </c>
      <c r="I493" s="20" t="b">
        <f ca="1">INDIRECT(_xlfn.TEXTJOIN("",TRUE,A509,"!",ADDRESS(13+(A510-1)*A506,13)))</f>
        <v>0</v>
      </c>
      <c r="J493" s="20" t="e">
        <f ca="1">INDIRECT(_xlfn.TEXTJOIN("",TRUE,A509,"!",ADDRESS(13+(A510-1)*A506,14)))</f>
        <v>#N/A</v>
      </c>
    </row>
    <row r="494" spans="1:10" ht="27.95" customHeight="1" x14ac:dyDescent="0.25">
      <c r="A494" s="49" t="str">
        <f ca="1">INDIRECT(_xlfn.TEXTJOIN("",TRUE,A509,"!",ADDRESS(14+(A510-1)*A506,1)))</f>
        <v>AHT 005</v>
      </c>
      <c r="B494" s="50"/>
      <c r="C494" s="51" t="str">
        <f ca="1">INDIRECT(_xlfn.TEXTJOIN("",TRUE,A509,"!",ADDRESS(14+(A510-1)*A506,2)))</f>
        <v>Analytical Mathematics</v>
      </c>
      <c r="D494" s="52"/>
      <c r="E494" s="52"/>
      <c r="F494" s="52"/>
      <c r="G494" s="53"/>
      <c r="H494" s="20">
        <f ca="1">INDIRECT(_xlfn.TEXTJOIN("",TRUE,A509,"!",ADDRESS(14+(A510-1)*A506,6)))</f>
        <v>4</v>
      </c>
      <c r="I494" s="20" t="str">
        <f ca="1">INDIRECT(_xlfn.TEXTJOIN("",TRUE,A509,"!",ADDRESS(14+(A510-1)*A506,13)))</f>
        <v>A+</v>
      </c>
      <c r="J494" s="20">
        <f ca="1">INDIRECT(_xlfn.TEXTJOIN("",TRUE,A509,"!",ADDRESS(14+(A510-1)*A506,14)))</f>
        <v>9</v>
      </c>
    </row>
    <row r="495" spans="1:10" ht="27.95" customHeight="1" x14ac:dyDescent="0.25">
      <c r="A495" s="49" t="str">
        <f ca="1">INDIRECT(_xlfn.TEXTJOIN("",TRUE,A509,"!",ADDRESS(15+(A510-1)*A506,1)))</f>
        <v>EET 001</v>
      </c>
      <c r="B495" s="50"/>
      <c r="C495" s="51" t="str">
        <f ca="1">INDIRECT(_xlfn.TEXTJOIN("",TRUE,A509,"!",ADDRESS(15+(A510-1)*A506,2)))</f>
        <v>Basic Electrical Engineering</v>
      </c>
      <c r="D495" s="52"/>
      <c r="E495" s="52"/>
      <c r="F495" s="52"/>
      <c r="G495" s="53"/>
      <c r="H495" s="20">
        <f ca="1">INDIRECT(_xlfn.TEXTJOIN("",TRUE,A509,"!",ADDRESS(15+(A510-1)*A506,6)))</f>
        <v>4</v>
      </c>
      <c r="I495" s="20" t="str">
        <f ca="1">INDIRECT(_xlfn.TEXTJOIN("",TRUE,A509,"!",ADDRESS(15+(A510-1)*A506,13)))</f>
        <v>O</v>
      </c>
      <c r="J495" s="20">
        <f ca="1">INDIRECT(_xlfn.TEXTJOIN("",TRUE,A509,"!",ADDRESS(15+(A510-1)*A506,14)))</f>
        <v>10</v>
      </c>
    </row>
    <row r="496" spans="1:10" ht="27.95" customHeight="1" x14ac:dyDescent="0.25">
      <c r="A496" s="49" t="str">
        <f ca="1">INDIRECT(_xlfn.TEXTJOIN("",TRUE,A509,"!",ADDRESS(16+(A510-1)*A506,1)))</f>
        <v>CST 001</v>
      </c>
      <c r="B496" s="50"/>
      <c r="C496" s="51" t="str">
        <f ca="1">INDIRECT(_xlfn.TEXTJOIN("",TRUE,A509,"!",ADDRESS(16+(A510-1)*A506,2)))</f>
        <v>Programming for Problem Solving</v>
      </c>
      <c r="D496" s="52"/>
      <c r="E496" s="52"/>
      <c r="F496" s="52"/>
      <c r="G496" s="53"/>
      <c r="H496" s="20">
        <f ca="1">INDIRECT(_xlfn.TEXTJOIN("",TRUE,A509,"!",ADDRESS(16+(A510-1)*A506,6)))</f>
        <v>4</v>
      </c>
      <c r="I496" s="20" t="str">
        <f ca="1">INDIRECT(_xlfn.TEXTJOIN("",TRUE,A509,"!",ADDRESS(16+(A510-1)*A506,13)))</f>
        <v>O</v>
      </c>
      <c r="J496" s="20">
        <f ca="1">INDIRECT(_xlfn.TEXTJOIN("",TRUE,A509,"!",ADDRESS(16+(A510-1)*A506,14)))</f>
        <v>10</v>
      </c>
    </row>
    <row r="497" spans="1:10" ht="27.95" customHeight="1" x14ac:dyDescent="0.25">
      <c r="A497" s="49" t="str">
        <f ca="1">INDIRECT(_xlfn.TEXTJOIN("",TRUE,A509,"!",ADDRESS(17+(A510-1)*A506,1)))</f>
        <v>AHT 004</v>
      </c>
      <c r="B497" s="50"/>
      <c r="C497" s="51" t="str">
        <f ca="1">INDIRECT(_xlfn.TEXTJOIN("",TRUE,A509,"!",ADDRESS(17+(A510-1)*A506,2)))</f>
        <v>Environmental Studies ($)</v>
      </c>
      <c r="D497" s="52"/>
      <c r="E497" s="52"/>
      <c r="F497" s="52"/>
      <c r="G497" s="53"/>
      <c r="H497" s="20">
        <f ca="1">INDIRECT(_xlfn.TEXTJOIN("",TRUE,A509,"!",ADDRESS(17+(A510-1)*A506,6)))</f>
        <v>0</v>
      </c>
      <c r="I497" s="20" t="str">
        <f ca="1">INDIRECT(_xlfn.TEXTJOIN("",TRUE,A509,"!",ADDRESS(17+(A510-1)*A506,13)))</f>
        <v>B</v>
      </c>
      <c r="J497" s="20">
        <f ca="1">INDIRECT(_xlfn.TEXTJOIN("",TRUE,A509,"!",ADDRESS(17+(A510-1)*A506,14)))</f>
        <v>6</v>
      </c>
    </row>
    <row r="498" spans="1:10" ht="27.95" customHeight="1" x14ac:dyDescent="0.25">
      <c r="A498" s="49" t="str">
        <f ca="1">INDIRECT(_xlfn.TEXTJOIN("",TRUE,A509,"!",ADDRESS(18+(A510-1)*A506,1)))</f>
        <v>AHP 001</v>
      </c>
      <c r="B498" s="50"/>
      <c r="C498" s="51" t="str">
        <f ca="1">INDIRECT(_xlfn.TEXTJOIN("",TRUE,A509,"!",ADDRESS(18+(A510-1)*A506,2)))</f>
        <v>Engineering Physics Lab</v>
      </c>
      <c r="D498" s="52"/>
      <c r="E498" s="52"/>
      <c r="F498" s="52"/>
      <c r="G498" s="53"/>
      <c r="H498" s="20">
        <f ca="1">INDIRECT(_xlfn.TEXTJOIN("",TRUE,A509,"!",ADDRESS(18+(A510-1)*A506,6)))</f>
        <v>1</v>
      </c>
      <c r="I498" s="20" t="str">
        <f ca="1">INDIRECT(_xlfn.TEXTJOIN("",TRUE,A509,"!",ADDRESS(18+(A510-1)*A506,13)))</f>
        <v>A</v>
      </c>
      <c r="J498" s="20">
        <f ca="1">INDIRECT(_xlfn.TEXTJOIN("",TRUE,A509,"!",ADDRESS(18+(A510-1)*A506,14)))</f>
        <v>8</v>
      </c>
    </row>
    <row r="499" spans="1:10" ht="27.95" customHeight="1" x14ac:dyDescent="0.25">
      <c r="A499" s="49" t="str">
        <f ca="1">INDIRECT(_xlfn.TEXTJOIN("",TRUE,A509,"!",ADDRESS(19+(A510-1)*A506,1)))</f>
        <v>EEP 001</v>
      </c>
      <c r="B499" s="50"/>
      <c r="C499" s="51" t="str">
        <f ca="1">INDIRECT(_xlfn.TEXTJOIN("",TRUE,A509,"!",ADDRESS(19+(A510-1)*A506,2)))</f>
        <v>Basic Electrical Engineering Lab</v>
      </c>
      <c r="D499" s="52"/>
      <c r="E499" s="52"/>
      <c r="F499" s="52"/>
      <c r="G499" s="53"/>
      <c r="H499" s="20">
        <f ca="1">INDIRECT(_xlfn.TEXTJOIN("",TRUE,A509,"!",ADDRESS(19+(A510-1)*A506,6)))</f>
        <v>1</v>
      </c>
      <c r="I499" s="20" t="str">
        <f ca="1">INDIRECT(_xlfn.TEXTJOIN("",TRUE,A509,"!",ADDRESS(19+(A510-1)*A506,13)))</f>
        <v>O</v>
      </c>
      <c r="J499" s="20">
        <f ca="1">INDIRECT(_xlfn.TEXTJOIN("",TRUE,A509,"!",ADDRESS(19+(A510-1)*A506,14)))</f>
        <v>10</v>
      </c>
    </row>
    <row r="500" spans="1:10" ht="27.95" customHeight="1" x14ac:dyDescent="0.25">
      <c r="A500" s="49" t="str">
        <f ca="1">INDIRECT(_xlfn.TEXTJOIN("",TRUE,A509,"!",ADDRESS(20+(A510-1)*A506,1)))</f>
        <v>CSP 001</v>
      </c>
      <c r="B500" s="50"/>
      <c r="C500" s="51" t="str">
        <f ca="1">INDIRECT(_xlfn.TEXTJOIN("",TRUE,A509,"!",ADDRESS(20+(A510-1)*A506,2)))</f>
        <v>Programming for Problem Solving Lab</v>
      </c>
      <c r="D500" s="52"/>
      <c r="E500" s="52"/>
      <c r="F500" s="52"/>
      <c r="G500" s="53"/>
      <c r="H500" s="20">
        <f ca="1">INDIRECT(_xlfn.TEXTJOIN("",TRUE,A509,"!",ADDRESS(20+(A510-1)*A506,6)))</f>
        <v>1</v>
      </c>
      <c r="I500" s="20" t="str">
        <f ca="1">INDIRECT(_xlfn.TEXTJOIN("",TRUE,A509,"!",ADDRESS(20+(A510-1)*A506,13)))</f>
        <v>O</v>
      </c>
      <c r="J500" s="20">
        <f ca="1">INDIRECT(_xlfn.TEXTJOIN("",TRUE,A509,"!",ADDRESS(20+(A510-1)*A506,14)))</f>
        <v>10</v>
      </c>
    </row>
    <row r="501" spans="1:10" ht="27.95" customHeight="1" x14ac:dyDescent="0.25">
      <c r="A501" s="49" t="str">
        <f ca="1">INDIRECT(_xlfn.TEXTJOIN("",TRUE,A509,"!",ADDRESS(21+(A510-1)*A506,1)))</f>
        <v>MEP 002</v>
      </c>
      <c r="B501" s="50"/>
      <c r="C501" s="51" t="str">
        <f ca="1">INDIRECT(_xlfn.TEXTJOIN("",TRUE,A509,"!",ADDRESS(21+(A510-1)*A506,2)))</f>
        <v>Engineering Graphics &amp; Design Lab</v>
      </c>
      <c r="D501" s="52"/>
      <c r="E501" s="52"/>
      <c r="F501" s="52"/>
      <c r="G501" s="53"/>
      <c r="H501" s="20">
        <f ca="1">INDIRECT(_xlfn.TEXTJOIN("",TRUE,A509,"!",ADDRESS(21+(A510-1)*A506,6)))</f>
        <v>2</v>
      </c>
      <c r="I501" s="20" t="str">
        <f ca="1">INDIRECT(_xlfn.TEXTJOIN("",TRUE,A509,"!",ADDRESS(21+(A510-1)*A506,13)))</f>
        <v>A</v>
      </c>
      <c r="J501" s="20">
        <f ca="1">INDIRECT(_xlfn.TEXTJOIN("",TRUE,A509,"!",ADDRESS(21+(A510-1)*A506,14)))</f>
        <v>8</v>
      </c>
    </row>
    <row r="502" spans="1:10" ht="27.95" customHeight="1" x14ac:dyDescent="0.25">
      <c r="A502" s="49" t="str">
        <f ca="1">INDIRECT(_xlfn.TEXTJOIN("",TRUE,A509,"!",ADDRESS(22+(A510-1)*A506,1)))</f>
        <v>AHP 003</v>
      </c>
      <c r="B502" s="50"/>
      <c r="C502" s="51" t="str">
        <f ca="1">INDIRECT(_xlfn.TEXTJOIN("",TRUE,A509,"!",ADDRESS(22+(A510-1)*A506,2)))</f>
        <v>Introduction to Digital Marketing Lab</v>
      </c>
      <c r="D502" s="52"/>
      <c r="E502" s="52"/>
      <c r="F502" s="52"/>
      <c r="G502" s="53"/>
      <c r="H502" s="20">
        <f ca="1">INDIRECT(_xlfn.TEXTJOIN("",TRUE,A509,"!",ADDRESS(22+(A510-1)*A506,6)))</f>
        <v>1</v>
      </c>
      <c r="I502" s="20" t="str">
        <f ca="1">INDIRECT(_xlfn.TEXTJOIN("",TRUE,A509,"!",ADDRESS(22+(A510-1)*A506,13)))</f>
        <v>A</v>
      </c>
      <c r="J502" s="20">
        <f ca="1">INDIRECT(_xlfn.TEXTJOIN("",TRUE,A509,"!",ADDRESS(22+(A510-1)*A506,14)))</f>
        <v>8</v>
      </c>
    </row>
    <row r="503" spans="1:10" ht="27.95" customHeight="1" x14ac:dyDescent="0.25">
      <c r="A503" s="49" t="str">
        <f ca="1">INDIRECT(_xlfn.TEXTJOIN("",TRUE,A509,"!",ADDRESS(23+(A510-1)*A506,1)))</f>
        <v>AHP 005</v>
      </c>
      <c r="B503" s="50"/>
      <c r="C503" s="51" t="str">
        <f ca="1">INDIRECT(_xlfn.TEXTJOIN("",TRUE,A509,"!",ADDRESS(23+(A510-1)*A506,2)))</f>
        <v>Self Employment &amp; Entrepreneurship Development</v>
      </c>
      <c r="D503" s="52"/>
      <c r="E503" s="52"/>
      <c r="F503" s="52"/>
      <c r="G503" s="53"/>
      <c r="H503" s="20">
        <f ca="1">INDIRECT(_xlfn.TEXTJOIN("",TRUE,A509,"!",ADDRESS(23+(A510-1)*A506,6)))</f>
        <v>1</v>
      </c>
      <c r="I503" s="20" t="str">
        <f ca="1">INDIRECT(_xlfn.TEXTJOIN("",TRUE,A509,"!",ADDRESS(23+(A510-1)*A506,13)))</f>
        <v>A+</v>
      </c>
      <c r="J503" s="20">
        <f ca="1">INDIRECT(_xlfn.TEXTJOIN("",TRUE,A509,"!",ADDRESS(23+(A510-1)*A506,14)))</f>
        <v>9</v>
      </c>
    </row>
    <row r="504" spans="1:10" ht="27.95" customHeight="1" x14ac:dyDescent="0.25">
      <c r="A504" s="49" t="str">
        <f ca="1">INDIRECT(_xlfn.TEXTJOIN("",TRUE,A509,"!",ADDRESS(24+(A510-1)*A506,1)))</f>
        <v>GP 02</v>
      </c>
      <c r="B504" s="50"/>
      <c r="C504" s="51" t="str">
        <f ca="1">INDIRECT(_xlfn.TEXTJOIN("",TRUE,A509,"!",ADDRESS(24+(A510-1)*A506,2)))</f>
        <v>General Proficiency ($)</v>
      </c>
      <c r="D504" s="52"/>
      <c r="E504" s="52"/>
      <c r="F504" s="52"/>
      <c r="G504" s="53"/>
      <c r="H504" s="20">
        <f ca="1">INDIRECT(_xlfn.TEXTJOIN("",TRUE,A509,"!",ADDRESS(24+(A510-1)*A506,6)))</f>
        <v>0</v>
      </c>
      <c r="I504" s="54" t="str">
        <f ca="1">INDIRECT(_xlfn.TEXTJOIN("",TRUE,A509,"!",ADDRESS(24+(A510-1)*A506,13)))</f>
        <v>Excellent</v>
      </c>
      <c r="J504" s="55"/>
    </row>
    <row r="505" spans="1:10" ht="27.95" customHeight="1" x14ac:dyDescent="0.25">
      <c r="A505" s="56" t="s">
        <v>54</v>
      </c>
      <c r="B505" s="56"/>
      <c r="C505" s="56"/>
      <c r="D505" s="56"/>
      <c r="E505" s="56"/>
      <c r="F505" s="56"/>
      <c r="G505" s="56"/>
      <c r="H505" s="16">
        <f ca="1">SUM(H493:H504)</f>
        <v>23</v>
      </c>
      <c r="I505" s="16" t="s">
        <v>46</v>
      </c>
      <c r="J505" s="16" t="e">
        <f ca="1">SUMPRODUCT(J493:J503,H493:H503)</f>
        <v>#N/A</v>
      </c>
    </row>
    <row r="506" spans="1:10" ht="27.95" customHeight="1" x14ac:dyDescent="0.25">
      <c r="A506" s="22">
        <f>ROWS(A493:B504)+9</f>
        <v>21</v>
      </c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27.95" customHeight="1" x14ac:dyDescent="0.25">
      <c r="A507" s="57" t="s">
        <v>42</v>
      </c>
      <c r="B507" s="57"/>
      <c r="C507" s="21">
        <f ca="1">INDIRECT(_xlfn.TEXTJOIN("",TRUE,A509,"!",ADDRESS(5+A510*A506,12)))</f>
        <v>19</v>
      </c>
      <c r="D507" s="57" t="s">
        <v>40</v>
      </c>
      <c r="E507" s="57"/>
      <c r="F507" s="18" t="e">
        <f ca="1">INDIRECT(_xlfn.TEXTJOIN("",TRUE,A509,"!",ADDRESS(5+A510*A506,8)))</f>
        <v>#N/A</v>
      </c>
      <c r="G507" s="57" t="s">
        <v>41</v>
      </c>
      <c r="H507" s="57"/>
      <c r="I507" s="58" t="e">
        <f ca="1">INDIRECT(_xlfn.TEXTJOIN("",TRUE,A509,"!",ADDRESS(5+A510*A506,10)))</f>
        <v>#N/A</v>
      </c>
      <c r="J507" s="58"/>
    </row>
    <row r="508" spans="1:10" ht="27.95" customHeight="1" x14ac:dyDescent="0.25">
      <c r="A508" s="19" t="s">
        <v>38</v>
      </c>
      <c r="B508" s="59" t="e">
        <f ca="1">INDIRECT(_xlfn.TEXTJOIN("",TRUE,A509,"!",ADDRESS(5+A510*A506,2)))</f>
        <v>#N/A</v>
      </c>
      <c r="C508" s="59"/>
      <c r="D508" s="60" t="s">
        <v>39</v>
      </c>
      <c r="E508" s="60"/>
      <c r="F508" s="61" t="e">
        <f ca="1">INDIRECT(_xlfn.TEXTJOIN("",TRUE,A509,"!",ADDRESS(5+A510*A506,5)))</f>
        <v>#N/A</v>
      </c>
      <c r="G508" s="61"/>
      <c r="H508" s="61"/>
      <c r="I508" s="61"/>
      <c r="J508" s="61"/>
    </row>
    <row r="509" spans="1:10" ht="27.95" customHeight="1" x14ac:dyDescent="0.25">
      <c r="A509" s="22" t="str">
        <f>A488</f>
        <v>TC_II</v>
      </c>
    </row>
    <row r="510" spans="1:10" ht="27.95" customHeight="1" x14ac:dyDescent="0.25">
      <c r="A510" s="22">
        <f>A489+1</f>
        <v>24</v>
      </c>
    </row>
    <row r="511" spans="1:10" ht="27.95" customHeight="1" x14ac:dyDescent="0.25">
      <c r="A511" s="62" t="s">
        <v>26</v>
      </c>
      <c r="B511" s="62"/>
      <c r="C511" s="62" t="str">
        <f ca="1">INDIRECT(_xlfn.TEXTJOIN("",TRUE,A530,"!",ADDRESS(9+(A531-1)*A527,2)))</f>
        <v>EKANSHI GUPTA</v>
      </c>
      <c r="D511" s="62"/>
      <c r="E511" s="62"/>
      <c r="F511" s="62" t="s">
        <v>52</v>
      </c>
      <c r="G511" s="62"/>
      <c r="H511" s="62"/>
      <c r="I511" s="63">
        <f ca="1">INDIRECT(_xlfn.TEXTJOIN("",TRUE,A530,"!",ADDRESS(9+(A531-1)*A527,9)))</f>
        <v>250090101025</v>
      </c>
      <c r="J511" s="63"/>
    </row>
    <row r="512" spans="1:10" ht="27.95" customHeight="1" x14ac:dyDescent="0.25">
      <c r="A512" s="62" t="s">
        <v>27</v>
      </c>
      <c r="B512" s="62"/>
      <c r="C512" s="62" t="str">
        <f ca="1">INDIRECT(_xlfn.TEXTJOIN("",TRUE,A530,"!",ADDRESS(9+(A531-1)*A527,5)))</f>
        <v>DINESH GUPTA</v>
      </c>
      <c r="D512" s="62"/>
      <c r="E512" s="62"/>
      <c r="F512" s="64" t="s">
        <v>53</v>
      </c>
      <c r="G512" s="64"/>
      <c r="H512" s="64"/>
      <c r="I512" s="63">
        <f ca="1">INDIRECT(_xlfn.TEXTJOIN("",TRUE,A530,"!",ADDRESS(9+(A531-1)*A527,13)))</f>
        <v>0</v>
      </c>
      <c r="J512" s="63"/>
    </row>
    <row r="513" spans="1:10" ht="27.95" customHeight="1" x14ac:dyDescent="0.25">
      <c r="A513" s="59" t="s">
        <v>30</v>
      </c>
      <c r="B513" s="59"/>
      <c r="C513" s="59" t="s">
        <v>31</v>
      </c>
      <c r="D513" s="59"/>
      <c r="E513" s="59"/>
      <c r="F513" s="59"/>
      <c r="G513" s="59"/>
      <c r="H513" s="15" t="s">
        <v>32</v>
      </c>
      <c r="I513" s="15" t="s">
        <v>12</v>
      </c>
      <c r="J513" s="15" t="s">
        <v>36</v>
      </c>
    </row>
    <row r="514" spans="1:10" ht="27.95" customHeight="1" x14ac:dyDescent="0.25">
      <c r="A514" s="49" t="str">
        <f ca="1">INDIRECT(_xlfn.TEXTJOIN("",TRUE,A530,"!",ADDRESS(13+(A531-1)*A527,1)))</f>
        <v>AHT 001</v>
      </c>
      <c r="B514" s="50"/>
      <c r="C514" s="51" t="str">
        <f ca="1">INDIRECT(_xlfn.TEXTJOIN("",TRUE,A530,"!",ADDRESS(13+(A531-1)*A527,2)))</f>
        <v>Engineering Physics</v>
      </c>
      <c r="D514" s="52"/>
      <c r="E514" s="52"/>
      <c r="F514" s="52"/>
      <c r="G514" s="53"/>
      <c r="H514" s="20">
        <f ca="1">INDIRECT(_xlfn.TEXTJOIN("",TRUE,A530,"!",ADDRESS(13+(A531-1)*A527,6)))</f>
        <v>4</v>
      </c>
      <c r="I514" s="20" t="b">
        <f ca="1">INDIRECT(_xlfn.TEXTJOIN("",TRUE,A530,"!",ADDRESS(13+(A531-1)*A527,13)))</f>
        <v>0</v>
      </c>
      <c r="J514" s="20" t="e">
        <f ca="1">INDIRECT(_xlfn.TEXTJOIN("",TRUE,A530,"!",ADDRESS(13+(A531-1)*A527,14)))</f>
        <v>#N/A</v>
      </c>
    </row>
    <row r="515" spans="1:10" ht="27.95" customHeight="1" x14ac:dyDescent="0.25">
      <c r="A515" s="49" t="str">
        <f ca="1">INDIRECT(_xlfn.TEXTJOIN("",TRUE,A530,"!",ADDRESS(14+(A531-1)*A527,1)))</f>
        <v>AHT 005</v>
      </c>
      <c r="B515" s="50"/>
      <c r="C515" s="51" t="str">
        <f ca="1">INDIRECT(_xlfn.TEXTJOIN("",TRUE,A530,"!",ADDRESS(14+(A531-1)*A527,2)))</f>
        <v>Analytical Mathematics</v>
      </c>
      <c r="D515" s="52"/>
      <c r="E515" s="52"/>
      <c r="F515" s="52"/>
      <c r="G515" s="53"/>
      <c r="H515" s="20">
        <f ca="1">INDIRECT(_xlfn.TEXTJOIN("",TRUE,A530,"!",ADDRESS(14+(A531-1)*A527,6)))</f>
        <v>4</v>
      </c>
      <c r="I515" s="20" t="str">
        <f ca="1">INDIRECT(_xlfn.TEXTJOIN("",TRUE,A530,"!",ADDRESS(14+(A531-1)*A527,13)))</f>
        <v>B+</v>
      </c>
      <c r="J515" s="20">
        <f ca="1">INDIRECT(_xlfn.TEXTJOIN("",TRUE,A530,"!",ADDRESS(14+(A531-1)*A527,14)))</f>
        <v>7</v>
      </c>
    </row>
    <row r="516" spans="1:10" ht="27.95" customHeight="1" x14ac:dyDescent="0.25">
      <c r="A516" s="49" t="str">
        <f ca="1">INDIRECT(_xlfn.TEXTJOIN("",TRUE,A530,"!",ADDRESS(15+(A531-1)*A527,1)))</f>
        <v>EET 001</v>
      </c>
      <c r="B516" s="50"/>
      <c r="C516" s="51" t="str">
        <f ca="1">INDIRECT(_xlfn.TEXTJOIN("",TRUE,A530,"!",ADDRESS(15+(A531-1)*A527,2)))</f>
        <v>Basic Electrical Engineering</v>
      </c>
      <c r="D516" s="52"/>
      <c r="E516" s="52"/>
      <c r="F516" s="52"/>
      <c r="G516" s="53"/>
      <c r="H516" s="20">
        <f ca="1">INDIRECT(_xlfn.TEXTJOIN("",TRUE,A530,"!",ADDRESS(15+(A531-1)*A527,6)))</f>
        <v>4</v>
      </c>
      <c r="I516" s="20" t="str">
        <f ca="1">INDIRECT(_xlfn.TEXTJOIN("",TRUE,A530,"!",ADDRESS(15+(A531-1)*A527,13)))</f>
        <v>A+</v>
      </c>
      <c r="J516" s="20">
        <f ca="1">INDIRECT(_xlfn.TEXTJOIN("",TRUE,A530,"!",ADDRESS(15+(A531-1)*A527,14)))</f>
        <v>9</v>
      </c>
    </row>
    <row r="517" spans="1:10" ht="27.95" customHeight="1" x14ac:dyDescent="0.25">
      <c r="A517" s="49" t="str">
        <f ca="1">INDIRECT(_xlfn.TEXTJOIN("",TRUE,A530,"!",ADDRESS(16+(A531-1)*A527,1)))</f>
        <v>CST 001</v>
      </c>
      <c r="B517" s="50"/>
      <c r="C517" s="51" t="str">
        <f ca="1">INDIRECT(_xlfn.TEXTJOIN("",TRUE,A530,"!",ADDRESS(16+(A531-1)*A527,2)))</f>
        <v>Programming for Problem Solving</v>
      </c>
      <c r="D517" s="52"/>
      <c r="E517" s="52"/>
      <c r="F517" s="52"/>
      <c r="G517" s="53"/>
      <c r="H517" s="20">
        <f ca="1">INDIRECT(_xlfn.TEXTJOIN("",TRUE,A530,"!",ADDRESS(16+(A531-1)*A527,6)))</f>
        <v>4</v>
      </c>
      <c r="I517" s="20" t="str">
        <f ca="1">INDIRECT(_xlfn.TEXTJOIN("",TRUE,A530,"!",ADDRESS(16+(A531-1)*A527,13)))</f>
        <v>A+</v>
      </c>
      <c r="J517" s="20">
        <f ca="1">INDIRECT(_xlfn.TEXTJOIN("",TRUE,A530,"!",ADDRESS(16+(A531-1)*A527,14)))</f>
        <v>9</v>
      </c>
    </row>
    <row r="518" spans="1:10" ht="27.95" customHeight="1" x14ac:dyDescent="0.25">
      <c r="A518" s="49" t="str">
        <f ca="1">INDIRECT(_xlfn.TEXTJOIN("",TRUE,A530,"!",ADDRESS(17+(A531-1)*A527,1)))</f>
        <v>AHT 004</v>
      </c>
      <c r="B518" s="50"/>
      <c r="C518" s="51" t="str">
        <f ca="1">INDIRECT(_xlfn.TEXTJOIN("",TRUE,A530,"!",ADDRESS(17+(A531-1)*A527,2)))</f>
        <v>Environmental Studies ($)</v>
      </c>
      <c r="D518" s="52"/>
      <c r="E518" s="52"/>
      <c r="F518" s="52"/>
      <c r="G518" s="53"/>
      <c r="H518" s="20">
        <f ca="1">INDIRECT(_xlfn.TEXTJOIN("",TRUE,A530,"!",ADDRESS(17+(A531-1)*A527,6)))</f>
        <v>0</v>
      </c>
      <c r="I518" s="20" t="str">
        <f ca="1">INDIRECT(_xlfn.TEXTJOIN("",TRUE,A530,"!",ADDRESS(17+(A531-1)*A527,13)))</f>
        <v>B+</v>
      </c>
      <c r="J518" s="20">
        <f ca="1">INDIRECT(_xlfn.TEXTJOIN("",TRUE,A530,"!",ADDRESS(17+(A531-1)*A527,14)))</f>
        <v>7</v>
      </c>
    </row>
    <row r="519" spans="1:10" ht="27.95" customHeight="1" x14ac:dyDescent="0.25">
      <c r="A519" s="49" t="str">
        <f ca="1">INDIRECT(_xlfn.TEXTJOIN("",TRUE,A530,"!",ADDRESS(18+(A531-1)*A527,1)))</f>
        <v>AHP 001</v>
      </c>
      <c r="B519" s="50"/>
      <c r="C519" s="51" t="str">
        <f ca="1">INDIRECT(_xlfn.TEXTJOIN("",TRUE,A530,"!",ADDRESS(18+(A531-1)*A527,2)))</f>
        <v>Engineering Physics Lab</v>
      </c>
      <c r="D519" s="52"/>
      <c r="E519" s="52"/>
      <c r="F519" s="52"/>
      <c r="G519" s="53"/>
      <c r="H519" s="20">
        <f ca="1">INDIRECT(_xlfn.TEXTJOIN("",TRUE,A530,"!",ADDRESS(18+(A531-1)*A527,6)))</f>
        <v>1</v>
      </c>
      <c r="I519" s="20" t="str">
        <f ca="1">INDIRECT(_xlfn.TEXTJOIN("",TRUE,A530,"!",ADDRESS(18+(A531-1)*A527,13)))</f>
        <v>B+</v>
      </c>
      <c r="J519" s="20">
        <f ca="1">INDIRECT(_xlfn.TEXTJOIN("",TRUE,A530,"!",ADDRESS(18+(A531-1)*A527,14)))</f>
        <v>7</v>
      </c>
    </row>
    <row r="520" spans="1:10" ht="27.95" customHeight="1" x14ac:dyDescent="0.25">
      <c r="A520" s="49" t="str">
        <f ca="1">INDIRECT(_xlfn.TEXTJOIN("",TRUE,A530,"!",ADDRESS(19+(A531-1)*A527,1)))</f>
        <v>EEP 001</v>
      </c>
      <c r="B520" s="50"/>
      <c r="C520" s="51" t="str">
        <f ca="1">INDIRECT(_xlfn.TEXTJOIN("",TRUE,A530,"!",ADDRESS(19+(A531-1)*A527,2)))</f>
        <v>Basic Electrical Engineering Lab</v>
      </c>
      <c r="D520" s="52"/>
      <c r="E520" s="52"/>
      <c r="F520" s="52"/>
      <c r="G520" s="53"/>
      <c r="H520" s="20">
        <f ca="1">INDIRECT(_xlfn.TEXTJOIN("",TRUE,A530,"!",ADDRESS(19+(A531-1)*A527,6)))</f>
        <v>1</v>
      </c>
      <c r="I520" s="20" t="str">
        <f ca="1">INDIRECT(_xlfn.TEXTJOIN("",TRUE,A530,"!",ADDRESS(19+(A531-1)*A527,13)))</f>
        <v>A</v>
      </c>
      <c r="J520" s="20">
        <f ca="1">INDIRECT(_xlfn.TEXTJOIN("",TRUE,A530,"!",ADDRESS(19+(A531-1)*A527,14)))</f>
        <v>8</v>
      </c>
    </row>
    <row r="521" spans="1:10" ht="27.95" customHeight="1" x14ac:dyDescent="0.25">
      <c r="A521" s="49" t="str">
        <f ca="1">INDIRECT(_xlfn.TEXTJOIN("",TRUE,A530,"!",ADDRESS(20+(A531-1)*A527,1)))</f>
        <v>CSP 001</v>
      </c>
      <c r="B521" s="50"/>
      <c r="C521" s="51" t="str">
        <f ca="1">INDIRECT(_xlfn.TEXTJOIN("",TRUE,A530,"!",ADDRESS(20+(A531-1)*A527,2)))</f>
        <v>Programming for Problem Solving Lab</v>
      </c>
      <c r="D521" s="52"/>
      <c r="E521" s="52"/>
      <c r="F521" s="52"/>
      <c r="G521" s="53"/>
      <c r="H521" s="20">
        <f ca="1">INDIRECT(_xlfn.TEXTJOIN("",TRUE,A530,"!",ADDRESS(20+(A531-1)*A527,6)))</f>
        <v>1</v>
      </c>
      <c r="I521" s="20" t="str">
        <f ca="1">INDIRECT(_xlfn.TEXTJOIN("",TRUE,A530,"!",ADDRESS(20+(A531-1)*A527,13)))</f>
        <v>O</v>
      </c>
      <c r="J521" s="20">
        <f ca="1">INDIRECT(_xlfn.TEXTJOIN("",TRUE,A530,"!",ADDRESS(20+(A531-1)*A527,14)))</f>
        <v>10</v>
      </c>
    </row>
    <row r="522" spans="1:10" ht="27.95" customHeight="1" x14ac:dyDescent="0.25">
      <c r="A522" s="49" t="str">
        <f ca="1">INDIRECT(_xlfn.TEXTJOIN("",TRUE,A530,"!",ADDRESS(21+(A531-1)*A527,1)))</f>
        <v>MEP 002</v>
      </c>
      <c r="B522" s="50"/>
      <c r="C522" s="51" t="str">
        <f ca="1">INDIRECT(_xlfn.TEXTJOIN("",TRUE,A530,"!",ADDRESS(21+(A531-1)*A527,2)))</f>
        <v>Engineering Graphics &amp; Design Lab</v>
      </c>
      <c r="D522" s="52"/>
      <c r="E522" s="52"/>
      <c r="F522" s="52"/>
      <c r="G522" s="53"/>
      <c r="H522" s="20">
        <f ca="1">INDIRECT(_xlfn.TEXTJOIN("",TRUE,A530,"!",ADDRESS(21+(A531-1)*A527,6)))</f>
        <v>2</v>
      </c>
      <c r="I522" s="20" t="str">
        <f ca="1">INDIRECT(_xlfn.TEXTJOIN("",TRUE,A530,"!",ADDRESS(21+(A531-1)*A527,13)))</f>
        <v>A</v>
      </c>
      <c r="J522" s="20">
        <f ca="1">INDIRECT(_xlfn.TEXTJOIN("",TRUE,A530,"!",ADDRESS(21+(A531-1)*A527,14)))</f>
        <v>8</v>
      </c>
    </row>
    <row r="523" spans="1:10" ht="27.95" customHeight="1" x14ac:dyDescent="0.25">
      <c r="A523" s="49" t="str">
        <f ca="1">INDIRECT(_xlfn.TEXTJOIN("",TRUE,A530,"!",ADDRESS(22+(A531-1)*A527,1)))</f>
        <v>AHP 003</v>
      </c>
      <c r="B523" s="50"/>
      <c r="C523" s="51" t="str">
        <f ca="1">INDIRECT(_xlfn.TEXTJOIN("",TRUE,A530,"!",ADDRESS(22+(A531-1)*A527,2)))</f>
        <v>Introduction to Digital Marketing Lab</v>
      </c>
      <c r="D523" s="52"/>
      <c r="E523" s="52"/>
      <c r="F523" s="52"/>
      <c r="G523" s="53"/>
      <c r="H523" s="20">
        <f ca="1">INDIRECT(_xlfn.TEXTJOIN("",TRUE,A530,"!",ADDRESS(22+(A531-1)*A527,6)))</f>
        <v>1</v>
      </c>
      <c r="I523" s="20" t="str">
        <f ca="1">INDIRECT(_xlfn.TEXTJOIN("",TRUE,A530,"!",ADDRESS(22+(A531-1)*A527,13)))</f>
        <v>A</v>
      </c>
      <c r="J523" s="20">
        <f ca="1">INDIRECT(_xlfn.TEXTJOIN("",TRUE,A530,"!",ADDRESS(22+(A531-1)*A527,14)))</f>
        <v>8</v>
      </c>
    </row>
    <row r="524" spans="1:10" ht="27.95" customHeight="1" x14ac:dyDescent="0.25">
      <c r="A524" s="49" t="str">
        <f ca="1">INDIRECT(_xlfn.TEXTJOIN("",TRUE,A530,"!",ADDRESS(23+(A531-1)*A527,1)))</f>
        <v>AHP 005</v>
      </c>
      <c r="B524" s="50"/>
      <c r="C524" s="51" t="str">
        <f ca="1">INDIRECT(_xlfn.TEXTJOIN("",TRUE,A530,"!",ADDRESS(23+(A531-1)*A527,2)))</f>
        <v>Self Employment &amp; Entrepreneurship Development</v>
      </c>
      <c r="D524" s="52"/>
      <c r="E524" s="52"/>
      <c r="F524" s="52"/>
      <c r="G524" s="53"/>
      <c r="H524" s="20">
        <f ca="1">INDIRECT(_xlfn.TEXTJOIN("",TRUE,A530,"!",ADDRESS(23+(A531-1)*A527,6)))</f>
        <v>1</v>
      </c>
      <c r="I524" s="20" t="str">
        <f ca="1">INDIRECT(_xlfn.TEXTJOIN("",TRUE,A530,"!",ADDRESS(23+(A531-1)*A527,13)))</f>
        <v>B+</v>
      </c>
      <c r="J524" s="20">
        <f ca="1">INDIRECT(_xlfn.TEXTJOIN("",TRUE,A530,"!",ADDRESS(23+(A531-1)*A527,14)))</f>
        <v>7</v>
      </c>
    </row>
    <row r="525" spans="1:10" ht="27.95" customHeight="1" x14ac:dyDescent="0.25">
      <c r="A525" s="49" t="str">
        <f ca="1">INDIRECT(_xlfn.TEXTJOIN("",TRUE,A530,"!",ADDRESS(24+(A531-1)*A527,1)))</f>
        <v>GP 02</v>
      </c>
      <c r="B525" s="50"/>
      <c r="C525" s="51" t="str">
        <f ca="1">INDIRECT(_xlfn.TEXTJOIN("",TRUE,A530,"!",ADDRESS(24+(A531-1)*A527,2)))</f>
        <v>General Proficiency ($)</v>
      </c>
      <c r="D525" s="52"/>
      <c r="E525" s="52"/>
      <c r="F525" s="52"/>
      <c r="G525" s="53"/>
      <c r="H525" s="20">
        <f ca="1">INDIRECT(_xlfn.TEXTJOIN("",TRUE,A530,"!",ADDRESS(24+(A531-1)*A527,6)))</f>
        <v>0</v>
      </c>
      <c r="I525" s="54" t="str">
        <f ca="1">INDIRECT(_xlfn.TEXTJOIN("",TRUE,A530,"!",ADDRESS(24+(A531-1)*A527,13)))</f>
        <v>Excellent</v>
      </c>
      <c r="J525" s="55"/>
    </row>
    <row r="526" spans="1:10" ht="27.95" customHeight="1" x14ac:dyDescent="0.25">
      <c r="A526" s="56" t="s">
        <v>54</v>
      </c>
      <c r="B526" s="56"/>
      <c r="C526" s="56"/>
      <c r="D526" s="56"/>
      <c r="E526" s="56"/>
      <c r="F526" s="56"/>
      <c r="G526" s="56"/>
      <c r="H526" s="16">
        <f ca="1">SUM(H514:H525)</f>
        <v>23</v>
      </c>
      <c r="I526" s="16" t="s">
        <v>46</v>
      </c>
      <c r="J526" s="16" t="e">
        <f ca="1">SUMPRODUCT(J514:J524,H514:H524)</f>
        <v>#N/A</v>
      </c>
    </row>
    <row r="527" spans="1:10" ht="27.95" customHeight="1" x14ac:dyDescent="0.25">
      <c r="A527" s="22">
        <f>ROWS(A514:B525)+9</f>
        <v>21</v>
      </c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27.95" customHeight="1" x14ac:dyDescent="0.25">
      <c r="A528" s="57" t="s">
        <v>42</v>
      </c>
      <c r="B528" s="57"/>
      <c r="C528" s="21">
        <f ca="1">INDIRECT(_xlfn.TEXTJOIN("",TRUE,A530,"!",ADDRESS(5+A531*A527,12)))</f>
        <v>19</v>
      </c>
      <c r="D528" s="57" t="s">
        <v>40</v>
      </c>
      <c r="E528" s="57"/>
      <c r="F528" s="18" t="e">
        <f ca="1">INDIRECT(_xlfn.TEXTJOIN("",TRUE,A530,"!",ADDRESS(5+A531*A527,8)))</f>
        <v>#N/A</v>
      </c>
      <c r="G528" s="57" t="s">
        <v>41</v>
      </c>
      <c r="H528" s="57"/>
      <c r="I528" s="58" t="e">
        <f ca="1">INDIRECT(_xlfn.TEXTJOIN("",TRUE,A530,"!",ADDRESS(5+A531*A527,10)))</f>
        <v>#N/A</v>
      </c>
      <c r="J528" s="58"/>
    </row>
    <row r="529" spans="1:10" ht="27.95" customHeight="1" x14ac:dyDescent="0.25">
      <c r="A529" s="19" t="s">
        <v>38</v>
      </c>
      <c r="B529" s="59" t="e">
        <f ca="1">INDIRECT(_xlfn.TEXTJOIN("",TRUE,A530,"!",ADDRESS(5+A531*A527,2)))</f>
        <v>#N/A</v>
      </c>
      <c r="C529" s="59"/>
      <c r="D529" s="60" t="s">
        <v>39</v>
      </c>
      <c r="E529" s="60"/>
      <c r="F529" s="61" t="e">
        <f ca="1">INDIRECT(_xlfn.TEXTJOIN("",TRUE,A530,"!",ADDRESS(5+A531*A527,5)))</f>
        <v>#N/A</v>
      </c>
      <c r="G529" s="61"/>
      <c r="H529" s="61"/>
      <c r="I529" s="61"/>
      <c r="J529" s="61"/>
    </row>
    <row r="530" spans="1:10" ht="27.95" customHeight="1" x14ac:dyDescent="0.25">
      <c r="A530" s="22" t="str">
        <f>A509</f>
        <v>TC_II</v>
      </c>
    </row>
    <row r="531" spans="1:10" ht="27.95" customHeight="1" x14ac:dyDescent="0.25">
      <c r="A531" s="22">
        <f>A510+1</f>
        <v>25</v>
      </c>
    </row>
    <row r="532" spans="1:10" ht="27.95" customHeight="1" x14ac:dyDescent="0.25">
      <c r="A532" s="62" t="s">
        <v>26</v>
      </c>
      <c r="B532" s="62"/>
      <c r="C532" s="62" t="str">
        <f ca="1">INDIRECT(_xlfn.TEXTJOIN("",TRUE,A551,"!",ADDRESS(9+(A552-1)*A548,2)))</f>
        <v>GAURAV KURIYAL</v>
      </c>
      <c r="D532" s="62"/>
      <c r="E532" s="62"/>
      <c r="F532" s="62" t="s">
        <v>52</v>
      </c>
      <c r="G532" s="62"/>
      <c r="H532" s="62"/>
      <c r="I532" s="63">
        <f ca="1">INDIRECT(_xlfn.TEXTJOIN("",TRUE,A551,"!",ADDRESS(9+(A552-1)*A548,9)))</f>
        <v>250090101026</v>
      </c>
      <c r="J532" s="63"/>
    </row>
    <row r="533" spans="1:10" ht="27.95" customHeight="1" x14ac:dyDescent="0.25">
      <c r="A533" s="62" t="s">
        <v>27</v>
      </c>
      <c r="B533" s="62"/>
      <c r="C533" s="62" t="str">
        <f ca="1">INDIRECT(_xlfn.TEXTJOIN("",TRUE,A551,"!",ADDRESS(9+(A552-1)*A548,5)))</f>
        <v>MANOJ KURIYAL</v>
      </c>
      <c r="D533" s="62"/>
      <c r="E533" s="62"/>
      <c r="F533" s="64" t="s">
        <v>53</v>
      </c>
      <c r="G533" s="64"/>
      <c r="H533" s="64"/>
      <c r="I533" s="63">
        <f ca="1">INDIRECT(_xlfn.TEXTJOIN("",TRUE,A551,"!",ADDRESS(9+(A552-1)*A548,13)))</f>
        <v>0</v>
      </c>
      <c r="J533" s="63"/>
    </row>
    <row r="534" spans="1:10" ht="27.95" customHeight="1" x14ac:dyDescent="0.25">
      <c r="A534" s="59" t="s">
        <v>30</v>
      </c>
      <c r="B534" s="59"/>
      <c r="C534" s="59" t="s">
        <v>31</v>
      </c>
      <c r="D534" s="59"/>
      <c r="E534" s="59"/>
      <c r="F534" s="59"/>
      <c r="G534" s="59"/>
      <c r="H534" s="15" t="s">
        <v>32</v>
      </c>
      <c r="I534" s="15" t="s">
        <v>12</v>
      </c>
      <c r="J534" s="15" t="s">
        <v>36</v>
      </c>
    </row>
    <row r="535" spans="1:10" ht="27.95" customHeight="1" x14ac:dyDescent="0.25">
      <c r="A535" s="49" t="str">
        <f ca="1">INDIRECT(_xlfn.TEXTJOIN("",TRUE,A551,"!",ADDRESS(13+(A552-1)*A548,1)))</f>
        <v>AHT 001</v>
      </c>
      <c r="B535" s="50"/>
      <c r="C535" s="51" t="str">
        <f ca="1">INDIRECT(_xlfn.TEXTJOIN("",TRUE,A551,"!",ADDRESS(13+(A552-1)*A548,2)))</f>
        <v>Engineering Physics</v>
      </c>
      <c r="D535" s="52"/>
      <c r="E535" s="52"/>
      <c r="F535" s="52"/>
      <c r="G535" s="53"/>
      <c r="H535" s="20">
        <f ca="1">INDIRECT(_xlfn.TEXTJOIN("",TRUE,A551,"!",ADDRESS(13+(A552-1)*A548,6)))</f>
        <v>4</v>
      </c>
      <c r="I535" s="20" t="b">
        <f ca="1">INDIRECT(_xlfn.TEXTJOIN("",TRUE,A551,"!",ADDRESS(13+(A552-1)*A548,13)))</f>
        <v>0</v>
      </c>
      <c r="J535" s="20" t="e">
        <f ca="1">INDIRECT(_xlfn.TEXTJOIN("",TRUE,A551,"!",ADDRESS(13+(A552-1)*A548,14)))</f>
        <v>#N/A</v>
      </c>
    </row>
    <row r="536" spans="1:10" ht="27.95" customHeight="1" x14ac:dyDescent="0.25">
      <c r="A536" s="49" t="str">
        <f ca="1">INDIRECT(_xlfn.TEXTJOIN("",TRUE,A551,"!",ADDRESS(14+(A552-1)*A548,1)))</f>
        <v>AHT 005</v>
      </c>
      <c r="B536" s="50"/>
      <c r="C536" s="51" t="str">
        <f ca="1">INDIRECT(_xlfn.TEXTJOIN("",TRUE,A551,"!",ADDRESS(14+(A552-1)*A548,2)))</f>
        <v>Analytical Mathematics</v>
      </c>
      <c r="D536" s="52"/>
      <c r="E536" s="52"/>
      <c r="F536" s="52"/>
      <c r="G536" s="53"/>
      <c r="H536" s="20">
        <f ca="1">INDIRECT(_xlfn.TEXTJOIN("",TRUE,A551,"!",ADDRESS(14+(A552-1)*A548,6)))</f>
        <v>4</v>
      </c>
      <c r="I536" s="20" t="str">
        <f ca="1">INDIRECT(_xlfn.TEXTJOIN("",TRUE,A551,"!",ADDRESS(14+(A552-1)*A548,13)))</f>
        <v>P</v>
      </c>
      <c r="J536" s="20">
        <f ca="1">INDIRECT(_xlfn.TEXTJOIN("",TRUE,A551,"!",ADDRESS(14+(A552-1)*A548,14)))</f>
        <v>4</v>
      </c>
    </row>
    <row r="537" spans="1:10" ht="27.95" customHeight="1" x14ac:dyDescent="0.25">
      <c r="A537" s="49" t="str">
        <f ca="1">INDIRECT(_xlfn.TEXTJOIN("",TRUE,A551,"!",ADDRESS(15+(A552-1)*A548,1)))</f>
        <v>EET 001</v>
      </c>
      <c r="B537" s="50"/>
      <c r="C537" s="51" t="str">
        <f ca="1">INDIRECT(_xlfn.TEXTJOIN("",TRUE,A551,"!",ADDRESS(15+(A552-1)*A548,2)))</f>
        <v>Basic Electrical Engineering</v>
      </c>
      <c r="D537" s="52"/>
      <c r="E537" s="52"/>
      <c r="F537" s="52"/>
      <c r="G537" s="53"/>
      <c r="H537" s="20">
        <f ca="1">INDIRECT(_xlfn.TEXTJOIN("",TRUE,A551,"!",ADDRESS(15+(A552-1)*A548,6)))</f>
        <v>4</v>
      </c>
      <c r="I537" s="20" t="str">
        <f ca="1">INDIRECT(_xlfn.TEXTJOIN("",TRUE,A551,"!",ADDRESS(15+(A552-1)*A548,13)))</f>
        <v>B</v>
      </c>
      <c r="J537" s="20">
        <f ca="1">INDIRECT(_xlfn.TEXTJOIN("",TRUE,A551,"!",ADDRESS(15+(A552-1)*A548,14)))</f>
        <v>6</v>
      </c>
    </row>
    <row r="538" spans="1:10" ht="27.95" customHeight="1" x14ac:dyDescent="0.25">
      <c r="A538" s="49" t="str">
        <f ca="1">INDIRECT(_xlfn.TEXTJOIN("",TRUE,A551,"!",ADDRESS(16+(A552-1)*A548,1)))</f>
        <v>CST 001</v>
      </c>
      <c r="B538" s="50"/>
      <c r="C538" s="51" t="str">
        <f ca="1">INDIRECT(_xlfn.TEXTJOIN("",TRUE,A551,"!",ADDRESS(16+(A552-1)*A548,2)))</f>
        <v>Programming for Problem Solving</v>
      </c>
      <c r="D538" s="52"/>
      <c r="E538" s="52"/>
      <c r="F538" s="52"/>
      <c r="G538" s="53"/>
      <c r="H538" s="20">
        <f ca="1">INDIRECT(_xlfn.TEXTJOIN("",TRUE,A551,"!",ADDRESS(16+(A552-1)*A548,6)))</f>
        <v>4</v>
      </c>
      <c r="I538" s="20" t="str">
        <f ca="1">INDIRECT(_xlfn.TEXTJOIN("",TRUE,A551,"!",ADDRESS(16+(A552-1)*A548,13)))</f>
        <v>C</v>
      </c>
      <c r="J538" s="20">
        <f ca="1">INDIRECT(_xlfn.TEXTJOIN("",TRUE,A551,"!",ADDRESS(16+(A552-1)*A548,14)))</f>
        <v>5</v>
      </c>
    </row>
    <row r="539" spans="1:10" ht="27.95" customHeight="1" x14ac:dyDescent="0.25">
      <c r="A539" s="49" t="str">
        <f ca="1">INDIRECT(_xlfn.TEXTJOIN("",TRUE,A551,"!",ADDRESS(17+(A552-1)*A548,1)))</f>
        <v>AHT 004</v>
      </c>
      <c r="B539" s="50"/>
      <c r="C539" s="51" t="str">
        <f ca="1">INDIRECT(_xlfn.TEXTJOIN("",TRUE,A551,"!",ADDRESS(17+(A552-1)*A548,2)))</f>
        <v>Environmental Studies ($)</v>
      </c>
      <c r="D539" s="52"/>
      <c r="E539" s="52"/>
      <c r="F539" s="52"/>
      <c r="G539" s="53"/>
      <c r="H539" s="20">
        <f ca="1">INDIRECT(_xlfn.TEXTJOIN("",TRUE,A551,"!",ADDRESS(17+(A552-1)*A548,6)))</f>
        <v>0</v>
      </c>
      <c r="I539" s="20" t="str">
        <f ca="1">INDIRECT(_xlfn.TEXTJOIN("",TRUE,A551,"!",ADDRESS(17+(A552-1)*A548,13)))</f>
        <v>B</v>
      </c>
      <c r="J539" s="20">
        <f ca="1">INDIRECT(_xlfn.TEXTJOIN("",TRUE,A551,"!",ADDRESS(17+(A552-1)*A548,14)))</f>
        <v>6</v>
      </c>
    </row>
    <row r="540" spans="1:10" ht="27.95" customHeight="1" x14ac:dyDescent="0.25">
      <c r="A540" s="49" t="str">
        <f ca="1">INDIRECT(_xlfn.TEXTJOIN("",TRUE,A551,"!",ADDRESS(18+(A552-1)*A548,1)))</f>
        <v>AHP 001</v>
      </c>
      <c r="B540" s="50"/>
      <c r="C540" s="51" t="str">
        <f ca="1">INDIRECT(_xlfn.TEXTJOIN("",TRUE,A551,"!",ADDRESS(18+(A552-1)*A548,2)))</f>
        <v>Engineering Physics Lab</v>
      </c>
      <c r="D540" s="52"/>
      <c r="E540" s="52"/>
      <c r="F540" s="52"/>
      <c r="G540" s="53"/>
      <c r="H540" s="20">
        <f ca="1">INDIRECT(_xlfn.TEXTJOIN("",TRUE,A551,"!",ADDRESS(18+(A552-1)*A548,6)))</f>
        <v>1</v>
      </c>
      <c r="I540" s="20" t="str">
        <f ca="1">INDIRECT(_xlfn.TEXTJOIN("",TRUE,A551,"!",ADDRESS(18+(A552-1)*A548,13)))</f>
        <v>A</v>
      </c>
      <c r="J540" s="20">
        <f ca="1">INDIRECT(_xlfn.TEXTJOIN("",TRUE,A551,"!",ADDRESS(18+(A552-1)*A548,14)))</f>
        <v>8</v>
      </c>
    </row>
    <row r="541" spans="1:10" ht="27.95" customHeight="1" x14ac:dyDescent="0.25">
      <c r="A541" s="49" t="str">
        <f ca="1">INDIRECT(_xlfn.TEXTJOIN("",TRUE,A551,"!",ADDRESS(19+(A552-1)*A548,1)))</f>
        <v>EEP 001</v>
      </c>
      <c r="B541" s="50"/>
      <c r="C541" s="51" t="str">
        <f ca="1">INDIRECT(_xlfn.TEXTJOIN("",TRUE,A551,"!",ADDRESS(19+(A552-1)*A548,2)))</f>
        <v>Basic Electrical Engineering Lab</v>
      </c>
      <c r="D541" s="52"/>
      <c r="E541" s="52"/>
      <c r="F541" s="52"/>
      <c r="G541" s="53"/>
      <c r="H541" s="20">
        <f ca="1">INDIRECT(_xlfn.TEXTJOIN("",TRUE,A551,"!",ADDRESS(19+(A552-1)*A548,6)))</f>
        <v>1</v>
      </c>
      <c r="I541" s="20" t="str">
        <f ca="1">INDIRECT(_xlfn.TEXTJOIN("",TRUE,A551,"!",ADDRESS(19+(A552-1)*A548,13)))</f>
        <v>A</v>
      </c>
      <c r="J541" s="20">
        <f ca="1">INDIRECT(_xlfn.TEXTJOIN("",TRUE,A551,"!",ADDRESS(19+(A552-1)*A548,14)))</f>
        <v>8</v>
      </c>
    </row>
    <row r="542" spans="1:10" ht="27.95" customHeight="1" x14ac:dyDescent="0.25">
      <c r="A542" s="49" t="str">
        <f ca="1">INDIRECT(_xlfn.TEXTJOIN("",TRUE,A551,"!",ADDRESS(20+(A552-1)*A548,1)))</f>
        <v>CSP 001</v>
      </c>
      <c r="B542" s="50"/>
      <c r="C542" s="51" t="str">
        <f ca="1">INDIRECT(_xlfn.TEXTJOIN("",TRUE,A551,"!",ADDRESS(20+(A552-1)*A548,2)))</f>
        <v>Programming for Problem Solving Lab</v>
      </c>
      <c r="D542" s="52"/>
      <c r="E542" s="52"/>
      <c r="F542" s="52"/>
      <c r="G542" s="53"/>
      <c r="H542" s="20">
        <f ca="1">INDIRECT(_xlfn.TEXTJOIN("",TRUE,A551,"!",ADDRESS(20+(A552-1)*A548,6)))</f>
        <v>1</v>
      </c>
      <c r="I542" s="20" t="str">
        <f ca="1">INDIRECT(_xlfn.TEXTJOIN("",TRUE,A551,"!",ADDRESS(20+(A552-1)*A548,13)))</f>
        <v>A</v>
      </c>
      <c r="J542" s="20">
        <f ca="1">INDIRECT(_xlfn.TEXTJOIN("",TRUE,A551,"!",ADDRESS(20+(A552-1)*A548,14)))</f>
        <v>8</v>
      </c>
    </row>
    <row r="543" spans="1:10" ht="27.95" customHeight="1" x14ac:dyDescent="0.25">
      <c r="A543" s="49" t="str">
        <f ca="1">INDIRECT(_xlfn.TEXTJOIN("",TRUE,A551,"!",ADDRESS(21+(A552-1)*A548,1)))</f>
        <v>MEP 002</v>
      </c>
      <c r="B543" s="50"/>
      <c r="C543" s="51" t="str">
        <f ca="1">INDIRECT(_xlfn.TEXTJOIN("",TRUE,A551,"!",ADDRESS(21+(A552-1)*A548,2)))</f>
        <v>Engineering Graphics &amp; Design Lab</v>
      </c>
      <c r="D543" s="52"/>
      <c r="E543" s="52"/>
      <c r="F543" s="52"/>
      <c r="G543" s="53"/>
      <c r="H543" s="20">
        <f ca="1">INDIRECT(_xlfn.TEXTJOIN("",TRUE,A551,"!",ADDRESS(21+(A552-1)*A548,6)))</f>
        <v>2</v>
      </c>
      <c r="I543" s="20" t="str">
        <f ca="1">INDIRECT(_xlfn.TEXTJOIN("",TRUE,A551,"!",ADDRESS(21+(A552-1)*A548,13)))</f>
        <v>O</v>
      </c>
      <c r="J543" s="20">
        <f ca="1">INDIRECT(_xlfn.TEXTJOIN("",TRUE,A551,"!",ADDRESS(21+(A552-1)*A548,14)))</f>
        <v>10</v>
      </c>
    </row>
    <row r="544" spans="1:10" ht="27.95" customHeight="1" x14ac:dyDescent="0.25">
      <c r="A544" s="49" t="str">
        <f ca="1">INDIRECT(_xlfn.TEXTJOIN("",TRUE,A551,"!",ADDRESS(22+(A552-1)*A548,1)))</f>
        <v>AHP 003</v>
      </c>
      <c r="B544" s="50"/>
      <c r="C544" s="51" t="str">
        <f ca="1">INDIRECT(_xlfn.TEXTJOIN("",TRUE,A551,"!",ADDRESS(22+(A552-1)*A548,2)))</f>
        <v>Introduction to Digital Marketing Lab</v>
      </c>
      <c r="D544" s="52"/>
      <c r="E544" s="52"/>
      <c r="F544" s="52"/>
      <c r="G544" s="53"/>
      <c r="H544" s="20">
        <f ca="1">INDIRECT(_xlfn.TEXTJOIN("",TRUE,A551,"!",ADDRESS(22+(A552-1)*A548,6)))</f>
        <v>1</v>
      </c>
      <c r="I544" s="20" t="str">
        <f ca="1">INDIRECT(_xlfn.TEXTJOIN("",TRUE,A551,"!",ADDRESS(22+(A552-1)*A548,13)))</f>
        <v>A+</v>
      </c>
      <c r="J544" s="20">
        <f ca="1">INDIRECT(_xlfn.TEXTJOIN("",TRUE,A551,"!",ADDRESS(22+(A552-1)*A548,14)))</f>
        <v>9</v>
      </c>
    </row>
    <row r="545" spans="1:10" ht="27.95" customHeight="1" x14ac:dyDescent="0.25">
      <c r="A545" s="49" t="str">
        <f ca="1">INDIRECT(_xlfn.TEXTJOIN("",TRUE,A551,"!",ADDRESS(23+(A552-1)*A548,1)))</f>
        <v>AHP 005</v>
      </c>
      <c r="B545" s="50"/>
      <c r="C545" s="51" t="str">
        <f ca="1">INDIRECT(_xlfn.TEXTJOIN("",TRUE,A551,"!",ADDRESS(23+(A552-1)*A548,2)))</f>
        <v>Self Employment &amp; Entrepreneurship Development</v>
      </c>
      <c r="D545" s="52"/>
      <c r="E545" s="52"/>
      <c r="F545" s="52"/>
      <c r="G545" s="53"/>
      <c r="H545" s="20">
        <f ca="1">INDIRECT(_xlfn.TEXTJOIN("",TRUE,A551,"!",ADDRESS(23+(A552-1)*A548,6)))</f>
        <v>1</v>
      </c>
      <c r="I545" s="20" t="str">
        <f ca="1">INDIRECT(_xlfn.TEXTJOIN("",TRUE,A551,"!",ADDRESS(23+(A552-1)*A548,13)))</f>
        <v>A+</v>
      </c>
      <c r="J545" s="20">
        <f ca="1">INDIRECT(_xlfn.TEXTJOIN("",TRUE,A551,"!",ADDRESS(23+(A552-1)*A548,14)))</f>
        <v>9</v>
      </c>
    </row>
    <row r="546" spans="1:10" ht="27.95" customHeight="1" x14ac:dyDescent="0.25">
      <c r="A546" s="49" t="str">
        <f ca="1">INDIRECT(_xlfn.TEXTJOIN("",TRUE,A551,"!",ADDRESS(24+(A552-1)*A548,1)))</f>
        <v>GP 02</v>
      </c>
      <c r="B546" s="50"/>
      <c r="C546" s="51" t="str">
        <f ca="1">INDIRECT(_xlfn.TEXTJOIN("",TRUE,A551,"!",ADDRESS(24+(A552-1)*A548,2)))</f>
        <v>General Proficiency ($)</v>
      </c>
      <c r="D546" s="52"/>
      <c r="E546" s="52"/>
      <c r="F546" s="52"/>
      <c r="G546" s="53"/>
      <c r="H546" s="20">
        <f ca="1">INDIRECT(_xlfn.TEXTJOIN("",TRUE,A551,"!",ADDRESS(24+(A552-1)*A548,6)))</f>
        <v>0</v>
      </c>
      <c r="I546" s="54" t="str">
        <f ca="1">INDIRECT(_xlfn.TEXTJOIN("",TRUE,A551,"!",ADDRESS(24+(A552-1)*A548,13)))</f>
        <v>Excellent</v>
      </c>
      <c r="J546" s="55"/>
    </row>
    <row r="547" spans="1:10" ht="27.95" customHeight="1" x14ac:dyDescent="0.25">
      <c r="A547" s="56" t="s">
        <v>54</v>
      </c>
      <c r="B547" s="56"/>
      <c r="C547" s="56"/>
      <c r="D547" s="56"/>
      <c r="E547" s="56"/>
      <c r="F547" s="56"/>
      <c r="G547" s="56"/>
      <c r="H547" s="16">
        <f ca="1">SUM(H535:H546)</f>
        <v>23</v>
      </c>
      <c r="I547" s="16" t="s">
        <v>46</v>
      </c>
      <c r="J547" s="16" t="e">
        <f ca="1">SUMPRODUCT(J535:J545,H535:H545)</f>
        <v>#N/A</v>
      </c>
    </row>
    <row r="548" spans="1:10" ht="27.95" customHeight="1" x14ac:dyDescent="0.25">
      <c r="A548" s="22">
        <f>ROWS(A535:B546)+9</f>
        <v>21</v>
      </c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27.95" customHeight="1" x14ac:dyDescent="0.25">
      <c r="A549" s="57" t="s">
        <v>42</v>
      </c>
      <c r="B549" s="57"/>
      <c r="C549" s="21">
        <f ca="1">INDIRECT(_xlfn.TEXTJOIN("",TRUE,A551,"!",ADDRESS(5+A552*A548,12)))</f>
        <v>19</v>
      </c>
      <c r="D549" s="57" t="s">
        <v>40</v>
      </c>
      <c r="E549" s="57"/>
      <c r="F549" s="18" t="e">
        <f ca="1">INDIRECT(_xlfn.TEXTJOIN("",TRUE,A551,"!",ADDRESS(5+A552*A548,8)))</f>
        <v>#N/A</v>
      </c>
      <c r="G549" s="57" t="s">
        <v>41</v>
      </c>
      <c r="H549" s="57"/>
      <c r="I549" s="58" t="e">
        <f ca="1">INDIRECT(_xlfn.TEXTJOIN("",TRUE,A551,"!",ADDRESS(5+A552*A548,10)))</f>
        <v>#N/A</v>
      </c>
      <c r="J549" s="58"/>
    </row>
    <row r="550" spans="1:10" ht="27.95" customHeight="1" x14ac:dyDescent="0.25">
      <c r="A550" s="19" t="s">
        <v>38</v>
      </c>
      <c r="B550" s="59" t="e">
        <f ca="1">INDIRECT(_xlfn.TEXTJOIN("",TRUE,A551,"!",ADDRESS(5+A552*A548,2)))</f>
        <v>#N/A</v>
      </c>
      <c r="C550" s="59"/>
      <c r="D550" s="60" t="s">
        <v>39</v>
      </c>
      <c r="E550" s="60"/>
      <c r="F550" s="61" t="e">
        <f ca="1">INDIRECT(_xlfn.TEXTJOIN("",TRUE,A551,"!",ADDRESS(5+A552*A548,5)))</f>
        <v>#N/A</v>
      </c>
      <c r="G550" s="61"/>
      <c r="H550" s="61"/>
      <c r="I550" s="61"/>
      <c r="J550" s="61"/>
    </row>
    <row r="551" spans="1:10" ht="27.95" customHeight="1" x14ac:dyDescent="0.25">
      <c r="A551" s="22" t="str">
        <f>A530</f>
        <v>TC_II</v>
      </c>
    </row>
    <row r="552" spans="1:10" ht="27.95" customHeight="1" x14ac:dyDescent="0.25">
      <c r="A552" s="22">
        <f>A531+1</f>
        <v>26</v>
      </c>
    </row>
    <row r="553" spans="1:10" ht="27.95" customHeight="1" x14ac:dyDescent="0.25">
      <c r="A553" s="62" t="s">
        <v>26</v>
      </c>
      <c r="B553" s="62"/>
      <c r="C553" s="62" t="str">
        <f ca="1">INDIRECT(_xlfn.TEXTJOIN("",TRUE,A572,"!",ADDRESS(9+(A573-1)*A569,2)))</f>
        <v>ISHITA DHIWAN</v>
      </c>
      <c r="D553" s="62"/>
      <c r="E553" s="62"/>
      <c r="F553" s="62" t="s">
        <v>52</v>
      </c>
      <c r="G553" s="62"/>
      <c r="H553" s="62"/>
      <c r="I553" s="63">
        <f ca="1">INDIRECT(_xlfn.TEXTJOIN("",TRUE,A572,"!",ADDRESS(9+(A573-1)*A569,9)))</f>
        <v>250090101027</v>
      </c>
      <c r="J553" s="63"/>
    </row>
    <row r="554" spans="1:10" ht="27.95" customHeight="1" x14ac:dyDescent="0.25">
      <c r="A554" s="62" t="s">
        <v>27</v>
      </c>
      <c r="B554" s="62"/>
      <c r="C554" s="62" t="str">
        <f ca="1">INDIRECT(_xlfn.TEXTJOIN("",TRUE,A572,"!",ADDRESS(9+(A573-1)*A569,5)))</f>
        <v>JITENDER KUMAR</v>
      </c>
      <c r="D554" s="62"/>
      <c r="E554" s="62"/>
      <c r="F554" s="64" t="s">
        <v>53</v>
      </c>
      <c r="G554" s="64"/>
      <c r="H554" s="64"/>
      <c r="I554" s="63">
        <f ca="1">INDIRECT(_xlfn.TEXTJOIN("",TRUE,A572,"!",ADDRESS(9+(A573-1)*A569,13)))</f>
        <v>0</v>
      </c>
      <c r="J554" s="63"/>
    </row>
    <row r="555" spans="1:10" ht="27.95" customHeight="1" x14ac:dyDescent="0.25">
      <c r="A555" s="59" t="s">
        <v>30</v>
      </c>
      <c r="B555" s="59"/>
      <c r="C555" s="59" t="s">
        <v>31</v>
      </c>
      <c r="D555" s="59"/>
      <c r="E555" s="59"/>
      <c r="F555" s="59"/>
      <c r="G555" s="59"/>
      <c r="H555" s="15" t="s">
        <v>32</v>
      </c>
      <c r="I555" s="15" t="s">
        <v>12</v>
      </c>
      <c r="J555" s="15" t="s">
        <v>36</v>
      </c>
    </row>
    <row r="556" spans="1:10" ht="27.95" customHeight="1" x14ac:dyDescent="0.25">
      <c r="A556" s="49" t="str">
        <f ca="1">INDIRECT(_xlfn.TEXTJOIN("",TRUE,A572,"!",ADDRESS(13+(A573-1)*A569,1)))</f>
        <v>AHT 001</v>
      </c>
      <c r="B556" s="50"/>
      <c r="C556" s="51" t="str">
        <f ca="1">INDIRECT(_xlfn.TEXTJOIN("",TRUE,A572,"!",ADDRESS(13+(A573-1)*A569,2)))</f>
        <v>Engineering Physics</v>
      </c>
      <c r="D556" s="52"/>
      <c r="E556" s="52"/>
      <c r="F556" s="52"/>
      <c r="G556" s="53"/>
      <c r="H556" s="20">
        <f ca="1">INDIRECT(_xlfn.TEXTJOIN("",TRUE,A572,"!",ADDRESS(13+(A573-1)*A569,6)))</f>
        <v>4</v>
      </c>
      <c r="I556" s="20" t="b">
        <f ca="1">INDIRECT(_xlfn.TEXTJOIN("",TRUE,A572,"!",ADDRESS(13+(A573-1)*A569,13)))</f>
        <v>0</v>
      </c>
      <c r="J556" s="20" t="e">
        <f ca="1">INDIRECT(_xlfn.TEXTJOIN("",TRUE,A572,"!",ADDRESS(13+(A573-1)*A569,14)))</f>
        <v>#N/A</v>
      </c>
    </row>
    <row r="557" spans="1:10" ht="27.95" customHeight="1" x14ac:dyDescent="0.25">
      <c r="A557" s="49" t="str">
        <f ca="1">INDIRECT(_xlfn.TEXTJOIN("",TRUE,A572,"!",ADDRESS(14+(A573-1)*A569,1)))</f>
        <v>AHT 005</v>
      </c>
      <c r="B557" s="50"/>
      <c r="C557" s="51" t="str">
        <f ca="1">INDIRECT(_xlfn.TEXTJOIN("",TRUE,A572,"!",ADDRESS(14+(A573-1)*A569,2)))</f>
        <v>Analytical Mathematics</v>
      </c>
      <c r="D557" s="52"/>
      <c r="E557" s="52"/>
      <c r="F557" s="52"/>
      <c r="G557" s="53"/>
      <c r="H557" s="20">
        <f ca="1">INDIRECT(_xlfn.TEXTJOIN("",TRUE,A572,"!",ADDRESS(14+(A573-1)*A569,6)))</f>
        <v>4</v>
      </c>
      <c r="I557" s="20" t="str">
        <f ca="1">INDIRECT(_xlfn.TEXTJOIN("",TRUE,A572,"!",ADDRESS(14+(A573-1)*A569,13)))</f>
        <v>O</v>
      </c>
      <c r="J557" s="20">
        <f ca="1">INDIRECT(_xlfn.TEXTJOIN("",TRUE,A572,"!",ADDRESS(14+(A573-1)*A569,14)))</f>
        <v>10</v>
      </c>
    </row>
    <row r="558" spans="1:10" ht="27.95" customHeight="1" x14ac:dyDescent="0.25">
      <c r="A558" s="49" t="str">
        <f ca="1">INDIRECT(_xlfn.TEXTJOIN("",TRUE,A572,"!",ADDRESS(15+(A573-1)*A569,1)))</f>
        <v>EET 001</v>
      </c>
      <c r="B558" s="50"/>
      <c r="C558" s="51" t="str">
        <f ca="1">INDIRECT(_xlfn.TEXTJOIN("",TRUE,A572,"!",ADDRESS(15+(A573-1)*A569,2)))</f>
        <v>Basic Electrical Engineering</v>
      </c>
      <c r="D558" s="52"/>
      <c r="E558" s="52"/>
      <c r="F558" s="52"/>
      <c r="G558" s="53"/>
      <c r="H558" s="20">
        <f ca="1">INDIRECT(_xlfn.TEXTJOIN("",TRUE,A572,"!",ADDRESS(15+(A573-1)*A569,6)))</f>
        <v>4</v>
      </c>
      <c r="I558" s="20" t="str">
        <f ca="1">INDIRECT(_xlfn.TEXTJOIN("",TRUE,A572,"!",ADDRESS(15+(A573-1)*A569,13)))</f>
        <v>A+</v>
      </c>
      <c r="J558" s="20">
        <f ca="1">INDIRECT(_xlfn.TEXTJOIN("",TRUE,A572,"!",ADDRESS(15+(A573-1)*A569,14)))</f>
        <v>9</v>
      </c>
    </row>
    <row r="559" spans="1:10" ht="27.95" customHeight="1" x14ac:dyDescent="0.25">
      <c r="A559" s="49" t="str">
        <f ca="1">INDIRECT(_xlfn.TEXTJOIN("",TRUE,A572,"!",ADDRESS(16+(A573-1)*A569,1)))</f>
        <v>CST 001</v>
      </c>
      <c r="B559" s="50"/>
      <c r="C559" s="51" t="str">
        <f ca="1">INDIRECT(_xlfn.TEXTJOIN("",TRUE,A572,"!",ADDRESS(16+(A573-1)*A569,2)))</f>
        <v>Programming for Problem Solving</v>
      </c>
      <c r="D559" s="52"/>
      <c r="E559" s="52"/>
      <c r="F559" s="52"/>
      <c r="G559" s="53"/>
      <c r="H559" s="20">
        <f ca="1">INDIRECT(_xlfn.TEXTJOIN("",TRUE,A572,"!",ADDRESS(16+(A573-1)*A569,6)))</f>
        <v>4</v>
      </c>
      <c r="I559" s="20" t="str">
        <f ca="1">INDIRECT(_xlfn.TEXTJOIN("",TRUE,A572,"!",ADDRESS(16+(A573-1)*A569,13)))</f>
        <v>O</v>
      </c>
      <c r="J559" s="20">
        <f ca="1">INDIRECT(_xlfn.TEXTJOIN("",TRUE,A572,"!",ADDRESS(16+(A573-1)*A569,14)))</f>
        <v>10</v>
      </c>
    </row>
    <row r="560" spans="1:10" ht="27.95" customHeight="1" x14ac:dyDescent="0.25">
      <c r="A560" s="49" t="str">
        <f ca="1">INDIRECT(_xlfn.TEXTJOIN("",TRUE,A572,"!",ADDRESS(17+(A573-1)*A569,1)))</f>
        <v>AHT 004</v>
      </c>
      <c r="B560" s="50"/>
      <c r="C560" s="51" t="str">
        <f ca="1">INDIRECT(_xlfn.TEXTJOIN("",TRUE,A572,"!",ADDRESS(17+(A573-1)*A569,2)))</f>
        <v>Environmental Studies ($)</v>
      </c>
      <c r="D560" s="52"/>
      <c r="E560" s="52"/>
      <c r="F560" s="52"/>
      <c r="G560" s="53"/>
      <c r="H560" s="20">
        <f ca="1">INDIRECT(_xlfn.TEXTJOIN("",TRUE,A572,"!",ADDRESS(17+(A573-1)*A569,6)))</f>
        <v>0</v>
      </c>
      <c r="I560" s="20" t="str">
        <f ca="1">INDIRECT(_xlfn.TEXTJOIN("",TRUE,A572,"!",ADDRESS(17+(A573-1)*A569,13)))</f>
        <v>B+</v>
      </c>
      <c r="J560" s="20">
        <f ca="1">INDIRECT(_xlfn.TEXTJOIN("",TRUE,A572,"!",ADDRESS(17+(A573-1)*A569,14)))</f>
        <v>7</v>
      </c>
    </row>
    <row r="561" spans="1:10" ht="27.95" customHeight="1" x14ac:dyDescent="0.25">
      <c r="A561" s="49" t="str">
        <f ca="1">INDIRECT(_xlfn.TEXTJOIN("",TRUE,A572,"!",ADDRESS(18+(A573-1)*A569,1)))</f>
        <v>AHP 001</v>
      </c>
      <c r="B561" s="50"/>
      <c r="C561" s="51" t="str">
        <f ca="1">INDIRECT(_xlfn.TEXTJOIN("",TRUE,A572,"!",ADDRESS(18+(A573-1)*A569,2)))</f>
        <v>Engineering Physics Lab</v>
      </c>
      <c r="D561" s="52"/>
      <c r="E561" s="52"/>
      <c r="F561" s="52"/>
      <c r="G561" s="53"/>
      <c r="H561" s="20">
        <f ca="1">INDIRECT(_xlfn.TEXTJOIN("",TRUE,A572,"!",ADDRESS(18+(A573-1)*A569,6)))</f>
        <v>1</v>
      </c>
      <c r="I561" s="20" t="str">
        <f ca="1">INDIRECT(_xlfn.TEXTJOIN("",TRUE,A572,"!",ADDRESS(18+(A573-1)*A569,13)))</f>
        <v>A</v>
      </c>
      <c r="J561" s="20">
        <f ca="1">INDIRECT(_xlfn.TEXTJOIN("",TRUE,A572,"!",ADDRESS(18+(A573-1)*A569,14)))</f>
        <v>8</v>
      </c>
    </row>
    <row r="562" spans="1:10" ht="27.95" customHeight="1" x14ac:dyDescent="0.25">
      <c r="A562" s="49" t="str">
        <f ca="1">INDIRECT(_xlfn.TEXTJOIN("",TRUE,A572,"!",ADDRESS(19+(A573-1)*A569,1)))</f>
        <v>EEP 001</v>
      </c>
      <c r="B562" s="50"/>
      <c r="C562" s="51" t="str">
        <f ca="1">INDIRECT(_xlfn.TEXTJOIN("",TRUE,A572,"!",ADDRESS(19+(A573-1)*A569,2)))</f>
        <v>Basic Electrical Engineering Lab</v>
      </c>
      <c r="D562" s="52"/>
      <c r="E562" s="52"/>
      <c r="F562" s="52"/>
      <c r="G562" s="53"/>
      <c r="H562" s="20">
        <f ca="1">INDIRECT(_xlfn.TEXTJOIN("",TRUE,A572,"!",ADDRESS(19+(A573-1)*A569,6)))</f>
        <v>1</v>
      </c>
      <c r="I562" s="20" t="str">
        <f ca="1">INDIRECT(_xlfn.TEXTJOIN("",TRUE,A572,"!",ADDRESS(19+(A573-1)*A569,13)))</f>
        <v>A</v>
      </c>
      <c r="J562" s="20">
        <f ca="1">INDIRECT(_xlfn.TEXTJOIN("",TRUE,A572,"!",ADDRESS(19+(A573-1)*A569,14)))</f>
        <v>8</v>
      </c>
    </row>
    <row r="563" spans="1:10" ht="27.95" customHeight="1" x14ac:dyDescent="0.25">
      <c r="A563" s="49" t="str">
        <f ca="1">INDIRECT(_xlfn.TEXTJOIN("",TRUE,A572,"!",ADDRESS(20+(A573-1)*A569,1)))</f>
        <v>CSP 001</v>
      </c>
      <c r="B563" s="50"/>
      <c r="C563" s="51" t="str">
        <f ca="1">INDIRECT(_xlfn.TEXTJOIN("",TRUE,A572,"!",ADDRESS(20+(A573-1)*A569,2)))</f>
        <v>Programming for Problem Solving Lab</v>
      </c>
      <c r="D563" s="52"/>
      <c r="E563" s="52"/>
      <c r="F563" s="52"/>
      <c r="G563" s="53"/>
      <c r="H563" s="20">
        <f ca="1">INDIRECT(_xlfn.TEXTJOIN("",TRUE,A572,"!",ADDRESS(20+(A573-1)*A569,6)))</f>
        <v>1</v>
      </c>
      <c r="I563" s="20" t="str">
        <f ca="1">INDIRECT(_xlfn.TEXTJOIN("",TRUE,A572,"!",ADDRESS(20+(A573-1)*A569,13)))</f>
        <v>O</v>
      </c>
      <c r="J563" s="20">
        <f ca="1">INDIRECT(_xlfn.TEXTJOIN("",TRUE,A572,"!",ADDRESS(20+(A573-1)*A569,14)))</f>
        <v>10</v>
      </c>
    </row>
    <row r="564" spans="1:10" ht="27.95" customHeight="1" x14ac:dyDescent="0.25">
      <c r="A564" s="49" t="str">
        <f ca="1">INDIRECT(_xlfn.TEXTJOIN("",TRUE,A572,"!",ADDRESS(21+(A573-1)*A569,1)))</f>
        <v>MEP 002</v>
      </c>
      <c r="B564" s="50"/>
      <c r="C564" s="51" t="str">
        <f ca="1">INDIRECT(_xlfn.TEXTJOIN("",TRUE,A572,"!",ADDRESS(21+(A573-1)*A569,2)))</f>
        <v>Engineering Graphics &amp; Design Lab</v>
      </c>
      <c r="D564" s="52"/>
      <c r="E564" s="52"/>
      <c r="F564" s="52"/>
      <c r="G564" s="53"/>
      <c r="H564" s="20">
        <f ca="1">INDIRECT(_xlfn.TEXTJOIN("",TRUE,A572,"!",ADDRESS(21+(A573-1)*A569,6)))</f>
        <v>2</v>
      </c>
      <c r="I564" s="20" t="str">
        <f ca="1">INDIRECT(_xlfn.TEXTJOIN("",TRUE,A572,"!",ADDRESS(21+(A573-1)*A569,13)))</f>
        <v>O</v>
      </c>
      <c r="J564" s="20">
        <f ca="1">INDIRECT(_xlfn.TEXTJOIN("",TRUE,A572,"!",ADDRESS(21+(A573-1)*A569,14)))</f>
        <v>10</v>
      </c>
    </row>
    <row r="565" spans="1:10" ht="27.95" customHeight="1" x14ac:dyDescent="0.25">
      <c r="A565" s="49" t="str">
        <f ca="1">INDIRECT(_xlfn.TEXTJOIN("",TRUE,A572,"!",ADDRESS(22+(A573-1)*A569,1)))</f>
        <v>AHP 003</v>
      </c>
      <c r="B565" s="50"/>
      <c r="C565" s="51" t="str">
        <f ca="1">INDIRECT(_xlfn.TEXTJOIN("",TRUE,A572,"!",ADDRESS(22+(A573-1)*A569,2)))</f>
        <v>Introduction to Digital Marketing Lab</v>
      </c>
      <c r="D565" s="52"/>
      <c r="E565" s="52"/>
      <c r="F565" s="52"/>
      <c r="G565" s="53"/>
      <c r="H565" s="20">
        <f ca="1">INDIRECT(_xlfn.TEXTJOIN("",TRUE,A572,"!",ADDRESS(22+(A573-1)*A569,6)))</f>
        <v>1</v>
      </c>
      <c r="I565" s="20" t="str">
        <f ca="1">INDIRECT(_xlfn.TEXTJOIN("",TRUE,A572,"!",ADDRESS(22+(A573-1)*A569,13)))</f>
        <v>A</v>
      </c>
      <c r="J565" s="20">
        <f ca="1">INDIRECT(_xlfn.TEXTJOIN("",TRUE,A572,"!",ADDRESS(22+(A573-1)*A569,14)))</f>
        <v>8</v>
      </c>
    </row>
    <row r="566" spans="1:10" ht="27.95" customHeight="1" x14ac:dyDescent="0.25">
      <c r="A566" s="49" t="str">
        <f ca="1">INDIRECT(_xlfn.TEXTJOIN("",TRUE,A572,"!",ADDRESS(23+(A573-1)*A569,1)))</f>
        <v>AHP 005</v>
      </c>
      <c r="B566" s="50"/>
      <c r="C566" s="51" t="str">
        <f ca="1">INDIRECT(_xlfn.TEXTJOIN("",TRUE,A572,"!",ADDRESS(23+(A573-1)*A569,2)))</f>
        <v>Self Employment &amp; Entrepreneurship Development</v>
      </c>
      <c r="D566" s="52"/>
      <c r="E566" s="52"/>
      <c r="F566" s="52"/>
      <c r="G566" s="53"/>
      <c r="H566" s="20">
        <f ca="1">INDIRECT(_xlfn.TEXTJOIN("",TRUE,A572,"!",ADDRESS(23+(A573-1)*A569,6)))</f>
        <v>1</v>
      </c>
      <c r="I566" s="20" t="str">
        <f ca="1">INDIRECT(_xlfn.TEXTJOIN("",TRUE,A572,"!",ADDRESS(23+(A573-1)*A569,13)))</f>
        <v>B+</v>
      </c>
      <c r="J566" s="20">
        <f ca="1">INDIRECT(_xlfn.TEXTJOIN("",TRUE,A572,"!",ADDRESS(23+(A573-1)*A569,14)))</f>
        <v>7</v>
      </c>
    </row>
    <row r="567" spans="1:10" ht="27.95" customHeight="1" x14ac:dyDescent="0.25">
      <c r="A567" s="49" t="str">
        <f ca="1">INDIRECT(_xlfn.TEXTJOIN("",TRUE,A572,"!",ADDRESS(24+(A573-1)*A569,1)))</f>
        <v>GP 02</v>
      </c>
      <c r="B567" s="50"/>
      <c r="C567" s="51" t="str">
        <f ca="1">INDIRECT(_xlfn.TEXTJOIN("",TRUE,A572,"!",ADDRESS(24+(A573-1)*A569,2)))</f>
        <v>General Proficiency ($)</v>
      </c>
      <c r="D567" s="52"/>
      <c r="E567" s="52"/>
      <c r="F567" s="52"/>
      <c r="G567" s="53"/>
      <c r="H567" s="20">
        <f ca="1">INDIRECT(_xlfn.TEXTJOIN("",TRUE,A572,"!",ADDRESS(24+(A573-1)*A569,6)))</f>
        <v>0</v>
      </c>
      <c r="I567" s="54" t="str">
        <f ca="1">INDIRECT(_xlfn.TEXTJOIN("",TRUE,A572,"!",ADDRESS(24+(A573-1)*A569,13)))</f>
        <v>Excellent</v>
      </c>
      <c r="J567" s="55"/>
    </row>
    <row r="568" spans="1:10" ht="27.95" customHeight="1" x14ac:dyDescent="0.25">
      <c r="A568" s="56" t="s">
        <v>54</v>
      </c>
      <c r="B568" s="56"/>
      <c r="C568" s="56"/>
      <c r="D568" s="56"/>
      <c r="E568" s="56"/>
      <c r="F568" s="56"/>
      <c r="G568" s="56"/>
      <c r="H568" s="16">
        <f ca="1">SUM(H556:H567)</f>
        <v>23</v>
      </c>
      <c r="I568" s="16" t="s">
        <v>46</v>
      </c>
      <c r="J568" s="16" t="e">
        <f ca="1">SUMPRODUCT(J556:J566,H556:H566)</f>
        <v>#N/A</v>
      </c>
    </row>
    <row r="569" spans="1:10" ht="27.95" customHeight="1" x14ac:dyDescent="0.25">
      <c r="A569" s="22">
        <f>ROWS(A556:B567)+9</f>
        <v>21</v>
      </c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27.95" customHeight="1" x14ac:dyDescent="0.25">
      <c r="A570" s="57" t="s">
        <v>42</v>
      </c>
      <c r="B570" s="57"/>
      <c r="C570" s="21">
        <f ca="1">INDIRECT(_xlfn.TEXTJOIN("",TRUE,A572,"!",ADDRESS(5+A573*A569,12)))</f>
        <v>19</v>
      </c>
      <c r="D570" s="57" t="s">
        <v>40</v>
      </c>
      <c r="E570" s="57"/>
      <c r="F570" s="18" t="e">
        <f ca="1">INDIRECT(_xlfn.TEXTJOIN("",TRUE,A572,"!",ADDRESS(5+A573*A569,8)))</f>
        <v>#N/A</v>
      </c>
      <c r="G570" s="57" t="s">
        <v>41</v>
      </c>
      <c r="H570" s="57"/>
      <c r="I570" s="58" t="e">
        <f ca="1">INDIRECT(_xlfn.TEXTJOIN("",TRUE,A572,"!",ADDRESS(5+A573*A569,10)))</f>
        <v>#N/A</v>
      </c>
      <c r="J570" s="58"/>
    </row>
    <row r="571" spans="1:10" ht="27.95" customHeight="1" x14ac:dyDescent="0.25">
      <c r="A571" s="19" t="s">
        <v>38</v>
      </c>
      <c r="B571" s="59" t="e">
        <f ca="1">INDIRECT(_xlfn.TEXTJOIN("",TRUE,A572,"!",ADDRESS(5+A573*A569,2)))</f>
        <v>#N/A</v>
      </c>
      <c r="C571" s="59"/>
      <c r="D571" s="60" t="s">
        <v>39</v>
      </c>
      <c r="E571" s="60"/>
      <c r="F571" s="61" t="e">
        <f ca="1">INDIRECT(_xlfn.TEXTJOIN("",TRUE,A572,"!",ADDRESS(5+A573*A569,5)))</f>
        <v>#N/A</v>
      </c>
      <c r="G571" s="61"/>
      <c r="H571" s="61"/>
      <c r="I571" s="61"/>
      <c r="J571" s="61"/>
    </row>
    <row r="572" spans="1:10" ht="27.95" customHeight="1" x14ac:dyDescent="0.25">
      <c r="A572" s="22" t="str">
        <f>A551</f>
        <v>TC_II</v>
      </c>
    </row>
    <row r="573" spans="1:10" ht="27.95" customHeight="1" x14ac:dyDescent="0.25">
      <c r="A573" s="22">
        <f>A552+1</f>
        <v>27</v>
      </c>
    </row>
    <row r="574" spans="1:10" ht="27.95" customHeight="1" x14ac:dyDescent="0.25">
      <c r="A574" s="62" t="s">
        <v>26</v>
      </c>
      <c r="B574" s="62"/>
      <c r="C574" s="62" t="str">
        <f ca="1">INDIRECT(_xlfn.TEXTJOIN("",TRUE,A593,"!",ADDRESS(9+(A594-1)*A590,2)))</f>
        <v>JAHNAVI TYAGI</v>
      </c>
      <c r="D574" s="62"/>
      <c r="E574" s="62"/>
      <c r="F574" s="62" t="s">
        <v>52</v>
      </c>
      <c r="G574" s="62"/>
      <c r="H574" s="62"/>
      <c r="I574" s="63">
        <f ca="1">INDIRECT(_xlfn.TEXTJOIN("",TRUE,A593,"!",ADDRESS(9+(A594-1)*A590,9)))</f>
        <v>250090101028</v>
      </c>
      <c r="J574" s="63"/>
    </row>
    <row r="575" spans="1:10" ht="27.95" customHeight="1" x14ac:dyDescent="0.25">
      <c r="A575" s="62" t="s">
        <v>27</v>
      </c>
      <c r="B575" s="62"/>
      <c r="C575" s="62" t="str">
        <f ca="1">INDIRECT(_xlfn.TEXTJOIN("",TRUE,A593,"!",ADDRESS(9+(A594-1)*A590,5)))</f>
        <v>MANOJ TYAGI</v>
      </c>
      <c r="D575" s="62"/>
      <c r="E575" s="62"/>
      <c r="F575" s="64" t="s">
        <v>53</v>
      </c>
      <c r="G575" s="64"/>
      <c r="H575" s="64"/>
      <c r="I575" s="63">
        <f ca="1">INDIRECT(_xlfn.TEXTJOIN("",TRUE,A593,"!",ADDRESS(9+(A594-1)*A590,13)))</f>
        <v>0</v>
      </c>
      <c r="J575" s="63"/>
    </row>
    <row r="576" spans="1:10" ht="27.95" customHeight="1" x14ac:dyDescent="0.25">
      <c r="A576" s="59" t="s">
        <v>30</v>
      </c>
      <c r="B576" s="59"/>
      <c r="C576" s="59" t="s">
        <v>31</v>
      </c>
      <c r="D576" s="59"/>
      <c r="E576" s="59"/>
      <c r="F576" s="59"/>
      <c r="G576" s="59"/>
      <c r="H576" s="15" t="s">
        <v>32</v>
      </c>
      <c r="I576" s="15" t="s">
        <v>12</v>
      </c>
      <c r="J576" s="15" t="s">
        <v>36</v>
      </c>
    </row>
    <row r="577" spans="1:10" ht="27.95" customHeight="1" x14ac:dyDescent="0.25">
      <c r="A577" s="49" t="str">
        <f ca="1">INDIRECT(_xlfn.TEXTJOIN("",TRUE,A593,"!",ADDRESS(13+(A594-1)*A590,1)))</f>
        <v>AHT 001</v>
      </c>
      <c r="B577" s="50"/>
      <c r="C577" s="51" t="str">
        <f ca="1">INDIRECT(_xlfn.TEXTJOIN("",TRUE,A593,"!",ADDRESS(13+(A594-1)*A590,2)))</f>
        <v>Engineering Physics</v>
      </c>
      <c r="D577" s="52"/>
      <c r="E577" s="52"/>
      <c r="F577" s="52"/>
      <c r="G577" s="53"/>
      <c r="H577" s="20">
        <f ca="1">INDIRECT(_xlfn.TEXTJOIN("",TRUE,A593,"!",ADDRESS(13+(A594-1)*A590,6)))</f>
        <v>4</v>
      </c>
      <c r="I577" s="20" t="b">
        <f ca="1">INDIRECT(_xlfn.TEXTJOIN("",TRUE,A593,"!",ADDRESS(13+(A594-1)*A590,13)))</f>
        <v>0</v>
      </c>
      <c r="J577" s="20" t="e">
        <f ca="1">INDIRECT(_xlfn.TEXTJOIN("",TRUE,A593,"!",ADDRESS(13+(A594-1)*A590,14)))</f>
        <v>#N/A</v>
      </c>
    </row>
    <row r="578" spans="1:10" ht="27.95" customHeight="1" x14ac:dyDescent="0.25">
      <c r="A578" s="49" t="str">
        <f ca="1">INDIRECT(_xlfn.TEXTJOIN("",TRUE,A593,"!",ADDRESS(14+(A594-1)*A590,1)))</f>
        <v>AHT 005</v>
      </c>
      <c r="B578" s="50"/>
      <c r="C578" s="51" t="str">
        <f ca="1">INDIRECT(_xlfn.TEXTJOIN("",TRUE,A593,"!",ADDRESS(14+(A594-1)*A590,2)))</f>
        <v>Analytical Mathematics</v>
      </c>
      <c r="D578" s="52"/>
      <c r="E578" s="52"/>
      <c r="F578" s="52"/>
      <c r="G578" s="53"/>
      <c r="H578" s="20">
        <f ca="1">INDIRECT(_xlfn.TEXTJOIN("",TRUE,A593,"!",ADDRESS(14+(A594-1)*A590,6)))</f>
        <v>4</v>
      </c>
      <c r="I578" s="20" t="str">
        <f ca="1">INDIRECT(_xlfn.TEXTJOIN("",TRUE,A593,"!",ADDRESS(14+(A594-1)*A590,13)))</f>
        <v>Dt</v>
      </c>
      <c r="J578" s="20">
        <f ca="1">INDIRECT(_xlfn.TEXTJOIN("",TRUE,A593,"!",ADDRESS(14+(A594-1)*A590,14)))</f>
        <v>0</v>
      </c>
    </row>
    <row r="579" spans="1:10" ht="27.95" customHeight="1" x14ac:dyDescent="0.25">
      <c r="A579" s="49" t="str">
        <f ca="1">INDIRECT(_xlfn.TEXTJOIN("",TRUE,A593,"!",ADDRESS(15+(A594-1)*A590,1)))</f>
        <v>EET 001</v>
      </c>
      <c r="B579" s="50"/>
      <c r="C579" s="51" t="str">
        <f ca="1">INDIRECT(_xlfn.TEXTJOIN("",TRUE,A593,"!",ADDRESS(15+(A594-1)*A590,2)))</f>
        <v>Basic Electrical Engineering</v>
      </c>
      <c r="D579" s="52"/>
      <c r="E579" s="52"/>
      <c r="F579" s="52"/>
      <c r="G579" s="53"/>
      <c r="H579" s="20">
        <f ca="1">INDIRECT(_xlfn.TEXTJOIN("",TRUE,A593,"!",ADDRESS(15+(A594-1)*A590,6)))</f>
        <v>4</v>
      </c>
      <c r="I579" s="20" t="str">
        <f ca="1">INDIRECT(_xlfn.TEXTJOIN("",TRUE,A593,"!",ADDRESS(15+(A594-1)*A590,13)))</f>
        <v>C</v>
      </c>
      <c r="J579" s="20">
        <f ca="1">INDIRECT(_xlfn.TEXTJOIN("",TRUE,A593,"!",ADDRESS(15+(A594-1)*A590,14)))</f>
        <v>5</v>
      </c>
    </row>
    <row r="580" spans="1:10" ht="27.95" customHeight="1" x14ac:dyDescent="0.25">
      <c r="A580" s="49" t="str">
        <f ca="1">INDIRECT(_xlfn.TEXTJOIN("",TRUE,A593,"!",ADDRESS(16+(A594-1)*A590,1)))</f>
        <v>CST 001</v>
      </c>
      <c r="B580" s="50"/>
      <c r="C580" s="51" t="str">
        <f ca="1">INDIRECT(_xlfn.TEXTJOIN("",TRUE,A593,"!",ADDRESS(16+(A594-1)*A590,2)))</f>
        <v>Programming for Problem Solving</v>
      </c>
      <c r="D580" s="52"/>
      <c r="E580" s="52"/>
      <c r="F580" s="52"/>
      <c r="G580" s="53"/>
      <c r="H580" s="20">
        <f ca="1">INDIRECT(_xlfn.TEXTJOIN("",TRUE,A593,"!",ADDRESS(16+(A594-1)*A590,6)))</f>
        <v>4</v>
      </c>
      <c r="I580" s="20" t="str">
        <f ca="1">INDIRECT(_xlfn.TEXTJOIN("",TRUE,A593,"!",ADDRESS(16+(A594-1)*A590,13)))</f>
        <v>Ab</v>
      </c>
      <c r="J580" s="20">
        <f ca="1">INDIRECT(_xlfn.TEXTJOIN("",TRUE,A593,"!",ADDRESS(16+(A594-1)*A590,14)))</f>
        <v>0</v>
      </c>
    </row>
    <row r="581" spans="1:10" ht="27.95" customHeight="1" x14ac:dyDescent="0.25">
      <c r="A581" s="49" t="str">
        <f ca="1">INDIRECT(_xlfn.TEXTJOIN("",TRUE,A593,"!",ADDRESS(17+(A594-1)*A590,1)))</f>
        <v>AHT 004</v>
      </c>
      <c r="B581" s="50"/>
      <c r="C581" s="51" t="str">
        <f ca="1">INDIRECT(_xlfn.TEXTJOIN("",TRUE,A593,"!",ADDRESS(17+(A594-1)*A590,2)))</f>
        <v>Environmental Studies ($)</v>
      </c>
      <c r="D581" s="52"/>
      <c r="E581" s="52"/>
      <c r="F581" s="52"/>
      <c r="G581" s="53"/>
      <c r="H581" s="20">
        <f ca="1">INDIRECT(_xlfn.TEXTJOIN("",TRUE,A593,"!",ADDRESS(17+(A594-1)*A590,6)))</f>
        <v>0</v>
      </c>
      <c r="I581" s="20" t="str">
        <f ca="1">INDIRECT(_xlfn.TEXTJOIN("",TRUE,A593,"!",ADDRESS(17+(A594-1)*A590,13)))</f>
        <v>F</v>
      </c>
      <c r="J581" s="20">
        <f ca="1">INDIRECT(_xlfn.TEXTJOIN("",TRUE,A593,"!",ADDRESS(17+(A594-1)*A590,14)))</f>
        <v>0</v>
      </c>
    </row>
    <row r="582" spans="1:10" ht="27.95" customHeight="1" x14ac:dyDescent="0.25">
      <c r="A582" s="49" t="str">
        <f ca="1">INDIRECT(_xlfn.TEXTJOIN("",TRUE,A593,"!",ADDRESS(18+(A594-1)*A590,1)))</f>
        <v>AHP 001</v>
      </c>
      <c r="B582" s="50"/>
      <c r="C582" s="51" t="str">
        <f ca="1">INDIRECT(_xlfn.TEXTJOIN("",TRUE,A593,"!",ADDRESS(18+(A594-1)*A590,2)))</f>
        <v>Engineering Physics Lab</v>
      </c>
      <c r="D582" s="52"/>
      <c r="E582" s="52"/>
      <c r="F582" s="52"/>
      <c r="G582" s="53"/>
      <c r="H582" s="20">
        <f ca="1">INDIRECT(_xlfn.TEXTJOIN("",TRUE,A593,"!",ADDRESS(18+(A594-1)*A590,6)))</f>
        <v>1</v>
      </c>
      <c r="I582" s="20" t="str">
        <f ca="1">INDIRECT(_xlfn.TEXTJOIN("",TRUE,A593,"!",ADDRESS(18+(A594-1)*A590,13)))</f>
        <v>B</v>
      </c>
      <c r="J582" s="20">
        <f ca="1">INDIRECT(_xlfn.TEXTJOIN("",TRUE,A593,"!",ADDRESS(18+(A594-1)*A590,14)))</f>
        <v>6</v>
      </c>
    </row>
    <row r="583" spans="1:10" ht="27.95" customHeight="1" x14ac:dyDescent="0.25">
      <c r="A583" s="49" t="str">
        <f ca="1">INDIRECT(_xlfn.TEXTJOIN("",TRUE,A593,"!",ADDRESS(19+(A594-1)*A590,1)))</f>
        <v>EEP 001</v>
      </c>
      <c r="B583" s="50"/>
      <c r="C583" s="51" t="str">
        <f ca="1">INDIRECT(_xlfn.TEXTJOIN("",TRUE,A593,"!",ADDRESS(19+(A594-1)*A590,2)))</f>
        <v>Basic Electrical Engineering Lab</v>
      </c>
      <c r="D583" s="52"/>
      <c r="E583" s="52"/>
      <c r="F583" s="52"/>
      <c r="G583" s="53"/>
      <c r="H583" s="20">
        <f ca="1">INDIRECT(_xlfn.TEXTJOIN("",TRUE,A593,"!",ADDRESS(19+(A594-1)*A590,6)))</f>
        <v>1</v>
      </c>
      <c r="I583" s="20" t="str">
        <f ca="1">INDIRECT(_xlfn.TEXTJOIN("",TRUE,A593,"!",ADDRESS(19+(A594-1)*A590,13)))</f>
        <v>A</v>
      </c>
      <c r="J583" s="20">
        <f ca="1">INDIRECT(_xlfn.TEXTJOIN("",TRUE,A593,"!",ADDRESS(19+(A594-1)*A590,14)))</f>
        <v>8</v>
      </c>
    </row>
    <row r="584" spans="1:10" ht="27.95" customHeight="1" x14ac:dyDescent="0.25">
      <c r="A584" s="49" t="str">
        <f ca="1">INDIRECT(_xlfn.TEXTJOIN("",TRUE,A593,"!",ADDRESS(20+(A594-1)*A590,1)))</f>
        <v>CSP 001</v>
      </c>
      <c r="B584" s="50"/>
      <c r="C584" s="51" t="str">
        <f ca="1">INDIRECT(_xlfn.TEXTJOIN("",TRUE,A593,"!",ADDRESS(20+(A594-1)*A590,2)))</f>
        <v>Programming for Problem Solving Lab</v>
      </c>
      <c r="D584" s="52"/>
      <c r="E584" s="52"/>
      <c r="F584" s="52"/>
      <c r="G584" s="53"/>
      <c r="H584" s="20">
        <f ca="1">INDIRECT(_xlfn.TEXTJOIN("",TRUE,A593,"!",ADDRESS(20+(A594-1)*A590,6)))</f>
        <v>1</v>
      </c>
      <c r="I584" s="20" t="str">
        <f ca="1">INDIRECT(_xlfn.TEXTJOIN("",TRUE,A593,"!",ADDRESS(20+(A594-1)*A590,13)))</f>
        <v>A</v>
      </c>
      <c r="J584" s="20">
        <f ca="1">INDIRECT(_xlfn.TEXTJOIN("",TRUE,A593,"!",ADDRESS(20+(A594-1)*A590,14)))</f>
        <v>8</v>
      </c>
    </row>
    <row r="585" spans="1:10" ht="27.95" customHeight="1" x14ac:dyDescent="0.25">
      <c r="A585" s="49" t="str">
        <f ca="1">INDIRECT(_xlfn.TEXTJOIN("",TRUE,A593,"!",ADDRESS(21+(A594-1)*A590,1)))</f>
        <v>MEP 002</v>
      </c>
      <c r="B585" s="50"/>
      <c r="C585" s="51" t="str">
        <f ca="1">INDIRECT(_xlfn.TEXTJOIN("",TRUE,A593,"!",ADDRESS(21+(A594-1)*A590,2)))</f>
        <v>Engineering Graphics &amp; Design Lab</v>
      </c>
      <c r="D585" s="52"/>
      <c r="E585" s="52"/>
      <c r="F585" s="52"/>
      <c r="G585" s="53"/>
      <c r="H585" s="20">
        <f ca="1">INDIRECT(_xlfn.TEXTJOIN("",TRUE,A593,"!",ADDRESS(21+(A594-1)*A590,6)))</f>
        <v>2</v>
      </c>
      <c r="I585" s="20" t="str">
        <f ca="1">INDIRECT(_xlfn.TEXTJOIN("",TRUE,A593,"!",ADDRESS(21+(A594-1)*A590,13)))</f>
        <v>B+</v>
      </c>
      <c r="J585" s="20">
        <f ca="1">INDIRECT(_xlfn.TEXTJOIN("",TRUE,A593,"!",ADDRESS(21+(A594-1)*A590,14)))</f>
        <v>7</v>
      </c>
    </row>
    <row r="586" spans="1:10" ht="27.95" customHeight="1" x14ac:dyDescent="0.25">
      <c r="A586" s="49" t="str">
        <f ca="1">INDIRECT(_xlfn.TEXTJOIN("",TRUE,A593,"!",ADDRESS(22+(A594-1)*A590,1)))</f>
        <v>AHP 003</v>
      </c>
      <c r="B586" s="50"/>
      <c r="C586" s="51" t="str">
        <f ca="1">INDIRECT(_xlfn.TEXTJOIN("",TRUE,A593,"!",ADDRESS(22+(A594-1)*A590,2)))</f>
        <v>Introduction to Digital Marketing Lab</v>
      </c>
      <c r="D586" s="52"/>
      <c r="E586" s="52"/>
      <c r="F586" s="52"/>
      <c r="G586" s="53"/>
      <c r="H586" s="20">
        <f ca="1">INDIRECT(_xlfn.TEXTJOIN("",TRUE,A593,"!",ADDRESS(22+(A594-1)*A590,6)))</f>
        <v>1</v>
      </c>
      <c r="I586" s="20" t="str">
        <f ca="1">INDIRECT(_xlfn.TEXTJOIN("",TRUE,A593,"!",ADDRESS(22+(A594-1)*A590,13)))</f>
        <v>A</v>
      </c>
      <c r="J586" s="20">
        <f ca="1">INDIRECT(_xlfn.TEXTJOIN("",TRUE,A593,"!",ADDRESS(22+(A594-1)*A590,14)))</f>
        <v>8</v>
      </c>
    </row>
    <row r="587" spans="1:10" ht="27.95" customHeight="1" x14ac:dyDescent="0.25">
      <c r="A587" s="49" t="str">
        <f ca="1">INDIRECT(_xlfn.TEXTJOIN("",TRUE,A593,"!",ADDRESS(23+(A594-1)*A590,1)))</f>
        <v>AHP 005</v>
      </c>
      <c r="B587" s="50"/>
      <c r="C587" s="51" t="str">
        <f ca="1">INDIRECT(_xlfn.TEXTJOIN("",TRUE,A593,"!",ADDRESS(23+(A594-1)*A590,2)))</f>
        <v>Self Employment &amp; Entrepreneurship Development</v>
      </c>
      <c r="D587" s="52"/>
      <c r="E587" s="52"/>
      <c r="F587" s="52"/>
      <c r="G587" s="53"/>
      <c r="H587" s="20">
        <f ca="1">INDIRECT(_xlfn.TEXTJOIN("",TRUE,A593,"!",ADDRESS(23+(A594-1)*A590,6)))</f>
        <v>1</v>
      </c>
      <c r="I587" s="20" t="str">
        <f ca="1">INDIRECT(_xlfn.TEXTJOIN("",TRUE,A593,"!",ADDRESS(23+(A594-1)*A590,13)))</f>
        <v>B</v>
      </c>
      <c r="J587" s="20">
        <f ca="1">INDIRECT(_xlfn.TEXTJOIN("",TRUE,A593,"!",ADDRESS(23+(A594-1)*A590,14)))</f>
        <v>6</v>
      </c>
    </row>
    <row r="588" spans="1:10" ht="27.95" customHeight="1" x14ac:dyDescent="0.25">
      <c r="A588" s="49" t="str">
        <f ca="1">INDIRECT(_xlfn.TEXTJOIN("",TRUE,A593,"!",ADDRESS(24+(A594-1)*A590,1)))</f>
        <v>GP 02</v>
      </c>
      <c r="B588" s="50"/>
      <c r="C588" s="51" t="str">
        <f ca="1">INDIRECT(_xlfn.TEXTJOIN("",TRUE,A593,"!",ADDRESS(24+(A594-1)*A590,2)))</f>
        <v>General Proficiency ($)</v>
      </c>
      <c r="D588" s="52"/>
      <c r="E588" s="52"/>
      <c r="F588" s="52"/>
      <c r="G588" s="53"/>
      <c r="H588" s="20">
        <f ca="1">INDIRECT(_xlfn.TEXTJOIN("",TRUE,A593,"!",ADDRESS(24+(A594-1)*A590,6)))</f>
        <v>0</v>
      </c>
      <c r="I588" s="54" t="str">
        <f ca="1">INDIRECT(_xlfn.TEXTJOIN("",TRUE,A593,"!",ADDRESS(24+(A594-1)*A590,13)))</f>
        <v>Excellent</v>
      </c>
      <c r="J588" s="55"/>
    </row>
    <row r="589" spans="1:10" ht="27.95" customHeight="1" x14ac:dyDescent="0.25">
      <c r="A589" s="56" t="s">
        <v>54</v>
      </c>
      <c r="B589" s="56"/>
      <c r="C589" s="56"/>
      <c r="D589" s="56"/>
      <c r="E589" s="56"/>
      <c r="F589" s="56"/>
      <c r="G589" s="56"/>
      <c r="H589" s="16">
        <f ca="1">SUM(H577:H588)</f>
        <v>23</v>
      </c>
      <c r="I589" s="16" t="s">
        <v>46</v>
      </c>
      <c r="J589" s="16" t="e">
        <f ca="1">SUMPRODUCT(J577:J587,H577:H587)</f>
        <v>#N/A</v>
      </c>
    </row>
    <row r="590" spans="1:10" ht="27.95" customHeight="1" x14ac:dyDescent="0.25">
      <c r="A590" s="22">
        <f>ROWS(A577:B588)+9</f>
        <v>21</v>
      </c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27.95" customHeight="1" x14ac:dyDescent="0.25">
      <c r="A591" s="57" t="s">
        <v>42</v>
      </c>
      <c r="B591" s="57"/>
      <c r="C591" s="21">
        <f ca="1">INDIRECT(_xlfn.TEXTJOIN("",TRUE,A593,"!",ADDRESS(5+A594*A590,12)))</f>
        <v>11</v>
      </c>
      <c r="D591" s="57" t="s">
        <v>40</v>
      </c>
      <c r="E591" s="57"/>
      <c r="F591" s="18" t="e">
        <f ca="1">INDIRECT(_xlfn.TEXTJOIN("",TRUE,A593,"!",ADDRESS(5+A594*A590,8)))</f>
        <v>#N/A</v>
      </c>
      <c r="G591" s="57" t="s">
        <v>41</v>
      </c>
      <c r="H591" s="57"/>
      <c r="I591" s="58" t="e">
        <f ca="1">INDIRECT(_xlfn.TEXTJOIN("",TRUE,A593,"!",ADDRESS(5+A594*A590,10)))</f>
        <v>#N/A</v>
      </c>
      <c r="J591" s="58"/>
    </row>
    <row r="592" spans="1:10" ht="27.95" customHeight="1" x14ac:dyDescent="0.25">
      <c r="A592" s="19" t="s">
        <v>38</v>
      </c>
      <c r="B592" s="59" t="e">
        <f ca="1">INDIRECT(_xlfn.TEXTJOIN("",TRUE,A593,"!",ADDRESS(5+A594*A590,2)))</f>
        <v>#N/A</v>
      </c>
      <c r="C592" s="59"/>
      <c r="D592" s="60" t="s">
        <v>39</v>
      </c>
      <c r="E592" s="60"/>
      <c r="F592" s="61" t="e">
        <f ca="1">INDIRECT(_xlfn.TEXTJOIN("",TRUE,A593,"!",ADDRESS(5+A594*A590,5)))</f>
        <v>#N/A</v>
      </c>
      <c r="G592" s="61"/>
      <c r="H592" s="61"/>
      <c r="I592" s="61"/>
      <c r="J592" s="61"/>
    </row>
    <row r="593" spans="1:10" ht="27.95" customHeight="1" x14ac:dyDescent="0.25">
      <c r="A593" s="22" t="str">
        <f>A572</f>
        <v>TC_II</v>
      </c>
    </row>
    <row r="594" spans="1:10" ht="27.95" customHeight="1" x14ac:dyDescent="0.25">
      <c r="A594" s="22">
        <f>A573+1</f>
        <v>28</v>
      </c>
    </row>
    <row r="595" spans="1:10" ht="27.95" customHeight="1" x14ac:dyDescent="0.25">
      <c r="A595" s="62" t="s">
        <v>26</v>
      </c>
      <c r="B595" s="62"/>
      <c r="C595" s="62" t="str">
        <f ca="1">INDIRECT(_xlfn.TEXTJOIN("",TRUE,A614,"!",ADDRESS(9+(A615-1)*A611,2)))</f>
        <v>KARTIK SINGH RAWAT</v>
      </c>
      <c r="D595" s="62"/>
      <c r="E595" s="62"/>
      <c r="F595" s="62" t="s">
        <v>52</v>
      </c>
      <c r="G595" s="62"/>
      <c r="H595" s="62"/>
      <c r="I595" s="63">
        <f ca="1">INDIRECT(_xlfn.TEXTJOIN("",TRUE,A614,"!",ADDRESS(9+(A615-1)*A611,9)))</f>
        <v>250090101029</v>
      </c>
      <c r="J595" s="63"/>
    </row>
    <row r="596" spans="1:10" ht="27.95" customHeight="1" x14ac:dyDescent="0.25">
      <c r="A596" s="62" t="s">
        <v>27</v>
      </c>
      <c r="B596" s="62"/>
      <c r="C596" s="62" t="str">
        <f ca="1">INDIRECT(_xlfn.TEXTJOIN("",TRUE,A614,"!",ADDRESS(9+(A615-1)*A611,5)))</f>
        <v>VIJENDRA SINGH RAWAT</v>
      </c>
      <c r="D596" s="62"/>
      <c r="E596" s="62"/>
      <c r="F596" s="64" t="s">
        <v>53</v>
      </c>
      <c r="G596" s="64"/>
      <c r="H596" s="64"/>
      <c r="I596" s="63">
        <f ca="1">INDIRECT(_xlfn.TEXTJOIN("",TRUE,A614,"!",ADDRESS(9+(A615-1)*A611,13)))</f>
        <v>0</v>
      </c>
      <c r="J596" s="63"/>
    </row>
    <row r="597" spans="1:10" ht="27.95" customHeight="1" x14ac:dyDescent="0.25">
      <c r="A597" s="59" t="s">
        <v>30</v>
      </c>
      <c r="B597" s="59"/>
      <c r="C597" s="59" t="s">
        <v>31</v>
      </c>
      <c r="D597" s="59"/>
      <c r="E597" s="59"/>
      <c r="F597" s="59"/>
      <c r="G597" s="59"/>
      <c r="H597" s="15" t="s">
        <v>32</v>
      </c>
      <c r="I597" s="15" t="s">
        <v>12</v>
      </c>
      <c r="J597" s="15" t="s">
        <v>36</v>
      </c>
    </row>
    <row r="598" spans="1:10" ht="27.95" customHeight="1" x14ac:dyDescent="0.25">
      <c r="A598" s="49" t="str">
        <f ca="1">INDIRECT(_xlfn.TEXTJOIN("",TRUE,A614,"!",ADDRESS(13+(A615-1)*A611,1)))</f>
        <v>AHT 001</v>
      </c>
      <c r="B598" s="50"/>
      <c r="C598" s="51" t="str">
        <f ca="1">INDIRECT(_xlfn.TEXTJOIN("",TRUE,A614,"!",ADDRESS(13+(A615-1)*A611,2)))</f>
        <v>Engineering Physics</v>
      </c>
      <c r="D598" s="52"/>
      <c r="E598" s="52"/>
      <c r="F598" s="52"/>
      <c r="G598" s="53"/>
      <c r="H598" s="20">
        <f ca="1">INDIRECT(_xlfn.TEXTJOIN("",TRUE,A614,"!",ADDRESS(13+(A615-1)*A611,6)))</f>
        <v>4</v>
      </c>
      <c r="I598" s="20" t="b">
        <f ca="1">INDIRECT(_xlfn.TEXTJOIN("",TRUE,A614,"!",ADDRESS(13+(A615-1)*A611,13)))</f>
        <v>0</v>
      </c>
      <c r="J598" s="20" t="e">
        <f ca="1">INDIRECT(_xlfn.TEXTJOIN("",TRUE,A614,"!",ADDRESS(13+(A615-1)*A611,14)))</f>
        <v>#N/A</v>
      </c>
    </row>
    <row r="599" spans="1:10" ht="27.95" customHeight="1" x14ac:dyDescent="0.25">
      <c r="A599" s="49" t="str">
        <f ca="1">INDIRECT(_xlfn.TEXTJOIN("",TRUE,A614,"!",ADDRESS(14+(A615-1)*A611,1)))</f>
        <v>AHT 005</v>
      </c>
      <c r="B599" s="50"/>
      <c r="C599" s="51" t="str">
        <f ca="1">INDIRECT(_xlfn.TEXTJOIN("",TRUE,A614,"!",ADDRESS(14+(A615-1)*A611,2)))</f>
        <v>Analytical Mathematics</v>
      </c>
      <c r="D599" s="52"/>
      <c r="E599" s="52"/>
      <c r="F599" s="52"/>
      <c r="G599" s="53"/>
      <c r="H599" s="20">
        <f ca="1">INDIRECT(_xlfn.TEXTJOIN("",TRUE,A614,"!",ADDRESS(14+(A615-1)*A611,6)))</f>
        <v>4</v>
      </c>
      <c r="I599" s="20" t="str">
        <f ca="1">INDIRECT(_xlfn.TEXTJOIN("",TRUE,A614,"!",ADDRESS(14+(A615-1)*A611,13)))</f>
        <v>B</v>
      </c>
      <c r="J599" s="20">
        <f ca="1">INDIRECT(_xlfn.TEXTJOIN("",TRUE,A614,"!",ADDRESS(14+(A615-1)*A611,14)))</f>
        <v>6</v>
      </c>
    </row>
    <row r="600" spans="1:10" ht="27.95" customHeight="1" x14ac:dyDescent="0.25">
      <c r="A600" s="49" t="str">
        <f ca="1">INDIRECT(_xlfn.TEXTJOIN("",TRUE,A614,"!",ADDRESS(15+(A615-1)*A611,1)))</f>
        <v>EET 001</v>
      </c>
      <c r="B600" s="50"/>
      <c r="C600" s="51" t="str">
        <f ca="1">INDIRECT(_xlfn.TEXTJOIN("",TRUE,A614,"!",ADDRESS(15+(A615-1)*A611,2)))</f>
        <v>Basic Electrical Engineering</v>
      </c>
      <c r="D600" s="52"/>
      <c r="E600" s="52"/>
      <c r="F600" s="52"/>
      <c r="G600" s="53"/>
      <c r="H600" s="20">
        <f ca="1">INDIRECT(_xlfn.TEXTJOIN("",TRUE,A614,"!",ADDRESS(15+(A615-1)*A611,6)))</f>
        <v>4</v>
      </c>
      <c r="I600" s="20" t="str">
        <f ca="1">INDIRECT(_xlfn.TEXTJOIN("",TRUE,A614,"!",ADDRESS(15+(A615-1)*A611,13)))</f>
        <v>A+</v>
      </c>
      <c r="J600" s="20">
        <f ca="1">INDIRECT(_xlfn.TEXTJOIN("",TRUE,A614,"!",ADDRESS(15+(A615-1)*A611,14)))</f>
        <v>9</v>
      </c>
    </row>
    <row r="601" spans="1:10" ht="27.95" customHeight="1" x14ac:dyDescent="0.25">
      <c r="A601" s="49" t="str">
        <f ca="1">INDIRECT(_xlfn.TEXTJOIN("",TRUE,A614,"!",ADDRESS(16+(A615-1)*A611,1)))</f>
        <v>CST 001</v>
      </c>
      <c r="B601" s="50"/>
      <c r="C601" s="51" t="str">
        <f ca="1">INDIRECT(_xlfn.TEXTJOIN("",TRUE,A614,"!",ADDRESS(16+(A615-1)*A611,2)))</f>
        <v>Programming for Problem Solving</v>
      </c>
      <c r="D601" s="52"/>
      <c r="E601" s="52"/>
      <c r="F601" s="52"/>
      <c r="G601" s="53"/>
      <c r="H601" s="20">
        <f ca="1">INDIRECT(_xlfn.TEXTJOIN("",TRUE,A614,"!",ADDRESS(16+(A615-1)*A611,6)))</f>
        <v>4</v>
      </c>
      <c r="I601" s="20" t="str">
        <f ca="1">INDIRECT(_xlfn.TEXTJOIN("",TRUE,A614,"!",ADDRESS(16+(A615-1)*A611,13)))</f>
        <v>A</v>
      </c>
      <c r="J601" s="20">
        <f ca="1">INDIRECT(_xlfn.TEXTJOIN("",TRUE,A614,"!",ADDRESS(16+(A615-1)*A611,14)))</f>
        <v>8</v>
      </c>
    </row>
    <row r="602" spans="1:10" ht="27.95" customHeight="1" x14ac:dyDescent="0.25">
      <c r="A602" s="49" t="str">
        <f ca="1">INDIRECT(_xlfn.TEXTJOIN("",TRUE,A614,"!",ADDRESS(17+(A615-1)*A611,1)))</f>
        <v>AHT 004</v>
      </c>
      <c r="B602" s="50"/>
      <c r="C602" s="51" t="str">
        <f ca="1">INDIRECT(_xlfn.TEXTJOIN("",TRUE,A614,"!",ADDRESS(17+(A615-1)*A611,2)))</f>
        <v>Environmental Studies ($)</v>
      </c>
      <c r="D602" s="52"/>
      <c r="E602" s="52"/>
      <c r="F602" s="52"/>
      <c r="G602" s="53"/>
      <c r="H602" s="20">
        <f ca="1">INDIRECT(_xlfn.TEXTJOIN("",TRUE,A614,"!",ADDRESS(17+(A615-1)*A611,6)))</f>
        <v>0</v>
      </c>
      <c r="I602" s="20" t="str">
        <f ca="1">INDIRECT(_xlfn.TEXTJOIN("",TRUE,A614,"!",ADDRESS(17+(A615-1)*A611,13)))</f>
        <v>B</v>
      </c>
      <c r="J602" s="20">
        <f ca="1">INDIRECT(_xlfn.TEXTJOIN("",TRUE,A614,"!",ADDRESS(17+(A615-1)*A611,14)))</f>
        <v>6</v>
      </c>
    </row>
    <row r="603" spans="1:10" ht="27.95" customHeight="1" x14ac:dyDescent="0.25">
      <c r="A603" s="49" t="str">
        <f ca="1">INDIRECT(_xlfn.TEXTJOIN("",TRUE,A614,"!",ADDRESS(18+(A615-1)*A611,1)))</f>
        <v>AHP 001</v>
      </c>
      <c r="B603" s="50"/>
      <c r="C603" s="51" t="str">
        <f ca="1">INDIRECT(_xlfn.TEXTJOIN("",TRUE,A614,"!",ADDRESS(18+(A615-1)*A611,2)))</f>
        <v>Engineering Physics Lab</v>
      </c>
      <c r="D603" s="52"/>
      <c r="E603" s="52"/>
      <c r="F603" s="52"/>
      <c r="G603" s="53"/>
      <c r="H603" s="20">
        <f ca="1">INDIRECT(_xlfn.TEXTJOIN("",TRUE,A614,"!",ADDRESS(18+(A615-1)*A611,6)))</f>
        <v>1</v>
      </c>
      <c r="I603" s="20" t="str">
        <f ca="1">INDIRECT(_xlfn.TEXTJOIN("",TRUE,A614,"!",ADDRESS(18+(A615-1)*A611,13)))</f>
        <v>A</v>
      </c>
      <c r="J603" s="20">
        <f ca="1">INDIRECT(_xlfn.TEXTJOIN("",TRUE,A614,"!",ADDRESS(18+(A615-1)*A611,14)))</f>
        <v>8</v>
      </c>
    </row>
    <row r="604" spans="1:10" ht="27.95" customHeight="1" x14ac:dyDescent="0.25">
      <c r="A604" s="49" t="str">
        <f ca="1">INDIRECT(_xlfn.TEXTJOIN("",TRUE,A614,"!",ADDRESS(19+(A615-1)*A611,1)))</f>
        <v>EEP 001</v>
      </c>
      <c r="B604" s="50"/>
      <c r="C604" s="51" t="str">
        <f ca="1">INDIRECT(_xlfn.TEXTJOIN("",TRUE,A614,"!",ADDRESS(19+(A615-1)*A611,2)))</f>
        <v>Basic Electrical Engineering Lab</v>
      </c>
      <c r="D604" s="52"/>
      <c r="E604" s="52"/>
      <c r="F604" s="52"/>
      <c r="G604" s="53"/>
      <c r="H604" s="20">
        <f ca="1">INDIRECT(_xlfn.TEXTJOIN("",TRUE,A614,"!",ADDRESS(19+(A615-1)*A611,6)))</f>
        <v>1</v>
      </c>
      <c r="I604" s="20" t="str">
        <f ca="1">INDIRECT(_xlfn.TEXTJOIN("",TRUE,A614,"!",ADDRESS(19+(A615-1)*A611,13)))</f>
        <v>A+</v>
      </c>
      <c r="J604" s="20">
        <f ca="1">INDIRECT(_xlfn.TEXTJOIN("",TRUE,A614,"!",ADDRESS(19+(A615-1)*A611,14)))</f>
        <v>9</v>
      </c>
    </row>
    <row r="605" spans="1:10" ht="27.95" customHeight="1" x14ac:dyDescent="0.25">
      <c r="A605" s="49" t="str">
        <f ca="1">INDIRECT(_xlfn.TEXTJOIN("",TRUE,A614,"!",ADDRESS(20+(A615-1)*A611,1)))</f>
        <v>CSP 001</v>
      </c>
      <c r="B605" s="50"/>
      <c r="C605" s="51" t="str">
        <f ca="1">INDIRECT(_xlfn.TEXTJOIN("",TRUE,A614,"!",ADDRESS(20+(A615-1)*A611,2)))</f>
        <v>Programming for Problem Solving Lab</v>
      </c>
      <c r="D605" s="52"/>
      <c r="E605" s="52"/>
      <c r="F605" s="52"/>
      <c r="G605" s="53"/>
      <c r="H605" s="20">
        <f ca="1">INDIRECT(_xlfn.TEXTJOIN("",TRUE,A614,"!",ADDRESS(20+(A615-1)*A611,6)))</f>
        <v>1</v>
      </c>
      <c r="I605" s="20" t="str">
        <f ca="1">INDIRECT(_xlfn.TEXTJOIN("",TRUE,A614,"!",ADDRESS(20+(A615-1)*A611,13)))</f>
        <v>A+</v>
      </c>
      <c r="J605" s="20">
        <f ca="1">INDIRECT(_xlfn.TEXTJOIN("",TRUE,A614,"!",ADDRESS(20+(A615-1)*A611,14)))</f>
        <v>9</v>
      </c>
    </row>
    <row r="606" spans="1:10" ht="27.95" customHeight="1" x14ac:dyDescent="0.25">
      <c r="A606" s="49" t="str">
        <f ca="1">INDIRECT(_xlfn.TEXTJOIN("",TRUE,A614,"!",ADDRESS(21+(A615-1)*A611,1)))</f>
        <v>MEP 002</v>
      </c>
      <c r="B606" s="50"/>
      <c r="C606" s="51" t="str">
        <f ca="1">INDIRECT(_xlfn.TEXTJOIN("",TRUE,A614,"!",ADDRESS(21+(A615-1)*A611,2)))</f>
        <v>Engineering Graphics &amp; Design Lab</v>
      </c>
      <c r="D606" s="52"/>
      <c r="E606" s="52"/>
      <c r="F606" s="52"/>
      <c r="G606" s="53"/>
      <c r="H606" s="20">
        <f ca="1">INDIRECT(_xlfn.TEXTJOIN("",TRUE,A614,"!",ADDRESS(21+(A615-1)*A611,6)))</f>
        <v>2</v>
      </c>
      <c r="I606" s="20" t="str">
        <f ca="1">INDIRECT(_xlfn.TEXTJOIN("",TRUE,A614,"!",ADDRESS(21+(A615-1)*A611,13)))</f>
        <v>B+</v>
      </c>
      <c r="J606" s="20">
        <f ca="1">INDIRECT(_xlfn.TEXTJOIN("",TRUE,A614,"!",ADDRESS(21+(A615-1)*A611,14)))</f>
        <v>7</v>
      </c>
    </row>
    <row r="607" spans="1:10" ht="27.95" customHeight="1" x14ac:dyDescent="0.25">
      <c r="A607" s="49" t="str">
        <f ca="1">INDIRECT(_xlfn.TEXTJOIN("",TRUE,A614,"!",ADDRESS(22+(A615-1)*A611,1)))</f>
        <v>AHP 003</v>
      </c>
      <c r="B607" s="50"/>
      <c r="C607" s="51" t="str">
        <f ca="1">INDIRECT(_xlfn.TEXTJOIN("",TRUE,A614,"!",ADDRESS(22+(A615-1)*A611,2)))</f>
        <v>Introduction to Digital Marketing Lab</v>
      </c>
      <c r="D607" s="52"/>
      <c r="E607" s="52"/>
      <c r="F607" s="52"/>
      <c r="G607" s="53"/>
      <c r="H607" s="20">
        <f ca="1">INDIRECT(_xlfn.TEXTJOIN("",TRUE,A614,"!",ADDRESS(22+(A615-1)*A611,6)))</f>
        <v>1</v>
      </c>
      <c r="I607" s="20" t="str">
        <f ca="1">INDIRECT(_xlfn.TEXTJOIN("",TRUE,A614,"!",ADDRESS(22+(A615-1)*A611,13)))</f>
        <v>A</v>
      </c>
      <c r="J607" s="20">
        <f ca="1">INDIRECT(_xlfn.TEXTJOIN("",TRUE,A614,"!",ADDRESS(22+(A615-1)*A611,14)))</f>
        <v>8</v>
      </c>
    </row>
    <row r="608" spans="1:10" ht="27.95" customHeight="1" x14ac:dyDescent="0.25">
      <c r="A608" s="49" t="str">
        <f ca="1">INDIRECT(_xlfn.TEXTJOIN("",TRUE,A614,"!",ADDRESS(23+(A615-1)*A611,1)))</f>
        <v>AHP 005</v>
      </c>
      <c r="B608" s="50"/>
      <c r="C608" s="51" t="str">
        <f ca="1">INDIRECT(_xlfn.TEXTJOIN("",TRUE,A614,"!",ADDRESS(23+(A615-1)*A611,2)))</f>
        <v>Self Employment &amp; Entrepreneurship Development</v>
      </c>
      <c r="D608" s="52"/>
      <c r="E608" s="52"/>
      <c r="F608" s="52"/>
      <c r="G608" s="53"/>
      <c r="H608" s="20">
        <f ca="1">INDIRECT(_xlfn.TEXTJOIN("",TRUE,A614,"!",ADDRESS(23+(A615-1)*A611,6)))</f>
        <v>1</v>
      </c>
      <c r="I608" s="20" t="str">
        <f ca="1">INDIRECT(_xlfn.TEXTJOIN("",TRUE,A614,"!",ADDRESS(23+(A615-1)*A611,13)))</f>
        <v>A</v>
      </c>
      <c r="J608" s="20">
        <f ca="1">INDIRECT(_xlfn.TEXTJOIN("",TRUE,A614,"!",ADDRESS(23+(A615-1)*A611,14)))</f>
        <v>8</v>
      </c>
    </row>
    <row r="609" spans="1:10" ht="27.95" customHeight="1" x14ac:dyDescent="0.25">
      <c r="A609" s="49" t="str">
        <f ca="1">INDIRECT(_xlfn.TEXTJOIN("",TRUE,A614,"!",ADDRESS(24+(A615-1)*A611,1)))</f>
        <v>GP 02</v>
      </c>
      <c r="B609" s="50"/>
      <c r="C609" s="51" t="str">
        <f ca="1">INDIRECT(_xlfn.TEXTJOIN("",TRUE,A614,"!",ADDRESS(24+(A615-1)*A611,2)))</f>
        <v>General Proficiency ($)</v>
      </c>
      <c r="D609" s="52"/>
      <c r="E609" s="52"/>
      <c r="F609" s="52"/>
      <c r="G609" s="53"/>
      <c r="H609" s="20">
        <f ca="1">INDIRECT(_xlfn.TEXTJOIN("",TRUE,A614,"!",ADDRESS(24+(A615-1)*A611,6)))</f>
        <v>0</v>
      </c>
      <c r="I609" s="54" t="str">
        <f ca="1">INDIRECT(_xlfn.TEXTJOIN("",TRUE,A614,"!",ADDRESS(24+(A615-1)*A611,13)))</f>
        <v>Excellent</v>
      </c>
      <c r="J609" s="55"/>
    </row>
    <row r="610" spans="1:10" ht="27.95" customHeight="1" x14ac:dyDescent="0.25">
      <c r="A610" s="56" t="s">
        <v>54</v>
      </c>
      <c r="B610" s="56"/>
      <c r="C610" s="56"/>
      <c r="D610" s="56"/>
      <c r="E610" s="56"/>
      <c r="F610" s="56"/>
      <c r="G610" s="56"/>
      <c r="H610" s="16">
        <f ca="1">SUM(H598:H609)</f>
        <v>23</v>
      </c>
      <c r="I610" s="16" t="s">
        <v>46</v>
      </c>
      <c r="J610" s="16" t="e">
        <f ca="1">SUMPRODUCT(J598:J608,H598:H608)</f>
        <v>#N/A</v>
      </c>
    </row>
    <row r="611" spans="1:10" ht="27.95" customHeight="1" x14ac:dyDescent="0.25">
      <c r="A611" s="22">
        <f>ROWS(A598:B609)+9</f>
        <v>21</v>
      </c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27.95" customHeight="1" x14ac:dyDescent="0.25">
      <c r="A612" s="57" t="s">
        <v>42</v>
      </c>
      <c r="B612" s="57"/>
      <c r="C612" s="21">
        <f ca="1">INDIRECT(_xlfn.TEXTJOIN("",TRUE,A614,"!",ADDRESS(5+A615*A611,12)))</f>
        <v>19</v>
      </c>
      <c r="D612" s="57" t="s">
        <v>40</v>
      </c>
      <c r="E612" s="57"/>
      <c r="F612" s="18" t="e">
        <f ca="1">INDIRECT(_xlfn.TEXTJOIN("",TRUE,A614,"!",ADDRESS(5+A615*A611,8)))</f>
        <v>#N/A</v>
      </c>
      <c r="G612" s="57" t="s">
        <v>41</v>
      </c>
      <c r="H612" s="57"/>
      <c r="I612" s="58" t="e">
        <f ca="1">INDIRECT(_xlfn.TEXTJOIN("",TRUE,A614,"!",ADDRESS(5+A615*A611,10)))</f>
        <v>#N/A</v>
      </c>
      <c r="J612" s="58"/>
    </row>
    <row r="613" spans="1:10" ht="27.95" customHeight="1" x14ac:dyDescent="0.25">
      <c r="A613" s="19" t="s">
        <v>38</v>
      </c>
      <c r="B613" s="59" t="e">
        <f ca="1">INDIRECT(_xlfn.TEXTJOIN("",TRUE,A614,"!",ADDRESS(5+A615*A611,2)))</f>
        <v>#N/A</v>
      </c>
      <c r="C613" s="59"/>
      <c r="D613" s="60" t="s">
        <v>39</v>
      </c>
      <c r="E613" s="60"/>
      <c r="F613" s="61" t="e">
        <f ca="1">INDIRECT(_xlfn.TEXTJOIN("",TRUE,A614,"!",ADDRESS(5+A615*A611,5)))</f>
        <v>#N/A</v>
      </c>
      <c r="G613" s="61"/>
      <c r="H613" s="61"/>
      <c r="I613" s="61"/>
      <c r="J613" s="61"/>
    </row>
    <row r="614" spans="1:10" ht="27.95" customHeight="1" x14ac:dyDescent="0.25">
      <c r="A614" s="22" t="str">
        <f>A593</f>
        <v>TC_II</v>
      </c>
    </row>
    <row r="615" spans="1:10" ht="27.95" customHeight="1" x14ac:dyDescent="0.25">
      <c r="A615" s="22">
        <f>A594+1</f>
        <v>29</v>
      </c>
    </row>
    <row r="616" spans="1:10" ht="27.95" customHeight="1" x14ac:dyDescent="0.25">
      <c r="A616" s="62" t="s">
        <v>26</v>
      </c>
      <c r="B616" s="62"/>
      <c r="C616" s="62" t="str">
        <f ca="1">INDIRECT(_xlfn.TEXTJOIN("",TRUE,A635,"!",ADDRESS(9+(A636-1)*A632,2)))</f>
        <v>KAUSHIK PATHAK</v>
      </c>
      <c r="D616" s="62"/>
      <c r="E616" s="62"/>
      <c r="F616" s="62" t="s">
        <v>52</v>
      </c>
      <c r="G616" s="62"/>
      <c r="H616" s="62"/>
      <c r="I616" s="63">
        <f ca="1">INDIRECT(_xlfn.TEXTJOIN("",TRUE,A635,"!",ADDRESS(9+(A636-1)*A632,9)))</f>
        <v>250090101030</v>
      </c>
      <c r="J616" s="63"/>
    </row>
    <row r="617" spans="1:10" ht="27.95" customHeight="1" x14ac:dyDescent="0.25">
      <c r="A617" s="62" t="s">
        <v>27</v>
      </c>
      <c r="B617" s="62"/>
      <c r="C617" s="62" t="str">
        <f ca="1">INDIRECT(_xlfn.TEXTJOIN("",TRUE,A635,"!",ADDRESS(9+(A636-1)*A632,5)))</f>
        <v>RAJENDRA PATHAK</v>
      </c>
      <c r="D617" s="62"/>
      <c r="E617" s="62"/>
      <c r="F617" s="64" t="s">
        <v>53</v>
      </c>
      <c r="G617" s="64"/>
      <c r="H617" s="64"/>
      <c r="I617" s="63">
        <f ca="1">INDIRECT(_xlfn.TEXTJOIN("",TRUE,A635,"!",ADDRESS(9+(A636-1)*A632,13)))</f>
        <v>0</v>
      </c>
      <c r="J617" s="63"/>
    </row>
    <row r="618" spans="1:10" ht="27.95" customHeight="1" x14ac:dyDescent="0.25">
      <c r="A618" s="59" t="s">
        <v>30</v>
      </c>
      <c r="B618" s="59"/>
      <c r="C618" s="59" t="s">
        <v>31</v>
      </c>
      <c r="D618" s="59"/>
      <c r="E618" s="59"/>
      <c r="F618" s="59"/>
      <c r="G618" s="59"/>
      <c r="H618" s="15" t="s">
        <v>32</v>
      </c>
      <c r="I618" s="15" t="s">
        <v>12</v>
      </c>
      <c r="J618" s="15" t="s">
        <v>36</v>
      </c>
    </row>
    <row r="619" spans="1:10" ht="27.95" customHeight="1" x14ac:dyDescent="0.25">
      <c r="A619" s="49" t="str">
        <f ca="1">INDIRECT(_xlfn.TEXTJOIN("",TRUE,A635,"!",ADDRESS(13+(A636-1)*A632,1)))</f>
        <v>AHT 001</v>
      </c>
      <c r="B619" s="50"/>
      <c r="C619" s="51" t="str">
        <f ca="1">INDIRECT(_xlfn.TEXTJOIN("",TRUE,A635,"!",ADDRESS(13+(A636-1)*A632,2)))</f>
        <v>Engineering Physics</v>
      </c>
      <c r="D619" s="52"/>
      <c r="E619" s="52"/>
      <c r="F619" s="52"/>
      <c r="G619" s="53"/>
      <c r="H619" s="20">
        <f ca="1">INDIRECT(_xlfn.TEXTJOIN("",TRUE,A635,"!",ADDRESS(13+(A636-1)*A632,6)))</f>
        <v>4</v>
      </c>
      <c r="I619" s="20" t="b">
        <f ca="1">INDIRECT(_xlfn.TEXTJOIN("",TRUE,A635,"!",ADDRESS(13+(A636-1)*A632,13)))</f>
        <v>0</v>
      </c>
      <c r="J619" s="20" t="e">
        <f ca="1">INDIRECT(_xlfn.TEXTJOIN("",TRUE,A635,"!",ADDRESS(13+(A636-1)*A632,14)))</f>
        <v>#N/A</v>
      </c>
    </row>
    <row r="620" spans="1:10" ht="27.95" customHeight="1" x14ac:dyDescent="0.25">
      <c r="A620" s="49" t="str">
        <f ca="1">INDIRECT(_xlfn.TEXTJOIN("",TRUE,A635,"!",ADDRESS(14+(A636-1)*A632,1)))</f>
        <v>AHT 005</v>
      </c>
      <c r="B620" s="50"/>
      <c r="C620" s="51" t="str">
        <f ca="1">INDIRECT(_xlfn.TEXTJOIN("",TRUE,A635,"!",ADDRESS(14+(A636-1)*A632,2)))</f>
        <v>Analytical Mathematics</v>
      </c>
      <c r="D620" s="52"/>
      <c r="E620" s="52"/>
      <c r="F620" s="52"/>
      <c r="G620" s="53"/>
      <c r="H620" s="20">
        <f ca="1">INDIRECT(_xlfn.TEXTJOIN("",TRUE,A635,"!",ADDRESS(14+(A636-1)*A632,6)))</f>
        <v>4</v>
      </c>
      <c r="I620" s="20" t="str">
        <f ca="1">INDIRECT(_xlfn.TEXTJOIN("",TRUE,A635,"!",ADDRESS(14+(A636-1)*A632,13)))</f>
        <v>A</v>
      </c>
      <c r="J620" s="20">
        <f ca="1">INDIRECT(_xlfn.TEXTJOIN("",TRUE,A635,"!",ADDRESS(14+(A636-1)*A632,14)))</f>
        <v>8</v>
      </c>
    </row>
    <row r="621" spans="1:10" ht="27.95" customHeight="1" x14ac:dyDescent="0.25">
      <c r="A621" s="49" t="str">
        <f ca="1">INDIRECT(_xlfn.TEXTJOIN("",TRUE,A635,"!",ADDRESS(15+(A636-1)*A632,1)))</f>
        <v>EET 001</v>
      </c>
      <c r="B621" s="50"/>
      <c r="C621" s="51" t="str">
        <f ca="1">INDIRECT(_xlfn.TEXTJOIN("",TRUE,A635,"!",ADDRESS(15+(A636-1)*A632,2)))</f>
        <v>Basic Electrical Engineering</v>
      </c>
      <c r="D621" s="52"/>
      <c r="E621" s="52"/>
      <c r="F621" s="52"/>
      <c r="G621" s="53"/>
      <c r="H621" s="20">
        <f ca="1">INDIRECT(_xlfn.TEXTJOIN("",TRUE,A635,"!",ADDRESS(15+(A636-1)*A632,6)))</f>
        <v>4</v>
      </c>
      <c r="I621" s="20" t="str">
        <f ca="1">INDIRECT(_xlfn.TEXTJOIN("",TRUE,A635,"!",ADDRESS(15+(A636-1)*A632,13)))</f>
        <v>B+</v>
      </c>
      <c r="J621" s="20">
        <f ca="1">INDIRECT(_xlfn.TEXTJOIN("",TRUE,A635,"!",ADDRESS(15+(A636-1)*A632,14)))</f>
        <v>7</v>
      </c>
    </row>
    <row r="622" spans="1:10" ht="27.95" customHeight="1" x14ac:dyDescent="0.25">
      <c r="A622" s="49" t="str">
        <f ca="1">INDIRECT(_xlfn.TEXTJOIN("",TRUE,A635,"!",ADDRESS(16+(A636-1)*A632,1)))</f>
        <v>CST 001</v>
      </c>
      <c r="B622" s="50"/>
      <c r="C622" s="51" t="str">
        <f ca="1">INDIRECT(_xlfn.TEXTJOIN("",TRUE,A635,"!",ADDRESS(16+(A636-1)*A632,2)))</f>
        <v>Programming for Problem Solving</v>
      </c>
      <c r="D622" s="52"/>
      <c r="E622" s="52"/>
      <c r="F622" s="52"/>
      <c r="G622" s="53"/>
      <c r="H622" s="20">
        <f ca="1">INDIRECT(_xlfn.TEXTJOIN("",TRUE,A635,"!",ADDRESS(16+(A636-1)*A632,6)))</f>
        <v>4</v>
      </c>
      <c r="I622" s="20" t="str">
        <f ca="1">INDIRECT(_xlfn.TEXTJOIN("",TRUE,A635,"!",ADDRESS(16+(A636-1)*A632,13)))</f>
        <v>C</v>
      </c>
      <c r="J622" s="20">
        <f ca="1">INDIRECT(_xlfn.TEXTJOIN("",TRUE,A635,"!",ADDRESS(16+(A636-1)*A632,14)))</f>
        <v>5</v>
      </c>
    </row>
    <row r="623" spans="1:10" ht="27.95" customHeight="1" x14ac:dyDescent="0.25">
      <c r="A623" s="49" t="str">
        <f ca="1">INDIRECT(_xlfn.TEXTJOIN("",TRUE,A635,"!",ADDRESS(17+(A636-1)*A632,1)))</f>
        <v>AHT 004</v>
      </c>
      <c r="B623" s="50"/>
      <c r="C623" s="51" t="str">
        <f ca="1">INDIRECT(_xlfn.TEXTJOIN("",TRUE,A635,"!",ADDRESS(17+(A636-1)*A632,2)))</f>
        <v>Environmental Studies ($)</v>
      </c>
      <c r="D623" s="52"/>
      <c r="E623" s="52"/>
      <c r="F623" s="52"/>
      <c r="G623" s="53"/>
      <c r="H623" s="20">
        <f ca="1">INDIRECT(_xlfn.TEXTJOIN("",TRUE,A635,"!",ADDRESS(17+(A636-1)*A632,6)))</f>
        <v>0</v>
      </c>
      <c r="I623" s="20" t="str">
        <f ca="1">INDIRECT(_xlfn.TEXTJOIN("",TRUE,A635,"!",ADDRESS(17+(A636-1)*A632,13)))</f>
        <v>P</v>
      </c>
      <c r="J623" s="20">
        <f ca="1">INDIRECT(_xlfn.TEXTJOIN("",TRUE,A635,"!",ADDRESS(17+(A636-1)*A632,14)))</f>
        <v>4</v>
      </c>
    </row>
    <row r="624" spans="1:10" ht="27.95" customHeight="1" x14ac:dyDescent="0.25">
      <c r="A624" s="49" t="str">
        <f ca="1">INDIRECT(_xlfn.TEXTJOIN("",TRUE,A635,"!",ADDRESS(18+(A636-1)*A632,1)))</f>
        <v>AHP 001</v>
      </c>
      <c r="B624" s="50"/>
      <c r="C624" s="51" t="str">
        <f ca="1">INDIRECT(_xlfn.TEXTJOIN("",TRUE,A635,"!",ADDRESS(18+(A636-1)*A632,2)))</f>
        <v>Engineering Physics Lab</v>
      </c>
      <c r="D624" s="52"/>
      <c r="E624" s="52"/>
      <c r="F624" s="52"/>
      <c r="G624" s="53"/>
      <c r="H624" s="20">
        <f ca="1">INDIRECT(_xlfn.TEXTJOIN("",TRUE,A635,"!",ADDRESS(18+(A636-1)*A632,6)))</f>
        <v>1</v>
      </c>
      <c r="I624" s="20" t="str">
        <f ca="1">INDIRECT(_xlfn.TEXTJOIN("",TRUE,A635,"!",ADDRESS(18+(A636-1)*A632,13)))</f>
        <v>B+</v>
      </c>
      <c r="J624" s="20">
        <f ca="1">INDIRECT(_xlfn.TEXTJOIN("",TRUE,A635,"!",ADDRESS(18+(A636-1)*A632,14)))</f>
        <v>7</v>
      </c>
    </row>
    <row r="625" spans="1:10" ht="27.95" customHeight="1" x14ac:dyDescent="0.25">
      <c r="A625" s="49" t="str">
        <f ca="1">INDIRECT(_xlfn.TEXTJOIN("",TRUE,A635,"!",ADDRESS(19+(A636-1)*A632,1)))</f>
        <v>EEP 001</v>
      </c>
      <c r="B625" s="50"/>
      <c r="C625" s="51" t="str">
        <f ca="1">INDIRECT(_xlfn.TEXTJOIN("",TRUE,A635,"!",ADDRESS(19+(A636-1)*A632,2)))</f>
        <v>Basic Electrical Engineering Lab</v>
      </c>
      <c r="D625" s="52"/>
      <c r="E625" s="52"/>
      <c r="F625" s="52"/>
      <c r="G625" s="53"/>
      <c r="H625" s="20">
        <f ca="1">INDIRECT(_xlfn.TEXTJOIN("",TRUE,A635,"!",ADDRESS(19+(A636-1)*A632,6)))</f>
        <v>1</v>
      </c>
      <c r="I625" s="20" t="str">
        <f ca="1">INDIRECT(_xlfn.TEXTJOIN("",TRUE,A635,"!",ADDRESS(19+(A636-1)*A632,13)))</f>
        <v>O</v>
      </c>
      <c r="J625" s="20">
        <f ca="1">INDIRECT(_xlfn.TEXTJOIN("",TRUE,A635,"!",ADDRESS(19+(A636-1)*A632,14)))</f>
        <v>10</v>
      </c>
    </row>
    <row r="626" spans="1:10" ht="27.95" customHeight="1" x14ac:dyDescent="0.25">
      <c r="A626" s="49" t="str">
        <f ca="1">INDIRECT(_xlfn.TEXTJOIN("",TRUE,A635,"!",ADDRESS(20+(A636-1)*A632,1)))</f>
        <v>CSP 001</v>
      </c>
      <c r="B626" s="50"/>
      <c r="C626" s="51" t="str">
        <f ca="1">INDIRECT(_xlfn.TEXTJOIN("",TRUE,A635,"!",ADDRESS(20+(A636-1)*A632,2)))</f>
        <v>Programming for Problem Solving Lab</v>
      </c>
      <c r="D626" s="52"/>
      <c r="E626" s="52"/>
      <c r="F626" s="52"/>
      <c r="G626" s="53"/>
      <c r="H626" s="20">
        <f ca="1">INDIRECT(_xlfn.TEXTJOIN("",TRUE,A635,"!",ADDRESS(20+(A636-1)*A632,6)))</f>
        <v>1</v>
      </c>
      <c r="I626" s="20" t="str">
        <f ca="1">INDIRECT(_xlfn.TEXTJOIN("",TRUE,A635,"!",ADDRESS(20+(A636-1)*A632,13)))</f>
        <v>O</v>
      </c>
      <c r="J626" s="20">
        <f ca="1">INDIRECT(_xlfn.TEXTJOIN("",TRUE,A635,"!",ADDRESS(20+(A636-1)*A632,14)))</f>
        <v>10</v>
      </c>
    </row>
    <row r="627" spans="1:10" ht="27.95" customHeight="1" x14ac:dyDescent="0.25">
      <c r="A627" s="49" t="str">
        <f ca="1">INDIRECT(_xlfn.TEXTJOIN("",TRUE,A635,"!",ADDRESS(21+(A636-1)*A632,1)))</f>
        <v>MEP 002</v>
      </c>
      <c r="B627" s="50"/>
      <c r="C627" s="51" t="str">
        <f ca="1">INDIRECT(_xlfn.TEXTJOIN("",TRUE,A635,"!",ADDRESS(21+(A636-1)*A632,2)))</f>
        <v>Engineering Graphics &amp; Design Lab</v>
      </c>
      <c r="D627" s="52"/>
      <c r="E627" s="52"/>
      <c r="F627" s="52"/>
      <c r="G627" s="53"/>
      <c r="H627" s="20">
        <f ca="1">INDIRECT(_xlfn.TEXTJOIN("",TRUE,A635,"!",ADDRESS(21+(A636-1)*A632,6)))</f>
        <v>2</v>
      </c>
      <c r="I627" s="20" t="str">
        <f ca="1">INDIRECT(_xlfn.TEXTJOIN("",TRUE,A635,"!",ADDRESS(21+(A636-1)*A632,13)))</f>
        <v>A</v>
      </c>
      <c r="J627" s="20">
        <f ca="1">INDIRECT(_xlfn.TEXTJOIN("",TRUE,A635,"!",ADDRESS(21+(A636-1)*A632,14)))</f>
        <v>8</v>
      </c>
    </row>
    <row r="628" spans="1:10" ht="27.95" customHeight="1" x14ac:dyDescent="0.25">
      <c r="A628" s="49" t="str">
        <f ca="1">INDIRECT(_xlfn.TEXTJOIN("",TRUE,A635,"!",ADDRESS(22+(A636-1)*A632,1)))</f>
        <v>AHP 003</v>
      </c>
      <c r="B628" s="50"/>
      <c r="C628" s="51" t="str">
        <f ca="1">INDIRECT(_xlfn.TEXTJOIN("",TRUE,A635,"!",ADDRESS(22+(A636-1)*A632,2)))</f>
        <v>Introduction to Digital Marketing Lab</v>
      </c>
      <c r="D628" s="52"/>
      <c r="E628" s="52"/>
      <c r="F628" s="52"/>
      <c r="G628" s="53"/>
      <c r="H628" s="20">
        <f ca="1">INDIRECT(_xlfn.TEXTJOIN("",TRUE,A635,"!",ADDRESS(22+(A636-1)*A632,6)))</f>
        <v>1</v>
      </c>
      <c r="I628" s="20" t="str">
        <f ca="1">INDIRECT(_xlfn.TEXTJOIN("",TRUE,A635,"!",ADDRESS(22+(A636-1)*A632,13)))</f>
        <v>A</v>
      </c>
      <c r="J628" s="20">
        <f ca="1">INDIRECT(_xlfn.TEXTJOIN("",TRUE,A635,"!",ADDRESS(22+(A636-1)*A632,14)))</f>
        <v>8</v>
      </c>
    </row>
    <row r="629" spans="1:10" ht="27.95" customHeight="1" x14ac:dyDescent="0.25">
      <c r="A629" s="49" t="str">
        <f ca="1">INDIRECT(_xlfn.TEXTJOIN("",TRUE,A635,"!",ADDRESS(23+(A636-1)*A632,1)))</f>
        <v>AHP 005</v>
      </c>
      <c r="B629" s="50"/>
      <c r="C629" s="51" t="str">
        <f ca="1">INDIRECT(_xlfn.TEXTJOIN("",TRUE,A635,"!",ADDRESS(23+(A636-1)*A632,2)))</f>
        <v>Self Employment &amp; Entrepreneurship Development</v>
      </c>
      <c r="D629" s="52"/>
      <c r="E629" s="52"/>
      <c r="F629" s="52"/>
      <c r="G629" s="53"/>
      <c r="H629" s="20">
        <f ca="1">INDIRECT(_xlfn.TEXTJOIN("",TRUE,A635,"!",ADDRESS(23+(A636-1)*A632,6)))</f>
        <v>1</v>
      </c>
      <c r="I629" s="20" t="str">
        <f ca="1">INDIRECT(_xlfn.TEXTJOIN("",TRUE,A635,"!",ADDRESS(23+(A636-1)*A632,13)))</f>
        <v>A+</v>
      </c>
      <c r="J629" s="20">
        <f ca="1">INDIRECT(_xlfn.TEXTJOIN("",TRUE,A635,"!",ADDRESS(23+(A636-1)*A632,14)))</f>
        <v>9</v>
      </c>
    </row>
    <row r="630" spans="1:10" ht="27.95" customHeight="1" x14ac:dyDescent="0.25">
      <c r="A630" s="49" t="str">
        <f ca="1">INDIRECT(_xlfn.TEXTJOIN("",TRUE,A635,"!",ADDRESS(24+(A636-1)*A632,1)))</f>
        <v>GP 02</v>
      </c>
      <c r="B630" s="50"/>
      <c r="C630" s="51" t="str">
        <f ca="1">INDIRECT(_xlfn.TEXTJOIN("",TRUE,A635,"!",ADDRESS(24+(A636-1)*A632,2)))</f>
        <v>General Proficiency ($)</v>
      </c>
      <c r="D630" s="52"/>
      <c r="E630" s="52"/>
      <c r="F630" s="52"/>
      <c r="G630" s="53"/>
      <c r="H630" s="20">
        <f ca="1">INDIRECT(_xlfn.TEXTJOIN("",TRUE,A635,"!",ADDRESS(24+(A636-1)*A632,6)))</f>
        <v>0</v>
      </c>
      <c r="I630" s="54" t="str">
        <f ca="1">INDIRECT(_xlfn.TEXTJOIN("",TRUE,A635,"!",ADDRESS(24+(A636-1)*A632,13)))</f>
        <v>Excellent</v>
      </c>
      <c r="J630" s="55"/>
    </row>
    <row r="631" spans="1:10" ht="27.95" customHeight="1" x14ac:dyDescent="0.25">
      <c r="A631" s="56" t="s">
        <v>54</v>
      </c>
      <c r="B631" s="56"/>
      <c r="C631" s="56"/>
      <c r="D631" s="56"/>
      <c r="E631" s="56"/>
      <c r="F631" s="56"/>
      <c r="G631" s="56"/>
      <c r="H631" s="16">
        <f ca="1">SUM(H619:H630)</f>
        <v>23</v>
      </c>
      <c r="I631" s="16" t="s">
        <v>46</v>
      </c>
      <c r="J631" s="16" t="e">
        <f ca="1">SUMPRODUCT(J619:J629,H619:H629)</f>
        <v>#N/A</v>
      </c>
    </row>
    <row r="632" spans="1:10" ht="27.95" customHeight="1" x14ac:dyDescent="0.25">
      <c r="A632" s="22">
        <f>ROWS(A619:B630)+9</f>
        <v>21</v>
      </c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27.95" customHeight="1" x14ac:dyDescent="0.25">
      <c r="A633" s="57" t="s">
        <v>42</v>
      </c>
      <c r="B633" s="57"/>
      <c r="C633" s="21">
        <f ca="1">INDIRECT(_xlfn.TEXTJOIN("",TRUE,A635,"!",ADDRESS(5+A636*A632,12)))</f>
        <v>19</v>
      </c>
      <c r="D633" s="57" t="s">
        <v>40</v>
      </c>
      <c r="E633" s="57"/>
      <c r="F633" s="18" t="e">
        <f ca="1">INDIRECT(_xlfn.TEXTJOIN("",TRUE,A635,"!",ADDRESS(5+A636*A632,8)))</f>
        <v>#N/A</v>
      </c>
      <c r="G633" s="57" t="s">
        <v>41</v>
      </c>
      <c r="H633" s="57"/>
      <c r="I633" s="58" t="e">
        <f ca="1">INDIRECT(_xlfn.TEXTJOIN("",TRUE,A635,"!",ADDRESS(5+A636*A632,10)))</f>
        <v>#N/A</v>
      </c>
      <c r="J633" s="58"/>
    </row>
    <row r="634" spans="1:10" ht="27.95" customHeight="1" x14ac:dyDescent="0.25">
      <c r="A634" s="19" t="s">
        <v>38</v>
      </c>
      <c r="B634" s="59" t="e">
        <f ca="1">INDIRECT(_xlfn.TEXTJOIN("",TRUE,A635,"!",ADDRESS(5+A636*A632,2)))</f>
        <v>#N/A</v>
      </c>
      <c r="C634" s="59"/>
      <c r="D634" s="60" t="s">
        <v>39</v>
      </c>
      <c r="E634" s="60"/>
      <c r="F634" s="61" t="e">
        <f ca="1">INDIRECT(_xlfn.TEXTJOIN("",TRUE,A635,"!",ADDRESS(5+A636*A632,5)))</f>
        <v>#N/A</v>
      </c>
      <c r="G634" s="61"/>
      <c r="H634" s="61"/>
      <c r="I634" s="61"/>
      <c r="J634" s="61"/>
    </row>
    <row r="635" spans="1:10" ht="27.95" customHeight="1" x14ac:dyDescent="0.25">
      <c r="A635" s="22" t="str">
        <f>A614</f>
        <v>TC_II</v>
      </c>
    </row>
    <row r="636" spans="1:10" ht="27.95" customHeight="1" x14ac:dyDescent="0.25">
      <c r="A636" s="22">
        <f>A615+1</f>
        <v>30</v>
      </c>
    </row>
    <row r="637" spans="1:10" ht="27.95" customHeight="1" x14ac:dyDescent="0.25">
      <c r="A637" s="62" t="s">
        <v>26</v>
      </c>
      <c r="B637" s="62"/>
      <c r="C637" s="62" t="str">
        <f ca="1">INDIRECT(_xlfn.TEXTJOIN("",TRUE,A656,"!",ADDRESS(9+(A657-1)*A653,2)))</f>
        <v>KHUSHI SAINI</v>
      </c>
      <c r="D637" s="62"/>
      <c r="E637" s="62"/>
      <c r="F637" s="62" t="s">
        <v>52</v>
      </c>
      <c r="G637" s="62"/>
      <c r="H637" s="62"/>
      <c r="I637" s="63">
        <f ca="1">INDIRECT(_xlfn.TEXTJOIN("",TRUE,A656,"!",ADDRESS(9+(A657-1)*A653,9)))</f>
        <v>250090101031</v>
      </c>
      <c r="J637" s="63"/>
    </row>
    <row r="638" spans="1:10" ht="27.95" customHeight="1" x14ac:dyDescent="0.25">
      <c r="A638" s="62" t="s">
        <v>27</v>
      </c>
      <c r="B638" s="62"/>
      <c r="C638" s="62" t="str">
        <f ca="1">INDIRECT(_xlfn.TEXTJOIN("",TRUE,A656,"!",ADDRESS(9+(A657-1)*A653,5)))</f>
        <v>KULDEEP SAINI</v>
      </c>
      <c r="D638" s="62"/>
      <c r="E638" s="62"/>
      <c r="F638" s="64" t="s">
        <v>53</v>
      </c>
      <c r="G638" s="64"/>
      <c r="H638" s="64"/>
      <c r="I638" s="63">
        <f ca="1">INDIRECT(_xlfn.TEXTJOIN("",TRUE,A656,"!",ADDRESS(9+(A657-1)*A653,13)))</f>
        <v>0</v>
      </c>
      <c r="J638" s="63"/>
    </row>
    <row r="639" spans="1:10" ht="27.95" customHeight="1" x14ac:dyDescent="0.25">
      <c r="A639" s="59" t="s">
        <v>30</v>
      </c>
      <c r="B639" s="59"/>
      <c r="C639" s="59" t="s">
        <v>31</v>
      </c>
      <c r="D639" s="59"/>
      <c r="E639" s="59"/>
      <c r="F639" s="59"/>
      <c r="G639" s="59"/>
      <c r="H639" s="15" t="s">
        <v>32</v>
      </c>
      <c r="I639" s="15" t="s">
        <v>12</v>
      </c>
      <c r="J639" s="15" t="s">
        <v>36</v>
      </c>
    </row>
    <row r="640" spans="1:10" ht="27.95" customHeight="1" x14ac:dyDescent="0.25">
      <c r="A640" s="49" t="str">
        <f ca="1">INDIRECT(_xlfn.TEXTJOIN("",TRUE,A656,"!",ADDRESS(13+(A657-1)*A653,1)))</f>
        <v>AHT 001</v>
      </c>
      <c r="B640" s="50"/>
      <c r="C640" s="51" t="str">
        <f ca="1">INDIRECT(_xlfn.TEXTJOIN("",TRUE,A656,"!",ADDRESS(13+(A657-1)*A653,2)))</f>
        <v>Engineering Physics</v>
      </c>
      <c r="D640" s="52"/>
      <c r="E640" s="52"/>
      <c r="F640" s="52"/>
      <c r="G640" s="53"/>
      <c r="H640" s="20">
        <f ca="1">INDIRECT(_xlfn.TEXTJOIN("",TRUE,A656,"!",ADDRESS(13+(A657-1)*A653,6)))</f>
        <v>4</v>
      </c>
      <c r="I640" s="20" t="b">
        <f ca="1">INDIRECT(_xlfn.TEXTJOIN("",TRUE,A656,"!",ADDRESS(13+(A657-1)*A653,13)))</f>
        <v>0</v>
      </c>
      <c r="J640" s="20" t="e">
        <f ca="1">INDIRECT(_xlfn.TEXTJOIN("",TRUE,A656,"!",ADDRESS(13+(A657-1)*A653,14)))</f>
        <v>#N/A</v>
      </c>
    </row>
    <row r="641" spans="1:10" ht="27.95" customHeight="1" x14ac:dyDescent="0.25">
      <c r="A641" s="49" t="str">
        <f ca="1">INDIRECT(_xlfn.TEXTJOIN("",TRUE,A656,"!",ADDRESS(14+(A657-1)*A653,1)))</f>
        <v>AHT 005</v>
      </c>
      <c r="B641" s="50"/>
      <c r="C641" s="51" t="str">
        <f ca="1">INDIRECT(_xlfn.TEXTJOIN("",TRUE,A656,"!",ADDRESS(14+(A657-1)*A653,2)))</f>
        <v>Analytical Mathematics</v>
      </c>
      <c r="D641" s="52"/>
      <c r="E641" s="52"/>
      <c r="F641" s="52"/>
      <c r="G641" s="53"/>
      <c r="H641" s="20">
        <f ca="1">INDIRECT(_xlfn.TEXTJOIN("",TRUE,A656,"!",ADDRESS(14+(A657-1)*A653,6)))</f>
        <v>4</v>
      </c>
      <c r="I641" s="20" t="str">
        <f ca="1">INDIRECT(_xlfn.TEXTJOIN("",TRUE,A656,"!",ADDRESS(14+(A657-1)*A653,13)))</f>
        <v>B+</v>
      </c>
      <c r="J641" s="20">
        <f ca="1">INDIRECT(_xlfn.TEXTJOIN("",TRUE,A656,"!",ADDRESS(14+(A657-1)*A653,14)))</f>
        <v>7</v>
      </c>
    </row>
    <row r="642" spans="1:10" ht="27.95" customHeight="1" x14ac:dyDescent="0.25">
      <c r="A642" s="49" t="str">
        <f ca="1">INDIRECT(_xlfn.TEXTJOIN("",TRUE,A656,"!",ADDRESS(15+(A657-1)*A653,1)))</f>
        <v>EET 001</v>
      </c>
      <c r="B642" s="50"/>
      <c r="C642" s="51" t="str">
        <f ca="1">INDIRECT(_xlfn.TEXTJOIN("",TRUE,A656,"!",ADDRESS(15+(A657-1)*A653,2)))</f>
        <v>Basic Electrical Engineering</v>
      </c>
      <c r="D642" s="52"/>
      <c r="E642" s="52"/>
      <c r="F642" s="52"/>
      <c r="G642" s="53"/>
      <c r="H642" s="20">
        <f ca="1">INDIRECT(_xlfn.TEXTJOIN("",TRUE,A656,"!",ADDRESS(15+(A657-1)*A653,6)))</f>
        <v>4</v>
      </c>
      <c r="I642" s="20" t="str">
        <f ca="1">INDIRECT(_xlfn.TEXTJOIN("",TRUE,A656,"!",ADDRESS(15+(A657-1)*A653,13)))</f>
        <v>B+</v>
      </c>
      <c r="J642" s="20">
        <f ca="1">INDIRECT(_xlfn.TEXTJOIN("",TRUE,A656,"!",ADDRESS(15+(A657-1)*A653,14)))</f>
        <v>7</v>
      </c>
    </row>
    <row r="643" spans="1:10" ht="27.95" customHeight="1" x14ac:dyDescent="0.25">
      <c r="A643" s="49" t="str">
        <f ca="1">INDIRECT(_xlfn.TEXTJOIN("",TRUE,A656,"!",ADDRESS(16+(A657-1)*A653,1)))</f>
        <v>CST 001</v>
      </c>
      <c r="B643" s="50"/>
      <c r="C643" s="51" t="str">
        <f ca="1">INDIRECT(_xlfn.TEXTJOIN("",TRUE,A656,"!",ADDRESS(16+(A657-1)*A653,2)))</f>
        <v>Programming for Problem Solving</v>
      </c>
      <c r="D643" s="52"/>
      <c r="E643" s="52"/>
      <c r="F643" s="52"/>
      <c r="G643" s="53"/>
      <c r="H643" s="20">
        <f ca="1">INDIRECT(_xlfn.TEXTJOIN("",TRUE,A656,"!",ADDRESS(16+(A657-1)*A653,6)))</f>
        <v>4</v>
      </c>
      <c r="I643" s="20" t="str">
        <f ca="1">INDIRECT(_xlfn.TEXTJOIN("",TRUE,A656,"!",ADDRESS(16+(A657-1)*A653,13)))</f>
        <v>A</v>
      </c>
      <c r="J643" s="20">
        <f ca="1">INDIRECT(_xlfn.TEXTJOIN("",TRUE,A656,"!",ADDRESS(16+(A657-1)*A653,14)))</f>
        <v>8</v>
      </c>
    </row>
    <row r="644" spans="1:10" ht="27.95" customHeight="1" x14ac:dyDescent="0.25">
      <c r="A644" s="49" t="str">
        <f ca="1">INDIRECT(_xlfn.TEXTJOIN("",TRUE,A656,"!",ADDRESS(17+(A657-1)*A653,1)))</f>
        <v>AHT 004</v>
      </c>
      <c r="B644" s="50"/>
      <c r="C644" s="51" t="str">
        <f ca="1">INDIRECT(_xlfn.TEXTJOIN("",TRUE,A656,"!",ADDRESS(17+(A657-1)*A653,2)))</f>
        <v>Environmental Studies ($)</v>
      </c>
      <c r="D644" s="52"/>
      <c r="E644" s="52"/>
      <c r="F644" s="52"/>
      <c r="G644" s="53"/>
      <c r="H644" s="20">
        <f ca="1">INDIRECT(_xlfn.TEXTJOIN("",TRUE,A656,"!",ADDRESS(17+(A657-1)*A653,6)))</f>
        <v>0</v>
      </c>
      <c r="I644" s="20" t="str">
        <f ca="1">INDIRECT(_xlfn.TEXTJOIN("",TRUE,A656,"!",ADDRESS(17+(A657-1)*A653,13)))</f>
        <v>B+</v>
      </c>
      <c r="J644" s="20">
        <f ca="1">INDIRECT(_xlfn.TEXTJOIN("",TRUE,A656,"!",ADDRESS(17+(A657-1)*A653,14)))</f>
        <v>7</v>
      </c>
    </row>
    <row r="645" spans="1:10" ht="27.95" customHeight="1" x14ac:dyDescent="0.25">
      <c r="A645" s="49" t="str">
        <f ca="1">INDIRECT(_xlfn.TEXTJOIN("",TRUE,A656,"!",ADDRESS(18+(A657-1)*A653,1)))</f>
        <v>AHP 001</v>
      </c>
      <c r="B645" s="50"/>
      <c r="C645" s="51" t="str">
        <f ca="1">INDIRECT(_xlfn.TEXTJOIN("",TRUE,A656,"!",ADDRESS(18+(A657-1)*A653,2)))</f>
        <v>Engineering Physics Lab</v>
      </c>
      <c r="D645" s="52"/>
      <c r="E645" s="52"/>
      <c r="F645" s="52"/>
      <c r="G645" s="53"/>
      <c r="H645" s="20">
        <f ca="1">INDIRECT(_xlfn.TEXTJOIN("",TRUE,A656,"!",ADDRESS(18+(A657-1)*A653,6)))</f>
        <v>1</v>
      </c>
      <c r="I645" s="20" t="str">
        <f ca="1">INDIRECT(_xlfn.TEXTJOIN("",TRUE,A656,"!",ADDRESS(18+(A657-1)*A653,13)))</f>
        <v>B+</v>
      </c>
      <c r="J645" s="20">
        <f ca="1">INDIRECT(_xlfn.TEXTJOIN("",TRUE,A656,"!",ADDRESS(18+(A657-1)*A653,14)))</f>
        <v>7</v>
      </c>
    </row>
    <row r="646" spans="1:10" ht="27.95" customHeight="1" x14ac:dyDescent="0.25">
      <c r="A646" s="49" t="str">
        <f ca="1">INDIRECT(_xlfn.TEXTJOIN("",TRUE,A656,"!",ADDRESS(19+(A657-1)*A653,1)))</f>
        <v>EEP 001</v>
      </c>
      <c r="B646" s="50"/>
      <c r="C646" s="51" t="str">
        <f ca="1">INDIRECT(_xlfn.TEXTJOIN("",TRUE,A656,"!",ADDRESS(19+(A657-1)*A653,2)))</f>
        <v>Basic Electrical Engineering Lab</v>
      </c>
      <c r="D646" s="52"/>
      <c r="E646" s="52"/>
      <c r="F646" s="52"/>
      <c r="G646" s="53"/>
      <c r="H646" s="20">
        <f ca="1">INDIRECT(_xlfn.TEXTJOIN("",TRUE,A656,"!",ADDRESS(19+(A657-1)*A653,6)))</f>
        <v>1</v>
      </c>
      <c r="I646" s="20" t="str">
        <f ca="1">INDIRECT(_xlfn.TEXTJOIN("",TRUE,A656,"!",ADDRESS(19+(A657-1)*A653,13)))</f>
        <v>A</v>
      </c>
      <c r="J646" s="20">
        <f ca="1">INDIRECT(_xlfn.TEXTJOIN("",TRUE,A656,"!",ADDRESS(19+(A657-1)*A653,14)))</f>
        <v>8</v>
      </c>
    </row>
    <row r="647" spans="1:10" ht="27.95" customHeight="1" x14ac:dyDescent="0.25">
      <c r="A647" s="49" t="str">
        <f ca="1">INDIRECT(_xlfn.TEXTJOIN("",TRUE,A656,"!",ADDRESS(20+(A657-1)*A653,1)))</f>
        <v>CSP 001</v>
      </c>
      <c r="B647" s="50"/>
      <c r="C647" s="51" t="str">
        <f ca="1">INDIRECT(_xlfn.TEXTJOIN("",TRUE,A656,"!",ADDRESS(20+(A657-1)*A653,2)))</f>
        <v>Programming for Problem Solving Lab</v>
      </c>
      <c r="D647" s="52"/>
      <c r="E647" s="52"/>
      <c r="F647" s="52"/>
      <c r="G647" s="53"/>
      <c r="H647" s="20">
        <f ca="1">INDIRECT(_xlfn.TEXTJOIN("",TRUE,A656,"!",ADDRESS(20+(A657-1)*A653,6)))</f>
        <v>1</v>
      </c>
      <c r="I647" s="20" t="str">
        <f ca="1">INDIRECT(_xlfn.TEXTJOIN("",TRUE,A656,"!",ADDRESS(20+(A657-1)*A653,13)))</f>
        <v>A+</v>
      </c>
      <c r="J647" s="20">
        <f ca="1">INDIRECT(_xlfn.TEXTJOIN("",TRUE,A656,"!",ADDRESS(20+(A657-1)*A653,14)))</f>
        <v>9</v>
      </c>
    </row>
    <row r="648" spans="1:10" ht="27.95" customHeight="1" x14ac:dyDescent="0.25">
      <c r="A648" s="49" t="str">
        <f ca="1">INDIRECT(_xlfn.TEXTJOIN("",TRUE,A656,"!",ADDRESS(21+(A657-1)*A653,1)))</f>
        <v>MEP 002</v>
      </c>
      <c r="B648" s="50"/>
      <c r="C648" s="51" t="str">
        <f ca="1">INDIRECT(_xlfn.TEXTJOIN("",TRUE,A656,"!",ADDRESS(21+(A657-1)*A653,2)))</f>
        <v>Engineering Graphics &amp; Design Lab</v>
      </c>
      <c r="D648" s="52"/>
      <c r="E648" s="52"/>
      <c r="F648" s="52"/>
      <c r="G648" s="53"/>
      <c r="H648" s="20">
        <f ca="1">INDIRECT(_xlfn.TEXTJOIN("",TRUE,A656,"!",ADDRESS(21+(A657-1)*A653,6)))</f>
        <v>2</v>
      </c>
      <c r="I648" s="20" t="str">
        <f ca="1">INDIRECT(_xlfn.TEXTJOIN("",TRUE,A656,"!",ADDRESS(21+(A657-1)*A653,13)))</f>
        <v>A</v>
      </c>
      <c r="J648" s="20">
        <f ca="1">INDIRECT(_xlfn.TEXTJOIN("",TRUE,A656,"!",ADDRESS(21+(A657-1)*A653,14)))</f>
        <v>8</v>
      </c>
    </row>
    <row r="649" spans="1:10" ht="27.95" customHeight="1" x14ac:dyDescent="0.25">
      <c r="A649" s="49" t="str">
        <f ca="1">INDIRECT(_xlfn.TEXTJOIN("",TRUE,A656,"!",ADDRESS(22+(A657-1)*A653,1)))</f>
        <v>AHP 003</v>
      </c>
      <c r="B649" s="50"/>
      <c r="C649" s="51" t="str">
        <f ca="1">INDIRECT(_xlfn.TEXTJOIN("",TRUE,A656,"!",ADDRESS(22+(A657-1)*A653,2)))</f>
        <v>Introduction to Digital Marketing Lab</v>
      </c>
      <c r="D649" s="52"/>
      <c r="E649" s="52"/>
      <c r="F649" s="52"/>
      <c r="G649" s="53"/>
      <c r="H649" s="20">
        <f ca="1">INDIRECT(_xlfn.TEXTJOIN("",TRUE,A656,"!",ADDRESS(22+(A657-1)*A653,6)))</f>
        <v>1</v>
      </c>
      <c r="I649" s="20" t="str">
        <f ca="1">INDIRECT(_xlfn.TEXTJOIN("",TRUE,A656,"!",ADDRESS(22+(A657-1)*A653,13)))</f>
        <v>A</v>
      </c>
      <c r="J649" s="20">
        <f ca="1">INDIRECT(_xlfn.TEXTJOIN("",TRUE,A656,"!",ADDRESS(22+(A657-1)*A653,14)))</f>
        <v>8</v>
      </c>
    </row>
    <row r="650" spans="1:10" ht="27.95" customHeight="1" x14ac:dyDescent="0.25">
      <c r="A650" s="49" t="str">
        <f ca="1">INDIRECT(_xlfn.TEXTJOIN("",TRUE,A656,"!",ADDRESS(23+(A657-1)*A653,1)))</f>
        <v>AHP 005</v>
      </c>
      <c r="B650" s="50"/>
      <c r="C650" s="51" t="str">
        <f ca="1">INDIRECT(_xlfn.TEXTJOIN("",TRUE,A656,"!",ADDRESS(23+(A657-1)*A653,2)))</f>
        <v>Self Employment &amp; Entrepreneurship Development</v>
      </c>
      <c r="D650" s="52"/>
      <c r="E650" s="52"/>
      <c r="F650" s="52"/>
      <c r="G650" s="53"/>
      <c r="H650" s="20">
        <f ca="1">INDIRECT(_xlfn.TEXTJOIN("",TRUE,A656,"!",ADDRESS(23+(A657-1)*A653,6)))</f>
        <v>1</v>
      </c>
      <c r="I650" s="20" t="str">
        <f ca="1">INDIRECT(_xlfn.TEXTJOIN("",TRUE,A656,"!",ADDRESS(23+(A657-1)*A653,13)))</f>
        <v>A+</v>
      </c>
      <c r="J650" s="20">
        <f ca="1">INDIRECT(_xlfn.TEXTJOIN("",TRUE,A656,"!",ADDRESS(23+(A657-1)*A653,14)))</f>
        <v>9</v>
      </c>
    </row>
    <row r="651" spans="1:10" ht="27.95" customHeight="1" x14ac:dyDescent="0.25">
      <c r="A651" s="49" t="str">
        <f ca="1">INDIRECT(_xlfn.TEXTJOIN("",TRUE,A656,"!",ADDRESS(24+(A657-1)*A653,1)))</f>
        <v>GP 02</v>
      </c>
      <c r="B651" s="50"/>
      <c r="C651" s="51" t="str">
        <f ca="1">INDIRECT(_xlfn.TEXTJOIN("",TRUE,A656,"!",ADDRESS(24+(A657-1)*A653,2)))</f>
        <v>General Proficiency ($)</v>
      </c>
      <c r="D651" s="52"/>
      <c r="E651" s="52"/>
      <c r="F651" s="52"/>
      <c r="G651" s="53"/>
      <c r="H651" s="20">
        <f ca="1">INDIRECT(_xlfn.TEXTJOIN("",TRUE,A656,"!",ADDRESS(24+(A657-1)*A653,6)))</f>
        <v>0</v>
      </c>
      <c r="I651" s="54" t="str">
        <f ca="1">INDIRECT(_xlfn.TEXTJOIN("",TRUE,A656,"!",ADDRESS(24+(A657-1)*A653,13)))</f>
        <v>Excellent</v>
      </c>
      <c r="J651" s="55"/>
    </row>
    <row r="652" spans="1:10" ht="27.95" customHeight="1" x14ac:dyDescent="0.25">
      <c r="A652" s="56" t="s">
        <v>54</v>
      </c>
      <c r="B652" s="56"/>
      <c r="C652" s="56"/>
      <c r="D652" s="56"/>
      <c r="E652" s="56"/>
      <c r="F652" s="56"/>
      <c r="G652" s="56"/>
      <c r="H652" s="16">
        <f ca="1">SUM(H640:H651)</f>
        <v>23</v>
      </c>
      <c r="I652" s="16" t="s">
        <v>46</v>
      </c>
      <c r="J652" s="16" t="e">
        <f ca="1">SUMPRODUCT(J640:J650,H640:H650)</f>
        <v>#N/A</v>
      </c>
    </row>
    <row r="653" spans="1:10" ht="27.95" customHeight="1" x14ac:dyDescent="0.25">
      <c r="A653" s="22">
        <f>ROWS(A640:B651)+9</f>
        <v>21</v>
      </c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27.95" customHeight="1" x14ac:dyDescent="0.25">
      <c r="A654" s="57" t="s">
        <v>42</v>
      </c>
      <c r="B654" s="57"/>
      <c r="C654" s="21">
        <f ca="1">INDIRECT(_xlfn.TEXTJOIN("",TRUE,A656,"!",ADDRESS(5+A657*A653,12)))</f>
        <v>19</v>
      </c>
      <c r="D654" s="57" t="s">
        <v>40</v>
      </c>
      <c r="E654" s="57"/>
      <c r="F654" s="18" t="e">
        <f ca="1">INDIRECT(_xlfn.TEXTJOIN("",TRUE,A656,"!",ADDRESS(5+A657*A653,8)))</f>
        <v>#N/A</v>
      </c>
      <c r="G654" s="57" t="s">
        <v>41</v>
      </c>
      <c r="H654" s="57"/>
      <c r="I654" s="58" t="e">
        <f ca="1">INDIRECT(_xlfn.TEXTJOIN("",TRUE,A656,"!",ADDRESS(5+A657*A653,10)))</f>
        <v>#N/A</v>
      </c>
      <c r="J654" s="58"/>
    </row>
    <row r="655" spans="1:10" ht="27.95" customHeight="1" x14ac:dyDescent="0.25">
      <c r="A655" s="19" t="s">
        <v>38</v>
      </c>
      <c r="B655" s="59" t="e">
        <f ca="1">INDIRECT(_xlfn.TEXTJOIN("",TRUE,A656,"!",ADDRESS(5+A657*A653,2)))</f>
        <v>#N/A</v>
      </c>
      <c r="C655" s="59"/>
      <c r="D655" s="60" t="s">
        <v>39</v>
      </c>
      <c r="E655" s="60"/>
      <c r="F655" s="61" t="e">
        <f ca="1">INDIRECT(_xlfn.TEXTJOIN("",TRUE,A656,"!",ADDRESS(5+A657*A653,5)))</f>
        <v>#N/A</v>
      </c>
      <c r="G655" s="61"/>
      <c r="H655" s="61"/>
      <c r="I655" s="61"/>
      <c r="J655" s="61"/>
    </row>
    <row r="656" spans="1:10" ht="27.95" customHeight="1" x14ac:dyDescent="0.25">
      <c r="A656" s="22" t="str">
        <f>A635</f>
        <v>TC_II</v>
      </c>
    </row>
    <row r="657" spans="1:10" ht="27.95" customHeight="1" x14ac:dyDescent="0.25">
      <c r="A657" s="22">
        <f>A636+1</f>
        <v>31</v>
      </c>
    </row>
    <row r="658" spans="1:10" ht="27.95" customHeight="1" x14ac:dyDescent="0.25">
      <c r="A658" s="62" t="s">
        <v>26</v>
      </c>
      <c r="B658" s="62"/>
      <c r="C658" s="62" t="str">
        <f ca="1">INDIRECT(_xlfn.TEXTJOIN("",TRUE,A677,"!",ADDRESS(9+(A678-1)*A674,2)))</f>
        <v>KRITIKA KUMERI</v>
      </c>
      <c r="D658" s="62"/>
      <c r="E658" s="62"/>
      <c r="F658" s="62" t="s">
        <v>52</v>
      </c>
      <c r="G658" s="62"/>
      <c r="H658" s="62"/>
      <c r="I658" s="63">
        <f ca="1">INDIRECT(_xlfn.TEXTJOIN("",TRUE,A677,"!",ADDRESS(9+(A678-1)*A674,9)))</f>
        <v>250090101032</v>
      </c>
      <c r="J658" s="63"/>
    </row>
    <row r="659" spans="1:10" ht="27.95" customHeight="1" x14ac:dyDescent="0.25">
      <c r="A659" s="62" t="s">
        <v>27</v>
      </c>
      <c r="B659" s="62"/>
      <c r="C659" s="62" t="str">
        <f ca="1">INDIRECT(_xlfn.TEXTJOIN("",TRUE,A677,"!",ADDRESS(9+(A678-1)*A674,5)))</f>
        <v>HEMANAND KUMERI</v>
      </c>
      <c r="D659" s="62"/>
      <c r="E659" s="62"/>
      <c r="F659" s="64" t="s">
        <v>53</v>
      </c>
      <c r="G659" s="64"/>
      <c r="H659" s="64"/>
      <c r="I659" s="63">
        <f ca="1">INDIRECT(_xlfn.TEXTJOIN("",TRUE,A677,"!",ADDRESS(9+(A678-1)*A674,13)))</f>
        <v>0</v>
      </c>
      <c r="J659" s="63"/>
    </row>
    <row r="660" spans="1:10" ht="27.95" customHeight="1" x14ac:dyDescent="0.25">
      <c r="A660" s="59" t="s">
        <v>30</v>
      </c>
      <c r="B660" s="59"/>
      <c r="C660" s="59" t="s">
        <v>31</v>
      </c>
      <c r="D660" s="59"/>
      <c r="E660" s="59"/>
      <c r="F660" s="59"/>
      <c r="G660" s="59"/>
      <c r="H660" s="15" t="s">
        <v>32</v>
      </c>
      <c r="I660" s="15" t="s">
        <v>12</v>
      </c>
      <c r="J660" s="15" t="s">
        <v>36</v>
      </c>
    </row>
    <row r="661" spans="1:10" ht="27.95" customHeight="1" x14ac:dyDescent="0.25">
      <c r="A661" s="49" t="str">
        <f ca="1">INDIRECT(_xlfn.TEXTJOIN("",TRUE,A677,"!",ADDRESS(13+(A678-1)*A674,1)))</f>
        <v>AHT 001</v>
      </c>
      <c r="B661" s="50"/>
      <c r="C661" s="51" t="str">
        <f ca="1">INDIRECT(_xlfn.TEXTJOIN("",TRUE,A677,"!",ADDRESS(13+(A678-1)*A674,2)))</f>
        <v>Engineering Physics</v>
      </c>
      <c r="D661" s="52"/>
      <c r="E661" s="52"/>
      <c r="F661" s="52"/>
      <c r="G661" s="53"/>
      <c r="H661" s="20">
        <f ca="1">INDIRECT(_xlfn.TEXTJOIN("",TRUE,A677,"!",ADDRESS(13+(A678-1)*A674,6)))</f>
        <v>4</v>
      </c>
      <c r="I661" s="20" t="b">
        <f ca="1">INDIRECT(_xlfn.TEXTJOIN("",TRUE,A677,"!",ADDRESS(13+(A678-1)*A674,13)))</f>
        <v>0</v>
      </c>
      <c r="J661" s="20" t="e">
        <f ca="1">INDIRECT(_xlfn.TEXTJOIN("",TRUE,A677,"!",ADDRESS(13+(A678-1)*A674,14)))</f>
        <v>#N/A</v>
      </c>
    </row>
    <row r="662" spans="1:10" ht="27.95" customHeight="1" x14ac:dyDescent="0.25">
      <c r="A662" s="49" t="str">
        <f ca="1">INDIRECT(_xlfn.TEXTJOIN("",TRUE,A677,"!",ADDRESS(14+(A678-1)*A674,1)))</f>
        <v>AHT 005</v>
      </c>
      <c r="B662" s="50"/>
      <c r="C662" s="51" t="str">
        <f ca="1">INDIRECT(_xlfn.TEXTJOIN("",TRUE,A677,"!",ADDRESS(14+(A678-1)*A674,2)))</f>
        <v>Analytical Mathematics</v>
      </c>
      <c r="D662" s="52"/>
      <c r="E662" s="52"/>
      <c r="F662" s="52"/>
      <c r="G662" s="53"/>
      <c r="H662" s="20">
        <f ca="1">INDIRECT(_xlfn.TEXTJOIN("",TRUE,A677,"!",ADDRESS(14+(A678-1)*A674,6)))</f>
        <v>4</v>
      </c>
      <c r="I662" s="20" t="str">
        <f ca="1">INDIRECT(_xlfn.TEXTJOIN("",TRUE,A677,"!",ADDRESS(14+(A678-1)*A674,13)))</f>
        <v>B+</v>
      </c>
      <c r="J662" s="20">
        <f ca="1">INDIRECT(_xlfn.TEXTJOIN("",TRUE,A677,"!",ADDRESS(14+(A678-1)*A674,14)))</f>
        <v>7</v>
      </c>
    </row>
    <row r="663" spans="1:10" ht="27.95" customHeight="1" x14ac:dyDescent="0.25">
      <c r="A663" s="49" t="str">
        <f ca="1">INDIRECT(_xlfn.TEXTJOIN("",TRUE,A677,"!",ADDRESS(15+(A678-1)*A674,1)))</f>
        <v>EET 001</v>
      </c>
      <c r="B663" s="50"/>
      <c r="C663" s="51" t="str">
        <f ca="1">INDIRECT(_xlfn.TEXTJOIN("",TRUE,A677,"!",ADDRESS(15+(A678-1)*A674,2)))</f>
        <v>Basic Electrical Engineering</v>
      </c>
      <c r="D663" s="52"/>
      <c r="E663" s="52"/>
      <c r="F663" s="52"/>
      <c r="G663" s="53"/>
      <c r="H663" s="20">
        <f ca="1">INDIRECT(_xlfn.TEXTJOIN("",TRUE,A677,"!",ADDRESS(15+(A678-1)*A674,6)))</f>
        <v>4</v>
      </c>
      <c r="I663" s="20" t="str">
        <f ca="1">INDIRECT(_xlfn.TEXTJOIN("",TRUE,A677,"!",ADDRESS(15+(A678-1)*A674,13)))</f>
        <v>A</v>
      </c>
      <c r="J663" s="20">
        <f ca="1">INDIRECT(_xlfn.TEXTJOIN("",TRUE,A677,"!",ADDRESS(15+(A678-1)*A674,14)))</f>
        <v>8</v>
      </c>
    </row>
    <row r="664" spans="1:10" ht="27.95" customHeight="1" x14ac:dyDescent="0.25">
      <c r="A664" s="49" t="str">
        <f ca="1">INDIRECT(_xlfn.TEXTJOIN("",TRUE,A677,"!",ADDRESS(16+(A678-1)*A674,1)))</f>
        <v>CST 001</v>
      </c>
      <c r="B664" s="50"/>
      <c r="C664" s="51" t="str">
        <f ca="1">INDIRECT(_xlfn.TEXTJOIN("",TRUE,A677,"!",ADDRESS(16+(A678-1)*A674,2)))</f>
        <v>Programming for Problem Solving</v>
      </c>
      <c r="D664" s="52"/>
      <c r="E664" s="52"/>
      <c r="F664" s="52"/>
      <c r="G664" s="53"/>
      <c r="H664" s="20">
        <f ca="1">INDIRECT(_xlfn.TEXTJOIN("",TRUE,A677,"!",ADDRESS(16+(A678-1)*A674,6)))</f>
        <v>4</v>
      </c>
      <c r="I664" s="20" t="str">
        <f ca="1">INDIRECT(_xlfn.TEXTJOIN("",TRUE,A677,"!",ADDRESS(16+(A678-1)*A674,13)))</f>
        <v>B+</v>
      </c>
      <c r="J664" s="20">
        <f ca="1">INDIRECT(_xlfn.TEXTJOIN("",TRUE,A677,"!",ADDRESS(16+(A678-1)*A674,14)))</f>
        <v>7</v>
      </c>
    </row>
    <row r="665" spans="1:10" ht="27.95" customHeight="1" x14ac:dyDescent="0.25">
      <c r="A665" s="49" t="str">
        <f ca="1">INDIRECT(_xlfn.TEXTJOIN("",TRUE,A677,"!",ADDRESS(17+(A678-1)*A674,1)))</f>
        <v>AHT 004</v>
      </c>
      <c r="B665" s="50"/>
      <c r="C665" s="51" t="str">
        <f ca="1">INDIRECT(_xlfn.TEXTJOIN("",TRUE,A677,"!",ADDRESS(17+(A678-1)*A674,2)))</f>
        <v>Environmental Studies ($)</v>
      </c>
      <c r="D665" s="52"/>
      <c r="E665" s="52"/>
      <c r="F665" s="52"/>
      <c r="G665" s="53"/>
      <c r="H665" s="20">
        <f ca="1">INDIRECT(_xlfn.TEXTJOIN("",TRUE,A677,"!",ADDRESS(17+(A678-1)*A674,6)))</f>
        <v>0</v>
      </c>
      <c r="I665" s="20" t="str">
        <f ca="1">INDIRECT(_xlfn.TEXTJOIN("",TRUE,A677,"!",ADDRESS(17+(A678-1)*A674,13)))</f>
        <v>A</v>
      </c>
      <c r="J665" s="20">
        <f ca="1">INDIRECT(_xlfn.TEXTJOIN("",TRUE,A677,"!",ADDRESS(17+(A678-1)*A674,14)))</f>
        <v>8</v>
      </c>
    </row>
    <row r="666" spans="1:10" ht="27.95" customHeight="1" x14ac:dyDescent="0.25">
      <c r="A666" s="49" t="str">
        <f ca="1">INDIRECT(_xlfn.TEXTJOIN("",TRUE,A677,"!",ADDRESS(18+(A678-1)*A674,1)))</f>
        <v>AHP 001</v>
      </c>
      <c r="B666" s="50"/>
      <c r="C666" s="51" t="str">
        <f ca="1">INDIRECT(_xlfn.TEXTJOIN("",TRUE,A677,"!",ADDRESS(18+(A678-1)*A674,2)))</f>
        <v>Engineering Physics Lab</v>
      </c>
      <c r="D666" s="52"/>
      <c r="E666" s="52"/>
      <c r="F666" s="52"/>
      <c r="G666" s="53"/>
      <c r="H666" s="20">
        <f ca="1">INDIRECT(_xlfn.TEXTJOIN("",TRUE,A677,"!",ADDRESS(18+(A678-1)*A674,6)))</f>
        <v>1</v>
      </c>
      <c r="I666" s="20" t="str">
        <f ca="1">INDIRECT(_xlfn.TEXTJOIN("",TRUE,A677,"!",ADDRESS(18+(A678-1)*A674,13)))</f>
        <v>B+</v>
      </c>
      <c r="J666" s="20">
        <f ca="1">INDIRECT(_xlfn.TEXTJOIN("",TRUE,A677,"!",ADDRESS(18+(A678-1)*A674,14)))</f>
        <v>7</v>
      </c>
    </row>
    <row r="667" spans="1:10" ht="27.95" customHeight="1" x14ac:dyDescent="0.25">
      <c r="A667" s="49" t="str">
        <f ca="1">INDIRECT(_xlfn.TEXTJOIN("",TRUE,A677,"!",ADDRESS(19+(A678-1)*A674,1)))</f>
        <v>EEP 001</v>
      </c>
      <c r="B667" s="50"/>
      <c r="C667" s="51" t="str">
        <f ca="1">INDIRECT(_xlfn.TEXTJOIN("",TRUE,A677,"!",ADDRESS(19+(A678-1)*A674,2)))</f>
        <v>Basic Electrical Engineering Lab</v>
      </c>
      <c r="D667" s="52"/>
      <c r="E667" s="52"/>
      <c r="F667" s="52"/>
      <c r="G667" s="53"/>
      <c r="H667" s="20">
        <f ca="1">INDIRECT(_xlfn.TEXTJOIN("",TRUE,A677,"!",ADDRESS(19+(A678-1)*A674,6)))</f>
        <v>1</v>
      </c>
      <c r="I667" s="20" t="str">
        <f ca="1">INDIRECT(_xlfn.TEXTJOIN("",TRUE,A677,"!",ADDRESS(19+(A678-1)*A674,13)))</f>
        <v>A</v>
      </c>
      <c r="J667" s="20">
        <f ca="1">INDIRECT(_xlfn.TEXTJOIN("",TRUE,A677,"!",ADDRESS(19+(A678-1)*A674,14)))</f>
        <v>8</v>
      </c>
    </row>
    <row r="668" spans="1:10" ht="27.95" customHeight="1" x14ac:dyDescent="0.25">
      <c r="A668" s="49" t="str">
        <f ca="1">INDIRECT(_xlfn.TEXTJOIN("",TRUE,A677,"!",ADDRESS(20+(A678-1)*A674,1)))</f>
        <v>CSP 001</v>
      </c>
      <c r="B668" s="50"/>
      <c r="C668" s="51" t="str">
        <f ca="1">INDIRECT(_xlfn.TEXTJOIN("",TRUE,A677,"!",ADDRESS(20+(A678-1)*A674,2)))</f>
        <v>Programming for Problem Solving Lab</v>
      </c>
      <c r="D668" s="52"/>
      <c r="E668" s="52"/>
      <c r="F668" s="52"/>
      <c r="G668" s="53"/>
      <c r="H668" s="20">
        <f ca="1">INDIRECT(_xlfn.TEXTJOIN("",TRUE,A677,"!",ADDRESS(20+(A678-1)*A674,6)))</f>
        <v>1</v>
      </c>
      <c r="I668" s="20" t="str">
        <f ca="1">INDIRECT(_xlfn.TEXTJOIN("",TRUE,A677,"!",ADDRESS(20+(A678-1)*A674,13)))</f>
        <v>A</v>
      </c>
      <c r="J668" s="20">
        <f ca="1">INDIRECT(_xlfn.TEXTJOIN("",TRUE,A677,"!",ADDRESS(20+(A678-1)*A674,14)))</f>
        <v>8</v>
      </c>
    </row>
    <row r="669" spans="1:10" ht="27.95" customHeight="1" x14ac:dyDescent="0.25">
      <c r="A669" s="49" t="str">
        <f ca="1">INDIRECT(_xlfn.TEXTJOIN("",TRUE,A677,"!",ADDRESS(21+(A678-1)*A674,1)))</f>
        <v>MEP 002</v>
      </c>
      <c r="B669" s="50"/>
      <c r="C669" s="51" t="str">
        <f ca="1">INDIRECT(_xlfn.TEXTJOIN("",TRUE,A677,"!",ADDRESS(21+(A678-1)*A674,2)))</f>
        <v>Engineering Graphics &amp; Design Lab</v>
      </c>
      <c r="D669" s="52"/>
      <c r="E669" s="52"/>
      <c r="F669" s="52"/>
      <c r="G669" s="53"/>
      <c r="H669" s="20">
        <f ca="1">INDIRECT(_xlfn.TEXTJOIN("",TRUE,A677,"!",ADDRESS(21+(A678-1)*A674,6)))</f>
        <v>2</v>
      </c>
      <c r="I669" s="20" t="str">
        <f ca="1">INDIRECT(_xlfn.TEXTJOIN("",TRUE,A677,"!",ADDRESS(21+(A678-1)*A674,13)))</f>
        <v>A+</v>
      </c>
      <c r="J669" s="20">
        <f ca="1">INDIRECT(_xlfn.TEXTJOIN("",TRUE,A677,"!",ADDRESS(21+(A678-1)*A674,14)))</f>
        <v>9</v>
      </c>
    </row>
    <row r="670" spans="1:10" ht="27.95" customHeight="1" x14ac:dyDescent="0.25">
      <c r="A670" s="49" t="str">
        <f ca="1">INDIRECT(_xlfn.TEXTJOIN("",TRUE,A677,"!",ADDRESS(22+(A678-1)*A674,1)))</f>
        <v>AHP 003</v>
      </c>
      <c r="B670" s="50"/>
      <c r="C670" s="51" t="str">
        <f ca="1">INDIRECT(_xlfn.TEXTJOIN("",TRUE,A677,"!",ADDRESS(22+(A678-1)*A674,2)))</f>
        <v>Introduction to Digital Marketing Lab</v>
      </c>
      <c r="D670" s="52"/>
      <c r="E670" s="52"/>
      <c r="F670" s="52"/>
      <c r="G670" s="53"/>
      <c r="H670" s="20">
        <f ca="1">INDIRECT(_xlfn.TEXTJOIN("",TRUE,A677,"!",ADDRESS(22+(A678-1)*A674,6)))</f>
        <v>1</v>
      </c>
      <c r="I670" s="20" t="str">
        <f ca="1">INDIRECT(_xlfn.TEXTJOIN("",TRUE,A677,"!",ADDRESS(22+(A678-1)*A674,13)))</f>
        <v>A</v>
      </c>
      <c r="J670" s="20">
        <f ca="1">INDIRECT(_xlfn.TEXTJOIN("",TRUE,A677,"!",ADDRESS(22+(A678-1)*A674,14)))</f>
        <v>8</v>
      </c>
    </row>
    <row r="671" spans="1:10" ht="27.95" customHeight="1" x14ac:dyDescent="0.25">
      <c r="A671" s="49" t="str">
        <f ca="1">INDIRECT(_xlfn.TEXTJOIN("",TRUE,A677,"!",ADDRESS(23+(A678-1)*A674,1)))</f>
        <v>AHP 005</v>
      </c>
      <c r="B671" s="50"/>
      <c r="C671" s="51" t="str">
        <f ca="1">INDIRECT(_xlfn.TEXTJOIN("",TRUE,A677,"!",ADDRESS(23+(A678-1)*A674,2)))</f>
        <v>Self Employment &amp; Entrepreneurship Development</v>
      </c>
      <c r="D671" s="52"/>
      <c r="E671" s="52"/>
      <c r="F671" s="52"/>
      <c r="G671" s="53"/>
      <c r="H671" s="20">
        <f ca="1">INDIRECT(_xlfn.TEXTJOIN("",TRUE,A677,"!",ADDRESS(23+(A678-1)*A674,6)))</f>
        <v>1</v>
      </c>
      <c r="I671" s="20" t="str">
        <f ca="1">INDIRECT(_xlfn.TEXTJOIN("",TRUE,A677,"!",ADDRESS(23+(A678-1)*A674,13)))</f>
        <v>A</v>
      </c>
      <c r="J671" s="20">
        <f ca="1">INDIRECT(_xlfn.TEXTJOIN("",TRUE,A677,"!",ADDRESS(23+(A678-1)*A674,14)))</f>
        <v>8</v>
      </c>
    </row>
    <row r="672" spans="1:10" ht="27.95" customHeight="1" x14ac:dyDescent="0.25">
      <c r="A672" s="49" t="str">
        <f ca="1">INDIRECT(_xlfn.TEXTJOIN("",TRUE,A677,"!",ADDRESS(24+(A678-1)*A674,1)))</f>
        <v>GP 02</v>
      </c>
      <c r="B672" s="50"/>
      <c r="C672" s="51" t="str">
        <f ca="1">INDIRECT(_xlfn.TEXTJOIN("",TRUE,A677,"!",ADDRESS(24+(A678-1)*A674,2)))</f>
        <v>General Proficiency ($)</v>
      </c>
      <c r="D672" s="52"/>
      <c r="E672" s="52"/>
      <c r="F672" s="52"/>
      <c r="G672" s="53"/>
      <c r="H672" s="20">
        <f ca="1">INDIRECT(_xlfn.TEXTJOIN("",TRUE,A677,"!",ADDRESS(24+(A678-1)*A674,6)))</f>
        <v>0</v>
      </c>
      <c r="I672" s="54" t="str">
        <f ca="1">INDIRECT(_xlfn.TEXTJOIN("",TRUE,A677,"!",ADDRESS(24+(A678-1)*A674,13)))</f>
        <v>Excellent</v>
      </c>
      <c r="J672" s="55"/>
    </row>
    <row r="673" spans="1:10" ht="27.95" customHeight="1" x14ac:dyDescent="0.25">
      <c r="A673" s="56" t="s">
        <v>54</v>
      </c>
      <c r="B673" s="56"/>
      <c r="C673" s="56"/>
      <c r="D673" s="56"/>
      <c r="E673" s="56"/>
      <c r="F673" s="56"/>
      <c r="G673" s="56"/>
      <c r="H673" s="16">
        <f ca="1">SUM(H661:H672)</f>
        <v>23</v>
      </c>
      <c r="I673" s="16" t="s">
        <v>46</v>
      </c>
      <c r="J673" s="16" t="e">
        <f ca="1">SUMPRODUCT(J661:J671,H661:H671)</f>
        <v>#N/A</v>
      </c>
    </row>
    <row r="674" spans="1:10" ht="27.95" customHeight="1" x14ac:dyDescent="0.25">
      <c r="A674" s="22">
        <f>ROWS(A661:B672)+9</f>
        <v>21</v>
      </c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27.95" customHeight="1" x14ac:dyDescent="0.25">
      <c r="A675" s="57" t="s">
        <v>42</v>
      </c>
      <c r="B675" s="57"/>
      <c r="C675" s="21">
        <f ca="1">INDIRECT(_xlfn.TEXTJOIN("",TRUE,A677,"!",ADDRESS(5+A678*A674,12)))</f>
        <v>19</v>
      </c>
      <c r="D675" s="57" t="s">
        <v>40</v>
      </c>
      <c r="E675" s="57"/>
      <c r="F675" s="18" t="e">
        <f ca="1">INDIRECT(_xlfn.TEXTJOIN("",TRUE,A677,"!",ADDRESS(5+A678*A674,8)))</f>
        <v>#N/A</v>
      </c>
      <c r="G675" s="57" t="s">
        <v>41</v>
      </c>
      <c r="H675" s="57"/>
      <c r="I675" s="58" t="e">
        <f ca="1">INDIRECT(_xlfn.TEXTJOIN("",TRUE,A677,"!",ADDRESS(5+A678*A674,10)))</f>
        <v>#N/A</v>
      </c>
      <c r="J675" s="58"/>
    </row>
    <row r="676" spans="1:10" ht="27.95" customHeight="1" x14ac:dyDescent="0.25">
      <c r="A676" s="19" t="s">
        <v>38</v>
      </c>
      <c r="B676" s="59" t="e">
        <f ca="1">INDIRECT(_xlfn.TEXTJOIN("",TRUE,A677,"!",ADDRESS(5+A678*A674,2)))</f>
        <v>#N/A</v>
      </c>
      <c r="C676" s="59"/>
      <c r="D676" s="60" t="s">
        <v>39</v>
      </c>
      <c r="E676" s="60"/>
      <c r="F676" s="61" t="e">
        <f ca="1">INDIRECT(_xlfn.TEXTJOIN("",TRUE,A677,"!",ADDRESS(5+A678*A674,5)))</f>
        <v>#N/A</v>
      </c>
      <c r="G676" s="61"/>
      <c r="H676" s="61"/>
      <c r="I676" s="61"/>
      <c r="J676" s="61"/>
    </row>
    <row r="677" spans="1:10" ht="27.95" customHeight="1" x14ac:dyDescent="0.25">
      <c r="A677" s="22" t="str">
        <f>A656</f>
        <v>TC_II</v>
      </c>
    </row>
    <row r="678" spans="1:10" ht="27.95" customHeight="1" x14ac:dyDescent="0.25">
      <c r="A678" s="22">
        <f>A657+1</f>
        <v>32</v>
      </c>
    </row>
    <row r="679" spans="1:10" ht="27.95" customHeight="1" x14ac:dyDescent="0.25">
      <c r="A679" s="62" t="s">
        <v>26</v>
      </c>
      <c r="B679" s="62"/>
      <c r="C679" s="62" t="str">
        <f ca="1">INDIRECT(_xlfn.TEXTJOIN("",TRUE,A698,"!",ADDRESS(9+(A699-1)*A695,2)))</f>
        <v>LAKSHYA RATURI</v>
      </c>
      <c r="D679" s="62"/>
      <c r="E679" s="62"/>
      <c r="F679" s="62" t="s">
        <v>52</v>
      </c>
      <c r="G679" s="62"/>
      <c r="H679" s="62"/>
      <c r="I679" s="63">
        <f ca="1">INDIRECT(_xlfn.TEXTJOIN("",TRUE,A698,"!",ADDRESS(9+(A699-1)*A695,9)))</f>
        <v>250090101033</v>
      </c>
      <c r="J679" s="63"/>
    </row>
    <row r="680" spans="1:10" ht="27.95" customHeight="1" x14ac:dyDescent="0.25">
      <c r="A680" s="62" t="s">
        <v>27</v>
      </c>
      <c r="B680" s="62"/>
      <c r="C680" s="62" t="str">
        <f ca="1">INDIRECT(_xlfn.TEXTJOIN("",TRUE,A698,"!",ADDRESS(9+(A699-1)*A695,5)))</f>
        <v>SANJEEV RATURI</v>
      </c>
      <c r="D680" s="62"/>
      <c r="E680" s="62"/>
      <c r="F680" s="64" t="s">
        <v>53</v>
      </c>
      <c r="G680" s="64"/>
      <c r="H680" s="64"/>
      <c r="I680" s="63">
        <f ca="1">INDIRECT(_xlfn.TEXTJOIN("",TRUE,A698,"!",ADDRESS(9+(A699-1)*A695,13)))</f>
        <v>0</v>
      </c>
      <c r="J680" s="63"/>
    </row>
    <row r="681" spans="1:10" ht="27.95" customHeight="1" x14ac:dyDescent="0.25">
      <c r="A681" s="59" t="s">
        <v>30</v>
      </c>
      <c r="B681" s="59"/>
      <c r="C681" s="59" t="s">
        <v>31</v>
      </c>
      <c r="D681" s="59"/>
      <c r="E681" s="59"/>
      <c r="F681" s="59"/>
      <c r="G681" s="59"/>
      <c r="H681" s="15" t="s">
        <v>32</v>
      </c>
      <c r="I681" s="15" t="s">
        <v>12</v>
      </c>
      <c r="J681" s="15" t="s">
        <v>36</v>
      </c>
    </row>
    <row r="682" spans="1:10" ht="27.95" customHeight="1" x14ac:dyDescent="0.25">
      <c r="A682" s="49" t="str">
        <f ca="1">INDIRECT(_xlfn.TEXTJOIN("",TRUE,A698,"!",ADDRESS(13+(A699-1)*A695,1)))</f>
        <v>AHT 001</v>
      </c>
      <c r="B682" s="50"/>
      <c r="C682" s="51" t="str">
        <f ca="1">INDIRECT(_xlfn.TEXTJOIN("",TRUE,A698,"!",ADDRESS(13+(A699-1)*A695,2)))</f>
        <v>Engineering Physics</v>
      </c>
      <c r="D682" s="52"/>
      <c r="E682" s="52"/>
      <c r="F682" s="52"/>
      <c r="G682" s="53"/>
      <c r="H682" s="20">
        <f ca="1">INDIRECT(_xlfn.TEXTJOIN("",TRUE,A698,"!",ADDRESS(13+(A699-1)*A695,6)))</f>
        <v>4</v>
      </c>
      <c r="I682" s="20" t="b">
        <f ca="1">INDIRECT(_xlfn.TEXTJOIN("",TRUE,A698,"!",ADDRESS(13+(A699-1)*A695,13)))</f>
        <v>0</v>
      </c>
      <c r="J682" s="20" t="e">
        <f ca="1">INDIRECT(_xlfn.TEXTJOIN("",TRUE,A698,"!",ADDRESS(13+(A699-1)*A695,14)))</f>
        <v>#N/A</v>
      </c>
    </row>
    <row r="683" spans="1:10" ht="27.95" customHeight="1" x14ac:dyDescent="0.25">
      <c r="A683" s="49" t="str">
        <f ca="1">INDIRECT(_xlfn.TEXTJOIN("",TRUE,A698,"!",ADDRESS(14+(A699-1)*A695,1)))</f>
        <v>AHT 005</v>
      </c>
      <c r="B683" s="50"/>
      <c r="C683" s="51" t="str">
        <f ca="1">INDIRECT(_xlfn.TEXTJOIN("",TRUE,A698,"!",ADDRESS(14+(A699-1)*A695,2)))</f>
        <v>Analytical Mathematics</v>
      </c>
      <c r="D683" s="52"/>
      <c r="E683" s="52"/>
      <c r="F683" s="52"/>
      <c r="G683" s="53"/>
      <c r="H683" s="20">
        <f ca="1">INDIRECT(_xlfn.TEXTJOIN("",TRUE,A698,"!",ADDRESS(14+(A699-1)*A695,6)))</f>
        <v>4</v>
      </c>
      <c r="I683" s="20" t="str">
        <f ca="1">INDIRECT(_xlfn.TEXTJOIN("",TRUE,A698,"!",ADDRESS(14+(A699-1)*A695,13)))</f>
        <v>P</v>
      </c>
      <c r="J683" s="20">
        <f ca="1">INDIRECT(_xlfn.TEXTJOIN("",TRUE,A698,"!",ADDRESS(14+(A699-1)*A695,14)))</f>
        <v>4</v>
      </c>
    </row>
    <row r="684" spans="1:10" ht="27.95" customHeight="1" x14ac:dyDescent="0.25">
      <c r="A684" s="49" t="str">
        <f ca="1">INDIRECT(_xlfn.TEXTJOIN("",TRUE,A698,"!",ADDRESS(15+(A699-1)*A695,1)))</f>
        <v>EET 001</v>
      </c>
      <c r="B684" s="50"/>
      <c r="C684" s="51" t="str">
        <f ca="1">INDIRECT(_xlfn.TEXTJOIN("",TRUE,A698,"!",ADDRESS(15+(A699-1)*A695,2)))</f>
        <v>Basic Electrical Engineering</v>
      </c>
      <c r="D684" s="52"/>
      <c r="E684" s="52"/>
      <c r="F684" s="52"/>
      <c r="G684" s="53"/>
      <c r="H684" s="20">
        <f ca="1">INDIRECT(_xlfn.TEXTJOIN("",TRUE,A698,"!",ADDRESS(15+(A699-1)*A695,6)))</f>
        <v>4</v>
      </c>
      <c r="I684" s="20" t="str">
        <f ca="1">INDIRECT(_xlfn.TEXTJOIN("",TRUE,A698,"!",ADDRESS(15+(A699-1)*A695,13)))</f>
        <v>B</v>
      </c>
      <c r="J684" s="20">
        <f ca="1">INDIRECT(_xlfn.TEXTJOIN("",TRUE,A698,"!",ADDRESS(15+(A699-1)*A695,14)))</f>
        <v>6</v>
      </c>
    </row>
    <row r="685" spans="1:10" ht="27.95" customHeight="1" x14ac:dyDescent="0.25">
      <c r="A685" s="49" t="str">
        <f ca="1">INDIRECT(_xlfn.TEXTJOIN("",TRUE,A698,"!",ADDRESS(16+(A699-1)*A695,1)))</f>
        <v>CST 001</v>
      </c>
      <c r="B685" s="50"/>
      <c r="C685" s="51" t="str">
        <f ca="1">INDIRECT(_xlfn.TEXTJOIN("",TRUE,A698,"!",ADDRESS(16+(A699-1)*A695,2)))</f>
        <v>Programming for Problem Solving</v>
      </c>
      <c r="D685" s="52"/>
      <c r="E685" s="52"/>
      <c r="F685" s="52"/>
      <c r="G685" s="53"/>
      <c r="H685" s="20">
        <f ca="1">INDIRECT(_xlfn.TEXTJOIN("",TRUE,A698,"!",ADDRESS(16+(A699-1)*A695,6)))</f>
        <v>4</v>
      </c>
      <c r="I685" s="20" t="str">
        <f ca="1">INDIRECT(_xlfn.TEXTJOIN("",TRUE,A698,"!",ADDRESS(16+(A699-1)*A695,13)))</f>
        <v>B</v>
      </c>
      <c r="J685" s="20">
        <f ca="1">INDIRECT(_xlfn.TEXTJOIN("",TRUE,A698,"!",ADDRESS(16+(A699-1)*A695,14)))</f>
        <v>6</v>
      </c>
    </row>
    <row r="686" spans="1:10" ht="27.95" customHeight="1" x14ac:dyDescent="0.25">
      <c r="A686" s="49" t="str">
        <f ca="1">INDIRECT(_xlfn.TEXTJOIN("",TRUE,A698,"!",ADDRESS(17+(A699-1)*A695,1)))</f>
        <v>AHT 004</v>
      </c>
      <c r="B686" s="50"/>
      <c r="C686" s="51" t="str">
        <f ca="1">INDIRECT(_xlfn.TEXTJOIN("",TRUE,A698,"!",ADDRESS(17+(A699-1)*A695,2)))</f>
        <v>Environmental Studies ($)</v>
      </c>
      <c r="D686" s="52"/>
      <c r="E686" s="52"/>
      <c r="F686" s="52"/>
      <c r="G686" s="53"/>
      <c r="H686" s="20">
        <f ca="1">INDIRECT(_xlfn.TEXTJOIN("",TRUE,A698,"!",ADDRESS(17+(A699-1)*A695,6)))</f>
        <v>0</v>
      </c>
      <c r="I686" s="20" t="str">
        <f ca="1">INDIRECT(_xlfn.TEXTJOIN("",TRUE,A698,"!",ADDRESS(17+(A699-1)*A695,13)))</f>
        <v>B</v>
      </c>
      <c r="J686" s="20">
        <f ca="1">INDIRECT(_xlfn.TEXTJOIN("",TRUE,A698,"!",ADDRESS(17+(A699-1)*A695,14)))</f>
        <v>6</v>
      </c>
    </row>
    <row r="687" spans="1:10" ht="27.95" customHeight="1" x14ac:dyDescent="0.25">
      <c r="A687" s="49" t="str">
        <f ca="1">INDIRECT(_xlfn.TEXTJOIN("",TRUE,A698,"!",ADDRESS(18+(A699-1)*A695,1)))</f>
        <v>AHP 001</v>
      </c>
      <c r="B687" s="50"/>
      <c r="C687" s="51" t="str">
        <f ca="1">INDIRECT(_xlfn.TEXTJOIN("",TRUE,A698,"!",ADDRESS(18+(A699-1)*A695,2)))</f>
        <v>Engineering Physics Lab</v>
      </c>
      <c r="D687" s="52"/>
      <c r="E687" s="52"/>
      <c r="F687" s="52"/>
      <c r="G687" s="53"/>
      <c r="H687" s="20">
        <f ca="1">INDIRECT(_xlfn.TEXTJOIN("",TRUE,A698,"!",ADDRESS(18+(A699-1)*A695,6)))</f>
        <v>1</v>
      </c>
      <c r="I687" s="20" t="str">
        <f ca="1">INDIRECT(_xlfn.TEXTJOIN("",TRUE,A698,"!",ADDRESS(18+(A699-1)*A695,13)))</f>
        <v>A</v>
      </c>
      <c r="J687" s="20">
        <f ca="1">INDIRECT(_xlfn.TEXTJOIN("",TRUE,A698,"!",ADDRESS(18+(A699-1)*A695,14)))</f>
        <v>8</v>
      </c>
    </row>
    <row r="688" spans="1:10" ht="27.95" customHeight="1" x14ac:dyDescent="0.25">
      <c r="A688" s="49" t="str">
        <f ca="1">INDIRECT(_xlfn.TEXTJOIN("",TRUE,A698,"!",ADDRESS(19+(A699-1)*A695,1)))</f>
        <v>EEP 001</v>
      </c>
      <c r="B688" s="50"/>
      <c r="C688" s="51" t="str">
        <f ca="1">INDIRECT(_xlfn.TEXTJOIN("",TRUE,A698,"!",ADDRESS(19+(A699-1)*A695,2)))</f>
        <v>Basic Electrical Engineering Lab</v>
      </c>
      <c r="D688" s="52"/>
      <c r="E688" s="52"/>
      <c r="F688" s="52"/>
      <c r="G688" s="53"/>
      <c r="H688" s="20">
        <f ca="1">INDIRECT(_xlfn.TEXTJOIN("",TRUE,A698,"!",ADDRESS(19+(A699-1)*A695,6)))</f>
        <v>1</v>
      </c>
      <c r="I688" s="20" t="str">
        <f ca="1">INDIRECT(_xlfn.TEXTJOIN("",TRUE,A698,"!",ADDRESS(19+(A699-1)*A695,13)))</f>
        <v>A</v>
      </c>
      <c r="J688" s="20">
        <f ca="1">INDIRECT(_xlfn.TEXTJOIN("",TRUE,A698,"!",ADDRESS(19+(A699-1)*A695,14)))</f>
        <v>8</v>
      </c>
    </row>
    <row r="689" spans="1:10" ht="27.95" customHeight="1" x14ac:dyDescent="0.25">
      <c r="A689" s="49" t="str">
        <f ca="1">INDIRECT(_xlfn.TEXTJOIN("",TRUE,A698,"!",ADDRESS(20+(A699-1)*A695,1)))</f>
        <v>CSP 001</v>
      </c>
      <c r="B689" s="50"/>
      <c r="C689" s="51" t="str">
        <f ca="1">INDIRECT(_xlfn.TEXTJOIN("",TRUE,A698,"!",ADDRESS(20+(A699-1)*A695,2)))</f>
        <v>Programming for Problem Solving Lab</v>
      </c>
      <c r="D689" s="52"/>
      <c r="E689" s="52"/>
      <c r="F689" s="52"/>
      <c r="G689" s="53"/>
      <c r="H689" s="20">
        <f ca="1">INDIRECT(_xlfn.TEXTJOIN("",TRUE,A698,"!",ADDRESS(20+(A699-1)*A695,6)))</f>
        <v>1</v>
      </c>
      <c r="I689" s="20" t="str">
        <f ca="1">INDIRECT(_xlfn.TEXTJOIN("",TRUE,A698,"!",ADDRESS(20+(A699-1)*A695,13)))</f>
        <v>B+</v>
      </c>
      <c r="J689" s="20">
        <f ca="1">INDIRECT(_xlfn.TEXTJOIN("",TRUE,A698,"!",ADDRESS(20+(A699-1)*A695,14)))</f>
        <v>7</v>
      </c>
    </row>
    <row r="690" spans="1:10" ht="27.95" customHeight="1" x14ac:dyDescent="0.25">
      <c r="A690" s="49" t="str">
        <f ca="1">INDIRECT(_xlfn.TEXTJOIN("",TRUE,A698,"!",ADDRESS(21+(A699-1)*A695,1)))</f>
        <v>MEP 002</v>
      </c>
      <c r="B690" s="50"/>
      <c r="C690" s="51" t="str">
        <f ca="1">INDIRECT(_xlfn.TEXTJOIN("",TRUE,A698,"!",ADDRESS(21+(A699-1)*A695,2)))</f>
        <v>Engineering Graphics &amp; Design Lab</v>
      </c>
      <c r="D690" s="52"/>
      <c r="E690" s="52"/>
      <c r="F690" s="52"/>
      <c r="G690" s="53"/>
      <c r="H690" s="20">
        <f ca="1">INDIRECT(_xlfn.TEXTJOIN("",TRUE,A698,"!",ADDRESS(21+(A699-1)*A695,6)))</f>
        <v>2</v>
      </c>
      <c r="I690" s="20" t="str">
        <f ca="1">INDIRECT(_xlfn.TEXTJOIN("",TRUE,A698,"!",ADDRESS(21+(A699-1)*A695,13)))</f>
        <v>O</v>
      </c>
      <c r="J690" s="20">
        <f ca="1">INDIRECT(_xlfn.TEXTJOIN("",TRUE,A698,"!",ADDRESS(21+(A699-1)*A695,14)))</f>
        <v>10</v>
      </c>
    </row>
    <row r="691" spans="1:10" ht="27.95" customHeight="1" x14ac:dyDescent="0.25">
      <c r="A691" s="49" t="str">
        <f ca="1">INDIRECT(_xlfn.TEXTJOIN("",TRUE,A698,"!",ADDRESS(22+(A699-1)*A695,1)))</f>
        <v>AHP 003</v>
      </c>
      <c r="B691" s="50"/>
      <c r="C691" s="51" t="str">
        <f ca="1">INDIRECT(_xlfn.TEXTJOIN("",TRUE,A698,"!",ADDRESS(22+(A699-1)*A695,2)))</f>
        <v>Introduction to Digital Marketing Lab</v>
      </c>
      <c r="D691" s="52"/>
      <c r="E691" s="52"/>
      <c r="F691" s="52"/>
      <c r="G691" s="53"/>
      <c r="H691" s="20">
        <f ca="1">INDIRECT(_xlfn.TEXTJOIN("",TRUE,A698,"!",ADDRESS(22+(A699-1)*A695,6)))</f>
        <v>1</v>
      </c>
      <c r="I691" s="20" t="str">
        <f ca="1">INDIRECT(_xlfn.TEXTJOIN("",TRUE,A698,"!",ADDRESS(22+(A699-1)*A695,13)))</f>
        <v>A+</v>
      </c>
      <c r="J691" s="20">
        <f ca="1">INDIRECT(_xlfn.TEXTJOIN("",TRUE,A698,"!",ADDRESS(22+(A699-1)*A695,14)))</f>
        <v>9</v>
      </c>
    </row>
    <row r="692" spans="1:10" ht="27.95" customHeight="1" x14ac:dyDescent="0.25">
      <c r="A692" s="49" t="str">
        <f ca="1">INDIRECT(_xlfn.TEXTJOIN("",TRUE,A698,"!",ADDRESS(23+(A699-1)*A695,1)))</f>
        <v>AHP 005</v>
      </c>
      <c r="B692" s="50"/>
      <c r="C692" s="51" t="str">
        <f ca="1">INDIRECT(_xlfn.TEXTJOIN("",TRUE,A698,"!",ADDRESS(23+(A699-1)*A695,2)))</f>
        <v>Self Employment &amp; Entrepreneurship Development</v>
      </c>
      <c r="D692" s="52"/>
      <c r="E692" s="52"/>
      <c r="F692" s="52"/>
      <c r="G692" s="53"/>
      <c r="H692" s="20">
        <f ca="1">INDIRECT(_xlfn.TEXTJOIN("",TRUE,A698,"!",ADDRESS(23+(A699-1)*A695,6)))</f>
        <v>1</v>
      </c>
      <c r="I692" s="20" t="str">
        <f ca="1">INDIRECT(_xlfn.TEXTJOIN("",TRUE,A698,"!",ADDRESS(23+(A699-1)*A695,13)))</f>
        <v>A</v>
      </c>
      <c r="J692" s="20">
        <f ca="1">INDIRECT(_xlfn.TEXTJOIN("",TRUE,A698,"!",ADDRESS(23+(A699-1)*A695,14)))</f>
        <v>8</v>
      </c>
    </row>
    <row r="693" spans="1:10" ht="27.95" customHeight="1" x14ac:dyDescent="0.25">
      <c r="A693" s="49" t="str">
        <f ca="1">INDIRECT(_xlfn.TEXTJOIN("",TRUE,A698,"!",ADDRESS(24+(A699-1)*A695,1)))</f>
        <v>GP 02</v>
      </c>
      <c r="B693" s="50"/>
      <c r="C693" s="51" t="str">
        <f ca="1">INDIRECT(_xlfn.TEXTJOIN("",TRUE,A698,"!",ADDRESS(24+(A699-1)*A695,2)))</f>
        <v>General Proficiency ($)</v>
      </c>
      <c r="D693" s="52"/>
      <c r="E693" s="52"/>
      <c r="F693" s="52"/>
      <c r="G693" s="53"/>
      <c r="H693" s="20">
        <f ca="1">INDIRECT(_xlfn.TEXTJOIN("",TRUE,A698,"!",ADDRESS(24+(A699-1)*A695,6)))</f>
        <v>0</v>
      </c>
      <c r="I693" s="54" t="str">
        <f ca="1">INDIRECT(_xlfn.TEXTJOIN("",TRUE,A698,"!",ADDRESS(24+(A699-1)*A695,13)))</f>
        <v>Excellent</v>
      </c>
      <c r="J693" s="55"/>
    </row>
    <row r="694" spans="1:10" ht="27.95" customHeight="1" x14ac:dyDescent="0.25">
      <c r="A694" s="56" t="s">
        <v>54</v>
      </c>
      <c r="B694" s="56"/>
      <c r="C694" s="56"/>
      <c r="D694" s="56"/>
      <c r="E694" s="56"/>
      <c r="F694" s="56"/>
      <c r="G694" s="56"/>
      <c r="H694" s="16">
        <f ca="1">SUM(H682:H693)</f>
        <v>23</v>
      </c>
      <c r="I694" s="16" t="s">
        <v>46</v>
      </c>
      <c r="J694" s="16" t="e">
        <f ca="1">SUMPRODUCT(J682:J692,H682:H692)</f>
        <v>#N/A</v>
      </c>
    </row>
    <row r="695" spans="1:10" ht="27.95" customHeight="1" x14ac:dyDescent="0.25">
      <c r="A695" s="22">
        <f>ROWS(A682:B693)+9</f>
        <v>21</v>
      </c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27.95" customHeight="1" x14ac:dyDescent="0.25">
      <c r="A696" s="57" t="s">
        <v>42</v>
      </c>
      <c r="B696" s="57"/>
      <c r="C696" s="21">
        <f ca="1">INDIRECT(_xlfn.TEXTJOIN("",TRUE,A698,"!",ADDRESS(5+A699*A695,12)))</f>
        <v>19</v>
      </c>
      <c r="D696" s="57" t="s">
        <v>40</v>
      </c>
      <c r="E696" s="57"/>
      <c r="F696" s="18" t="e">
        <f ca="1">INDIRECT(_xlfn.TEXTJOIN("",TRUE,A698,"!",ADDRESS(5+A699*A695,8)))</f>
        <v>#N/A</v>
      </c>
      <c r="G696" s="57" t="s">
        <v>41</v>
      </c>
      <c r="H696" s="57"/>
      <c r="I696" s="58" t="e">
        <f ca="1">INDIRECT(_xlfn.TEXTJOIN("",TRUE,A698,"!",ADDRESS(5+A699*A695,10)))</f>
        <v>#N/A</v>
      </c>
      <c r="J696" s="58"/>
    </row>
    <row r="697" spans="1:10" ht="27.95" customHeight="1" x14ac:dyDescent="0.25">
      <c r="A697" s="19" t="s">
        <v>38</v>
      </c>
      <c r="B697" s="59" t="e">
        <f ca="1">INDIRECT(_xlfn.TEXTJOIN("",TRUE,A698,"!",ADDRESS(5+A699*A695,2)))</f>
        <v>#N/A</v>
      </c>
      <c r="C697" s="59"/>
      <c r="D697" s="60" t="s">
        <v>39</v>
      </c>
      <c r="E697" s="60"/>
      <c r="F697" s="61" t="e">
        <f ca="1">INDIRECT(_xlfn.TEXTJOIN("",TRUE,A698,"!",ADDRESS(5+A699*A695,5)))</f>
        <v>#N/A</v>
      </c>
      <c r="G697" s="61"/>
      <c r="H697" s="61"/>
      <c r="I697" s="61"/>
      <c r="J697" s="61"/>
    </row>
    <row r="698" spans="1:10" ht="27.95" customHeight="1" x14ac:dyDescent="0.25">
      <c r="A698" s="22" t="str">
        <f>A677</f>
        <v>TC_II</v>
      </c>
    </row>
    <row r="699" spans="1:10" ht="27.95" customHeight="1" x14ac:dyDescent="0.25">
      <c r="A699" s="22">
        <f>A678+1</f>
        <v>33</v>
      </c>
    </row>
    <row r="700" spans="1:10" ht="27.95" customHeight="1" x14ac:dyDescent="0.25">
      <c r="A700" s="62" t="s">
        <v>26</v>
      </c>
      <c r="B700" s="62"/>
      <c r="C700" s="62" t="str">
        <f ca="1">INDIRECT(_xlfn.TEXTJOIN("",TRUE,A719,"!",ADDRESS(9+(A720-1)*A716,2)))</f>
        <v>MANAV DIMRI</v>
      </c>
      <c r="D700" s="62"/>
      <c r="E700" s="62"/>
      <c r="F700" s="62" t="s">
        <v>52</v>
      </c>
      <c r="G700" s="62"/>
      <c r="H700" s="62"/>
      <c r="I700" s="63">
        <f ca="1">INDIRECT(_xlfn.TEXTJOIN("",TRUE,A719,"!",ADDRESS(9+(A720-1)*A716,9)))</f>
        <v>250090101034</v>
      </c>
      <c r="J700" s="63"/>
    </row>
    <row r="701" spans="1:10" ht="27.95" customHeight="1" x14ac:dyDescent="0.25">
      <c r="A701" s="62" t="s">
        <v>27</v>
      </c>
      <c r="B701" s="62"/>
      <c r="C701" s="62" t="str">
        <f ca="1">INDIRECT(_xlfn.TEXTJOIN("",TRUE,A719,"!",ADDRESS(9+(A720-1)*A716,5)))</f>
        <v>HARISH CHANDRA</v>
      </c>
      <c r="D701" s="62"/>
      <c r="E701" s="62"/>
      <c r="F701" s="64" t="s">
        <v>53</v>
      </c>
      <c r="G701" s="64"/>
      <c r="H701" s="64"/>
      <c r="I701" s="63">
        <f ca="1">INDIRECT(_xlfn.TEXTJOIN("",TRUE,A719,"!",ADDRESS(9+(A720-1)*A716,13)))</f>
        <v>0</v>
      </c>
      <c r="J701" s="63"/>
    </row>
    <row r="702" spans="1:10" ht="27.95" customHeight="1" x14ac:dyDescent="0.25">
      <c r="A702" s="59" t="s">
        <v>30</v>
      </c>
      <c r="B702" s="59"/>
      <c r="C702" s="59" t="s">
        <v>31</v>
      </c>
      <c r="D702" s="59"/>
      <c r="E702" s="59"/>
      <c r="F702" s="59"/>
      <c r="G702" s="59"/>
      <c r="H702" s="15" t="s">
        <v>32</v>
      </c>
      <c r="I702" s="15" t="s">
        <v>12</v>
      </c>
      <c r="J702" s="15" t="s">
        <v>36</v>
      </c>
    </row>
    <row r="703" spans="1:10" ht="27.95" customHeight="1" x14ac:dyDescent="0.25">
      <c r="A703" s="49" t="str">
        <f ca="1">INDIRECT(_xlfn.TEXTJOIN("",TRUE,A719,"!",ADDRESS(13+(A720-1)*A716,1)))</f>
        <v>AHT 001</v>
      </c>
      <c r="B703" s="50"/>
      <c r="C703" s="51" t="str">
        <f ca="1">INDIRECT(_xlfn.TEXTJOIN("",TRUE,A719,"!",ADDRESS(13+(A720-1)*A716,2)))</f>
        <v>Engineering Physics</v>
      </c>
      <c r="D703" s="52"/>
      <c r="E703" s="52"/>
      <c r="F703" s="52"/>
      <c r="G703" s="53"/>
      <c r="H703" s="20">
        <f ca="1">INDIRECT(_xlfn.TEXTJOIN("",TRUE,A719,"!",ADDRESS(13+(A720-1)*A716,6)))</f>
        <v>4</v>
      </c>
      <c r="I703" s="20" t="b">
        <f ca="1">INDIRECT(_xlfn.TEXTJOIN("",TRUE,A719,"!",ADDRESS(13+(A720-1)*A716,13)))</f>
        <v>0</v>
      </c>
      <c r="J703" s="20" t="e">
        <f ca="1">INDIRECT(_xlfn.TEXTJOIN("",TRUE,A719,"!",ADDRESS(13+(A720-1)*A716,14)))</f>
        <v>#N/A</v>
      </c>
    </row>
    <row r="704" spans="1:10" ht="27.95" customHeight="1" x14ac:dyDescent="0.25">
      <c r="A704" s="49" t="str">
        <f ca="1">INDIRECT(_xlfn.TEXTJOIN("",TRUE,A719,"!",ADDRESS(14+(A720-1)*A716,1)))</f>
        <v>AHT 005</v>
      </c>
      <c r="B704" s="50"/>
      <c r="C704" s="51" t="str">
        <f ca="1">INDIRECT(_xlfn.TEXTJOIN("",TRUE,A719,"!",ADDRESS(14+(A720-1)*A716,2)))</f>
        <v>Analytical Mathematics</v>
      </c>
      <c r="D704" s="52"/>
      <c r="E704" s="52"/>
      <c r="F704" s="52"/>
      <c r="G704" s="53"/>
      <c r="H704" s="20">
        <f ca="1">INDIRECT(_xlfn.TEXTJOIN("",TRUE,A719,"!",ADDRESS(14+(A720-1)*A716,6)))</f>
        <v>4</v>
      </c>
      <c r="I704" s="20" t="str">
        <f ca="1">INDIRECT(_xlfn.TEXTJOIN("",TRUE,A719,"!",ADDRESS(14+(A720-1)*A716,13)))</f>
        <v>B+</v>
      </c>
      <c r="J704" s="20">
        <f ca="1">INDIRECT(_xlfn.TEXTJOIN("",TRUE,A719,"!",ADDRESS(14+(A720-1)*A716,14)))</f>
        <v>7</v>
      </c>
    </row>
    <row r="705" spans="1:10" ht="27.95" customHeight="1" x14ac:dyDescent="0.25">
      <c r="A705" s="49" t="str">
        <f ca="1">INDIRECT(_xlfn.TEXTJOIN("",TRUE,A719,"!",ADDRESS(15+(A720-1)*A716,1)))</f>
        <v>EET 001</v>
      </c>
      <c r="B705" s="50"/>
      <c r="C705" s="51" t="str">
        <f ca="1">INDIRECT(_xlfn.TEXTJOIN("",TRUE,A719,"!",ADDRESS(15+(A720-1)*A716,2)))</f>
        <v>Basic Electrical Engineering</v>
      </c>
      <c r="D705" s="52"/>
      <c r="E705" s="52"/>
      <c r="F705" s="52"/>
      <c r="G705" s="53"/>
      <c r="H705" s="20">
        <f ca="1">INDIRECT(_xlfn.TEXTJOIN("",TRUE,A719,"!",ADDRESS(15+(A720-1)*A716,6)))</f>
        <v>4</v>
      </c>
      <c r="I705" s="20" t="str">
        <f ca="1">INDIRECT(_xlfn.TEXTJOIN("",TRUE,A719,"!",ADDRESS(15+(A720-1)*A716,13)))</f>
        <v>B+</v>
      </c>
      <c r="J705" s="20">
        <f ca="1">INDIRECT(_xlfn.TEXTJOIN("",TRUE,A719,"!",ADDRESS(15+(A720-1)*A716,14)))</f>
        <v>7</v>
      </c>
    </row>
    <row r="706" spans="1:10" ht="27.95" customHeight="1" x14ac:dyDescent="0.25">
      <c r="A706" s="49" t="str">
        <f ca="1">INDIRECT(_xlfn.TEXTJOIN("",TRUE,A719,"!",ADDRESS(16+(A720-1)*A716,1)))</f>
        <v>CST 001</v>
      </c>
      <c r="B706" s="50"/>
      <c r="C706" s="51" t="str">
        <f ca="1">INDIRECT(_xlfn.TEXTJOIN("",TRUE,A719,"!",ADDRESS(16+(A720-1)*A716,2)))</f>
        <v>Programming for Problem Solving</v>
      </c>
      <c r="D706" s="52"/>
      <c r="E706" s="52"/>
      <c r="F706" s="52"/>
      <c r="G706" s="53"/>
      <c r="H706" s="20">
        <f ca="1">INDIRECT(_xlfn.TEXTJOIN("",TRUE,A719,"!",ADDRESS(16+(A720-1)*A716,6)))</f>
        <v>4</v>
      </c>
      <c r="I706" s="20" t="str">
        <f ca="1">INDIRECT(_xlfn.TEXTJOIN("",TRUE,A719,"!",ADDRESS(16+(A720-1)*A716,13)))</f>
        <v>A+</v>
      </c>
      <c r="J706" s="20">
        <f ca="1">INDIRECT(_xlfn.TEXTJOIN("",TRUE,A719,"!",ADDRESS(16+(A720-1)*A716,14)))</f>
        <v>9</v>
      </c>
    </row>
    <row r="707" spans="1:10" ht="27.95" customHeight="1" x14ac:dyDescent="0.25">
      <c r="A707" s="49" t="str">
        <f ca="1">INDIRECT(_xlfn.TEXTJOIN("",TRUE,A719,"!",ADDRESS(17+(A720-1)*A716,1)))</f>
        <v>AHT 004</v>
      </c>
      <c r="B707" s="50"/>
      <c r="C707" s="51" t="str">
        <f ca="1">INDIRECT(_xlfn.TEXTJOIN("",TRUE,A719,"!",ADDRESS(17+(A720-1)*A716,2)))</f>
        <v>Environmental Studies ($)</v>
      </c>
      <c r="D707" s="52"/>
      <c r="E707" s="52"/>
      <c r="F707" s="52"/>
      <c r="G707" s="53"/>
      <c r="H707" s="20">
        <f ca="1">INDIRECT(_xlfn.TEXTJOIN("",TRUE,A719,"!",ADDRESS(17+(A720-1)*A716,6)))</f>
        <v>0</v>
      </c>
      <c r="I707" s="20" t="str">
        <f ca="1">INDIRECT(_xlfn.TEXTJOIN("",TRUE,A719,"!",ADDRESS(17+(A720-1)*A716,13)))</f>
        <v>C</v>
      </c>
      <c r="J707" s="20">
        <f ca="1">INDIRECT(_xlfn.TEXTJOIN("",TRUE,A719,"!",ADDRESS(17+(A720-1)*A716,14)))</f>
        <v>5</v>
      </c>
    </row>
    <row r="708" spans="1:10" ht="27.95" customHeight="1" x14ac:dyDescent="0.25">
      <c r="A708" s="49" t="str">
        <f ca="1">INDIRECT(_xlfn.TEXTJOIN("",TRUE,A719,"!",ADDRESS(18+(A720-1)*A716,1)))</f>
        <v>AHP 001</v>
      </c>
      <c r="B708" s="50"/>
      <c r="C708" s="51" t="str">
        <f ca="1">INDIRECT(_xlfn.TEXTJOIN("",TRUE,A719,"!",ADDRESS(18+(A720-1)*A716,2)))</f>
        <v>Engineering Physics Lab</v>
      </c>
      <c r="D708" s="52"/>
      <c r="E708" s="52"/>
      <c r="F708" s="52"/>
      <c r="G708" s="53"/>
      <c r="H708" s="20">
        <f ca="1">INDIRECT(_xlfn.TEXTJOIN("",TRUE,A719,"!",ADDRESS(18+(A720-1)*A716,6)))</f>
        <v>1</v>
      </c>
      <c r="I708" s="20" t="str">
        <f ca="1">INDIRECT(_xlfn.TEXTJOIN("",TRUE,A719,"!",ADDRESS(18+(A720-1)*A716,13)))</f>
        <v>B+</v>
      </c>
      <c r="J708" s="20">
        <f ca="1">INDIRECT(_xlfn.TEXTJOIN("",TRUE,A719,"!",ADDRESS(18+(A720-1)*A716,14)))</f>
        <v>7</v>
      </c>
    </row>
    <row r="709" spans="1:10" ht="27.95" customHeight="1" x14ac:dyDescent="0.25">
      <c r="A709" s="49" t="str">
        <f ca="1">INDIRECT(_xlfn.TEXTJOIN("",TRUE,A719,"!",ADDRESS(19+(A720-1)*A716,1)))</f>
        <v>EEP 001</v>
      </c>
      <c r="B709" s="50"/>
      <c r="C709" s="51" t="str">
        <f ca="1">INDIRECT(_xlfn.TEXTJOIN("",TRUE,A719,"!",ADDRESS(19+(A720-1)*A716,2)))</f>
        <v>Basic Electrical Engineering Lab</v>
      </c>
      <c r="D709" s="52"/>
      <c r="E709" s="52"/>
      <c r="F709" s="52"/>
      <c r="G709" s="53"/>
      <c r="H709" s="20">
        <f ca="1">INDIRECT(_xlfn.TEXTJOIN("",TRUE,A719,"!",ADDRESS(19+(A720-1)*A716,6)))</f>
        <v>1</v>
      </c>
      <c r="I709" s="20" t="str">
        <f ca="1">INDIRECT(_xlfn.TEXTJOIN("",TRUE,A719,"!",ADDRESS(19+(A720-1)*A716,13)))</f>
        <v>O</v>
      </c>
      <c r="J709" s="20">
        <f ca="1">INDIRECT(_xlfn.TEXTJOIN("",TRUE,A719,"!",ADDRESS(19+(A720-1)*A716,14)))</f>
        <v>10</v>
      </c>
    </row>
    <row r="710" spans="1:10" ht="27.95" customHeight="1" x14ac:dyDescent="0.25">
      <c r="A710" s="49" t="str">
        <f ca="1">INDIRECT(_xlfn.TEXTJOIN("",TRUE,A719,"!",ADDRESS(20+(A720-1)*A716,1)))</f>
        <v>CSP 001</v>
      </c>
      <c r="B710" s="50"/>
      <c r="C710" s="51" t="str">
        <f ca="1">INDIRECT(_xlfn.TEXTJOIN("",TRUE,A719,"!",ADDRESS(20+(A720-1)*A716,2)))</f>
        <v>Programming for Problem Solving Lab</v>
      </c>
      <c r="D710" s="52"/>
      <c r="E710" s="52"/>
      <c r="F710" s="52"/>
      <c r="G710" s="53"/>
      <c r="H710" s="20">
        <f ca="1">INDIRECT(_xlfn.TEXTJOIN("",TRUE,A719,"!",ADDRESS(20+(A720-1)*A716,6)))</f>
        <v>1</v>
      </c>
      <c r="I710" s="20" t="str">
        <f ca="1">INDIRECT(_xlfn.TEXTJOIN("",TRUE,A719,"!",ADDRESS(20+(A720-1)*A716,13)))</f>
        <v>A</v>
      </c>
      <c r="J710" s="20">
        <f ca="1">INDIRECT(_xlfn.TEXTJOIN("",TRUE,A719,"!",ADDRESS(20+(A720-1)*A716,14)))</f>
        <v>8</v>
      </c>
    </row>
    <row r="711" spans="1:10" ht="27.95" customHeight="1" x14ac:dyDescent="0.25">
      <c r="A711" s="49" t="str">
        <f ca="1">INDIRECT(_xlfn.TEXTJOIN("",TRUE,A719,"!",ADDRESS(21+(A720-1)*A716,1)))</f>
        <v>MEP 002</v>
      </c>
      <c r="B711" s="50"/>
      <c r="C711" s="51" t="str">
        <f ca="1">INDIRECT(_xlfn.TEXTJOIN("",TRUE,A719,"!",ADDRESS(21+(A720-1)*A716,2)))</f>
        <v>Engineering Graphics &amp; Design Lab</v>
      </c>
      <c r="D711" s="52"/>
      <c r="E711" s="52"/>
      <c r="F711" s="52"/>
      <c r="G711" s="53"/>
      <c r="H711" s="20">
        <f ca="1">INDIRECT(_xlfn.TEXTJOIN("",TRUE,A719,"!",ADDRESS(21+(A720-1)*A716,6)))</f>
        <v>2</v>
      </c>
      <c r="I711" s="20" t="str">
        <f ca="1">INDIRECT(_xlfn.TEXTJOIN("",TRUE,A719,"!",ADDRESS(21+(A720-1)*A716,13)))</f>
        <v>B+</v>
      </c>
      <c r="J711" s="20">
        <f ca="1">INDIRECT(_xlfn.TEXTJOIN("",TRUE,A719,"!",ADDRESS(21+(A720-1)*A716,14)))</f>
        <v>7</v>
      </c>
    </row>
    <row r="712" spans="1:10" ht="27.95" customHeight="1" x14ac:dyDescent="0.25">
      <c r="A712" s="49" t="str">
        <f ca="1">INDIRECT(_xlfn.TEXTJOIN("",TRUE,A719,"!",ADDRESS(22+(A720-1)*A716,1)))</f>
        <v>AHP 003</v>
      </c>
      <c r="B712" s="50"/>
      <c r="C712" s="51" t="str">
        <f ca="1">INDIRECT(_xlfn.TEXTJOIN("",TRUE,A719,"!",ADDRESS(22+(A720-1)*A716,2)))</f>
        <v>Introduction to Digital Marketing Lab</v>
      </c>
      <c r="D712" s="52"/>
      <c r="E712" s="52"/>
      <c r="F712" s="52"/>
      <c r="G712" s="53"/>
      <c r="H712" s="20">
        <f ca="1">INDIRECT(_xlfn.TEXTJOIN("",TRUE,A719,"!",ADDRESS(22+(A720-1)*A716,6)))</f>
        <v>1</v>
      </c>
      <c r="I712" s="20" t="str">
        <f ca="1">INDIRECT(_xlfn.TEXTJOIN("",TRUE,A719,"!",ADDRESS(22+(A720-1)*A716,13)))</f>
        <v>A</v>
      </c>
      <c r="J712" s="20">
        <f ca="1">INDIRECT(_xlfn.TEXTJOIN("",TRUE,A719,"!",ADDRESS(22+(A720-1)*A716,14)))</f>
        <v>8</v>
      </c>
    </row>
    <row r="713" spans="1:10" ht="27.95" customHeight="1" x14ac:dyDescent="0.25">
      <c r="A713" s="49" t="str">
        <f ca="1">INDIRECT(_xlfn.TEXTJOIN("",TRUE,A719,"!",ADDRESS(23+(A720-1)*A716,1)))</f>
        <v>AHP 005</v>
      </c>
      <c r="B713" s="50"/>
      <c r="C713" s="51" t="str">
        <f ca="1">INDIRECT(_xlfn.TEXTJOIN("",TRUE,A719,"!",ADDRESS(23+(A720-1)*A716,2)))</f>
        <v>Self Employment &amp; Entrepreneurship Development</v>
      </c>
      <c r="D713" s="52"/>
      <c r="E713" s="52"/>
      <c r="F713" s="52"/>
      <c r="G713" s="53"/>
      <c r="H713" s="20">
        <f ca="1">INDIRECT(_xlfn.TEXTJOIN("",TRUE,A719,"!",ADDRESS(23+(A720-1)*A716,6)))</f>
        <v>1</v>
      </c>
      <c r="I713" s="20" t="str">
        <f ca="1">INDIRECT(_xlfn.TEXTJOIN("",TRUE,A719,"!",ADDRESS(23+(A720-1)*A716,13)))</f>
        <v>B+</v>
      </c>
      <c r="J713" s="20">
        <f ca="1">INDIRECT(_xlfn.TEXTJOIN("",TRUE,A719,"!",ADDRESS(23+(A720-1)*A716,14)))</f>
        <v>7</v>
      </c>
    </row>
    <row r="714" spans="1:10" ht="27.95" customHeight="1" x14ac:dyDescent="0.25">
      <c r="A714" s="49" t="str">
        <f ca="1">INDIRECT(_xlfn.TEXTJOIN("",TRUE,A719,"!",ADDRESS(24+(A720-1)*A716,1)))</f>
        <v>GP 02</v>
      </c>
      <c r="B714" s="50"/>
      <c r="C714" s="51" t="str">
        <f ca="1">INDIRECT(_xlfn.TEXTJOIN("",TRUE,A719,"!",ADDRESS(24+(A720-1)*A716,2)))</f>
        <v>General Proficiency ($)</v>
      </c>
      <c r="D714" s="52"/>
      <c r="E714" s="52"/>
      <c r="F714" s="52"/>
      <c r="G714" s="53"/>
      <c r="H714" s="20">
        <f ca="1">INDIRECT(_xlfn.TEXTJOIN("",TRUE,A719,"!",ADDRESS(24+(A720-1)*A716,6)))</f>
        <v>0</v>
      </c>
      <c r="I714" s="54" t="str">
        <f ca="1">INDIRECT(_xlfn.TEXTJOIN("",TRUE,A719,"!",ADDRESS(24+(A720-1)*A716,13)))</f>
        <v>Excellent</v>
      </c>
      <c r="J714" s="55"/>
    </row>
    <row r="715" spans="1:10" ht="27.95" customHeight="1" x14ac:dyDescent="0.25">
      <c r="A715" s="56" t="s">
        <v>54</v>
      </c>
      <c r="B715" s="56"/>
      <c r="C715" s="56"/>
      <c r="D715" s="56"/>
      <c r="E715" s="56"/>
      <c r="F715" s="56"/>
      <c r="G715" s="56"/>
      <c r="H715" s="16">
        <f ca="1">SUM(H703:H714)</f>
        <v>23</v>
      </c>
      <c r="I715" s="16" t="s">
        <v>46</v>
      </c>
      <c r="J715" s="16" t="e">
        <f ca="1">SUMPRODUCT(J703:J713,H703:H713)</f>
        <v>#N/A</v>
      </c>
    </row>
    <row r="716" spans="1:10" ht="27.95" customHeight="1" x14ac:dyDescent="0.25">
      <c r="A716" s="22">
        <f>ROWS(A703:B714)+9</f>
        <v>21</v>
      </c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27.95" customHeight="1" x14ac:dyDescent="0.25">
      <c r="A717" s="57" t="s">
        <v>42</v>
      </c>
      <c r="B717" s="57"/>
      <c r="C717" s="21">
        <f ca="1">INDIRECT(_xlfn.TEXTJOIN("",TRUE,A719,"!",ADDRESS(5+A720*A716,12)))</f>
        <v>19</v>
      </c>
      <c r="D717" s="57" t="s">
        <v>40</v>
      </c>
      <c r="E717" s="57"/>
      <c r="F717" s="18" t="e">
        <f ca="1">INDIRECT(_xlfn.TEXTJOIN("",TRUE,A719,"!",ADDRESS(5+A720*A716,8)))</f>
        <v>#N/A</v>
      </c>
      <c r="G717" s="57" t="s">
        <v>41</v>
      </c>
      <c r="H717" s="57"/>
      <c r="I717" s="58" t="e">
        <f ca="1">INDIRECT(_xlfn.TEXTJOIN("",TRUE,A719,"!",ADDRESS(5+A720*A716,10)))</f>
        <v>#N/A</v>
      </c>
      <c r="J717" s="58"/>
    </row>
    <row r="718" spans="1:10" ht="27.95" customHeight="1" x14ac:dyDescent="0.25">
      <c r="A718" s="19" t="s">
        <v>38</v>
      </c>
      <c r="B718" s="59" t="e">
        <f ca="1">INDIRECT(_xlfn.TEXTJOIN("",TRUE,A719,"!",ADDRESS(5+A720*A716,2)))</f>
        <v>#N/A</v>
      </c>
      <c r="C718" s="59"/>
      <c r="D718" s="60" t="s">
        <v>39</v>
      </c>
      <c r="E718" s="60"/>
      <c r="F718" s="61" t="e">
        <f ca="1">INDIRECT(_xlfn.TEXTJOIN("",TRUE,A719,"!",ADDRESS(5+A720*A716,5)))</f>
        <v>#N/A</v>
      </c>
      <c r="G718" s="61"/>
      <c r="H718" s="61"/>
      <c r="I718" s="61"/>
      <c r="J718" s="61"/>
    </row>
    <row r="719" spans="1:10" ht="27.95" customHeight="1" x14ac:dyDescent="0.25">
      <c r="A719" s="22" t="str">
        <f>A698</f>
        <v>TC_II</v>
      </c>
    </row>
    <row r="720" spans="1:10" ht="27.95" customHeight="1" x14ac:dyDescent="0.25">
      <c r="A720" s="22">
        <f>A699+1</f>
        <v>34</v>
      </c>
    </row>
    <row r="721" spans="1:10" ht="27.95" customHeight="1" x14ac:dyDescent="0.25">
      <c r="A721" s="62" t="s">
        <v>26</v>
      </c>
      <c r="B721" s="62"/>
      <c r="C721" s="62" t="str">
        <f ca="1">INDIRECT(_xlfn.TEXTJOIN("",TRUE,A740,"!",ADDRESS(9+(A741-1)*A737,2)))</f>
        <v>MANISH BHATT</v>
      </c>
      <c r="D721" s="62"/>
      <c r="E721" s="62"/>
      <c r="F721" s="62" t="s">
        <v>52</v>
      </c>
      <c r="G721" s="62"/>
      <c r="H721" s="62"/>
      <c r="I721" s="63">
        <f ca="1">INDIRECT(_xlfn.TEXTJOIN("",TRUE,A740,"!",ADDRESS(9+(A741-1)*A737,9)))</f>
        <v>250090101035</v>
      </c>
      <c r="J721" s="63"/>
    </row>
    <row r="722" spans="1:10" ht="27.95" customHeight="1" x14ac:dyDescent="0.25">
      <c r="A722" s="62" t="s">
        <v>27</v>
      </c>
      <c r="B722" s="62"/>
      <c r="C722" s="62" t="str">
        <f ca="1">INDIRECT(_xlfn.TEXTJOIN("",TRUE,A740,"!",ADDRESS(9+(A741-1)*A737,5)))</f>
        <v>RAJENDRA BHATT</v>
      </c>
      <c r="D722" s="62"/>
      <c r="E722" s="62"/>
      <c r="F722" s="64" t="s">
        <v>53</v>
      </c>
      <c r="G722" s="64"/>
      <c r="H722" s="64"/>
      <c r="I722" s="63">
        <f ca="1">INDIRECT(_xlfn.TEXTJOIN("",TRUE,A740,"!",ADDRESS(9+(A741-1)*A737,13)))</f>
        <v>0</v>
      </c>
      <c r="J722" s="63"/>
    </row>
    <row r="723" spans="1:10" ht="27.95" customHeight="1" x14ac:dyDescent="0.25">
      <c r="A723" s="59" t="s">
        <v>30</v>
      </c>
      <c r="B723" s="59"/>
      <c r="C723" s="59" t="s">
        <v>31</v>
      </c>
      <c r="D723" s="59"/>
      <c r="E723" s="59"/>
      <c r="F723" s="59"/>
      <c r="G723" s="59"/>
      <c r="H723" s="15" t="s">
        <v>32</v>
      </c>
      <c r="I723" s="15" t="s">
        <v>12</v>
      </c>
      <c r="J723" s="15" t="s">
        <v>36</v>
      </c>
    </row>
    <row r="724" spans="1:10" ht="27.95" customHeight="1" x14ac:dyDescent="0.25">
      <c r="A724" s="49" t="str">
        <f ca="1">INDIRECT(_xlfn.TEXTJOIN("",TRUE,A740,"!",ADDRESS(13+(A741-1)*A737,1)))</f>
        <v>AHT 001</v>
      </c>
      <c r="B724" s="50"/>
      <c r="C724" s="51" t="str">
        <f ca="1">INDIRECT(_xlfn.TEXTJOIN("",TRUE,A740,"!",ADDRESS(13+(A741-1)*A737,2)))</f>
        <v>Engineering Physics</v>
      </c>
      <c r="D724" s="52"/>
      <c r="E724" s="52"/>
      <c r="F724" s="52"/>
      <c r="G724" s="53"/>
      <c r="H724" s="20">
        <f ca="1">INDIRECT(_xlfn.TEXTJOIN("",TRUE,A740,"!",ADDRESS(13+(A741-1)*A737,6)))</f>
        <v>4</v>
      </c>
      <c r="I724" s="20" t="b">
        <f ca="1">INDIRECT(_xlfn.TEXTJOIN("",TRUE,A740,"!",ADDRESS(13+(A741-1)*A737,13)))</f>
        <v>0</v>
      </c>
      <c r="J724" s="20" t="e">
        <f ca="1">INDIRECT(_xlfn.TEXTJOIN("",TRUE,A740,"!",ADDRESS(13+(A741-1)*A737,14)))</f>
        <v>#N/A</v>
      </c>
    </row>
    <row r="725" spans="1:10" ht="27.95" customHeight="1" x14ac:dyDescent="0.25">
      <c r="A725" s="49" t="str">
        <f ca="1">INDIRECT(_xlfn.TEXTJOIN("",TRUE,A740,"!",ADDRESS(14+(A741-1)*A737,1)))</f>
        <v>AHT 005</v>
      </c>
      <c r="B725" s="50"/>
      <c r="C725" s="51" t="str">
        <f ca="1">INDIRECT(_xlfn.TEXTJOIN("",TRUE,A740,"!",ADDRESS(14+(A741-1)*A737,2)))</f>
        <v>Analytical Mathematics</v>
      </c>
      <c r="D725" s="52"/>
      <c r="E725" s="52"/>
      <c r="F725" s="52"/>
      <c r="G725" s="53"/>
      <c r="H725" s="20">
        <f ca="1">INDIRECT(_xlfn.TEXTJOIN("",TRUE,A740,"!",ADDRESS(14+(A741-1)*A737,6)))</f>
        <v>4</v>
      </c>
      <c r="I725" s="20" t="str">
        <f ca="1">INDIRECT(_xlfn.TEXTJOIN("",TRUE,A740,"!",ADDRESS(14+(A741-1)*A737,13)))</f>
        <v>B</v>
      </c>
      <c r="J725" s="20">
        <f ca="1">INDIRECT(_xlfn.TEXTJOIN("",TRUE,A740,"!",ADDRESS(14+(A741-1)*A737,14)))</f>
        <v>6</v>
      </c>
    </row>
    <row r="726" spans="1:10" ht="27.95" customHeight="1" x14ac:dyDescent="0.25">
      <c r="A726" s="49" t="str">
        <f ca="1">INDIRECT(_xlfn.TEXTJOIN("",TRUE,A740,"!",ADDRESS(15+(A741-1)*A737,1)))</f>
        <v>EET 001</v>
      </c>
      <c r="B726" s="50"/>
      <c r="C726" s="51" t="str">
        <f ca="1">INDIRECT(_xlfn.TEXTJOIN("",TRUE,A740,"!",ADDRESS(15+(A741-1)*A737,2)))</f>
        <v>Basic Electrical Engineering</v>
      </c>
      <c r="D726" s="52"/>
      <c r="E726" s="52"/>
      <c r="F726" s="52"/>
      <c r="G726" s="53"/>
      <c r="H726" s="20">
        <f ca="1">INDIRECT(_xlfn.TEXTJOIN("",TRUE,A740,"!",ADDRESS(15+(A741-1)*A737,6)))</f>
        <v>4</v>
      </c>
      <c r="I726" s="20" t="str">
        <f ca="1">INDIRECT(_xlfn.TEXTJOIN("",TRUE,A740,"!",ADDRESS(15+(A741-1)*A737,13)))</f>
        <v>B+</v>
      </c>
      <c r="J726" s="20">
        <f ca="1">INDIRECT(_xlfn.TEXTJOIN("",TRUE,A740,"!",ADDRESS(15+(A741-1)*A737,14)))</f>
        <v>7</v>
      </c>
    </row>
    <row r="727" spans="1:10" ht="27.95" customHeight="1" x14ac:dyDescent="0.25">
      <c r="A727" s="49" t="str">
        <f ca="1">INDIRECT(_xlfn.TEXTJOIN("",TRUE,A740,"!",ADDRESS(16+(A741-1)*A737,1)))</f>
        <v>CST 001</v>
      </c>
      <c r="B727" s="50"/>
      <c r="C727" s="51" t="str">
        <f ca="1">INDIRECT(_xlfn.TEXTJOIN("",TRUE,A740,"!",ADDRESS(16+(A741-1)*A737,2)))</f>
        <v>Programming for Problem Solving</v>
      </c>
      <c r="D727" s="52"/>
      <c r="E727" s="52"/>
      <c r="F727" s="52"/>
      <c r="G727" s="53"/>
      <c r="H727" s="20">
        <f ca="1">INDIRECT(_xlfn.TEXTJOIN("",TRUE,A740,"!",ADDRESS(16+(A741-1)*A737,6)))</f>
        <v>4</v>
      </c>
      <c r="I727" s="20" t="str">
        <f ca="1">INDIRECT(_xlfn.TEXTJOIN("",TRUE,A740,"!",ADDRESS(16+(A741-1)*A737,13)))</f>
        <v>B</v>
      </c>
      <c r="J727" s="20">
        <f ca="1">INDIRECT(_xlfn.TEXTJOIN("",TRUE,A740,"!",ADDRESS(16+(A741-1)*A737,14)))</f>
        <v>6</v>
      </c>
    </row>
    <row r="728" spans="1:10" ht="27.95" customHeight="1" x14ac:dyDescent="0.25">
      <c r="A728" s="49" t="str">
        <f ca="1">INDIRECT(_xlfn.TEXTJOIN("",TRUE,A740,"!",ADDRESS(17+(A741-1)*A737,1)))</f>
        <v>AHT 004</v>
      </c>
      <c r="B728" s="50"/>
      <c r="C728" s="51" t="str">
        <f ca="1">INDIRECT(_xlfn.TEXTJOIN("",TRUE,A740,"!",ADDRESS(17+(A741-1)*A737,2)))</f>
        <v>Environmental Studies ($)</v>
      </c>
      <c r="D728" s="52"/>
      <c r="E728" s="52"/>
      <c r="F728" s="52"/>
      <c r="G728" s="53"/>
      <c r="H728" s="20">
        <f ca="1">INDIRECT(_xlfn.TEXTJOIN("",TRUE,A740,"!",ADDRESS(17+(A741-1)*A737,6)))</f>
        <v>0</v>
      </c>
      <c r="I728" s="20" t="str">
        <f ca="1">INDIRECT(_xlfn.TEXTJOIN("",TRUE,A740,"!",ADDRESS(17+(A741-1)*A737,13)))</f>
        <v>B</v>
      </c>
      <c r="J728" s="20">
        <f ca="1">INDIRECT(_xlfn.TEXTJOIN("",TRUE,A740,"!",ADDRESS(17+(A741-1)*A737,14)))</f>
        <v>6</v>
      </c>
    </row>
    <row r="729" spans="1:10" ht="27.95" customHeight="1" x14ac:dyDescent="0.25">
      <c r="A729" s="49" t="str">
        <f ca="1">INDIRECT(_xlfn.TEXTJOIN("",TRUE,A740,"!",ADDRESS(18+(A741-1)*A737,1)))</f>
        <v>AHP 001</v>
      </c>
      <c r="B729" s="50"/>
      <c r="C729" s="51" t="str">
        <f ca="1">INDIRECT(_xlfn.TEXTJOIN("",TRUE,A740,"!",ADDRESS(18+(A741-1)*A737,2)))</f>
        <v>Engineering Physics Lab</v>
      </c>
      <c r="D729" s="52"/>
      <c r="E729" s="52"/>
      <c r="F729" s="52"/>
      <c r="G729" s="53"/>
      <c r="H729" s="20">
        <f ca="1">INDIRECT(_xlfn.TEXTJOIN("",TRUE,A740,"!",ADDRESS(18+(A741-1)*A737,6)))</f>
        <v>1</v>
      </c>
      <c r="I729" s="20" t="str">
        <f ca="1">INDIRECT(_xlfn.TEXTJOIN("",TRUE,A740,"!",ADDRESS(18+(A741-1)*A737,13)))</f>
        <v>A+</v>
      </c>
      <c r="J729" s="20">
        <f ca="1">INDIRECT(_xlfn.TEXTJOIN("",TRUE,A740,"!",ADDRESS(18+(A741-1)*A737,14)))</f>
        <v>9</v>
      </c>
    </row>
    <row r="730" spans="1:10" ht="27.95" customHeight="1" x14ac:dyDescent="0.25">
      <c r="A730" s="49" t="str">
        <f ca="1">INDIRECT(_xlfn.TEXTJOIN("",TRUE,A740,"!",ADDRESS(19+(A741-1)*A737,1)))</f>
        <v>EEP 001</v>
      </c>
      <c r="B730" s="50"/>
      <c r="C730" s="51" t="str">
        <f ca="1">INDIRECT(_xlfn.TEXTJOIN("",TRUE,A740,"!",ADDRESS(19+(A741-1)*A737,2)))</f>
        <v>Basic Electrical Engineering Lab</v>
      </c>
      <c r="D730" s="52"/>
      <c r="E730" s="52"/>
      <c r="F730" s="52"/>
      <c r="G730" s="53"/>
      <c r="H730" s="20">
        <f ca="1">INDIRECT(_xlfn.TEXTJOIN("",TRUE,A740,"!",ADDRESS(19+(A741-1)*A737,6)))</f>
        <v>1</v>
      </c>
      <c r="I730" s="20" t="str">
        <f ca="1">INDIRECT(_xlfn.TEXTJOIN("",TRUE,A740,"!",ADDRESS(19+(A741-1)*A737,13)))</f>
        <v>O</v>
      </c>
      <c r="J730" s="20">
        <f ca="1">INDIRECT(_xlfn.TEXTJOIN("",TRUE,A740,"!",ADDRESS(19+(A741-1)*A737,14)))</f>
        <v>10</v>
      </c>
    </row>
    <row r="731" spans="1:10" ht="27.95" customHeight="1" x14ac:dyDescent="0.25">
      <c r="A731" s="49" t="str">
        <f ca="1">INDIRECT(_xlfn.TEXTJOIN("",TRUE,A740,"!",ADDRESS(20+(A741-1)*A737,1)))</f>
        <v>CSP 001</v>
      </c>
      <c r="B731" s="50"/>
      <c r="C731" s="51" t="str">
        <f ca="1">INDIRECT(_xlfn.TEXTJOIN("",TRUE,A740,"!",ADDRESS(20+(A741-1)*A737,2)))</f>
        <v>Programming for Problem Solving Lab</v>
      </c>
      <c r="D731" s="52"/>
      <c r="E731" s="52"/>
      <c r="F731" s="52"/>
      <c r="G731" s="53"/>
      <c r="H731" s="20">
        <f ca="1">INDIRECT(_xlfn.TEXTJOIN("",TRUE,A740,"!",ADDRESS(20+(A741-1)*A737,6)))</f>
        <v>1</v>
      </c>
      <c r="I731" s="20" t="str">
        <f ca="1">INDIRECT(_xlfn.TEXTJOIN("",TRUE,A740,"!",ADDRESS(20+(A741-1)*A737,13)))</f>
        <v>A</v>
      </c>
      <c r="J731" s="20">
        <f ca="1">INDIRECT(_xlfn.TEXTJOIN("",TRUE,A740,"!",ADDRESS(20+(A741-1)*A737,14)))</f>
        <v>8</v>
      </c>
    </row>
    <row r="732" spans="1:10" ht="27.95" customHeight="1" x14ac:dyDescent="0.25">
      <c r="A732" s="49" t="str">
        <f ca="1">INDIRECT(_xlfn.TEXTJOIN("",TRUE,A740,"!",ADDRESS(21+(A741-1)*A737,1)))</f>
        <v>MEP 002</v>
      </c>
      <c r="B732" s="50"/>
      <c r="C732" s="51" t="str">
        <f ca="1">INDIRECT(_xlfn.TEXTJOIN("",TRUE,A740,"!",ADDRESS(21+(A741-1)*A737,2)))</f>
        <v>Engineering Graphics &amp; Design Lab</v>
      </c>
      <c r="D732" s="52"/>
      <c r="E732" s="52"/>
      <c r="F732" s="52"/>
      <c r="G732" s="53"/>
      <c r="H732" s="20">
        <f ca="1">INDIRECT(_xlfn.TEXTJOIN("",TRUE,A740,"!",ADDRESS(21+(A741-1)*A737,6)))</f>
        <v>2</v>
      </c>
      <c r="I732" s="20" t="str">
        <f ca="1">INDIRECT(_xlfn.TEXTJOIN("",TRUE,A740,"!",ADDRESS(21+(A741-1)*A737,13)))</f>
        <v>A</v>
      </c>
      <c r="J732" s="20">
        <f ca="1">INDIRECT(_xlfn.TEXTJOIN("",TRUE,A740,"!",ADDRESS(21+(A741-1)*A737,14)))</f>
        <v>8</v>
      </c>
    </row>
    <row r="733" spans="1:10" ht="27.95" customHeight="1" x14ac:dyDescent="0.25">
      <c r="A733" s="49" t="str">
        <f ca="1">INDIRECT(_xlfn.TEXTJOIN("",TRUE,A740,"!",ADDRESS(22+(A741-1)*A737,1)))</f>
        <v>AHP 003</v>
      </c>
      <c r="B733" s="50"/>
      <c r="C733" s="51" t="str">
        <f ca="1">INDIRECT(_xlfn.TEXTJOIN("",TRUE,A740,"!",ADDRESS(22+(A741-1)*A737,2)))</f>
        <v>Introduction to Digital Marketing Lab</v>
      </c>
      <c r="D733" s="52"/>
      <c r="E733" s="52"/>
      <c r="F733" s="52"/>
      <c r="G733" s="53"/>
      <c r="H733" s="20">
        <f ca="1">INDIRECT(_xlfn.TEXTJOIN("",TRUE,A740,"!",ADDRESS(22+(A741-1)*A737,6)))</f>
        <v>1</v>
      </c>
      <c r="I733" s="20" t="str">
        <f ca="1">INDIRECT(_xlfn.TEXTJOIN("",TRUE,A740,"!",ADDRESS(22+(A741-1)*A737,13)))</f>
        <v>A</v>
      </c>
      <c r="J733" s="20">
        <f ca="1">INDIRECT(_xlfn.TEXTJOIN("",TRUE,A740,"!",ADDRESS(22+(A741-1)*A737,14)))</f>
        <v>8</v>
      </c>
    </row>
    <row r="734" spans="1:10" ht="27.95" customHeight="1" x14ac:dyDescent="0.25">
      <c r="A734" s="49" t="str">
        <f ca="1">INDIRECT(_xlfn.TEXTJOIN("",TRUE,A740,"!",ADDRESS(23+(A741-1)*A737,1)))</f>
        <v>AHP 005</v>
      </c>
      <c r="B734" s="50"/>
      <c r="C734" s="51" t="str">
        <f ca="1">INDIRECT(_xlfn.TEXTJOIN("",TRUE,A740,"!",ADDRESS(23+(A741-1)*A737,2)))</f>
        <v>Self Employment &amp; Entrepreneurship Development</v>
      </c>
      <c r="D734" s="52"/>
      <c r="E734" s="52"/>
      <c r="F734" s="52"/>
      <c r="G734" s="53"/>
      <c r="H734" s="20">
        <f ca="1">INDIRECT(_xlfn.TEXTJOIN("",TRUE,A740,"!",ADDRESS(23+(A741-1)*A737,6)))</f>
        <v>1</v>
      </c>
      <c r="I734" s="20" t="str">
        <f ca="1">INDIRECT(_xlfn.TEXTJOIN("",TRUE,A740,"!",ADDRESS(23+(A741-1)*A737,13)))</f>
        <v>A</v>
      </c>
      <c r="J734" s="20">
        <f ca="1">INDIRECT(_xlfn.TEXTJOIN("",TRUE,A740,"!",ADDRESS(23+(A741-1)*A737,14)))</f>
        <v>8</v>
      </c>
    </row>
    <row r="735" spans="1:10" ht="27.95" customHeight="1" x14ac:dyDescent="0.25">
      <c r="A735" s="49" t="str">
        <f ca="1">INDIRECT(_xlfn.TEXTJOIN("",TRUE,A740,"!",ADDRESS(24+(A741-1)*A737,1)))</f>
        <v>GP 02</v>
      </c>
      <c r="B735" s="50"/>
      <c r="C735" s="51" t="str">
        <f ca="1">INDIRECT(_xlfn.TEXTJOIN("",TRUE,A740,"!",ADDRESS(24+(A741-1)*A737,2)))</f>
        <v>General Proficiency ($)</v>
      </c>
      <c r="D735" s="52"/>
      <c r="E735" s="52"/>
      <c r="F735" s="52"/>
      <c r="G735" s="53"/>
      <c r="H735" s="20">
        <f ca="1">INDIRECT(_xlfn.TEXTJOIN("",TRUE,A740,"!",ADDRESS(24+(A741-1)*A737,6)))</f>
        <v>0</v>
      </c>
      <c r="I735" s="54" t="str">
        <f ca="1">INDIRECT(_xlfn.TEXTJOIN("",TRUE,A740,"!",ADDRESS(24+(A741-1)*A737,13)))</f>
        <v>Excellent</v>
      </c>
      <c r="J735" s="55"/>
    </row>
    <row r="736" spans="1:10" ht="27.95" customHeight="1" x14ac:dyDescent="0.25">
      <c r="A736" s="56" t="s">
        <v>54</v>
      </c>
      <c r="B736" s="56"/>
      <c r="C736" s="56"/>
      <c r="D736" s="56"/>
      <c r="E736" s="56"/>
      <c r="F736" s="56"/>
      <c r="G736" s="56"/>
      <c r="H736" s="16">
        <f ca="1">SUM(H724:H735)</f>
        <v>23</v>
      </c>
      <c r="I736" s="16" t="s">
        <v>46</v>
      </c>
      <c r="J736" s="16" t="e">
        <f ca="1">SUMPRODUCT(J724:J734,H724:H734)</f>
        <v>#N/A</v>
      </c>
    </row>
    <row r="737" spans="1:10" ht="27.95" customHeight="1" x14ac:dyDescent="0.25">
      <c r="A737" s="22">
        <f>ROWS(A724:B735)+9</f>
        <v>21</v>
      </c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27.95" customHeight="1" x14ac:dyDescent="0.25">
      <c r="A738" s="57" t="s">
        <v>42</v>
      </c>
      <c r="B738" s="57"/>
      <c r="C738" s="21">
        <f ca="1">INDIRECT(_xlfn.TEXTJOIN("",TRUE,A740,"!",ADDRESS(5+A741*A737,12)))</f>
        <v>19</v>
      </c>
      <c r="D738" s="57" t="s">
        <v>40</v>
      </c>
      <c r="E738" s="57"/>
      <c r="F738" s="18" t="e">
        <f ca="1">INDIRECT(_xlfn.TEXTJOIN("",TRUE,A740,"!",ADDRESS(5+A741*A737,8)))</f>
        <v>#N/A</v>
      </c>
      <c r="G738" s="57" t="s">
        <v>41</v>
      </c>
      <c r="H738" s="57"/>
      <c r="I738" s="58" t="e">
        <f ca="1">INDIRECT(_xlfn.TEXTJOIN("",TRUE,A740,"!",ADDRESS(5+A741*A737,10)))</f>
        <v>#N/A</v>
      </c>
      <c r="J738" s="58"/>
    </row>
    <row r="739" spans="1:10" ht="27.95" customHeight="1" x14ac:dyDescent="0.25">
      <c r="A739" s="19" t="s">
        <v>38</v>
      </c>
      <c r="B739" s="59" t="e">
        <f ca="1">INDIRECT(_xlfn.TEXTJOIN("",TRUE,A740,"!",ADDRESS(5+A741*A737,2)))</f>
        <v>#N/A</v>
      </c>
      <c r="C739" s="59"/>
      <c r="D739" s="60" t="s">
        <v>39</v>
      </c>
      <c r="E739" s="60"/>
      <c r="F739" s="61" t="e">
        <f ca="1">INDIRECT(_xlfn.TEXTJOIN("",TRUE,A740,"!",ADDRESS(5+A741*A737,5)))</f>
        <v>#N/A</v>
      </c>
      <c r="G739" s="61"/>
      <c r="H739" s="61"/>
      <c r="I739" s="61"/>
      <c r="J739" s="61"/>
    </row>
    <row r="740" spans="1:10" ht="27.95" customHeight="1" x14ac:dyDescent="0.25">
      <c r="A740" s="22" t="str">
        <f>A719</f>
        <v>TC_II</v>
      </c>
    </row>
    <row r="741" spans="1:10" ht="27.95" customHeight="1" x14ac:dyDescent="0.25">
      <c r="A741" s="22">
        <f>A720+1</f>
        <v>35</v>
      </c>
    </row>
    <row r="742" spans="1:10" ht="27.95" customHeight="1" x14ac:dyDescent="0.25">
      <c r="A742" s="62" t="s">
        <v>26</v>
      </c>
      <c r="B742" s="62"/>
      <c r="C742" s="62" t="str">
        <f ca="1">INDIRECT(_xlfn.TEXTJOIN("",TRUE,A761,"!",ADDRESS(9+(A762-1)*A758,2)))</f>
        <v>MAYANK JOSHI</v>
      </c>
      <c r="D742" s="62"/>
      <c r="E742" s="62"/>
      <c r="F742" s="62" t="s">
        <v>52</v>
      </c>
      <c r="G742" s="62"/>
      <c r="H742" s="62"/>
      <c r="I742" s="63">
        <f ca="1">INDIRECT(_xlfn.TEXTJOIN("",TRUE,A761,"!",ADDRESS(9+(A762-1)*A758,9)))</f>
        <v>250090101036</v>
      </c>
      <c r="J742" s="63"/>
    </row>
    <row r="743" spans="1:10" ht="27.95" customHeight="1" x14ac:dyDescent="0.25">
      <c r="A743" s="62" t="s">
        <v>27</v>
      </c>
      <c r="B743" s="62"/>
      <c r="C743" s="62" t="str">
        <f ca="1">INDIRECT(_xlfn.TEXTJOIN("",TRUE,A761,"!",ADDRESS(9+(A762-1)*A758,5)))</f>
        <v>GOPAL DATT JOSHI</v>
      </c>
      <c r="D743" s="62"/>
      <c r="E743" s="62"/>
      <c r="F743" s="64" t="s">
        <v>53</v>
      </c>
      <c r="G743" s="64"/>
      <c r="H743" s="64"/>
      <c r="I743" s="63">
        <f ca="1">INDIRECT(_xlfn.TEXTJOIN("",TRUE,A761,"!",ADDRESS(9+(A762-1)*A758,13)))</f>
        <v>0</v>
      </c>
      <c r="J743" s="63"/>
    </row>
    <row r="744" spans="1:10" ht="27.95" customHeight="1" x14ac:dyDescent="0.25">
      <c r="A744" s="59" t="s">
        <v>30</v>
      </c>
      <c r="B744" s="59"/>
      <c r="C744" s="59" t="s">
        <v>31</v>
      </c>
      <c r="D744" s="59"/>
      <c r="E744" s="59"/>
      <c r="F744" s="59"/>
      <c r="G744" s="59"/>
      <c r="H744" s="15" t="s">
        <v>32</v>
      </c>
      <c r="I744" s="15" t="s">
        <v>12</v>
      </c>
      <c r="J744" s="15" t="s">
        <v>36</v>
      </c>
    </row>
    <row r="745" spans="1:10" ht="27.95" customHeight="1" x14ac:dyDescent="0.25">
      <c r="A745" s="49" t="str">
        <f ca="1">INDIRECT(_xlfn.TEXTJOIN("",TRUE,A761,"!",ADDRESS(13+(A762-1)*A758,1)))</f>
        <v>AHT 001</v>
      </c>
      <c r="B745" s="50"/>
      <c r="C745" s="51" t="str">
        <f ca="1">INDIRECT(_xlfn.TEXTJOIN("",TRUE,A761,"!",ADDRESS(13+(A762-1)*A758,2)))</f>
        <v>Engineering Physics</v>
      </c>
      <c r="D745" s="52"/>
      <c r="E745" s="52"/>
      <c r="F745" s="52"/>
      <c r="G745" s="53"/>
      <c r="H745" s="20">
        <f ca="1">INDIRECT(_xlfn.TEXTJOIN("",TRUE,A761,"!",ADDRESS(13+(A762-1)*A758,6)))</f>
        <v>4</v>
      </c>
      <c r="I745" s="20" t="b">
        <f ca="1">INDIRECT(_xlfn.TEXTJOIN("",TRUE,A761,"!",ADDRESS(13+(A762-1)*A758,13)))</f>
        <v>0</v>
      </c>
      <c r="J745" s="20" t="e">
        <f ca="1">INDIRECT(_xlfn.TEXTJOIN("",TRUE,A761,"!",ADDRESS(13+(A762-1)*A758,14)))</f>
        <v>#N/A</v>
      </c>
    </row>
    <row r="746" spans="1:10" ht="27.95" customHeight="1" x14ac:dyDescent="0.25">
      <c r="A746" s="49" t="str">
        <f ca="1">INDIRECT(_xlfn.TEXTJOIN("",TRUE,A761,"!",ADDRESS(14+(A762-1)*A758,1)))</f>
        <v>AHT 005</v>
      </c>
      <c r="B746" s="50"/>
      <c r="C746" s="51" t="str">
        <f ca="1">INDIRECT(_xlfn.TEXTJOIN("",TRUE,A761,"!",ADDRESS(14+(A762-1)*A758,2)))</f>
        <v>Analytical Mathematics</v>
      </c>
      <c r="D746" s="52"/>
      <c r="E746" s="52"/>
      <c r="F746" s="52"/>
      <c r="G746" s="53"/>
      <c r="H746" s="20">
        <f ca="1">INDIRECT(_xlfn.TEXTJOIN("",TRUE,A761,"!",ADDRESS(14+(A762-1)*A758,6)))</f>
        <v>4</v>
      </c>
      <c r="I746" s="20" t="str">
        <f ca="1">INDIRECT(_xlfn.TEXTJOIN("",TRUE,A761,"!",ADDRESS(14+(A762-1)*A758,13)))</f>
        <v>A</v>
      </c>
      <c r="J746" s="20">
        <f ca="1">INDIRECT(_xlfn.TEXTJOIN("",TRUE,A761,"!",ADDRESS(14+(A762-1)*A758,14)))</f>
        <v>8</v>
      </c>
    </row>
    <row r="747" spans="1:10" ht="27.95" customHeight="1" x14ac:dyDescent="0.25">
      <c r="A747" s="49" t="str">
        <f ca="1">INDIRECT(_xlfn.TEXTJOIN("",TRUE,A761,"!",ADDRESS(15+(A762-1)*A758,1)))</f>
        <v>EET 001</v>
      </c>
      <c r="B747" s="50"/>
      <c r="C747" s="51" t="str">
        <f ca="1">INDIRECT(_xlfn.TEXTJOIN("",TRUE,A761,"!",ADDRESS(15+(A762-1)*A758,2)))</f>
        <v>Basic Electrical Engineering</v>
      </c>
      <c r="D747" s="52"/>
      <c r="E747" s="52"/>
      <c r="F747" s="52"/>
      <c r="G747" s="53"/>
      <c r="H747" s="20">
        <f ca="1">INDIRECT(_xlfn.TEXTJOIN("",TRUE,A761,"!",ADDRESS(15+(A762-1)*A758,6)))</f>
        <v>4</v>
      </c>
      <c r="I747" s="20" t="str">
        <f ca="1">INDIRECT(_xlfn.TEXTJOIN("",TRUE,A761,"!",ADDRESS(15+(A762-1)*A758,13)))</f>
        <v>B</v>
      </c>
      <c r="J747" s="20">
        <f ca="1">INDIRECT(_xlfn.TEXTJOIN("",TRUE,A761,"!",ADDRESS(15+(A762-1)*A758,14)))</f>
        <v>6</v>
      </c>
    </row>
    <row r="748" spans="1:10" ht="27.95" customHeight="1" x14ac:dyDescent="0.25">
      <c r="A748" s="49" t="str">
        <f ca="1">INDIRECT(_xlfn.TEXTJOIN("",TRUE,A761,"!",ADDRESS(16+(A762-1)*A758,1)))</f>
        <v>CST 001</v>
      </c>
      <c r="B748" s="50"/>
      <c r="C748" s="51" t="str">
        <f ca="1">INDIRECT(_xlfn.TEXTJOIN("",TRUE,A761,"!",ADDRESS(16+(A762-1)*A758,2)))</f>
        <v>Programming for Problem Solving</v>
      </c>
      <c r="D748" s="52"/>
      <c r="E748" s="52"/>
      <c r="F748" s="52"/>
      <c r="G748" s="53"/>
      <c r="H748" s="20">
        <f ca="1">INDIRECT(_xlfn.TEXTJOIN("",TRUE,A761,"!",ADDRESS(16+(A762-1)*A758,6)))</f>
        <v>4</v>
      </c>
      <c r="I748" s="20" t="str">
        <f ca="1">INDIRECT(_xlfn.TEXTJOIN("",TRUE,A761,"!",ADDRESS(16+(A762-1)*A758,13)))</f>
        <v>B+</v>
      </c>
      <c r="J748" s="20">
        <f ca="1">INDIRECT(_xlfn.TEXTJOIN("",TRUE,A761,"!",ADDRESS(16+(A762-1)*A758,14)))</f>
        <v>7</v>
      </c>
    </row>
    <row r="749" spans="1:10" ht="27.95" customHeight="1" x14ac:dyDescent="0.25">
      <c r="A749" s="49" t="str">
        <f ca="1">INDIRECT(_xlfn.TEXTJOIN("",TRUE,A761,"!",ADDRESS(17+(A762-1)*A758,1)))</f>
        <v>AHT 004</v>
      </c>
      <c r="B749" s="50"/>
      <c r="C749" s="51" t="str">
        <f ca="1">INDIRECT(_xlfn.TEXTJOIN("",TRUE,A761,"!",ADDRESS(17+(A762-1)*A758,2)))</f>
        <v>Environmental Studies ($)</v>
      </c>
      <c r="D749" s="52"/>
      <c r="E749" s="52"/>
      <c r="F749" s="52"/>
      <c r="G749" s="53"/>
      <c r="H749" s="20">
        <f ca="1">INDIRECT(_xlfn.TEXTJOIN("",TRUE,A761,"!",ADDRESS(17+(A762-1)*A758,6)))</f>
        <v>0</v>
      </c>
      <c r="I749" s="20" t="str">
        <f ca="1">INDIRECT(_xlfn.TEXTJOIN("",TRUE,A761,"!",ADDRESS(17+(A762-1)*A758,13)))</f>
        <v>B</v>
      </c>
      <c r="J749" s="20">
        <f ca="1">INDIRECT(_xlfn.TEXTJOIN("",TRUE,A761,"!",ADDRESS(17+(A762-1)*A758,14)))</f>
        <v>6</v>
      </c>
    </row>
    <row r="750" spans="1:10" ht="27.95" customHeight="1" x14ac:dyDescent="0.25">
      <c r="A750" s="49" t="str">
        <f ca="1">INDIRECT(_xlfn.TEXTJOIN("",TRUE,A761,"!",ADDRESS(18+(A762-1)*A758,1)))</f>
        <v>AHP 001</v>
      </c>
      <c r="B750" s="50"/>
      <c r="C750" s="51" t="str">
        <f ca="1">INDIRECT(_xlfn.TEXTJOIN("",TRUE,A761,"!",ADDRESS(18+(A762-1)*A758,2)))</f>
        <v>Engineering Physics Lab</v>
      </c>
      <c r="D750" s="52"/>
      <c r="E750" s="52"/>
      <c r="F750" s="52"/>
      <c r="G750" s="53"/>
      <c r="H750" s="20">
        <f ca="1">INDIRECT(_xlfn.TEXTJOIN("",TRUE,A761,"!",ADDRESS(18+(A762-1)*A758,6)))</f>
        <v>1</v>
      </c>
      <c r="I750" s="20" t="str">
        <f ca="1">INDIRECT(_xlfn.TEXTJOIN("",TRUE,A761,"!",ADDRESS(18+(A762-1)*A758,13)))</f>
        <v>A</v>
      </c>
      <c r="J750" s="20">
        <f ca="1">INDIRECT(_xlfn.TEXTJOIN("",TRUE,A761,"!",ADDRESS(18+(A762-1)*A758,14)))</f>
        <v>8</v>
      </c>
    </row>
    <row r="751" spans="1:10" ht="27.95" customHeight="1" x14ac:dyDescent="0.25">
      <c r="A751" s="49" t="str">
        <f ca="1">INDIRECT(_xlfn.TEXTJOIN("",TRUE,A761,"!",ADDRESS(19+(A762-1)*A758,1)))</f>
        <v>EEP 001</v>
      </c>
      <c r="B751" s="50"/>
      <c r="C751" s="51" t="str">
        <f ca="1">INDIRECT(_xlfn.TEXTJOIN("",TRUE,A761,"!",ADDRESS(19+(A762-1)*A758,2)))</f>
        <v>Basic Electrical Engineering Lab</v>
      </c>
      <c r="D751" s="52"/>
      <c r="E751" s="52"/>
      <c r="F751" s="52"/>
      <c r="G751" s="53"/>
      <c r="H751" s="20">
        <f ca="1">INDIRECT(_xlfn.TEXTJOIN("",TRUE,A761,"!",ADDRESS(19+(A762-1)*A758,6)))</f>
        <v>1</v>
      </c>
      <c r="I751" s="20" t="str">
        <f ca="1">INDIRECT(_xlfn.TEXTJOIN("",TRUE,A761,"!",ADDRESS(19+(A762-1)*A758,13)))</f>
        <v>O</v>
      </c>
      <c r="J751" s="20">
        <f ca="1">INDIRECT(_xlfn.TEXTJOIN("",TRUE,A761,"!",ADDRESS(19+(A762-1)*A758,14)))</f>
        <v>10</v>
      </c>
    </row>
    <row r="752" spans="1:10" ht="27.95" customHeight="1" x14ac:dyDescent="0.25">
      <c r="A752" s="49" t="str">
        <f ca="1">INDIRECT(_xlfn.TEXTJOIN("",TRUE,A761,"!",ADDRESS(20+(A762-1)*A758,1)))</f>
        <v>CSP 001</v>
      </c>
      <c r="B752" s="50"/>
      <c r="C752" s="51" t="str">
        <f ca="1">INDIRECT(_xlfn.TEXTJOIN("",TRUE,A761,"!",ADDRESS(20+(A762-1)*A758,2)))</f>
        <v>Programming for Problem Solving Lab</v>
      </c>
      <c r="D752" s="52"/>
      <c r="E752" s="52"/>
      <c r="F752" s="52"/>
      <c r="G752" s="53"/>
      <c r="H752" s="20">
        <f ca="1">INDIRECT(_xlfn.TEXTJOIN("",TRUE,A761,"!",ADDRESS(20+(A762-1)*A758,6)))</f>
        <v>1</v>
      </c>
      <c r="I752" s="20" t="str">
        <f ca="1">INDIRECT(_xlfn.TEXTJOIN("",TRUE,A761,"!",ADDRESS(20+(A762-1)*A758,13)))</f>
        <v>A+</v>
      </c>
      <c r="J752" s="20">
        <f ca="1">INDIRECT(_xlfn.TEXTJOIN("",TRUE,A761,"!",ADDRESS(20+(A762-1)*A758,14)))</f>
        <v>9</v>
      </c>
    </row>
    <row r="753" spans="1:10" ht="27.95" customHeight="1" x14ac:dyDescent="0.25">
      <c r="A753" s="49" t="str">
        <f ca="1">INDIRECT(_xlfn.TEXTJOIN("",TRUE,A761,"!",ADDRESS(21+(A762-1)*A758,1)))</f>
        <v>MEP 002</v>
      </c>
      <c r="B753" s="50"/>
      <c r="C753" s="51" t="str">
        <f ca="1">INDIRECT(_xlfn.TEXTJOIN("",TRUE,A761,"!",ADDRESS(21+(A762-1)*A758,2)))</f>
        <v>Engineering Graphics &amp; Design Lab</v>
      </c>
      <c r="D753" s="52"/>
      <c r="E753" s="52"/>
      <c r="F753" s="52"/>
      <c r="G753" s="53"/>
      <c r="H753" s="20">
        <f ca="1">INDIRECT(_xlfn.TEXTJOIN("",TRUE,A761,"!",ADDRESS(21+(A762-1)*A758,6)))</f>
        <v>2</v>
      </c>
      <c r="I753" s="20" t="str">
        <f ca="1">INDIRECT(_xlfn.TEXTJOIN("",TRUE,A761,"!",ADDRESS(21+(A762-1)*A758,13)))</f>
        <v>A</v>
      </c>
      <c r="J753" s="20">
        <f ca="1">INDIRECT(_xlfn.TEXTJOIN("",TRUE,A761,"!",ADDRESS(21+(A762-1)*A758,14)))</f>
        <v>8</v>
      </c>
    </row>
    <row r="754" spans="1:10" ht="27.95" customHeight="1" x14ac:dyDescent="0.25">
      <c r="A754" s="49" t="str">
        <f ca="1">INDIRECT(_xlfn.TEXTJOIN("",TRUE,A761,"!",ADDRESS(22+(A762-1)*A758,1)))</f>
        <v>AHP 003</v>
      </c>
      <c r="B754" s="50"/>
      <c r="C754" s="51" t="str">
        <f ca="1">INDIRECT(_xlfn.TEXTJOIN("",TRUE,A761,"!",ADDRESS(22+(A762-1)*A758,2)))</f>
        <v>Introduction to Digital Marketing Lab</v>
      </c>
      <c r="D754" s="52"/>
      <c r="E754" s="52"/>
      <c r="F754" s="52"/>
      <c r="G754" s="53"/>
      <c r="H754" s="20">
        <f ca="1">INDIRECT(_xlfn.TEXTJOIN("",TRUE,A761,"!",ADDRESS(22+(A762-1)*A758,6)))</f>
        <v>1</v>
      </c>
      <c r="I754" s="20" t="str">
        <f ca="1">INDIRECT(_xlfn.TEXTJOIN("",TRUE,A761,"!",ADDRESS(22+(A762-1)*A758,13)))</f>
        <v>A</v>
      </c>
      <c r="J754" s="20">
        <f ca="1">INDIRECT(_xlfn.TEXTJOIN("",TRUE,A761,"!",ADDRESS(22+(A762-1)*A758,14)))</f>
        <v>8</v>
      </c>
    </row>
    <row r="755" spans="1:10" ht="27.95" customHeight="1" x14ac:dyDescent="0.25">
      <c r="A755" s="49" t="str">
        <f ca="1">INDIRECT(_xlfn.TEXTJOIN("",TRUE,A761,"!",ADDRESS(23+(A762-1)*A758,1)))</f>
        <v>AHP 005</v>
      </c>
      <c r="B755" s="50"/>
      <c r="C755" s="51" t="str">
        <f ca="1">INDIRECT(_xlfn.TEXTJOIN("",TRUE,A761,"!",ADDRESS(23+(A762-1)*A758,2)))</f>
        <v>Self Employment &amp; Entrepreneurship Development</v>
      </c>
      <c r="D755" s="52"/>
      <c r="E755" s="52"/>
      <c r="F755" s="52"/>
      <c r="G755" s="53"/>
      <c r="H755" s="20">
        <f ca="1">INDIRECT(_xlfn.TEXTJOIN("",TRUE,A761,"!",ADDRESS(23+(A762-1)*A758,6)))</f>
        <v>1</v>
      </c>
      <c r="I755" s="20" t="str">
        <f ca="1">INDIRECT(_xlfn.TEXTJOIN("",TRUE,A761,"!",ADDRESS(23+(A762-1)*A758,13)))</f>
        <v>A</v>
      </c>
      <c r="J755" s="20">
        <f ca="1">INDIRECT(_xlfn.TEXTJOIN("",TRUE,A761,"!",ADDRESS(23+(A762-1)*A758,14)))</f>
        <v>8</v>
      </c>
    </row>
    <row r="756" spans="1:10" ht="27.95" customHeight="1" x14ac:dyDescent="0.25">
      <c r="A756" s="49" t="str">
        <f ca="1">INDIRECT(_xlfn.TEXTJOIN("",TRUE,A761,"!",ADDRESS(24+(A762-1)*A758,1)))</f>
        <v>GP 02</v>
      </c>
      <c r="B756" s="50"/>
      <c r="C756" s="51" t="str">
        <f ca="1">INDIRECT(_xlfn.TEXTJOIN("",TRUE,A761,"!",ADDRESS(24+(A762-1)*A758,2)))</f>
        <v>General Proficiency ($)</v>
      </c>
      <c r="D756" s="52"/>
      <c r="E756" s="52"/>
      <c r="F756" s="52"/>
      <c r="G756" s="53"/>
      <c r="H756" s="20">
        <f ca="1">INDIRECT(_xlfn.TEXTJOIN("",TRUE,A761,"!",ADDRESS(24+(A762-1)*A758,6)))</f>
        <v>0</v>
      </c>
      <c r="I756" s="54" t="str">
        <f ca="1">INDIRECT(_xlfn.TEXTJOIN("",TRUE,A761,"!",ADDRESS(24+(A762-1)*A758,13)))</f>
        <v>Excellent</v>
      </c>
      <c r="J756" s="55"/>
    </row>
    <row r="757" spans="1:10" ht="27.95" customHeight="1" x14ac:dyDescent="0.25">
      <c r="A757" s="56" t="s">
        <v>54</v>
      </c>
      <c r="B757" s="56"/>
      <c r="C757" s="56"/>
      <c r="D757" s="56"/>
      <c r="E757" s="56"/>
      <c r="F757" s="56"/>
      <c r="G757" s="56"/>
      <c r="H757" s="16">
        <f ca="1">SUM(H745:H756)</f>
        <v>23</v>
      </c>
      <c r="I757" s="16" t="s">
        <v>46</v>
      </c>
      <c r="J757" s="16" t="e">
        <f ca="1">SUMPRODUCT(J745:J755,H745:H755)</f>
        <v>#N/A</v>
      </c>
    </row>
    <row r="758" spans="1:10" ht="27.95" customHeight="1" x14ac:dyDescent="0.25">
      <c r="A758" s="22">
        <f>ROWS(A745:B756)+9</f>
        <v>21</v>
      </c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27.95" customHeight="1" x14ac:dyDescent="0.25">
      <c r="A759" s="57" t="s">
        <v>42</v>
      </c>
      <c r="B759" s="57"/>
      <c r="C759" s="21">
        <f ca="1">INDIRECT(_xlfn.TEXTJOIN("",TRUE,A761,"!",ADDRESS(5+A762*A758,12)))</f>
        <v>19</v>
      </c>
      <c r="D759" s="57" t="s">
        <v>40</v>
      </c>
      <c r="E759" s="57"/>
      <c r="F759" s="18" t="e">
        <f ca="1">INDIRECT(_xlfn.TEXTJOIN("",TRUE,A761,"!",ADDRESS(5+A762*A758,8)))</f>
        <v>#N/A</v>
      </c>
      <c r="G759" s="57" t="s">
        <v>41</v>
      </c>
      <c r="H759" s="57"/>
      <c r="I759" s="58" t="e">
        <f ca="1">INDIRECT(_xlfn.TEXTJOIN("",TRUE,A761,"!",ADDRESS(5+A762*A758,10)))</f>
        <v>#N/A</v>
      </c>
      <c r="J759" s="58"/>
    </row>
    <row r="760" spans="1:10" ht="27.95" customHeight="1" x14ac:dyDescent="0.25">
      <c r="A760" s="19" t="s">
        <v>38</v>
      </c>
      <c r="B760" s="59" t="e">
        <f ca="1">INDIRECT(_xlfn.TEXTJOIN("",TRUE,A761,"!",ADDRESS(5+A762*A758,2)))</f>
        <v>#N/A</v>
      </c>
      <c r="C760" s="59"/>
      <c r="D760" s="60" t="s">
        <v>39</v>
      </c>
      <c r="E760" s="60"/>
      <c r="F760" s="61" t="e">
        <f ca="1">INDIRECT(_xlfn.TEXTJOIN("",TRUE,A761,"!",ADDRESS(5+A762*A758,5)))</f>
        <v>#N/A</v>
      </c>
      <c r="G760" s="61"/>
      <c r="H760" s="61"/>
      <c r="I760" s="61"/>
      <c r="J760" s="61"/>
    </row>
    <row r="761" spans="1:10" ht="27.95" customHeight="1" x14ac:dyDescent="0.25">
      <c r="A761" s="22" t="str">
        <f>A740</f>
        <v>TC_II</v>
      </c>
    </row>
    <row r="762" spans="1:10" ht="27.95" customHeight="1" x14ac:dyDescent="0.25">
      <c r="A762" s="22">
        <f>A741+1</f>
        <v>36</v>
      </c>
    </row>
    <row r="763" spans="1:10" ht="27.95" customHeight="1" x14ac:dyDescent="0.25">
      <c r="A763" s="62" t="s">
        <v>26</v>
      </c>
      <c r="B763" s="62"/>
      <c r="C763" s="62" t="str">
        <f ca="1">INDIRECT(_xlfn.TEXTJOIN("",TRUE,A782,"!",ADDRESS(9+(A783-1)*A779,2)))</f>
        <v>MOHINI</v>
      </c>
      <c r="D763" s="62"/>
      <c r="E763" s="62"/>
      <c r="F763" s="62" t="s">
        <v>52</v>
      </c>
      <c r="G763" s="62"/>
      <c r="H763" s="62"/>
      <c r="I763" s="63">
        <f ca="1">INDIRECT(_xlfn.TEXTJOIN("",TRUE,A782,"!",ADDRESS(9+(A783-1)*A779,9)))</f>
        <v>250090101037</v>
      </c>
      <c r="J763" s="63"/>
    </row>
    <row r="764" spans="1:10" ht="27.95" customHeight="1" x14ac:dyDescent="0.25">
      <c r="A764" s="62" t="s">
        <v>27</v>
      </c>
      <c r="B764" s="62"/>
      <c r="C764" s="62" t="str">
        <f ca="1">INDIRECT(_xlfn.TEXTJOIN("",TRUE,A782,"!",ADDRESS(9+(A783-1)*A779,5)))</f>
        <v>SUNDER SINGH</v>
      </c>
      <c r="D764" s="62"/>
      <c r="E764" s="62"/>
      <c r="F764" s="64" t="s">
        <v>53</v>
      </c>
      <c r="G764" s="64"/>
      <c r="H764" s="64"/>
      <c r="I764" s="63">
        <f ca="1">INDIRECT(_xlfn.TEXTJOIN("",TRUE,A782,"!",ADDRESS(9+(A783-1)*A779,13)))</f>
        <v>0</v>
      </c>
      <c r="J764" s="63"/>
    </row>
    <row r="765" spans="1:10" ht="27.95" customHeight="1" x14ac:dyDescent="0.25">
      <c r="A765" s="59" t="s">
        <v>30</v>
      </c>
      <c r="B765" s="59"/>
      <c r="C765" s="59" t="s">
        <v>31</v>
      </c>
      <c r="D765" s="59"/>
      <c r="E765" s="59"/>
      <c r="F765" s="59"/>
      <c r="G765" s="59"/>
      <c r="H765" s="15" t="s">
        <v>32</v>
      </c>
      <c r="I765" s="15" t="s">
        <v>12</v>
      </c>
      <c r="J765" s="15" t="s">
        <v>36</v>
      </c>
    </row>
    <row r="766" spans="1:10" ht="27.95" customHeight="1" x14ac:dyDescent="0.25">
      <c r="A766" s="49" t="str">
        <f ca="1">INDIRECT(_xlfn.TEXTJOIN("",TRUE,A782,"!",ADDRESS(13+(A783-1)*A779,1)))</f>
        <v>AHT 001</v>
      </c>
      <c r="B766" s="50"/>
      <c r="C766" s="51" t="str">
        <f ca="1">INDIRECT(_xlfn.TEXTJOIN("",TRUE,A782,"!",ADDRESS(13+(A783-1)*A779,2)))</f>
        <v>Engineering Physics</v>
      </c>
      <c r="D766" s="52"/>
      <c r="E766" s="52"/>
      <c r="F766" s="52"/>
      <c r="G766" s="53"/>
      <c r="H766" s="20">
        <f ca="1">INDIRECT(_xlfn.TEXTJOIN("",TRUE,A782,"!",ADDRESS(13+(A783-1)*A779,6)))</f>
        <v>4</v>
      </c>
      <c r="I766" s="20" t="b">
        <f ca="1">INDIRECT(_xlfn.TEXTJOIN("",TRUE,A782,"!",ADDRESS(13+(A783-1)*A779,13)))</f>
        <v>0</v>
      </c>
      <c r="J766" s="20" t="e">
        <f ca="1">INDIRECT(_xlfn.TEXTJOIN("",TRUE,A782,"!",ADDRESS(13+(A783-1)*A779,14)))</f>
        <v>#N/A</v>
      </c>
    </row>
    <row r="767" spans="1:10" ht="27.95" customHeight="1" x14ac:dyDescent="0.25">
      <c r="A767" s="49" t="str">
        <f ca="1">INDIRECT(_xlfn.TEXTJOIN("",TRUE,A782,"!",ADDRESS(14+(A783-1)*A779,1)))</f>
        <v>AHT 005</v>
      </c>
      <c r="B767" s="50"/>
      <c r="C767" s="51" t="str">
        <f ca="1">INDIRECT(_xlfn.TEXTJOIN("",TRUE,A782,"!",ADDRESS(14+(A783-1)*A779,2)))</f>
        <v>Analytical Mathematics</v>
      </c>
      <c r="D767" s="52"/>
      <c r="E767" s="52"/>
      <c r="F767" s="52"/>
      <c r="G767" s="53"/>
      <c r="H767" s="20">
        <f ca="1">INDIRECT(_xlfn.TEXTJOIN("",TRUE,A782,"!",ADDRESS(14+(A783-1)*A779,6)))</f>
        <v>4</v>
      </c>
      <c r="I767" s="20" t="str">
        <f ca="1">INDIRECT(_xlfn.TEXTJOIN("",TRUE,A782,"!",ADDRESS(14+(A783-1)*A779,13)))</f>
        <v>B</v>
      </c>
      <c r="J767" s="20">
        <f ca="1">INDIRECT(_xlfn.TEXTJOIN("",TRUE,A782,"!",ADDRESS(14+(A783-1)*A779,14)))</f>
        <v>6</v>
      </c>
    </row>
    <row r="768" spans="1:10" ht="27.95" customHeight="1" x14ac:dyDescent="0.25">
      <c r="A768" s="49" t="str">
        <f ca="1">INDIRECT(_xlfn.TEXTJOIN("",TRUE,A782,"!",ADDRESS(15+(A783-1)*A779,1)))</f>
        <v>EET 001</v>
      </c>
      <c r="B768" s="50"/>
      <c r="C768" s="51" t="str">
        <f ca="1">INDIRECT(_xlfn.TEXTJOIN("",TRUE,A782,"!",ADDRESS(15+(A783-1)*A779,2)))</f>
        <v>Basic Electrical Engineering</v>
      </c>
      <c r="D768" s="52"/>
      <c r="E768" s="52"/>
      <c r="F768" s="52"/>
      <c r="G768" s="53"/>
      <c r="H768" s="20">
        <f ca="1">INDIRECT(_xlfn.TEXTJOIN("",TRUE,A782,"!",ADDRESS(15+(A783-1)*A779,6)))</f>
        <v>4</v>
      </c>
      <c r="I768" s="20" t="str">
        <f ca="1">INDIRECT(_xlfn.TEXTJOIN("",TRUE,A782,"!",ADDRESS(15+(A783-1)*A779,13)))</f>
        <v>B+</v>
      </c>
      <c r="J768" s="20">
        <f ca="1">INDIRECT(_xlfn.TEXTJOIN("",TRUE,A782,"!",ADDRESS(15+(A783-1)*A779,14)))</f>
        <v>7</v>
      </c>
    </row>
    <row r="769" spans="1:10" ht="27.95" customHeight="1" x14ac:dyDescent="0.25">
      <c r="A769" s="49" t="str">
        <f ca="1">INDIRECT(_xlfn.TEXTJOIN("",TRUE,A782,"!",ADDRESS(16+(A783-1)*A779,1)))</f>
        <v>CST 001</v>
      </c>
      <c r="B769" s="50"/>
      <c r="C769" s="51" t="str">
        <f ca="1">INDIRECT(_xlfn.TEXTJOIN("",TRUE,A782,"!",ADDRESS(16+(A783-1)*A779,2)))</f>
        <v>Programming for Problem Solving</v>
      </c>
      <c r="D769" s="52"/>
      <c r="E769" s="52"/>
      <c r="F769" s="52"/>
      <c r="G769" s="53"/>
      <c r="H769" s="20">
        <f ca="1">INDIRECT(_xlfn.TEXTJOIN("",TRUE,A782,"!",ADDRESS(16+(A783-1)*A779,6)))</f>
        <v>4</v>
      </c>
      <c r="I769" s="20" t="str">
        <f ca="1">INDIRECT(_xlfn.TEXTJOIN("",TRUE,A782,"!",ADDRESS(16+(A783-1)*A779,13)))</f>
        <v>B</v>
      </c>
      <c r="J769" s="20">
        <f ca="1">INDIRECT(_xlfn.TEXTJOIN("",TRUE,A782,"!",ADDRESS(16+(A783-1)*A779,14)))</f>
        <v>6</v>
      </c>
    </row>
    <row r="770" spans="1:10" ht="27.95" customHeight="1" x14ac:dyDescent="0.25">
      <c r="A770" s="49" t="str">
        <f ca="1">INDIRECT(_xlfn.TEXTJOIN("",TRUE,A782,"!",ADDRESS(17+(A783-1)*A779,1)))</f>
        <v>AHT 004</v>
      </c>
      <c r="B770" s="50"/>
      <c r="C770" s="51" t="str">
        <f ca="1">INDIRECT(_xlfn.TEXTJOIN("",TRUE,A782,"!",ADDRESS(17+(A783-1)*A779,2)))</f>
        <v>Environmental Studies ($)</v>
      </c>
      <c r="D770" s="52"/>
      <c r="E770" s="52"/>
      <c r="F770" s="52"/>
      <c r="G770" s="53"/>
      <c r="H770" s="20">
        <f ca="1">INDIRECT(_xlfn.TEXTJOIN("",TRUE,A782,"!",ADDRESS(17+(A783-1)*A779,6)))</f>
        <v>0</v>
      </c>
      <c r="I770" s="20" t="str">
        <f ca="1">INDIRECT(_xlfn.TEXTJOIN("",TRUE,A782,"!",ADDRESS(17+(A783-1)*A779,13)))</f>
        <v>P</v>
      </c>
      <c r="J770" s="20">
        <f ca="1">INDIRECT(_xlfn.TEXTJOIN("",TRUE,A782,"!",ADDRESS(17+(A783-1)*A779,14)))</f>
        <v>4</v>
      </c>
    </row>
    <row r="771" spans="1:10" ht="27.95" customHeight="1" x14ac:dyDescent="0.25">
      <c r="A771" s="49" t="str">
        <f ca="1">INDIRECT(_xlfn.TEXTJOIN("",TRUE,A782,"!",ADDRESS(18+(A783-1)*A779,1)))</f>
        <v>AHP 001</v>
      </c>
      <c r="B771" s="50"/>
      <c r="C771" s="51" t="str">
        <f ca="1">INDIRECT(_xlfn.TEXTJOIN("",TRUE,A782,"!",ADDRESS(18+(A783-1)*A779,2)))</f>
        <v>Engineering Physics Lab</v>
      </c>
      <c r="D771" s="52"/>
      <c r="E771" s="52"/>
      <c r="F771" s="52"/>
      <c r="G771" s="53"/>
      <c r="H771" s="20">
        <f ca="1">INDIRECT(_xlfn.TEXTJOIN("",TRUE,A782,"!",ADDRESS(18+(A783-1)*A779,6)))</f>
        <v>1</v>
      </c>
      <c r="I771" s="20" t="str">
        <f ca="1">INDIRECT(_xlfn.TEXTJOIN("",TRUE,A782,"!",ADDRESS(18+(A783-1)*A779,13)))</f>
        <v>B+</v>
      </c>
      <c r="J771" s="20">
        <f ca="1">INDIRECT(_xlfn.TEXTJOIN("",TRUE,A782,"!",ADDRESS(18+(A783-1)*A779,14)))</f>
        <v>7</v>
      </c>
    </row>
    <row r="772" spans="1:10" ht="27.95" customHeight="1" x14ac:dyDescent="0.25">
      <c r="A772" s="49" t="str">
        <f ca="1">INDIRECT(_xlfn.TEXTJOIN("",TRUE,A782,"!",ADDRESS(19+(A783-1)*A779,1)))</f>
        <v>EEP 001</v>
      </c>
      <c r="B772" s="50"/>
      <c r="C772" s="51" t="str">
        <f ca="1">INDIRECT(_xlfn.TEXTJOIN("",TRUE,A782,"!",ADDRESS(19+(A783-1)*A779,2)))</f>
        <v>Basic Electrical Engineering Lab</v>
      </c>
      <c r="D772" s="52"/>
      <c r="E772" s="52"/>
      <c r="F772" s="52"/>
      <c r="G772" s="53"/>
      <c r="H772" s="20">
        <f ca="1">INDIRECT(_xlfn.TEXTJOIN("",TRUE,A782,"!",ADDRESS(19+(A783-1)*A779,6)))</f>
        <v>1</v>
      </c>
      <c r="I772" s="20" t="str">
        <f ca="1">INDIRECT(_xlfn.TEXTJOIN("",TRUE,A782,"!",ADDRESS(19+(A783-1)*A779,13)))</f>
        <v>A</v>
      </c>
      <c r="J772" s="20">
        <f ca="1">INDIRECT(_xlfn.TEXTJOIN("",TRUE,A782,"!",ADDRESS(19+(A783-1)*A779,14)))</f>
        <v>8</v>
      </c>
    </row>
    <row r="773" spans="1:10" ht="27.95" customHeight="1" x14ac:dyDescent="0.25">
      <c r="A773" s="49" t="str">
        <f ca="1">INDIRECT(_xlfn.TEXTJOIN("",TRUE,A782,"!",ADDRESS(20+(A783-1)*A779,1)))</f>
        <v>CSP 001</v>
      </c>
      <c r="B773" s="50"/>
      <c r="C773" s="51" t="str">
        <f ca="1">INDIRECT(_xlfn.TEXTJOIN("",TRUE,A782,"!",ADDRESS(20+(A783-1)*A779,2)))</f>
        <v>Programming for Problem Solving Lab</v>
      </c>
      <c r="D773" s="52"/>
      <c r="E773" s="52"/>
      <c r="F773" s="52"/>
      <c r="G773" s="53"/>
      <c r="H773" s="20">
        <f ca="1">INDIRECT(_xlfn.TEXTJOIN("",TRUE,A782,"!",ADDRESS(20+(A783-1)*A779,6)))</f>
        <v>1</v>
      </c>
      <c r="I773" s="20" t="str">
        <f ca="1">INDIRECT(_xlfn.TEXTJOIN("",TRUE,A782,"!",ADDRESS(20+(A783-1)*A779,13)))</f>
        <v>B+</v>
      </c>
      <c r="J773" s="20">
        <f ca="1">INDIRECT(_xlfn.TEXTJOIN("",TRUE,A782,"!",ADDRESS(20+(A783-1)*A779,14)))</f>
        <v>7</v>
      </c>
    </row>
    <row r="774" spans="1:10" ht="27.95" customHeight="1" x14ac:dyDescent="0.25">
      <c r="A774" s="49" t="str">
        <f ca="1">INDIRECT(_xlfn.TEXTJOIN("",TRUE,A782,"!",ADDRESS(21+(A783-1)*A779,1)))</f>
        <v>MEP 002</v>
      </c>
      <c r="B774" s="50"/>
      <c r="C774" s="51" t="str">
        <f ca="1">INDIRECT(_xlfn.TEXTJOIN("",TRUE,A782,"!",ADDRESS(21+(A783-1)*A779,2)))</f>
        <v>Engineering Graphics &amp; Design Lab</v>
      </c>
      <c r="D774" s="52"/>
      <c r="E774" s="52"/>
      <c r="F774" s="52"/>
      <c r="G774" s="53"/>
      <c r="H774" s="20">
        <f ca="1">INDIRECT(_xlfn.TEXTJOIN("",TRUE,A782,"!",ADDRESS(21+(A783-1)*A779,6)))</f>
        <v>2</v>
      </c>
      <c r="I774" s="20" t="str">
        <f ca="1">INDIRECT(_xlfn.TEXTJOIN("",TRUE,A782,"!",ADDRESS(21+(A783-1)*A779,13)))</f>
        <v>C</v>
      </c>
      <c r="J774" s="20">
        <f ca="1">INDIRECT(_xlfn.TEXTJOIN("",TRUE,A782,"!",ADDRESS(21+(A783-1)*A779,14)))</f>
        <v>5</v>
      </c>
    </row>
    <row r="775" spans="1:10" ht="27.95" customHeight="1" x14ac:dyDescent="0.25">
      <c r="A775" s="49" t="str">
        <f ca="1">INDIRECT(_xlfn.TEXTJOIN("",TRUE,A782,"!",ADDRESS(22+(A783-1)*A779,1)))</f>
        <v>AHP 003</v>
      </c>
      <c r="B775" s="50"/>
      <c r="C775" s="51" t="str">
        <f ca="1">INDIRECT(_xlfn.TEXTJOIN("",TRUE,A782,"!",ADDRESS(22+(A783-1)*A779,2)))</f>
        <v>Introduction to Digital Marketing Lab</v>
      </c>
      <c r="D775" s="52"/>
      <c r="E775" s="52"/>
      <c r="F775" s="52"/>
      <c r="G775" s="53"/>
      <c r="H775" s="20">
        <f ca="1">INDIRECT(_xlfn.TEXTJOIN("",TRUE,A782,"!",ADDRESS(22+(A783-1)*A779,6)))</f>
        <v>1</v>
      </c>
      <c r="I775" s="20" t="str">
        <f ca="1">INDIRECT(_xlfn.TEXTJOIN("",TRUE,A782,"!",ADDRESS(22+(A783-1)*A779,13)))</f>
        <v>A</v>
      </c>
      <c r="J775" s="20">
        <f ca="1">INDIRECT(_xlfn.TEXTJOIN("",TRUE,A782,"!",ADDRESS(22+(A783-1)*A779,14)))</f>
        <v>8</v>
      </c>
    </row>
    <row r="776" spans="1:10" ht="27.95" customHeight="1" x14ac:dyDescent="0.25">
      <c r="A776" s="49" t="str">
        <f ca="1">INDIRECT(_xlfn.TEXTJOIN("",TRUE,A782,"!",ADDRESS(23+(A783-1)*A779,1)))</f>
        <v>AHP 005</v>
      </c>
      <c r="B776" s="50"/>
      <c r="C776" s="51" t="str">
        <f ca="1">INDIRECT(_xlfn.TEXTJOIN("",TRUE,A782,"!",ADDRESS(23+(A783-1)*A779,2)))</f>
        <v>Self Employment &amp; Entrepreneurship Development</v>
      </c>
      <c r="D776" s="52"/>
      <c r="E776" s="52"/>
      <c r="F776" s="52"/>
      <c r="G776" s="53"/>
      <c r="H776" s="20">
        <f ca="1">INDIRECT(_xlfn.TEXTJOIN("",TRUE,A782,"!",ADDRESS(23+(A783-1)*A779,6)))</f>
        <v>1</v>
      </c>
      <c r="I776" s="20" t="str">
        <f ca="1">INDIRECT(_xlfn.TEXTJOIN("",TRUE,A782,"!",ADDRESS(23+(A783-1)*A779,13)))</f>
        <v>B+</v>
      </c>
      <c r="J776" s="20">
        <f ca="1">INDIRECT(_xlfn.TEXTJOIN("",TRUE,A782,"!",ADDRESS(23+(A783-1)*A779,14)))</f>
        <v>7</v>
      </c>
    </row>
    <row r="777" spans="1:10" ht="27.95" customHeight="1" x14ac:dyDescent="0.25">
      <c r="A777" s="49" t="str">
        <f ca="1">INDIRECT(_xlfn.TEXTJOIN("",TRUE,A782,"!",ADDRESS(24+(A783-1)*A779,1)))</f>
        <v>GP 02</v>
      </c>
      <c r="B777" s="50"/>
      <c r="C777" s="51" t="str">
        <f ca="1">INDIRECT(_xlfn.TEXTJOIN("",TRUE,A782,"!",ADDRESS(24+(A783-1)*A779,2)))</f>
        <v>General Proficiency ($)</v>
      </c>
      <c r="D777" s="52"/>
      <c r="E777" s="52"/>
      <c r="F777" s="52"/>
      <c r="G777" s="53"/>
      <c r="H777" s="20">
        <f ca="1">INDIRECT(_xlfn.TEXTJOIN("",TRUE,A782,"!",ADDRESS(24+(A783-1)*A779,6)))</f>
        <v>0</v>
      </c>
      <c r="I777" s="54" t="str">
        <f ca="1">INDIRECT(_xlfn.TEXTJOIN("",TRUE,A782,"!",ADDRESS(24+(A783-1)*A779,13)))</f>
        <v>Excellent</v>
      </c>
      <c r="J777" s="55"/>
    </row>
    <row r="778" spans="1:10" ht="27.95" customHeight="1" x14ac:dyDescent="0.25">
      <c r="A778" s="56" t="s">
        <v>54</v>
      </c>
      <c r="B778" s="56"/>
      <c r="C778" s="56"/>
      <c r="D778" s="56"/>
      <c r="E778" s="56"/>
      <c r="F778" s="56"/>
      <c r="G778" s="56"/>
      <c r="H778" s="16">
        <f ca="1">SUM(H766:H777)</f>
        <v>23</v>
      </c>
      <c r="I778" s="16" t="s">
        <v>46</v>
      </c>
      <c r="J778" s="16" t="e">
        <f ca="1">SUMPRODUCT(J766:J776,H766:H776)</f>
        <v>#N/A</v>
      </c>
    </row>
    <row r="779" spans="1:10" ht="27.95" customHeight="1" x14ac:dyDescent="0.25">
      <c r="A779" s="22">
        <f>ROWS(A766:B777)+9</f>
        <v>21</v>
      </c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27.95" customHeight="1" x14ac:dyDescent="0.25">
      <c r="A780" s="57" t="s">
        <v>42</v>
      </c>
      <c r="B780" s="57"/>
      <c r="C780" s="21">
        <f ca="1">INDIRECT(_xlfn.TEXTJOIN("",TRUE,A782,"!",ADDRESS(5+A783*A779,12)))</f>
        <v>19</v>
      </c>
      <c r="D780" s="57" t="s">
        <v>40</v>
      </c>
      <c r="E780" s="57"/>
      <c r="F780" s="18" t="e">
        <f ca="1">INDIRECT(_xlfn.TEXTJOIN("",TRUE,A782,"!",ADDRESS(5+A783*A779,8)))</f>
        <v>#N/A</v>
      </c>
      <c r="G780" s="57" t="s">
        <v>41</v>
      </c>
      <c r="H780" s="57"/>
      <c r="I780" s="58" t="e">
        <f ca="1">INDIRECT(_xlfn.TEXTJOIN("",TRUE,A782,"!",ADDRESS(5+A783*A779,10)))</f>
        <v>#N/A</v>
      </c>
      <c r="J780" s="58"/>
    </row>
    <row r="781" spans="1:10" ht="27.95" customHeight="1" x14ac:dyDescent="0.25">
      <c r="A781" s="19" t="s">
        <v>38</v>
      </c>
      <c r="B781" s="59" t="e">
        <f ca="1">INDIRECT(_xlfn.TEXTJOIN("",TRUE,A782,"!",ADDRESS(5+A783*A779,2)))</f>
        <v>#N/A</v>
      </c>
      <c r="C781" s="59"/>
      <c r="D781" s="60" t="s">
        <v>39</v>
      </c>
      <c r="E781" s="60"/>
      <c r="F781" s="61" t="e">
        <f ca="1">INDIRECT(_xlfn.TEXTJOIN("",TRUE,A782,"!",ADDRESS(5+A783*A779,5)))</f>
        <v>#N/A</v>
      </c>
      <c r="G781" s="61"/>
      <c r="H781" s="61"/>
      <c r="I781" s="61"/>
      <c r="J781" s="61"/>
    </row>
    <row r="782" spans="1:10" ht="27.95" customHeight="1" x14ac:dyDescent="0.25">
      <c r="A782" s="22" t="str">
        <f>A761</f>
        <v>TC_II</v>
      </c>
    </row>
    <row r="783" spans="1:10" ht="27.95" customHeight="1" x14ac:dyDescent="0.25">
      <c r="A783" s="22">
        <f>A762+1</f>
        <v>37</v>
      </c>
    </row>
    <row r="784" spans="1:10" ht="27.95" customHeight="1" x14ac:dyDescent="0.25">
      <c r="A784" s="62" t="s">
        <v>26</v>
      </c>
      <c r="B784" s="62"/>
      <c r="C784" s="62" t="str">
        <f ca="1">INDIRECT(_xlfn.TEXTJOIN("",TRUE,A803,"!",ADDRESS(9+(A804-1)*A800,2)))</f>
        <v>MOHIT SINGH BISHT</v>
      </c>
      <c r="D784" s="62"/>
      <c r="E784" s="62"/>
      <c r="F784" s="62" t="s">
        <v>52</v>
      </c>
      <c r="G784" s="62"/>
      <c r="H784" s="62"/>
      <c r="I784" s="63">
        <f ca="1">INDIRECT(_xlfn.TEXTJOIN("",TRUE,A803,"!",ADDRESS(9+(A804-1)*A800,9)))</f>
        <v>250090101038</v>
      </c>
      <c r="J784" s="63"/>
    </row>
    <row r="785" spans="1:10" ht="27.95" customHeight="1" x14ac:dyDescent="0.25">
      <c r="A785" s="62" t="s">
        <v>27</v>
      </c>
      <c r="B785" s="62"/>
      <c r="C785" s="62" t="str">
        <f ca="1">INDIRECT(_xlfn.TEXTJOIN("",TRUE,A803,"!",ADDRESS(9+(A804-1)*A800,5)))</f>
        <v>DEVENDRA SINGH BISHT</v>
      </c>
      <c r="D785" s="62"/>
      <c r="E785" s="62"/>
      <c r="F785" s="64" t="s">
        <v>53</v>
      </c>
      <c r="G785" s="64"/>
      <c r="H785" s="64"/>
      <c r="I785" s="63">
        <f ca="1">INDIRECT(_xlfn.TEXTJOIN("",TRUE,A803,"!",ADDRESS(9+(A804-1)*A800,13)))</f>
        <v>0</v>
      </c>
      <c r="J785" s="63"/>
    </row>
    <row r="786" spans="1:10" ht="27.95" customHeight="1" x14ac:dyDescent="0.25">
      <c r="A786" s="59" t="s">
        <v>30</v>
      </c>
      <c r="B786" s="59"/>
      <c r="C786" s="59" t="s">
        <v>31</v>
      </c>
      <c r="D786" s="59"/>
      <c r="E786" s="59"/>
      <c r="F786" s="59"/>
      <c r="G786" s="59"/>
      <c r="H786" s="15" t="s">
        <v>32</v>
      </c>
      <c r="I786" s="15" t="s">
        <v>12</v>
      </c>
      <c r="J786" s="15" t="s">
        <v>36</v>
      </c>
    </row>
    <row r="787" spans="1:10" ht="27.95" customHeight="1" x14ac:dyDescent="0.25">
      <c r="A787" s="49" t="str">
        <f ca="1">INDIRECT(_xlfn.TEXTJOIN("",TRUE,A803,"!",ADDRESS(13+(A804-1)*A800,1)))</f>
        <v>AHT 001</v>
      </c>
      <c r="B787" s="50"/>
      <c r="C787" s="51" t="str">
        <f ca="1">INDIRECT(_xlfn.TEXTJOIN("",TRUE,A803,"!",ADDRESS(13+(A804-1)*A800,2)))</f>
        <v>Engineering Physics</v>
      </c>
      <c r="D787" s="52"/>
      <c r="E787" s="52"/>
      <c r="F787" s="52"/>
      <c r="G787" s="53"/>
      <c r="H787" s="20">
        <f ca="1">INDIRECT(_xlfn.TEXTJOIN("",TRUE,A803,"!",ADDRESS(13+(A804-1)*A800,6)))</f>
        <v>4</v>
      </c>
      <c r="I787" s="20" t="b">
        <f ca="1">INDIRECT(_xlfn.TEXTJOIN("",TRUE,A803,"!",ADDRESS(13+(A804-1)*A800,13)))</f>
        <v>0</v>
      </c>
      <c r="J787" s="20" t="e">
        <f ca="1">INDIRECT(_xlfn.TEXTJOIN("",TRUE,A803,"!",ADDRESS(13+(A804-1)*A800,14)))</f>
        <v>#N/A</v>
      </c>
    </row>
    <row r="788" spans="1:10" ht="27.95" customHeight="1" x14ac:dyDescent="0.25">
      <c r="A788" s="49" t="str">
        <f ca="1">INDIRECT(_xlfn.TEXTJOIN("",TRUE,A803,"!",ADDRESS(14+(A804-1)*A800,1)))</f>
        <v>AHT 005</v>
      </c>
      <c r="B788" s="50"/>
      <c r="C788" s="51" t="str">
        <f ca="1">INDIRECT(_xlfn.TEXTJOIN("",TRUE,A803,"!",ADDRESS(14+(A804-1)*A800,2)))</f>
        <v>Analytical Mathematics</v>
      </c>
      <c r="D788" s="52"/>
      <c r="E788" s="52"/>
      <c r="F788" s="52"/>
      <c r="G788" s="53"/>
      <c r="H788" s="20">
        <f ca="1">INDIRECT(_xlfn.TEXTJOIN("",TRUE,A803,"!",ADDRESS(14+(A804-1)*A800,6)))</f>
        <v>4</v>
      </c>
      <c r="I788" s="20" t="str">
        <f ca="1">INDIRECT(_xlfn.TEXTJOIN("",TRUE,A803,"!",ADDRESS(14+(A804-1)*A800,13)))</f>
        <v>B</v>
      </c>
      <c r="J788" s="20">
        <f ca="1">INDIRECT(_xlfn.TEXTJOIN("",TRUE,A803,"!",ADDRESS(14+(A804-1)*A800,14)))</f>
        <v>6</v>
      </c>
    </row>
    <row r="789" spans="1:10" ht="27.95" customHeight="1" x14ac:dyDescent="0.25">
      <c r="A789" s="49" t="str">
        <f ca="1">INDIRECT(_xlfn.TEXTJOIN("",TRUE,A803,"!",ADDRESS(15+(A804-1)*A800,1)))</f>
        <v>EET 001</v>
      </c>
      <c r="B789" s="50"/>
      <c r="C789" s="51" t="str">
        <f ca="1">INDIRECT(_xlfn.TEXTJOIN("",TRUE,A803,"!",ADDRESS(15+(A804-1)*A800,2)))</f>
        <v>Basic Electrical Engineering</v>
      </c>
      <c r="D789" s="52"/>
      <c r="E789" s="52"/>
      <c r="F789" s="52"/>
      <c r="G789" s="53"/>
      <c r="H789" s="20">
        <f ca="1">INDIRECT(_xlfn.TEXTJOIN("",TRUE,A803,"!",ADDRESS(15+(A804-1)*A800,6)))</f>
        <v>4</v>
      </c>
      <c r="I789" s="20" t="str">
        <f ca="1">INDIRECT(_xlfn.TEXTJOIN("",TRUE,A803,"!",ADDRESS(15+(A804-1)*A800,13)))</f>
        <v>B+</v>
      </c>
      <c r="J789" s="20">
        <f ca="1">INDIRECT(_xlfn.TEXTJOIN("",TRUE,A803,"!",ADDRESS(15+(A804-1)*A800,14)))</f>
        <v>7</v>
      </c>
    </row>
    <row r="790" spans="1:10" ht="27.95" customHeight="1" x14ac:dyDescent="0.25">
      <c r="A790" s="49" t="str">
        <f ca="1">INDIRECT(_xlfn.TEXTJOIN("",TRUE,A803,"!",ADDRESS(16+(A804-1)*A800,1)))</f>
        <v>CST 001</v>
      </c>
      <c r="B790" s="50"/>
      <c r="C790" s="51" t="str">
        <f ca="1">INDIRECT(_xlfn.TEXTJOIN("",TRUE,A803,"!",ADDRESS(16+(A804-1)*A800,2)))</f>
        <v>Programming for Problem Solving</v>
      </c>
      <c r="D790" s="52"/>
      <c r="E790" s="52"/>
      <c r="F790" s="52"/>
      <c r="G790" s="53"/>
      <c r="H790" s="20">
        <f ca="1">INDIRECT(_xlfn.TEXTJOIN("",TRUE,A803,"!",ADDRESS(16+(A804-1)*A800,6)))</f>
        <v>4</v>
      </c>
      <c r="I790" s="20" t="str">
        <f ca="1">INDIRECT(_xlfn.TEXTJOIN("",TRUE,A803,"!",ADDRESS(16+(A804-1)*A800,13)))</f>
        <v>B+</v>
      </c>
      <c r="J790" s="20">
        <f ca="1">INDIRECT(_xlfn.TEXTJOIN("",TRUE,A803,"!",ADDRESS(16+(A804-1)*A800,14)))</f>
        <v>7</v>
      </c>
    </row>
    <row r="791" spans="1:10" ht="27.95" customHeight="1" x14ac:dyDescent="0.25">
      <c r="A791" s="49" t="str">
        <f ca="1">INDIRECT(_xlfn.TEXTJOIN("",TRUE,A803,"!",ADDRESS(17+(A804-1)*A800,1)))</f>
        <v>AHT 004</v>
      </c>
      <c r="B791" s="50"/>
      <c r="C791" s="51" t="str">
        <f ca="1">INDIRECT(_xlfn.TEXTJOIN("",TRUE,A803,"!",ADDRESS(17+(A804-1)*A800,2)))</f>
        <v>Environmental Studies ($)</v>
      </c>
      <c r="D791" s="52"/>
      <c r="E791" s="52"/>
      <c r="F791" s="52"/>
      <c r="G791" s="53"/>
      <c r="H791" s="20">
        <f ca="1">INDIRECT(_xlfn.TEXTJOIN("",TRUE,A803,"!",ADDRESS(17+(A804-1)*A800,6)))</f>
        <v>0</v>
      </c>
      <c r="I791" s="20" t="str">
        <f ca="1">INDIRECT(_xlfn.TEXTJOIN("",TRUE,A803,"!",ADDRESS(17+(A804-1)*A800,13)))</f>
        <v>B+</v>
      </c>
      <c r="J791" s="20">
        <f ca="1">INDIRECT(_xlfn.TEXTJOIN("",TRUE,A803,"!",ADDRESS(17+(A804-1)*A800,14)))</f>
        <v>7</v>
      </c>
    </row>
    <row r="792" spans="1:10" ht="27.95" customHeight="1" x14ac:dyDescent="0.25">
      <c r="A792" s="49" t="str">
        <f ca="1">INDIRECT(_xlfn.TEXTJOIN("",TRUE,A803,"!",ADDRESS(18+(A804-1)*A800,1)))</f>
        <v>AHP 001</v>
      </c>
      <c r="B792" s="50"/>
      <c r="C792" s="51" t="str">
        <f ca="1">INDIRECT(_xlfn.TEXTJOIN("",TRUE,A803,"!",ADDRESS(18+(A804-1)*A800,2)))</f>
        <v>Engineering Physics Lab</v>
      </c>
      <c r="D792" s="52"/>
      <c r="E792" s="52"/>
      <c r="F792" s="52"/>
      <c r="G792" s="53"/>
      <c r="H792" s="20">
        <f ca="1">INDIRECT(_xlfn.TEXTJOIN("",TRUE,A803,"!",ADDRESS(18+(A804-1)*A800,6)))</f>
        <v>1</v>
      </c>
      <c r="I792" s="20" t="str">
        <f ca="1">INDIRECT(_xlfn.TEXTJOIN("",TRUE,A803,"!",ADDRESS(18+(A804-1)*A800,13)))</f>
        <v>B</v>
      </c>
      <c r="J792" s="20">
        <f ca="1">INDIRECT(_xlfn.TEXTJOIN("",TRUE,A803,"!",ADDRESS(18+(A804-1)*A800,14)))</f>
        <v>6</v>
      </c>
    </row>
    <row r="793" spans="1:10" ht="27.95" customHeight="1" x14ac:dyDescent="0.25">
      <c r="A793" s="49" t="str">
        <f ca="1">INDIRECT(_xlfn.TEXTJOIN("",TRUE,A803,"!",ADDRESS(19+(A804-1)*A800,1)))</f>
        <v>EEP 001</v>
      </c>
      <c r="B793" s="50"/>
      <c r="C793" s="51" t="str">
        <f ca="1">INDIRECT(_xlfn.TEXTJOIN("",TRUE,A803,"!",ADDRESS(19+(A804-1)*A800,2)))</f>
        <v>Basic Electrical Engineering Lab</v>
      </c>
      <c r="D793" s="52"/>
      <c r="E793" s="52"/>
      <c r="F793" s="52"/>
      <c r="G793" s="53"/>
      <c r="H793" s="20">
        <f ca="1">INDIRECT(_xlfn.TEXTJOIN("",TRUE,A803,"!",ADDRESS(19+(A804-1)*A800,6)))</f>
        <v>1</v>
      </c>
      <c r="I793" s="20" t="str">
        <f ca="1">INDIRECT(_xlfn.TEXTJOIN("",TRUE,A803,"!",ADDRESS(19+(A804-1)*A800,13)))</f>
        <v>A+</v>
      </c>
      <c r="J793" s="20">
        <f ca="1">INDIRECT(_xlfn.TEXTJOIN("",TRUE,A803,"!",ADDRESS(19+(A804-1)*A800,14)))</f>
        <v>9</v>
      </c>
    </row>
    <row r="794" spans="1:10" ht="27.95" customHeight="1" x14ac:dyDescent="0.25">
      <c r="A794" s="49" t="str">
        <f ca="1">INDIRECT(_xlfn.TEXTJOIN("",TRUE,A803,"!",ADDRESS(20+(A804-1)*A800,1)))</f>
        <v>CSP 001</v>
      </c>
      <c r="B794" s="50"/>
      <c r="C794" s="51" t="str">
        <f ca="1">INDIRECT(_xlfn.TEXTJOIN("",TRUE,A803,"!",ADDRESS(20+(A804-1)*A800,2)))</f>
        <v>Programming for Problem Solving Lab</v>
      </c>
      <c r="D794" s="52"/>
      <c r="E794" s="52"/>
      <c r="F794" s="52"/>
      <c r="G794" s="53"/>
      <c r="H794" s="20">
        <f ca="1">INDIRECT(_xlfn.TEXTJOIN("",TRUE,A803,"!",ADDRESS(20+(A804-1)*A800,6)))</f>
        <v>1</v>
      </c>
      <c r="I794" s="20" t="str">
        <f ca="1">INDIRECT(_xlfn.TEXTJOIN("",TRUE,A803,"!",ADDRESS(20+(A804-1)*A800,13)))</f>
        <v>A+</v>
      </c>
      <c r="J794" s="20">
        <f ca="1">INDIRECT(_xlfn.TEXTJOIN("",TRUE,A803,"!",ADDRESS(20+(A804-1)*A800,14)))</f>
        <v>9</v>
      </c>
    </row>
    <row r="795" spans="1:10" ht="27.95" customHeight="1" x14ac:dyDescent="0.25">
      <c r="A795" s="49" t="str">
        <f ca="1">INDIRECT(_xlfn.TEXTJOIN("",TRUE,A803,"!",ADDRESS(21+(A804-1)*A800,1)))</f>
        <v>MEP 002</v>
      </c>
      <c r="B795" s="50"/>
      <c r="C795" s="51" t="str">
        <f ca="1">INDIRECT(_xlfn.TEXTJOIN("",TRUE,A803,"!",ADDRESS(21+(A804-1)*A800,2)))</f>
        <v>Engineering Graphics &amp; Design Lab</v>
      </c>
      <c r="D795" s="52"/>
      <c r="E795" s="52"/>
      <c r="F795" s="52"/>
      <c r="G795" s="53"/>
      <c r="H795" s="20">
        <f ca="1">INDIRECT(_xlfn.TEXTJOIN("",TRUE,A803,"!",ADDRESS(21+(A804-1)*A800,6)))</f>
        <v>2</v>
      </c>
      <c r="I795" s="20" t="str">
        <f ca="1">INDIRECT(_xlfn.TEXTJOIN("",TRUE,A803,"!",ADDRESS(21+(A804-1)*A800,13)))</f>
        <v>A</v>
      </c>
      <c r="J795" s="20">
        <f ca="1">INDIRECT(_xlfn.TEXTJOIN("",TRUE,A803,"!",ADDRESS(21+(A804-1)*A800,14)))</f>
        <v>8</v>
      </c>
    </row>
    <row r="796" spans="1:10" ht="27.95" customHeight="1" x14ac:dyDescent="0.25">
      <c r="A796" s="49" t="str">
        <f ca="1">INDIRECT(_xlfn.TEXTJOIN("",TRUE,A803,"!",ADDRESS(22+(A804-1)*A800,1)))</f>
        <v>AHP 003</v>
      </c>
      <c r="B796" s="50"/>
      <c r="C796" s="51" t="str">
        <f ca="1">INDIRECT(_xlfn.TEXTJOIN("",TRUE,A803,"!",ADDRESS(22+(A804-1)*A800,2)))</f>
        <v>Introduction to Digital Marketing Lab</v>
      </c>
      <c r="D796" s="52"/>
      <c r="E796" s="52"/>
      <c r="F796" s="52"/>
      <c r="G796" s="53"/>
      <c r="H796" s="20">
        <f ca="1">INDIRECT(_xlfn.TEXTJOIN("",TRUE,A803,"!",ADDRESS(22+(A804-1)*A800,6)))</f>
        <v>1</v>
      </c>
      <c r="I796" s="20" t="str">
        <f ca="1">INDIRECT(_xlfn.TEXTJOIN("",TRUE,A803,"!",ADDRESS(22+(A804-1)*A800,13)))</f>
        <v>A</v>
      </c>
      <c r="J796" s="20">
        <f ca="1">INDIRECT(_xlfn.TEXTJOIN("",TRUE,A803,"!",ADDRESS(22+(A804-1)*A800,14)))</f>
        <v>8</v>
      </c>
    </row>
    <row r="797" spans="1:10" ht="27.95" customHeight="1" x14ac:dyDescent="0.25">
      <c r="A797" s="49" t="str">
        <f ca="1">INDIRECT(_xlfn.TEXTJOIN("",TRUE,A803,"!",ADDRESS(23+(A804-1)*A800,1)))</f>
        <v>AHP 005</v>
      </c>
      <c r="B797" s="50"/>
      <c r="C797" s="51" t="str">
        <f ca="1">INDIRECT(_xlfn.TEXTJOIN("",TRUE,A803,"!",ADDRESS(23+(A804-1)*A800,2)))</f>
        <v>Self Employment &amp; Entrepreneurship Development</v>
      </c>
      <c r="D797" s="52"/>
      <c r="E797" s="52"/>
      <c r="F797" s="52"/>
      <c r="G797" s="53"/>
      <c r="H797" s="20">
        <f ca="1">INDIRECT(_xlfn.TEXTJOIN("",TRUE,A803,"!",ADDRESS(23+(A804-1)*A800,6)))</f>
        <v>1</v>
      </c>
      <c r="I797" s="20" t="str">
        <f ca="1">INDIRECT(_xlfn.TEXTJOIN("",TRUE,A803,"!",ADDRESS(23+(A804-1)*A800,13)))</f>
        <v>A</v>
      </c>
      <c r="J797" s="20">
        <f ca="1">INDIRECT(_xlfn.TEXTJOIN("",TRUE,A803,"!",ADDRESS(23+(A804-1)*A800,14)))</f>
        <v>8</v>
      </c>
    </row>
    <row r="798" spans="1:10" ht="27.95" customHeight="1" x14ac:dyDescent="0.25">
      <c r="A798" s="49" t="str">
        <f ca="1">INDIRECT(_xlfn.TEXTJOIN("",TRUE,A803,"!",ADDRESS(24+(A804-1)*A800,1)))</f>
        <v>GP 02</v>
      </c>
      <c r="B798" s="50"/>
      <c r="C798" s="51" t="str">
        <f ca="1">INDIRECT(_xlfn.TEXTJOIN("",TRUE,A803,"!",ADDRESS(24+(A804-1)*A800,2)))</f>
        <v>General Proficiency ($)</v>
      </c>
      <c r="D798" s="52"/>
      <c r="E798" s="52"/>
      <c r="F798" s="52"/>
      <c r="G798" s="53"/>
      <c r="H798" s="20">
        <f ca="1">INDIRECT(_xlfn.TEXTJOIN("",TRUE,A803,"!",ADDRESS(24+(A804-1)*A800,6)))</f>
        <v>0</v>
      </c>
      <c r="I798" s="54" t="str">
        <f ca="1">INDIRECT(_xlfn.TEXTJOIN("",TRUE,A803,"!",ADDRESS(24+(A804-1)*A800,13)))</f>
        <v>Excellent</v>
      </c>
      <c r="J798" s="55"/>
    </row>
    <row r="799" spans="1:10" ht="27.95" customHeight="1" x14ac:dyDescent="0.25">
      <c r="A799" s="56" t="s">
        <v>54</v>
      </c>
      <c r="B799" s="56"/>
      <c r="C799" s="56"/>
      <c r="D799" s="56"/>
      <c r="E799" s="56"/>
      <c r="F799" s="56"/>
      <c r="G799" s="56"/>
      <c r="H799" s="16">
        <f ca="1">SUM(H787:H798)</f>
        <v>23</v>
      </c>
      <c r="I799" s="16" t="s">
        <v>46</v>
      </c>
      <c r="J799" s="16" t="e">
        <f ca="1">SUMPRODUCT(J787:J797,H787:H797)</f>
        <v>#N/A</v>
      </c>
    </row>
    <row r="800" spans="1:10" ht="27.95" customHeight="1" x14ac:dyDescent="0.25">
      <c r="A800" s="22">
        <f>ROWS(A787:B798)+9</f>
        <v>21</v>
      </c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27.95" customHeight="1" x14ac:dyDescent="0.25">
      <c r="A801" s="57" t="s">
        <v>42</v>
      </c>
      <c r="B801" s="57"/>
      <c r="C801" s="21">
        <f ca="1">INDIRECT(_xlfn.TEXTJOIN("",TRUE,A803,"!",ADDRESS(5+A804*A800,12)))</f>
        <v>19</v>
      </c>
      <c r="D801" s="57" t="s">
        <v>40</v>
      </c>
      <c r="E801" s="57"/>
      <c r="F801" s="18" t="e">
        <f ca="1">INDIRECT(_xlfn.TEXTJOIN("",TRUE,A803,"!",ADDRESS(5+A804*A800,8)))</f>
        <v>#N/A</v>
      </c>
      <c r="G801" s="57" t="s">
        <v>41</v>
      </c>
      <c r="H801" s="57"/>
      <c r="I801" s="58" t="e">
        <f ca="1">INDIRECT(_xlfn.TEXTJOIN("",TRUE,A803,"!",ADDRESS(5+A804*A800,10)))</f>
        <v>#N/A</v>
      </c>
      <c r="J801" s="58"/>
    </row>
    <row r="802" spans="1:10" ht="27.95" customHeight="1" x14ac:dyDescent="0.25">
      <c r="A802" s="19" t="s">
        <v>38</v>
      </c>
      <c r="B802" s="59" t="e">
        <f ca="1">INDIRECT(_xlfn.TEXTJOIN("",TRUE,A803,"!",ADDRESS(5+A804*A800,2)))</f>
        <v>#N/A</v>
      </c>
      <c r="C802" s="59"/>
      <c r="D802" s="60" t="s">
        <v>39</v>
      </c>
      <c r="E802" s="60"/>
      <c r="F802" s="61" t="e">
        <f ca="1">INDIRECT(_xlfn.TEXTJOIN("",TRUE,A803,"!",ADDRESS(5+A804*A800,5)))</f>
        <v>#N/A</v>
      </c>
      <c r="G802" s="61"/>
      <c r="H802" s="61"/>
      <c r="I802" s="61"/>
      <c r="J802" s="61"/>
    </row>
    <row r="803" spans="1:10" ht="27.95" customHeight="1" x14ac:dyDescent="0.25">
      <c r="A803" s="22" t="str">
        <f>A782</f>
        <v>TC_II</v>
      </c>
    </row>
    <row r="804" spans="1:10" ht="27.95" customHeight="1" x14ac:dyDescent="0.25">
      <c r="A804" s="22">
        <f>A783+1</f>
        <v>38</v>
      </c>
    </row>
    <row r="805" spans="1:10" ht="27.95" customHeight="1" x14ac:dyDescent="0.25">
      <c r="A805" s="62" t="s">
        <v>26</v>
      </c>
      <c r="B805" s="62"/>
      <c r="C805" s="62" t="str">
        <f ca="1">INDIRECT(_xlfn.TEXTJOIN("",TRUE,A824,"!",ADDRESS(9+(A825-1)*A821,2)))</f>
        <v>PRIYANSHU BISHT</v>
      </c>
      <c r="D805" s="62"/>
      <c r="E805" s="62"/>
      <c r="F805" s="62" t="s">
        <v>52</v>
      </c>
      <c r="G805" s="62"/>
      <c r="H805" s="62"/>
      <c r="I805" s="63">
        <f ca="1">INDIRECT(_xlfn.TEXTJOIN("",TRUE,A824,"!",ADDRESS(9+(A825-1)*A821,9)))</f>
        <v>250090101039</v>
      </c>
      <c r="J805" s="63"/>
    </row>
    <row r="806" spans="1:10" ht="27.95" customHeight="1" x14ac:dyDescent="0.25">
      <c r="A806" s="62" t="s">
        <v>27</v>
      </c>
      <c r="B806" s="62"/>
      <c r="C806" s="62" t="str">
        <f ca="1">INDIRECT(_xlfn.TEXTJOIN("",TRUE,A824,"!",ADDRESS(9+(A825-1)*A821,5)))</f>
        <v>RANJEET SINGH</v>
      </c>
      <c r="D806" s="62"/>
      <c r="E806" s="62"/>
      <c r="F806" s="64" t="s">
        <v>53</v>
      </c>
      <c r="G806" s="64"/>
      <c r="H806" s="64"/>
      <c r="I806" s="63">
        <f ca="1">INDIRECT(_xlfn.TEXTJOIN("",TRUE,A824,"!",ADDRESS(9+(A825-1)*A821,13)))</f>
        <v>0</v>
      </c>
      <c r="J806" s="63"/>
    </row>
    <row r="807" spans="1:10" ht="27.95" customHeight="1" x14ac:dyDescent="0.25">
      <c r="A807" s="59" t="s">
        <v>30</v>
      </c>
      <c r="B807" s="59"/>
      <c r="C807" s="59" t="s">
        <v>31</v>
      </c>
      <c r="D807" s="59"/>
      <c r="E807" s="59"/>
      <c r="F807" s="59"/>
      <c r="G807" s="59"/>
      <c r="H807" s="15" t="s">
        <v>32</v>
      </c>
      <c r="I807" s="15" t="s">
        <v>12</v>
      </c>
      <c r="J807" s="15" t="s">
        <v>36</v>
      </c>
    </row>
    <row r="808" spans="1:10" ht="27.95" customHeight="1" x14ac:dyDescent="0.25">
      <c r="A808" s="49" t="str">
        <f ca="1">INDIRECT(_xlfn.TEXTJOIN("",TRUE,A824,"!",ADDRESS(13+(A825-1)*A821,1)))</f>
        <v>AHT 001</v>
      </c>
      <c r="B808" s="50"/>
      <c r="C808" s="51" t="str">
        <f ca="1">INDIRECT(_xlfn.TEXTJOIN("",TRUE,A824,"!",ADDRESS(13+(A825-1)*A821,2)))</f>
        <v>Engineering Physics</v>
      </c>
      <c r="D808" s="52"/>
      <c r="E808" s="52"/>
      <c r="F808" s="52"/>
      <c r="G808" s="53"/>
      <c r="H808" s="20">
        <f ca="1">INDIRECT(_xlfn.TEXTJOIN("",TRUE,A824,"!",ADDRESS(13+(A825-1)*A821,6)))</f>
        <v>4</v>
      </c>
      <c r="I808" s="20" t="b">
        <f ca="1">INDIRECT(_xlfn.TEXTJOIN("",TRUE,A824,"!",ADDRESS(13+(A825-1)*A821,13)))</f>
        <v>0</v>
      </c>
      <c r="J808" s="20" t="e">
        <f ca="1">INDIRECT(_xlfn.TEXTJOIN("",TRUE,A824,"!",ADDRESS(13+(A825-1)*A821,14)))</f>
        <v>#N/A</v>
      </c>
    </row>
    <row r="809" spans="1:10" ht="27.95" customHeight="1" x14ac:dyDescent="0.25">
      <c r="A809" s="49" t="str">
        <f ca="1">INDIRECT(_xlfn.TEXTJOIN("",TRUE,A824,"!",ADDRESS(14+(A825-1)*A821,1)))</f>
        <v>AHT 005</v>
      </c>
      <c r="B809" s="50"/>
      <c r="C809" s="51" t="str">
        <f ca="1">INDIRECT(_xlfn.TEXTJOIN("",TRUE,A824,"!",ADDRESS(14+(A825-1)*A821,2)))</f>
        <v>Analytical Mathematics</v>
      </c>
      <c r="D809" s="52"/>
      <c r="E809" s="52"/>
      <c r="F809" s="52"/>
      <c r="G809" s="53"/>
      <c r="H809" s="20">
        <f ca="1">INDIRECT(_xlfn.TEXTJOIN("",TRUE,A824,"!",ADDRESS(14+(A825-1)*A821,6)))</f>
        <v>4</v>
      </c>
      <c r="I809" s="20" t="str">
        <f ca="1">INDIRECT(_xlfn.TEXTJOIN("",TRUE,A824,"!",ADDRESS(14+(A825-1)*A821,13)))</f>
        <v>A+</v>
      </c>
      <c r="J809" s="20">
        <f ca="1">INDIRECT(_xlfn.TEXTJOIN("",TRUE,A824,"!",ADDRESS(14+(A825-1)*A821,14)))</f>
        <v>9</v>
      </c>
    </row>
    <row r="810" spans="1:10" ht="27.95" customHeight="1" x14ac:dyDescent="0.25">
      <c r="A810" s="49" t="str">
        <f ca="1">INDIRECT(_xlfn.TEXTJOIN("",TRUE,A824,"!",ADDRESS(15+(A825-1)*A821,1)))</f>
        <v>EET 001</v>
      </c>
      <c r="B810" s="50"/>
      <c r="C810" s="51" t="str">
        <f ca="1">INDIRECT(_xlfn.TEXTJOIN("",TRUE,A824,"!",ADDRESS(15+(A825-1)*A821,2)))</f>
        <v>Basic Electrical Engineering</v>
      </c>
      <c r="D810" s="52"/>
      <c r="E810" s="52"/>
      <c r="F810" s="52"/>
      <c r="G810" s="53"/>
      <c r="H810" s="20">
        <f ca="1">INDIRECT(_xlfn.TEXTJOIN("",TRUE,A824,"!",ADDRESS(15+(A825-1)*A821,6)))</f>
        <v>4</v>
      </c>
      <c r="I810" s="20" t="str">
        <f ca="1">INDIRECT(_xlfn.TEXTJOIN("",TRUE,A824,"!",ADDRESS(15+(A825-1)*A821,13)))</f>
        <v>B+</v>
      </c>
      <c r="J810" s="20">
        <f ca="1">INDIRECT(_xlfn.TEXTJOIN("",TRUE,A824,"!",ADDRESS(15+(A825-1)*A821,14)))</f>
        <v>7</v>
      </c>
    </row>
    <row r="811" spans="1:10" ht="27.95" customHeight="1" x14ac:dyDescent="0.25">
      <c r="A811" s="49" t="str">
        <f ca="1">INDIRECT(_xlfn.TEXTJOIN("",TRUE,A824,"!",ADDRESS(16+(A825-1)*A821,1)))</f>
        <v>CST 001</v>
      </c>
      <c r="B811" s="50"/>
      <c r="C811" s="51" t="str">
        <f ca="1">INDIRECT(_xlfn.TEXTJOIN("",TRUE,A824,"!",ADDRESS(16+(A825-1)*A821,2)))</f>
        <v>Programming for Problem Solving</v>
      </c>
      <c r="D811" s="52"/>
      <c r="E811" s="52"/>
      <c r="F811" s="52"/>
      <c r="G811" s="53"/>
      <c r="H811" s="20">
        <f ca="1">INDIRECT(_xlfn.TEXTJOIN("",TRUE,A824,"!",ADDRESS(16+(A825-1)*A821,6)))</f>
        <v>4</v>
      </c>
      <c r="I811" s="20" t="str">
        <f ca="1">INDIRECT(_xlfn.TEXTJOIN("",TRUE,A824,"!",ADDRESS(16+(A825-1)*A821,13)))</f>
        <v>A</v>
      </c>
      <c r="J811" s="20">
        <f ca="1">INDIRECT(_xlfn.TEXTJOIN("",TRUE,A824,"!",ADDRESS(16+(A825-1)*A821,14)))</f>
        <v>8</v>
      </c>
    </row>
    <row r="812" spans="1:10" ht="27.95" customHeight="1" x14ac:dyDescent="0.25">
      <c r="A812" s="49" t="str">
        <f ca="1">INDIRECT(_xlfn.TEXTJOIN("",TRUE,A824,"!",ADDRESS(17+(A825-1)*A821,1)))</f>
        <v>AHT 004</v>
      </c>
      <c r="B812" s="50"/>
      <c r="C812" s="51" t="str">
        <f ca="1">INDIRECT(_xlfn.TEXTJOIN("",TRUE,A824,"!",ADDRESS(17+(A825-1)*A821,2)))</f>
        <v>Environmental Studies ($)</v>
      </c>
      <c r="D812" s="52"/>
      <c r="E812" s="52"/>
      <c r="F812" s="52"/>
      <c r="G812" s="53"/>
      <c r="H812" s="20">
        <f ca="1">INDIRECT(_xlfn.TEXTJOIN("",TRUE,A824,"!",ADDRESS(17+(A825-1)*A821,6)))</f>
        <v>0</v>
      </c>
      <c r="I812" s="20" t="str">
        <f ca="1">INDIRECT(_xlfn.TEXTJOIN("",TRUE,A824,"!",ADDRESS(17+(A825-1)*A821,13)))</f>
        <v>P</v>
      </c>
      <c r="J812" s="20">
        <f ca="1">INDIRECT(_xlfn.TEXTJOIN("",TRUE,A824,"!",ADDRESS(17+(A825-1)*A821,14)))</f>
        <v>4</v>
      </c>
    </row>
    <row r="813" spans="1:10" ht="27.95" customHeight="1" x14ac:dyDescent="0.25">
      <c r="A813" s="49" t="str">
        <f ca="1">INDIRECT(_xlfn.TEXTJOIN("",TRUE,A824,"!",ADDRESS(18+(A825-1)*A821,1)))</f>
        <v>AHP 001</v>
      </c>
      <c r="B813" s="50"/>
      <c r="C813" s="51" t="str">
        <f ca="1">INDIRECT(_xlfn.TEXTJOIN("",TRUE,A824,"!",ADDRESS(18+(A825-1)*A821,2)))</f>
        <v>Engineering Physics Lab</v>
      </c>
      <c r="D813" s="52"/>
      <c r="E813" s="52"/>
      <c r="F813" s="52"/>
      <c r="G813" s="53"/>
      <c r="H813" s="20">
        <f ca="1">INDIRECT(_xlfn.TEXTJOIN("",TRUE,A824,"!",ADDRESS(18+(A825-1)*A821,6)))</f>
        <v>1</v>
      </c>
      <c r="I813" s="20" t="str">
        <f ca="1">INDIRECT(_xlfn.TEXTJOIN("",TRUE,A824,"!",ADDRESS(18+(A825-1)*A821,13)))</f>
        <v>B+</v>
      </c>
      <c r="J813" s="20">
        <f ca="1">INDIRECT(_xlfn.TEXTJOIN("",TRUE,A824,"!",ADDRESS(18+(A825-1)*A821,14)))</f>
        <v>7</v>
      </c>
    </row>
    <row r="814" spans="1:10" ht="27.95" customHeight="1" x14ac:dyDescent="0.25">
      <c r="A814" s="49" t="str">
        <f ca="1">INDIRECT(_xlfn.TEXTJOIN("",TRUE,A824,"!",ADDRESS(19+(A825-1)*A821,1)))</f>
        <v>EEP 001</v>
      </c>
      <c r="B814" s="50"/>
      <c r="C814" s="51" t="str">
        <f ca="1">INDIRECT(_xlfn.TEXTJOIN("",TRUE,A824,"!",ADDRESS(19+(A825-1)*A821,2)))</f>
        <v>Basic Electrical Engineering Lab</v>
      </c>
      <c r="D814" s="52"/>
      <c r="E814" s="52"/>
      <c r="F814" s="52"/>
      <c r="G814" s="53"/>
      <c r="H814" s="20">
        <f ca="1">INDIRECT(_xlfn.TEXTJOIN("",TRUE,A824,"!",ADDRESS(19+(A825-1)*A821,6)))</f>
        <v>1</v>
      </c>
      <c r="I814" s="20" t="str">
        <f ca="1">INDIRECT(_xlfn.TEXTJOIN("",TRUE,A824,"!",ADDRESS(19+(A825-1)*A821,13)))</f>
        <v>A+</v>
      </c>
      <c r="J814" s="20">
        <f ca="1">INDIRECT(_xlfn.TEXTJOIN("",TRUE,A824,"!",ADDRESS(19+(A825-1)*A821,14)))</f>
        <v>9</v>
      </c>
    </row>
    <row r="815" spans="1:10" ht="27.95" customHeight="1" x14ac:dyDescent="0.25">
      <c r="A815" s="49" t="str">
        <f ca="1">INDIRECT(_xlfn.TEXTJOIN("",TRUE,A824,"!",ADDRESS(20+(A825-1)*A821,1)))</f>
        <v>CSP 001</v>
      </c>
      <c r="B815" s="50"/>
      <c r="C815" s="51" t="str">
        <f ca="1">INDIRECT(_xlfn.TEXTJOIN("",TRUE,A824,"!",ADDRESS(20+(A825-1)*A821,2)))</f>
        <v>Programming for Problem Solving Lab</v>
      </c>
      <c r="D815" s="52"/>
      <c r="E815" s="52"/>
      <c r="F815" s="52"/>
      <c r="G815" s="53"/>
      <c r="H815" s="20">
        <f ca="1">INDIRECT(_xlfn.TEXTJOIN("",TRUE,A824,"!",ADDRESS(20+(A825-1)*A821,6)))</f>
        <v>1</v>
      </c>
      <c r="I815" s="20" t="str">
        <f ca="1">INDIRECT(_xlfn.TEXTJOIN("",TRUE,A824,"!",ADDRESS(20+(A825-1)*A821,13)))</f>
        <v>B+</v>
      </c>
      <c r="J815" s="20">
        <f ca="1">INDIRECT(_xlfn.TEXTJOIN("",TRUE,A824,"!",ADDRESS(20+(A825-1)*A821,14)))</f>
        <v>7</v>
      </c>
    </row>
    <row r="816" spans="1:10" ht="27.95" customHeight="1" x14ac:dyDescent="0.25">
      <c r="A816" s="49" t="str">
        <f ca="1">INDIRECT(_xlfn.TEXTJOIN("",TRUE,A824,"!",ADDRESS(21+(A825-1)*A821,1)))</f>
        <v>MEP 002</v>
      </c>
      <c r="B816" s="50"/>
      <c r="C816" s="51" t="str">
        <f ca="1">INDIRECT(_xlfn.TEXTJOIN("",TRUE,A824,"!",ADDRESS(21+(A825-1)*A821,2)))</f>
        <v>Engineering Graphics &amp; Design Lab</v>
      </c>
      <c r="D816" s="52"/>
      <c r="E816" s="52"/>
      <c r="F816" s="52"/>
      <c r="G816" s="53"/>
      <c r="H816" s="20">
        <f ca="1">INDIRECT(_xlfn.TEXTJOIN("",TRUE,A824,"!",ADDRESS(21+(A825-1)*A821,6)))</f>
        <v>2</v>
      </c>
      <c r="I816" s="20" t="str">
        <f ca="1">INDIRECT(_xlfn.TEXTJOIN("",TRUE,A824,"!",ADDRESS(21+(A825-1)*A821,13)))</f>
        <v>C</v>
      </c>
      <c r="J816" s="20">
        <f ca="1">INDIRECT(_xlfn.TEXTJOIN("",TRUE,A824,"!",ADDRESS(21+(A825-1)*A821,14)))</f>
        <v>5</v>
      </c>
    </row>
    <row r="817" spans="1:10" ht="27.95" customHeight="1" x14ac:dyDescent="0.25">
      <c r="A817" s="49" t="str">
        <f ca="1">INDIRECT(_xlfn.TEXTJOIN("",TRUE,A824,"!",ADDRESS(22+(A825-1)*A821,1)))</f>
        <v>AHP 003</v>
      </c>
      <c r="B817" s="50"/>
      <c r="C817" s="51" t="str">
        <f ca="1">INDIRECT(_xlfn.TEXTJOIN("",TRUE,A824,"!",ADDRESS(22+(A825-1)*A821,2)))</f>
        <v>Introduction to Digital Marketing Lab</v>
      </c>
      <c r="D817" s="52"/>
      <c r="E817" s="52"/>
      <c r="F817" s="52"/>
      <c r="G817" s="53"/>
      <c r="H817" s="20">
        <f ca="1">INDIRECT(_xlfn.TEXTJOIN("",TRUE,A824,"!",ADDRESS(22+(A825-1)*A821,6)))</f>
        <v>1</v>
      </c>
      <c r="I817" s="20" t="str">
        <f ca="1">INDIRECT(_xlfn.TEXTJOIN("",TRUE,A824,"!",ADDRESS(22+(A825-1)*A821,13)))</f>
        <v>A+</v>
      </c>
      <c r="J817" s="20">
        <f ca="1">INDIRECT(_xlfn.TEXTJOIN("",TRUE,A824,"!",ADDRESS(22+(A825-1)*A821,14)))</f>
        <v>9</v>
      </c>
    </row>
    <row r="818" spans="1:10" ht="27.95" customHeight="1" x14ac:dyDescent="0.25">
      <c r="A818" s="49" t="str">
        <f ca="1">INDIRECT(_xlfn.TEXTJOIN("",TRUE,A824,"!",ADDRESS(23+(A825-1)*A821,1)))</f>
        <v>AHP 005</v>
      </c>
      <c r="B818" s="50"/>
      <c r="C818" s="51" t="str">
        <f ca="1">INDIRECT(_xlfn.TEXTJOIN("",TRUE,A824,"!",ADDRESS(23+(A825-1)*A821,2)))</f>
        <v>Self Employment &amp; Entrepreneurship Development</v>
      </c>
      <c r="D818" s="52"/>
      <c r="E818" s="52"/>
      <c r="F818" s="52"/>
      <c r="G818" s="53"/>
      <c r="H818" s="20">
        <f ca="1">INDIRECT(_xlfn.TEXTJOIN("",TRUE,A824,"!",ADDRESS(23+(A825-1)*A821,6)))</f>
        <v>1</v>
      </c>
      <c r="I818" s="20" t="str">
        <f ca="1">INDIRECT(_xlfn.TEXTJOIN("",TRUE,A824,"!",ADDRESS(23+(A825-1)*A821,13)))</f>
        <v>B+</v>
      </c>
      <c r="J818" s="20">
        <f ca="1">INDIRECT(_xlfn.TEXTJOIN("",TRUE,A824,"!",ADDRESS(23+(A825-1)*A821,14)))</f>
        <v>7</v>
      </c>
    </row>
    <row r="819" spans="1:10" ht="27.95" customHeight="1" x14ac:dyDescent="0.25">
      <c r="A819" s="49" t="str">
        <f ca="1">INDIRECT(_xlfn.TEXTJOIN("",TRUE,A824,"!",ADDRESS(24+(A825-1)*A821,1)))</f>
        <v>GP 02</v>
      </c>
      <c r="B819" s="50"/>
      <c r="C819" s="51" t="str">
        <f ca="1">INDIRECT(_xlfn.TEXTJOIN("",TRUE,A824,"!",ADDRESS(24+(A825-1)*A821,2)))</f>
        <v>General Proficiency ($)</v>
      </c>
      <c r="D819" s="52"/>
      <c r="E819" s="52"/>
      <c r="F819" s="52"/>
      <c r="G819" s="53"/>
      <c r="H819" s="20">
        <f ca="1">INDIRECT(_xlfn.TEXTJOIN("",TRUE,A824,"!",ADDRESS(24+(A825-1)*A821,6)))</f>
        <v>0</v>
      </c>
      <c r="I819" s="54" t="str">
        <f ca="1">INDIRECT(_xlfn.TEXTJOIN("",TRUE,A824,"!",ADDRESS(24+(A825-1)*A821,13)))</f>
        <v>Excellent</v>
      </c>
      <c r="J819" s="55"/>
    </row>
    <row r="820" spans="1:10" ht="27.95" customHeight="1" x14ac:dyDescent="0.25">
      <c r="A820" s="56" t="s">
        <v>54</v>
      </c>
      <c r="B820" s="56"/>
      <c r="C820" s="56"/>
      <c r="D820" s="56"/>
      <c r="E820" s="56"/>
      <c r="F820" s="56"/>
      <c r="G820" s="56"/>
      <c r="H820" s="16">
        <f ca="1">SUM(H808:H819)</f>
        <v>23</v>
      </c>
      <c r="I820" s="16" t="s">
        <v>46</v>
      </c>
      <c r="J820" s="16" t="e">
        <f ca="1">SUMPRODUCT(J808:J818,H808:H818)</f>
        <v>#N/A</v>
      </c>
    </row>
    <row r="821" spans="1:10" ht="27.95" customHeight="1" x14ac:dyDescent="0.25">
      <c r="A821" s="22">
        <f>ROWS(A808:B819)+9</f>
        <v>21</v>
      </c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27.95" customHeight="1" x14ac:dyDescent="0.25">
      <c r="A822" s="57" t="s">
        <v>42</v>
      </c>
      <c r="B822" s="57"/>
      <c r="C822" s="21">
        <f ca="1">INDIRECT(_xlfn.TEXTJOIN("",TRUE,A824,"!",ADDRESS(5+A825*A821,12)))</f>
        <v>19</v>
      </c>
      <c r="D822" s="57" t="s">
        <v>40</v>
      </c>
      <c r="E822" s="57"/>
      <c r="F822" s="18" t="e">
        <f ca="1">INDIRECT(_xlfn.TEXTJOIN("",TRUE,A824,"!",ADDRESS(5+A825*A821,8)))</f>
        <v>#N/A</v>
      </c>
      <c r="G822" s="57" t="s">
        <v>41</v>
      </c>
      <c r="H822" s="57"/>
      <c r="I822" s="58" t="e">
        <f ca="1">INDIRECT(_xlfn.TEXTJOIN("",TRUE,A824,"!",ADDRESS(5+A825*A821,10)))</f>
        <v>#N/A</v>
      </c>
      <c r="J822" s="58"/>
    </row>
    <row r="823" spans="1:10" ht="27.95" customHeight="1" x14ac:dyDescent="0.25">
      <c r="A823" s="19" t="s">
        <v>38</v>
      </c>
      <c r="B823" s="59" t="e">
        <f ca="1">INDIRECT(_xlfn.TEXTJOIN("",TRUE,A824,"!",ADDRESS(5+A825*A821,2)))</f>
        <v>#N/A</v>
      </c>
      <c r="C823" s="59"/>
      <c r="D823" s="60" t="s">
        <v>39</v>
      </c>
      <c r="E823" s="60"/>
      <c r="F823" s="61" t="e">
        <f ca="1">INDIRECT(_xlfn.TEXTJOIN("",TRUE,A824,"!",ADDRESS(5+A825*A821,5)))</f>
        <v>#N/A</v>
      </c>
      <c r="G823" s="61"/>
      <c r="H823" s="61"/>
      <c r="I823" s="61"/>
      <c r="J823" s="61"/>
    </row>
    <row r="824" spans="1:10" ht="27.95" customHeight="1" x14ac:dyDescent="0.25">
      <c r="A824" s="22" t="str">
        <f>A803</f>
        <v>TC_II</v>
      </c>
    </row>
    <row r="825" spans="1:10" ht="27.95" customHeight="1" x14ac:dyDescent="0.25">
      <c r="A825" s="22">
        <f>A804+1</f>
        <v>39</v>
      </c>
    </row>
    <row r="826" spans="1:10" ht="27.95" customHeight="1" x14ac:dyDescent="0.25">
      <c r="A826" s="62" t="s">
        <v>26</v>
      </c>
      <c r="B826" s="62"/>
      <c r="C826" s="62" t="str">
        <f ca="1">INDIRECT(_xlfn.TEXTJOIN("",TRUE,A845,"!",ADDRESS(9+(A846-1)*A842,2)))</f>
        <v>PRIYANSHU KUMAR PANDEY</v>
      </c>
      <c r="D826" s="62"/>
      <c r="E826" s="62"/>
      <c r="F826" s="62" t="s">
        <v>52</v>
      </c>
      <c r="G826" s="62"/>
      <c r="H826" s="62"/>
      <c r="I826" s="63">
        <f ca="1">INDIRECT(_xlfn.TEXTJOIN("",TRUE,A845,"!",ADDRESS(9+(A846-1)*A842,9)))</f>
        <v>250090101040</v>
      </c>
      <c r="J826" s="63"/>
    </row>
    <row r="827" spans="1:10" ht="27.95" customHeight="1" x14ac:dyDescent="0.25">
      <c r="A827" s="62" t="s">
        <v>27</v>
      </c>
      <c r="B827" s="62"/>
      <c r="C827" s="62" t="str">
        <f ca="1">INDIRECT(_xlfn.TEXTJOIN("",TRUE,A845,"!",ADDRESS(9+(A846-1)*A842,5)))</f>
        <v>ANIL KUMAR PANDEY</v>
      </c>
      <c r="D827" s="62"/>
      <c r="E827" s="62"/>
      <c r="F827" s="64" t="s">
        <v>53</v>
      </c>
      <c r="G827" s="64"/>
      <c r="H827" s="64"/>
      <c r="I827" s="63">
        <f ca="1">INDIRECT(_xlfn.TEXTJOIN("",TRUE,A845,"!",ADDRESS(9+(A846-1)*A842,13)))</f>
        <v>0</v>
      </c>
      <c r="J827" s="63"/>
    </row>
    <row r="828" spans="1:10" ht="27.95" customHeight="1" x14ac:dyDescent="0.25">
      <c r="A828" s="59" t="s">
        <v>30</v>
      </c>
      <c r="B828" s="59"/>
      <c r="C828" s="59" t="s">
        <v>31</v>
      </c>
      <c r="D828" s="59"/>
      <c r="E828" s="59"/>
      <c r="F828" s="59"/>
      <c r="G828" s="59"/>
      <c r="H828" s="15" t="s">
        <v>32</v>
      </c>
      <c r="I828" s="15" t="s">
        <v>12</v>
      </c>
      <c r="J828" s="15" t="s">
        <v>36</v>
      </c>
    </row>
    <row r="829" spans="1:10" ht="27.95" customHeight="1" x14ac:dyDescent="0.25">
      <c r="A829" s="49" t="str">
        <f ca="1">INDIRECT(_xlfn.TEXTJOIN("",TRUE,A845,"!",ADDRESS(13+(A846-1)*A842,1)))</f>
        <v>AHT 001</v>
      </c>
      <c r="B829" s="50"/>
      <c r="C829" s="51" t="str">
        <f ca="1">INDIRECT(_xlfn.TEXTJOIN("",TRUE,A845,"!",ADDRESS(13+(A846-1)*A842,2)))</f>
        <v>Engineering Physics</v>
      </c>
      <c r="D829" s="52"/>
      <c r="E829" s="52"/>
      <c r="F829" s="52"/>
      <c r="G829" s="53"/>
      <c r="H829" s="20">
        <f ca="1">INDIRECT(_xlfn.TEXTJOIN("",TRUE,A845,"!",ADDRESS(13+(A846-1)*A842,6)))</f>
        <v>4</v>
      </c>
      <c r="I829" s="20" t="b">
        <f ca="1">INDIRECT(_xlfn.TEXTJOIN("",TRUE,A845,"!",ADDRESS(13+(A846-1)*A842,13)))</f>
        <v>0</v>
      </c>
      <c r="J829" s="20" t="e">
        <f ca="1">INDIRECT(_xlfn.TEXTJOIN("",TRUE,A845,"!",ADDRESS(13+(A846-1)*A842,14)))</f>
        <v>#N/A</v>
      </c>
    </row>
    <row r="830" spans="1:10" ht="27.95" customHeight="1" x14ac:dyDescent="0.25">
      <c r="A830" s="49" t="str">
        <f ca="1">INDIRECT(_xlfn.TEXTJOIN("",TRUE,A845,"!",ADDRESS(14+(A846-1)*A842,1)))</f>
        <v>AHT 005</v>
      </c>
      <c r="B830" s="50"/>
      <c r="C830" s="51" t="str">
        <f ca="1">INDIRECT(_xlfn.TEXTJOIN("",TRUE,A845,"!",ADDRESS(14+(A846-1)*A842,2)))</f>
        <v>Analytical Mathematics</v>
      </c>
      <c r="D830" s="52"/>
      <c r="E830" s="52"/>
      <c r="F830" s="52"/>
      <c r="G830" s="53"/>
      <c r="H830" s="20">
        <f ca="1">INDIRECT(_xlfn.TEXTJOIN("",TRUE,A845,"!",ADDRESS(14+(A846-1)*A842,6)))</f>
        <v>4</v>
      </c>
      <c r="I830" s="20" t="str">
        <f ca="1">INDIRECT(_xlfn.TEXTJOIN("",TRUE,A845,"!",ADDRESS(14+(A846-1)*A842,13)))</f>
        <v>C</v>
      </c>
      <c r="J830" s="20">
        <f ca="1">INDIRECT(_xlfn.TEXTJOIN("",TRUE,A845,"!",ADDRESS(14+(A846-1)*A842,14)))</f>
        <v>5</v>
      </c>
    </row>
    <row r="831" spans="1:10" ht="27.95" customHeight="1" x14ac:dyDescent="0.25">
      <c r="A831" s="49" t="str">
        <f ca="1">INDIRECT(_xlfn.TEXTJOIN("",TRUE,A845,"!",ADDRESS(15+(A846-1)*A842,1)))</f>
        <v>EET 001</v>
      </c>
      <c r="B831" s="50"/>
      <c r="C831" s="51" t="str">
        <f ca="1">INDIRECT(_xlfn.TEXTJOIN("",TRUE,A845,"!",ADDRESS(15+(A846-1)*A842,2)))</f>
        <v>Basic Electrical Engineering</v>
      </c>
      <c r="D831" s="52"/>
      <c r="E831" s="52"/>
      <c r="F831" s="52"/>
      <c r="G831" s="53"/>
      <c r="H831" s="20">
        <f ca="1">INDIRECT(_xlfn.TEXTJOIN("",TRUE,A845,"!",ADDRESS(15+(A846-1)*A842,6)))</f>
        <v>4</v>
      </c>
      <c r="I831" s="20" t="str">
        <f ca="1">INDIRECT(_xlfn.TEXTJOIN("",TRUE,A845,"!",ADDRESS(15+(A846-1)*A842,13)))</f>
        <v>B+</v>
      </c>
      <c r="J831" s="20">
        <f ca="1">INDIRECT(_xlfn.TEXTJOIN("",TRUE,A845,"!",ADDRESS(15+(A846-1)*A842,14)))</f>
        <v>7</v>
      </c>
    </row>
    <row r="832" spans="1:10" ht="27.95" customHeight="1" x14ac:dyDescent="0.25">
      <c r="A832" s="49" t="str">
        <f ca="1">INDIRECT(_xlfn.TEXTJOIN("",TRUE,A845,"!",ADDRESS(16+(A846-1)*A842,1)))</f>
        <v>CST 001</v>
      </c>
      <c r="B832" s="50"/>
      <c r="C832" s="51" t="str">
        <f ca="1">INDIRECT(_xlfn.TEXTJOIN("",TRUE,A845,"!",ADDRESS(16+(A846-1)*A842,2)))</f>
        <v>Programming for Problem Solving</v>
      </c>
      <c r="D832" s="52"/>
      <c r="E832" s="52"/>
      <c r="F832" s="52"/>
      <c r="G832" s="53"/>
      <c r="H832" s="20">
        <f ca="1">INDIRECT(_xlfn.TEXTJOIN("",TRUE,A845,"!",ADDRESS(16+(A846-1)*A842,6)))</f>
        <v>4</v>
      </c>
      <c r="I832" s="20" t="str">
        <f ca="1">INDIRECT(_xlfn.TEXTJOIN("",TRUE,A845,"!",ADDRESS(16+(A846-1)*A842,13)))</f>
        <v>B</v>
      </c>
      <c r="J832" s="20">
        <f ca="1">INDIRECT(_xlfn.TEXTJOIN("",TRUE,A845,"!",ADDRESS(16+(A846-1)*A842,14)))</f>
        <v>6</v>
      </c>
    </row>
    <row r="833" spans="1:10" ht="27.95" customHeight="1" x14ac:dyDescent="0.25">
      <c r="A833" s="49" t="str">
        <f ca="1">INDIRECT(_xlfn.TEXTJOIN("",TRUE,A845,"!",ADDRESS(17+(A846-1)*A842,1)))</f>
        <v>AHT 004</v>
      </c>
      <c r="B833" s="50"/>
      <c r="C833" s="51" t="str">
        <f ca="1">INDIRECT(_xlfn.TEXTJOIN("",TRUE,A845,"!",ADDRESS(17+(A846-1)*A842,2)))</f>
        <v>Environmental Studies ($)</v>
      </c>
      <c r="D833" s="52"/>
      <c r="E833" s="52"/>
      <c r="F833" s="52"/>
      <c r="G833" s="53"/>
      <c r="H833" s="20">
        <f ca="1">INDIRECT(_xlfn.TEXTJOIN("",TRUE,A845,"!",ADDRESS(17+(A846-1)*A842,6)))</f>
        <v>0</v>
      </c>
      <c r="I833" s="20" t="str">
        <f ca="1">INDIRECT(_xlfn.TEXTJOIN("",TRUE,A845,"!",ADDRESS(17+(A846-1)*A842,13)))</f>
        <v>B+</v>
      </c>
      <c r="J833" s="20">
        <f ca="1">INDIRECT(_xlfn.TEXTJOIN("",TRUE,A845,"!",ADDRESS(17+(A846-1)*A842,14)))</f>
        <v>7</v>
      </c>
    </row>
    <row r="834" spans="1:10" ht="27.95" customHeight="1" x14ac:dyDescent="0.25">
      <c r="A834" s="49" t="str">
        <f ca="1">INDIRECT(_xlfn.TEXTJOIN("",TRUE,A845,"!",ADDRESS(18+(A846-1)*A842,1)))</f>
        <v>AHP 001</v>
      </c>
      <c r="B834" s="50"/>
      <c r="C834" s="51" t="str">
        <f ca="1">INDIRECT(_xlfn.TEXTJOIN("",TRUE,A845,"!",ADDRESS(18+(A846-1)*A842,2)))</f>
        <v>Engineering Physics Lab</v>
      </c>
      <c r="D834" s="52"/>
      <c r="E834" s="52"/>
      <c r="F834" s="52"/>
      <c r="G834" s="53"/>
      <c r="H834" s="20">
        <f ca="1">INDIRECT(_xlfn.TEXTJOIN("",TRUE,A845,"!",ADDRESS(18+(A846-1)*A842,6)))</f>
        <v>1</v>
      </c>
      <c r="I834" s="20" t="str">
        <f ca="1">INDIRECT(_xlfn.TEXTJOIN("",TRUE,A845,"!",ADDRESS(18+(A846-1)*A842,13)))</f>
        <v>B+</v>
      </c>
      <c r="J834" s="20">
        <f ca="1">INDIRECT(_xlfn.TEXTJOIN("",TRUE,A845,"!",ADDRESS(18+(A846-1)*A842,14)))</f>
        <v>7</v>
      </c>
    </row>
    <row r="835" spans="1:10" ht="27.95" customHeight="1" x14ac:dyDescent="0.25">
      <c r="A835" s="49" t="str">
        <f ca="1">INDIRECT(_xlfn.TEXTJOIN("",TRUE,A845,"!",ADDRESS(19+(A846-1)*A842,1)))</f>
        <v>EEP 001</v>
      </c>
      <c r="B835" s="50"/>
      <c r="C835" s="51" t="str">
        <f ca="1">INDIRECT(_xlfn.TEXTJOIN("",TRUE,A845,"!",ADDRESS(19+(A846-1)*A842,2)))</f>
        <v>Basic Electrical Engineering Lab</v>
      </c>
      <c r="D835" s="52"/>
      <c r="E835" s="52"/>
      <c r="F835" s="52"/>
      <c r="G835" s="53"/>
      <c r="H835" s="20">
        <f ca="1">INDIRECT(_xlfn.TEXTJOIN("",TRUE,A845,"!",ADDRESS(19+(A846-1)*A842,6)))</f>
        <v>1</v>
      </c>
      <c r="I835" s="20" t="str">
        <f ca="1">INDIRECT(_xlfn.TEXTJOIN("",TRUE,A845,"!",ADDRESS(19+(A846-1)*A842,13)))</f>
        <v>O</v>
      </c>
      <c r="J835" s="20">
        <f ca="1">INDIRECT(_xlfn.TEXTJOIN("",TRUE,A845,"!",ADDRESS(19+(A846-1)*A842,14)))</f>
        <v>10</v>
      </c>
    </row>
    <row r="836" spans="1:10" ht="27.95" customHeight="1" x14ac:dyDescent="0.25">
      <c r="A836" s="49" t="str">
        <f ca="1">INDIRECT(_xlfn.TEXTJOIN("",TRUE,A845,"!",ADDRESS(20+(A846-1)*A842,1)))</f>
        <v>CSP 001</v>
      </c>
      <c r="B836" s="50"/>
      <c r="C836" s="51" t="str">
        <f ca="1">INDIRECT(_xlfn.TEXTJOIN("",TRUE,A845,"!",ADDRESS(20+(A846-1)*A842,2)))</f>
        <v>Programming for Problem Solving Lab</v>
      </c>
      <c r="D836" s="52"/>
      <c r="E836" s="52"/>
      <c r="F836" s="52"/>
      <c r="G836" s="53"/>
      <c r="H836" s="20">
        <f ca="1">INDIRECT(_xlfn.TEXTJOIN("",TRUE,A845,"!",ADDRESS(20+(A846-1)*A842,6)))</f>
        <v>1</v>
      </c>
      <c r="I836" s="20" t="str">
        <f ca="1">INDIRECT(_xlfn.TEXTJOIN("",TRUE,A845,"!",ADDRESS(20+(A846-1)*A842,13)))</f>
        <v>A+</v>
      </c>
      <c r="J836" s="20">
        <f ca="1">INDIRECT(_xlfn.TEXTJOIN("",TRUE,A845,"!",ADDRESS(20+(A846-1)*A842,14)))</f>
        <v>9</v>
      </c>
    </row>
    <row r="837" spans="1:10" ht="27.95" customHeight="1" x14ac:dyDescent="0.25">
      <c r="A837" s="49" t="str">
        <f ca="1">INDIRECT(_xlfn.TEXTJOIN("",TRUE,A845,"!",ADDRESS(21+(A846-1)*A842,1)))</f>
        <v>MEP 002</v>
      </c>
      <c r="B837" s="50"/>
      <c r="C837" s="51" t="str">
        <f ca="1">INDIRECT(_xlfn.TEXTJOIN("",TRUE,A845,"!",ADDRESS(21+(A846-1)*A842,2)))</f>
        <v>Engineering Graphics &amp; Design Lab</v>
      </c>
      <c r="D837" s="52"/>
      <c r="E837" s="52"/>
      <c r="F837" s="52"/>
      <c r="G837" s="53"/>
      <c r="H837" s="20">
        <f ca="1">INDIRECT(_xlfn.TEXTJOIN("",TRUE,A845,"!",ADDRESS(21+(A846-1)*A842,6)))</f>
        <v>2</v>
      </c>
      <c r="I837" s="20" t="str">
        <f ca="1">INDIRECT(_xlfn.TEXTJOIN("",TRUE,A845,"!",ADDRESS(21+(A846-1)*A842,13)))</f>
        <v>B+</v>
      </c>
      <c r="J837" s="20">
        <f ca="1">INDIRECT(_xlfn.TEXTJOIN("",TRUE,A845,"!",ADDRESS(21+(A846-1)*A842,14)))</f>
        <v>7</v>
      </c>
    </row>
    <row r="838" spans="1:10" ht="27.95" customHeight="1" x14ac:dyDescent="0.25">
      <c r="A838" s="49" t="str">
        <f ca="1">INDIRECT(_xlfn.TEXTJOIN("",TRUE,A845,"!",ADDRESS(22+(A846-1)*A842,1)))</f>
        <v>AHP 003</v>
      </c>
      <c r="B838" s="50"/>
      <c r="C838" s="51" t="str">
        <f ca="1">INDIRECT(_xlfn.TEXTJOIN("",TRUE,A845,"!",ADDRESS(22+(A846-1)*A842,2)))</f>
        <v>Introduction to Digital Marketing Lab</v>
      </c>
      <c r="D838" s="52"/>
      <c r="E838" s="52"/>
      <c r="F838" s="52"/>
      <c r="G838" s="53"/>
      <c r="H838" s="20">
        <f ca="1">INDIRECT(_xlfn.TEXTJOIN("",TRUE,A845,"!",ADDRESS(22+(A846-1)*A842,6)))</f>
        <v>1</v>
      </c>
      <c r="I838" s="20" t="str">
        <f ca="1">INDIRECT(_xlfn.TEXTJOIN("",TRUE,A845,"!",ADDRESS(22+(A846-1)*A842,13)))</f>
        <v>A</v>
      </c>
      <c r="J838" s="20">
        <f ca="1">INDIRECT(_xlfn.TEXTJOIN("",TRUE,A845,"!",ADDRESS(22+(A846-1)*A842,14)))</f>
        <v>8</v>
      </c>
    </row>
    <row r="839" spans="1:10" ht="27.95" customHeight="1" x14ac:dyDescent="0.25">
      <c r="A839" s="49" t="str">
        <f ca="1">INDIRECT(_xlfn.TEXTJOIN("",TRUE,A845,"!",ADDRESS(23+(A846-1)*A842,1)))</f>
        <v>AHP 005</v>
      </c>
      <c r="B839" s="50"/>
      <c r="C839" s="51" t="str">
        <f ca="1">INDIRECT(_xlfn.TEXTJOIN("",TRUE,A845,"!",ADDRESS(23+(A846-1)*A842,2)))</f>
        <v>Self Employment &amp; Entrepreneurship Development</v>
      </c>
      <c r="D839" s="52"/>
      <c r="E839" s="52"/>
      <c r="F839" s="52"/>
      <c r="G839" s="53"/>
      <c r="H839" s="20">
        <f ca="1">INDIRECT(_xlfn.TEXTJOIN("",TRUE,A845,"!",ADDRESS(23+(A846-1)*A842,6)))</f>
        <v>1</v>
      </c>
      <c r="I839" s="20" t="str">
        <f ca="1">INDIRECT(_xlfn.TEXTJOIN("",TRUE,A845,"!",ADDRESS(23+(A846-1)*A842,13)))</f>
        <v>A+</v>
      </c>
      <c r="J839" s="20">
        <f ca="1">INDIRECT(_xlfn.TEXTJOIN("",TRUE,A845,"!",ADDRESS(23+(A846-1)*A842,14)))</f>
        <v>9</v>
      </c>
    </row>
    <row r="840" spans="1:10" ht="27.95" customHeight="1" x14ac:dyDescent="0.25">
      <c r="A840" s="49" t="str">
        <f ca="1">INDIRECT(_xlfn.TEXTJOIN("",TRUE,A845,"!",ADDRESS(24+(A846-1)*A842,1)))</f>
        <v>GP 02</v>
      </c>
      <c r="B840" s="50"/>
      <c r="C840" s="51" t="str">
        <f ca="1">INDIRECT(_xlfn.TEXTJOIN("",TRUE,A845,"!",ADDRESS(24+(A846-1)*A842,2)))</f>
        <v>General Proficiency ($)</v>
      </c>
      <c r="D840" s="52"/>
      <c r="E840" s="52"/>
      <c r="F840" s="52"/>
      <c r="G840" s="53"/>
      <c r="H840" s="20">
        <f ca="1">INDIRECT(_xlfn.TEXTJOIN("",TRUE,A845,"!",ADDRESS(24+(A846-1)*A842,6)))</f>
        <v>0</v>
      </c>
      <c r="I840" s="54" t="str">
        <f ca="1">INDIRECT(_xlfn.TEXTJOIN("",TRUE,A845,"!",ADDRESS(24+(A846-1)*A842,13)))</f>
        <v>Excellent</v>
      </c>
      <c r="J840" s="55"/>
    </row>
    <row r="841" spans="1:10" ht="27.95" customHeight="1" x14ac:dyDescent="0.25">
      <c r="A841" s="56" t="s">
        <v>54</v>
      </c>
      <c r="B841" s="56"/>
      <c r="C841" s="56"/>
      <c r="D841" s="56"/>
      <c r="E841" s="56"/>
      <c r="F841" s="56"/>
      <c r="G841" s="56"/>
      <c r="H841" s="16">
        <f ca="1">SUM(H829:H840)</f>
        <v>23</v>
      </c>
      <c r="I841" s="16" t="s">
        <v>46</v>
      </c>
      <c r="J841" s="16" t="e">
        <f ca="1">SUMPRODUCT(J829:J839,H829:H839)</f>
        <v>#N/A</v>
      </c>
    </row>
    <row r="842" spans="1:10" ht="27.95" customHeight="1" x14ac:dyDescent="0.25">
      <c r="A842" s="22">
        <f>ROWS(A829:B840)+9</f>
        <v>21</v>
      </c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27.95" customHeight="1" x14ac:dyDescent="0.25">
      <c r="A843" s="57" t="s">
        <v>42</v>
      </c>
      <c r="B843" s="57"/>
      <c r="C843" s="21">
        <f ca="1">INDIRECT(_xlfn.TEXTJOIN("",TRUE,A845,"!",ADDRESS(5+A846*A842,12)))</f>
        <v>19</v>
      </c>
      <c r="D843" s="57" t="s">
        <v>40</v>
      </c>
      <c r="E843" s="57"/>
      <c r="F843" s="18" t="e">
        <f ca="1">INDIRECT(_xlfn.TEXTJOIN("",TRUE,A845,"!",ADDRESS(5+A846*A842,8)))</f>
        <v>#N/A</v>
      </c>
      <c r="G843" s="57" t="s">
        <v>41</v>
      </c>
      <c r="H843" s="57"/>
      <c r="I843" s="58" t="e">
        <f ca="1">INDIRECT(_xlfn.TEXTJOIN("",TRUE,A845,"!",ADDRESS(5+A846*A842,10)))</f>
        <v>#N/A</v>
      </c>
      <c r="J843" s="58"/>
    </row>
    <row r="844" spans="1:10" ht="27.95" customHeight="1" x14ac:dyDescent="0.25">
      <c r="A844" s="19" t="s">
        <v>38</v>
      </c>
      <c r="B844" s="59" t="e">
        <f ca="1">INDIRECT(_xlfn.TEXTJOIN("",TRUE,A845,"!",ADDRESS(5+A846*A842,2)))</f>
        <v>#N/A</v>
      </c>
      <c r="C844" s="59"/>
      <c r="D844" s="60" t="s">
        <v>39</v>
      </c>
      <c r="E844" s="60"/>
      <c r="F844" s="61" t="e">
        <f ca="1">INDIRECT(_xlfn.TEXTJOIN("",TRUE,A845,"!",ADDRESS(5+A846*A842,5)))</f>
        <v>#N/A</v>
      </c>
      <c r="G844" s="61"/>
      <c r="H844" s="61"/>
      <c r="I844" s="61"/>
      <c r="J844" s="61"/>
    </row>
    <row r="845" spans="1:10" ht="27.95" customHeight="1" x14ac:dyDescent="0.25">
      <c r="A845" s="22" t="str">
        <f>A824</f>
        <v>TC_II</v>
      </c>
    </row>
    <row r="846" spans="1:10" ht="27.95" customHeight="1" x14ac:dyDescent="0.25">
      <c r="A846" s="22">
        <f>A825+1</f>
        <v>40</v>
      </c>
    </row>
    <row r="847" spans="1:10" ht="27.95" customHeight="1" x14ac:dyDescent="0.25">
      <c r="A847" s="62" t="s">
        <v>26</v>
      </c>
      <c r="B847" s="62"/>
      <c r="C847" s="62" t="str">
        <f ca="1">INDIRECT(_xlfn.TEXTJOIN("",TRUE,A866,"!",ADDRESS(9+(A867-1)*A863,2)))</f>
        <v>RAHUL BORA</v>
      </c>
      <c r="D847" s="62"/>
      <c r="E847" s="62"/>
      <c r="F847" s="62" t="s">
        <v>52</v>
      </c>
      <c r="G847" s="62"/>
      <c r="H847" s="62"/>
      <c r="I847" s="63">
        <f ca="1">INDIRECT(_xlfn.TEXTJOIN("",TRUE,A866,"!",ADDRESS(9+(A867-1)*A863,9)))</f>
        <v>250090101041</v>
      </c>
      <c r="J847" s="63"/>
    </row>
    <row r="848" spans="1:10" ht="27.95" customHeight="1" x14ac:dyDescent="0.25">
      <c r="A848" s="62" t="s">
        <v>27</v>
      </c>
      <c r="B848" s="62"/>
      <c r="C848" s="62" t="str">
        <f ca="1">INDIRECT(_xlfn.TEXTJOIN("",TRUE,A866,"!",ADDRESS(9+(A867-1)*A863,5)))</f>
        <v>BALWANT SINGH</v>
      </c>
      <c r="D848" s="62"/>
      <c r="E848" s="62"/>
      <c r="F848" s="64" t="s">
        <v>53</v>
      </c>
      <c r="G848" s="64"/>
      <c r="H848" s="64"/>
      <c r="I848" s="63">
        <f ca="1">INDIRECT(_xlfn.TEXTJOIN("",TRUE,A866,"!",ADDRESS(9+(A867-1)*A863,13)))</f>
        <v>0</v>
      </c>
      <c r="J848" s="63"/>
    </row>
    <row r="849" spans="1:10" ht="27.95" customHeight="1" x14ac:dyDescent="0.25">
      <c r="A849" s="59" t="s">
        <v>30</v>
      </c>
      <c r="B849" s="59"/>
      <c r="C849" s="59" t="s">
        <v>31</v>
      </c>
      <c r="D849" s="59"/>
      <c r="E849" s="59"/>
      <c r="F849" s="59"/>
      <c r="G849" s="59"/>
      <c r="H849" s="15" t="s">
        <v>32</v>
      </c>
      <c r="I849" s="15" t="s">
        <v>12</v>
      </c>
      <c r="J849" s="15" t="s">
        <v>36</v>
      </c>
    </row>
    <row r="850" spans="1:10" ht="27.95" customHeight="1" x14ac:dyDescent="0.25">
      <c r="A850" s="49" t="str">
        <f ca="1">INDIRECT(_xlfn.TEXTJOIN("",TRUE,A866,"!",ADDRESS(13+(A867-1)*A863,1)))</f>
        <v>AHT 001</v>
      </c>
      <c r="B850" s="50"/>
      <c r="C850" s="51" t="str">
        <f ca="1">INDIRECT(_xlfn.TEXTJOIN("",TRUE,A866,"!",ADDRESS(13+(A867-1)*A863,2)))</f>
        <v>Engineering Physics</v>
      </c>
      <c r="D850" s="52"/>
      <c r="E850" s="52"/>
      <c r="F850" s="52"/>
      <c r="G850" s="53"/>
      <c r="H850" s="20">
        <f ca="1">INDIRECT(_xlfn.TEXTJOIN("",TRUE,A866,"!",ADDRESS(13+(A867-1)*A863,6)))</f>
        <v>4</v>
      </c>
      <c r="I850" s="20" t="b">
        <f ca="1">INDIRECT(_xlfn.TEXTJOIN("",TRUE,A866,"!",ADDRESS(13+(A867-1)*A863,13)))</f>
        <v>0</v>
      </c>
      <c r="J850" s="20" t="e">
        <f ca="1">INDIRECT(_xlfn.TEXTJOIN("",TRUE,A866,"!",ADDRESS(13+(A867-1)*A863,14)))</f>
        <v>#N/A</v>
      </c>
    </row>
    <row r="851" spans="1:10" ht="27.95" customHeight="1" x14ac:dyDescent="0.25">
      <c r="A851" s="49" t="str">
        <f ca="1">INDIRECT(_xlfn.TEXTJOIN("",TRUE,A866,"!",ADDRESS(14+(A867-1)*A863,1)))</f>
        <v>AHT 005</v>
      </c>
      <c r="B851" s="50"/>
      <c r="C851" s="51" t="str">
        <f ca="1">INDIRECT(_xlfn.TEXTJOIN("",TRUE,A866,"!",ADDRESS(14+(A867-1)*A863,2)))</f>
        <v>Analytical Mathematics</v>
      </c>
      <c r="D851" s="52"/>
      <c r="E851" s="52"/>
      <c r="F851" s="52"/>
      <c r="G851" s="53"/>
      <c r="H851" s="20">
        <f ca="1">INDIRECT(_xlfn.TEXTJOIN("",TRUE,A866,"!",ADDRESS(14+(A867-1)*A863,6)))</f>
        <v>4</v>
      </c>
      <c r="I851" s="20" t="str">
        <f ca="1">INDIRECT(_xlfn.TEXTJOIN("",TRUE,A866,"!",ADDRESS(14+(A867-1)*A863,13)))</f>
        <v>F</v>
      </c>
      <c r="J851" s="20">
        <f ca="1">INDIRECT(_xlfn.TEXTJOIN("",TRUE,A866,"!",ADDRESS(14+(A867-1)*A863,14)))</f>
        <v>0</v>
      </c>
    </row>
    <row r="852" spans="1:10" ht="27.95" customHeight="1" x14ac:dyDescent="0.25">
      <c r="A852" s="49" t="str">
        <f ca="1">INDIRECT(_xlfn.TEXTJOIN("",TRUE,A866,"!",ADDRESS(15+(A867-1)*A863,1)))</f>
        <v>EET 001</v>
      </c>
      <c r="B852" s="50"/>
      <c r="C852" s="51" t="str">
        <f ca="1">INDIRECT(_xlfn.TEXTJOIN("",TRUE,A866,"!",ADDRESS(15+(A867-1)*A863,2)))</f>
        <v>Basic Electrical Engineering</v>
      </c>
      <c r="D852" s="52"/>
      <c r="E852" s="52"/>
      <c r="F852" s="52"/>
      <c r="G852" s="53"/>
      <c r="H852" s="20">
        <f ca="1">INDIRECT(_xlfn.TEXTJOIN("",TRUE,A866,"!",ADDRESS(15+(A867-1)*A863,6)))</f>
        <v>4</v>
      </c>
      <c r="I852" s="20" t="str">
        <f ca="1">INDIRECT(_xlfn.TEXTJOIN("",TRUE,A866,"!",ADDRESS(15+(A867-1)*A863,13)))</f>
        <v>B</v>
      </c>
      <c r="J852" s="20">
        <f ca="1">INDIRECT(_xlfn.TEXTJOIN("",TRUE,A866,"!",ADDRESS(15+(A867-1)*A863,14)))</f>
        <v>6</v>
      </c>
    </row>
    <row r="853" spans="1:10" ht="27.95" customHeight="1" x14ac:dyDescent="0.25">
      <c r="A853" s="49" t="str">
        <f ca="1">INDIRECT(_xlfn.TEXTJOIN("",TRUE,A866,"!",ADDRESS(16+(A867-1)*A863,1)))</f>
        <v>CST 001</v>
      </c>
      <c r="B853" s="50"/>
      <c r="C853" s="51" t="str">
        <f ca="1">INDIRECT(_xlfn.TEXTJOIN("",TRUE,A866,"!",ADDRESS(16+(A867-1)*A863,2)))</f>
        <v>Programming for Problem Solving</v>
      </c>
      <c r="D853" s="52"/>
      <c r="E853" s="52"/>
      <c r="F853" s="52"/>
      <c r="G853" s="53"/>
      <c r="H853" s="20">
        <f ca="1">INDIRECT(_xlfn.TEXTJOIN("",TRUE,A866,"!",ADDRESS(16+(A867-1)*A863,6)))</f>
        <v>4</v>
      </c>
      <c r="I853" s="20" t="str">
        <f ca="1">INDIRECT(_xlfn.TEXTJOIN("",TRUE,A866,"!",ADDRESS(16+(A867-1)*A863,13)))</f>
        <v>B</v>
      </c>
      <c r="J853" s="20">
        <f ca="1">INDIRECT(_xlfn.TEXTJOIN("",TRUE,A866,"!",ADDRESS(16+(A867-1)*A863,14)))</f>
        <v>6</v>
      </c>
    </row>
    <row r="854" spans="1:10" ht="27.95" customHeight="1" x14ac:dyDescent="0.25">
      <c r="A854" s="49" t="str">
        <f ca="1">INDIRECT(_xlfn.TEXTJOIN("",TRUE,A866,"!",ADDRESS(17+(A867-1)*A863,1)))</f>
        <v>AHT 004</v>
      </c>
      <c r="B854" s="50"/>
      <c r="C854" s="51" t="str">
        <f ca="1">INDIRECT(_xlfn.TEXTJOIN("",TRUE,A866,"!",ADDRESS(17+(A867-1)*A863,2)))</f>
        <v>Environmental Studies ($)</v>
      </c>
      <c r="D854" s="52"/>
      <c r="E854" s="52"/>
      <c r="F854" s="52"/>
      <c r="G854" s="53"/>
      <c r="H854" s="20">
        <f ca="1">INDIRECT(_xlfn.TEXTJOIN("",TRUE,A866,"!",ADDRESS(17+(A867-1)*A863,6)))</f>
        <v>0</v>
      </c>
      <c r="I854" s="20" t="str">
        <f ca="1">INDIRECT(_xlfn.TEXTJOIN("",TRUE,A866,"!",ADDRESS(17+(A867-1)*A863,13)))</f>
        <v>B</v>
      </c>
      <c r="J854" s="20">
        <f ca="1">INDIRECT(_xlfn.TEXTJOIN("",TRUE,A866,"!",ADDRESS(17+(A867-1)*A863,14)))</f>
        <v>6</v>
      </c>
    </row>
    <row r="855" spans="1:10" ht="27.95" customHeight="1" x14ac:dyDescent="0.25">
      <c r="A855" s="49" t="str">
        <f ca="1">INDIRECT(_xlfn.TEXTJOIN("",TRUE,A866,"!",ADDRESS(18+(A867-1)*A863,1)))</f>
        <v>AHP 001</v>
      </c>
      <c r="B855" s="50"/>
      <c r="C855" s="51" t="str">
        <f ca="1">INDIRECT(_xlfn.TEXTJOIN("",TRUE,A866,"!",ADDRESS(18+(A867-1)*A863,2)))</f>
        <v>Engineering Physics Lab</v>
      </c>
      <c r="D855" s="52"/>
      <c r="E855" s="52"/>
      <c r="F855" s="52"/>
      <c r="G855" s="53"/>
      <c r="H855" s="20">
        <f ca="1">INDIRECT(_xlfn.TEXTJOIN("",TRUE,A866,"!",ADDRESS(18+(A867-1)*A863,6)))</f>
        <v>1</v>
      </c>
      <c r="I855" s="20" t="str">
        <f ca="1">INDIRECT(_xlfn.TEXTJOIN("",TRUE,A866,"!",ADDRESS(18+(A867-1)*A863,13)))</f>
        <v>B+</v>
      </c>
      <c r="J855" s="20">
        <f ca="1">INDIRECT(_xlfn.TEXTJOIN("",TRUE,A866,"!",ADDRESS(18+(A867-1)*A863,14)))</f>
        <v>7</v>
      </c>
    </row>
    <row r="856" spans="1:10" ht="27.95" customHeight="1" x14ac:dyDescent="0.25">
      <c r="A856" s="49" t="str">
        <f ca="1">INDIRECT(_xlfn.TEXTJOIN("",TRUE,A866,"!",ADDRESS(19+(A867-1)*A863,1)))</f>
        <v>EEP 001</v>
      </c>
      <c r="B856" s="50"/>
      <c r="C856" s="51" t="str">
        <f ca="1">INDIRECT(_xlfn.TEXTJOIN("",TRUE,A866,"!",ADDRESS(19+(A867-1)*A863,2)))</f>
        <v>Basic Electrical Engineering Lab</v>
      </c>
      <c r="D856" s="52"/>
      <c r="E856" s="52"/>
      <c r="F856" s="52"/>
      <c r="G856" s="53"/>
      <c r="H856" s="20">
        <f ca="1">INDIRECT(_xlfn.TEXTJOIN("",TRUE,A866,"!",ADDRESS(19+(A867-1)*A863,6)))</f>
        <v>1</v>
      </c>
      <c r="I856" s="20" t="str">
        <f ca="1">INDIRECT(_xlfn.TEXTJOIN("",TRUE,A866,"!",ADDRESS(19+(A867-1)*A863,13)))</f>
        <v>O</v>
      </c>
      <c r="J856" s="20">
        <f ca="1">INDIRECT(_xlfn.TEXTJOIN("",TRUE,A866,"!",ADDRESS(19+(A867-1)*A863,14)))</f>
        <v>10</v>
      </c>
    </row>
    <row r="857" spans="1:10" ht="27.95" customHeight="1" x14ac:dyDescent="0.25">
      <c r="A857" s="49" t="str">
        <f ca="1">INDIRECT(_xlfn.TEXTJOIN("",TRUE,A866,"!",ADDRESS(20+(A867-1)*A863,1)))</f>
        <v>CSP 001</v>
      </c>
      <c r="B857" s="50"/>
      <c r="C857" s="51" t="str">
        <f ca="1">INDIRECT(_xlfn.TEXTJOIN("",TRUE,A866,"!",ADDRESS(20+(A867-1)*A863,2)))</f>
        <v>Programming for Problem Solving Lab</v>
      </c>
      <c r="D857" s="52"/>
      <c r="E857" s="52"/>
      <c r="F857" s="52"/>
      <c r="G857" s="53"/>
      <c r="H857" s="20">
        <f ca="1">INDIRECT(_xlfn.TEXTJOIN("",TRUE,A866,"!",ADDRESS(20+(A867-1)*A863,6)))</f>
        <v>1</v>
      </c>
      <c r="I857" s="20" t="str">
        <f ca="1">INDIRECT(_xlfn.TEXTJOIN("",TRUE,A866,"!",ADDRESS(20+(A867-1)*A863,13)))</f>
        <v>A</v>
      </c>
      <c r="J857" s="20">
        <f ca="1">INDIRECT(_xlfn.TEXTJOIN("",TRUE,A866,"!",ADDRESS(20+(A867-1)*A863,14)))</f>
        <v>8</v>
      </c>
    </row>
    <row r="858" spans="1:10" ht="27.95" customHeight="1" x14ac:dyDescent="0.25">
      <c r="A858" s="49" t="str">
        <f ca="1">INDIRECT(_xlfn.TEXTJOIN("",TRUE,A866,"!",ADDRESS(21+(A867-1)*A863,1)))</f>
        <v>MEP 002</v>
      </c>
      <c r="B858" s="50"/>
      <c r="C858" s="51" t="str">
        <f ca="1">INDIRECT(_xlfn.TEXTJOIN("",TRUE,A866,"!",ADDRESS(21+(A867-1)*A863,2)))</f>
        <v>Engineering Graphics &amp; Design Lab</v>
      </c>
      <c r="D858" s="52"/>
      <c r="E858" s="52"/>
      <c r="F858" s="52"/>
      <c r="G858" s="53"/>
      <c r="H858" s="20">
        <f ca="1">INDIRECT(_xlfn.TEXTJOIN("",TRUE,A866,"!",ADDRESS(21+(A867-1)*A863,6)))</f>
        <v>2</v>
      </c>
      <c r="I858" s="20" t="str">
        <f ca="1">INDIRECT(_xlfn.TEXTJOIN("",TRUE,A866,"!",ADDRESS(21+(A867-1)*A863,13)))</f>
        <v>A+</v>
      </c>
      <c r="J858" s="20">
        <f ca="1">INDIRECT(_xlfn.TEXTJOIN("",TRUE,A866,"!",ADDRESS(21+(A867-1)*A863,14)))</f>
        <v>9</v>
      </c>
    </row>
    <row r="859" spans="1:10" ht="27.95" customHeight="1" x14ac:dyDescent="0.25">
      <c r="A859" s="49" t="str">
        <f ca="1">INDIRECT(_xlfn.TEXTJOIN("",TRUE,A866,"!",ADDRESS(22+(A867-1)*A863,1)))</f>
        <v>AHP 003</v>
      </c>
      <c r="B859" s="50"/>
      <c r="C859" s="51" t="str">
        <f ca="1">INDIRECT(_xlfn.TEXTJOIN("",TRUE,A866,"!",ADDRESS(22+(A867-1)*A863,2)))</f>
        <v>Introduction to Digital Marketing Lab</v>
      </c>
      <c r="D859" s="52"/>
      <c r="E859" s="52"/>
      <c r="F859" s="52"/>
      <c r="G859" s="53"/>
      <c r="H859" s="20">
        <f ca="1">INDIRECT(_xlfn.TEXTJOIN("",TRUE,A866,"!",ADDRESS(22+(A867-1)*A863,6)))</f>
        <v>1</v>
      </c>
      <c r="I859" s="20" t="str">
        <f ca="1">INDIRECT(_xlfn.TEXTJOIN("",TRUE,A866,"!",ADDRESS(22+(A867-1)*A863,13)))</f>
        <v>A</v>
      </c>
      <c r="J859" s="20">
        <f ca="1">INDIRECT(_xlfn.TEXTJOIN("",TRUE,A866,"!",ADDRESS(22+(A867-1)*A863,14)))</f>
        <v>8</v>
      </c>
    </row>
    <row r="860" spans="1:10" ht="27.95" customHeight="1" x14ac:dyDescent="0.25">
      <c r="A860" s="49" t="str">
        <f ca="1">INDIRECT(_xlfn.TEXTJOIN("",TRUE,A866,"!",ADDRESS(23+(A867-1)*A863,1)))</f>
        <v>AHP 005</v>
      </c>
      <c r="B860" s="50"/>
      <c r="C860" s="51" t="str">
        <f ca="1">INDIRECT(_xlfn.TEXTJOIN("",TRUE,A866,"!",ADDRESS(23+(A867-1)*A863,2)))</f>
        <v>Self Employment &amp; Entrepreneurship Development</v>
      </c>
      <c r="D860" s="52"/>
      <c r="E860" s="52"/>
      <c r="F860" s="52"/>
      <c r="G860" s="53"/>
      <c r="H860" s="20">
        <f ca="1">INDIRECT(_xlfn.TEXTJOIN("",TRUE,A866,"!",ADDRESS(23+(A867-1)*A863,6)))</f>
        <v>1</v>
      </c>
      <c r="I860" s="20" t="str">
        <f ca="1">INDIRECT(_xlfn.TEXTJOIN("",TRUE,A866,"!",ADDRESS(23+(A867-1)*A863,13)))</f>
        <v>A+</v>
      </c>
      <c r="J860" s="20">
        <f ca="1">INDIRECT(_xlfn.TEXTJOIN("",TRUE,A866,"!",ADDRESS(23+(A867-1)*A863,14)))</f>
        <v>9</v>
      </c>
    </row>
    <row r="861" spans="1:10" ht="27.95" customHeight="1" x14ac:dyDescent="0.25">
      <c r="A861" s="49" t="str">
        <f ca="1">INDIRECT(_xlfn.TEXTJOIN("",TRUE,A866,"!",ADDRESS(24+(A867-1)*A863,1)))</f>
        <v>GP 02</v>
      </c>
      <c r="B861" s="50"/>
      <c r="C861" s="51" t="str">
        <f ca="1">INDIRECT(_xlfn.TEXTJOIN("",TRUE,A866,"!",ADDRESS(24+(A867-1)*A863,2)))</f>
        <v>General Proficiency ($)</v>
      </c>
      <c r="D861" s="52"/>
      <c r="E861" s="52"/>
      <c r="F861" s="52"/>
      <c r="G861" s="53"/>
      <c r="H861" s="20">
        <f ca="1">INDIRECT(_xlfn.TEXTJOIN("",TRUE,A866,"!",ADDRESS(24+(A867-1)*A863,6)))</f>
        <v>0</v>
      </c>
      <c r="I861" s="54" t="str">
        <f ca="1">INDIRECT(_xlfn.TEXTJOIN("",TRUE,A866,"!",ADDRESS(24+(A867-1)*A863,13)))</f>
        <v>Excellent</v>
      </c>
      <c r="J861" s="55"/>
    </row>
    <row r="862" spans="1:10" ht="27.95" customHeight="1" x14ac:dyDescent="0.25">
      <c r="A862" s="56" t="s">
        <v>54</v>
      </c>
      <c r="B862" s="56"/>
      <c r="C862" s="56"/>
      <c r="D862" s="56"/>
      <c r="E862" s="56"/>
      <c r="F862" s="56"/>
      <c r="G862" s="56"/>
      <c r="H862" s="16">
        <f ca="1">SUM(H850:H861)</f>
        <v>23</v>
      </c>
      <c r="I862" s="16" t="s">
        <v>46</v>
      </c>
      <c r="J862" s="16" t="e">
        <f ca="1">SUMPRODUCT(J850:J860,H850:H860)</f>
        <v>#N/A</v>
      </c>
    </row>
    <row r="863" spans="1:10" ht="27.95" customHeight="1" x14ac:dyDescent="0.25">
      <c r="A863" s="22">
        <f>ROWS(A850:B861)+9</f>
        <v>21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27.95" customHeight="1" x14ac:dyDescent="0.25">
      <c r="A864" s="57" t="s">
        <v>42</v>
      </c>
      <c r="B864" s="57"/>
      <c r="C864" s="21">
        <f ca="1">INDIRECT(_xlfn.TEXTJOIN("",TRUE,A866,"!",ADDRESS(5+A867*A863,12)))</f>
        <v>15</v>
      </c>
      <c r="D864" s="57" t="s">
        <v>40</v>
      </c>
      <c r="E864" s="57"/>
      <c r="F864" s="18" t="e">
        <f ca="1">INDIRECT(_xlfn.TEXTJOIN("",TRUE,A866,"!",ADDRESS(5+A867*A863,8)))</f>
        <v>#N/A</v>
      </c>
      <c r="G864" s="57" t="s">
        <v>41</v>
      </c>
      <c r="H864" s="57"/>
      <c r="I864" s="58" t="e">
        <f ca="1">INDIRECT(_xlfn.TEXTJOIN("",TRUE,A866,"!",ADDRESS(5+A867*A863,10)))</f>
        <v>#N/A</v>
      </c>
      <c r="J864" s="58"/>
    </row>
    <row r="865" spans="1:10" ht="27.95" customHeight="1" x14ac:dyDescent="0.25">
      <c r="A865" s="19" t="s">
        <v>38</v>
      </c>
      <c r="B865" s="59" t="e">
        <f ca="1">INDIRECT(_xlfn.TEXTJOIN("",TRUE,A866,"!",ADDRESS(5+A867*A863,2)))</f>
        <v>#N/A</v>
      </c>
      <c r="C865" s="59"/>
      <c r="D865" s="60" t="s">
        <v>39</v>
      </c>
      <c r="E865" s="60"/>
      <c r="F865" s="61" t="e">
        <f ca="1">INDIRECT(_xlfn.TEXTJOIN("",TRUE,A866,"!",ADDRESS(5+A867*A863,5)))</f>
        <v>#N/A</v>
      </c>
      <c r="G865" s="61"/>
      <c r="H865" s="61"/>
      <c r="I865" s="61"/>
      <c r="J865" s="61"/>
    </row>
    <row r="866" spans="1:10" ht="27.95" customHeight="1" x14ac:dyDescent="0.25">
      <c r="A866" s="22" t="str">
        <f>A845</f>
        <v>TC_II</v>
      </c>
    </row>
    <row r="867" spans="1:10" ht="27.95" customHeight="1" x14ac:dyDescent="0.25">
      <c r="A867" s="22">
        <f>A846+1</f>
        <v>41</v>
      </c>
    </row>
    <row r="868" spans="1:10" ht="27.95" customHeight="1" x14ac:dyDescent="0.25">
      <c r="A868" s="62" t="s">
        <v>26</v>
      </c>
      <c r="B868" s="62"/>
      <c r="C868" s="62" t="str">
        <f ca="1">INDIRECT(_xlfn.TEXTJOIN("",TRUE,A887,"!",ADDRESS(9+(A888-1)*A884,2)))</f>
        <v>RUPESH NEGI</v>
      </c>
      <c r="D868" s="62"/>
      <c r="E868" s="62"/>
      <c r="F868" s="62" t="s">
        <v>52</v>
      </c>
      <c r="G868" s="62"/>
      <c r="H868" s="62"/>
      <c r="I868" s="63">
        <f ca="1">INDIRECT(_xlfn.TEXTJOIN("",TRUE,A887,"!",ADDRESS(9+(A888-1)*A884,9)))</f>
        <v>250090101042</v>
      </c>
      <c r="J868" s="63"/>
    </row>
    <row r="869" spans="1:10" ht="27.95" customHeight="1" x14ac:dyDescent="0.25">
      <c r="A869" s="62" t="s">
        <v>27</v>
      </c>
      <c r="B869" s="62"/>
      <c r="C869" s="62" t="str">
        <f ca="1">INDIRECT(_xlfn.TEXTJOIN("",TRUE,A887,"!",ADDRESS(9+(A888-1)*A884,5)))</f>
        <v>MANMOHAN SINGH</v>
      </c>
      <c r="D869" s="62"/>
      <c r="E869" s="62"/>
      <c r="F869" s="64" t="s">
        <v>53</v>
      </c>
      <c r="G869" s="64"/>
      <c r="H869" s="64"/>
      <c r="I869" s="63">
        <f ca="1">INDIRECT(_xlfn.TEXTJOIN("",TRUE,A887,"!",ADDRESS(9+(A888-1)*A884,13)))</f>
        <v>0</v>
      </c>
      <c r="J869" s="63"/>
    </row>
    <row r="870" spans="1:10" ht="27.95" customHeight="1" x14ac:dyDescent="0.25">
      <c r="A870" s="59" t="s">
        <v>30</v>
      </c>
      <c r="B870" s="59"/>
      <c r="C870" s="59" t="s">
        <v>31</v>
      </c>
      <c r="D870" s="59"/>
      <c r="E870" s="59"/>
      <c r="F870" s="59"/>
      <c r="G870" s="59"/>
      <c r="H870" s="15" t="s">
        <v>32</v>
      </c>
      <c r="I870" s="15" t="s">
        <v>12</v>
      </c>
      <c r="J870" s="15" t="s">
        <v>36</v>
      </c>
    </row>
    <row r="871" spans="1:10" ht="27.95" customHeight="1" x14ac:dyDescent="0.25">
      <c r="A871" s="49" t="str">
        <f ca="1">INDIRECT(_xlfn.TEXTJOIN("",TRUE,A887,"!",ADDRESS(13+(A888-1)*A884,1)))</f>
        <v>AHT 001</v>
      </c>
      <c r="B871" s="50"/>
      <c r="C871" s="51" t="str">
        <f ca="1">INDIRECT(_xlfn.TEXTJOIN("",TRUE,A887,"!",ADDRESS(13+(A888-1)*A884,2)))</f>
        <v>Engineering Physics</v>
      </c>
      <c r="D871" s="52"/>
      <c r="E871" s="52"/>
      <c r="F871" s="52"/>
      <c r="G871" s="53"/>
      <c r="H871" s="20">
        <f ca="1">INDIRECT(_xlfn.TEXTJOIN("",TRUE,A887,"!",ADDRESS(13+(A888-1)*A884,6)))</f>
        <v>4</v>
      </c>
      <c r="I871" s="20" t="b">
        <f ca="1">INDIRECT(_xlfn.TEXTJOIN("",TRUE,A887,"!",ADDRESS(13+(A888-1)*A884,13)))</f>
        <v>0</v>
      </c>
      <c r="J871" s="20" t="e">
        <f ca="1">INDIRECT(_xlfn.TEXTJOIN("",TRUE,A887,"!",ADDRESS(13+(A888-1)*A884,14)))</f>
        <v>#N/A</v>
      </c>
    </row>
    <row r="872" spans="1:10" ht="27.95" customHeight="1" x14ac:dyDescent="0.25">
      <c r="A872" s="49" t="str">
        <f ca="1">INDIRECT(_xlfn.TEXTJOIN("",TRUE,A887,"!",ADDRESS(14+(A888-1)*A884,1)))</f>
        <v>AHT 005</v>
      </c>
      <c r="B872" s="50"/>
      <c r="C872" s="51" t="str">
        <f ca="1">INDIRECT(_xlfn.TEXTJOIN("",TRUE,A887,"!",ADDRESS(14+(A888-1)*A884,2)))</f>
        <v>Analytical Mathematics</v>
      </c>
      <c r="D872" s="52"/>
      <c r="E872" s="52"/>
      <c r="F872" s="52"/>
      <c r="G872" s="53"/>
      <c r="H872" s="20">
        <f ca="1">INDIRECT(_xlfn.TEXTJOIN("",TRUE,A887,"!",ADDRESS(14+(A888-1)*A884,6)))</f>
        <v>4</v>
      </c>
      <c r="I872" s="20" t="str">
        <f ca="1">INDIRECT(_xlfn.TEXTJOIN("",TRUE,A887,"!",ADDRESS(14+(A888-1)*A884,13)))</f>
        <v>B</v>
      </c>
      <c r="J872" s="20">
        <f ca="1">INDIRECT(_xlfn.TEXTJOIN("",TRUE,A887,"!",ADDRESS(14+(A888-1)*A884,14)))</f>
        <v>6</v>
      </c>
    </row>
    <row r="873" spans="1:10" ht="27.95" customHeight="1" x14ac:dyDescent="0.25">
      <c r="A873" s="49" t="str">
        <f ca="1">INDIRECT(_xlfn.TEXTJOIN("",TRUE,A887,"!",ADDRESS(15+(A888-1)*A884,1)))</f>
        <v>EET 001</v>
      </c>
      <c r="B873" s="50"/>
      <c r="C873" s="51" t="str">
        <f ca="1">INDIRECT(_xlfn.TEXTJOIN("",TRUE,A887,"!",ADDRESS(15+(A888-1)*A884,2)))</f>
        <v>Basic Electrical Engineering</v>
      </c>
      <c r="D873" s="52"/>
      <c r="E873" s="52"/>
      <c r="F873" s="52"/>
      <c r="G873" s="53"/>
      <c r="H873" s="20">
        <f ca="1">INDIRECT(_xlfn.TEXTJOIN("",TRUE,A887,"!",ADDRESS(15+(A888-1)*A884,6)))</f>
        <v>4</v>
      </c>
      <c r="I873" s="20" t="str">
        <f ca="1">INDIRECT(_xlfn.TEXTJOIN("",TRUE,A887,"!",ADDRESS(15+(A888-1)*A884,13)))</f>
        <v>B+</v>
      </c>
      <c r="J873" s="20">
        <f ca="1">INDIRECT(_xlfn.TEXTJOIN("",TRUE,A887,"!",ADDRESS(15+(A888-1)*A884,14)))</f>
        <v>7</v>
      </c>
    </row>
    <row r="874" spans="1:10" ht="27.95" customHeight="1" x14ac:dyDescent="0.25">
      <c r="A874" s="49" t="str">
        <f ca="1">INDIRECT(_xlfn.TEXTJOIN("",TRUE,A887,"!",ADDRESS(16+(A888-1)*A884,1)))</f>
        <v>CST 001</v>
      </c>
      <c r="B874" s="50"/>
      <c r="C874" s="51" t="str">
        <f ca="1">INDIRECT(_xlfn.TEXTJOIN("",TRUE,A887,"!",ADDRESS(16+(A888-1)*A884,2)))</f>
        <v>Programming for Problem Solving</v>
      </c>
      <c r="D874" s="52"/>
      <c r="E874" s="52"/>
      <c r="F874" s="52"/>
      <c r="G874" s="53"/>
      <c r="H874" s="20">
        <f ca="1">INDIRECT(_xlfn.TEXTJOIN("",TRUE,A887,"!",ADDRESS(16+(A888-1)*A884,6)))</f>
        <v>4</v>
      </c>
      <c r="I874" s="20" t="str">
        <f ca="1">INDIRECT(_xlfn.TEXTJOIN("",TRUE,A887,"!",ADDRESS(16+(A888-1)*A884,13)))</f>
        <v>B+</v>
      </c>
      <c r="J874" s="20">
        <f ca="1">INDIRECT(_xlfn.TEXTJOIN("",TRUE,A887,"!",ADDRESS(16+(A888-1)*A884,14)))</f>
        <v>7</v>
      </c>
    </row>
    <row r="875" spans="1:10" ht="27.95" customHeight="1" x14ac:dyDescent="0.25">
      <c r="A875" s="49" t="str">
        <f ca="1">INDIRECT(_xlfn.TEXTJOIN("",TRUE,A887,"!",ADDRESS(17+(A888-1)*A884,1)))</f>
        <v>AHT 004</v>
      </c>
      <c r="B875" s="50"/>
      <c r="C875" s="51" t="str">
        <f ca="1">INDIRECT(_xlfn.TEXTJOIN("",TRUE,A887,"!",ADDRESS(17+(A888-1)*A884,2)))</f>
        <v>Environmental Studies ($)</v>
      </c>
      <c r="D875" s="52"/>
      <c r="E875" s="52"/>
      <c r="F875" s="52"/>
      <c r="G875" s="53"/>
      <c r="H875" s="20">
        <f ca="1">INDIRECT(_xlfn.TEXTJOIN("",TRUE,A887,"!",ADDRESS(17+(A888-1)*A884,6)))</f>
        <v>0</v>
      </c>
      <c r="I875" s="20" t="str">
        <f ca="1">INDIRECT(_xlfn.TEXTJOIN("",TRUE,A887,"!",ADDRESS(17+(A888-1)*A884,13)))</f>
        <v>B</v>
      </c>
      <c r="J875" s="20">
        <f ca="1">INDIRECT(_xlfn.TEXTJOIN("",TRUE,A887,"!",ADDRESS(17+(A888-1)*A884,14)))</f>
        <v>6</v>
      </c>
    </row>
    <row r="876" spans="1:10" ht="27.95" customHeight="1" x14ac:dyDescent="0.25">
      <c r="A876" s="49" t="str">
        <f ca="1">INDIRECT(_xlfn.TEXTJOIN("",TRUE,A887,"!",ADDRESS(18+(A888-1)*A884,1)))</f>
        <v>AHP 001</v>
      </c>
      <c r="B876" s="50"/>
      <c r="C876" s="51" t="str">
        <f ca="1">INDIRECT(_xlfn.TEXTJOIN("",TRUE,A887,"!",ADDRESS(18+(A888-1)*A884,2)))</f>
        <v>Engineering Physics Lab</v>
      </c>
      <c r="D876" s="52"/>
      <c r="E876" s="52"/>
      <c r="F876" s="52"/>
      <c r="G876" s="53"/>
      <c r="H876" s="20">
        <f ca="1">INDIRECT(_xlfn.TEXTJOIN("",TRUE,A887,"!",ADDRESS(18+(A888-1)*A884,6)))</f>
        <v>1</v>
      </c>
      <c r="I876" s="20" t="str">
        <f ca="1">INDIRECT(_xlfn.TEXTJOIN("",TRUE,A887,"!",ADDRESS(18+(A888-1)*A884,13)))</f>
        <v>A</v>
      </c>
      <c r="J876" s="20">
        <f ca="1">INDIRECT(_xlfn.TEXTJOIN("",TRUE,A887,"!",ADDRESS(18+(A888-1)*A884,14)))</f>
        <v>8</v>
      </c>
    </row>
    <row r="877" spans="1:10" ht="27.95" customHeight="1" x14ac:dyDescent="0.25">
      <c r="A877" s="49" t="str">
        <f ca="1">INDIRECT(_xlfn.TEXTJOIN("",TRUE,A887,"!",ADDRESS(19+(A888-1)*A884,1)))</f>
        <v>EEP 001</v>
      </c>
      <c r="B877" s="50"/>
      <c r="C877" s="51" t="str">
        <f ca="1">INDIRECT(_xlfn.TEXTJOIN("",TRUE,A887,"!",ADDRESS(19+(A888-1)*A884,2)))</f>
        <v>Basic Electrical Engineering Lab</v>
      </c>
      <c r="D877" s="52"/>
      <c r="E877" s="52"/>
      <c r="F877" s="52"/>
      <c r="G877" s="53"/>
      <c r="H877" s="20">
        <f ca="1">INDIRECT(_xlfn.TEXTJOIN("",TRUE,A887,"!",ADDRESS(19+(A888-1)*A884,6)))</f>
        <v>1</v>
      </c>
      <c r="I877" s="20" t="str">
        <f ca="1">INDIRECT(_xlfn.TEXTJOIN("",TRUE,A887,"!",ADDRESS(19+(A888-1)*A884,13)))</f>
        <v>O</v>
      </c>
      <c r="J877" s="20">
        <f ca="1">INDIRECT(_xlfn.TEXTJOIN("",TRUE,A887,"!",ADDRESS(19+(A888-1)*A884,14)))</f>
        <v>10</v>
      </c>
    </row>
    <row r="878" spans="1:10" ht="27.95" customHeight="1" x14ac:dyDescent="0.25">
      <c r="A878" s="49" t="str">
        <f ca="1">INDIRECT(_xlfn.TEXTJOIN("",TRUE,A887,"!",ADDRESS(20+(A888-1)*A884,1)))</f>
        <v>CSP 001</v>
      </c>
      <c r="B878" s="50"/>
      <c r="C878" s="51" t="str">
        <f ca="1">INDIRECT(_xlfn.TEXTJOIN("",TRUE,A887,"!",ADDRESS(20+(A888-1)*A884,2)))</f>
        <v>Programming for Problem Solving Lab</v>
      </c>
      <c r="D878" s="52"/>
      <c r="E878" s="52"/>
      <c r="F878" s="52"/>
      <c r="G878" s="53"/>
      <c r="H878" s="20">
        <f ca="1">INDIRECT(_xlfn.TEXTJOIN("",TRUE,A887,"!",ADDRESS(20+(A888-1)*A884,6)))</f>
        <v>1</v>
      </c>
      <c r="I878" s="20" t="str">
        <f ca="1">INDIRECT(_xlfn.TEXTJOIN("",TRUE,A887,"!",ADDRESS(20+(A888-1)*A884,13)))</f>
        <v>A+</v>
      </c>
      <c r="J878" s="20">
        <f ca="1">INDIRECT(_xlfn.TEXTJOIN("",TRUE,A887,"!",ADDRESS(20+(A888-1)*A884,14)))</f>
        <v>9</v>
      </c>
    </row>
    <row r="879" spans="1:10" ht="27.95" customHeight="1" x14ac:dyDescent="0.25">
      <c r="A879" s="49" t="str">
        <f ca="1">INDIRECT(_xlfn.TEXTJOIN("",TRUE,A887,"!",ADDRESS(21+(A888-1)*A884,1)))</f>
        <v>MEP 002</v>
      </c>
      <c r="B879" s="50"/>
      <c r="C879" s="51" t="str">
        <f ca="1">INDIRECT(_xlfn.TEXTJOIN("",TRUE,A887,"!",ADDRESS(21+(A888-1)*A884,2)))</f>
        <v>Engineering Graphics &amp; Design Lab</v>
      </c>
      <c r="D879" s="52"/>
      <c r="E879" s="52"/>
      <c r="F879" s="52"/>
      <c r="G879" s="53"/>
      <c r="H879" s="20">
        <f ca="1">INDIRECT(_xlfn.TEXTJOIN("",TRUE,A887,"!",ADDRESS(21+(A888-1)*A884,6)))</f>
        <v>2</v>
      </c>
      <c r="I879" s="20" t="str">
        <f ca="1">INDIRECT(_xlfn.TEXTJOIN("",TRUE,A887,"!",ADDRESS(21+(A888-1)*A884,13)))</f>
        <v>A</v>
      </c>
      <c r="J879" s="20">
        <f ca="1">INDIRECT(_xlfn.TEXTJOIN("",TRUE,A887,"!",ADDRESS(21+(A888-1)*A884,14)))</f>
        <v>8</v>
      </c>
    </row>
    <row r="880" spans="1:10" ht="27.95" customHeight="1" x14ac:dyDescent="0.25">
      <c r="A880" s="49" t="str">
        <f ca="1">INDIRECT(_xlfn.TEXTJOIN("",TRUE,A887,"!",ADDRESS(22+(A888-1)*A884,1)))</f>
        <v>AHP 003</v>
      </c>
      <c r="B880" s="50"/>
      <c r="C880" s="51" t="str">
        <f ca="1">INDIRECT(_xlfn.TEXTJOIN("",TRUE,A887,"!",ADDRESS(22+(A888-1)*A884,2)))</f>
        <v>Introduction to Digital Marketing Lab</v>
      </c>
      <c r="D880" s="52"/>
      <c r="E880" s="52"/>
      <c r="F880" s="52"/>
      <c r="G880" s="53"/>
      <c r="H880" s="20">
        <f ca="1">INDIRECT(_xlfn.TEXTJOIN("",TRUE,A887,"!",ADDRESS(22+(A888-1)*A884,6)))</f>
        <v>1</v>
      </c>
      <c r="I880" s="20" t="str">
        <f ca="1">INDIRECT(_xlfn.TEXTJOIN("",TRUE,A887,"!",ADDRESS(22+(A888-1)*A884,13)))</f>
        <v>A</v>
      </c>
      <c r="J880" s="20">
        <f ca="1">INDIRECT(_xlfn.TEXTJOIN("",TRUE,A887,"!",ADDRESS(22+(A888-1)*A884,14)))</f>
        <v>8</v>
      </c>
    </row>
    <row r="881" spans="1:10" ht="27.95" customHeight="1" x14ac:dyDescent="0.25">
      <c r="A881" s="49" t="str">
        <f ca="1">INDIRECT(_xlfn.TEXTJOIN("",TRUE,A887,"!",ADDRESS(23+(A888-1)*A884,1)))</f>
        <v>AHP 005</v>
      </c>
      <c r="B881" s="50"/>
      <c r="C881" s="51" t="str">
        <f ca="1">INDIRECT(_xlfn.TEXTJOIN("",TRUE,A887,"!",ADDRESS(23+(A888-1)*A884,2)))</f>
        <v>Self Employment &amp; Entrepreneurship Development</v>
      </c>
      <c r="D881" s="52"/>
      <c r="E881" s="52"/>
      <c r="F881" s="52"/>
      <c r="G881" s="53"/>
      <c r="H881" s="20">
        <f ca="1">INDIRECT(_xlfn.TEXTJOIN("",TRUE,A887,"!",ADDRESS(23+(A888-1)*A884,6)))</f>
        <v>1</v>
      </c>
      <c r="I881" s="20" t="str">
        <f ca="1">INDIRECT(_xlfn.TEXTJOIN("",TRUE,A887,"!",ADDRESS(23+(A888-1)*A884,13)))</f>
        <v>A</v>
      </c>
      <c r="J881" s="20">
        <f ca="1">INDIRECT(_xlfn.TEXTJOIN("",TRUE,A887,"!",ADDRESS(23+(A888-1)*A884,14)))</f>
        <v>8</v>
      </c>
    </row>
    <row r="882" spans="1:10" ht="27.95" customHeight="1" x14ac:dyDescent="0.25">
      <c r="A882" s="49" t="str">
        <f ca="1">INDIRECT(_xlfn.TEXTJOIN("",TRUE,A887,"!",ADDRESS(24+(A888-1)*A884,1)))</f>
        <v>GP 02</v>
      </c>
      <c r="B882" s="50"/>
      <c r="C882" s="51" t="str">
        <f ca="1">INDIRECT(_xlfn.TEXTJOIN("",TRUE,A887,"!",ADDRESS(24+(A888-1)*A884,2)))</f>
        <v>General Proficiency ($)</v>
      </c>
      <c r="D882" s="52"/>
      <c r="E882" s="52"/>
      <c r="F882" s="52"/>
      <c r="G882" s="53"/>
      <c r="H882" s="20">
        <f ca="1">INDIRECT(_xlfn.TEXTJOIN("",TRUE,A887,"!",ADDRESS(24+(A888-1)*A884,6)))</f>
        <v>0</v>
      </c>
      <c r="I882" s="54" t="str">
        <f ca="1">INDIRECT(_xlfn.TEXTJOIN("",TRUE,A887,"!",ADDRESS(24+(A888-1)*A884,13)))</f>
        <v>Excellent</v>
      </c>
      <c r="J882" s="55"/>
    </row>
    <row r="883" spans="1:10" ht="27.95" customHeight="1" x14ac:dyDescent="0.25">
      <c r="A883" s="56" t="s">
        <v>54</v>
      </c>
      <c r="B883" s="56"/>
      <c r="C883" s="56"/>
      <c r="D883" s="56"/>
      <c r="E883" s="56"/>
      <c r="F883" s="56"/>
      <c r="G883" s="56"/>
      <c r="H883" s="16">
        <f ca="1">SUM(H871:H882)</f>
        <v>23</v>
      </c>
      <c r="I883" s="16" t="s">
        <v>46</v>
      </c>
      <c r="J883" s="16" t="e">
        <f ca="1">SUMPRODUCT(J871:J881,H871:H881)</f>
        <v>#N/A</v>
      </c>
    </row>
    <row r="884" spans="1:10" ht="27.95" customHeight="1" x14ac:dyDescent="0.25">
      <c r="A884" s="22">
        <f>ROWS(A871:B882)+9</f>
        <v>21</v>
      </c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27.95" customHeight="1" x14ac:dyDescent="0.25">
      <c r="A885" s="57" t="s">
        <v>42</v>
      </c>
      <c r="B885" s="57"/>
      <c r="C885" s="21">
        <f ca="1">INDIRECT(_xlfn.TEXTJOIN("",TRUE,A887,"!",ADDRESS(5+A888*A884,12)))</f>
        <v>19</v>
      </c>
      <c r="D885" s="57" t="s">
        <v>40</v>
      </c>
      <c r="E885" s="57"/>
      <c r="F885" s="18" t="e">
        <f ca="1">INDIRECT(_xlfn.TEXTJOIN("",TRUE,A887,"!",ADDRESS(5+A888*A884,8)))</f>
        <v>#N/A</v>
      </c>
      <c r="G885" s="57" t="s">
        <v>41</v>
      </c>
      <c r="H885" s="57"/>
      <c r="I885" s="58" t="e">
        <f ca="1">INDIRECT(_xlfn.TEXTJOIN("",TRUE,A887,"!",ADDRESS(5+A888*A884,10)))</f>
        <v>#N/A</v>
      </c>
      <c r="J885" s="58"/>
    </row>
    <row r="886" spans="1:10" ht="27.95" customHeight="1" x14ac:dyDescent="0.25">
      <c r="A886" s="19" t="s">
        <v>38</v>
      </c>
      <c r="B886" s="59" t="e">
        <f ca="1">INDIRECT(_xlfn.TEXTJOIN("",TRUE,A887,"!",ADDRESS(5+A888*A884,2)))</f>
        <v>#N/A</v>
      </c>
      <c r="C886" s="59"/>
      <c r="D886" s="60" t="s">
        <v>39</v>
      </c>
      <c r="E886" s="60"/>
      <c r="F886" s="61" t="e">
        <f ca="1">INDIRECT(_xlfn.TEXTJOIN("",TRUE,A887,"!",ADDRESS(5+A888*A884,5)))</f>
        <v>#N/A</v>
      </c>
      <c r="G886" s="61"/>
      <c r="H886" s="61"/>
      <c r="I886" s="61"/>
      <c r="J886" s="61"/>
    </row>
    <row r="887" spans="1:10" ht="27.95" customHeight="1" x14ac:dyDescent="0.25">
      <c r="A887" s="22" t="str">
        <f>A866</f>
        <v>TC_II</v>
      </c>
    </row>
    <row r="888" spans="1:10" ht="27.95" customHeight="1" x14ac:dyDescent="0.25">
      <c r="A888" s="22">
        <f>A867+1</f>
        <v>42</v>
      </c>
    </row>
    <row r="889" spans="1:10" ht="27.95" customHeight="1" x14ac:dyDescent="0.25">
      <c r="A889" s="62" t="s">
        <v>26</v>
      </c>
      <c r="B889" s="62"/>
      <c r="C889" s="62" t="str">
        <f ca="1">INDIRECT(_xlfn.TEXTJOIN("",TRUE,A908,"!",ADDRESS(9+(A909-1)*A905,2)))</f>
        <v>SAMRADDHA MAUNI</v>
      </c>
      <c r="D889" s="62"/>
      <c r="E889" s="62"/>
      <c r="F889" s="62" t="s">
        <v>52</v>
      </c>
      <c r="G889" s="62"/>
      <c r="H889" s="62"/>
      <c r="I889" s="63">
        <f ca="1">INDIRECT(_xlfn.TEXTJOIN("",TRUE,A908,"!",ADDRESS(9+(A909-1)*A905,9)))</f>
        <v>250090101043</v>
      </c>
      <c r="J889" s="63"/>
    </row>
    <row r="890" spans="1:10" ht="27.95" customHeight="1" x14ac:dyDescent="0.25">
      <c r="A890" s="62" t="s">
        <v>27</v>
      </c>
      <c r="B890" s="62"/>
      <c r="C890" s="62" t="str">
        <f ca="1">INDIRECT(_xlfn.TEXTJOIN("",TRUE,A908,"!",ADDRESS(9+(A909-1)*A905,5)))</f>
        <v>RAVENDRA SINGH MAUNI</v>
      </c>
      <c r="D890" s="62"/>
      <c r="E890" s="62"/>
      <c r="F890" s="64" t="s">
        <v>53</v>
      </c>
      <c r="G890" s="64"/>
      <c r="H890" s="64"/>
      <c r="I890" s="63">
        <f ca="1">INDIRECT(_xlfn.TEXTJOIN("",TRUE,A908,"!",ADDRESS(9+(A909-1)*A905,13)))</f>
        <v>0</v>
      </c>
      <c r="J890" s="63"/>
    </row>
    <row r="891" spans="1:10" ht="27.95" customHeight="1" x14ac:dyDescent="0.25">
      <c r="A891" s="59" t="s">
        <v>30</v>
      </c>
      <c r="B891" s="59"/>
      <c r="C891" s="59" t="s">
        <v>31</v>
      </c>
      <c r="D891" s="59"/>
      <c r="E891" s="59"/>
      <c r="F891" s="59"/>
      <c r="G891" s="59"/>
      <c r="H891" s="15" t="s">
        <v>32</v>
      </c>
      <c r="I891" s="15" t="s">
        <v>12</v>
      </c>
      <c r="J891" s="15" t="s">
        <v>36</v>
      </c>
    </row>
    <row r="892" spans="1:10" ht="27.95" customHeight="1" x14ac:dyDescent="0.25">
      <c r="A892" s="49" t="str">
        <f ca="1">INDIRECT(_xlfn.TEXTJOIN("",TRUE,A908,"!",ADDRESS(13+(A909-1)*A905,1)))</f>
        <v>AHT 001</v>
      </c>
      <c r="B892" s="50"/>
      <c r="C892" s="51" t="str">
        <f ca="1">INDIRECT(_xlfn.TEXTJOIN("",TRUE,A908,"!",ADDRESS(13+(A909-1)*A905,2)))</f>
        <v>Engineering Physics</v>
      </c>
      <c r="D892" s="52"/>
      <c r="E892" s="52"/>
      <c r="F892" s="52"/>
      <c r="G892" s="53"/>
      <c r="H892" s="20">
        <f ca="1">INDIRECT(_xlfn.TEXTJOIN("",TRUE,A908,"!",ADDRESS(13+(A909-1)*A905,6)))</f>
        <v>4</v>
      </c>
      <c r="I892" s="20" t="b">
        <f ca="1">INDIRECT(_xlfn.TEXTJOIN("",TRUE,A908,"!",ADDRESS(13+(A909-1)*A905,13)))</f>
        <v>0</v>
      </c>
      <c r="J892" s="20" t="e">
        <f ca="1">INDIRECT(_xlfn.TEXTJOIN("",TRUE,A908,"!",ADDRESS(13+(A909-1)*A905,14)))</f>
        <v>#N/A</v>
      </c>
    </row>
    <row r="893" spans="1:10" ht="27.95" customHeight="1" x14ac:dyDescent="0.25">
      <c r="A893" s="49" t="str">
        <f ca="1">INDIRECT(_xlfn.TEXTJOIN("",TRUE,A908,"!",ADDRESS(14+(A909-1)*A905,1)))</f>
        <v>AHT 005</v>
      </c>
      <c r="B893" s="50"/>
      <c r="C893" s="51" t="str">
        <f ca="1">INDIRECT(_xlfn.TEXTJOIN("",TRUE,A908,"!",ADDRESS(14+(A909-1)*A905,2)))</f>
        <v>Analytical Mathematics</v>
      </c>
      <c r="D893" s="52"/>
      <c r="E893" s="52"/>
      <c r="F893" s="52"/>
      <c r="G893" s="53"/>
      <c r="H893" s="20">
        <f ca="1">INDIRECT(_xlfn.TEXTJOIN("",TRUE,A908,"!",ADDRESS(14+(A909-1)*A905,6)))</f>
        <v>4</v>
      </c>
      <c r="I893" s="20" t="str">
        <f ca="1">INDIRECT(_xlfn.TEXTJOIN("",TRUE,A908,"!",ADDRESS(14+(A909-1)*A905,13)))</f>
        <v>A</v>
      </c>
      <c r="J893" s="20">
        <f ca="1">INDIRECT(_xlfn.TEXTJOIN("",TRUE,A908,"!",ADDRESS(14+(A909-1)*A905,14)))</f>
        <v>8</v>
      </c>
    </row>
    <row r="894" spans="1:10" ht="27.95" customHeight="1" x14ac:dyDescent="0.25">
      <c r="A894" s="49" t="str">
        <f ca="1">INDIRECT(_xlfn.TEXTJOIN("",TRUE,A908,"!",ADDRESS(15+(A909-1)*A905,1)))</f>
        <v>EET 001</v>
      </c>
      <c r="B894" s="50"/>
      <c r="C894" s="51" t="str">
        <f ca="1">INDIRECT(_xlfn.TEXTJOIN("",TRUE,A908,"!",ADDRESS(15+(A909-1)*A905,2)))</f>
        <v>Basic Electrical Engineering</v>
      </c>
      <c r="D894" s="52"/>
      <c r="E894" s="52"/>
      <c r="F894" s="52"/>
      <c r="G894" s="53"/>
      <c r="H894" s="20">
        <f ca="1">INDIRECT(_xlfn.TEXTJOIN("",TRUE,A908,"!",ADDRESS(15+(A909-1)*A905,6)))</f>
        <v>4</v>
      </c>
      <c r="I894" s="20" t="str">
        <f ca="1">INDIRECT(_xlfn.TEXTJOIN("",TRUE,A908,"!",ADDRESS(15+(A909-1)*A905,13)))</f>
        <v>A+</v>
      </c>
      <c r="J894" s="20">
        <f ca="1">INDIRECT(_xlfn.TEXTJOIN("",TRUE,A908,"!",ADDRESS(15+(A909-1)*A905,14)))</f>
        <v>9</v>
      </c>
    </row>
    <row r="895" spans="1:10" ht="27.95" customHeight="1" x14ac:dyDescent="0.25">
      <c r="A895" s="49" t="str">
        <f ca="1">INDIRECT(_xlfn.TEXTJOIN("",TRUE,A908,"!",ADDRESS(16+(A909-1)*A905,1)))</f>
        <v>CST 001</v>
      </c>
      <c r="B895" s="50"/>
      <c r="C895" s="51" t="str">
        <f ca="1">INDIRECT(_xlfn.TEXTJOIN("",TRUE,A908,"!",ADDRESS(16+(A909-1)*A905,2)))</f>
        <v>Programming for Problem Solving</v>
      </c>
      <c r="D895" s="52"/>
      <c r="E895" s="52"/>
      <c r="F895" s="52"/>
      <c r="G895" s="53"/>
      <c r="H895" s="20">
        <f ca="1">INDIRECT(_xlfn.TEXTJOIN("",TRUE,A908,"!",ADDRESS(16+(A909-1)*A905,6)))</f>
        <v>4</v>
      </c>
      <c r="I895" s="20" t="str">
        <f ca="1">INDIRECT(_xlfn.TEXTJOIN("",TRUE,A908,"!",ADDRESS(16+(A909-1)*A905,13)))</f>
        <v>O</v>
      </c>
      <c r="J895" s="20">
        <f ca="1">INDIRECT(_xlfn.TEXTJOIN("",TRUE,A908,"!",ADDRESS(16+(A909-1)*A905,14)))</f>
        <v>10</v>
      </c>
    </row>
    <row r="896" spans="1:10" ht="27.95" customHeight="1" x14ac:dyDescent="0.25">
      <c r="A896" s="49" t="str">
        <f ca="1">INDIRECT(_xlfn.TEXTJOIN("",TRUE,A908,"!",ADDRESS(17+(A909-1)*A905,1)))</f>
        <v>AHT 004</v>
      </c>
      <c r="B896" s="50"/>
      <c r="C896" s="51" t="str">
        <f ca="1">INDIRECT(_xlfn.TEXTJOIN("",TRUE,A908,"!",ADDRESS(17+(A909-1)*A905,2)))</f>
        <v>Environmental Studies ($)</v>
      </c>
      <c r="D896" s="52"/>
      <c r="E896" s="52"/>
      <c r="F896" s="52"/>
      <c r="G896" s="53"/>
      <c r="H896" s="20">
        <f ca="1">INDIRECT(_xlfn.TEXTJOIN("",TRUE,A908,"!",ADDRESS(17+(A909-1)*A905,6)))</f>
        <v>0</v>
      </c>
      <c r="I896" s="20" t="str">
        <f ca="1">INDIRECT(_xlfn.TEXTJOIN("",TRUE,A908,"!",ADDRESS(17+(A909-1)*A905,13)))</f>
        <v>A</v>
      </c>
      <c r="J896" s="20">
        <f ca="1">INDIRECT(_xlfn.TEXTJOIN("",TRUE,A908,"!",ADDRESS(17+(A909-1)*A905,14)))</f>
        <v>8</v>
      </c>
    </row>
    <row r="897" spans="1:10" ht="27.95" customHeight="1" x14ac:dyDescent="0.25">
      <c r="A897" s="49" t="str">
        <f ca="1">INDIRECT(_xlfn.TEXTJOIN("",TRUE,A908,"!",ADDRESS(18+(A909-1)*A905,1)))</f>
        <v>AHP 001</v>
      </c>
      <c r="B897" s="50"/>
      <c r="C897" s="51" t="str">
        <f ca="1">INDIRECT(_xlfn.TEXTJOIN("",TRUE,A908,"!",ADDRESS(18+(A909-1)*A905,2)))</f>
        <v>Engineering Physics Lab</v>
      </c>
      <c r="D897" s="52"/>
      <c r="E897" s="52"/>
      <c r="F897" s="52"/>
      <c r="G897" s="53"/>
      <c r="H897" s="20">
        <f ca="1">INDIRECT(_xlfn.TEXTJOIN("",TRUE,A908,"!",ADDRESS(18+(A909-1)*A905,6)))</f>
        <v>1</v>
      </c>
      <c r="I897" s="20" t="str">
        <f ca="1">INDIRECT(_xlfn.TEXTJOIN("",TRUE,A908,"!",ADDRESS(18+(A909-1)*A905,13)))</f>
        <v>A</v>
      </c>
      <c r="J897" s="20">
        <f ca="1">INDIRECT(_xlfn.TEXTJOIN("",TRUE,A908,"!",ADDRESS(18+(A909-1)*A905,14)))</f>
        <v>8</v>
      </c>
    </row>
    <row r="898" spans="1:10" ht="27.95" customHeight="1" x14ac:dyDescent="0.25">
      <c r="A898" s="49" t="str">
        <f ca="1">INDIRECT(_xlfn.TEXTJOIN("",TRUE,A908,"!",ADDRESS(19+(A909-1)*A905,1)))</f>
        <v>EEP 001</v>
      </c>
      <c r="B898" s="50"/>
      <c r="C898" s="51" t="str">
        <f ca="1">INDIRECT(_xlfn.TEXTJOIN("",TRUE,A908,"!",ADDRESS(19+(A909-1)*A905,2)))</f>
        <v>Basic Electrical Engineering Lab</v>
      </c>
      <c r="D898" s="52"/>
      <c r="E898" s="52"/>
      <c r="F898" s="52"/>
      <c r="G898" s="53"/>
      <c r="H898" s="20">
        <f ca="1">INDIRECT(_xlfn.TEXTJOIN("",TRUE,A908,"!",ADDRESS(19+(A909-1)*A905,6)))</f>
        <v>1</v>
      </c>
      <c r="I898" s="20" t="str">
        <f ca="1">INDIRECT(_xlfn.TEXTJOIN("",TRUE,A908,"!",ADDRESS(19+(A909-1)*A905,13)))</f>
        <v>A+</v>
      </c>
      <c r="J898" s="20">
        <f ca="1">INDIRECT(_xlfn.TEXTJOIN("",TRUE,A908,"!",ADDRESS(19+(A909-1)*A905,14)))</f>
        <v>9</v>
      </c>
    </row>
    <row r="899" spans="1:10" ht="27.95" customHeight="1" x14ac:dyDescent="0.25">
      <c r="A899" s="49" t="str">
        <f ca="1">INDIRECT(_xlfn.TEXTJOIN("",TRUE,A908,"!",ADDRESS(20+(A909-1)*A905,1)))</f>
        <v>CSP 001</v>
      </c>
      <c r="B899" s="50"/>
      <c r="C899" s="51" t="str">
        <f ca="1">INDIRECT(_xlfn.TEXTJOIN("",TRUE,A908,"!",ADDRESS(20+(A909-1)*A905,2)))</f>
        <v>Programming for Problem Solving Lab</v>
      </c>
      <c r="D899" s="52"/>
      <c r="E899" s="52"/>
      <c r="F899" s="52"/>
      <c r="G899" s="53"/>
      <c r="H899" s="20">
        <f ca="1">INDIRECT(_xlfn.TEXTJOIN("",TRUE,A908,"!",ADDRESS(20+(A909-1)*A905,6)))</f>
        <v>1</v>
      </c>
      <c r="I899" s="20" t="str">
        <f ca="1">INDIRECT(_xlfn.TEXTJOIN("",TRUE,A908,"!",ADDRESS(20+(A909-1)*A905,13)))</f>
        <v>O</v>
      </c>
      <c r="J899" s="20">
        <f ca="1">INDIRECT(_xlfn.TEXTJOIN("",TRUE,A908,"!",ADDRESS(20+(A909-1)*A905,14)))</f>
        <v>10</v>
      </c>
    </row>
    <row r="900" spans="1:10" ht="27.95" customHeight="1" x14ac:dyDescent="0.25">
      <c r="A900" s="49" t="str">
        <f ca="1">INDIRECT(_xlfn.TEXTJOIN("",TRUE,A908,"!",ADDRESS(21+(A909-1)*A905,1)))</f>
        <v>MEP 002</v>
      </c>
      <c r="B900" s="50"/>
      <c r="C900" s="51" t="str">
        <f ca="1">INDIRECT(_xlfn.TEXTJOIN("",TRUE,A908,"!",ADDRESS(21+(A909-1)*A905,2)))</f>
        <v>Engineering Graphics &amp; Design Lab</v>
      </c>
      <c r="D900" s="52"/>
      <c r="E900" s="52"/>
      <c r="F900" s="52"/>
      <c r="G900" s="53"/>
      <c r="H900" s="20">
        <f ca="1">INDIRECT(_xlfn.TEXTJOIN("",TRUE,A908,"!",ADDRESS(21+(A909-1)*A905,6)))</f>
        <v>2</v>
      </c>
      <c r="I900" s="20" t="str">
        <f ca="1">INDIRECT(_xlfn.TEXTJOIN("",TRUE,A908,"!",ADDRESS(21+(A909-1)*A905,13)))</f>
        <v>A</v>
      </c>
      <c r="J900" s="20">
        <f ca="1">INDIRECT(_xlfn.TEXTJOIN("",TRUE,A908,"!",ADDRESS(21+(A909-1)*A905,14)))</f>
        <v>8</v>
      </c>
    </row>
    <row r="901" spans="1:10" ht="27.95" customHeight="1" x14ac:dyDescent="0.25">
      <c r="A901" s="49" t="str">
        <f ca="1">INDIRECT(_xlfn.TEXTJOIN("",TRUE,A908,"!",ADDRESS(22+(A909-1)*A905,1)))</f>
        <v>AHP 003</v>
      </c>
      <c r="B901" s="50"/>
      <c r="C901" s="51" t="str">
        <f ca="1">INDIRECT(_xlfn.TEXTJOIN("",TRUE,A908,"!",ADDRESS(22+(A909-1)*A905,2)))</f>
        <v>Introduction to Digital Marketing Lab</v>
      </c>
      <c r="D901" s="52"/>
      <c r="E901" s="52"/>
      <c r="F901" s="52"/>
      <c r="G901" s="53"/>
      <c r="H901" s="20">
        <f ca="1">INDIRECT(_xlfn.TEXTJOIN("",TRUE,A908,"!",ADDRESS(22+(A909-1)*A905,6)))</f>
        <v>1</v>
      </c>
      <c r="I901" s="20" t="str">
        <f ca="1">INDIRECT(_xlfn.TEXTJOIN("",TRUE,A908,"!",ADDRESS(22+(A909-1)*A905,13)))</f>
        <v>A</v>
      </c>
      <c r="J901" s="20">
        <f ca="1">INDIRECT(_xlfn.TEXTJOIN("",TRUE,A908,"!",ADDRESS(22+(A909-1)*A905,14)))</f>
        <v>8</v>
      </c>
    </row>
    <row r="902" spans="1:10" ht="27.95" customHeight="1" x14ac:dyDescent="0.25">
      <c r="A902" s="49" t="str">
        <f ca="1">INDIRECT(_xlfn.TEXTJOIN("",TRUE,A908,"!",ADDRESS(23+(A909-1)*A905,1)))</f>
        <v>AHP 005</v>
      </c>
      <c r="B902" s="50"/>
      <c r="C902" s="51" t="str">
        <f ca="1">INDIRECT(_xlfn.TEXTJOIN("",TRUE,A908,"!",ADDRESS(23+(A909-1)*A905,2)))</f>
        <v>Self Employment &amp; Entrepreneurship Development</v>
      </c>
      <c r="D902" s="52"/>
      <c r="E902" s="52"/>
      <c r="F902" s="52"/>
      <c r="G902" s="53"/>
      <c r="H902" s="20">
        <f ca="1">INDIRECT(_xlfn.TEXTJOIN("",TRUE,A908,"!",ADDRESS(23+(A909-1)*A905,6)))</f>
        <v>1</v>
      </c>
      <c r="I902" s="20" t="str">
        <f ca="1">INDIRECT(_xlfn.TEXTJOIN("",TRUE,A908,"!",ADDRESS(23+(A909-1)*A905,13)))</f>
        <v>A</v>
      </c>
      <c r="J902" s="20">
        <f ca="1">INDIRECT(_xlfn.TEXTJOIN("",TRUE,A908,"!",ADDRESS(23+(A909-1)*A905,14)))</f>
        <v>8</v>
      </c>
    </row>
    <row r="903" spans="1:10" ht="27.95" customHeight="1" x14ac:dyDescent="0.25">
      <c r="A903" s="49" t="str">
        <f ca="1">INDIRECT(_xlfn.TEXTJOIN("",TRUE,A908,"!",ADDRESS(24+(A909-1)*A905,1)))</f>
        <v>GP 02</v>
      </c>
      <c r="B903" s="50"/>
      <c r="C903" s="51" t="str">
        <f ca="1">INDIRECT(_xlfn.TEXTJOIN("",TRUE,A908,"!",ADDRESS(24+(A909-1)*A905,2)))</f>
        <v>General Proficiency ($)</v>
      </c>
      <c r="D903" s="52"/>
      <c r="E903" s="52"/>
      <c r="F903" s="52"/>
      <c r="G903" s="53"/>
      <c r="H903" s="20">
        <f ca="1">INDIRECT(_xlfn.TEXTJOIN("",TRUE,A908,"!",ADDRESS(24+(A909-1)*A905,6)))</f>
        <v>0</v>
      </c>
      <c r="I903" s="54" t="str">
        <f ca="1">INDIRECT(_xlfn.TEXTJOIN("",TRUE,A908,"!",ADDRESS(24+(A909-1)*A905,13)))</f>
        <v>Excellent</v>
      </c>
      <c r="J903" s="55"/>
    </row>
    <row r="904" spans="1:10" ht="27.95" customHeight="1" x14ac:dyDescent="0.25">
      <c r="A904" s="56" t="s">
        <v>54</v>
      </c>
      <c r="B904" s="56"/>
      <c r="C904" s="56"/>
      <c r="D904" s="56"/>
      <c r="E904" s="56"/>
      <c r="F904" s="56"/>
      <c r="G904" s="56"/>
      <c r="H904" s="16">
        <f ca="1">SUM(H892:H903)</f>
        <v>23</v>
      </c>
      <c r="I904" s="16" t="s">
        <v>46</v>
      </c>
      <c r="J904" s="16" t="e">
        <f ca="1">SUMPRODUCT(J892:J902,H892:H902)</f>
        <v>#N/A</v>
      </c>
    </row>
    <row r="905" spans="1:10" ht="27.95" customHeight="1" x14ac:dyDescent="0.25">
      <c r="A905" s="22">
        <f>ROWS(A892:B903)+9</f>
        <v>21</v>
      </c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27.95" customHeight="1" x14ac:dyDescent="0.25">
      <c r="A906" s="57" t="s">
        <v>42</v>
      </c>
      <c r="B906" s="57"/>
      <c r="C906" s="21">
        <f ca="1">INDIRECT(_xlfn.TEXTJOIN("",TRUE,A908,"!",ADDRESS(5+A909*A905,12)))</f>
        <v>19</v>
      </c>
      <c r="D906" s="57" t="s">
        <v>40</v>
      </c>
      <c r="E906" s="57"/>
      <c r="F906" s="18" t="e">
        <f ca="1">INDIRECT(_xlfn.TEXTJOIN("",TRUE,A908,"!",ADDRESS(5+A909*A905,8)))</f>
        <v>#N/A</v>
      </c>
      <c r="G906" s="57" t="s">
        <v>41</v>
      </c>
      <c r="H906" s="57"/>
      <c r="I906" s="58" t="e">
        <f ca="1">INDIRECT(_xlfn.TEXTJOIN("",TRUE,A908,"!",ADDRESS(5+A909*A905,10)))</f>
        <v>#N/A</v>
      </c>
      <c r="J906" s="58"/>
    </row>
    <row r="907" spans="1:10" ht="27.95" customHeight="1" x14ac:dyDescent="0.25">
      <c r="A907" s="19" t="s">
        <v>38</v>
      </c>
      <c r="B907" s="59" t="e">
        <f ca="1">INDIRECT(_xlfn.TEXTJOIN("",TRUE,A908,"!",ADDRESS(5+A909*A905,2)))</f>
        <v>#N/A</v>
      </c>
      <c r="C907" s="59"/>
      <c r="D907" s="60" t="s">
        <v>39</v>
      </c>
      <c r="E907" s="60"/>
      <c r="F907" s="61" t="e">
        <f ca="1">INDIRECT(_xlfn.TEXTJOIN("",TRUE,A908,"!",ADDRESS(5+A909*A905,5)))</f>
        <v>#N/A</v>
      </c>
      <c r="G907" s="61"/>
      <c r="H907" s="61"/>
      <c r="I907" s="61"/>
      <c r="J907" s="61"/>
    </row>
    <row r="908" spans="1:10" ht="27.95" customHeight="1" x14ac:dyDescent="0.25">
      <c r="A908" s="22" t="str">
        <f>A887</f>
        <v>TC_II</v>
      </c>
    </row>
    <row r="909" spans="1:10" ht="27.95" customHeight="1" x14ac:dyDescent="0.25">
      <c r="A909" s="22">
        <f>A888+1</f>
        <v>43</v>
      </c>
    </row>
    <row r="910" spans="1:10" ht="27.95" customHeight="1" x14ac:dyDescent="0.25">
      <c r="A910" s="62" t="s">
        <v>26</v>
      </c>
      <c r="B910" s="62"/>
      <c r="C910" s="62" t="str">
        <f ca="1">INDIRECT(_xlfn.TEXTJOIN("",TRUE,A929,"!",ADDRESS(9+(A930-1)*A926,2)))</f>
        <v>SAMRAT BISHT</v>
      </c>
      <c r="D910" s="62"/>
      <c r="E910" s="62"/>
      <c r="F910" s="62" t="s">
        <v>52</v>
      </c>
      <c r="G910" s="62"/>
      <c r="H910" s="62"/>
      <c r="I910" s="63">
        <f ca="1">INDIRECT(_xlfn.TEXTJOIN("",TRUE,A929,"!",ADDRESS(9+(A930-1)*A926,9)))</f>
        <v>250090101044</v>
      </c>
      <c r="J910" s="63"/>
    </row>
    <row r="911" spans="1:10" ht="27.95" customHeight="1" x14ac:dyDescent="0.25">
      <c r="A911" s="62" t="s">
        <v>27</v>
      </c>
      <c r="B911" s="62"/>
      <c r="C911" s="62" t="str">
        <f ca="1">INDIRECT(_xlfn.TEXTJOIN("",TRUE,A929,"!",ADDRESS(9+(A930-1)*A926,5)))</f>
        <v>VIMAL BISHT</v>
      </c>
      <c r="D911" s="62"/>
      <c r="E911" s="62"/>
      <c r="F911" s="64" t="s">
        <v>53</v>
      </c>
      <c r="G911" s="64"/>
      <c r="H911" s="64"/>
      <c r="I911" s="63">
        <f ca="1">INDIRECT(_xlfn.TEXTJOIN("",TRUE,A929,"!",ADDRESS(9+(A930-1)*A926,13)))</f>
        <v>0</v>
      </c>
      <c r="J911" s="63"/>
    </row>
    <row r="912" spans="1:10" ht="27.95" customHeight="1" x14ac:dyDescent="0.25">
      <c r="A912" s="59" t="s">
        <v>30</v>
      </c>
      <c r="B912" s="59"/>
      <c r="C912" s="59" t="s">
        <v>31</v>
      </c>
      <c r="D912" s="59"/>
      <c r="E912" s="59"/>
      <c r="F912" s="59"/>
      <c r="G912" s="59"/>
      <c r="H912" s="15" t="s">
        <v>32</v>
      </c>
      <c r="I912" s="15" t="s">
        <v>12</v>
      </c>
      <c r="J912" s="15" t="s">
        <v>36</v>
      </c>
    </row>
    <row r="913" spans="1:10" ht="27.95" customHeight="1" x14ac:dyDescent="0.25">
      <c r="A913" s="49" t="str">
        <f ca="1">INDIRECT(_xlfn.TEXTJOIN("",TRUE,A929,"!",ADDRESS(13+(A930-1)*A926,1)))</f>
        <v>AHT 001</v>
      </c>
      <c r="B913" s="50"/>
      <c r="C913" s="51" t="str">
        <f ca="1">INDIRECT(_xlfn.TEXTJOIN("",TRUE,A929,"!",ADDRESS(13+(A930-1)*A926,2)))</f>
        <v>Engineering Physics</v>
      </c>
      <c r="D913" s="52"/>
      <c r="E913" s="52"/>
      <c r="F913" s="52"/>
      <c r="G913" s="53"/>
      <c r="H913" s="20">
        <f ca="1">INDIRECT(_xlfn.TEXTJOIN("",TRUE,A929,"!",ADDRESS(13+(A930-1)*A926,6)))</f>
        <v>4</v>
      </c>
      <c r="I913" s="20" t="b">
        <f ca="1">INDIRECT(_xlfn.TEXTJOIN("",TRUE,A929,"!",ADDRESS(13+(A930-1)*A926,13)))</f>
        <v>0</v>
      </c>
      <c r="J913" s="20" t="e">
        <f ca="1">INDIRECT(_xlfn.TEXTJOIN("",TRUE,A929,"!",ADDRESS(13+(A930-1)*A926,14)))</f>
        <v>#N/A</v>
      </c>
    </row>
    <row r="914" spans="1:10" ht="27.95" customHeight="1" x14ac:dyDescent="0.25">
      <c r="A914" s="49" t="str">
        <f ca="1">INDIRECT(_xlfn.TEXTJOIN("",TRUE,A929,"!",ADDRESS(14+(A930-1)*A926,1)))</f>
        <v>AHT 005</v>
      </c>
      <c r="B914" s="50"/>
      <c r="C914" s="51" t="str">
        <f ca="1">INDIRECT(_xlfn.TEXTJOIN("",TRUE,A929,"!",ADDRESS(14+(A930-1)*A926,2)))</f>
        <v>Analytical Mathematics</v>
      </c>
      <c r="D914" s="52"/>
      <c r="E914" s="52"/>
      <c r="F914" s="52"/>
      <c r="G914" s="53"/>
      <c r="H914" s="20">
        <f ca="1">INDIRECT(_xlfn.TEXTJOIN("",TRUE,A929,"!",ADDRESS(14+(A930-1)*A926,6)))</f>
        <v>4</v>
      </c>
      <c r="I914" s="20" t="str">
        <f ca="1">INDIRECT(_xlfn.TEXTJOIN("",TRUE,A929,"!",ADDRESS(14+(A930-1)*A926,13)))</f>
        <v>B+</v>
      </c>
      <c r="J914" s="20">
        <f ca="1">INDIRECT(_xlfn.TEXTJOIN("",TRUE,A929,"!",ADDRESS(14+(A930-1)*A926,14)))</f>
        <v>7</v>
      </c>
    </row>
    <row r="915" spans="1:10" ht="27.95" customHeight="1" x14ac:dyDescent="0.25">
      <c r="A915" s="49" t="str">
        <f ca="1">INDIRECT(_xlfn.TEXTJOIN("",TRUE,A929,"!",ADDRESS(15+(A930-1)*A926,1)))</f>
        <v>EET 001</v>
      </c>
      <c r="B915" s="50"/>
      <c r="C915" s="51" t="str">
        <f ca="1">INDIRECT(_xlfn.TEXTJOIN("",TRUE,A929,"!",ADDRESS(15+(A930-1)*A926,2)))</f>
        <v>Basic Electrical Engineering</v>
      </c>
      <c r="D915" s="52"/>
      <c r="E915" s="52"/>
      <c r="F915" s="52"/>
      <c r="G915" s="53"/>
      <c r="H915" s="20">
        <f ca="1">INDIRECT(_xlfn.TEXTJOIN("",TRUE,A929,"!",ADDRESS(15+(A930-1)*A926,6)))</f>
        <v>4</v>
      </c>
      <c r="I915" s="20" t="str">
        <f ca="1">INDIRECT(_xlfn.TEXTJOIN("",TRUE,A929,"!",ADDRESS(15+(A930-1)*A926,13)))</f>
        <v>B+</v>
      </c>
      <c r="J915" s="20">
        <f ca="1">INDIRECT(_xlfn.TEXTJOIN("",TRUE,A929,"!",ADDRESS(15+(A930-1)*A926,14)))</f>
        <v>7</v>
      </c>
    </row>
    <row r="916" spans="1:10" ht="27.95" customHeight="1" x14ac:dyDescent="0.25">
      <c r="A916" s="49" t="str">
        <f ca="1">INDIRECT(_xlfn.TEXTJOIN("",TRUE,A929,"!",ADDRESS(16+(A930-1)*A926,1)))</f>
        <v>CST 001</v>
      </c>
      <c r="B916" s="50"/>
      <c r="C916" s="51" t="str">
        <f ca="1">INDIRECT(_xlfn.TEXTJOIN("",TRUE,A929,"!",ADDRESS(16+(A930-1)*A926,2)))</f>
        <v>Programming for Problem Solving</v>
      </c>
      <c r="D916" s="52"/>
      <c r="E916" s="52"/>
      <c r="F916" s="52"/>
      <c r="G916" s="53"/>
      <c r="H916" s="20">
        <f ca="1">INDIRECT(_xlfn.TEXTJOIN("",TRUE,A929,"!",ADDRESS(16+(A930-1)*A926,6)))</f>
        <v>4</v>
      </c>
      <c r="I916" s="20" t="str">
        <f ca="1">INDIRECT(_xlfn.TEXTJOIN("",TRUE,A929,"!",ADDRESS(16+(A930-1)*A926,13)))</f>
        <v>A+</v>
      </c>
      <c r="J916" s="20">
        <f ca="1">INDIRECT(_xlfn.TEXTJOIN("",TRUE,A929,"!",ADDRESS(16+(A930-1)*A926,14)))</f>
        <v>9</v>
      </c>
    </row>
    <row r="917" spans="1:10" ht="27.95" customHeight="1" x14ac:dyDescent="0.25">
      <c r="A917" s="49" t="str">
        <f ca="1">INDIRECT(_xlfn.TEXTJOIN("",TRUE,A929,"!",ADDRESS(17+(A930-1)*A926,1)))</f>
        <v>AHT 004</v>
      </c>
      <c r="B917" s="50"/>
      <c r="C917" s="51" t="str">
        <f ca="1">INDIRECT(_xlfn.TEXTJOIN("",TRUE,A929,"!",ADDRESS(17+(A930-1)*A926,2)))</f>
        <v>Environmental Studies ($)</v>
      </c>
      <c r="D917" s="52"/>
      <c r="E917" s="52"/>
      <c r="F917" s="52"/>
      <c r="G917" s="53"/>
      <c r="H917" s="20">
        <f ca="1">INDIRECT(_xlfn.TEXTJOIN("",TRUE,A929,"!",ADDRESS(17+(A930-1)*A926,6)))</f>
        <v>0</v>
      </c>
      <c r="I917" s="20" t="str">
        <f ca="1">INDIRECT(_xlfn.TEXTJOIN("",TRUE,A929,"!",ADDRESS(17+(A930-1)*A926,13)))</f>
        <v>B+</v>
      </c>
      <c r="J917" s="20">
        <f ca="1">INDIRECT(_xlfn.TEXTJOIN("",TRUE,A929,"!",ADDRESS(17+(A930-1)*A926,14)))</f>
        <v>7</v>
      </c>
    </row>
    <row r="918" spans="1:10" ht="27.95" customHeight="1" x14ac:dyDescent="0.25">
      <c r="A918" s="49" t="str">
        <f ca="1">INDIRECT(_xlfn.TEXTJOIN("",TRUE,A929,"!",ADDRESS(18+(A930-1)*A926,1)))</f>
        <v>AHP 001</v>
      </c>
      <c r="B918" s="50"/>
      <c r="C918" s="51" t="str">
        <f ca="1">INDIRECT(_xlfn.TEXTJOIN("",TRUE,A929,"!",ADDRESS(18+(A930-1)*A926,2)))</f>
        <v>Engineering Physics Lab</v>
      </c>
      <c r="D918" s="52"/>
      <c r="E918" s="52"/>
      <c r="F918" s="52"/>
      <c r="G918" s="53"/>
      <c r="H918" s="20">
        <f ca="1">INDIRECT(_xlfn.TEXTJOIN("",TRUE,A929,"!",ADDRESS(18+(A930-1)*A926,6)))</f>
        <v>1</v>
      </c>
      <c r="I918" s="20" t="str">
        <f ca="1">INDIRECT(_xlfn.TEXTJOIN("",TRUE,A929,"!",ADDRESS(18+(A930-1)*A926,13)))</f>
        <v>A</v>
      </c>
      <c r="J918" s="20">
        <f ca="1">INDIRECT(_xlfn.TEXTJOIN("",TRUE,A929,"!",ADDRESS(18+(A930-1)*A926,14)))</f>
        <v>8</v>
      </c>
    </row>
    <row r="919" spans="1:10" ht="27.95" customHeight="1" x14ac:dyDescent="0.25">
      <c r="A919" s="49" t="str">
        <f ca="1">INDIRECT(_xlfn.TEXTJOIN("",TRUE,A929,"!",ADDRESS(19+(A930-1)*A926,1)))</f>
        <v>EEP 001</v>
      </c>
      <c r="B919" s="50"/>
      <c r="C919" s="51" t="str">
        <f ca="1">INDIRECT(_xlfn.TEXTJOIN("",TRUE,A929,"!",ADDRESS(19+(A930-1)*A926,2)))</f>
        <v>Basic Electrical Engineering Lab</v>
      </c>
      <c r="D919" s="52"/>
      <c r="E919" s="52"/>
      <c r="F919" s="52"/>
      <c r="G919" s="53"/>
      <c r="H919" s="20">
        <f ca="1">INDIRECT(_xlfn.TEXTJOIN("",TRUE,A929,"!",ADDRESS(19+(A930-1)*A926,6)))</f>
        <v>1</v>
      </c>
      <c r="I919" s="20" t="str">
        <f ca="1">INDIRECT(_xlfn.TEXTJOIN("",TRUE,A929,"!",ADDRESS(19+(A930-1)*A926,13)))</f>
        <v>A+</v>
      </c>
      <c r="J919" s="20">
        <f ca="1">INDIRECT(_xlfn.TEXTJOIN("",TRUE,A929,"!",ADDRESS(19+(A930-1)*A926,14)))</f>
        <v>9</v>
      </c>
    </row>
    <row r="920" spans="1:10" ht="27.95" customHeight="1" x14ac:dyDescent="0.25">
      <c r="A920" s="49" t="str">
        <f ca="1">INDIRECT(_xlfn.TEXTJOIN("",TRUE,A929,"!",ADDRESS(20+(A930-1)*A926,1)))</f>
        <v>CSP 001</v>
      </c>
      <c r="B920" s="50"/>
      <c r="C920" s="51" t="str">
        <f ca="1">INDIRECT(_xlfn.TEXTJOIN("",TRUE,A929,"!",ADDRESS(20+(A930-1)*A926,2)))</f>
        <v>Programming for Problem Solving Lab</v>
      </c>
      <c r="D920" s="52"/>
      <c r="E920" s="52"/>
      <c r="F920" s="52"/>
      <c r="G920" s="53"/>
      <c r="H920" s="20">
        <f ca="1">INDIRECT(_xlfn.TEXTJOIN("",TRUE,A929,"!",ADDRESS(20+(A930-1)*A926,6)))</f>
        <v>1</v>
      </c>
      <c r="I920" s="20" t="str">
        <f ca="1">INDIRECT(_xlfn.TEXTJOIN("",TRUE,A929,"!",ADDRESS(20+(A930-1)*A926,13)))</f>
        <v>A+</v>
      </c>
      <c r="J920" s="20">
        <f ca="1">INDIRECT(_xlfn.TEXTJOIN("",TRUE,A929,"!",ADDRESS(20+(A930-1)*A926,14)))</f>
        <v>9</v>
      </c>
    </row>
    <row r="921" spans="1:10" ht="27.95" customHeight="1" x14ac:dyDescent="0.25">
      <c r="A921" s="49" t="str">
        <f ca="1">INDIRECT(_xlfn.TEXTJOIN("",TRUE,A929,"!",ADDRESS(21+(A930-1)*A926,1)))</f>
        <v>MEP 002</v>
      </c>
      <c r="B921" s="50"/>
      <c r="C921" s="51" t="str">
        <f ca="1">INDIRECT(_xlfn.TEXTJOIN("",TRUE,A929,"!",ADDRESS(21+(A930-1)*A926,2)))</f>
        <v>Engineering Graphics &amp; Design Lab</v>
      </c>
      <c r="D921" s="52"/>
      <c r="E921" s="52"/>
      <c r="F921" s="52"/>
      <c r="G921" s="53"/>
      <c r="H921" s="20">
        <f ca="1">INDIRECT(_xlfn.TEXTJOIN("",TRUE,A929,"!",ADDRESS(21+(A930-1)*A926,6)))</f>
        <v>2</v>
      </c>
      <c r="I921" s="20" t="str">
        <f ca="1">INDIRECT(_xlfn.TEXTJOIN("",TRUE,A929,"!",ADDRESS(21+(A930-1)*A926,13)))</f>
        <v>A+</v>
      </c>
      <c r="J921" s="20">
        <f ca="1">INDIRECT(_xlfn.TEXTJOIN("",TRUE,A929,"!",ADDRESS(21+(A930-1)*A926,14)))</f>
        <v>9</v>
      </c>
    </row>
    <row r="922" spans="1:10" ht="27.95" customHeight="1" x14ac:dyDescent="0.25">
      <c r="A922" s="49" t="str">
        <f ca="1">INDIRECT(_xlfn.TEXTJOIN("",TRUE,A929,"!",ADDRESS(22+(A930-1)*A926,1)))</f>
        <v>AHP 003</v>
      </c>
      <c r="B922" s="50"/>
      <c r="C922" s="51" t="str">
        <f ca="1">INDIRECT(_xlfn.TEXTJOIN("",TRUE,A929,"!",ADDRESS(22+(A930-1)*A926,2)))</f>
        <v>Introduction to Digital Marketing Lab</v>
      </c>
      <c r="D922" s="52"/>
      <c r="E922" s="52"/>
      <c r="F922" s="52"/>
      <c r="G922" s="53"/>
      <c r="H922" s="20">
        <f ca="1">INDIRECT(_xlfn.TEXTJOIN("",TRUE,A929,"!",ADDRESS(22+(A930-1)*A926,6)))</f>
        <v>1</v>
      </c>
      <c r="I922" s="20" t="str">
        <f ca="1">INDIRECT(_xlfn.TEXTJOIN("",TRUE,A929,"!",ADDRESS(22+(A930-1)*A926,13)))</f>
        <v>A</v>
      </c>
      <c r="J922" s="20">
        <f ca="1">INDIRECT(_xlfn.TEXTJOIN("",TRUE,A929,"!",ADDRESS(22+(A930-1)*A926,14)))</f>
        <v>8</v>
      </c>
    </row>
    <row r="923" spans="1:10" ht="27.95" customHeight="1" x14ac:dyDescent="0.25">
      <c r="A923" s="49" t="str">
        <f ca="1">INDIRECT(_xlfn.TEXTJOIN("",TRUE,A929,"!",ADDRESS(23+(A930-1)*A926,1)))</f>
        <v>AHP 005</v>
      </c>
      <c r="B923" s="50"/>
      <c r="C923" s="51" t="str">
        <f ca="1">INDIRECT(_xlfn.TEXTJOIN("",TRUE,A929,"!",ADDRESS(23+(A930-1)*A926,2)))</f>
        <v>Self Employment &amp; Entrepreneurship Development</v>
      </c>
      <c r="D923" s="52"/>
      <c r="E923" s="52"/>
      <c r="F923" s="52"/>
      <c r="G923" s="53"/>
      <c r="H923" s="20">
        <f ca="1">INDIRECT(_xlfn.TEXTJOIN("",TRUE,A929,"!",ADDRESS(23+(A930-1)*A926,6)))</f>
        <v>1</v>
      </c>
      <c r="I923" s="20" t="str">
        <f ca="1">INDIRECT(_xlfn.TEXTJOIN("",TRUE,A929,"!",ADDRESS(23+(A930-1)*A926,13)))</f>
        <v>A+</v>
      </c>
      <c r="J923" s="20">
        <f ca="1">INDIRECT(_xlfn.TEXTJOIN("",TRUE,A929,"!",ADDRESS(23+(A930-1)*A926,14)))</f>
        <v>9</v>
      </c>
    </row>
    <row r="924" spans="1:10" ht="27.95" customHeight="1" x14ac:dyDescent="0.25">
      <c r="A924" s="49" t="str">
        <f ca="1">INDIRECT(_xlfn.TEXTJOIN("",TRUE,A929,"!",ADDRESS(24+(A930-1)*A926,1)))</f>
        <v>GP 02</v>
      </c>
      <c r="B924" s="50"/>
      <c r="C924" s="51" t="str">
        <f ca="1">INDIRECT(_xlfn.TEXTJOIN("",TRUE,A929,"!",ADDRESS(24+(A930-1)*A926,2)))</f>
        <v>General Proficiency ($)</v>
      </c>
      <c r="D924" s="52"/>
      <c r="E924" s="52"/>
      <c r="F924" s="52"/>
      <c r="G924" s="53"/>
      <c r="H924" s="20">
        <f ca="1">INDIRECT(_xlfn.TEXTJOIN("",TRUE,A929,"!",ADDRESS(24+(A930-1)*A926,6)))</f>
        <v>0</v>
      </c>
      <c r="I924" s="54" t="str">
        <f ca="1">INDIRECT(_xlfn.TEXTJOIN("",TRUE,A929,"!",ADDRESS(24+(A930-1)*A926,13)))</f>
        <v>Excellent</v>
      </c>
      <c r="J924" s="55"/>
    </row>
    <row r="925" spans="1:10" ht="27.95" customHeight="1" x14ac:dyDescent="0.25">
      <c r="A925" s="56" t="s">
        <v>54</v>
      </c>
      <c r="B925" s="56"/>
      <c r="C925" s="56"/>
      <c r="D925" s="56"/>
      <c r="E925" s="56"/>
      <c r="F925" s="56"/>
      <c r="G925" s="56"/>
      <c r="H925" s="16">
        <f ca="1">SUM(H913:H924)</f>
        <v>23</v>
      </c>
      <c r="I925" s="16" t="s">
        <v>46</v>
      </c>
      <c r="J925" s="16" t="e">
        <f ca="1">SUMPRODUCT(J913:J923,H913:H923)</f>
        <v>#N/A</v>
      </c>
    </row>
    <row r="926" spans="1:10" ht="27.95" customHeight="1" x14ac:dyDescent="0.25">
      <c r="A926" s="22">
        <f>ROWS(A913:B924)+9</f>
        <v>21</v>
      </c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27.95" customHeight="1" x14ac:dyDescent="0.25">
      <c r="A927" s="57" t="s">
        <v>42</v>
      </c>
      <c r="B927" s="57"/>
      <c r="C927" s="21">
        <f ca="1">INDIRECT(_xlfn.TEXTJOIN("",TRUE,A929,"!",ADDRESS(5+A930*A926,12)))</f>
        <v>19</v>
      </c>
      <c r="D927" s="57" t="s">
        <v>40</v>
      </c>
      <c r="E927" s="57"/>
      <c r="F927" s="18" t="e">
        <f ca="1">INDIRECT(_xlfn.TEXTJOIN("",TRUE,A929,"!",ADDRESS(5+A930*A926,8)))</f>
        <v>#N/A</v>
      </c>
      <c r="G927" s="57" t="s">
        <v>41</v>
      </c>
      <c r="H927" s="57"/>
      <c r="I927" s="58" t="e">
        <f ca="1">INDIRECT(_xlfn.TEXTJOIN("",TRUE,A929,"!",ADDRESS(5+A930*A926,10)))</f>
        <v>#N/A</v>
      </c>
      <c r="J927" s="58"/>
    </row>
    <row r="928" spans="1:10" ht="27.95" customHeight="1" x14ac:dyDescent="0.25">
      <c r="A928" s="19" t="s">
        <v>38</v>
      </c>
      <c r="B928" s="59" t="e">
        <f ca="1">INDIRECT(_xlfn.TEXTJOIN("",TRUE,A929,"!",ADDRESS(5+A930*A926,2)))</f>
        <v>#N/A</v>
      </c>
      <c r="C928" s="59"/>
      <c r="D928" s="60" t="s">
        <v>39</v>
      </c>
      <c r="E928" s="60"/>
      <c r="F928" s="61" t="e">
        <f ca="1">INDIRECT(_xlfn.TEXTJOIN("",TRUE,A929,"!",ADDRESS(5+A930*A926,5)))</f>
        <v>#N/A</v>
      </c>
      <c r="G928" s="61"/>
      <c r="H928" s="61"/>
      <c r="I928" s="61"/>
      <c r="J928" s="61"/>
    </row>
    <row r="929" spans="1:10" ht="27.95" customHeight="1" x14ac:dyDescent="0.25">
      <c r="A929" s="22" t="str">
        <f>A908</f>
        <v>TC_II</v>
      </c>
    </row>
    <row r="930" spans="1:10" ht="27.95" customHeight="1" x14ac:dyDescent="0.25">
      <c r="A930" s="22">
        <f>A909+1</f>
        <v>44</v>
      </c>
    </row>
    <row r="931" spans="1:10" ht="27.95" customHeight="1" x14ac:dyDescent="0.25">
      <c r="A931" s="62" t="s">
        <v>26</v>
      </c>
      <c r="B931" s="62"/>
      <c r="C931" s="62" t="str">
        <f ca="1">INDIRECT(_xlfn.TEXTJOIN("",TRUE,A950,"!",ADDRESS(9+(A951-1)*A947,2)))</f>
        <v>SANIA</v>
      </c>
      <c r="D931" s="62"/>
      <c r="E931" s="62"/>
      <c r="F931" s="62" t="s">
        <v>52</v>
      </c>
      <c r="G931" s="62"/>
      <c r="H931" s="62"/>
      <c r="I931" s="63">
        <f ca="1">INDIRECT(_xlfn.TEXTJOIN("",TRUE,A950,"!",ADDRESS(9+(A951-1)*A947,9)))</f>
        <v>250090101045</v>
      </c>
      <c r="J931" s="63"/>
    </row>
    <row r="932" spans="1:10" ht="27.95" customHeight="1" x14ac:dyDescent="0.25">
      <c r="A932" s="62" t="s">
        <v>27</v>
      </c>
      <c r="B932" s="62"/>
      <c r="C932" s="62" t="str">
        <f ca="1">INDIRECT(_xlfn.TEXTJOIN("",TRUE,A950,"!",ADDRESS(9+(A951-1)*A947,5)))</f>
        <v>SHANKER SINGH</v>
      </c>
      <c r="D932" s="62"/>
      <c r="E932" s="62"/>
      <c r="F932" s="64" t="s">
        <v>53</v>
      </c>
      <c r="G932" s="64"/>
      <c r="H932" s="64"/>
      <c r="I932" s="63">
        <f ca="1">INDIRECT(_xlfn.TEXTJOIN("",TRUE,A950,"!",ADDRESS(9+(A951-1)*A947,13)))</f>
        <v>0</v>
      </c>
      <c r="J932" s="63"/>
    </row>
    <row r="933" spans="1:10" ht="27.95" customHeight="1" x14ac:dyDescent="0.25">
      <c r="A933" s="59" t="s">
        <v>30</v>
      </c>
      <c r="B933" s="59"/>
      <c r="C933" s="59" t="s">
        <v>31</v>
      </c>
      <c r="D933" s="59"/>
      <c r="E933" s="59"/>
      <c r="F933" s="59"/>
      <c r="G933" s="59"/>
      <c r="H933" s="15" t="s">
        <v>32</v>
      </c>
      <c r="I933" s="15" t="s">
        <v>12</v>
      </c>
      <c r="J933" s="15" t="s">
        <v>36</v>
      </c>
    </row>
    <row r="934" spans="1:10" ht="27.95" customHeight="1" x14ac:dyDescent="0.25">
      <c r="A934" s="49" t="str">
        <f ca="1">INDIRECT(_xlfn.TEXTJOIN("",TRUE,A950,"!",ADDRESS(13+(A951-1)*A947,1)))</f>
        <v>AHT 001</v>
      </c>
      <c r="B934" s="50"/>
      <c r="C934" s="51" t="str">
        <f ca="1">INDIRECT(_xlfn.TEXTJOIN("",TRUE,A950,"!",ADDRESS(13+(A951-1)*A947,2)))</f>
        <v>Engineering Physics</v>
      </c>
      <c r="D934" s="52"/>
      <c r="E934" s="52"/>
      <c r="F934" s="52"/>
      <c r="G934" s="53"/>
      <c r="H934" s="20">
        <f ca="1">INDIRECT(_xlfn.TEXTJOIN("",TRUE,A950,"!",ADDRESS(13+(A951-1)*A947,6)))</f>
        <v>4</v>
      </c>
      <c r="I934" s="20" t="b">
        <f ca="1">INDIRECT(_xlfn.TEXTJOIN("",TRUE,A950,"!",ADDRESS(13+(A951-1)*A947,13)))</f>
        <v>0</v>
      </c>
      <c r="J934" s="20" t="e">
        <f ca="1">INDIRECT(_xlfn.TEXTJOIN("",TRUE,A950,"!",ADDRESS(13+(A951-1)*A947,14)))</f>
        <v>#N/A</v>
      </c>
    </row>
    <row r="935" spans="1:10" ht="27.95" customHeight="1" x14ac:dyDescent="0.25">
      <c r="A935" s="49" t="str">
        <f ca="1">INDIRECT(_xlfn.TEXTJOIN("",TRUE,A950,"!",ADDRESS(14+(A951-1)*A947,1)))</f>
        <v>AHT 005</v>
      </c>
      <c r="B935" s="50"/>
      <c r="C935" s="51" t="str">
        <f ca="1">INDIRECT(_xlfn.TEXTJOIN("",TRUE,A950,"!",ADDRESS(14+(A951-1)*A947,2)))</f>
        <v>Analytical Mathematics</v>
      </c>
      <c r="D935" s="52"/>
      <c r="E935" s="52"/>
      <c r="F935" s="52"/>
      <c r="G935" s="53"/>
      <c r="H935" s="20">
        <f ca="1">INDIRECT(_xlfn.TEXTJOIN("",TRUE,A950,"!",ADDRESS(14+(A951-1)*A947,6)))</f>
        <v>4</v>
      </c>
      <c r="I935" s="20" t="str">
        <f ca="1">INDIRECT(_xlfn.TEXTJOIN("",TRUE,A950,"!",ADDRESS(14+(A951-1)*A947,13)))</f>
        <v>C</v>
      </c>
      <c r="J935" s="20">
        <f ca="1">INDIRECT(_xlfn.TEXTJOIN("",TRUE,A950,"!",ADDRESS(14+(A951-1)*A947,14)))</f>
        <v>5</v>
      </c>
    </row>
    <row r="936" spans="1:10" ht="27.95" customHeight="1" x14ac:dyDescent="0.25">
      <c r="A936" s="49" t="str">
        <f ca="1">INDIRECT(_xlfn.TEXTJOIN("",TRUE,A950,"!",ADDRESS(15+(A951-1)*A947,1)))</f>
        <v>EET 001</v>
      </c>
      <c r="B936" s="50"/>
      <c r="C936" s="51" t="str">
        <f ca="1">INDIRECT(_xlfn.TEXTJOIN("",TRUE,A950,"!",ADDRESS(15+(A951-1)*A947,2)))</f>
        <v>Basic Electrical Engineering</v>
      </c>
      <c r="D936" s="52"/>
      <c r="E936" s="52"/>
      <c r="F936" s="52"/>
      <c r="G936" s="53"/>
      <c r="H936" s="20">
        <f ca="1">INDIRECT(_xlfn.TEXTJOIN("",TRUE,A950,"!",ADDRESS(15+(A951-1)*A947,6)))</f>
        <v>4</v>
      </c>
      <c r="I936" s="20" t="str">
        <f ca="1">INDIRECT(_xlfn.TEXTJOIN("",TRUE,A950,"!",ADDRESS(15+(A951-1)*A947,13)))</f>
        <v>B+</v>
      </c>
      <c r="J936" s="20">
        <f ca="1">INDIRECT(_xlfn.TEXTJOIN("",TRUE,A950,"!",ADDRESS(15+(A951-1)*A947,14)))</f>
        <v>7</v>
      </c>
    </row>
    <row r="937" spans="1:10" ht="27.95" customHeight="1" x14ac:dyDescent="0.25">
      <c r="A937" s="49" t="str">
        <f ca="1">INDIRECT(_xlfn.TEXTJOIN("",TRUE,A950,"!",ADDRESS(16+(A951-1)*A947,1)))</f>
        <v>CST 001</v>
      </c>
      <c r="B937" s="50"/>
      <c r="C937" s="51" t="str">
        <f ca="1">INDIRECT(_xlfn.TEXTJOIN("",TRUE,A950,"!",ADDRESS(16+(A951-1)*A947,2)))</f>
        <v>Programming for Problem Solving</v>
      </c>
      <c r="D937" s="52"/>
      <c r="E937" s="52"/>
      <c r="F937" s="52"/>
      <c r="G937" s="53"/>
      <c r="H937" s="20">
        <f ca="1">INDIRECT(_xlfn.TEXTJOIN("",TRUE,A950,"!",ADDRESS(16+(A951-1)*A947,6)))</f>
        <v>4</v>
      </c>
      <c r="I937" s="20" t="str">
        <f ca="1">INDIRECT(_xlfn.TEXTJOIN("",TRUE,A950,"!",ADDRESS(16+(A951-1)*A947,13)))</f>
        <v>B</v>
      </c>
      <c r="J937" s="20">
        <f ca="1">INDIRECT(_xlfn.TEXTJOIN("",TRUE,A950,"!",ADDRESS(16+(A951-1)*A947,14)))</f>
        <v>6</v>
      </c>
    </row>
    <row r="938" spans="1:10" ht="27.95" customHeight="1" x14ac:dyDescent="0.25">
      <c r="A938" s="49" t="str">
        <f ca="1">INDIRECT(_xlfn.TEXTJOIN("",TRUE,A950,"!",ADDRESS(17+(A951-1)*A947,1)))</f>
        <v>AHT 004</v>
      </c>
      <c r="B938" s="50"/>
      <c r="C938" s="51" t="str">
        <f ca="1">INDIRECT(_xlfn.TEXTJOIN("",TRUE,A950,"!",ADDRESS(17+(A951-1)*A947,2)))</f>
        <v>Environmental Studies ($)</v>
      </c>
      <c r="D938" s="52"/>
      <c r="E938" s="52"/>
      <c r="F938" s="52"/>
      <c r="G938" s="53"/>
      <c r="H938" s="20">
        <f ca="1">INDIRECT(_xlfn.TEXTJOIN("",TRUE,A950,"!",ADDRESS(17+(A951-1)*A947,6)))</f>
        <v>0</v>
      </c>
      <c r="I938" s="20" t="str">
        <f ca="1">INDIRECT(_xlfn.TEXTJOIN("",TRUE,A950,"!",ADDRESS(17+(A951-1)*A947,13)))</f>
        <v>C</v>
      </c>
      <c r="J938" s="20">
        <f ca="1">INDIRECT(_xlfn.TEXTJOIN("",TRUE,A950,"!",ADDRESS(17+(A951-1)*A947,14)))</f>
        <v>5</v>
      </c>
    </row>
    <row r="939" spans="1:10" ht="27.95" customHeight="1" x14ac:dyDescent="0.25">
      <c r="A939" s="49" t="str">
        <f ca="1">INDIRECT(_xlfn.TEXTJOIN("",TRUE,A950,"!",ADDRESS(18+(A951-1)*A947,1)))</f>
        <v>AHP 001</v>
      </c>
      <c r="B939" s="50"/>
      <c r="C939" s="51" t="str">
        <f ca="1">INDIRECT(_xlfn.TEXTJOIN("",TRUE,A950,"!",ADDRESS(18+(A951-1)*A947,2)))</f>
        <v>Engineering Physics Lab</v>
      </c>
      <c r="D939" s="52"/>
      <c r="E939" s="52"/>
      <c r="F939" s="52"/>
      <c r="G939" s="53"/>
      <c r="H939" s="20">
        <f ca="1">INDIRECT(_xlfn.TEXTJOIN("",TRUE,A950,"!",ADDRESS(18+(A951-1)*A947,6)))</f>
        <v>1</v>
      </c>
      <c r="I939" s="20" t="str">
        <f ca="1">INDIRECT(_xlfn.TEXTJOIN("",TRUE,A950,"!",ADDRESS(18+(A951-1)*A947,13)))</f>
        <v>B+</v>
      </c>
      <c r="J939" s="20">
        <f ca="1">INDIRECT(_xlfn.TEXTJOIN("",TRUE,A950,"!",ADDRESS(18+(A951-1)*A947,14)))</f>
        <v>7</v>
      </c>
    </row>
    <row r="940" spans="1:10" ht="27.95" customHeight="1" x14ac:dyDescent="0.25">
      <c r="A940" s="49" t="str">
        <f ca="1">INDIRECT(_xlfn.TEXTJOIN("",TRUE,A950,"!",ADDRESS(19+(A951-1)*A947,1)))</f>
        <v>EEP 001</v>
      </c>
      <c r="B940" s="50"/>
      <c r="C940" s="51" t="str">
        <f ca="1">INDIRECT(_xlfn.TEXTJOIN("",TRUE,A950,"!",ADDRESS(19+(A951-1)*A947,2)))</f>
        <v>Basic Electrical Engineering Lab</v>
      </c>
      <c r="D940" s="52"/>
      <c r="E940" s="52"/>
      <c r="F940" s="52"/>
      <c r="G940" s="53"/>
      <c r="H940" s="20">
        <f ca="1">INDIRECT(_xlfn.TEXTJOIN("",TRUE,A950,"!",ADDRESS(19+(A951-1)*A947,6)))</f>
        <v>1</v>
      </c>
      <c r="I940" s="20" t="str">
        <f ca="1">INDIRECT(_xlfn.TEXTJOIN("",TRUE,A950,"!",ADDRESS(19+(A951-1)*A947,13)))</f>
        <v>A</v>
      </c>
      <c r="J940" s="20">
        <f ca="1">INDIRECT(_xlfn.TEXTJOIN("",TRUE,A950,"!",ADDRESS(19+(A951-1)*A947,14)))</f>
        <v>8</v>
      </c>
    </row>
    <row r="941" spans="1:10" ht="27.95" customHeight="1" x14ac:dyDescent="0.25">
      <c r="A941" s="49" t="str">
        <f ca="1">INDIRECT(_xlfn.TEXTJOIN("",TRUE,A950,"!",ADDRESS(20+(A951-1)*A947,1)))</f>
        <v>CSP 001</v>
      </c>
      <c r="B941" s="50"/>
      <c r="C941" s="51" t="str">
        <f ca="1">INDIRECT(_xlfn.TEXTJOIN("",TRUE,A950,"!",ADDRESS(20+(A951-1)*A947,2)))</f>
        <v>Programming for Problem Solving Lab</v>
      </c>
      <c r="D941" s="52"/>
      <c r="E941" s="52"/>
      <c r="F941" s="52"/>
      <c r="G941" s="53"/>
      <c r="H941" s="20">
        <f ca="1">INDIRECT(_xlfn.TEXTJOIN("",TRUE,A950,"!",ADDRESS(20+(A951-1)*A947,6)))</f>
        <v>1</v>
      </c>
      <c r="I941" s="20" t="str">
        <f ca="1">INDIRECT(_xlfn.TEXTJOIN("",TRUE,A950,"!",ADDRESS(20+(A951-1)*A947,13)))</f>
        <v>O</v>
      </c>
      <c r="J941" s="20">
        <f ca="1">INDIRECT(_xlfn.TEXTJOIN("",TRUE,A950,"!",ADDRESS(20+(A951-1)*A947,14)))</f>
        <v>10</v>
      </c>
    </row>
    <row r="942" spans="1:10" ht="27.95" customHeight="1" x14ac:dyDescent="0.25">
      <c r="A942" s="49" t="str">
        <f ca="1">INDIRECT(_xlfn.TEXTJOIN("",TRUE,A950,"!",ADDRESS(21+(A951-1)*A947,1)))</f>
        <v>MEP 002</v>
      </c>
      <c r="B942" s="50"/>
      <c r="C942" s="51" t="str">
        <f ca="1">INDIRECT(_xlfn.TEXTJOIN("",TRUE,A950,"!",ADDRESS(21+(A951-1)*A947,2)))</f>
        <v>Engineering Graphics &amp; Design Lab</v>
      </c>
      <c r="D942" s="52"/>
      <c r="E942" s="52"/>
      <c r="F942" s="52"/>
      <c r="G942" s="53"/>
      <c r="H942" s="20">
        <f ca="1">INDIRECT(_xlfn.TEXTJOIN("",TRUE,A950,"!",ADDRESS(21+(A951-1)*A947,6)))</f>
        <v>2</v>
      </c>
      <c r="I942" s="20" t="str">
        <f ca="1">INDIRECT(_xlfn.TEXTJOIN("",TRUE,A950,"!",ADDRESS(21+(A951-1)*A947,13)))</f>
        <v>A+</v>
      </c>
      <c r="J942" s="20">
        <f ca="1">INDIRECT(_xlfn.TEXTJOIN("",TRUE,A950,"!",ADDRESS(21+(A951-1)*A947,14)))</f>
        <v>9</v>
      </c>
    </row>
    <row r="943" spans="1:10" ht="27.95" customHeight="1" x14ac:dyDescent="0.25">
      <c r="A943" s="49" t="str">
        <f ca="1">INDIRECT(_xlfn.TEXTJOIN("",TRUE,A950,"!",ADDRESS(22+(A951-1)*A947,1)))</f>
        <v>AHP 003</v>
      </c>
      <c r="B943" s="50"/>
      <c r="C943" s="51" t="str">
        <f ca="1">INDIRECT(_xlfn.TEXTJOIN("",TRUE,A950,"!",ADDRESS(22+(A951-1)*A947,2)))</f>
        <v>Introduction to Digital Marketing Lab</v>
      </c>
      <c r="D943" s="52"/>
      <c r="E943" s="52"/>
      <c r="F943" s="52"/>
      <c r="G943" s="53"/>
      <c r="H943" s="20">
        <f ca="1">INDIRECT(_xlfn.TEXTJOIN("",TRUE,A950,"!",ADDRESS(22+(A951-1)*A947,6)))</f>
        <v>1</v>
      </c>
      <c r="I943" s="20" t="str">
        <f ca="1">INDIRECT(_xlfn.TEXTJOIN("",TRUE,A950,"!",ADDRESS(22+(A951-1)*A947,13)))</f>
        <v>A</v>
      </c>
      <c r="J943" s="20">
        <f ca="1">INDIRECT(_xlfn.TEXTJOIN("",TRUE,A950,"!",ADDRESS(22+(A951-1)*A947,14)))</f>
        <v>8</v>
      </c>
    </row>
    <row r="944" spans="1:10" ht="27.95" customHeight="1" x14ac:dyDescent="0.25">
      <c r="A944" s="49" t="str">
        <f ca="1">INDIRECT(_xlfn.TEXTJOIN("",TRUE,A950,"!",ADDRESS(23+(A951-1)*A947,1)))</f>
        <v>AHP 005</v>
      </c>
      <c r="B944" s="50"/>
      <c r="C944" s="51" t="str">
        <f ca="1">INDIRECT(_xlfn.TEXTJOIN("",TRUE,A950,"!",ADDRESS(23+(A951-1)*A947,2)))</f>
        <v>Self Employment &amp; Entrepreneurship Development</v>
      </c>
      <c r="D944" s="52"/>
      <c r="E944" s="52"/>
      <c r="F944" s="52"/>
      <c r="G944" s="53"/>
      <c r="H944" s="20">
        <f ca="1">INDIRECT(_xlfn.TEXTJOIN("",TRUE,A950,"!",ADDRESS(23+(A951-1)*A947,6)))</f>
        <v>1</v>
      </c>
      <c r="I944" s="20" t="str">
        <f ca="1">INDIRECT(_xlfn.TEXTJOIN("",TRUE,A950,"!",ADDRESS(23+(A951-1)*A947,13)))</f>
        <v>B+</v>
      </c>
      <c r="J944" s="20">
        <f ca="1">INDIRECT(_xlfn.TEXTJOIN("",TRUE,A950,"!",ADDRESS(23+(A951-1)*A947,14)))</f>
        <v>7</v>
      </c>
    </row>
    <row r="945" spans="1:10" ht="27.95" customHeight="1" x14ac:dyDescent="0.25">
      <c r="A945" s="49" t="str">
        <f ca="1">INDIRECT(_xlfn.TEXTJOIN("",TRUE,A950,"!",ADDRESS(24+(A951-1)*A947,1)))</f>
        <v>GP 02</v>
      </c>
      <c r="B945" s="50"/>
      <c r="C945" s="51" t="str">
        <f ca="1">INDIRECT(_xlfn.TEXTJOIN("",TRUE,A950,"!",ADDRESS(24+(A951-1)*A947,2)))</f>
        <v>General Proficiency ($)</v>
      </c>
      <c r="D945" s="52"/>
      <c r="E945" s="52"/>
      <c r="F945" s="52"/>
      <c r="G945" s="53"/>
      <c r="H945" s="20">
        <f ca="1">INDIRECT(_xlfn.TEXTJOIN("",TRUE,A950,"!",ADDRESS(24+(A951-1)*A947,6)))</f>
        <v>0</v>
      </c>
      <c r="I945" s="54" t="str">
        <f ca="1">INDIRECT(_xlfn.TEXTJOIN("",TRUE,A950,"!",ADDRESS(24+(A951-1)*A947,13)))</f>
        <v>Excellent</v>
      </c>
      <c r="J945" s="55"/>
    </row>
    <row r="946" spans="1:10" ht="27.95" customHeight="1" x14ac:dyDescent="0.25">
      <c r="A946" s="56" t="s">
        <v>54</v>
      </c>
      <c r="B946" s="56"/>
      <c r="C946" s="56"/>
      <c r="D946" s="56"/>
      <c r="E946" s="56"/>
      <c r="F946" s="56"/>
      <c r="G946" s="56"/>
      <c r="H946" s="16">
        <f ca="1">SUM(H934:H945)</f>
        <v>23</v>
      </c>
      <c r="I946" s="16" t="s">
        <v>46</v>
      </c>
      <c r="J946" s="16" t="e">
        <f ca="1">SUMPRODUCT(J934:J944,H934:H944)</f>
        <v>#N/A</v>
      </c>
    </row>
    <row r="947" spans="1:10" ht="27.95" customHeight="1" x14ac:dyDescent="0.25">
      <c r="A947" s="22">
        <f>ROWS(A934:B945)+9</f>
        <v>21</v>
      </c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27.95" customHeight="1" x14ac:dyDescent="0.25">
      <c r="A948" s="57" t="s">
        <v>42</v>
      </c>
      <c r="B948" s="57"/>
      <c r="C948" s="21">
        <f ca="1">INDIRECT(_xlfn.TEXTJOIN("",TRUE,A950,"!",ADDRESS(5+A951*A947,12)))</f>
        <v>19</v>
      </c>
      <c r="D948" s="57" t="s">
        <v>40</v>
      </c>
      <c r="E948" s="57"/>
      <c r="F948" s="18" t="e">
        <f ca="1">INDIRECT(_xlfn.TEXTJOIN("",TRUE,A950,"!",ADDRESS(5+A951*A947,8)))</f>
        <v>#N/A</v>
      </c>
      <c r="G948" s="57" t="s">
        <v>41</v>
      </c>
      <c r="H948" s="57"/>
      <c r="I948" s="58" t="e">
        <f ca="1">INDIRECT(_xlfn.TEXTJOIN("",TRUE,A950,"!",ADDRESS(5+A951*A947,10)))</f>
        <v>#N/A</v>
      </c>
      <c r="J948" s="58"/>
    </row>
    <row r="949" spans="1:10" ht="27.95" customHeight="1" x14ac:dyDescent="0.25">
      <c r="A949" s="19" t="s">
        <v>38</v>
      </c>
      <c r="B949" s="59" t="e">
        <f ca="1">INDIRECT(_xlfn.TEXTJOIN("",TRUE,A950,"!",ADDRESS(5+A951*A947,2)))</f>
        <v>#N/A</v>
      </c>
      <c r="C949" s="59"/>
      <c r="D949" s="60" t="s">
        <v>39</v>
      </c>
      <c r="E949" s="60"/>
      <c r="F949" s="61" t="e">
        <f ca="1">INDIRECT(_xlfn.TEXTJOIN("",TRUE,A950,"!",ADDRESS(5+A951*A947,5)))</f>
        <v>#N/A</v>
      </c>
      <c r="G949" s="61"/>
      <c r="H949" s="61"/>
      <c r="I949" s="61"/>
      <c r="J949" s="61"/>
    </row>
    <row r="950" spans="1:10" ht="27.95" customHeight="1" x14ac:dyDescent="0.25">
      <c r="A950" s="22" t="str">
        <f>A929</f>
        <v>TC_II</v>
      </c>
    </row>
    <row r="951" spans="1:10" ht="27.95" customHeight="1" x14ac:dyDescent="0.25">
      <c r="A951" s="22">
        <f>A930+1</f>
        <v>45</v>
      </c>
    </row>
    <row r="952" spans="1:10" ht="27.95" customHeight="1" x14ac:dyDescent="0.25">
      <c r="A952" s="62" t="s">
        <v>26</v>
      </c>
      <c r="B952" s="62"/>
      <c r="C952" s="62" t="str">
        <f ca="1">INDIRECT(_xlfn.TEXTJOIN("",TRUE,A971,"!",ADDRESS(9+(A972-1)*A968,2)))</f>
        <v>SANJANA BARTHWAL</v>
      </c>
      <c r="D952" s="62"/>
      <c r="E952" s="62"/>
      <c r="F952" s="62" t="s">
        <v>52</v>
      </c>
      <c r="G952" s="62"/>
      <c r="H952" s="62"/>
      <c r="I952" s="63">
        <f ca="1">INDIRECT(_xlfn.TEXTJOIN("",TRUE,A971,"!",ADDRESS(9+(A972-1)*A968,9)))</f>
        <v>250090101046</v>
      </c>
      <c r="J952" s="63"/>
    </row>
    <row r="953" spans="1:10" ht="27.95" customHeight="1" x14ac:dyDescent="0.25">
      <c r="A953" s="62" t="s">
        <v>27</v>
      </c>
      <c r="B953" s="62"/>
      <c r="C953" s="62" t="str">
        <f ca="1">INDIRECT(_xlfn.TEXTJOIN("",TRUE,A971,"!",ADDRESS(9+(A972-1)*A968,5)))</f>
        <v>SUDARSHAN PRASAD</v>
      </c>
      <c r="D953" s="62"/>
      <c r="E953" s="62"/>
      <c r="F953" s="64" t="s">
        <v>53</v>
      </c>
      <c r="G953" s="64"/>
      <c r="H953" s="64"/>
      <c r="I953" s="63">
        <f ca="1">INDIRECT(_xlfn.TEXTJOIN("",TRUE,A971,"!",ADDRESS(9+(A972-1)*A968,13)))</f>
        <v>0</v>
      </c>
      <c r="J953" s="63"/>
    </row>
    <row r="954" spans="1:10" ht="27.95" customHeight="1" x14ac:dyDescent="0.25">
      <c r="A954" s="59" t="s">
        <v>30</v>
      </c>
      <c r="B954" s="59"/>
      <c r="C954" s="59" t="s">
        <v>31</v>
      </c>
      <c r="D954" s="59"/>
      <c r="E954" s="59"/>
      <c r="F954" s="59"/>
      <c r="G954" s="59"/>
      <c r="H954" s="15" t="s">
        <v>32</v>
      </c>
      <c r="I954" s="15" t="s">
        <v>12</v>
      </c>
      <c r="J954" s="15" t="s">
        <v>36</v>
      </c>
    </row>
    <row r="955" spans="1:10" ht="27.95" customHeight="1" x14ac:dyDescent="0.25">
      <c r="A955" s="49" t="str">
        <f ca="1">INDIRECT(_xlfn.TEXTJOIN("",TRUE,A971,"!",ADDRESS(13+(A972-1)*A968,1)))</f>
        <v>AHT 001</v>
      </c>
      <c r="B955" s="50"/>
      <c r="C955" s="51" t="str">
        <f ca="1">INDIRECT(_xlfn.TEXTJOIN("",TRUE,A971,"!",ADDRESS(13+(A972-1)*A968,2)))</f>
        <v>Engineering Physics</v>
      </c>
      <c r="D955" s="52"/>
      <c r="E955" s="52"/>
      <c r="F955" s="52"/>
      <c r="G955" s="53"/>
      <c r="H955" s="20">
        <f ca="1">INDIRECT(_xlfn.TEXTJOIN("",TRUE,A971,"!",ADDRESS(13+(A972-1)*A968,6)))</f>
        <v>4</v>
      </c>
      <c r="I955" s="20" t="b">
        <f ca="1">INDIRECT(_xlfn.TEXTJOIN("",TRUE,A971,"!",ADDRESS(13+(A972-1)*A968,13)))</f>
        <v>0</v>
      </c>
      <c r="J955" s="20" t="e">
        <f ca="1">INDIRECT(_xlfn.TEXTJOIN("",TRUE,A971,"!",ADDRESS(13+(A972-1)*A968,14)))</f>
        <v>#N/A</v>
      </c>
    </row>
    <row r="956" spans="1:10" ht="27.95" customHeight="1" x14ac:dyDescent="0.25">
      <c r="A956" s="49" t="str">
        <f ca="1">INDIRECT(_xlfn.TEXTJOIN("",TRUE,A971,"!",ADDRESS(14+(A972-1)*A968,1)))</f>
        <v>AHT 005</v>
      </c>
      <c r="B956" s="50"/>
      <c r="C956" s="51" t="str">
        <f ca="1">INDIRECT(_xlfn.TEXTJOIN("",TRUE,A971,"!",ADDRESS(14+(A972-1)*A968,2)))</f>
        <v>Analytical Mathematics</v>
      </c>
      <c r="D956" s="52"/>
      <c r="E956" s="52"/>
      <c r="F956" s="52"/>
      <c r="G956" s="53"/>
      <c r="H956" s="20">
        <f ca="1">INDIRECT(_xlfn.TEXTJOIN("",TRUE,A971,"!",ADDRESS(14+(A972-1)*A968,6)))</f>
        <v>4</v>
      </c>
      <c r="I956" s="20" t="str">
        <f ca="1">INDIRECT(_xlfn.TEXTJOIN("",TRUE,A971,"!",ADDRESS(14+(A972-1)*A968,13)))</f>
        <v>C</v>
      </c>
      <c r="J956" s="20">
        <f ca="1">INDIRECT(_xlfn.TEXTJOIN("",TRUE,A971,"!",ADDRESS(14+(A972-1)*A968,14)))</f>
        <v>5</v>
      </c>
    </row>
    <row r="957" spans="1:10" ht="27.95" customHeight="1" x14ac:dyDescent="0.25">
      <c r="A957" s="49" t="str">
        <f ca="1">INDIRECT(_xlfn.TEXTJOIN("",TRUE,A971,"!",ADDRESS(15+(A972-1)*A968,1)))</f>
        <v>EET 001</v>
      </c>
      <c r="B957" s="50"/>
      <c r="C957" s="51" t="str">
        <f ca="1">INDIRECT(_xlfn.TEXTJOIN("",TRUE,A971,"!",ADDRESS(15+(A972-1)*A968,2)))</f>
        <v>Basic Electrical Engineering</v>
      </c>
      <c r="D957" s="52"/>
      <c r="E957" s="52"/>
      <c r="F957" s="52"/>
      <c r="G957" s="53"/>
      <c r="H957" s="20">
        <f ca="1">INDIRECT(_xlfn.TEXTJOIN("",TRUE,A971,"!",ADDRESS(15+(A972-1)*A968,6)))</f>
        <v>4</v>
      </c>
      <c r="I957" s="20" t="str">
        <f ca="1">INDIRECT(_xlfn.TEXTJOIN("",TRUE,A971,"!",ADDRESS(15+(A972-1)*A968,13)))</f>
        <v>B</v>
      </c>
      <c r="J957" s="20">
        <f ca="1">INDIRECT(_xlfn.TEXTJOIN("",TRUE,A971,"!",ADDRESS(15+(A972-1)*A968,14)))</f>
        <v>6</v>
      </c>
    </row>
    <row r="958" spans="1:10" ht="27.95" customHeight="1" x14ac:dyDescent="0.25">
      <c r="A958" s="49" t="str">
        <f ca="1">INDIRECT(_xlfn.TEXTJOIN("",TRUE,A971,"!",ADDRESS(16+(A972-1)*A968,1)))</f>
        <v>CST 001</v>
      </c>
      <c r="B958" s="50"/>
      <c r="C958" s="51" t="str">
        <f ca="1">INDIRECT(_xlfn.TEXTJOIN("",TRUE,A971,"!",ADDRESS(16+(A972-1)*A968,2)))</f>
        <v>Programming for Problem Solving</v>
      </c>
      <c r="D958" s="52"/>
      <c r="E958" s="52"/>
      <c r="F958" s="52"/>
      <c r="G958" s="53"/>
      <c r="H958" s="20">
        <f ca="1">INDIRECT(_xlfn.TEXTJOIN("",TRUE,A971,"!",ADDRESS(16+(A972-1)*A968,6)))</f>
        <v>4</v>
      </c>
      <c r="I958" s="20" t="str">
        <f ca="1">INDIRECT(_xlfn.TEXTJOIN("",TRUE,A971,"!",ADDRESS(16+(A972-1)*A968,13)))</f>
        <v>B</v>
      </c>
      <c r="J958" s="20">
        <f ca="1">INDIRECT(_xlfn.TEXTJOIN("",TRUE,A971,"!",ADDRESS(16+(A972-1)*A968,14)))</f>
        <v>6</v>
      </c>
    </row>
    <row r="959" spans="1:10" ht="27.95" customHeight="1" x14ac:dyDescent="0.25">
      <c r="A959" s="49" t="str">
        <f ca="1">INDIRECT(_xlfn.TEXTJOIN("",TRUE,A971,"!",ADDRESS(17+(A972-1)*A968,1)))</f>
        <v>AHT 004</v>
      </c>
      <c r="B959" s="50"/>
      <c r="C959" s="51" t="str">
        <f ca="1">INDIRECT(_xlfn.TEXTJOIN("",TRUE,A971,"!",ADDRESS(17+(A972-1)*A968,2)))</f>
        <v>Environmental Studies ($)</v>
      </c>
      <c r="D959" s="52"/>
      <c r="E959" s="52"/>
      <c r="F959" s="52"/>
      <c r="G959" s="53"/>
      <c r="H959" s="20">
        <f ca="1">INDIRECT(_xlfn.TEXTJOIN("",TRUE,A971,"!",ADDRESS(17+(A972-1)*A968,6)))</f>
        <v>0</v>
      </c>
      <c r="I959" s="20" t="str">
        <f ca="1">INDIRECT(_xlfn.TEXTJOIN("",TRUE,A971,"!",ADDRESS(17+(A972-1)*A968,13)))</f>
        <v>C</v>
      </c>
      <c r="J959" s="20">
        <f ca="1">INDIRECT(_xlfn.TEXTJOIN("",TRUE,A971,"!",ADDRESS(17+(A972-1)*A968,14)))</f>
        <v>5</v>
      </c>
    </row>
    <row r="960" spans="1:10" ht="27.95" customHeight="1" x14ac:dyDescent="0.25">
      <c r="A960" s="49" t="str">
        <f ca="1">INDIRECT(_xlfn.TEXTJOIN("",TRUE,A971,"!",ADDRESS(18+(A972-1)*A968,1)))</f>
        <v>AHP 001</v>
      </c>
      <c r="B960" s="50"/>
      <c r="C960" s="51" t="str">
        <f ca="1">INDIRECT(_xlfn.TEXTJOIN("",TRUE,A971,"!",ADDRESS(18+(A972-1)*A968,2)))</f>
        <v>Engineering Physics Lab</v>
      </c>
      <c r="D960" s="52"/>
      <c r="E960" s="52"/>
      <c r="F960" s="52"/>
      <c r="G960" s="53"/>
      <c r="H960" s="20">
        <f ca="1">INDIRECT(_xlfn.TEXTJOIN("",TRUE,A971,"!",ADDRESS(18+(A972-1)*A968,6)))</f>
        <v>1</v>
      </c>
      <c r="I960" s="20" t="str">
        <f ca="1">INDIRECT(_xlfn.TEXTJOIN("",TRUE,A971,"!",ADDRESS(18+(A972-1)*A968,13)))</f>
        <v>A</v>
      </c>
      <c r="J960" s="20">
        <f ca="1">INDIRECT(_xlfn.TEXTJOIN("",TRUE,A971,"!",ADDRESS(18+(A972-1)*A968,14)))</f>
        <v>8</v>
      </c>
    </row>
    <row r="961" spans="1:10" ht="27.95" customHeight="1" x14ac:dyDescent="0.25">
      <c r="A961" s="49" t="str">
        <f ca="1">INDIRECT(_xlfn.TEXTJOIN("",TRUE,A971,"!",ADDRESS(19+(A972-1)*A968,1)))</f>
        <v>EEP 001</v>
      </c>
      <c r="B961" s="50"/>
      <c r="C961" s="51" t="str">
        <f ca="1">INDIRECT(_xlfn.TEXTJOIN("",TRUE,A971,"!",ADDRESS(19+(A972-1)*A968,2)))</f>
        <v>Basic Electrical Engineering Lab</v>
      </c>
      <c r="D961" s="52"/>
      <c r="E961" s="52"/>
      <c r="F961" s="52"/>
      <c r="G961" s="53"/>
      <c r="H961" s="20">
        <f ca="1">INDIRECT(_xlfn.TEXTJOIN("",TRUE,A971,"!",ADDRESS(19+(A972-1)*A968,6)))</f>
        <v>1</v>
      </c>
      <c r="I961" s="20" t="str">
        <f ca="1">INDIRECT(_xlfn.TEXTJOIN("",TRUE,A971,"!",ADDRESS(19+(A972-1)*A968,13)))</f>
        <v>B+</v>
      </c>
      <c r="J961" s="20">
        <f ca="1">INDIRECT(_xlfn.TEXTJOIN("",TRUE,A971,"!",ADDRESS(19+(A972-1)*A968,14)))</f>
        <v>7</v>
      </c>
    </row>
    <row r="962" spans="1:10" ht="27.95" customHeight="1" x14ac:dyDescent="0.25">
      <c r="A962" s="49" t="str">
        <f ca="1">INDIRECT(_xlfn.TEXTJOIN("",TRUE,A971,"!",ADDRESS(20+(A972-1)*A968,1)))</f>
        <v>CSP 001</v>
      </c>
      <c r="B962" s="50"/>
      <c r="C962" s="51" t="str">
        <f ca="1">INDIRECT(_xlfn.TEXTJOIN("",TRUE,A971,"!",ADDRESS(20+(A972-1)*A968,2)))</f>
        <v>Programming for Problem Solving Lab</v>
      </c>
      <c r="D962" s="52"/>
      <c r="E962" s="52"/>
      <c r="F962" s="52"/>
      <c r="G962" s="53"/>
      <c r="H962" s="20">
        <f ca="1">INDIRECT(_xlfn.TEXTJOIN("",TRUE,A971,"!",ADDRESS(20+(A972-1)*A968,6)))</f>
        <v>1</v>
      </c>
      <c r="I962" s="20" t="str">
        <f ca="1">INDIRECT(_xlfn.TEXTJOIN("",TRUE,A971,"!",ADDRESS(20+(A972-1)*A968,13)))</f>
        <v>A+</v>
      </c>
      <c r="J962" s="20">
        <f ca="1">INDIRECT(_xlfn.TEXTJOIN("",TRUE,A971,"!",ADDRESS(20+(A972-1)*A968,14)))</f>
        <v>9</v>
      </c>
    </row>
    <row r="963" spans="1:10" ht="27.95" customHeight="1" x14ac:dyDescent="0.25">
      <c r="A963" s="49" t="str">
        <f ca="1">INDIRECT(_xlfn.TEXTJOIN("",TRUE,A971,"!",ADDRESS(21+(A972-1)*A968,1)))</f>
        <v>MEP 002</v>
      </c>
      <c r="B963" s="50"/>
      <c r="C963" s="51" t="str">
        <f ca="1">INDIRECT(_xlfn.TEXTJOIN("",TRUE,A971,"!",ADDRESS(21+(A972-1)*A968,2)))</f>
        <v>Engineering Graphics &amp; Design Lab</v>
      </c>
      <c r="D963" s="52"/>
      <c r="E963" s="52"/>
      <c r="F963" s="52"/>
      <c r="G963" s="53"/>
      <c r="H963" s="20">
        <f ca="1">INDIRECT(_xlfn.TEXTJOIN("",TRUE,A971,"!",ADDRESS(21+(A972-1)*A968,6)))</f>
        <v>2</v>
      </c>
      <c r="I963" s="20" t="str">
        <f ca="1">INDIRECT(_xlfn.TEXTJOIN("",TRUE,A971,"!",ADDRESS(21+(A972-1)*A968,13)))</f>
        <v>B+</v>
      </c>
      <c r="J963" s="20">
        <f ca="1">INDIRECT(_xlfn.TEXTJOIN("",TRUE,A971,"!",ADDRESS(21+(A972-1)*A968,14)))</f>
        <v>7</v>
      </c>
    </row>
    <row r="964" spans="1:10" ht="27.95" customHeight="1" x14ac:dyDescent="0.25">
      <c r="A964" s="49" t="str">
        <f ca="1">INDIRECT(_xlfn.TEXTJOIN("",TRUE,A971,"!",ADDRESS(22+(A972-1)*A968,1)))</f>
        <v>AHP 003</v>
      </c>
      <c r="B964" s="50"/>
      <c r="C964" s="51" t="str">
        <f ca="1">INDIRECT(_xlfn.TEXTJOIN("",TRUE,A971,"!",ADDRESS(22+(A972-1)*A968,2)))</f>
        <v>Introduction to Digital Marketing Lab</v>
      </c>
      <c r="D964" s="52"/>
      <c r="E964" s="52"/>
      <c r="F964" s="52"/>
      <c r="G964" s="53"/>
      <c r="H964" s="20">
        <f ca="1">INDIRECT(_xlfn.TEXTJOIN("",TRUE,A971,"!",ADDRESS(22+(A972-1)*A968,6)))</f>
        <v>1</v>
      </c>
      <c r="I964" s="20" t="str">
        <f ca="1">INDIRECT(_xlfn.TEXTJOIN("",TRUE,A971,"!",ADDRESS(22+(A972-1)*A968,13)))</f>
        <v>A</v>
      </c>
      <c r="J964" s="20">
        <f ca="1">INDIRECT(_xlfn.TEXTJOIN("",TRUE,A971,"!",ADDRESS(22+(A972-1)*A968,14)))</f>
        <v>8</v>
      </c>
    </row>
    <row r="965" spans="1:10" ht="27.95" customHeight="1" x14ac:dyDescent="0.25">
      <c r="A965" s="49" t="str">
        <f ca="1">INDIRECT(_xlfn.TEXTJOIN("",TRUE,A971,"!",ADDRESS(23+(A972-1)*A968,1)))</f>
        <v>AHP 005</v>
      </c>
      <c r="B965" s="50"/>
      <c r="C965" s="51" t="str">
        <f ca="1">INDIRECT(_xlfn.TEXTJOIN("",TRUE,A971,"!",ADDRESS(23+(A972-1)*A968,2)))</f>
        <v>Self Employment &amp; Entrepreneurship Development</v>
      </c>
      <c r="D965" s="52"/>
      <c r="E965" s="52"/>
      <c r="F965" s="52"/>
      <c r="G965" s="53"/>
      <c r="H965" s="20">
        <f ca="1">INDIRECT(_xlfn.TEXTJOIN("",TRUE,A971,"!",ADDRESS(23+(A972-1)*A968,6)))</f>
        <v>1</v>
      </c>
      <c r="I965" s="20" t="str">
        <f ca="1">INDIRECT(_xlfn.TEXTJOIN("",TRUE,A971,"!",ADDRESS(23+(A972-1)*A968,13)))</f>
        <v>B+</v>
      </c>
      <c r="J965" s="20">
        <f ca="1">INDIRECT(_xlfn.TEXTJOIN("",TRUE,A971,"!",ADDRESS(23+(A972-1)*A968,14)))</f>
        <v>7</v>
      </c>
    </row>
    <row r="966" spans="1:10" ht="27.95" customHeight="1" x14ac:dyDescent="0.25">
      <c r="A966" s="49" t="str">
        <f ca="1">INDIRECT(_xlfn.TEXTJOIN("",TRUE,A971,"!",ADDRESS(24+(A972-1)*A968,1)))</f>
        <v>GP 02</v>
      </c>
      <c r="B966" s="50"/>
      <c r="C966" s="51" t="str">
        <f ca="1">INDIRECT(_xlfn.TEXTJOIN("",TRUE,A971,"!",ADDRESS(24+(A972-1)*A968,2)))</f>
        <v>General Proficiency ($)</v>
      </c>
      <c r="D966" s="52"/>
      <c r="E966" s="52"/>
      <c r="F966" s="52"/>
      <c r="G966" s="53"/>
      <c r="H966" s="20">
        <f ca="1">INDIRECT(_xlfn.TEXTJOIN("",TRUE,A971,"!",ADDRESS(24+(A972-1)*A968,6)))</f>
        <v>0</v>
      </c>
      <c r="I966" s="54" t="str">
        <f ca="1">INDIRECT(_xlfn.TEXTJOIN("",TRUE,A971,"!",ADDRESS(24+(A972-1)*A968,13)))</f>
        <v>Excellent</v>
      </c>
      <c r="J966" s="55"/>
    </row>
    <row r="967" spans="1:10" ht="27.95" customHeight="1" x14ac:dyDescent="0.25">
      <c r="A967" s="56" t="s">
        <v>54</v>
      </c>
      <c r="B967" s="56"/>
      <c r="C967" s="56"/>
      <c r="D967" s="56"/>
      <c r="E967" s="56"/>
      <c r="F967" s="56"/>
      <c r="G967" s="56"/>
      <c r="H967" s="16">
        <f ca="1">SUM(H955:H966)</f>
        <v>23</v>
      </c>
      <c r="I967" s="16" t="s">
        <v>46</v>
      </c>
      <c r="J967" s="16" t="e">
        <f ca="1">SUMPRODUCT(J955:J965,H955:H965)</f>
        <v>#N/A</v>
      </c>
    </row>
    <row r="968" spans="1:10" ht="27.95" customHeight="1" x14ac:dyDescent="0.25">
      <c r="A968" s="22">
        <f>ROWS(A955:B966)+9</f>
        <v>21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27.95" customHeight="1" x14ac:dyDescent="0.25">
      <c r="A969" s="57" t="s">
        <v>42</v>
      </c>
      <c r="B969" s="57"/>
      <c r="C969" s="21">
        <f ca="1">INDIRECT(_xlfn.TEXTJOIN("",TRUE,A971,"!",ADDRESS(5+A972*A968,12)))</f>
        <v>19</v>
      </c>
      <c r="D969" s="57" t="s">
        <v>40</v>
      </c>
      <c r="E969" s="57"/>
      <c r="F969" s="18" t="e">
        <f ca="1">INDIRECT(_xlfn.TEXTJOIN("",TRUE,A971,"!",ADDRESS(5+A972*A968,8)))</f>
        <v>#N/A</v>
      </c>
      <c r="G969" s="57" t="s">
        <v>41</v>
      </c>
      <c r="H969" s="57"/>
      <c r="I969" s="58" t="e">
        <f ca="1">INDIRECT(_xlfn.TEXTJOIN("",TRUE,A971,"!",ADDRESS(5+A972*A968,10)))</f>
        <v>#N/A</v>
      </c>
      <c r="J969" s="58"/>
    </row>
    <row r="970" spans="1:10" ht="27.95" customHeight="1" x14ac:dyDescent="0.25">
      <c r="A970" s="19" t="s">
        <v>38</v>
      </c>
      <c r="B970" s="59" t="e">
        <f ca="1">INDIRECT(_xlfn.TEXTJOIN("",TRUE,A971,"!",ADDRESS(5+A972*A968,2)))</f>
        <v>#N/A</v>
      </c>
      <c r="C970" s="59"/>
      <c r="D970" s="60" t="s">
        <v>39</v>
      </c>
      <c r="E970" s="60"/>
      <c r="F970" s="61" t="e">
        <f ca="1">INDIRECT(_xlfn.TEXTJOIN("",TRUE,A971,"!",ADDRESS(5+A972*A968,5)))</f>
        <v>#N/A</v>
      </c>
      <c r="G970" s="61"/>
      <c r="H970" s="61"/>
      <c r="I970" s="61"/>
      <c r="J970" s="61"/>
    </row>
    <row r="971" spans="1:10" ht="27.95" customHeight="1" x14ac:dyDescent="0.25">
      <c r="A971" s="22" t="str">
        <f>A950</f>
        <v>TC_II</v>
      </c>
    </row>
    <row r="972" spans="1:10" ht="27.95" customHeight="1" x14ac:dyDescent="0.25">
      <c r="A972" s="22">
        <f>A951+1</f>
        <v>46</v>
      </c>
    </row>
    <row r="973" spans="1:10" ht="27.95" customHeight="1" x14ac:dyDescent="0.25">
      <c r="A973" s="62" t="s">
        <v>26</v>
      </c>
      <c r="B973" s="62"/>
      <c r="C973" s="62" t="str">
        <f ca="1">INDIRECT(_xlfn.TEXTJOIN("",TRUE,A992,"!",ADDRESS(9+(A993-1)*A989,2)))</f>
        <v>SATYAM KUMAR</v>
      </c>
      <c r="D973" s="62"/>
      <c r="E973" s="62"/>
      <c r="F973" s="62" t="s">
        <v>52</v>
      </c>
      <c r="G973" s="62"/>
      <c r="H973" s="62"/>
      <c r="I973" s="63">
        <f ca="1">INDIRECT(_xlfn.TEXTJOIN("",TRUE,A992,"!",ADDRESS(9+(A993-1)*A989,9)))</f>
        <v>250090101047</v>
      </c>
      <c r="J973" s="63"/>
    </row>
    <row r="974" spans="1:10" ht="27.95" customHeight="1" x14ac:dyDescent="0.25">
      <c r="A974" s="62" t="s">
        <v>27</v>
      </c>
      <c r="B974" s="62"/>
      <c r="C974" s="62" t="str">
        <f ca="1">INDIRECT(_xlfn.TEXTJOIN("",TRUE,A992,"!",ADDRESS(9+(A993-1)*A989,5)))</f>
        <v>RAMESH CHANDRA</v>
      </c>
      <c r="D974" s="62"/>
      <c r="E974" s="62"/>
      <c r="F974" s="64" t="s">
        <v>53</v>
      </c>
      <c r="G974" s="64"/>
      <c r="H974" s="64"/>
      <c r="I974" s="63">
        <f ca="1">INDIRECT(_xlfn.TEXTJOIN("",TRUE,A992,"!",ADDRESS(9+(A993-1)*A989,13)))</f>
        <v>0</v>
      </c>
      <c r="J974" s="63"/>
    </row>
    <row r="975" spans="1:10" ht="27.95" customHeight="1" x14ac:dyDescent="0.25">
      <c r="A975" s="59" t="s">
        <v>30</v>
      </c>
      <c r="B975" s="59"/>
      <c r="C975" s="59" t="s">
        <v>31</v>
      </c>
      <c r="D975" s="59"/>
      <c r="E975" s="59"/>
      <c r="F975" s="59"/>
      <c r="G975" s="59"/>
      <c r="H975" s="15" t="s">
        <v>32</v>
      </c>
      <c r="I975" s="15" t="s">
        <v>12</v>
      </c>
      <c r="J975" s="15" t="s">
        <v>36</v>
      </c>
    </row>
    <row r="976" spans="1:10" ht="27.95" customHeight="1" x14ac:dyDescent="0.25">
      <c r="A976" s="49" t="str">
        <f ca="1">INDIRECT(_xlfn.TEXTJOIN("",TRUE,A992,"!",ADDRESS(13+(A993-1)*A989,1)))</f>
        <v>AHT 001</v>
      </c>
      <c r="B976" s="50"/>
      <c r="C976" s="51" t="str">
        <f ca="1">INDIRECT(_xlfn.TEXTJOIN("",TRUE,A992,"!",ADDRESS(13+(A993-1)*A989,2)))</f>
        <v>Engineering Physics</v>
      </c>
      <c r="D976" s="52"/>
      <c r="E976" s="52"/>
      <c r="F976" s="52"/>
      <c r="G976" s="53"/>
      <c r="H976" s="20">
        <f ca="1">INDIRECT(_xlfn.TEXTJOIN("",TRUE,A992,"!",ADDRESS(13+(A993-1)*A989,6)))</f>
        <v>4</v>
      </c>
      <c r="I976" s="20" t="b">
        <f ca="1">INDIRECT(_xlfn.TEXTJOIN("",TRUE,A992,"!",ADDRESS(13+(A993-1)*A989,13)))</f>
        <v>0</v>
      </c>
      <c r="J976" s="20" t="e">
        <f ca="1">INDIRECT(_xlfn.TEXTJOIN("",TRUE,A992,"!",ADDRESS(13+(A993-1)*A989,14)))</f>
        <v>#N/A</v>
      </c>
    </row>
    <row r="977" spans="1:10" ht="27.95" customHeight="1" x14ac:dyDescent="0.25">
      <c r="A977" s="49" t="str">
        <f ca="1">INDIRECT(_xlfn.TEXTJOIN("",TRUE,A992,"!",ADDRESS(14+(A993-1)*A989,1)))</f>
        <v>AHT 005</v>
      </c>
      <c r="B977" s="50"/>
      <c r="C977" s="51" t="str">
        <f ca="1">INDIRECT(_xlfn.TEXTJOIN("",TRUE,A992,"!",ADDRESS(14+(A993-1)*A989,2)))</f>
        <v>Analytical Mathematics</v>
      </c>
      <c r="D977" s="52"/>
      <c r="E977" s="52"/>
      <c r="F977" s="52"/>
      <c r="G977" s="53"/>
      <c r="H977" s="20">
        <f ca="1">INDIRECT(_xlfn.TEXTJOIN("",TRUE,A992,"!",ADDRESS(14+(A993-1)*A989,6)))</f>
        <v>4</v>
      </c>
      <c r="I977" s="20" t="str">
        <f ca="1">INDIRECT(_xlfn.TEXTJOIN("",TRUE,A992,"!",ADDRESS(14+(A993-1)*A989,13)))</f>
        <v>B+</v>
      </c>
      <c r="J977" s="20">
        <f ca="1">INDIRECT(_xlfn.TEXTJOIN("",TRUE,A992,"!",ADDRESS(14+(A993-1)*A989,14)))</f>
        <v>7</v>
      </c>
    </row>
    <row r="978" spans="1:10" ht="27.95" customHeight="1" x14ac:dyDescent="0.25">
      <c r="A978" s="49" t="str">
        <f ca="1">INDIRECT(_xlfn.TEXTJOIN("",TRUE,A992,"!",ADDRESS(15+(A993-1)*A989,1)))</f>
        <v>EET 001</v>
      </c>
      <c r="B978" s="50"/>
      <c r="C978" s="51" t="str">
        <f ca="1">INDIRECT(_xlfn.TEXTJOIN("",TRUE,A992,"!",ADDRESS(15+(A993-1)*A989,2)))</f>
        <v>Basic Electrical Engineering</v>
      </c>
      <c r="D978" s="52"/>
      <c r="E978" s="52"/>
      <c r="F978" s="52"/>
      <c r="G978" s="53"/>
      <c r="H978" s="20">
        <f ca="1">INDIRECT(_xlfn.TEXTJOIN("",TRUE,A992,"!",ADDRESS(15+(A993-1)*A989,6)))</f>
        <v>4</v>
      </c>
      <c r="I978" s="20" t="str">
        <f ca="1">INDIRECT(_xlfn.TEXTJOIN("",TRUE,A992,"!",ADDRESS(15+(A993-1)*A989,13)))</f>
        <v>A</v>
      </c>
      <c r="J978" s="20">
        <f ca="1">INDIRECT(_xlfn.TEXTJOIN("",TRUE,A992,"!",ADDRESS(15+(A993-1)*A989,14)))</f>
        <v>8</v>
      </c>
    </row>
    <row r="979" spans="1:10" ht="27.95" customHeight="1" x14ac:dyDescent="0.25">
      <c r="A979" s="49" t="str">
        <f ca="1">INDIRECT(_xlfn.TEXTJOIN("",TRUE,A992,"!",ADDRESS(16+(A993-1)*A989,1)))</f>
        <v>CST 001</v>
      </c>
      <c r="B979" s="50"/>
      <c r="C979" s="51" t="str">
        <f ca="1">INDIRECT(_xlfn.TEXTJOIN("",TRUE,A992,"!",ADDRESS(16+(A993-1)*A989,2)))</f>
        <v>Programming for Problem Solving</v>
      </c>
      <c r="D979" s="52"/>
      <c r="E979" s="52"/>
      <c r="F979" s="52"/>
      <c r="G979" s="53"/>
      <c r="H979" s="20">
        <f ca="1">INDIRECT(_xlfn.TEXTJOIN("",TRUE,A992,"!",ADDRESS(16+(A993-1)*A989,6)))</f>
        <v>4</v>
      </c>
      <c r="I979" s="20" t="str">
        <f ca="1">INDIRECT(_xlfn.TEXTJOIN("",TRUE,A992,"!",ADDRESS(16+(A993-1)*A989,13)))</f>
        <v>O</v>
      </c>
      <c r="J979" s="20">
        <f ca="1">INDIRECT(_xlfn.TEXTJOIN("",TRUE,A992,"!",ADDRESS(16+(A993-1)*A989,14)))</f>
        <v>10</v>
      </c>
    </row>
    <row r="980" spans="1:10" ht="27.95" customHeight="1" x14ac:dyDescent="0.25">
      <c r="A980" s="49" t="str">
        <f ca="1">INDIRECT(_xlfn.TEXTJOIN("",TRUE,A992,"!",ADDRESS(17+(A993-1)*A989,1)))</f>
        <v>AHT 004</v>
      </c>
      <c r="B980" s="50"/>
      <c r="C980" s="51" t="str">
        <f ca="1">INDIRECT(_xlfn.TEXTJOIN("",TRUE,A992,"!",ADDRESS(17+(A993-1)*A989,2)))</f>
        <v>Environmental Studies ($)</v>
      </c>
      <c r="D980" s="52"/>
      <c r="E980" s="52"/>
      <c r="F980" s="52"/>
      <c r="G980" s="53"/>
      <c r="H980" s="20">
        <f ca="1">INDIRECT(_xlfn.TEXTJOIN("",TRUE,A992,"!",ADDRESS(17+(A993-1)*A989,6)))</f>
        <v>0</v>
      </c>
      <c r="I980" s="20" t="str">
        <f ca="1">INDIRECT(_xlfn.TEXTJOIN("",TRUE,A992,"!",ADDRESS(17+(A993-1)*A989,13)))</f>
        <v>A</v>
      </c>
      <c r="J980" s="20">
        <f ca="1">INDIRECT(_xlfn.TEXTJOIN("",TRUE,A992,"!",ADDRESS(17+(A993-1)*A989,14)))</f>
        <v>8</v>
      </c>
    </row>
    <row r="981" spans="1:10" ht="27.95" customHeight="1" x14ac:dyDescent="0.25">
      <c r="A981" s="49" t="str">
        <f ca="1">INDIRECT(_xlfn.TEXTJOIN("",TRUE,A992,"!",ADDRESS(18+(A993-1)*A989,1)))</f>
        <v>AHP 001</v>
      </c>
      <c r="B981" s="50"/>
      <c r="C981" s="51" t="str">
        <f ca="1">INDIRECT(_xlfn.TEXTJOIN("",TRUE,A992,"!",ADDRESS(18+(A993-1)*A989,2)))</f>
        <v>Engineering Physics Lab</v>
      </c>
      <c r="D981" s="52"/>
      <c r="E981" s="52"/>
      <c r="F981" s="52"/>
      <c r="G981" s="53"/>
      <c r="H981" s="20">
        <f ca="1">INDIRECT(_xlfn.TEXTJOIN("",TRUE,A992,"!",ADDRESS(18+(A993-1)*A989,6)))</f>
        <v>1</v>
      </c>
      <c r="I981" s="20" t="str">
        <f ca="1">INDIRECT(_xlfn.TEXTJOIN("",TRUE,A992,"!",ADDRESS(18+(A993-1)*A989,13)))</f>
        <v>A+</v>
      </c>
      <c r="J981" s="20">
        <f ca="1">INDIRECT(_xlfn.TEXTJOIN("",TRUE,A992,"!",ADDRESS(18+(A993-1)*A989,14)))</f>
        <v>9</v>
      </c>
    </row>
    <row r="982" spans="1:10" ht="27.95" customHeight="1" x14ac:dyDescent="0.25">
      <c r="A982" s="49" t="str">
        <f ca="1">INDIRECT(_xlfn.TEXTJOIN("",TRUE,A992,"!",ADDRESS(19+(A993-1)*A989,1)))</f>
        <v>EEP 001</v>
      </c>
      <c r="B982" s="50"/>
      <c r="C982" s="51" t="str">
        <f ca="1">INDIRECT(_xlfn.TEXTJOIN("",TRUE,A992,"!",ADDRESS(19+(A993-1)*A989,2)))</f>
        <v>Basic Electrical Engineering Lab</v>
      </c>
      <c r="D982" s="52"/>
      <c r="E982" s="52"/>
      <c r="F982" s="52"/>
      <c r="G982" s="53"/>
      <c r="H982" s="20">
        <f ca="1">INDIRECT(_xlfn.TEXTJOIN("",TRUE,A992,"!",ADDRESS(19+(A993-1)*A989,6)))</f>
        <v>1</v>
      </c>
      <c r="I982" s="20" t="str">
        <f ca="1">INDIRECT(_xlfn.TEXTJOIN("",TRUE,A992,"!",ADDRESS(19+(A993-1)*A989,13)))</f>
        <v>B+</v>
      </c>
      <c r="J982" s="20">
        <f ca="1">INDIRECT(_xlfn.TEXTJOIN("",TRUE,A992,"!",ADDRESS(19+(A993-1)*A989,14)))</f>
        <v>7</v>
      </c>
    </row>
    <row r="983" spans="1:10" ht="27.95" customHeight="1" x14ac:dyDescent="0.25">
      <c r="A983" s="49" t="str">
        <f ca="1">INDIRECT(_xlfn.TEXTJOIN("",TRUE,A992,"!",ADDRESS(20+(A993-1)*A989,1)))</f>
        <v>CSP 001</v>
      </c>
      <c r="B983" s="50"/>
      <c r="C983" s="51" t="str">
        <f ca="1">INDIRECT(_xlfn.TEXTJOIN("",TRUE,A992,"!",ADDRESS(20+(A993-1)*A989,2)))</f>
        <v>Programming for Problem Solving Lab</v>
      </c>
      <c r="D983" s="52"/>
      <c r="E983" s="52"/>
      <c r="F983" s="52"/>
      <c r="G983" s="53"/>
      <c r="H983" s="20">
        <f ca="1">INDIRECT(_xlfn.TEXTJOIN("",TRUE,A992,"!",ADDRESS(20+(A993-1)*A989,6)))</f>
        <v>1</v>
      </c>
      <c r="I983" s="20" t="str">
        <f ca="1">INDIRECT(_xlfn.TEXTJOIN("",TRUE,A992,"!",ADDRESS(20+(A993-1)*A989,13)))</f>
        <v>O</v>
      </c>
      <c r="J983" s="20">
        <f ca="1">INDIRECT(_xlfn.TEXTJOIN("",TRUE,A992,"!",ADDRESS(20+(A993-1)*A989,14)))</f>
        <v>10</v>
      </c>
    </row>
    <row r="984" spans="1:10" ht="27.95" customHeight="1" x14ac:dyDescent="0.25">
      <c r="A984" s="49" t="str">
        <f ca="1">INDIRECT(_xlfn.TEXTJOIN("",TRUE,A992,"!",ADDRESS(21+(A993-1)*A989,1)))</f>
        <v>MEP 002</v>
      </c>
      <c r="B984" s="50"/>
      <c r="C984" s="51" t="str">
        <f ca="1">INDIRECT(_xlfn.TEXTJOIN("",TRUE,A992,"!",ADDRESS(21+(A993-1)*A989,2)))</f>
        <v>Engineering Graphics &amp; Design Lab</v>
      </c>
      <c r="D984" s="52"/>
      <c r="E984" s="52"/>
      <c r="F984" s="52"/>
      <c r="G984" s="53"/>
      <c r="H984" s="20">
        <f ca="1">INDIRECT(_xlfn.TEXTJOIN("",TRUE,A992,"!",ADDRESS(21+(A993-1)*A989,6)))</f>
        <v>2</v>
      </c>
      <c r="I984" s="20" t="str">
        <f ca="1">INDIRECT(_xlfn.TEXTJOIN("",TRUE,A992,"!",ADDRESS(21+(A993-1)*A989,13)))</f>
        <v>A+</v>
      </c>
      <c r="J984" s="20">
        <f ca="1">INDIRECT(_xlfn.TEXTJOIN("",TRUE,A992,"!",ADDRESS(21+(A993-1)*A989,14)))</f>
        <v>9</v>
      </c>
    </row>
    <row r="985" spans="1:10" ht="27.95" customHeight="1" x14ac:dyDescent="0.25">
      <c r="A985" s="49" t="str">
        <f ca="1">INDIRECT(_xlfn.TEXTJOIN("",TRUE,A992,"!",ADDRESS(22+(A993-1)*A989,1)))</f>
        <v>AHP 003</v>
      </c>
      <c r="B985" s="50"/>
      <c r="C985" s="51" t="str">
        <f ca="1">INDIRECT(_xlfn.TEXTJOIN("",TRUE,A992,"!",ADDRESS(22+(A993-1)*A989,2)))</f>
        <v>Introduction to Digital Marketing Lab</v>
      </c>
      <c r="D985" s="52"/>
      <c r="E985" s="52"/>
      <c r="F985" s="52"/>
      <c r="G985" s="53"/>
      <c r="H985" s="20">
        <f ca="1">INDIRECT(_xlfn.TEXTJOIN("",TRUE,A992,"!",ADDRESS(22+(A993-1)*A989,6)))</f>
        <v>1</v>
      </c>
      <c r="I985" s="20" t="str">
        <f ca="1">INDIRECT(_xlfn.TEXTJOIN("",TRUE,A992,"!",ADDRESS(22+(A993-1)*A989,13)))</f>
        <v>A</v>
      </c>
      <c r="J985" s="20">
        <f ca="1">INDIRECT(_xlfn.TEXTJOIN("",TRUE,A992,"!",ADDRESS(22+(A993-1)*A989,14)))</f>
        <v>8</v>
      </c>
    </row>
    <row r="986" spans="1:10" ht="27.95" customHeight="1" x14ac:dyDescent="0.25">
      <c r="A986" s="49" t="str">
        <f ca="1">INDIRECT(_xlfn.TEXTJOIN("",TRUE,A992,"!",ADDRESS(23+(A993-1)*A989,1)))</f>
        <v>AHP 005</v>
      </c>
      <c r="B986" s="50"/>
      <c r="C986" s="51" t="str">
        <f ca="1">INDIRECT(_xlfn.TEXTJOIN("",TRUE,A992,"!",ADDRESS(23+(A993-1)*A989,2)))</f>
        <v>Self Employment &amp; Entrepreneurship Development</v>
      </c>
      <c r="D986" s="52"/>
      <c r="E986" s="52"/>
      <c r="F986" s="52"/>
      <c r="G986" s="53"/>
      <c r="H986" s="20">
        <f ca="1">INDIRECT(_xlfn.TEXTJOIN("",TRUE,A992,"!",ADDRESS(23+(A993-1)*A989,6)))</f>
        <v>1</v>
      </c>
      <c r="I986" s="20" t="str">
        <f ca="1">INDIRECT(_xlfn.TEXTJOIN("",TRUE,A992,"!",ADDRESS(23+(A993-1)*A989,13)))</f>
        <v>A</v>
      </c>
      <c r="J986" s="20">
        <f ca="1">INDIRECT(_xlfn.TEXTJOIN("",TRUE,A992,"!",ADDRESS(23+(A993-1)*A989,14)))</f>
        <v>8</v>
      </c>
    </row>
    <row r="987" spans="1:10" ht="27.95" customHeight="1" x14ac:dyDescent="0.25">
      <c r="A987" s="49" t="str">
        <f ca="1">INDIRECT(_xlfn.TEXTJOIN("",TRUE,A992,"!",ADDRESS(24+(A993-1)*A989,1)))</f>
        <v>GP 02</v>
      </c>
      <c r="B987" s="50"/>
      <c r="C987" s="51" t="str">
        <f ca="1">INDIRECT(_xlfn.TEXTJOIN("",TRUE,A992,"!",ADDRESS(24+(A993-1)*A989,2)))</f>
        <v>General Proficiency ($)</v>
      </c>
      <c r="D987" s="52"/>
      <c r="E987" s="52"/>
      <c r="F987" s="52"/>
      <c r="G987" s="53"/>
      <c r="H987" s="20">
        <f ca="1">INDIRECT(_xlfn.TEXTJOIN("",TRUE,A992,"!",ADDRESS(24+(A993-1)*A989,6)))</f>
        <v>0</v>
      </c>
      <c r="I987" s="54" t="str">
        <f ca="1">INDIRECT(_xlfn.TEXTJOIN("",TRUE,A992,"!",ADDRESS(24+(A993-1)*A989,13)))</f>
        <v>Excellent</v>
      </c>
      <c r="J987" s="55"/>
    </row>
    <row r="988" spans="1:10" ht="27.95" customHeight="1" x14ac:dyDescent="0.25">
      <c r="A988" s="56" t="s">
        <v>54</v>
      </c>
      <c r="B988" s="56"/>
      <c r="C988" s="56"/>
      <c r="D988" s="56"/>
      <c r="E988" s="56"/>
      <c r="F988" s="56"/>
      <c r="G988" s="56"/>
      <c r="H988" s="16">
        <f ca="1">SUM(H976:H987)</f>
        <v>23</v>
      </c>
      <c r="I988" s="16" t="s">
        <v>46</v>
      </c>
      <c r="J988" s="16" t="e">
        <f ca="1">SUMPRODUCT(J976:J986,H976:H986)</f>
        <v>#N/A</v>
      </c>
    </row>
    <row r="989" spans="1:10" ht="27.95" customHeight="1" x14ac:dyDescent="0.25">
      <c r="A989" s="22">
        <f>ROWS(A976:B987)+9</f>
        <v>21</v>
      </c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27.95" customHeight="1" x14ac:dyDescent="0.25">
      <c r="A990" s="57" t="s">
        <v>42</v>
      </c>
      <c r="B990" s="57"/>
      <c r="C990" s="21">
        <f ca="1">INDIRECT(_xlfn.TEXTJOIN("",TRUE,A992,"!",ADDRESS(5+A993*A989,12)))</f>
        <v>19</v>
      </c>
      <c r="D990" s="57" t="s">
        <v>40</v>
      </c>
      <c r="E990" s="57"/>
      <c r="F990" s="18" t="e">
        <f ca="1">INDIRECT(_xlfn.TEXTJOIN("",TRUE,A992,"!",ADDRESS(5+A993*A989,8)))</f>
        <v>#N/A</v>
      </c>
      <c r="G990" s="57" t="s">
        <v>41</v>
      </c>
      <c r="H990" s="57"/>
      <c r="I990" s="58" t="e">
        <f ca="1">INDIRECT(_xlfn.TEXTJOIN("",TRUE,A992,"!",ADDRESS(5+A993*A989,10)))</f>
        <v>#N/A</v>
      </c>
      <c r="J990" s="58"/>
    </row>
    <row r="991" spans="1:10" ht="27.95" customHeight="1" x14ac:dyDescent="0.25">
      <c r="A991" s="19" t="s">
        <v>38</v>
      </c>
      <c r="B991" s="59" t="e">
        <f ca="1">INDIRECT(_xlfn.TEXTJOIN("",TRUE,A992,"!",ADDRESS(5+A993*A989,2)))</f>
        <v>#N/A</v>
      </c>
      <c r="C991" s="59"/>
      <c r="D991" s="60" t="s">
        <v>39</v>
      </c>
      <c r="E991" s="60"/>
      <c r="F991" s="61" t="e">
        <f ca="1">INDIRECT(_xlfn.TEXTJOIN("",TRUE,A992,"!",ADDRESS(5+A993*A989,5)))</f>
        <v>#N/A</v>
      </c>
      <c r="G991" s="61"/>
      <c r="H991" s="61"/>
      <c r="I991" s="61"/>
      <c r="J991" s="61"/>
    </row>
    <row r="992" spans="1:10" ht="27.95" customHeight="1" x14ac:dyDescent="0.25">
      <c r="A992" s="22" t="str">
        <f>A971</f>
        <v>TC_II</v>
      </c>
    </row>
    <row r="993" spans="1:10" ht="27.95" customHeight="1" x14ac:dyDescent="0.25">
      <c r="A993" s="22">
        <f>A972+1</f>
        <v>47</v>
      </c>
    </row>
    <row r="994" spans="1:10" ht="27.95" customHeight="1" x14ac:dyDescent="0.25">
      <c r="A994" s="62" t="s">
        <v>26</v>
      </c>
      <c r="B994" s="62"/>
      <c r="C994" s="62" t="str">
        <f ca="1">INDIRECT(_xlfn.TEXTJOIN("",TRUE,A1013,"!",ADDRESS(9+(A1014-1)*A1010,2)))</f>
        <v>SAURABH BISHT</v>
      </c>
      <c r="D994" s="62"/>
      <c r="E994" s="62"/>
      <c r="F994" s="62" t="s">
        <v>52</v>
      </c>
      <c r="G994" s="62"/>
      <c r="H994" s="62"/>
      <c r="I994" s="63">
        <f ca="1">INDIRECT(_xlfn.TEXTJOIN("",TRUE,A1013,"!",ADDRESS(9+(A1014-1)*A1010,9)))</f>
        <v>250090101048</v>
      </c>
      <c r="J994" s="63"/>
    </row>
    <row r="995" spans="1:10" ht="27.95" customHeight="1" x14ac:dyDescent="0.25">
      <c r="A995" s="62" t="s">
        <v>27</v>
      </c>
      <c r="B995" s="62"/>
      <c r="C995" s="62" t="str">
        <f ca="1">INDIRECT(_xlfn.TEXTJOIN("",TRUE,A1013,"!",ADDRESS(9+(A1014-1)*A1010,5)))</f>
        <v>HAYAT SINGH</v>
      </c>
      <c r="D995" s="62"/>
      <c r="E995" s="62"/>
      <c r="F995" s="64" t="s">
        <v>53</v>
      </c>
      <c r="G995" s="64"/>
      <c r="H995" s="64"/>
      <c r="I995" s="63">
        <f ca="1">INDIRECT(_xlfn.TEXTJOIN("",TRUE,A1013,"!",ADDRESS(9+(A1014-1)*A1010,13)))</f>
        <v>0</v>
      </c>
      <c r="J995" s="63"/>
    </row>
    <row r="996" spans="1:10" ht="27.95" customHeight="1" x14ac:dyDescent="0.25">
      <c r="A996" s="59" t="s">
        <v>30</v>
      </c>
      <c r="B996" s="59"/>
      <c r="C996" s="59" t="s">
        <v>31</v>
      </c>
      <c r="D996" s="59"/>
      <c r="E996" s="59"/>
      <c r="F996" s="59"/>
      <c r="G996" s="59"/>
      <c r="H996" s="15" t="s">
        <v>32</v>
      </c>
      <c r="I996" s="15" t="s">
        <v>12</v>
      </c>
      <c r="J996" s="15" t="s">
        <v>36</v>
      </c>
    </row>
    <row r="997" spans="1:10" ht="27.95" customHeight="1" x14ac:dyDescent="0.25">
      <c r="A997" s="49" t="str">
        <f ca="1">INDIRECT(_xlfn.TEXTJOIN("",TRUE,A1013,"!",ADDRESS(13+(A1014-1)*A1010,1)))</f>
        <v>AHT 001</v>
      </c>
      <c r="B997" s="50"/>
      <c r="C997" s="51" t="str">
        <f ca="1">INDIRECT(_xlfn.TEXTJOIN("",TRUE,A1013,"!",ADDRESS(13+(A1014-1)*A1010,2)))</f>
        <v>Engineering Physics</v>
      </c>
      <c r="D997" s="52"/>
      <c r="E997" s="52"/>
      <c r="F997" s="52"/>
      <c r="G997" s="53"/>
      <c r="H997" s="20">
        <f ca="1">INDIRECT(_xlfn.TEXTJOIN("",TRUE,A1013,"!",ADDRESS(13+(A1014-1)*A1010,6)))</f>
        <v>4</v>
      </c>
      <c r="I997" s="20" t="b">
        <f ca="1">INDIRECT(_xlfn.TEXTJOIN("",TRUE,A1013,"!",ADDRESS(13+(A1014-1)*A1010,13)))</f>
        <v>0</v>
      </c>
      <c r="J997" s="20" t="e">
        <f ca="1">INDIRECT(_xlfn.TEXTJOIN("",TRUE,A1013,"!",ADDRESS(13+(A1014-1)*A1010,14)))</f>
        <v>#N/A</v>
      </c>
    </row>
    <row r="998" spans="1:10" ht="27.95" customHeight="1" x14ac:dyDescent="0.25">
      <c r="A998" s="49" t="str">
        <f ca="1">INDIRECT(_xlfn.TEXTJOIN("",TRUE,A1013,"!",ADDRESS(14+(A1014-1)*A1010,1)))</f>
        <v>AHT 005</v>
      </c>
      <c r="B998" s="50"/>
      <c r="C998" s="51" t="str">
        <f ca="1">INDIRECT(_xlfn.TEXTJOIN("",TRUE,A1013,"!",ADDRESS(14+(A1014-1)*A1010,2)))</f>
        <v>Analytical Mathematics</v>
      </c>
      <c r="D998" s="52"/>
      <c r="E998" s="52"/>
      <c r="F998" s="52"/>
      <c r="G998" s="53"/>
      <c r="H998" s="20">
        <f ca="1">INDIRECT(_xlfn.TEXTJOIN("",TRUE,A1013,"!",ADDRESS(14+(A1014-1)*A1010,6)))</f>
        <v>4</v>
      </c>
      <c r="I998" s="20" t="str">
        <f ca="1">INDIRECT(_xlfn.TEXTJOIN("",TRUE,A1013,"!",ADDRESS(14+(A1014-1)*A1010,13)))</f>
        <v>B</v>
      </c>
      <c r="J998" s="20">
        <f ca="1">INDIRECT(_xlfn.TEXTJOIN("",TRUE,A1013,"!",ADDRESS(14+(A1014-1)*A1010,14)))</f>
        <v>6</v>
      </c>
    </row>
    <row r="999" spans="1:10" ht="27.95" customHeight="1" x14ac:dyDescent="0.25">
      <c r="A999" s="49" t="str">
        <f ca="1">INDIRECT(_xlfn.TEXTJOIN("",TRUE,A1013,"!",ADDRESS(15+(A1014-1)*A1010,1)))</f>
        <v>EET 001</v>
      </c>
      <c r="B999" s="50"/>
      <c r="C999" s="51" t="str">
        <f ca="1">INDIRECT(_xlfn.TEXTJOIN("",TRUE,A1013,"!",ADDRESS(15+(A1014-1)*A1010,2)))</f>
        <v>Basic Electrical Engineering</v>
      </c>
      <c r="D999" s="52"/>
      <c r="E999" s="52"/>
      <c r="F999" s="52"/>
      <c r="G999" s="53"/>
      <c r="H999" s="20">
        <f ca="1">INDIRECT(_xlfn.TEXTJOIN("",TRUE,A1013,"!",ADDRESS(15+(A1014-1)*A1010,6)))</f>
        <v>4</v>
      </c>
      <c r="I999" s="20" t="str">
        <f ca="1">INDIRECT(_xlfn.TEXTJOIN("",TRUE,A1013,"!",ADDRESS(15+(A1014-1)*A1010,13)))</f>
        <v>B+</v>
      </c>
      <c r="J999" s="20">
        <f ca="1">INDIRECT(_xlfn.TEXTJOIN("",TRUE,A1013,"!",ADDRESS(15+(A1014-1)*A1010,14)))</f>
        <v>7</v>
      </c>
    </row>
    <row r="1000" spans="1:10" ht="27.95" customHeight="1" x14ac:dyDescent="0.25">
      <c r="A1000" s="49" t="str">
        <f ca="1">INDIRECT(_xlfn.TEXTJOIN("",TRUE,A1013,"!",ADDRESS(16+(A1014-1)*A1010,1)))</f>
        <v>CST 001</v>
      </c>
      <c r="B1000" s="50"/>
      <c r="C1000" s="51" t="str">
        <f ca="1">INDIRECT(_xlfn.TEXTJOIN("",TRUE,A1013,"!",ADDRESS(16+(A1014-1)*A1010,2)))</f>
        <v>Programming for Problem Solving</v>
      </c>
      <c r="D1000" s="52"/>
      <c r="E1000" s="52"/>
      <c r="F1000" s="52"/>
      <c r="G1000" s="53"/>
      <c r="H1000" s="20">
        <f ca="1">INDIRECT(_xlfn.TEXTJOIN("",TRUE,A1013,"!",ADDRESS(16+(A1014-1)*A1010,6)))</f>
        <v>4</v>
      </c>
      <c r="I1000" s="20" t="str">
        <f ca="1">INDIRECT(_xlfn.TEXTJOIN("",TRUE,A1013,"!",ADDRESS(16+(A1014-1)*A1010,13)))</f>
        <v>B+</v>
      </c>
      <c r="J1000" s="20">
        <f ca="1">INDIRECT(_xlfn.TEXTJOIN("",TRUE,A1013,"!",ADDRESS(16+(A1014-1)*A1010,14)))</f>
        <v>7</v>
      </c>
    </row>
    <row r="1001" spans="1:10" ht="27.95" customHeight="1" x14ac:dyDescent="0.25">
      <c r="A1001" s="49" t="str">
        <f ca="1">INDIRECT(_xlfn.TEXTJOIN("",TRUE,A1013,"!",ADDRESS(17+(A1014-1)*A1010,1)))</f>
        <v>AHT 004</v>
      </c>
      <c r="B1001" s="50"/>
      <c r="C1001" s="51" t="str">
        <f ca="1">INDIRECT(_xlfn.TEXTJOIN("",TRUE,A1013,"!",ADDRESS(17+(A1014-1)*A1010,2)))</f>
        <v>Environmental Studies ($)</v>
      </c>
      <c r="D1001" s="52"/>
      <c r="E1001" s="52"/>
      <c r="F1001" s="52"/>
      <c r="G1001" s="53"/>
      <c r="H1001" s="20">
        <f ca="1">INDIRECT(_xlfn.TEXTJOIN("",TRUE,A1013,"!",ADDRESS(17+(A1014-1)*A1010,6)))</f>
        <v>0</v>
      </c>
      <c r="I1001" s="20" t="str">
        <f ca="1">INDIRECT(_xlfn.TEXTJOIN("",TRUE,A1013,"!",ADDRESS(17+(A1014-1)*A1010,13)))</f>
        <v>C</v>
      </c>
      <c r="J1001" s="20">
        <f ca="1">INDIRECT(_xlfn.TEXTJOIN("",TRUE,A1013,"!",ADDRESS(17+(A1014-1)*A1010,14)))</f>
        <v>5</v>
      </c>
    </row>
    <row r="1002" spans="1:10" ht="27.95" customHeight="1" x14ac:dyDescent="0.25">
      <c r="A1002" s="49" t="str">
        <f ca="1">INDIRECT(_xlfn.TEXTJOIN("",TRUE,A1013,"!",ADDRESS(18+(A1014-1)*A1010,1)))</f>
        <v>AHP 001</v>
      </c>
      <c r="B1002" s="50"/>
      <c r="C1002" s="51" t="str">
        <f ca="1">INDIRECT(_xlfn.TEXTJOIN("",TRUE,A1013,"!",ADDRESS(18+(A1014-1)*A1010,2)))</f>
        <v>Engineering Physics Lab</v>
      </c>
      <c r="D1002" s="52"/>
      <c r="E1002" s="52"/>
      <c r="F1002" s="52"/>
      <c r="G1002" s="53"/>
      <c r="H1002" s="20">
        <f ca="1">INDIRECT(_xlfn.TEXTJOIN("",TRUE,A1013,"!",ADDRESS(18+(A1014-1)*A1010,6)))</f>
        <v>1</v>
      </c>
      <c r="I1002" s="20" t="str">
        <f ca="1">INDIRECT(_xlfn.TEXTJOIN("",TRUE,A1013,"!",ADDRESS(18+(A1014-1)*A1010,13)))</f>
        <v>O</v>
      </c>
      <c r="J1002" s="20">
        <f ca="1">INDIRECT(_xlfn.TEXTJOIN("",TRUE,A1013,"!",ADDRESS(18+(A1014-1)*A1010,14)))</f>
        <v>10</v>
      </c>
    </row>
    <row r="1003" spans="1:10" ht="27.95" customHeight="1" x14ac:dyDescent="0.25">
      <c r="A1003" s="49" t="str">
        <f ca="1">INDIRECT(_xlfn.TEXTJOIN("",TRUE,A1013,"!",ADDRESS(19+(A1014-1)*A1010,1)))</f>
        <v>EEP 001</v>
      </c>
      <c r="B1003" s="50"/>
      <c r="C1003" s="51" t="str">
        <f ca="1">INDIRECT(_xlfn.TEXTJOIN("",TRUE,A1013,"!",ADDRESS(19+(A1014-1)*A1010,2)))</f>
        <v>Basic Electrical Engineering Lab</v>
      </c>
      <c r="D1003" s="52"/>
      <c r="E1003" s="52"/>
      <c r="F1003" s="52"/>
      <c r="G1003" s="53"/>
      <c r="H1003" s="20">
        <f ca="1">INDIRECT(_xlfn.TEXTJOIN("",TRUE,A1013,"!",ADDRESS(19+(A1014-1)*A1010,6)))</f>
        <v>1</v>
      </c>
      <c r="I1003" s="20" t="str">
        <f ca="1">INDIRECT(_xlfn.TEXTJOIN("",TRUE,A1013,"!",ADDRESS(19+(A1014-1)*A1010,13)))</f>
        <v>O</v>
      </c>
      <c r="J1003" s="20">
        <f ca="1">INDIRECT(_xlfn.TEXTJOIN("",TRUE,A1013,"!",ADDRESS(19+(A1014-1)*A1010,14)))</f>
        <v>10</v>
      </c>
    </row>
    <row r="1004" spans="1:10" ht="27.95" customHeight="1" x14ac:dyDescent="0.25">
      <c r="A1004" s="49" t="str">
        <f ca="1">INDIRECT(_xlfn.TEXTJOIN("",TRUE,A1013,"!",ADDRESS(20+(A1014-1)*A1010,1)))</f>
        <v>CSP 001</v>
      </c>
      <c r="B1004" s="50"/>
      <c r="C1004" s="51" t="str">
        <f ca="1">INDIRECT(_xlfn.TEXTJOIN("",TRUE,A1013,"!",ADDRESS(20+(A1014-1)*A1010,2)))</f>
        <v>Programming for Problem Solving Lab</v>
      </c>
      <c r="D1004" s="52"/>
      <c r="E1004" s="52"/>
      <c r="F1004" s="52"/>
      <c r="G1004" s="53"/>
      <c r="H1004" s="20">
        <f ca="1">INDIRECT(_xlfn.TEXTJOIN("",TRUE,A1013,"!",ADDRESS(20+(A1014-1)*A1010,6)))</f>
        <v>1</v>
      </c>
      <c r="I1004" s="20" t="str">
        <f ca="1">INDIRECT(_xlfn.TEXTJOIN("",TRUE,A1013,"!",ADDRESS(20+(A1014-1)*A1010,13)))</f>
        <v>A+</v>
      </c>
      <c r="J1004" s="20">
        <f ca="1">INDIRECT(_xlfn.TEXTJOIN("",TRUE,A1013,"!",ADDRESS(20+(A1014-1)*A1010,14)))</f>
        <v>9</v>
      </c>
    </row>
    <row r="1005" spans="1:10" ht="27.95" customHeight="1" x14ac:dyDescent="0.25">
      <c r="A1005" s="49" t="str">
        <f ca="1">INDIRECT(_xlfn.TEXTJOIN("",TRUE,A1013,"!",ADDRESS(21+(A1014-1)*A1010,1)))</f>
        <v>MEP 002</v>
      </c>
      <c r="B1005" s="50"/>
      <c r="C1005" s="51" t="str">
        <f ca="1">INDIRECT(_xlfn.TEXTJOIN("",TRUE,A1013,"!",ADDRESS(21+(A1014-1)*A1010,2)))</f>
        <v>Engineering Graphics &amp; Design Lab</v>
      </c>
      <c r="D1005" s="52"/>
      <c r="E1005" s="52"/>
      <c r="F1005" s="52"/>
      <c r="G1005" s="53"/>
      <c r="H1005" s="20">
        <f ca="1">INDIRECT(_xlfn.TEXTJOIN("",TRUE,A1013,"!",ADDRESS(21+(A1014-1)*A1010,6)))</f>
        <v>2</v>
      </c>
      <c r="I1005" s="20" t="str">
        <f ca="1">INDIRECT(_xlfn.TEXTJOIN("",TRUE,A1013,"!",ADDRESS(21+(A1014-1)*A1010,13)))</f>
        <v>A</v>
      </c>
      <c r="J1005" s="20">
        <f ca="1">INDIRECT(_xlfn.TEXTJOIN("",TRUE,A1013,"!",ADDRESS(21+(A1014-1)*A1010,14)))</f>
        <v>8</v>
      </c>
    </row>
    <row r="1006" spans="1:10" ht="27.95" customHeight="1" x14ac:dyDescent="0.25">
      <c r="A1006" s="49" t="str">
        <f ca="1">INDIRECT(_xlfn.TEXTJOIN("",TRUE,A1013,"!",ADDRESS(22+(A1014-1)*A1010,1)))</f>
        <v>AHP 003</v>
      </c>
      <c r="B1006" s="50"/>
      <c r="C1006" s="51" t="str">
        <f ca="1">INDIRECT(_xlfn.TEXTJOIN("",TRUE,A1013,"!",ADDRESS(22+(A1014-1)*A1010,2)))</f>
        <v>Introduction to Digital Marketing Lab</v>
      </c>
      <c r="D1006" s="52"/>
      <c r="E1006" s="52"/>
      <c r="F1006" s="52"/>
      <c r="G1006" s="53"/>
      <c r="H1006" s="20">
        <f ca="1">INDIRECT(_xlfn.TEXTJOIN("",TRUE,A1013,"!",ADDRESS(22+(A1014-1)*A1010,6)))</f>
        <v>1</v>
      </c>
      <c r="I1006" s="20" t="str">
        <f ca="1">INDIRECT(_xlfn.TEXTJOIN("",TRUE,A1013,"!",ADDRESS(22+(A1014-1)*A1010,13)))</f>
        <v>A</v>
      </c>
      <c r="J1006" s="20">
        <f ca="1">INDIRECT(_xlfn.TEXTJOIN("",TRUE,A1013,"!",ADDRESS(22+(A1014-1)*A1010,14)))</f>
        <v>8</v>
      </c>
    </row>
    <row r="1007" spans="1:10" ht="27.95" customHeight="1" x14ac:dyDescent="0.25">
      <c r="A1007" s="49" t="str">
        <f ca="1">INDIRECT(_xlfn.TEXTJOIN("",TRUE,A1013,"!",ADDRESS(23+(A1014-1)*A1010,1)))</f>
        <v>AHP 005</v>
      </c>
      <c r="B1007" s="50"/>
      <c r="C1007" s="51" t="str">
        <f ca="1">INDIRECT(_xlfn.TEXTJOIN("",TRUE,A1013,"!",ADDRESS(23+(A1014-1)*A1010,2)))</f>
        <v>Self Employment &amp; Entrepreneurship Development</v>
      </c>
      <c r="D1007" s="52"/>
      <c r="E1007" s="52"/>
      <c r="F1007" s="52"/>
      <c r="G1007" s="53"/>
      <c r="H1007" s="20">
        <f ca="1">INDIRECT(_xlfn.TEXTJOIN("",TRUE,A1013,"!",ADDRESS(23+(A1014-1)*A1010,6)))</f>
        <v>1</v>
      </c>
      <c r="I1007" s="20" t="str">
        <f ca="1">INDIRECT(_xlfn.TEXTJOIN("",TRUE,A1013,"!",ADDRESS(23+(A1014-1)*A1010,13)))</f>
        <v>A+</v>
      </c>
      <c r="J1007" s="20">
        <f ca="1">INDIRECT(_xlfn.TEXTJOIN("",TRUE,A1013,"!",ADDRESS(23+(A1014-1)*A1010,14)))</f>
        <v>9</v>
      </c>
    </row>
    <row r="1008" spans="1:10" ht="27.95" customHeight="1" x14ac:dyDescent="0.25">
      <c r="A1008" s="49" t="str">
        <f ca="1">INDIRECT(_xlfn.TEXTJOIN("",TRUE,A1013,"!",ADDRESS(24+(A1014-1)*A1010,1)))</f>
        <v>GP 02</v>
      </c>
      <c r="B1008" s="50"/>
      <c r="C1008" s="51" t="str">
        <f ca="1">INDIRECT(_xlfn.TEXTJOIN("",TRUE,A1013,"!",ADDRESS(24+(A1014-1)*A1010,2)))</f>
        <v>General Proficiency ($)</v>
      </c>
      <c r="D1008" s="52"/>
      <c r="E1008" s="52"/>
      <c r="F1008" s="52"/>
      <c r="G1008" s="53"/>
      <c r="H1008" s="20">
        <f ca="1">INDIRECT(_xlfn.TEXTJOIN("",TRUE,A1013,"!",ADDRESS(24+(A1014-1)*A1010,6)))</f>
        <v>0</v>
      </c>
      <c r="I1008" s="54" t="str">
        <f ca="1">INDIRECT(_xlfn.TEXTJOIN("",TRUE,A1013,"!",ADDRESS(24+(A1014-1)*A1010,13)))</f>
        <v>Excellent</v>
      </c>
      <c r="J1008" s="55"/>
    </row>
    <row r="1009" spans="1:10" ht="27.95" customHeight="1" x14ac:dyDescent="0.25">
      <c r="A1009" s="56" t="s">
        <v>54</v>
      </c>
      <c r="B1009" s="56"/>
      <c r="C1009" s="56"/>
      <c r="D1009" s="56"/>
      <c r="E1009" s="56"/>
      <c r="F1009" s="56"/>
      <c r="G1009" s="56"/>
      <c r="H1009" s="16">
        <f ca="1">SUM(H997:H1008)</f>
        <v>23</v>
      </c>
      <c r="I1009" s="16" t="s">
        <v>46</v>
      </c>
      <c r="J1009" s="16" t="e">
        <f ca="1">SUMPRODUCT(J997:J1007,H997:H1007)</f>
        <v>#N/A</v>
      </c>
    </row>
    <row r="1010" spans="1:10" ht="27.95" customHeight="1" x14ac:dyDescent="0.25">
      <c r="A1010" s="22">
        <f>ROWS(A997:B1008)+9</f>
        <v>21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1:10" ht="27.95" customHeight="1" x14ac:dyDescent="0.25">
      <c r="A1011" s="57" t="s">
        <v>42</v>
      </c>
      <c r="B1011" s="57"/>
      <c r="C1011" s="21">
        <f ca="1">INDIRECT(_xlfn.TEXTJOIN("",TRUE,A1013,"!",ADDRESS(5+A1014*A1010,12)))</f>
        <v>19</v>
      </c>
      <c r="D1011" s="57" t="s">
        <v>40</v>
      </c>
      <c r="E1011" s="57"/>
      <c r="F1011" s="18" t="e">
        <f ca="1">INDIRECT(_xlfn.TEXTJOIN("",TRUE,A1013,"!",ADDRESS(5+A1014*A1010,8)))</f>
        <v>#N/A</v>
      </c>
      <c r="G1011" s="57" t="s">
        <v>41</v>
      </c>
      <c r="H1011" s="57"/>
      <c r="I1011" s="58" t="e">
        <f ca="1">INDIRECT(_xlfn.TEXTJOIN("",TRUE,A1013,"!",ADDRESS(5+A1014*A1010,10)))</f>
        <v>#N/A</v>
      </c>
      <c r="J1011" s="58"/>
    </row>
    <row r="1012" spans="1:10" ht="27.95" customHeight="1" x14ac:dyDescent="0.25">
      <c r="A1012" s="19" t="s">
        <v>38</v>
      </c>
      <c r="B1012" s="59" t="e">
        <f ca="1">INDIRECT(_xlfn.TEXTJOIN("",TRUE,A1013,"!",ADDRESS(5+A1014*A1010,2)))</f>
        <v>#N/A</v>
      </c>
      <c r="C1012" s="59"/>
      <c r="D1012" s="60" t="s">
        <v>39</v>
      </c>
      <c r="E1012" s="60"/>
      <c r="F1012" s="61" t="e">
        <f ca="1">INDIRECT(_xlfn.TEXTJOIN("",TRUE,A1013,"!",ADDRESS(5+A1014*A1010,5)))</f>
        <v>#N/A</v>
      </c>
      <c r="G1012" s="61"/>
      <c r="H1012" s="61"/>
      <c r="I1012" s="61"/>
      <c r="J1012" s="61"/>
    </row>
    <row r="1013" spans="1:10" ht="27.95" customHeight="1" x14ac:dyDescent="0.25">
      <c r="A1013" s="22" t="str">
        <f>A992</f>
        <v>TC_II</v>
      </c>
    </row>
    <row r="1014" spans="1:10" ht="27.95" customHeight="1" x14ac:dyDescent="0.25">
      <c r="A1014" s="22">
        <f>A993+1</f>
        <v>48</v>
      </c>
    </row>
    <row r="1015" spans="1:10" ht="27.95" customHeight="1" x14ac:dyDescent="0.25">
      <c r="A1015" s="62" t="s">
        <v>26</v>
      </c>
      <c r="B1015" s="62"/>
      <c r="C1015" s="62" t="str">
        <f ca="1">INDIRECT(_xlfn.TEXTJOIN("",TRUE,A1034,"!",ADDRESS(9+(A1035-1)*A1031,2)))</f>
        <v>SHIVRAJ SINGH</v>
      </c>
      <c r="D1015" s="62"/>
      <c r="E1015" s="62"/>
      <c r="F1015" s="62" t="s">
        <v>52</v>
      </c>
      <c r="G1015" s="62"/>
      <c r="H1015" s="62"/>
      <c r="I1015" s="63">
        <f ca="1">INDIRECT(_xlfn.TEXTJOIN("",TRUE,A1034,"!",ADDRESS(9+(A1035-1)*A1031,9)))</f>
        <v>250090101049</v>
      </c>
      <c r="J1015" s="63"/>
    </row>
    <row r="1016" spans="1:10" ht="27.95" customHeight="1" x14ac:dyDescent="0.25">
      <c r="A1016" s="62" t="s">
        <v>27</v>
      </c>
      <c r="B1016" s="62"/>
      <c r="C1016" s="62" t="str">
        <f ca="1">INDIRECT(_xlfn.TEXTJOIN("",TRUE,A1034,"!",ADDRESS(9+(A1035-1)*A1031,5)))</f>
        <v>MOHAN SINGH</v>
      </c>
      <c r="D1016" s="62"/>
      <c r="E1016" s="62"/>
      <c r="F1016" s="64" t="s">
        <v>53</v>
      </c>
      <c r="G1016" s="64"/>
      <c r="H1016" s="64"/>
      <c r="I1016" s="63">
        <f ca="1">INDIRECT(_xlfn.TEXTJOIN("",TRUE,A1034,"!",ADDRESS(9+(A1035-1)*A1031,13)))</f>
        <v>0</v>
      </c>
      <c r="J1016" s="63"/>
    </row>
    <row r="1017" spans="1:10" ht="27.95" customHeight="1" x14ac:dyDescent="0.25">
      <c r="A1017" s="59" t="s">
        <v>30</v>
      </c>
      <c r="B1017" s="59"/>
      <c r="C1017" s="59" t="s">
        <v>31</v>
      </c>
      <c r="D1017" s="59"/>
      <c r="E1017" s="59"/>
      <c r="F1017" s="59"/>
      <c r="G1017" s="59"/>
      <c r="H1017" s="15" t="s">
        <v>32</v>
      </c>
      <c r="I1017" s="15" t="s">
        <v>12</v>
      </c>
      <c r="J1017" s="15" t="s">
        <v>36</v>
      </c>
    </row>
    <row r="1018" spans="1:10" ht="27.95" customHeight="1" x14ac:dyDescent="0.25">
      <c r="A1018" s="49" t="str">
        <f ca="1">INDIRECT(_xlfn.TEXTJOIN("",TRUE,A1034,"!",ADDRESS(13+(A1035-1)*A1031,1)))</f>
        <v>AHT 001</v>
      </c>
      <c r="B1018" s="50"/>
      <c r="C1018" s="51" t="str">
        <f ca="1">INDIRECT(_xlfn.TEXTJOIN("",TRUE,A1034,"!",ADDRESS(13+(A1035-1)*A1031,2)))</f>
        <v>Engineering Physics</v>
      </c>
      <c r="D1018" s="52"/>
      <c r="E1018" s="52"/>
      <c r="F1018" s="52"/>
      <c r="G1018" s="53"/>
      <c r="H1018" s="20">
        <f ca="1">INDIRECT(_xlfn.TEXTJOIN("",TRUE,A1034,"!",ADDRESS(13+(A1035-1)*A1031,6)))</f>
        <v>4</v>
      </c>
      <c r="I1018" s="20" t="b">
        <f ca="1">INDIRECT(_xlfn.TEXTJOIN("",TRUE,A1034,"!",ADDRESS(13+(A1035-1)*A1031,13)))</f>
        <v>0</v>
      </c>
      <c r="J1018" s="20" t="e">
        <f ca="1">INDIRECT(_xlfn.TEXTJOIN("",TRUE,A1034,"!",ADDRESS(13+(A1035-1)*A1031,14)))</f>
        <v>#N/A</v>
      </c>
    </row>
    <row r="1019" spans="1:10" ht="27.95" customHeight="1" x14ac:dyDescent="0.25">
      <c r="A1019" s="49" t="str">
        <f ca="1">INDIRECT(_xlfn.TEXTJOIN("",TRUE,A1034,"!",ADDRESS(14+(A1035-1)*A1031,1)))</f>
        <v>AHT 005</v>
      </c>
      <c r="B1019" s="50"/>
      <c r="C1019" s="51" t="str">
        <f ca="1">INDIRECT(_xlfn.TEXTJOIN("",TRUE,A1034,"!",ADDRESS(14+(A1035-1)*A1031,2)))</f>
        <v>Analytical Mathematics</v>
      </c>
      <c r="D1019" s="52"/>
      <c r="E1019" s="52"/>
      <c r="F1019" s="52"/>
      <c r="G1019" s="53"/>
      <c r="H1019" s="20">
        <f ca="1">INDIRECT(_xlfn.TEXTJOIN("",TRUE,A1034,"!",ADDRESS(14+(A1035-1)*A1031,6)))</f>
        <v>4</v>
      </c>
      <c r="I1019" s="20" t="str">
        <f ca="1">INDIRECT(_xlfn.TEXTJOIN("",TRUE,A1034,"!",ADDRESS(14+(A1035-1)*A1031,13)))</f>
        <v>B</v>
      </c>
      <c r="J1019" s="20">
        <f ca="1">INDIRECT(_xlfn.TEXTJOIN("",TRUE,A1034,"!",ADDRESS(14+(A1035-1)*A1031,14)))</f>
        <v>6</v>
      </c>
    </row>
    <row r="1020" spans="1:10" ht="27.95" customHeight="1" x14ac:dyDescent="0.25">
      <c r="A1020" s="49" t="str">
        <f ca="1">INDIRECT(_xlfn.TEXTJOIN("",TRUE,A1034,"!",ADDRESS(15+(A1035-1)*A1031,1)))</f>
        <v>EET 001</v>
      </c>
      <c r="B1020" s="50"/>
      <c r="C1020" s="51" t="str">
        <f ca="1">INDIRECT(_xlfn.TEXTJOIN("",TRUE,A1034,"!",ADDRESS(15+(A1035-1)*A1031,2)))</f>
        <v>Basic Electrical Engineering</v>
      </c>
      <c r="D1020" s="52"/>
      <c r="E1020" s="52"/>
      <c r="F1020" s="52"/>
      <c r="G1020" s="53"/>
      <c r="H1020" s="20">
        <f ca="1">INDIRECT(_xlfn.TEXTJOIN("",TRUE,A1034,"!",ADDRESS(15+(A1035-1)*A1031,6)))</f>
        <v>4</v>
      </c>
      <c r="I1020" s="20" t="str">
        <f ca="1">INDIRECT(_xlfn.TEXTJOIN("",TRUE,A1034,"!",ADDRESS(15+(A1035-1)*A1031,13)))</f>
        <v>B+</v>
      </c>
      <c r="J1020" s="20">
        <f ca="1">INDIRECT(_xlfn.TEXTJOIN("",TRUE,A1034,"!",ADDRESS(15+(A1035-1)*A1031,14)))</f>
        <v>7</v>
      </c>
    </row>
    <row r="1021" spans="1:10" ht="27.95" customHeight="1" x14ac:dyDescent="0.25">
      <c r="A1021" s="49" t="str">
        <f ca="1">INDIRECT(_xlfn.TEXTJOIN("",TRUE,A1034,"!",ADDRESS(16+(A1035-1)*A1031,1)))</f>
        <v>CST 001</v>
      </c>
      <c r="B1021" s="50"/>
      <c r="C1021" s="51" t="str">
        <f ca="1">INDIRECT(_xlfn.TEXTJOIN("",TRUE,A1034,"!",ADDRESS(16+(A1035-1)*A1031,2)))</f>
        <v>Programming for Problem Solving</v>
      </c>
      <c r="D1021" s="52"/>
      <c r="E1021" s="52"/>
      <c r="F1021" s="52"/>
      <c r="G1021" s="53"/>
      <c r="H1021" s="20">
        <f ca="1">INDIRECT(_xlfn.TEXTJOIN("",TRUE,A1034,"!",ADDRESS(16+(A1035-1)*A1031,6)))</f>
        <v>4</v>
      </c>
      <c r="I1021" s="20" t="str">
        <f ca="1">INDIRECT(_xlfn.TEXTJOIN("",TRUE,A1034,"!",ADDRESS(16+(A1035-1)*A1031,13)))</f>
        <v>B+</v>
      </c>
      <c r="J1021" s="20">
        <f ca="1">INDIRECT(_xlfn.TEXTJOIN("",TRUE,A1034,"!",ADDRESS(16+(A1035-1)*A1031,14)))</f>
        <v>7</v>
      </c>
    </row>
    <row r="1022" spans="1:10" ht="27.95" customHeight="1" x14ac:dyDescent="0.25">
      <c r="A1022" s="49" t="str">
        <f ca="1">INDIRECT(_xlfn.TEXTJOIN("",TRUE,A1034,"!",ADDRESS(17+(A1035-1)*A1031,1)))</f>
        <v>AHT 004</v>
      </c>
      <c r="B1022" s="50"/>
      <c r="C1022" s="51" t="str">
        <f ca="1">INDIRECT(_xlfn.TEXTJOIN("",TRUE,A1034,"!",ADDRESS(17+(A1035-1)*A1031,2)))</f>
        <v>Environmental Studies ($)</v>
      </c>
      <c r="D1022" s="52"/>
      <c r="E1022" s="52"/>
      <c r="F1022" s="52"/>
      <c r="G1022" s="53"/>
      <c r="H1022" s="20">
        <f ca="1">INDIRECT(_xlfn.TEXTJOIN("",TRUE,A1034,"!",ADDRESS(17+(A1035-1)*A1031,6)))</f>
        <v>0</v>
      </c>
      <c r="I1022" s="20" t="str">
        <f ca="1">INDIRECT(_xlfn.TEXTJOIN("",TRUE,A1034,"!",ADDRESS(17+(A1035-1)*A1031,13)))</f>
        <v>B+</v>
      </c>
      <c r="J1022" s="20">
        <f ca="1">INDIRECT(_xlfn.TEXTJOIN("",TRUE,A1034,"!",ADDRESS(17+(A1035-1)*A1031,14)))</f>
        <v>7</v>
      </c>
    </row>
    <row r="1023" spans="1:10" ht="27.95" customHeight="1" x14ac:dyDescent="0.25">
      <c r="A1023" s="49" t="str">
        <f ca="1">INDIRECT(_xlfn.TEXTJOIN("",TRUE,A1034,"!",ADDRESS(18+(A1035-1)*A1031,1)))</f>
        <v>AHP 001</v>
      </c>
      <c r="B1023" s="50"/>
      <c r="C1023" s="51" t="str">
        <f ca="1">INDIRECT(_xlfn.TEXTJOIN("",TRUE,A1034,"!",ADDRESS(18+(A1035-1)*A1031,2)))</f>
        <v>Engineering Physics Lab</v>
      </c>
      <c r="D1023" s="52"/>
      <c r="E1023" s="52"/>
      <c r="F1023" s="52"/>
      <c r="G1023" s="53"/>
      <c r="H1023" s="20">
        <f ca="1">INDIRECT(_xlfn.TEXTJOIN("",TRUE,A1034,"!",ADDRESS(18+(A1035-1)*A1031,6)))</f>
        <v>1</v>
      </c>
      <c r="I1023" s="20" t="str">
        <f ca="1">INDIRECT(_xlfn.TEXTJOIN("",TRUE,A1034,"!",ADDRESS(18+(A1035-1)*A1031,13)))</f>
        <v>A</v>
      </c>
      <c r="J1023" s="20">
        <f ca="1">INDIRECT(_xlfn.TEXTJOIN("",TRUE,A1034,"!",ADDRESS(18+(A1035-1)*A1031,14)))</f>
        <v>8</v>
      </c>
    </row>
    <row r="1024" spans="1:10" ht="27.95" customHeight="1" x14ac:dyDescent="0.25">
      <c r="A1024" s="49" t="str">
        <f ca="1">INDIRECT(_xlfn.TEXTJOIN("",TRUE,A1034,"!",ADDRESS(19+(A1035-1)*A1031,1)))</f>
        <v>EEP 001</v>
      </c>
      <c r="B1024" s="50"/>
      <c r="C1024" s="51" t="str">
        <f ca="1">INDIRECT(_xlfn.TEXTJOIN("",TRUE,A1034,"!",ADDRESS(19+(A1035-1)*A1031,2)))</f>
        <v>Basic Electrical Engineering Lab</v>
      </c>
      <c r="D1024" s="52"/>
      <c r="E1024" s="52"/>
      <c r="F1024" s="52"/>
      <c r="G1024" s="53"/>
      <c r="H1024" s="20">
        <f ca="1">INDIRECT(_xlfn.TEXTJOIN("",TRUE,A1034,"!",ADDRESS(19+(A1035-1)*A1031,6)))</f>
        <v>1</v>
      </c>
      <c r="I1024" s="20" t="str">
        <f ca="1">INDIRECT(_xlfn.TEXTJOIN("",TRUE,A1034,"!",ADDRESS(19+(A1035-1)*A1031,13)))</f>
        <v>O</v>
      </c>
      <c r="J1024" s="20">
        <f ca="1">INDIRECT(_xlfn.TEXTJOIN("",TRUE,A1034,"!",ADDRESS(19+(A1035-1)*A1031,14)))</f>
        <v>10</v>
      </c>
    </row>
    <row r="1025" spans="1:10" ht="27.95" customHeight="1" x14ac:dyDescent="0.25">
      <c r="A1025" s="49" t="str">
        <f ca="1">INDIRECT(_xlfn.TEXTJOIN("",TRUE,A1034,"!",ADDRESS(20+(A1035-1)*A1031,1)))</f>
        <v>CSP 001</v>
      </c>
      <c r="B1025" s="50"/>
      <c r="C1025" s="51" t="str">
        <f ca="1">INDIRECT(_xlfn.TEXTJOIN("",TRUE,A1034,"!",ADDRESS(20+(A1035-1)*A1031,2)))</f>
        <v>Programming for Problem Solving Lab</v>
      </c>
      <c r="D1025" s="52"/>
      <c r="E1025" s="52"/>
      <c r="F1025" s="52"/>
      <c r="G1025" s="53"/>
      <c r="H1025" s="20">
        <f ca="1">INDIRECT(_xlfn.TEXTJOIN("",TRUE,A1034,"!",ADDRESS(20+(A1035-1)*A1031,6)))</f>
        <v>1</v>
      </c>
      <c r="I1025" s="20" t="str">
        <f ca="1">INDIRECT(_xlfn.TEXTJOIN("",TRUE,A1034,"!",ADDRESS(20+(A1035-1)*A1031,13)))</f>
        <v>B+</v>
      </c>
      <c r="J1025" s="20">
        <f ca="1">INDIRECT(_xlfn.TEXTJOIN("",TRUE,A1034,"!",ADDRESS(20+(A1035-1)*A1031,14)))</f>
        <v>7</v>
      </c>
    </row>
    <row r="1026" spans="1:10" ht="27.95" customHeight="1" x14ac:dyDescent="0.25">
      <c r="A1026" s="49" t="str">
        <f ca="1">INDIRECT(_xlfn.TEXTJOIN("",TRUE,A1034,"!",ADDRESS(21+(A1035-1)*A1031,1)))</f>
        <v>MEP 002</v>
      </c>
      <c r="B1026" s="50"/>
      <c r="C1026" s="51" t="str">
        <f ca="1">INDIRECT(_xlfn.TEXTJOIN("",TRUE,A1034,"!",ADDRESS(21+(A1035-1)*A1031,2)))</f>
        <v>Engineering Graphics &amp; Design Lab</v>
      </c>
      <c r="D1026" s="52"/>
      <c r="E1026" s="52"/>
      <c r="F1026" s="52"/>
      <c r="G1026" s="53"/>
      <c r="H1026" s="20">
        <f ca="1">INDIRECT(_xlfn.TEXTJOIN("",TRUE,A1034,"!",ADDRESS(21+(A1035-1)*A1031,6)))</f>
        <v>2</v>
      </c>
      <c r="I1026" s="20" t="str">
        <f ca="1">INDIRECT(_xlfn.TEXTJOIN("",TRUE,A1034,"!",ADDRESS(21+(A1035-1)*A1031,13)))</f>
        <v>O</v>
      </c>
      <c r="J1026" s="20">
        <f ca="1">INDIRECT(_xlfn.TEXTJOIN("",TRUE,A1034,"!",ADDRESS(21+(A1035-1)*A1031,14)))</f>
        <v>10</v>
      </c>
    </row>
    <row r="1027" spans="1:10" ht="27.95" customHeight="1" x14ac:dyDescent="0.25">
      <c r="A1027" s="49" t="str">
        <f ca="1">INDIRECT(_xlfn.TEXTJOIN("",TRUE,A1034,"!",ADDRESS(22+(A1035-1)*A1031,1)))</f>
        <v>AHP 003</v>
      </c>
      <c r="B1027" s="50"/>
      <c r="C1027" s="51" t="str">
        <f ca="1">INDIRECT(_xlfn.TEXTJOIN("",TRUE,A1034,"!",ADDRESS(22+(A1035-1)*A1031,2)))</f>
        <v>Introduction to Digital Marketing Lab</v>
      </c>
      <c r="D1027" s="52"/>
      <c r="E1027" s="52"/>
      <c r="F1027" s="52"/>
      <c r="G1027" s="53"/>
      <c r="H1027" s="20">
        <f ca="1">INDIRECT(_xlfn.TEXTJOIN("",TRUE,A1034,"!",ADDRESS(22+(A1035-1)*A1031,6)))</f>
        <v>1</v>
      </c>
      <c r="I1027" s="20" t="str">
        <f ca="1">INDIRECT(_xlfn.TEXTJOIN("",TRUE,A1034,"!",ADDRESS(22+(A1035-1)*A1031,13)))</f>
        <v>A</v>
      </c>
      <c r="J1027" s="20">
        <f ca="1">INDIRECT(_xlfn.TEXTJOIN("",TRUE,A1034,"!",ADDRESS(22+(A1035-1)*A1031,14)))</f>
        <v>8</v>
      </c>
    </row>
    <row r="1028" spans="1:10" ht="27.95" customHeight="1" x14ac:dyDescent="0.25">
      <c r="A1028" s="49" t="str">
        <f ca="1">INDIRECT(_xlfn.TEXTJOIN("",TRUE,A1034,"!",ADDRESS(23+(A1035-1)*A1031,1)))</f>
        <v>AHP 005</v>
      </c>
      <c r="B1028" s="50"/>
      <c r="C1028" s="51" t="str">
        <f ca="1">INDIRECT(_xlfn.TEXTJOIN("",TRUE,A1034,"!",ADDRESS(23+(A1035-1)*A1031,2)))</f>
        <v>Self Employment &amp; Entrepreneurship Development</v>
      </c>
      <c r="D1028" s="52"/>
      <c r="E1028" s="52"/>
      <c r="F1028" s="52"/>
      <c r="G1028" s="53"/>
      <c r="H1028" s="20">
        <f ca="1">INDIRECT(_xlfn.TEXTJOIN("",TRUE,A1034,"!",ADDRESS(23+(A1035-1)*A1031,6)))</f>
        <v>1</v>
      </c>
      <c r="I1028" s="20" t="str">
        <f ca="1">INDIRECT(_xlfn.TEXTJOIN("",TRUE,A1034,"!",ADDRESS(23+(A1035-1)*A1031,13)))</f>
        <v>A</v>
      </c>
      <c r="J1028" s="20">
        <f ca="1">INDIRECT(_xlfn.TEXTJOIN("",TRUE,A1034,"!",ADDRESS(23+(A1035-1)*A1031,14)))</f>
        <v>8</v>
      </c>
    </row>
    <row r="1029" spans="1:10" ht="27.95" customHeight="1" x14ac:dyDescent="0.25">
      <c r="A1029" s="49" t="str">
        <f ca="1">INDIRECT(_xlfn.TEXTJOIN("",TRUE,A1034,"!",ADDRESS(24+(A1035-1)*A1031,1)))</f>
        <v>GP 02</v>
      </c>
      <c r="B1029" s="50"/>
      <c r="C1029" s="51" t="str">
        <f ca="1">INDIRECT(_xlfn.TEXTJOIN("",TRUE,A1034,"!",ADDRESS(24+(A1035-1)*A1031,2)))</f>
        <v>General Proficiency ($)</v>
      </c>
      <c r="D1029" s="52"/>
      <c r="E1029" s="52"/>
      <c r="F1029" s="52"/>
      <c r="G1029" s="53"/>
      <c r="H1029" s="20">
        <f ca="1">INDIRECT(_xlfn.TEXTJOIN("",TRUE,A1034,"!",ADDRESS(24+(A1035-1)*A1031,6)))</f>
        <v>0</v>
      </c>
      <c r="I1029" s="54" t="str">
        <f ca="1">INDIRECT(_xlfn.TEXTJOIN("",TRUE,A1034,"!",ADDRESS(24+(A1035-1)*A1031,13)))</f>
        <v>Excellent</v>
      </c>
      <c r="J1029" s="55"/>
    </row>
    <row r="1030" spans="1:10" ht="27.95" customHeight="1" x14ac:dyDescent="0.25">
      <c r="A1030" s="56" t="s">
        <v>54</v>
      </c>
      <c r="B1030" s="56"/>
      <c r="C1030" s="56"/>
      <c r="D1030" s="56"/>
      <c r="E1030" s="56"/>
      <c r="F1030" s="56"/>
      <c r="G1030" s="56"/>
      <c r="H1030" s="16">
        <f ca="1">SUM(H1018:H1029)</f>
        <v>23</v>
      </c>
      <c r="I1030" s="16" t="s">
        <v>46</v>
      </c>
      <c r="J1030" s="16" t="e">
        <f ca="1">SUMPRODUCT(J1018:J1028,H1018:H1028)</f>
        <v>#N/A</v>
      </c>
    </row>
    <row r="1031" spans="1:10" ht="27.95" customHeight="1" x14ac:dyDescent="0.25">
      <c r="A1031" s="22">
        <f>ROWS(A1018:B1029)+9</f>
        <v>21</v>
      </c>
      <c r="B1031" s="17"/>
      <c r="C1031" s="17"/>
      <c r="D1031" s="17"/>
      <c r="E1031" s="17"/>
      <c r="F1031" s="17"/>
      <c r="G1031" s="17"/>
      <c r="H1031" s="17"/>
      <c r="I1031" s="17"/>
      <c r="J1031" s="17"/>
    </row>
    <row r="1032" spans="1:10" ht="27.95" customHeight="1" x14ac:dyDescent="0.25">
      <c r="A1032" s="57" t="s">
        <v>42</v>
      </c>
      <c r="B1032" s="57"/>
      <c r="C1032" s="21">
        <f ca="1">INDIRECT(_xlfn.TEXTJOIN("",TRUE,A1034,"!",ADDRESS(5+A1035*A1031,12)))</f>
        <v>19</v>
      </c>
      <c r="D1032" s="57" t="s">
        <v>40</v>
      </c>
      <c r="E1032" s="57"/>
      <c r="F1032" s="18" t="e">
        <f ca="1">INDIRECT(_xlfn.TEXTJOIN("",TRUE,A1034,"!",ADDRESS(5+A1035*A1031,8)))</f>
        <v>#N/A</v>
      </c>
      <c r="G1032" s="57" t="s">
        <v>41</v>
      </c>
      <c r="H1032" s="57"/>
      <c r="I1032" s="58" t="e">
        <f ca="1">INDIRECT(_xlfn.TEXTJOIN("",TRUE,A1034,"!",ADDRESS(5+A1035*A1031,10)))</f>
        <v>#N/A</v>
      </c>
      <c r="J1032" s="58"/>
    </row>
    <row r="1033" spans="1:10" ht="27.95" customHeight="1" x14ac:dyDescent="0.25">
      <c r="A1033" s="19" t="s">
        <v>38</v>
      </c>
      <c r="B1033" s="59" t="e">
        <f ca="1">INDIRECT(_xlfn.TEXTJOIN("",TRUE,A1034,"!",ADDRESS(5+A1035*A1031,2)))</f>
        <v>#N/A</v>
      </c>
      <c r="C1033" s="59"/>
      <c r="D1033" s="60" t="s">
        <v>39</v>
      </c>
      <c r="E1033" s="60"/>
      <c r="F1033" s="61" t="e">
        <f ca="1">INDIRECT(_xlfn.TEXTJOIN("",TRUE,A1034,"!",ADDRESS(5+A1035*A1031,5)))</f>
        <v>#N/A</v>
      </c>
      <c r="G1033" s="61"/>
      <c r="H1033" s="61"/>
      <c r="I1033" s="61"/>
      <c r="J1033" s="61"/>
    </row>
    <row r="1034" spans="1:10" ht="27.95" customHeight="1" x14ac:dyDescent="0.25">
      <c r="A1034" s="22" t="str">
        <f>A1013</f>
        <v>TC_II</v>
      </c>
    </row>
    <row r="1035" spans="1:10" ht="27.95" customHeight="1" x14ac:dyDescent="0.25">
      <c r="A1035" s="22">
        <f>A1014+1</f>
        <v>49</v>
      </c>
    </row>
    <row r="1036" spans="1:10" ht="27.95" customHeight="1" x14ac:dyDescent="0.25">
      <c r="A1036" s="62" t="s">
        <v>26</v>
      </c>
      <c r="B1036" s="62"/>
      <c r="C1036" s="62" t="str">
        <f ca="1">INDIRECT(_xlfn.TEXTJOIN("",TRUE,A1055,"!",ADDRESS(9+(A1056-1)*A1052,2)))</f>
        <v>SHUBHAM BUDAKOTI</v>
      </c>
      <c r="D1036" s="62"/>
      <c r="E1036" s="62"/>
      <c r="F1036" s="62" t="s">
        <v>52</v>
      </c>
      <c r="G1036" s="62"/>
      <c r="H1036" s="62"/>
      <c r="I1036" s="63">
        <f ca="1">INDIRECT(_xlfn.TEXTJOIN("",TRUE,A1055,"!",ADDRESS(9+(A1056-1)*A1052,9)))</f>
        <v>250090101050</v>
      </c>
      <c r="J1036" s="63"/>
    </row>
    <row r="1037" spans="1:10" ht="27.95" customHeight="1" x14ac:dyDescent="0.25">
      <c r="A1037" s="62" t="s">
        <v>27</v>
      </c>
      <c r="B1037" s="62"/>
      <c r="C1037" s="62" t="str">
        <f ca="1">INDIRECT(_xlfn.TEXTJOIN("",TRUE,A1055,"!",ADDRESS(9+(A1056-1)*A1052,5)))</f>
        <v>DINESH CHANDRA BUDAKOTI</v>
      </c>
      <c r="D1037" s="62"/>
      <c r="E1037" s="62"/>
      <c r="F1037" s="64" t="s">
        <v>53</v>
      </c>
      <c r="G1037" s="64"/>
      <c r="H1037" s="64"/>
      <c r="I1037" s="63">
        <f ca="1">INDIRECT(_xlfn.TEXTJOIN("",TRUE,A1055,"!",ADDRESS(9+(A1056-1)*A1052,13)))</f>
        <v>0</v>
      </c>
      <c r="J1037" s="63"/>
    </row>
    <row r="1038" spans="1:10" ht="27.95" customHeight="1" x14ac:dyDescent="0.25">
      <c r="A1038" s="59" t="s">
        <v>30</v>
      </c>
      <c r="B1038" s="59"/>
      <c r="C1038" s="59" t="s">
        <v>31</v>
      </c>
      <c r="D1038" s="59"/>
      <c r="E1038" s="59"/>
      <c r="F1038" s="59"/>
      <c r="G1038" s="59"/>
      <c r="H1038" s="15" t="s">
        <v>32</v>
      </c>
      <c r="I1038" s="15" t="s">
        <v>12</v>
      </c>
      <c r="J1038" s="15" t="s">
        <v>36</v>
      </c>
    </row>
    <row r="1039" spans="1:10" ht="27.95" customHeight="1" x14ac:dyDescent="0.25">
      <c r="A1039" s="49" t="str">
        <f ca="1">INDIRECT(_xlfn.TEXTJOIN("",TRUE,A1055,"!",ADDRESS(13+(A1056-1)*A1052,1)))</f>
        <v>AHT 001</v>
      </c>
      <c r="B1039" s="50"/>
      <c r="C1039" s="51" t="str">
        <f ca="1">INDIRECT(_xlfn.TEXTJOIN("",TRUE,A1055,"!",ADDRESS(13+(A1056-1)*A1052,2)))</f>
        <v>Engineering Physics</v>
      </c>
      <c r="D1039" s="52"/>
      <c r="E1039" s="52"/>
      <c r="F1039" s="52"/>
      <c r="G1039" s="53"/>
      <c r="H1039" s="20">
        <f ca="1">INDIRECT(_xlfn.TEXTJOIN("",TRUE,A1055,"!",ADDRESS(13+(A1056-1)*A1052,6)))</f>
        <v>4</v>
      </c>
      <c r="I1039" s="20" t="b">
        <f ca="1">INDIRECT(_xlfn.TEXTJOIN("",TRUE,A1055,"!",ADDRESS(13+(A1056-1)*A1052,13)))</f>
        <v>0</v>
      </c>
      <c r="J1039" s="20" t="e">
        <f ca="1">INDIRECT(_xlfn.TEXTJOIN("",TRUE,A1055,"!",ADDRESS(13+(A1056-1)*A1052,14)))</f>
        <v>#N/A</v>
      </c>
    </row>
    <row r="1040" spans="1:10" ht="27.95" customHeight="1" x14ac:dyDescent="0.25">
      <c r="A1040" s="49" t="str">
        <f ca="1">INDIRECT(_xlfn.TEXTJOIN("",TRUE,A1055,"!",ADDRESS(14+(A1056-1)*A1052,1)))</f>
        <v>AHT 005</v>
      </c>
      <c r="B1040" s="50"/>
      <c r="C1040" s="51" t="str">
        <f ca="1">INDIRECT(_xlfn.TEXTJOIN("",TRUE,A1055,"!",ADDRESS(14+(A1056-1)*A1052,2)))</f>
        <v>Analytical Mathematics</v>
      </c>
      <c r="D1040" s="52"/>
      <c r="E1040" s="52"/>
      <c r="F1040" s="52"/>
      <c r="G1040" s="53"/>
      <c r="H1040" s="20">
        <f ca="1">INDIRECT(_xlfn.TEXTJOIN("",TRUE,A1055,"!",ADDRESS(14+(A1056-1)*A1052,6)))</f>
        <v>4</v>
      </c>
      <c r="I1040" s="20" t="str">
        <f ca="1">INDIRECT(_xlfn.TEXTJOIN("",TRUE,A1055,"!",ADDRESS(14+(A1056-1)*A1052,13)))</f>
        <v>B+</v>
      </c>
      <c r="J1040" s="20">
        <f ca="1">INDIRECT(_xlfn.TEXTJOIN("",TRUE,A1055,"!",ADDRESS(14+(A1056-1)*A1052,14)))</f>
        <v>7</v>
      </c>
    </row>
    <row r="1041" spans="1:10" ht="27.95" customHeight="1" x14ac:dyDescent="0.25">
      <c r="A1041" s="49" t="str">
        <f ca="1">INDIRECT(_xlfn.TEXTJOIN("",TRUE,A1055,"!",ADDRESS(15+(A1056-1)*A1052,1)))</f>
        <v>EET 001</v>
      </c>
      <c r="B1041" s="50"/>
      <c r="C1041" s="51" t="str">
        <f ca="1">INDIRECT(_xlfn.TEXTJOIN("",TRUE,A1055,"!",ADDRESS(15+(A1056-1)*A1052,2)))</f>
        <v>Basic Electrical Engineering</v>
      </c>
      <c r="D1041" s="52"/>
      <c r="E1041" s="52"/>
      <c r="F1041" s="52"/>
      <c r="G1041" s="53"/>
      <c r="H1041" s="20">
        <f ca="1">INDIRECT(_xlfn.TEXTJOIN("",TRUE,A1055,"!",ADDRESS(15+(A1056-1)*A1052,6)))</f>
        <v>4</v>
      </c>
      <c r="I1041" s="20" t="str">
        <f ca="1">INDIRECT(_xlfn.TEXTJOIN("",TRUE,A1055,"!",ADDRESS(15+(A1056-1)*A1052,13)))</f>
        <v>A</v>
      </c>
      <c r="J1041" s="20">
        <f ca="1">INDIRECT(_xlfn.TEXTJOIN("",TRUE,A1055,"!",ADDRESS(15+(A1056-1)*A1052,14)))</f>
        <v>8</v>
      </c>
    </row>
    <row r="1042" spans="1:10" ht="27.95" customHeight="1" x14ac:dyDescent="0.25">
      <c r="A1042" s="49" t="str">
        <f ca="1">INDIRECT(_xlfn.TEXTJOIN("",TRUE,A1055,"!",ADDRESS(16+(A1056-1)*A1052,1)))</f>
        <v>CST 001</v>
      </c>
      <c r="B1042" s="50"/>
      <c r="C1042" s="51" t="str">
        <f ca="1">INDIRECT(_xlfn.TEXTJOIN("",TRUE,A1055,"!",ADDRESS(16+(A1056-1)*A1052,2)))</f>
        <v>Programming for Problem Solving</v>
      </c>
      <c r="D1042" s="52"/>
      <c r="E1042" s="52"/>
      <c r="F1042" s="52"/>
      <c r="G1042" s="53"/>
      <c r="H1042" s="20">
        <f ca="1">INDIRECT(_xlfn.TEXTJOIN("",TRUE,A1055,"!",ADDRESS(16+(A1056-1)*A1052,6)))</f>
        <v>4</v>
      </c>
      <c r="I1042" s="20" t="str">
        <f ca="1">INDIRECT(_xlfn.TEXTJOIN("",TRUE,A1055,"!",ADDRESS(16+(A1056-1)*A1052,13)))</f>
        <v>O</v>
      </c>
      <c r="J1042" s="20">
        <f ca="1">INDIRECT(_xlfn.TEXTJOIN("",TRUE,A1055,"!",ADDRESS(16+(A1056-1)*A1052,14)))</f>
        <v>10</v>
      </c>
    </row>
    <row r="1043" spans="1:10" ht="27.95" customHeight="1" x14ac:dyDescent="0.25">
      <c r="A1043" s="49" t="str">
        <f ca="1">INDIRECT(_xlfn.TEXTJOIN("",TRUE,A1055,"!",ADDRESS(17+(A1056-1)*A1052,1)))</f>
        <v>AHT 004</v>
      </c>
      <c r="B1043" s="50"/>
      <c r="C1043" s="51" t="str">
        <f ca="1">INDIRECT(_xlfn.TEXTJOIN("",TRUE,A1055,"!",ADDRESS(17+(A1056-1)*A1052,2)))</f>
        <v>Environmental Studies ($)</v>
      </c>
      <c r="D1043" s="52"/>
      <c r="E1043" s="52"/>
      <c r="F1043" s="52"/>
      <c r="G1043" s="53"/>
      <c r="H1043" s="20">
        <f ca="1">INDIRECT(_xlfn.TEXTJOIN("",TRUE,A1055,"!",ADDRESS(17+(A1056-1)*A1052,6)))</f>
        <v>0</v>
      </c>
      <c r="I1043" s="20" t="str">
        <f ca="1">INDIRECT(_xlfn.TEXTJOIN("",TRUE,A1055,"!",ADDRESS(17+(A1056-1)*A1052,13)))</f>
        <v>O</v>
      </c>
      <c r="J1043" s="20">
        <f ca="1">INDIRECT(_xlfn.TEXTJOIN("",TRUE,A1055,"!",ADDRESS(17+(A1056-1)*A1052,14)))</f>
        <v>10</v>
      </c>
    </row>
    <row r="1044" spans="1:10" ht="27.95" customHeight="1" x14ac:dyDescent="0.25">
      <c r="A1044" s="49" t="str">
        <f ca="1">INDIRECT(_xlfn.TEXTJOIN("",TRUE,A1055,"!",ADDRESS(18+(A1056-1)*A1052,1)))</f>
        <v>AHP 001</v>
      </c>
      <c r="B1044" s="50"/>
      <c r="C1044" s="51" t="str">
        <f ca="1">INDIRECT(_xlfn.TEXTJOIN("",TRUE,A1055,"!",ADDRESS(18+(A1056-1)*A1052,2)))</f>
        <v>Engineering Physics Lab</v>
      </c>
      <c r="D1044" s="52"/>
      <c r="E1044" s="52"/>
      <c r="F1044" s="52"/>
      <c r="G1044" s="53"/>
      <c r="H1044" s="20">
        <f ca="1">INDIRECT(_xlfn.TEXTJOIN("",TRUE,A1055,"!",ADDRESS(18+(A1056-1)*A1052,6)))</f>
        <v>1</v>
      </c>
      <c r="I1044" s="20" t="str">
        <f ca="1">INDIRECT(_xlfn.TEXTJOIN("",TRUE,A1055,"!",ADDRESS(18+(A1056-1)*A1052,13)))</f>
        <v>B+</v>
      </c>
      <c r="J1044" s="20">
        <f ca="1">INDIRECT(_xlfn.TEXTJOIN("",TRUE,A1055,"!",ADDRESS(18+(A1056-1)*A1052,14)))</f>
        <v>7</v>
      </c>
    </row>
    <row r="1045" spans="1:10" ht="27.95" customHeight="1" x14ac:dyDescent="0.25">
      <c r="A1045" s="49" t="str">
        <f ca="1">INDIRECT(_xlfn.TEXTJOIN("",TRUE,A1055,"!",ADDRESS(19+(A1056-1)*A1052,1)))</f>
        <v>EEP 001</v>
      </c>
      <c r="B1045" s="50"/>
      <c r="C1045" s="51" t="str">
        <f ca="1">INDIRECT(_xlfn.TEXTJOIN("",TRUE,A1055,"!",ADDRESS(19+(A1056-1)*A1052,2)))</f>
        <v>Basic Electrical Engineering Lab</v>
      </c>
      <c r="D1045" s="52"/>
      <c r="E1045" s="52"/>
      <c r="F1045" s="52"/>
      <c r="G1045" s="53"/>
      <c r="H1045" s="20">
        <f ca="1">INDIRECT(_xlfn.TEXTJOIN("",TRUE,A1055,"!",ADDRESS(19+(A1056-1)*A1052,6)))</f>
        <v>1</v>
      </c>
      <c r="I1045" s="20" t="str">
        <f ca="1">INDIRECT(_xlfn.TEXTJOIN("",TRUE,A1055,"!",ADDRESS(19+(A1056-1)*A1052,13)))</f>
        <v>A+</v>
      </c>
      <c r="J1045" s="20">
        <f ca="1">INDIRECT(_xlfn.TEXTJOIN("",TRUE,A1055,"!",ADDRESS(19+(A1056-1)*A1052,14)))</f>
        <v>9</v>
      </c>
    </row>
    <row r="1046" spans="1:10" ht="27.95" customHeight="1" x14ac:dyDescent="0.25">
      <c r="A1046" s="49" t="str">
        <f ca="1">INDIRECT(_xlfn.TEXTJOIN("",TRUE,A1055,"!",ADDRESS(20+(A1056-1)*A1052,1)))</f>
        <v>CSP 001</v>
      </c>
      <c r="B1046" s="50"/>
      <c r="C1046" s="51" t="str">
        <f ca="1">INDIRECT(_xlfn.TEXTJOIN("",TRUE,A1055,"!",ADDRESS(20+(A1056-1)*A1052,2)))</f>
        <v>Programming for Problem Solving Lab</v>
      </c>
      <c r="D1046" s="52"/>
      <c r="E1046" s="52"/>
      <c r="F1046" s="52"/>
      <c r="G1046" s="53"/>
      <c r="H1046" s="20">
        <f ca="1">INDIRECT(_xlfn.TEXTJOIN("",TRUE,A1055,"!",ADDRESS(20+(A1056-1)*A1052,6)))</f>
        <v>1</v>
      </c>
      <c r="I1046" s="20" t="str">
        <f ca="1">INDIRECT(_xlfn.TEXTJOIN("",TRUE,A1055,"!",ADDRESS(20+(A1056-1)*A1052,13)))</f>
        <v>O</v>
      </c>
      <c r="J1046" s="20">
        <f ca="1">INDIRECT(_xlfn.TEXTJOIN("",TRUE,A1055,"!",ADDRESS(20+(A1056-1)*A1052,14)))</f>
        <v>10</v>
      </c>
    </row>
    <row r="1047" spans="1:10" ht="27.95" customHeight="1" x14ac:dyDescent="0.25">
      <c r="A1047" s="49" t="str">
        <f ca="1">INDIRECT(_xlfn.TEXTJOIN("",TRUE,A1055,"!",ADDRESS(21+(A1056-1)*A1052,1)))</f>
        <v>MEP 002</v>
      </c>
      <c r="B1047" s="50"/>
      <c r="C1047" s="51" t="str">
        <f ca="1">INDIRECT(_xlfn.TEXTJOIN("",TRUE,A1055,"!",ADDRESS(21+(A1056-1)*A1052,2)))</f>
        <v>Engineering Graphics &amp; Design Lab</v>
      </c>
      <c r="D1047" s="52"/>
      <c r="E1047" s="52"/>
      <c r="F1047" s="52"/>
      <c r="G1047" s="53"/>
      <c r="H1047" s="20">
        <f ca="1">INDIRECT(_xlfn.TEXTJOIN("",TRUE,A1055,"!",ADDRESS(21+(A1056-1)*A1052,6)))</f>
        <v>2</v>
      </c>
      <c r="I1047" s="20" t="str">
        <f ca="1">INDIRECT(_xlfn.TEXTJOIN("",TRUE,A1055,"!",ADDRESS(21+(A1056-1)*A1052,13)))</f>
        <v>O</v>
      </c>
      <c r="J1047" s="20">
        <f ca="1">INDIRECT(_xlfn.TEXTJOIN("",TRUE,A1055,"!",ADDRESS(21+(A1056-1)*A1052,14)))</f>
        <v>10</v>
      </c>
    </row>
    <row r="1048" spans="1:10" ht="27.95" customHeight="1" x14ac:dyDescent="0.25">
      <c r="A1048" s="49" t="str">
        <f ca="1">INDIRECT(_xlfn.TEXTJOIN("",TRUE,A1055,"!",ADDRESS(22+(A1056-1)*A1052,1)))</f>
        <v>AHP 003</v>
      </c>
      <c r="B1048" s="50"/>
      <c r="C1048" s="51" t="str">
        <f ca="1">INDIRECT(_xlfn.TEXTJOIN("",TRUE,A1055,"!",ADDRESS(22+(A1056-1)*A1052,2)))</f>
        <v>Introduction to Digital Marketing Lab</v>
      </c>
      <c r="D1048" s="52"/>
      <c r="E1048" s="52"/>
      <c r="F1048" s="52"/>
      <c r="G1048" s="53"/>
      <c r="H1048" s="20">
        <f ca="1">INDIRECT(_xlfn.TEXTJOIN("",TRUE,A1055,"!",ADDRESS(22+(A1056-1)*A1052,6)))</f>
        <v>1</v>
      </c>
      <c r="I1048" s="20" t="str">
        <f ca="1">INDIRECT(_xlfn.TEXTJOIN("",TRUE,A1055,"!",ADDRESS(22+(A1056-1)*A1052,13)))</f>
        <v>A+</v>
      </c>
      <c r="J1048" s="20">
        <f ca="1">INDIRECT(_xlfn.TEXTJOIN("",TRUE,A1055,"!",ADDRESS(22+(A1056-1)*A1052,14)))</f>
        <v>9</v>
      </c>
    </row>
    <row r="1049" spans="1:10" ht="27.95" customHeight="1" x14ac:dyDescent="0.25">
      <c r="A1049" s="49" t="str">
        <f ca="1">INDIRECT(_xlfn.TEXTJOIN("",TRUE,A1055,"!",ADDRESS(23+(A1056-1)*A1052,1)))</f>
        <v>AHP 005</v>
      </c>
      <c r="B1049" s="50"/>
      <c r="C1049" s="51" t="str">
        <f ca="1">INDIRECT(_xlfn.TEXTJOIN("",TRUE,A1055,"!",ADDRESS(23+(A1056-1)*A1052,2)))</f>
        <v>Self Employment &amp; Entrepreneurship Development</v>
      </c>
      <c r="D1049" s="52"/>
      <c r="E1049" s="52"/>
      <c r="F1049" s="52"/>
      <c r="G1049" s="53"/>
      <c r="H1049" s="20">
        <f ca="1">INDIRECT(_xlfn.TEXTJOIN("",TRUE,A1055,"!",ADDRESS(23+(A1056-1)*A1052,6)))</f>
        <v>1</v>
      </c>
      <c r="I1049" s="20" t="str">
        <f ca="1">INDIRECT(_xlfn.TEXTJOIN("",TRUE,A1055,"!",ADDRESS(23+(A1056-1)*A1052,13)))</f>
        <v>B+</v>
      </c>
      <c r="J1049" s="20">
        <f ca="1">INDIRECT(_xlfn.TEXTJOIN("",TRUE,A1055,"!",ADDRESS(23+(A1056-1)*A1052,14)))</f>
        <v>7</v>
      </c>
    </row>
    <row r="1050" spans="1:10" ht="27.95" customHeight="1" x14ac:dyDescent="0.25">
      <c r="A1050" s="49" t="str">
        <f ca="1">INDIRECT(_xlfn.TEXTJOIN("",TRUE,A1055,"!",ADDRESS(24+(A1056-1)*A1052,1)))</f>
        <v>GP 02</v>
      </c>
      <c r="B1050" s="50"/>
      <c r="C1050" s="51" t="str">
        <f ca="1">INDIRECT(_xlfn.TEXTJOIN("",TRUE,A1055,"!",ADDRESS(24+(A1056-1)*A1052,2)))</f>
        <v>General Proficiency ($)</v>
      </c>
      <c r="D1050" s="52"/>
      <c r="E1050" s="52"/>
      <c r="F1050" s="52"/>
      <c r="G1050" s="53"/>
      <c r="H1050" s="20">
        <f ca="1">INDIRECT(_xlfn.TEXTJOIN("",TRUE,A1055,"!",ADDRESS(24+(A1056-1)*A1052,6)))</f>
        <v>0</v>
      </c>
      <c r="I1050" s="54" t="str">
        <f ca="1">INDIRECT(_xlfn.TEXTJOIN("",TRUE,A1055,"!",ADDRESS(24+(A1056-1)*A1052,13)))</f>
        <v>Excellent</v>
      </c>
      <c r="J1050" s="55"/>
    </row>
    <row r="1051" spans="1:10" ht="27.95" customHeight="1" x14ac:dyDescent="0.25">
      <c r="A1051" s="56" t="s">
        <v>54</v>
      </c>
      <c r="B1051" s="56"/>
      <c r="C1051" s="56"/>
      <c r="D1051" s="56"/>
      <c r="E1051" s="56"/>
      <c r="F1051" s="56"/>
      <c r="G1051" s="56"/>
      <c r="H1051" s="16">
        <f ca="1">SUM(H1039:H1050)</f>
        <v>23</v>
      </c>
      <c r="I1051" s="16" t="s">
        <v>46</v>
      </c>
      <c r="J1051" s="16" t="e">
        <f ca="1">SUMPRODUCT(J1039:J1049,H1039:H1049)</f>
        <v>#N/A</v>
      </c>
    </row>
    <row r="1052" spans="1:10" ht="27.95" customHeight="1" x14ac:dyDescent="0.25">
      <c r="A1052" s="22">
        <f>ROWS(A1039:B1050)+9</f>
        <v>21</v>
      </c>
      <c r="B1052" s="17"/>
      <c r="C1052" s="17"/>
      <c r="D1052" s="17"/>
      <c r="E1052" s="17"/>
      <c r="F1052" s="17"/>
      <c r="G1052" s="17"/>
      <c r="H1052" s="17"/>
      <c r="I1052" s="17"/>
      <c r="J1052" s="17"/>
    </row>
    <row r="1053" spans="1:10" ht="27.95" customHeight="1" x14ac:dyDescent="0.25">
      <c r="A1053" s="57" t="s">
        <v>42</v>
      </c>
      <c r="B1053" s="57"/>
      <c r="C1053" s="21">
        <f ca="1">INDIRECT(_xlfn.TEXTJOIN("",TRUE,A1055,"!",ADDRESS(5+A1056*A1052,12)))</f>
        <v>19</v>
      </c>
      <c r="D1053" s="57" t="s">
        <v>40</v>
      </c>
      <c r="E1053" s="57"/>
      <c r="F1053" s="18" t="e">
        <f ca="1">INDIRECT(_xlfn.TEXTJOIN("",TRUE,A1055,"!",ADDRESS(5+A1056*A1052,8)))</f>
        <v>#N/A</v>
      </c>
      <c r="G1053" s="57" t="s">
        <v>41</v>
      </c>
      <c r="H1053" s="57"/>
      <c r="I1053" s="58" t="e">
        <f ca="1">INDIRECT(_xlfn.TEXTJOIN("",TRUE,A1055,"!",ADDRESS(5+A1056*A1052,10)))</f>
        <v>#N/A</v>
      </c>
      <c r="J1053" s="58"/>
    </row>
    <row r="1054" spans="1:10" ht="27.95" customHeight="1" x14ac:dyDescent="0.25">
      <c r="A1054" s="19" t="s">
        <v>38</v>
      </c>
      <c r="B1054" s="59" t="e">
        <f ca="1">INDIRECT(_xlfn.TEXTJOIN("",TRUE,A1055,"!",ADDRESS(5+A1056*A1052,2)))</f>
        <v>#N/A</v>
      </c>
      <c r="C1054" s="59"/>
      <c r="D1054" s="60" t="s">
        <v>39</v>
      </c>
      <c r="E1054" s="60"/>
      <c r="F1054" s="61" t="e">
        <f ca="1">INDIRECT(_xlfn.TEXTJOIN("",TRUE,A1055,"!",ADDRESS(5+A1056*A1052,5)))</f>
        <v>#N/A</v>
      </c>
      <c r="G1054" s="61"/>
      <c r="H1054" s="61"/>
      <c r="I1054" s="61"/>
      <c r="J1054" s="61"/>
    </row>
    <row r="1055" spans="1:10" ht="27.95" customHeight="1" x14ac:dyDescent="0.25">
      <c r="A1055" s="22" t="str">
        <f>A1034</f>
        <v>TC_II</v>
      </c>
    </row>
    <row r="1056" spans="1:10" ht="27.95" customHeight="1" x14ac:dyDescent="0.25">
      <c r="A1056" s="22">
        <f>A1035+1</f>
        <v>50</v>
      </c>
    </row>
    <row r="1057" spans="1:10" ht="27.95" customHeight="1" x14ac:dyDescent="0.25">
      <c r="A1057" s="62" t="s">
        <v>26</v>
      </c>
      <c r="B1057" s="62"/>
      <c r="C1057" s="62" t="str">
        <f ca="1">INDIRECT(_xlfn.TEXTJOIN("",TRUE,A1076,"!",ADDRESS(9+(A1077-1)*A1073,2)))</f>
        <v>SUMIT KUMAR</v>
      </c>
      <c r="D1057" s="62"/>
      <c r="E1057" s="62"/>
      <c r="F1057" s="62" t="s">
        <v>52</v>
      </c>
      <c r="G1057" s="62"/>
      <c r="H1057" s="62"/>
      <c r="I1057" s="63">
        <f ca="1">INDIRECT(_xlfn.TEXTJOIN("",TRUE,A1076,"!",ADDRESS(9+(A1077-1)*A1073,9)))</f>
        <v>250090101051</v>
      </c>
      <c r="J1057" s="63"/>
    </row>
    <row r="1058" spans="1:10" ht="27.95" customHeight="1" x14ac:dyDescent="0.25">
      <c r="A1058" s="62" t="s">
        <v>27</v>
      </c>
      <c r="B1058" s="62"/>
      <c r="C1058" s="62" t="str">
        <f ca="1">INDIRECT(_xlfn.TEXTJOIN("",TRUE,A1076,"!",ADDRESS(9+(A1077-1)*A1073,5)))</f>
        <v>MR PREMPAL</v>
      </c>
      <c r="D1058" s="62"/>
      <c r="E1058" s="62"/>
      <c r="F1058" s="64" t="s">
        <v>53</v>
      </c>
      <c r="G1058" s="64"/>
      <c r="H1058" s="64"/>
      <c r="I1058" s="63">
        <f ca="1">INDIRECT(_xlfn.TEXTJOIN("",TRUE,A1076,"!",ADDRESS(9+(A1077-1)*A1073,13)))</f>
        <v>0</v>
      </c>
      <c r="J1058" s="63"/>
    </row>
    <row r="1059" spans="1:10" ht="27.95" customHeight="1" x14ac:dyDescent="0.25">
      <c r="A1059" s="59" t="s">
        <v>30</v>
      </c>
      <c r="B1059" s="59"/>
      <c r="C1059" s="59" t="s">
        <v>31</v>
      </c>
      <c r="D1059" s="59"/>
      <c r="E1059" s="59"/>
      <c r="F1059" s="59"/>
      <c r="G1059" s="59"/>
      <c r="H1059" s="15" t="s">
        <v>32</v>
      </c>
      <c r="I1059" s="15" t="s">
        <v>12</v>
      </c>
      <c r="J1059" s="15" t="s">
        <v>36</v>
      </c>
    </row>
    <row r="1060" spans="1:10" ht="27.95" customHeight="1" x14ac:dyDescent="0.25">
      <c r="A1060" s="49" t="str">
        <f ca="1">INDIRECT(_xlfn.TEXTJOIN("",TRUE,A1076,"!",ADDRESS(13+(A1077-1)*A1073,1)))</f>
        <v>AHT 001</v>
      </c>
      <c r="B1060" s="50"/>
      <c r="C1060" s="51" t="str">
        <f ca="1">INDIRECT(_xlfn.TEXTJOIN("",TRUE,A1076,"!",ADDRESS(13+(A1077-1)*A1073,2)))</f>
        <v>Engineering Physics</v>
      </c>
      <c r="D1060" s="52"/>
      <c r="E1060" s="52"/>
      <c r="F1060" s="52"/>
      <c r="G1060" s="53"/>
      <c r="H1060" s="20">
        <f ca="1">INDIRECT(_xlfn.TEXTJOIN("",TRUE,A1076,"!",ADDRESS(13+(A1077-1)*A1073,6)))</f>
        <v>4</v>
      </c>
      <c r="I1060" s="20" t="b">
        <f ca="1">INDIRECT(_xlfn.TEXTJOIN("",TRUE,A1076,"!",ADDRESS(13+(A1077-1)*A1073,13)))</f>
        <v>0</v>
      </c>
      <c r="J1060" s="20" t="e">
        <f ca="1">INDIRECT(_xlfn.TEXTJOIN("",TRUE,A1076,"!",ADDRESS(13+(A1077-1)*A1073,14)))</f>
        <v>#N/A</v>
      </c>
    </row>
    <row r="1061" spans="1:10" ht="27.95" customHeight="1" x14ac:dyDescent="0.25">
      <c r="A1061" s="49" t="str">
        <f ca="1">INDIRECT(_xlfn.TEXTJOIN("",TRUE,A1076,"!",ADDRESS(14+(A1077-1)*A1073,1)))</f>
        <v>AHT 005</v>
      </c>
      <c r="B1061" s="50"/>
      <c r="C1061" s="51" t="str">
        <f ca="1">INDIRECT(_xlfn.TEXTJOIN("",TRUE,A1076,"!",ADDRESS(14+(A1077-1)*A1073,2)))</f>
        <v>Analytical Mathematics</v>
      </c>
      <c r="D1061" s="52"/>
      <c r="E1061" s="52"/>
      <c r="F1061" s="52"/>
      <c r="G1061" s="53"/>
      <c r="H1061" s="20">
        <f ca="1">INDIRECT(_xlfn.TEXTJOIN("",TRUE,A1076,"!",ADDRESS(14+(A1077-1)*A1073,6)))</f>
        <v>4</v>
      </c>
      <c r="I1061" s="20" t="str">
        <f ca="1">INDIRECT(_xlfn.TEXTJOIN("",TRUE,A1076,"!",ADDRESS(14+(A1077-1)*A1073,13)))</f>
        <v>B+</v>
      </c>
      <c r="J1061" s="20">
        <f ca="1">INDIRECT(_xlfn.TEXTJOIN("",TRUE,A1076,"!",ADDRESS(14+(A1077-1)*A1073,14)))</f>
        <v>7</v>
      </c>
    </row>
    <row r="1062" spans="1:10" ht="27.95" customHeight="1" x14ac:dyDescent="0.25">
      <c r="A1062" s="49" t="str">
        <f ca="1">INDIRECT(_xlfn.TEXTJOIN("",TRUE,A1076,"!",ADDRESS(15+(A1077-1)*A1073,1)))</f>
        <v>EET 001</v>
      </c>
      <c r="B1062" s="50"/>
      <c r="C1062" s="51" t="str">
        <f ca="1">INDIRECT(_xlfn.TEXTJOIN("",TRUE,A1076,"!",ADDRESS(15+(A1077-1)*A1073,2)))</f>
        <v>Basic Electrical Engineering</v>
      </c>
      <c r="D1062" s="52"/>
      <c r="E1062" s="52"/>
      <c r="F1062" s="52"/>
      <c r="G1062" s="53"/>
      <c r="H1062" s="20">
        <f ca="1">INDIRECT(_xlfn.TEXTJOIN("",TRUE,A1076,"!",ADDRESS(15+(A1077-1)*A1073,6)))</f>
        <v>4</v>
      </c>
      <c r="I1062" s="20" t="str">
        <f ca="1">INDIRECT(_xlfn.TEXTJOIN("",TRUE,A1076,"!",ADDRESS(15+(A1077-1)*A1073,13)))</f>
        <v>B+</v>
      </c>
      <c r="J1062" s="20">
        <f ca="1">INDIRECT(_xlfn.TEXTJOIN("",TRUE,A1076,"!",ADDRESS(15+(A1077-1)*A1073,14)))</f>
        <v>7</v>
      </c>
    </row>
    <row r="1063" spans="1:10" ht="27.95" customHeight="1" x14ac:dyDescent="0.25">
      <c r="A1063" s="49" t="str">
        <f ca="1">INDIRECT(_xlfn.TEXTJOIN("",TRUE,A1076,"!",ADDRESS(16+(A1077-1)*A1073,1)))</f>
        <v>CST 001</v>
      </c>
      <c r="B1063" s="50"/>
      <c r="C1063" s="51" t="str">
        <f ca="1">INDIRECT(_xlfn.TEXTJOIN("",TRUE,A1076,"!",ADDRESS(16+(A1077-1)*A1073,2)))</f>
        <v>Programming for Problem Solving</v>
      </c>
      <c r="D1063" s="52"/>
      <c r="E1063" s="52"/>
      <c r="F1063" s="52"/>
      <c r="G1063" s="53"/>
      <c r="H1063" s="20">
        <f ca="1">INDIRECT(_xlfn.TEXTJOIN("",TRUE,A1076,"!",ADDRESS(16+(A1077-1)*A1073,6)))</f>
        <v>4</v>
      </c>
      <c r="I1063" s="20" t="str">
        <f ca="1">INDIRECT(_xlfn.TEXTJOIN("",TRUE,A1076,"!",ADDRESS(16+(A1077-1)*A1073,13)))</f>
        <v>B+</v>
      </c>
      <c r="J1063" s="20">
        <f ca="1">INDIRECT(_xlfn.TEXTJOIN("",TRUE,A1076,"!",ADDRESS(16+(A1077-1)*A1073,14)))</f>
        <v>7</v>
      </c>
    </row>
    <row r="1064" spans="1:10" ht="27.95" customHeight="1" x14ac:dyDescent="0.25">
      <c r="A1064" s="49" t="str">
        <f ca="1">INDIRECT(_xlfn.TEXTJOIN("",TRUE,A1076,"!",ADDRESS(17+(A1077-1)*A1073,1)))</f>
        <v>AHT 004</v>
      </c>
      <c r="B1064" s="50"/>
      <c r="C1064" s="51" t="str">
        <f ca="1">INDIRECT(_xlfn.TEXTJOIN("",TRUE,A1076,"!",ADDRESS(17+(A1077-1)*A1073,2)))</f>
        <v>Environmental Studies ($)</v>
      </c>
      <c r="D1064" s="52"/>
      <c r="E1064" s="52"/>
      <c r="F1064" s="52"/>
      <c r="G1064" s="53"/>
      <c r="H1064" s="20">
        <f ca="1">INDIRECT(_xlfn.TEXTJOIN("",TRUE,A1076,"!",ADDRESS(17+(A1077-1)*A1073,6)))</f>
        <v>0</v>
      </c>
      <c r="I1064" s="20" t="str">
        <f ca="1">INDIRECT(_xlfn.TEXTJOIN("",TRUE,A1076,"!",ADDRESS(17+(A1077-1)*A1073,13)))</f>
        <v>A+</v>
      </c>
      <c r="J1064" s="20">
        <f ca="1">INDIRECT(_xlfn.TEXTJOIN("",TRUE,A1076,"!",ADDRESS(17+(A1077-1)*A1073,14)))</f>
        <v>9</v>
      </c>
    </row>
    <row r="1065" spans="1:10" ht="27.95" customHeight="1" x14ac:dyDescent="0.25">
      <c r="A1065" s="49" t="str">
        <f ca="1">INDIRECT(_xlfn.TEXTJOIN("",TRUE,A1076,"!",ADDRESS(18+(A1077-1)*A1073,1)))</f>
        <v>AHP 001</v>
      </c>
      <c r="B1065" s="50"/>
      <c r="C1065" s="51" t="str">
        <f ca="1">INDIRECT(_xlfn.TEXTJOIN("",TRUE,A1076,"!",ADDRESS(18+(A1077-1)*A1073,2)))</f>
        <v>Engineering Physics Lab</v>
      </c>
      <c r="D1065" s="52"/>
      <c r="E1065" s="52"/>
      <c r="F1065" s="52"/>
      <c r="G1065" s="53"/>
      <c r="H1065" s="20">
        <f ca="1">INDIRECT(_xlfn.TEXTJOIN("",TRUE,A1076,"!",ADDRESS(18+(A1077-1)*A1073,6)))</f>
        <v>1</v>
      </c>
      <c r="I1065" s="20" t="str">
        <f ca="1">INDIRECT(_xlfn.TEXTJOIN("",TRUE,A1076,"!",ADDRESS(18+(A1077-1)*A1073,13)))</f>
        <v>A</v>
      </c>
      <c r="J1065" s="20">
        <f ca="1">INDIRECT(_xlfn.TEXTJOIN("",TRUE,A1076,"!",ADDRESS(18+(A1077-1)*A1073,14)))</f>
        <v>8</v>
      </c>
    </row>
    <row r="1066" spans="1:10" ht="27.95" customHeight="1" x14ac:dyDescent="0.25">
      <c r="A1066" s="49" t="str">
        <f ca="1">INDIRECT(_xlfn.TEXTJOIN("",TRUE,A1076,"!",ADDRESS(19+(A1077-1)*A1073,1)))</f>
        <v>EEP 001</v>
      </c>
      <c r="B1066" s="50"/>
      <c r="C1066" s="51" t="str">
        <f ca="1">INDIRECT(_xlfn.TEXTJOIN("",TRUE,A1076,"!",ADDRESS(19+(A1077-1)*A1073,2)))</f>
        <v>Basic Electrical Engineering Lab</v>
      </c>
      <c r="D1066" s="52"/>
      <c r="E1066" s="52"/>
      <c r="F1066" s="52"/>
      <c r="G1066" s="53"/>
      <c r="H1066" s="20">
        <f ca="1">INDIRECT(_xlfn.TEXTJOIN("",TRUE,A1076,"!",ADDRESS(19+(A1077-1)*A1073,6)))</f>
        <v>1</v>
      </c>
      <c r="I1066" s="20" t="str">
        <f ca="1">INDIRECT(_xlfn.TEXTJOIN("",TRUE,A1076,"!",ADDRESS(19+(A1077-1)*A1073,13)))</f>
        <v>A+</v>
      </c>
      <c r="J1066" s="20">
        <f ca="1">INDIRECT(_xlfn.TEXTJOIN("",TRUE,A1076,"!",ADDRESS(19+(A1077-1)*A1073,14)))</f>
        <v>9</v>
      </c>
    </row>
    <row r="1067" spans="1:10" ht="27.95" customHeight="1" x14ac:dyDescent="0.25">
      <c r="A1067" s="49" t="str">
        <f ca="1">INDIRECT(_xlfn.TEXTJOIN("",TRUE,A1076,"!",ADDRESS(20+(A1077-1)*A1073,1)))</f>
        <v>CSP 001</v>
      </c>
      <c r="B1067" s="50"/>
      <c r="C1067" s="51" t="str">
        <f ca="1">INDIRECT(_xlfn.TEXTJOIN("",TRUE,A1076,"!",ADDRESS(20+(A1077-1)*A1073,2)))</f>
        <v>Programming for Problem Solving Lab</v>
      </c>
      <c r="D1067" s="52"/>
      <c r="E1067" s="52"/>
      <c r="F1067" s="52"/>
      <c r="G1067" s="53"/>
      <c r="H1067" s="20">
        <f ca="1">INDIRECT(_xlfn.TEXTJOIN("",TRUE,A1076,"!",ADDRESS(20+(A1077-1)*A1073,6)))</f>
        <v>1</v>
      </c>
      <c r="I1067" s="20" t="str">
        <f ca="1">INDIRECT(_xlfn.TEXTJOIN("",TRUE,A1076,"!",ADDRESS(20+(A1077-1)*A1073,13)))</f>
        <v>O</v>
      </c>
      <c r="J1067" s="20">
        <f ca="1">INDIRECT(_xlfn.TEXTJOIN("",TRUE,A1076,"!",ADDRESS(20+(A1077-1)*A1073,14)))</f>
        <v>10</v>
      </c>
    </row>
    <row r="1068" spans="1:10" ht="27.95" customHeight="1" x14ac:dyDescent="0.25">
      <c r="A1068" s="49" t="str">
        <f ca="1">INDIRECT(_xlfn.TEXTJOIN("",TRUE,A1076,"!",ADDRESS(21+(A1077-1)*A1073,1)))</f>
        <v>MEP 002</v>
      </c>
      <c r="B1068" s="50"/>
      <c r="C1068" s="51" t="str">
        <f ca="1">INDIRECT(_xlfn.TEXTJOIN("",TRUE,A1076,"!",ADDRESS(21+(A1077-1)*A1073,2)))</f>
        <v>Engineering Graphics &amp; Design Lab</v>
      </c>
      <c r="D1068" s="52"/>
      <c r="E1068" s="52"/>
      <c r="F1068" s="52"/>
      <c r="G1068" s="53"/>
      <c r="H1068" s="20">
        <f ca="1">INDIRECT(_xlfn.TEXTJOIN("",TRUE,A1076,"!",ADDRESS(21+(A1077-1)*A1073,6)))</f>
        <v>2</v>
      </c>
      <c r="I1068" s="20" t="str">
        <f ca="1">INDIRECT(_xlfn.TEXTJOIN("",TRUE,A1076,"!",ADDRESS(21+(A1077-1)*A1073,13)))</f>
        <v>A</v>
      </c>
      <c r="J1068" s="20">
        <f ca="1">INDIRECT(_xlfn.TEXTJOIN("",TRUE,A1076,"!",ADDRESS(21+(A1077-1)*A1073,14)))</f>
        <v>8</v>
      </c>
    </row>
    <row r="1069" spans="1:10" ht="27.95" customHeight="1" x14ac:dyDescent="0.25">
      <c r="A1069" s="49" t="str">
        <f ca="1">INDIRECT(_xlfn.TEXTJOIN("",TRUE,A1076,"!",ADDRESS(22+(A1077-1)*A1073,1)))</f>
        <v>AHP 003</v>
      </c>
      <c r="B1069" s="50"/>
      <c r="C1069" s="51" t="str">
        <f ca="1">INDIRECT(_xlfn.TEXTJOIN("",TRUE,A1076,"!",ADDRESS(22+(A1077-1)*A1073,2)))</f>
        <v>Introduction to Digital Marketing Lab</v>
      </c>
      <c r="D1069" s="52"/>
      <c r="E1069" s="52"/>
      <c r="F1069" s="52"/>
      <c r="G1069" s="53"/>
      <c r="H1069" s="20">
        <f ca="1">INDIRECT(_xlfn.TEXTJOIN("",TRUE,A1076,"!",ADDRESS(22+(A1077-1)*A1073,6)))</f>
        <v>1</v>
      </c>
      <c r="I1069" s="20" t="str">
        <f ca="1">INDIRECT(_xlfn.TEXTJOIN("",TRUE,A1076,"!",ADDRESS(22+(A1077-1)*A1073,13)))</f>
        <v>A+</v>
      </c>
      <c r="J1069" s="20">
        <f ca="1">INDIRECT(_xlfn.TEXTJOIN("",TRUE,A1076,"!",ADDRESS(22+(A1077-1)*A1073,14)))</f>
        <v>9</v>
      </c>
    </row>
    <row r="1070" spans="1:10" ht="27.95" customHeight="1" x14ac:dyDescent="0.25">
      <c r="A1070" s="49" t="str">
        <f ca="1">INDIRECT(_xlfn.TEXTJOIN("",TRUE,A1076,"!",ADDRESS(23+(A1077-1)*A1073,1)))</f>
        <v>AHP 005</v>
      </c>
      <c r="B1070" s="50"/>
      <c r="C1070" s="51" t="str">
        <f ca="1">INDIRECT(_xlfn.TEXTJOIN("",TRUE,A1076,"!",ADDRESS(23+(A1077-1)*A1073,2)))</f>
        <v>Self Employment &amp; Entrepreneurship Development</v>
      </c>
      <c r="D1070" s="52"/>
      <c r="E1070" s="52"/>
      <c r="F1070" s="52"/>
      <c r="G1070" s="53"/>
      <c r="H1070" s="20">
        <f ca="1">INDIRECT(_xlfn.TEXTJOIN("",TRUE,A1076,"!",ADDRESS(23+(A1077-1)*A1073,6)))</f>
        <v>1</v>
      </c>
      <c r="I1070" s="20" t="str">
        <f ca="1">INDIRECT(_xlfn.TEXTJOIN("",TRUE,A1076,"!",ADDRESS(23+(A1077-1)*A1073,13)))</f>
        <v>A</v>
      </c>
      <c r="J1070" s="20">
        <f ca="1">INDIRECT(_xlfn.TEXTJOIN("",TRUE,A1076,"!",ADDRESS(23+(A1077-1)*A1073,14)))</f>
        <v>8</v>
      </c>
    </row>
    <row r="1071" spans="1:10" ht="27.95" customHeight="1" x14ac:dyDescent="0.25">
      <c r="A1071" s="49" t="str">
        <f ca="1">INDIRECT(_xlfn.TEXTJOIN("",TRUE,A1076,"!",ADDRESS(24+(A1077-1)*A1073,1)))</f>
        <v>GP 02</v>
      </c>
      <c r="B1071" s="50"/>
      <c r="C1071" s="51" t="str">
        <f ca="1">INDIRECT(_xlfn.TEXTJOIN("",TRUE,A1076,"!",ADDRESS(24+(A1077-1)*A1073,2)))</f>
        <v>General Proficiency ($)</v>
      </c>
      <c r="D1071" s="52"/>
      <c r="E1071" s="52"/>
      <c r="F1071" s="52"/>
      <c r="G1071" s="53"/>
      <c r="H1071" s="20">
        <f ca="1">INDIRECT(_xlfn.TEXTJOIN("",TRUE,A1076,"!",ADDRESS(24+(A1077-1)*A1073,6)))</f>
        <v>0</v>
      </c>
      <c r="I1071" s="54" t="str">
        <f ca="1">INDIRECT(_xlfn.TEXTJOIN("",TRUE,A1076,"!",ADDRESS(24+(A1077-1)*A1073,13)))</f>
        <v>Excellent</v>
      </c>
      <c r="J1071" s="55"/>
    </row>
    <row r="1072" spans="1:10" ht="27.95" customHeight="1" x14ac:dyDescent="0.25">
      <c r="A1072" s="56" t="s">
        <v>54</v>
      </c>
      <c r="B1072" s="56"/>
      <c r="C1072" s="56"/>
      <c r="D1072" s="56"/>
      <c r="E1072" s="56"/>
      <c r="F1072" s="56"/>
      <c r="G1072" s="56"/>
      <c r="H1072" s="16">
        <f ca="1">SUM(H1060:H1071)</f>
        <v>23</v>
      </c>
      <c r="I1072" s="16" t="s">
        <v>46</v>
      </c>
      <c r="J1072" s="16" t="e">
        <f ca="1">SUMPRODUCT(J1060:J1070,H1060:H1070)</f>
        <v>#N/A</v>
      </c>
    </row>
    <row r="1073" spans="1:10" ht="27.95" customHeight="1" x14ac:dyDescent="0.25">
      <c r="A1073" s="22">
        <f>ROWS(A1060:B1071)+9</f>
        <v>21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spans="1:10" ht="27.95" customHeight="1" x14ac:dyDescent="0.25">
      <c r="A1074" s="57" t="s">
        <v>42</v>
      </c>
      <c r="B1074" s="57"/>
      <c r="C1074" s="21">
        <f ca="1">INDIRECT(_xlfn.TEXTJOIN("",TRUE,A1076,"!",ADDRESS(5+A1077*A1073,12)))</f>
        <v>19</v>
      </c>
      <c r="D1074" s="57" t="s">
        <v>40</v>
      </c>
      <c r="E1074" s="57"/>
      <c r="F1074" s="18" t="e">
        <f ca="1">INDIRECT(_xlfn.TEXTJOIN("",TRUE,A1076,"!",ADDRESS(5+A1077*A1073,8)))</f>
        <v>#N/A</v>
      </c>
      <c r="G1074" s="57" t="s">
        <v>41</v>
      </c>
      <c r="H1074" s="57"/>
      <c r="I1074" s="58" t="e">
        <f ca="1">INDIRECT(_xlfn.TEXTJOIN("",TRUE,A1076,"!",ADDRESS(5+A1077*A1073,10)))</f>
        <v>#N/A</v>
      </c>
      <c r="J1074" s="58"/>
    </row>
    <row r="1075" spans="1:10" ht="27.95" customHeight="1" x14ac:dyDescent="0.25">
      <c r="A1075" s="19" t="s">
        <v>38</v>
      </c>
      <c r="B1075" s="59" t="e">
        <f ca="1">INDIRECT(_xlfn.TEXTJOIN("",TRUE,A1076,"!",ADDRESS(5+A1077*A1073,2)))</f>
        <v>#N/A</v>
      </c>
      <c r="C1075" s="59"/>
      <c r="D1075" s="60" t="s">
        <v>39</v>
      </c>
      <c r="E1075" s="60"/>
      <c r="F1075" s="61" t="e">
        <f ca="1">INDIRECT(_xlfn.TEXTJOIN("",TRUE,A1076,"!",ADDRESS(5+A1077*A1073,5)))</f>
        <v>#N/A</v>
      </c>
      <c r="G1075" s="61"/>
      <c r="H1075" s="61"/>
      <c r="I1075" s="61"/>
      <c r="J1075" s="61"/>
    </row>
    <row r="1076" spans="1:10" ht="27.95" customHeight="1" x14ac:dyDescent="0.25">
      <c r="A1076" s="22" t="str">
        <f>A1055</f>
        <v>TC_II</v>
      </c>
    </row>
    <row r="1077" spans="1:10" ht="27.95" customHeight="1" x14ac:dyDescent="0.25">
      <c r="A1077" s="22">
        <f>A1056+1</f>
        <v>51</v>
      </c>
    </row>
    <row r="1078" spans="1:10" ht="27.95" customHeight="1" x14ac:dyDescent="0.25">
      <c r="A1078" s="62" t="s">
        <v>26</v>
      </c>
      <c r="B1078" s="62"/>
      <c r="C1078" s="62" t="str">
        <f ca="1">INDIRECT(_xlfn.TEXTJOIN("",TRUE,A1097,"!",ADDRESS(9+(A1098-1)*A1094,2)))</f>
        <v>SUMIT SINGH</v>
      </c>
      <c r="D1078" s="62"/>
      <c r="E1078" s="62"/>
      <c r="F1078" s="62" t="s">
        <v>52</v>
      </c>
      <c r="G1078" s="62"/>
      <c r="H1078" s="62"/>
      <c r="I1078" s="63">
        <f ca="1">INDIRECT(_xlfn.TEXTJOIN("",TRUE,A1097,"!",ADDRESS(9+(A1098-1)*A1094,9)))</f>
        <v>250090101052</v>
      </c>
      <c r="J1078" s="63"/>
    </row>
    <row r="1079" spans="1:10" ht="27.95" customHeight="1" x14ac:dyDescent="0.25">
      <c r="A1079" s="62" t="s">
        <v>27</v>
      </c>
      <c r="B1079" s="62"/>
      <c r="C1079" s="62" t="str">
        <f ca="1">INDIRECT(_xlfn.TEXTJOIN("",TRUE,A1097,"!",ADDRESS(9+(A1098-1)*A1094,5)))</f>
        <v>RAGHUVEER SINGH</v>
      </c>
      <c r="D1079" s="62"/>
      <c r="E1079" s="62"/>
      <c r="F1079" s="64" t="s">
        <v>53</v>
      </c>
      <c r="G1079" s="64"/>
      <c r="H1079" s="64"/>
      <c r="I1079" s="63">
        <f ca="1">INDIRECT(_xlfn.TEXTJOIN("",TRUE,A1097,"!",ADDRESS(9+(A1098-1)*A1094,13)))</f>
        <v>0</v>
      </c>
      <c r="J1079" s="63"/>
    </row>
    <row r="1080" spans="1:10" ht="27.95" customHeight="1" x14ac:dyDescent="0.25">
      <c r="A1080" s="59" t="s">
        <v>30</v>
      </c>
      <c r="B1080" s="59"/>
      <c r="C1080" s="59" t="s">
        <v>31</v>
      </c>
      <c r="D1080" s="59"/>
      <c r="E1080" s="59"/>
      <c r="F1080" s="59"/>
      <c r="G1080" s="59"/>
      <c r="H1080" s="15" t="s">
        <v>32</v>
      </c>
      <c r="I1080" s="15" t="s">
        <v>12</v>
      </c>
      <c r="J1080" s="15" t="s">
        <v>36</v>
      </c>
    </row>
    <row r="1081" spans="1:10" ht="27.95" customHeight="1" x14ac:dyDescent="0.25">
      <c r="A1081" s="49" t="str">
        <f ca="1">INDIRECT(_xlfn.TEXTJOIN("",TRUE,A1097,"!",ADDRESS(13+(A1098-1)*A1094,1)))</f>
        <v>AHT 001</v>
      </c>
      <c r="B1081" s="50"/>
      <c r="C1081" s="51" t="str">
        <f ca="1">INDIRECT(_xlfn.TEXTJOIN("",TRUE,A1097,"!",ADDRESS(13+(A1098-1)*A1094,2)))</f>
        <v>Engineering Physics</v>
      </c>
      <c r="D1081" s="52"/>
      <c r="E1081" s="52"/>
      <c r="F1081" s="52"/>
      <c r="G1081" s="53"/>
      <c r="H1081" s="20">
        <f ca="1">INDIRECT(_xlfn.TEXTJOIN("",TRUE,A1097,"!",ADDRESS(13+(A1098-1)*A1094,6)))</f>
        <v>4</v>
      </c>
      <c r="I1081" s="20" t="b">
        <f ca="1">INDIRECT(_xlfn.TEXTJOIN("",TRUE,A1097,"!",ADDRESS(13+(A1098-1)*A1094,13)))</f>
        <v>0</v>
      </c>
      <c r="J1081" s="20" t="e">
        <f ca="1">INDIRECT(_xlfn.TEXTJOIN("",TRUE,A1097,"!",ADDRESS(13+(A1098-1)*A1094,14)))</f>
        <v>#N/A</v>
      </c>
    </row>
    <row r="1082" spans="1:10" ht="27.95" customHeight="1" x14ac:dyDescent="0.25">
      <c r="A1082" s="49" t="str">
        <f ca="1">INDIRECT(_xlfn.TEXTJOIN("",TRUE,A1097,"!",ADDRESS(14+(A1098-1)*A1094,1)))</f>
        <v>AHT 005</v>
      </c>
      <c r="B1082" s="50"/>
      <c r="C1082" s="51" t="str">
        <f ca="1">INDIRECT(_xlfn.TEXTJOIN("",TRUE,A1097,"!",ADDRESS(14+(A1098-1)*A1094,2)))</f>
        <v>Analytical Mathematics</v>
      </c>
      <c r="D1082" s="52"/>
      <c r="E1082" s="52"/>
      <c r="F1082" s="52"/>
      <c r="G1082" s="53"/>
      <c r="H1082" s="20">
        <f ca="1">INDIRECT(_xlfn.TEXTJOIN("",TRUE,A1097,"!",ADDRESS(14+(A1098-1)*A1094,6)))</f>
        <v>4</v>
      </c>
      <c r="I1082" s="20" t="str">
        <f ca="1">INDIRECT(_xlfn.TEXTJOIN("",TRUE,A1097,"!",ADDRESS(14+(A1098-1)*A1094,13)))</f>
        <v>P</v>
      </c>
      <c r="J1082" s="20">
        <f ca="1">INDIRECT(_xlfn.TEXTJOIN("",TRUE,A1097,"!",ADDRESS(14+(A1098-1)*A1094,14)))</f>
        <v>4</v>
      </c>
    </row>
    <row r="1083" spans="1:10" ht="27.95" customHeight="1" x14ac:dyDescent="0.25">
      <c r="A1083" s="49" t="str">
        <f ca="1">INDIRECT(_xlfn.TEXTJOIN("",TRUE,A1097,"!",ADDRESS(15+(A1098-1)*A1094,1)))</f>
        <v>EET 001</v>
      </c>
      <c r="B1083" s="50"/>
      <c r="C1083" s="51" t="str">
        <f ca="1">INDIRECT(_xlfn.TEXTJOIN("",TRUE,A1097,"!",ADDRESS(15+(A1098-1)*A1094,2)))</f>
        <v>Basic Electrical Engineering</v>
      </c>
      <c r="D1083" s="52"/>
      <c r="E1083" s="52"/>
      <c r="F1083" s="52"/>
      <c r="G1083" s="53"/>
      <c r="H1083" s="20">
        <f ca="1">INDIRECT(_xlfn.TEXTJOIN("",TRUE,A1097,"!",ADDRESS(15+(A1098-1)*A1094,6)))</f>
        <v>4</v>
      </c>
      <c r="I1083" s="20" t="str">
        <f ca="1">INDIRECT(_xlfn.TEXTJOIN("",TRUE,A1097,"!",ADDRESS(15+(A1098-1)*A1094,13)))</f>
        <v>B</v>
      </c>
      <c r="J1083" s="20">
        <f ca="1">INDIRECT(_xlfn.TEXTJOIN("",TRUE,A1097,"!",ADDRESS(15+(A1098-1)*A1094,14)))</f>
        <v>6</v>
      </c>
    </row>
    <row r="1084" spans="1:10" ht="27.95" customHeight="1" x14ac:dyDescent="0.25">
      <c r="A1084" s="49" t="str">
        <f ca="1">INDIRECT(_xlfn.TEXTJOIN("",TRUE,A1097,"!",ADDRESS(16+(A1098-1)*A1094,1)))</f>
        <v>CST 001</v>
      </c>
      <c r="B1084" s="50"/>
      <c r="C1084" s="51" t="str">
        <f ca="1">INDIRECT(_xlfn.TEXTJOIN("",TRUE,A1097,"!",ADDRESS(16+(A1098-1)*A1094,2)))</f>
        <v>Programming for Problem Solving</v>
      </c>
      <c r="D1084" s="52"/>
      <c r="E1084" s="52"/>
      <c r="F1084" s="52"/>
      <c r="G1084" s="53"/>
      <c r="H1084" s="20">
        <f ca="1">INDIRECT(_xlfn.TEXTJOIN("",TRUE,A1097,"!",ADDRESS(16+(A1098-1)*A1094,6)))</f>
        <v>4</v>
      </c>
      <c r="I1084" s="20" t="str">
        <f ca="1">INDIRECT(_xlfn.TEXTJOIN("",TRUE,A1097,"!",ADDRESS(16+(A1098-1)*A1094,13)))</f>
        <v>B</v>
      </c>
      <c r="J1084" s="20">
        <f ca="1">INDIRECT(_xlfn.TEXTJOIN("",TRUE,A1097,"!",ADDRESS(16+(A1098-1)*A1094,14)))</f>
        <v>6</v>
      </c>
    </row>
    <row r="1085" spans="1:10" ht="27.95" customHeight="1" x14ac:dyDescent="0.25">
      <c r="A1085" s="49" t="str">
        <f ca="1">INDIRECT(_xlfn.TEXTJOIN("",TRUE,A1097,"!",ADDRESS(17+(A1098-1)*A1094,1)))</f>
        <v>AHT 004</v>
      </c>
      <c r="B1085" s="50"/>
      <c r="C1085" s="51" t="str">
        <f ca="1">INDIRECT(_xlfn.TEXTJOIN("",TRUE,A1097,"!",ADDRESS(17+(A1098-1)*A1094,2)))</f>
        <v>Environmental Studies ($)</v>
      </c>
      <c r="D1085" s="52"/>
      <c r="E1085" s="52"/>
      <c r="F1085" s="52"/>
      <c r="G1085" s="53"/>
      <c r="H1085" s="20">
        <f ca="1">INDIRECT(_xlfn.TEXTJOIN("",TRUE,A1097,"!",ADDRESS(17+(A1098-1)*A1094,6)))</f>
        <v>0</v>
      </c>
      <c r="I1085" s="20" t="str">
        <f ca="1">INDIRECT(_xlfn.TEXTJOIN("",TRUE,A1097,"!",ADDRESS(17+(A1098-1)*A1094,13)))</f>
        <v>B</v>
      </c>
      <c r="J1085" s="20">
        <f ca="1">INDIRECT(_xlfn.TEXTJOIN("",TRUE,A1097,"!",ADDRESS(17+(A1098-1)*A1094,14)))</f>
        <v>6</v>
      </c>
    </row>
    <row r="1086" spans="1:10" ht="27.95" customHeight="1" x14ac:dyDescent="0.25">
      <c r="A1086" s="49" t="str">
        <f ca="1">INDIRECT(_xlfn.TEXTJOIN("",TRUE,A1097,"!",ADDRESS(18+(A1098-1)*A1094,1)))</f>
        <v>AHP 001</v>
      </c>
      <c r="B1086" s="50"/>
      <c r="C1086" s="51" t="str">
        <f ca="1">INDIRECT(_xlfn.TEXTJOIN("",TRUE,A1097,"!",ADDRESS(18+(A1098-1)*A1094,2)))</f>
        <v>Engineering Physics Lab</v>
      </c>
      <c r="D1086" s="52"/>
      <c r="E1086" s="52"/>
      <c r="F1086" s="52"/>
      <c r="G1086" s="53"/>
      <c r="H1086" s="20">
        <f ca="1">INDIRECT(_xlfn.TEXTJOIN("",TRUE,A1097,"!",ADDRESS(18+(A1098-1)*A1094,6)))</f>
        <v>1</v>
      </c>
      <c r="I1086" s="20" t="str">
        <f ca="1">INDIRECT(_xlfn.TEXTJOIN("",TRUE,A1097,"!",ADDRESS(18+(A1098-1)*A1094,13)))</f>
        <v>A</v>
      </c>
      <c r="J1086" s="20">
        <f ca="1">INDIRECT(_xlfn.TEXTJOIN("",TRUE,A1097,"!",ADDRESS(18+(A1098-1)*A1094,14)))</f>
        <v>8</v>
      </c>
    </row>
    <row r="1087" spans="1:10" ht="27.95" customHeight="1" x14ac:dyDescent="0.25">
      <c r="A1087" s="49" t="str">
        <f ca="1">INDIRECT(_xlfn.TEXTJOIN("",TRUE,A1097,"!",ADDRESS(19+(A1098-1)*A1094,1)))</f>
        <v>EEP 001</v>
      </c>
      <c r="B1087" s="50"/>
      <c r="C1087" s="51" t="str">
        <f ca="1">INDIRECT(_xlfn.TEXTJOIN("",TRUE,A1097,"!",ADDRESS(19+(A1098-1)*A1094,2)))</f>
        <v>Basic Electrical Engineering Lab</v>
      </c>
      <c r="D1087" s="52"/>
      <c r="E1087" s="52"/>
      <c r="F1087" s="52"/>
      <c r="G1087" s="53"/>
      <c r="H1087" s="20">
        <f ca="1">INDIRECT(_xlfn.TEXTJOIN("",TRUE,A1097,"!",ADDRESS(19+(A1098-1)*A1094,6)))</f>
        <v>1</v>
      </c>
      <c r="I1087" s="20" t="str">
        <f ca="1">INDIRECT(_xlfn.TEXTJOIN("",TRUE,A1097,"!",ADDRESS(19+(A1098-1)*A1094,13)))</f>
        <v>O</v>
      </c>
      <c r="J1087" s="20">
        <f ca="1">INDIRECT(_xlfn.TEXTJOIN("",TRUE,A1097,"!",ADDRESS(19+(A1098-1)*A1094,14)))</f>
        <v>10</v>
      </c>
    </row>
    <row r="1088" spans="1:10" ht="27.95" customHeight="1" x14ac:dyDescent="0.25">
      <c r="A1088" s="49" t="str">
        <f ca="1">INDIRECT(_xlfn.TEXTJOIN("",TRUE,A1097,"!",ADDRESS(20+(A1098-1)*A1094,1)))</f>
        <v>CSP 001</v>
      </c>
      <c r="B1088" s="50"/>
      <c r="C1088" s="51" t="str">
        <f ca="1">INDIRECT(_xlfn.TEXTJOIN("",TRUE,A1097,"!",ADDRESS(20+(A1098-1)*A1094,2)))</f>
        <v>Programming for Problem Solving Lab</v>
      </c>
      <c r="D1088" s="52"/>
      <c r="E1088" s="52"/>
      <c r="F1088" s="52"/>
      <c r="G1088" s="53"/>
      <c r="H1088" s="20">
        <f ca="1">INDIRECT(_xlfn.TEXTJOIN("",TRUE,A1097,"!",ADDRESS(20+(A1098-1)*A1094,6)))</f>
        <v>1</v>
      </c>
      <c r="I1088" s="20" t="str">
        <f ca="1">INDIRECT(_xlfn.TEXTJOIN("",TRUE,A1097,"!",ADDRESS(20+(A1098-1)*A1094,13)))</f>
        <v>A</v>
      </c>
      <c r="J1088" s="20">
        <f ca="1">INDIRECT(_xlfn.TEXTJOIN("",TRUE,A1097,"!",ADDRESS(20+(A1098-1)*A1094,14)))</f>
        <v>8</v>
      </c>
    </row>
    <row r="1089" spans="1:10" ht="27.95" customHeight="1" x14ac:dyDescent="0.25">
      <c r="A1089" s="49" t="str">
        <f ca="1">INDIRECT(_xlfn.TEXTJOIN("",TRUE,A1097,"!",ADDRESS(21+(A1098-1)*A1094,1)))</f>
        <v>MEP 002</v>
      </c>
      <c r="B1089" s="50"/>
      <c r="C1089" s="51" t="str">
        <f ca="1">INDIRECT(_xlfn.TEXTJOIN("",TRUE,A1097,"!",ADDRESS(21+(A1098-1)*A1094,2)))</f>
        <v>Engineering Graphics &amp; Design Lab</v>
      </c>
      <c r="D1089" s="52"/>
      <c r="E1089" s="52"/>
      <c r="F1089" s="52"/>
      <c r="G1089" s="53"/>
      <c r="H1089" s="20">
        <f ca="1">INDIRECT(_xlfn.TEXTJOIN("",TRUE,A1097,"!",ADDRESS(21+(A1098-1)*A1094,6)))</f>
        <v>2</v>
      </c>
      <c r="I1089" s="20" t="str">
        <f ca="1">INDIRECT(_xlfn.TEXTJOIN("",TRUE,A1097,"!",ADDRESS(21+(A1098-1)*A1094,13)))</f>
        <v>A</v>
      </c>
      <c r="J1089" s="20">
        <f ca="1">INDIRECT(_xlfn.TEXTJOIN("",TRUE,A1097,"!",ADDRESS(21+(A1098-1)*A1094,14)))</f>
        <v>8</v>
      </c>
    </row>
    <row r="1090" spans="1:10" ht="27.95" customHeight="1" x14ac:dyDescent="0.25">
      <c r="A1090" s="49" t="str">
        <f ca="1">INDIRECT(_xlfn.TEXTJOIN("",TRUE,A1097,"!",ADDRESS(22+(A1098-1)*A1094,1)))</f>
        <v>AHP 003</v>
      </c>
      <c r="B1090" s="50"/>
      <c r="C1090" s="51" t="str">
        <f ca="1">INDIRECT(_xlfn.TEXTJOIN("",TRUE,A1097,"!",ADDRESS(22+(A1098-1)*A1094,2)))</f>
        <v>Introduction to Digital Marketing Lab</v>
      </c>
      <c r="D1090" s="52"/>
      <c r="E1090" s="52"/>
      <c r="F1090" s="52"/>
      <c r="G1090" s="53"/>
      <c r="H1090" s="20">
        <f ca="1">INDIRECT(_xlfn.TEXTJOIN("",TRUE,A1097,"!",ADDRESS(22+(A1098-1)*A1094,6)))</f>
        <v>1</v>
      </c>
      <c r="I1090" s="20" t="str">
        <f ca="1">INDIRECT(_xlfn.TEXTJOIN("",TRUE,A1097,"!",ADDRESS(22+(A1098-1)*A1094,13)))</f>
        <v>A</v>
      </c>
      <c r="J1090" s="20">
        <f ca="1">INDIRECT(_xlfn.TEXTJOIN("",TRUE,A1097,"!",ADDRESS(22+(A1098-1)*A1094,14)))</f>
        <v>8</v>
      </c>
    </row>
    <row r="1091" spans="1:10" ht="27.95" customHeight="1" x14ac:dyDescent="0.25">
      <c r="A1091" s="49" t="str">
        <f ca="1">INDIRECT(_xlfn.TEXTJOIN("",TRUE,A1097,"!",ADDRESS(23+(A1098-1)*A1094,1)))</f>
        <v>AHP 005</v>
      </c>
      <c r="B1091" s="50"/>
      <c r="C1091" s="51" t="str">
        <f ca="1">INDIRECT(_xlfn.TEXTJOIN("",TRUE,A1097,"!",ADDRESS(23+(A1098-1)*A1094,2)))</f>
        <v>Self Employment &amp; Entrepreneurship Development</v>
      </c>
      <c r="D1091" s="52"/>
      <c r="E1091" s="52"/>
      <c r="F1091" s="52"/>
      <c r="G1091" s="53"/>
      <c r="H1091" s="20">
        <f ca="1">INDIRECT(_xlfn.TEXTJOIN("",TRUE,A1097,"!",ADDRESS(23+(A1098-1)*A1094,6)))</f>
        <v>1</v>
      </c>
      <c r="I1091" s="20" t="str">
        <f ca="1">INDIRECT(_xlfn.TEXTJOIN("",TRUE,A1097,"!",ADDRESS(23+(A1098-1)*A1094,13)))</f>
        <v>A+</v>
      </c>
      <c r="J1091" s="20">
        <f ca="1">INDIRECT(_xlfn.TEXTJOIN("",TRUE,A1097,"!",ADDRESS(23+(A1098-1)*A1094,14)))</f>
        <v>9</v>
      </c>
    </row>
    <row r="1092" spans="1:10" ht="27.95" customHeight="1" x14ac:dyDescent="0.25">
      <c r="A1092" s="49" t="str">
        <f ca="1">INDIRECT(_xlfn.TEXTJOIN("",TRUE,A1097,"!",ADDRESS(24+(A1098-1)*A1094,1)))</f>
        <v>GP 02</v>
      </c>
      <c r="B1092" s="50"/>
      <c r="C1092" s="51" t="str">
        <f ca="1">INDIRECT(_xlfn.TEXTJOIN("",TRUE,A1097,"!",ADDRESS(24+(A1098-1)*A1094,2)))</f>
        <v>General Proficiency ($)</v>
      </c>
      <c r="D1092" s="52"/>
      <c r="E1092" s="52"/>
      <c r="F1092" s="52"/>
      <c r="G1092" s="53"/>
      <c r="H1092" s="20">
        <f ca="1">INDIRECT(_xlfn.TEXTJOIN("",TRUE,A1097,"!",ADDRESS(24+(A1098-1)*A1094,6)))</f>
        <v>0</v>
      </c>
      <c r="I1092" s="54" t="str">
        <f ca="1">INDIRECT(_xlfn.TEXTJOIN("",TRUE,A1097,"!",ADDRESS(24+(A1098-1)*A1094,13)))</f>
        <v>Excellent</v>
      </c>
      <c r="J1092" s="55"/>
    </row>
    <row r="1093" spans="1:10" ht="27.95" customHeight="1" x14ac:dyDescent="0.25">
      <c r="A1093" s="56" t="s">
        <v>54</v>
      </c>
      <c r="B1093" s="56"/>
      <c r="C1093" s="56"/>
      <c r="D1093" s="56"/>
      <c r="E1093" s="56"/>
      <c r="F1093" s="56"/>
      <c r="G1093" s="56"/>
      <c r="H1093" s="16">
        <f ca="1">SUM(H1081:H1092)</f>
        <v>23</v>
      </c>
      <c r="I1093" s="16" t="s">
        <v>46</v>
      </c>
      <c r="J1093" s="16" t="e">
        <f ca="1">SUMPRODUCT(J1081:J1091,H1081:H1091)</f>
        <v>#N/A</v>
      </c>
    </row>
    <row r="1094" spans="1:10" ht="27.95" customHeight="1" x14ac:dyDescent="0.25">
      <c r="A1094" s="22">
        <f>ROWS(A1081:B1092)+9</f>
        <v>21</v>
      </c>
      <c r="B1094" s="17"/>
      <c r="C1094" s="17"/>
      <c r="D1094" s="17"/>
      <c r="E1094" s="17"/>
      <c r="F1094" s="17"/>
      <c r="G1094" s="17"/>
      <c r="H1094" s="17"/>
      <c r="I1094" s="17"/>
      <c r="J1094" s="17"/>
    </row>
    <row r="1095" spans="1:10" ht="27.95" customHeight="1" x14ac:dyDescent="0.25">
      <c r="A1095" s="57" t="s">
        <v>42</v>
      </c>
      <c r="B1095" s="57"/>
      <c r="C1095" s="21">
        <f ca="1">INDIRECT(_xlfn.TEXTJOIN("",TRUE,A1097,"!",ADDRESS(5+A1098*A1094,12)))</f>
        <v>19</v>
      </c>
      <c r="D1095" s="57" t="s">
        <v>40</v>
      </c>
      <c r="E1095" s="57"/>
      <c r="F1095" s="18" t="e">
        <f ca="1">INDIRECT(_xlfn.TEXTJOIN("",TRUE,A1097,"!",ADDRESS(5+A1098*A1094,8)))</f>
        <v>#N/A</v>
      </c>
      <c r="G1095" s="57" t="s">
        <v>41</v>
      </c>
      <c r="H1095" s="57"/>
      <c r="I1095" s="58" t="e">
        <f ca="1">INDIRECT(_xlfn.TEXTJOIN("",TRUE,A1097,"!",ADDRESS(5+A1098*A1094,10)))</f>
        <v>#N/A</v>
      </c>
      <c r="J1095" s="58"/>
    </row>
    <row r="1096" spans="1:10" ht="27.95" customHeight="1" x14ac:dyDescent="0.25">
      <c r="A1096" s="19" t="s">
        <v>38</v>
      </c>
      <c r="B1096" s="59" t="e">
        <f ca="1">INDIRECT(_xlfn.TEXTJOIN("",TRUE,A1097,"!",ADDRESS(5+A1098*A1094,2)))</f>
        <v>#N/A</v>
      </c>
      <c r="C1096" s="59"/>
      <c r="D1096" s="60" t="s">
        <v>39</v>
      </c>
      <c r="E1096" s="60"/>
      <c r="F1096" s="61" t="e">
        <f ca="1">INDIRECT(_xlfn.TEXTJOIN("",TRUE,A1097,"!",ADDRESS(5+A1098*A1094,5)))</f>
        <v>#N/A</v>
      </c>
      <c r="G1096" s="61"/>
      <c r="H1096" s="61"/>
      <c r="I1096" s="61"/>
      <c r="J1096" s="61"/>
    </row>
    <row r="1097" spans="1:10" ht="27.95" customHeight="1" x14ac:dyDescent="0.25">
      <c r="A1097" s="22" t="str">
        <f>A1076</f>
        <v>TC_II</v>
      </c>
    </row>
    <row r="1098" spans="1:10" ht="27.95" customHeight="1" x14ac:dyDescent="0.25">
      <c r="A1098" s="22">
        <f>A1077+1</f>
        <v>52</v>
      </c>
    </row>
    <row r="1099" spans="1:10" ht="27.95" customHeight="1" x14ac:dyDescent="0.25">
      <c r="A1099" s="62" t="s">
        <v>26</v>
      </c>
      <c r="B1099" s="62"/>
      <c r="C1099" s="62" t="str">
        <f ca="1">INDIRECT(_xlfn.TEXTJOIN("",TRUE,A1118,"!",ADDRESS(9+(A1119-1)*A1115,2)))</f>
        <v>SURBHI NAITHANI</v>
      </c>
      <c r="D1099" s="62"/>
      <c r="E1099" s="62"/>
      <c r="F1099" s="62" t="s">
        <v>52</v>
      </c>
      <c r="G1099" s="62"/>
      <c r="H1099" s="62"/>
      <c r="I1099" s="63">
        <f ca="1">INDIRECT(_xlfn.TEXTJOIN("",TRUE,A1118,"!",ADDRESS(9+(A1119-1)*A1115,9)))</f>
        <v>250090101053</v>
      </c>
      <c r="J1099" s="63"/>
    </row>
    <row r="1100" spans="1:10" ht="27.95" customHeight="1" x14ac:dyDescent="0.25">
      <c r="A1100" s="62" t="s">
        <v>27</v>
      </c>
      <c r="B1100" s="62"/>
      <c r="C1100" s="62" t="str">
        <f ca="1">INDIRECT(_xlfn.TEXTJOIN("",TRUE,A1118,"!",ADDRESS(9+(A1119-1)*A1115,5)))</f>
        <v>RAJEEV KANT NAITHANI</v>
      </c>
      <c r="D1100" s="62"/>
      <c r="E1100" s="62"/>
      <c r="F1100" s="64" t="s">
        <v>53</v>
      </c>
      <c r="G1100" s="64"/>
      <c r="H1100" s="64"/>
      <c r="I1100" s="63">
        <f ca="1">INDIRECT(_xlfn.TEXTJOIN("",TRUE,A1118,"!",ADDRESS(9+(A1119-1)*A1115,13)))</f>
        <v>0</v>
      </c>
      <c r="J1100" s="63"/>
    </row>
    <row r="1101" spans="1:10" ht="27.95" customHeight="1" x14ac:dyDescent="0.25">
      <c r="A1101" s="59" t="s">
        <v>30</v>
      </c>
      <c r="B1101" s="59"/>
      <c r="C1101" s="59" t="s">
        <v>31</v>
      </c>
      <c r="D1101" s="59"/>
      <c r="E1101" s="59"/>
      <c r="F1101" s="59"/>
      <c r="G1101" s="59"/>
      <c r="H1101" s="15" t="s">
        <v>32</v>
      </c>
      <c r="I1101" s="15" t="s">
        <v>12</v>
      </c>
      <c r="J1101" s="15" t="s">
        <v>36</v>
      </c>
    </row>
    <row r="1102" spans="1:10" ht="27.95" customHeight="1" x14ac:dyDescent="0.25">
      <c r="A1102" s="49" t="str">
        <f ca="1">INDIRECT(_xlfn.TEXTJOIN("",TRUE,A1118,"!",ADDRESS(13+(A1119-1)*A1115,1)))</f>
        <v>AHT 001</v>
      </c>
      <c r="B1102" s="50"/>
      <c r="C1102" s="51" t="str">
        <f ca="1">INDIRECT(_xlfn.TEXTJOIN("",TRUE,A1118,"!",ADDRESS(13+(A1119-1)*A1115,2)))</f>
        <v>Engineering Physics</v>
      </c>
      <c r="D1102" s="52"/>
      <c r="E1102" s="52"/>
      <c r="F1102" s="52"/>
      <c r="G1102" s="53"/>
      <c r="H1102" s="20">
        <f ca="1">INDIRECT(_xlfn.TEXTJOIN("",TRUE,A1118,"!",ADDRESS(13+(A1119-1)*A1115,6)))</f>
        <v>4</v>
      </c>
      <c r="I1102" s="20" t="b">
        <f ca="1">INDIRECT(_xlfn.TEXTJOIN("",TRUE,A1118,"!",ADDRESS(13+(A1119-1)*A1115,13)))</f>
        <v>0</v>
      </c>
      <c r="J1102" s="20" t="e">
        <f ca="1">INDIRECT(_xlfn.TEXTJOIN("",TRUE,A1118,"!",ADDRESS(13+(A1119-1)*A1115,14)))</f>
        <v>#N/A</v>
      </c>
    </row>
    <row r="1103" spans="1:10" ht="27.95" customHeight="1" x14ac:dyDescent="0.25">
      <c r="A1103" s="49" t="str">
        <f ca="1">INDIRECT(_xlfn.TEXTJOIN("",TRUE,A1118,"!",ADDRESS(14+(A1119-1)*A1115,1)))</f>
        <v>AHT 005</v>
      </c>
      <c r="B1103" s="50"/>
      <c r="C1103" s="51" t="str">
        <f ca="1">INDIRECT(_xlfn.TEXTJOIN("",TRUE,A1118,"!",ADDRESS(14+(A1119-1)*A1115,2)))</f>
        <v>Analytical Mathematics</v>
      </c>
      <c r="D1103" s="52"/>
      <c r="E1103" s="52"/>
      <c r="F1103" s="52"/>
      <c r="G1103" s="53"/>
      <c r="H1103" s="20">
        <f ca="1">INDIRECT(_xlfn.TEXTJOIN("",TRUE,A1118,"!",ADDRESS(14+(A1119-1)*A1115,6)))</f>
        <v>4</v>
      </c>
      <c r="I1103" s="20" t="str">
        <f ca="1">INDIRECT(_xlfn.TEXTJOIN("",TRUE,A1118,"!",ADDRESS(14+(A1119-1)*A1115,13)))</f>
        <v>A+</v>
      </c>
      <c r="J1103" s="20">
        <f ca="1">INDIRECT(_xlfn.TEXTJOIN("",TRUE,A1118,"!",ADDRESS(14+(A1119-1)*A1115,14)))</f>
        <v>9</v>
      </c>
    </row>
    <row r="1104" spans="1:10" ht="27.95" customHeight="1" x14ac:dyDescent="0.25">
      <c r="A1104" s="49" t="str">
        <f ca="1">INDIRECT(_xlfn.TEXTJOIN("",TRUE,A1118,"!",ADDRESS(15+(A1119-1)*A1115,1)))</f>
        <v>EET 001</v>
      </c>
      <c r="B1104" s="50"/>
      <c r="C1104" s="51" t="str">
        <f ca="1">INDIRECT(_xlfn.TEXTJOIN("",TRUE,A1118,"!",ADDRESS(15+(A1119-1)*A1115,2)))</f>
        <v>Basic Electrical Engineering</v>
      </c>
      <c r="D1104" s="52"/>
      <c r="E1104" s="52"/>
      <c r="F1104" s="52"/>
      <c r="G1104" s="53"/>
      <c r="H1104" s="20">
        <f ca="1">INDIRECT(_xlfn.TEXTJOIN("",TRUE,A1118,"!",ADDRESS(15+(A1119-1)*A1115,6)))</f>
        <v>4</v>
      </c>
      <c r="I1104" s="20" t="str">
        <f ca="1">INDIRECT(_xlfn.TEXTJOIN("",TRUE,A1118,"!",ADDRESS(15+(A1119-1)*A1115,13)))</f>
        <v>B+</v>
      </c>
      <c r="J1104" s="20">
        <f ca="1">INDIRECT(_xlfn.TEXTJOIN("",TRUE,A1118,"!",ADDRESS(15+(A1119-1)*A1115,14)))</f>
        <v>7</v>
      </c>
    </row>
    <row r="1105" spans="1:10" ht="27.95" customHeight="1" x14ac:dyDescent="0.25">
      <c r="A1105" s="49" t="str">
        <f ca="1">INDIRECT(_xlfn.TEXTJOIN("",TRUE,A1118,"!",ADDRESS(16+(A1119-1)*A1115,1)))</f>
        <v>CST 001</v>
      </c>
      <c r="B1105" s="50"/>
      <c r="C1105" s="51" t="str">
        <f ca="1">INDIRECT(_xlfn.TEXTJOIN("",TRUE,A1118,"!",ADDRESS(16+(A1119-1)*A1115,2)))</f>
        <v>Programming for Problem Solving</v>
      </c>
      <c r="D1105" s="52"/>
      <c r="E1105" s="52"/>
      <c r="F1105" s="52"/>
      <c r="G1105" s="53"/>
      <c r="H1105" s="20">
        <f ca="1">INDIRECT(_xlfn.TEXTJOIN("",TRUE,A1118,"!",ADDRESS(16+(A1119-1)*A1115,6)))</f>
        <v>4</v>
      </c>
      <c r="I1105" s="20" t="str">
        <f ca="1">INDIRECT(_xlfn.TEXTJOIN("",TRUE,A1118,"!",ADDRESS(16+(A1119-1)*A1115,13)))</f>
        <v>B+</v>
      </c>
      <c r="J1105" s="20">
        <f ca="1">INDIRECT(_xlfn.TEXTJOIN("",TRUE,A1118,"!",ADDRESS(16+(A1119-1)*A1115,14)))</f>
        <v>7</v>
      </c>
    </row>
    <row r="1106" spans="1:10" ht="27.95" customHeight="1" x14ac:dyDescent="0.25">
      <c r="A1106" s="49" t="str">
        <f ca="1">INDIRECT(_xlfn.TEXTJOIN("",TRUE,A1118,"!",ADDRESS(17+(A1119-1)*A1115,1)))</f>
        <v>AHT 004</v>
      </c>
      <c r="B1106" s="50"/>
      <c r="C1106" s="51" t="str">
        <f ca="1">INDIRECT(_xlfn.TEXTJOIN("",TRUE,A1118,"!",ADDRESS(17+(A1119-1)*A1115,2)))</f>
        <v>Environmental Studies ($)</v>
      </c>
      <c r="D1106" s="52"/>
      <c r="E1106" s="52"/>
      <c r="F1106" s="52"/>
      <c r="G1106" s="53"/>
      <c r="H1106" s="20">
        <f ca="1">INDIRECT(_xlfn.TEXTJOIN("",TRUE,A1118,"!",ADDRESS(17+(A1119-1)*A1115,6)))</f>
        <v>0</v>
      </c>
      <c r="I1106" s="20" t="str">
        <f ca="1">INDIRECT(_xlfn.TEXTJOIN("",TRUE,A1118,"!",ADDRESS(17+(A1119-1)*A1115,13)))</f>
        <v>B+</v>
      </c>
      <c r="J1106" s="20">
        <f ca="1">INDIRECT(_xlfn.TEXTJOIN("",TRUE,A1118,"!",ADDRESS(17+(A1119-1)*A1115,14)))</f>
        <v>7</v>
      </c>
    </row>
    <row r="1107" spans="1:10" ht="27.95" customHeight="1" x14ac:dyDescent="0.25">
      <c r="A1107" s="49" t="str">
        <f ca="1">INDIRECT(_xlfn.TEXTJOIN("",TRUE,A1118,"!",ADDRESS(18+(A1119-1)*A1115,1)))</f>
        <v>AHP 001</v>
      </c>
      <c r="B1107" s="50"/>
      <c r="C1107" s="51" t="str">
        <f ca="1">INDIRECT(_xlfn.TEXTJOIN("",TRUE,A1118,"!",ADDRESS(18+(A1119-1)*A1115,2)))</f>
        <v>Engineering Physics Lab</v>
      </c>
      <c r="D1107" s="52"/>
      <c r="E1107" s="52"/>
      <c r="F1107" s="52"/>
      <c r="G1107" s="53"/>
      <c r="H1107" s="20">
        <f ca="1">INDIRECT(_xlfn.TEXTJOIN("",TRUE,A1118,"!",ADDRESS(18+(A1119-1)*A1115,6)))</f>
        <v>1</v>
      </c>
      <c r="I1107" s="20" t="str">
        <f ca="1">INDIRECT(_xlfn.TEXTJOIN("",TRUE,A1118,"!",ADDRESS(18+(A1119-1)*A1115,13)))</f>
        <v>A+</v>
      </c>
      <c r="J1107" s="20">
        <f ca="1">INDIRECT(_xlfn.TEXTJOIN("",TRUE,A1118,"!",ADDRESS(18+(A1119-1)*A1115,14)))</f>
        <v>9</v>
      </c>
    </row>
    <row r="1108" spans="1:10" ht="27.95" customHeight="1" x14ac:dyDescent="0.25">
      <c r="A1108" s="49" t="str">
        <f ca="1">INDIRECT(_xlfn.TEXTJOIN("",TRUE,A1118,"!",ADDRESS(19+(A1119-1)*A1115,1)))</f>
        <v>EEP 001</v>
      </c>
      <c r="B1108" s="50"/>
      <c r="C1108" s="51" t="str">
        <f ca="1">INDIRECT(_xlfn.TEXTJOIN("",TRUE,A1118,"!",ADDRESS(19+(A1119-1)*A1115,2)))</f>
        <v>Basic Electrical Engineering Lab</v>
      </c>
      <c r="D1108" s="52"/>
      <c r="E1108" s="52"/>
      <c r="F1108" s="52"/>
      <c r="G1108" s="53"/>
      <c r="H1108" s="20">
        <f ca="1">INDIRECT(_xlfn.TEXTJOIN("",TRUE,A1118,"!",ADDRESS(19+(A1119-1)*A1115,6)))</f>
        <v>1</v>
      </c>
      <c r="I1108" s="20" t="str">
        <f ca="1">INDIRECT(_xlfn.TEXTJOIN("",TRUE,A1118,"!",ADDRESS(19+(A1119-1)*A1115,13)))</f>
        <v>O</v>
      </c>
      <c r="J1108" s="20">
        <f ca="1">INDIRECT(_xlfn.TEXTJOIN("",TRUE,A1118,"!",ADDRESS(19+(A1119-1)*A1115,14)))</f>
        <v>10</v>
      </c>
    </row>
    <row r="1109" spans="1:10" ht="27.95" customHeight="1" x14ac:dyDescent="0.25">
      <c r="A1109" s="49" t="str">
        <f ca="1">INDIRECT(_xlfn.TEXTJOIN("",TRUE,A1118,"!",ADDRESS(20+(A1119-1)*A1115,1)))</f>
        <v>CSP 001</v>
      </c>
      <c r="B1109" s="50"/>
      <c r="C1109" s="51" t="str">
        <f ca="1">INDIRECT(_xlfn.TEXTJOIN("",TRUE,A1118,"!",ADDRESS(20+(A1119-1)*A1115,2)))</f>
        <v>Programming for Problem Solving Lab</v>
      </c>
      <c r="D1109" s="52"/>
      <c r="E1109" s="52"/>
      <c r="F1109" s="52"/>
      <c r="G1109" s="53"/>
      <c r="H1109" s="20">
        <f ca="1">INDIRECT(_xlfn.TEXTJOIN("",TRUE,A1118,"!",ADDRESS(20+(A1119-1)*A1115,6)))</f>
        <v>1</v>
      </c>
      <c r="I1109" s="20" t="str">
        <f ca="1">INDIRECT(_xlfn.TEXTJOIN("",TRUE,A1118,"!",ADDRESS(20+(A1119-1)*A1115,13)))</f>
        <v>O</v>
      </c>
      <c r="J1109" s="20">
        <f ca="1">INDIRECT(_xlfn.TEXTJOIN("",TRUE,A1118,"!",ADDRESS(20+(A1119-1)*A1115,14)))</f>
        <v>10</v>
      </c>
    </row>
    <row r="1110" spans="1:10" ht="27.95" customHeight="1" x14ac:dyDescent="0.25">
      <c r="A1110" s="49" t="str">
        <f ca="1">INDIRECT(_xlfn.TEXTJOIN("",TRUE,A1118,"!",ADDRESS(21+(A1119-1)*A1115,1)))</f>
        <v>MEP 002</v>
      </c>
      <c r="B1110" s="50"/>
      <c r="C1110" s="51" t="str">
        <f ca="1">INDIRECT(_xlfn.TEXTJOIN("",TRUE,A1118,"!",ADDRESS(21+(A1119-1)*A1115,2)))</f>
        <v>Engineering Graphics &amp; Design Lab</v>
      </c>
      <c r="D1110" s="52"/>
      <c r="E1110" s="52"/>
      <c r="F1110" s="52"/>
      <c r="G1110" s="53"/>
      <c r="H1110" s="20">
        <f ca="1">INDIRECT(_xlfn.TEXTJOIN("",TRUE,A1118,"!",ADDRESS(21+(A1119-1)*A1115,6)))</f>
        <v>2</v>
      </c>
      <c r="I1110" s="20" t="str">
        <f ca="1">INDIRECT(_xlfn.TEXTJOIN("",TRUE,A1118,"!",ADDRESS(21+(A1119-1)*A1115,13)))</f>
        <v>O</v>
      </c>
      <c r="J1110" s="20">
        <f ca="1">INDIRECT(_xlfn.TEXTJOIN("",TRUE,A1118,"!",ADDRESS(21+(A1119-1)*A1115,14)))</f>
        <v>10</v>
      </c>
    </row>
    <row r="1111" spans="1:10" ht="27.95" customHeight="1" x14ac:dyDescent="0.25">
      <c r="A1111" s="49" t="str">
        <f ca="1">INDIRECT(_xlfn.TEXTJOIN("",TRUE,A1118,"!",ADDRESS(22+(A1119-1)*A1115,1)))</f>
        <v>AHP 003</v>
      </c>
      <c r="B1111" s="50"/>
      <c r="C1111" s="51" t="str">
        <f ca="1">INDIRECT(_xlfn.TEXTJOIN("",TRUE,A1118,"!",ADDRESS(22+(A1119-1)*A1115,2)))</f>
        <v>Introduction to Digital Marketing Lab</v>
      </c>
      <c r="D1111" s="52"/>
      <c r="E1111" s="52"/>
      <c r="F1111" s="52"/>
      <c r="G1111" s="53"/>
      <c r="H1111" s="20">
        <f ca="1">INDIRECT(_xlfn.TEXTJOIN("",TRUE,A1118,"!",ADDRESS(22+(A1119-1)*A1115,6)))</f>
        <v>1</v>
      </c>
      <c r="I1111" s="20" t="str">
        <f ca="1">INDIRECT(_xlfn.TEXTJOIN("",TRUE,A1118,"!",ADDRESS(22+(A1119-1)*A1115,13)))</f>
        <v>A+</v>
      </c>
      <c r="J1111" s="20">
        <f ca="1">INDIRECT(_xlfn.TEXTJOIN("",TRUE,A1118,"!",ADDRESS(22+(A1119-1)*A1115,14)))</f>
        <v>9</v>
      </c>
    </row>
    <row r="1112" spans="1:10" ht="27.95" customHeight="1" x14ac:dyDescent="0.25">
      <c r="A1112" s="49" t="str">
        <f ca="1">INDIRECT(_xlfn.TEXTJOIN("",TRUE,A1118,"!",ADDRESS(23+(A1119-1)*A1115,1)))</f>
        <v>AHP 005</v>
      </c>
      <c r="B1112" s="50"/>
      <c r="C1112" s="51" t="str">
        <f ca="1">INDIRECT(_xlfn.TEXTJOIN("",TRUE,A1118,"!",ADDRESS(23+(A1119-1)*A1115,2)))</f>
        <v>Self Employment &amp; Entrepreneurship Development</v>
      </c>
      <c r="D1112" s="52"/>
      <c r="E1112" s="52"/>
      <c r="F1112" s="52"/>
      <c r="G1112" s="53"/>
      <c r="H1112" s="20">
        <f ca="1">INDIRECT(_xlfn.TEXTJOIN("",TRUE,A1118,"!",ADDRESS(23+(A1119-1)*A1115,6)))</f>
        <v>1</v>
      </c>
      <c r="I1112" s="20" t="str">
        <f ca="1">INDIRECT(_xlfn.TEXTJOIN("",TRUE,A1118,"!",ADDRESS(23+(A1119-1)*A1115,13)))</f>
        <v>A+</v>
      </c>
      <c r="J1112" s="20">
        <f ca="1">INDIRECT(_xlfn.TEXTJOIN("",TRUE,A1118,"!",ADDRESS(23+(A1119-1)*A1115,14)))</f>
        <v>9</v>
      </c>
    </row>
    <row r="1113" spans="1:10" ht="27.95" customHeight="1" x14ac:dyDescent="0.25">
      <c r="A1113" s="49" t="str">
        <f ca="1">INDIRECT(_xlfn.TEXTJOIN("",TRUE,A1118,"!",ADDRESS(24+(A1119-1)*A1115,1)))</f>
        <v>GP 02</v>
      </c>
      <c r="B1113" s="50"/>
      <c r="C1113" s="51" t="str">
        <f ca="1">INDIRECT(_xlfn.TEXTJOIN("",TRUE,A1118,"!",ADDRESS(24+(A1119-1)*A1115,2)))</f>
        <v>General Proficiency ($)</v>
      </c>
      <c r="D1113" s="52"/>
      <c r="E1113" s="52"/>
      <c r="F1113" s="52"/>
      <c r="G1113" s="53"/>
      <c r="H1113" s="20">
        <f ca="1">INDIRECT(_xlfn.TEXTJOIN("",TRUE,A1118,"!",ADDRESS(24+(A1119-1)*A1115,6)))</f>
        <v>0</v>
      </c>
      <c r="I1113" s="54" t="str">
        <f ca="1">INDIRECT(_xlfn.TEXTJOIN("",TRUE,A1118,"!",ADDRESS(24+(A1119-1)*A1115,13)))</f>
        <v>Excellent</v>
      </c>
      <c r="J1113" s="55"/>
    </row>
    <row r="1114" spans="1:10" ht="27.95" customHeight="1" x14ac:dyDescent="0.25">
      <c r="A1114" s="56" t="s">
        <v>54</v>
      </c>
      <c r="B1114" s="56"/>
      <c r="C1114" s="56"/>
      <c r="D1114" s="56"/>
      <c r="E1114" s="56"/>
      <c r="F1114" s="56"/>
      <c r="G1114" s="56"/>
      <c r="H1114" s="16">
        <f ca="1">SUM(H1102:H1113)</f>
        <v>23</v>
      </c>
      <c r="I1114" s="16" t="s">
        <v>46</v>
      </c>
      <c r="J1114" s="16" t="e">
        <f ca="1">SUMPRODUCT(J1102:J1112,H1102:H1112)</f>
        <v>#N/A</v>
      </c>
    </row>
    <row r="1115" spans="1:10" ht="27.95" customHeight="1" x14ac:dyDescent="0.25">
      <c r="A1115" s="22">
        <f>ROWS(A1102:B1113)+9</f>
        <v>21</v>
      </c>
      <c r="B1115" s="17"/>
      <c r="C1115" s="17"/>
      <c r="D1115" s="17"/>
      <c r="E1115" s="17"/>
      <c r="F1115" s="17"/>
      <c r="G1115" s="17"/>
      <c r="H1115" s="17"/>
      <c r="I1115" s="17"/>
      <c r="J1115" s="17"/>
    </row>
    <row r="1116" spans="1:10" ht="27.95" customHeight="1" x14ac:dyDescent="0.25">
      <c r="A1116" s="57" t="s">
        <v>42</v>
      </c>
      <c r="B1116" s="57"/>
      <c r="C1116" s="21">
        <f ca="1">INDIRECT(_xlfn.TEXTJOIN("",TRUE,A1118,"!",ADDRESS(5+A1119*A1115,12)))</f>
        <v>19</v>
      </c>
      <c r="D1116" s="57" t="s">
        <v>40</v>
      </c>
      <c r="E1116" s="57"/>
      <c r="F1116" s="18" t="e">
        <f ca="1">INDIRECT(_xlfn.TEXTJOIN("",TRUE,A1118,"!",ADDRESS(5+A1119*A1115,8)))</f>
        <v>#N/A</v>
      </c>
      <c r="G1116" s="57" t="s">
        <v>41</v>
      </c>
      <c r="H1116" s="57"/>
      <c r="I1116" s="58" t="e">
        <f ca="1">INDIRECT(_xlfn.TEXTJOIN("",TRUE,A1118,"!",ADDRESS(5+A1119*A1115,10)))</f>
        <v>#N/A</v>
      </c>
      <c r="J1116" s="58"/>
    </row>
    <row r="1117" spans="1:10" ht="27.95" customHeight="1" x14ac:dyDescent="0.25">
      <c r="A1117" s="19" t="s">
        <v>38</v>
      </c>
      <c r="B1117" s="59" t="e">
        <f ca="1">INDIRECT(_xlfn.TEXTJOIN("",TRUE,A1118,"!",ADDRESS(5+A1119*A1115,2)))</f>
        <v>#N/A</v>
      </c>
      <c r="C1117" s="59"/>
      <c r="D1117" s="60" t="s">
        <v>39</v>
      </c>
      <c r="E1117" s="60"/>
      <c r="F1117" s="61" t="e">
        <f ca="1">INDIRECT(_xlfn.TEXTJOIN("",TRUE,A1118,"!",ADDRESS(5+A1119*A1115,5)))</f>
        <v>#N/A</v>
      </c>
      <c r="G1117" s="61"/>
      <c r="H1117" s="61"/>
      <c r="I1117" s="61"/>
      <c r="J1117" s="61"/>
    </row>
    <row r="1118" spans="1:10" ht="27.95" customHeight="1" x14ac:dyDescent="0.25">
      <c r="A1118" s="22" t="str">
        <f>A1097</f>
        <v>TC_II</v>
      </c>
    </row>
    <row r="1119" spans="1:10" ht="27.95" customHeight="1" x14ac:dyDescent="0.25">
      <c r="A1119" s="22">
        <f>A1098+1</f>
        <v>53</v>
      </c>
    </row>
    <row r="1120" spans="1:10" ht="27.95" customHeight="1" x14ac:dyDescent="0.25">
      <c r="A1120" s="62" t="s">
        <v>26</v>
      </c>
      <c r="B1120" s="62"/>
      <c r="C1120" s="62" t="str">
        <f ca="1">INDIRECT(_xlfn.TEXTJOIN("",TRUE,A1139,"!",ADDRESS(9+(A1140-1)*A1136,2)))</f>
        <v>TANUJ CHAUHAN</v>
      </c>
      <c r="D1120" s="62"/>
      <c r="E1120" s="62"/>
      <c r="F1120" s="62" t="s">
        <v>52</v>
      </c>
      <c r="G1120" s="62"/>
      <c r="H1120" s="62"/>
      <c r="I1120" s="63">
        <f ca="1">INDIRECT(_xlfn.TEXTJOIN("",TRUE,A1139,"!",ADDRESS(9+(A1140-1)*A1136,9)))</f>
        <v>250090101054</v>
      </c>
      <c r="J1120" s="63"/>
    </row>
    <row r="1121" spans="1:10" ht="27.95" customHeight="1" x14ac:dyDescent="0.25">
      <c r="A1121" s="62" t="s">
        <v>27</v>
      </c>
      <c r="B1121" s="62"/>
      <c r="C1121" s="62" t="str">
        <f ca="1">INDIRECT(_xlfn.TEXTJOIN("",TRUE,A1139,"!",ADDRESS(9+(A1140-1)*A1136,5)))</f>
        <v>TOLA RAM CHAUHAN</v>
      </c>
      <c r="D1121" s="62"/>
      <c r="E1121" s="62"/>
      <c r="F1121" s="64" t="s">
        <v>53</v>
      </c>
      <c r="G1121" s="64"/>
      <c r="H1121" s="64"/>
      <c r="I1121" s="63">
        <f ca="1">INDIRECT(_xlfn.TEXTJOIN("",TRUE,A1139,"!",ADDRESS(9+(A1140-1)*A1136,13)))</f>
        <v>0</v>
      </c>
      <c r="J1121" s="63"/>
    </row>
    <row r="1122" spans="1:10" ht="27.95" customHeight="1" x14ac:dyDescent="0.25">
      <c r="A1122" s="59" t="s">
        <v>30</v>
      </c>
      <c r="B1122" s="59"/>
      <c r="C1122" s="59" t="s">
        <v>31</v>
      </c>
      <c r="D1122" s="59"/>
      <c r="E1122" s="59"/>
      <c r="F1122" s="59"/>
      <c r="G1122" s="59"/>
      <c r="H1122" s="15" t="s">
        <v>32</v>
      </c>
      <c r="I1122" s="15" t="s">
        <v>12</v>
      </c>
      <c r="J1122" s="15" t="s">
        <v>36</v>
      </c>
    </row>
    <row r="1123" spans="1:10" ht="27.95" customHeight="1" x14ac:dyDescent="0.25">
      <c r="A1123" s="49" t="str">
        <f ca="1">INDIRECT(_xlfn.TEXTJOIN("",TRUE,A1139,"!",ADDRESS(13+(A1140-1)*A1136,1)))</f>
        <v>AHT 001</v>
      </c>
      <c r="B1123" s="50"/>
      <c r="C1123" s="51" t="str">
        <f ca="1">INDIRECT(_xlfn.TEXTJOIN("",TRUE,A1139,"!",ADDRESS(13+(A1140-1)*A1136,2)))</f>
        <v>Engineering Physics</v>
      </c>
      <c r="D1123" s="52"/>
      <c r="E1123" s="52"/>
      <c r="F1123" s="52"/>
      <c r="G1123" s="53"/>
      <c r="H1123" s="20">
        <f ca="1">INDIRECT(_xlfn.TEXTJOIN("",TRUE,A1139,"!",ADDRESS(13+(A1140-1)*A1136,6)))</f>
        <v>4</v>
      </c>
      <c r="I1123" s="20" t="b">
        <f ca="1">INDIRECT(_xlfn.TEXTJOIN("",TRUE,A1139,"!",ADDRESS(13+(A1140-1)*A1136,13)))</f>
        <v>0</v>
      </c>
      <c r="J1123" s="20" t="e">
        <f ca="1">INDIRECT(_xlfn.TEXTJOIN("",TRUE,A1139,"!",ADDRESS(13+(A1140-1)*A1136,14)))</f>
        <v>#N/A</v>
      </c>
    </row>
    <row r="1124" spans="1:10" ht="27.95" customHeight="1" x14ac:dyDescent="0.25">
      <c r="A1124" s="49" t="str">
        <f ca="1">INDIRECT(_xlfn.TEXTJOIN("",TRUE,A1139,"!",ADDRESS(14+(A1140-1)*A1136,1)))</f>
        <v>AHT 005</v>
      </c>
      <c r="B1124" s="50"/>
      <c r="C1124" s="51" t="str">
        <f ca="1">INDIRECT(_xlfn.TEXTJOIN("",TRUE,A1139,"!",ADDRESS(14+(A1140-1)*A1136,2)))</f>
        <v>Analytical Mathematics</v>
      </c>
      <c r="D1124" s="52"/>
      <c r="E1124" s="52"/>
      <c r="F1124" s="52"/>
      <c r="G1124" s="53"/>
      <c r="H1124" s="20">
        <f ca="1">INDIRECT(_xlfn.TEXTJOIN("",TRUE,A1139,"!",ADDRESS(14+(A1140-1)*A1136,6)))</f>
        <v>4</v>
      </c>
      <c r="I1124" s="20" t="str">
        <f ca="1">INDIRECT(_xlfn.TEXTJOIN("",TRUE,A1139,"!",ADDRESS(14+(A1140-1)*A1136,13)))</f>
        <v>B+</v>
      </c>
      <c r="J1124" s="20">
        <f ca="1">INDIRECT(_xlfn.TEXTJOIN("",TRUE,A1139,"!",ADDRESS(14+(A1140-1)*A1136,14)))</f>
        <v>7</v>
      </c>
    </row>
    <row r="1125" spans="1:10" ht="27.95" customHeight="1" x14ac:dyDescent="0.25">
      <c r="A1125" s="49" t="str">
        <f ca="1">INDIRECT(_xlfn.TEXTJOIN("",TRUE,A1139,"!",ADDRESS(15+(A1140-1)*A1136,1)))</f>
        <v>EET 001</v>
      </c>
      <c r="B1125" s="50"/>
      <c r="C1125" s="51" t="str">
        <f ca="1">INDIRECT(_xlfn.TEXTJOIN("",TRUE,A1139,"!",ADDRESS(15+(A1140-1)*A1136,2)))</f>
        <v>Basic Electrical Engineering</v>
      </c>
      <c r="D1125" s="52"/>
      <c r="E1125" s="52"/>
      <c r="F1125" s="52"/>
      <c r="G1125" s="53"/>
      <c r="H1125" s="20">
        <f ca="1">INDIRECT(_xlfn.TEXTJOIN("",TRUE,A1139,"!",ADDRESS(15+(A1140-1)*A1136,6)))</f>
        <v>4</v>
      </c>
      <c r="I1125" s="20" t="str">
        <f ca="1">INDIRECT(_xlfn.TEXTJOIN("",TRUE,A1139,"!",ADDRESS(15+(A1140-1)*A1136,13)))</f>
        <v>A+</v>
      </c>
      <c r="J1125" s="20">
        <f ca="1">INDIRECT(_xlfn.TEXTJOIN("",TRUE,A1139,"!",ADDRESS(15+(A1140-1)*A1136,14)))</f>
        <v>9</v>
      </c>
    </row>
    <row r="1126" spans="1:10" ht="27.95" customHeight="1" x14ac:dyDescent="0.25">
      <c r="A1126" s="49" t="str">
        <f ca="1">INDIRECT(_xlfn.TEXTJOIN("",TRUE,A1139,"!",ADDRESS(16+(A1140-1)*A1136,1)))</f>
        <v>CST 001</v>
      </c>
      <c r="B1126" s="50"/>
      <c r="C1126" s="51" t="str">
        <f ca="1">INDIRECT(_xlfn.TEXTJOIN("",TRUE,A1139,"!",ADDRESS(16+(A1140-1)*A1136,2)))</f>
        <v>Programming for Problem Solving</v>
      </c>
      <c r="D1126" s="52"/>
      <c r="E1126" s="52"/>
      <c r="F1126" s="52"/>
      <c r="G1126" s="53"/>
      <c r="H1126" s="20">
        <f ca="1">INDIRECT(_xlfn.TEXTJOIN("",TRUE,A1139,"!",ADDRESS(16+(A1140-1)*A1136,6)))</f>
        <v>4</v>
      </c>
      <c r="I1126" s="20" t="str">
        <f ca="1">INDIRECT(_xlfn.TEXTJOIN("",TRUE,A1139,"!",ADDRESS(16+(A1140-1)*A1136,13)))</f>
        <v>O</v>
      </c>
      <c r="J1126" s="20">
        <f ca="1">INDIRECT(_xlfn.TEXTJOIN("",TRUE,A1139,"!",ADDRESS(16+(A1140-1)*A1136,14)))</f>
        <v>10</v>
      </c>
    </row>
    <row r="1127" spans="1:10" ht="27.95" customHeight="1" x14ac:dyDescent="0.25">
      <c r="A1127" s="49" t="str">
        <f ca="1">INDIRECT(_xlfn.TEXTJOIN("",TRUE,A1139,"!",ADDRESS(17+(A1140-1)*A1136,1)))</f>
        <v>AHT 004</v>
      </c>
      <c r="B1127" s="50"/>
      <c r="C1127" s="51" t="str">
        <f ca="1">INDIRECT(_xlfn.TEXTJOIN("",TRUE,A1139,"!",ADDRESS(17+(A1140-1)*A1136,2)))</f>
        <v>Environmental Studies ($)</v>
      </c>
      <c r="D1127" s="52"/>
      <c r="E1127" s="52"/>
      <c r="F1127" s="52"/>
      <c r="G1127" s="53"/>
      <c r="H1127" s="20">
        <f ca="1">INDIRECT(_xlfn.TEXTJOIN("",TRUE,A1139,"!",ADDRESS(17+(A1140-1)*A1136,6)))</f>
        <v>0</v>
      </c>
      <c r="I1127" s="20" t="str">
        <f ca="1">INDIRECT(_xlfn.TEXTJOIN("",TRUE,A1139,"!",ADDRESS(17+(A1140-1)*A1136,13)))</f>
        <v>A+</v>
      </c>
      <c r="J1127" s="20">
        <f ca="1">INDIRECT(_xlfn.TEXTJOIN("",TRUE,A1139,"!",ADDRESS(17+(A1140-1)*A1136,14)))</f>
        <v>9</v>
      </c>
    </row>
    <row r="1128" spans="1:10" ht="27.95" customHeight="1" x14ac:dyDescent="0.25">
      <c r="A1128" s="49" t="str">
        <f ca="1">INDIRECT(_xlfn.TEXTJOIN("",TRUE,A1139,"!",ADDRESS(18+(A1140-1)*A1136,1)))</f>
        <v>AHP 001</v>
      </c>
      <c r="B1128" s="50"/>
      <c r="C1128" s="51" t="str">
        <f ca="1">INDIRECT(_xlfn.TEXTJOIN("",TRUE,A1139,"!",ADDRESS(18+(A1140-1)*A1136,2)))</f>
        <v>Engineering Physics Lab</v>
      </c>
      <c r="D1128" s="52"/>
      <c r="E1128" s="52"/>
      <c r="F1128" s="52"/>
      <c r="G1128" s="53"/>
      <c r="H1128" s="20">
        <f ca="1">INDIRECT(_xlfn.TEXTJOIN("",TRUE,A1139,"!",ADDRESS(18+(A1140-1)*A1136,6)))</f>
        <v>1</v>
      </c>
      <c r="I1128" s="20" t="str">
        <f ca="1">INDIRECT(_xlfn.TEXTJOIN("",TRUE,A1139,"!",ADDRESS(18+(A1140-1)*A1136,13)))</f>
        <v>A+</v>
      </c>
      <c r="J1128" s="20">
        <f ca="1">INDIRECT(_xlfn.TEXTJOIN("",TRUE,A1139,"!",ADDRESS(18+(A1140-1)*A1136,14)))</f>
        <v>9</v>
      </c>
    </row>
    <row r="1129" spans="1:10" ht="27.95" customHeight="1" x14ac:dyDescent="0.25">
      <c r="A1129" s="49" t="str">
        <f ca="1">INDIRECT(_xlfn.TEXTJOIN("",TRUE,A1139,"!",ADDRESS(19+(A1140-1)*A1136,1)))</f>
        <v>EEP 001</v>
      </c>
      <c r="B1129" s="50"/>
      <c r="C1129" s="51" t="str">
        <f ca="1">INDIRECT(_xlfn.TEXTJOIN("",TRUE,A1139,"!",ADDRESS(19+(A1140-1)*A1136,2)))</f>
        <v>Basic Electrical Engineering Lab</v>
      </c>
      <c r="D1129" s="52"/>
      <c r="E1129" s="52"/>
      <c r="F1129" s="52"/>
      <c r="G1129" s="53"/>
      <c r="H1129" s="20">
        <f ca="1">INDIRECT(_xlfn.TEXTJOIN("",TRUE,A1139,"!",ADDRESS(19+(A1140-1)*A1136,6)))</f>
        <v>1</v>
      </c>
      <c r="I1129" s="20" t="str">
        <f ca="1">INDIRECT(_xlfn.TEXTJOIN("",TRUE,A1139,"!",ADDRESS(19+(A1140-1)*A1136,13)))</f>
        <v>A+</v>
      </c>
      <c r="J1129" s="20">
        <f ca="1">INDIRECT(_xlfn.TEXTJOIN("",TRUE,A1139,"!",ADDRESS(19+(A1140-1)*A1136,14)))</f>
        <v>9</v>
      </c>
    </row>
    <row r="1130" spans="1:10" ht="27.95" customHeight="1" x14ac:dyDescent="0.25">
      <c r="A1130" s="49" t="str">
        <f ca="1">INDIRECT(_xlfn.TEXTJOIN("",TRUE,A1139,"!",ADDRESS(20+(A1140-1)*A1136,1)))</f>
        <v>CSP 001</v>
      </c>
      <c r="B1130" s="50"/>
      <c r="C1130" s="51" t="str">
        <f ca="1">INDIRECT(_xlfn.TEXTJOIN("",TRUE,A1139,"!",ADDRESS(20+(A1140-1)*A1136,2)))</f>
        <v>Programming for Problem Solving Lab</v>
      </c>
      <c r="D1130" s="52"/>
      <c r="E1130" s="52"/>
      <c r="F1130" s="52"/>
      <c r="G1130" s="53"/>
      <c r="H1130" s="20">
        <f ca="1">INDIRECT(_xlfn.TEXTJOIN("",TRUE,A1139,"!",ADDRESS(20+(A1140-1)*A1136,6)))</f>
        <v>1</v>
      </c>
      <c r="I1130" s="20" t="str">
        <f ca="1">INDIRECT(_xlfn.TEXTJOIN("",TRUE,A1139,"!",ADDRESS(20+(A1140-1)*A1136,13)))</f>
        <v>O</v>
      </c>
      <c r="J1130" s="20">
        <f ca="1">INDIRECT(_xlfn.TEXTJOIN("",TRUE,A1139,"!",ADDRESS(20+(A1140-1)*A1136,14)))</f>
        <v>10</v>
      </c>
    </row>
    <row r="1131" spans="1:10" ht="27.95" customHeight="1" x14ac:dyDescent="0.25">
      <c r="A1131" s="49" t="str">
        <f ca="1">INDIRECT(_xlfn.TEXTJOIN("",TRUE,A1139,"!",ADDRESS(21+(A1140-1)*A1136,1)))</f>
        <v>MEP 002</v>
      </c>
      <c r="B1131" s="50"/>
      <c r="C1131" s="51" t="str">
        <f ca="1">INDIRECT(_xlfn.TEXTJOIN("",TRUE,A1139,"!",ADDRESS(21+(A1140-1)*A1136,2)))</f>
        <v>Engineering Graphics &amp; Design Lab</v>
      </c>
      <c r="D1131" s="52"/>
      <c r="E1131" s="52"/>
      <c r="F1131" s="52"/>
      <c r="G1131" s="53"/>
      <c r="H1131" s="20">
        <f ca="1">INDIRECT(_xlfn.TEXTJOIN("",TRUE,A1139,"!",ADDRESS(21+(A1140-1)*A1136,6)))</f>
        <v>2</v>
      </c>
      <c r="I1131" s="20" t="str">
        <f ca="1">INDIRECT(_xlfn.TEXTJOIN("",TRUE,A1139,"!",ADDRESS(21+(A1140-1)*A1136,13)))</f>
        <v>A</v>
      </c>
      <c r="J1131" s="20">
        <f ca="1">INDIRECT(_xlfn.TEXTJOIN("",TRUE,A1139,"!",ADDRESS(21+(A1140-1)*A1136,14)))</f>
        <v>8</v>
      </c>
    </row>
    <row r="1132" spans="1:10" ht="27.95" customHeight="1" x14ac:dyDescent="0.25">
      <c r="A1132" s="49" t="str">
        <f ca="1">INDIRECT(_xlfn.TEXTJOIN("",TRUE,A1139,"!",ADDRESS(22+(A1140-1)*A1136,1)))</f>
        <v>AHP 003</v>
      </c>
      <c r="B1132" s="50"/>
      <c r="C1132" s="51" t="str">
        <f ca="1">INDIRECT(_xlfn.TEXTJOIN("",TRUE,A1139,"!",ADDRESS(22+(A1140-1)*A1136,2)))</f>
        <v>Introduction to Digital Marketing Lab</v>
      </c>
      <c r="D1132" s="52"/>
      <c r="E1132" s="52"/>
      <c r="F1132" s="52"/>
      <c r="G1132" s="53"/>
      <c r="H1132" s="20">
        <f ca="1">INDIRECT(_xlfn.TEXTJOIN("",TRUE,A1139,"!",ADDRESS(22+(A1140-1)*A1136,6)))</f>
        <v>1</v>
      </c>
      <c r="I1132" s="20" t="str">
        <f ca="1">INDIRECT(_xlfn.TEXTJOIN("",TRUE,A1139,"!",ADDRESS(22+(A1140-1)*A1136,13)))</f>
        <v>A+</v>
      </c>
      <c r="J1132" s="20">
        <f ca="1">INDIRECT(_xlfn.TEXTJOIN("",TRUE,A1139,"!",ADDRESS(22+(A1140-1)*A1136,14)))</f>
        <v>9</v>
      </c>
    </row>
    <row r="1133" spans="1:10" ht="27.95" customHeight="1" x14ac:dyDescent="0.25">
      <c r="A1133" s="49" t="str">
        <f ca="1">INDIRECT(_xlfn.TEXTJOIN("",TRUE,A1139,"!",ADDRESS(23+(A1140-1)*A1136,1)))</f>
        <v>AHP 005</v>
      </c>
      <c r="B1133" s="50"/>
      <c r="C1133" s="51" t="str">
        <f ca="1">INDIRECT(_xlfn.TEXTJOIN("",TRUE,A1139,"!",ADDRESS(23+(A1140-1)*A1136,2)))</f>
        <v>Self Employment &amp; Entrepreneurship Development</v>
      </c>
      <c r="D1133" s="52"/>
      <c r="E1133" s="52"/>
      <c r="F1133" s="52"/>
      <c r="G1133" s="53"/>
      <c r="H1133" s="20">
        <f ca="1">INDIRECT(_xlfn.TEXTJOIN("",TRUE,A1139,"!",ADDRESS(23+(A1140-1)*A1136,6)))</f>
        <v>1</v>
      </c>
      <c r="I1133" s="20" t="str">
        <f ca="1">INDIRECT(_xlfn.TEXTJOIN("",TRUE,A1139,"!",ADDRESS(23+(A1140-1)*A1136,13)))</f>
        <v>A+</v>
      </c>
      <c r="J1133" s="20">
        <f ca="1">INDIRECT(_xlfn.TEXTJOIN("",TRUE,A1139,"!",ADDRESS(23+(A1140-1)*A1136,14)))</f>
        <v>9</v>
      </c>
    </row>
    <row r="1134" spans="1:10" ht="27.95" customHeight="1" x14ac:dyDescent="0.25">
      <c r="A1134" s="49" t="str">
        <f ca="1">INDIRECT(_xlfn.TEXTJOIN("",TRUE,A1139,"!",ADDRESS(24+(A1140-1)*A1136,1)))</f>
        <v>GP 02</v>
      </c>
      <c r="B1134" s="50"/>
      <c r="C1134" s="51" t="str">
        <f ca="1">INDIRECT(_xlfn.TEXTJOIN("",TRUE,A1139,"!",ADDRESS(24+(A1140-1)*A1136,2)))</f>
        <v>General Proficiency ($)</v>
      </c>
      <c r="D1134" s="52"/>
      <c r="E1134" s="52"/>
      <c r="F1134" s="52"/>
      <c r="G1134" s="53"/>
      <c r="H1134" s="20">
        <f ca="1">INDIRECT(_xlfn.TEXTJOIN("",TRUE,A1139,"!",ADDRESS(24+(A1140-1)*A1136,6)))</f>
        <v>0</v>
      </c>
      <c r="I1134" s="54" t="str">
        <f ca="1">INDIRECT(_xlfn.TEXTJOIN("",TRUE,A1139,"!",ADDRESS(24+(A1140-1)*A1136,13)))</f>
        <v>Excellent</v>
      </c>
      <c r="J1134" s="55"/>
    </row>
    <row r="1135" spans="1:10" ht="27.95" customHeight="1" x14ac:dyDescent="0.25">
      <c r="A1135" s="56" t="s">
        <v>54</v>
      </c>
      <c r="B1135" s="56"/>
      <c r="C1135" s="56"/>
      <c r="D1135" s="56"/>
      <c r="E1135" s="56"/>
      <c r="F1135" s="56"/>
      <c r="G1135" s="56"/>
      <c r="H1135" s="16">
        <f ca="1">SUM(H1123:H1134)</f>
        <v>23</v>
      </c>
      <c r="I1135" s="16" t="s">
        <v>46</v>
      </c>
      <c r="J1135" s="16" t="e">
        <f ca="1">SUMPRODUCT(J1123:J1133,H1123:H1133)</f>
        <v>#N/A</v>
      </c>
    </row>
    <row r="1136" spans="1:10" ht="27.95" customHeight="1" x14ac:dyDescent="0.25">
      <c r="A1136" s="22">
        <f>ROWS(A1123:B1134)+9</f>
        <v>21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spans="1:10" ht="27.95" customHeight="1" x14ac:dyDescent="0.25">
      <c r="A1137" s="57" t="s">
        <v>42</v>
      </c>
      <c r="B1137" s="57"/>
      <c r="C1137" s="21">
        <f ca="1">INDIRECT(_xlfn.TEXTJOIN("",TRUE,A1139,"!",ADDRESS(5+A1140*A1136,12)))</f>
        <v>19</v>
      </c>
      <c r="D1137" s="57" t="s">
        <v>40</v>
      </c>
      <c r="E1137" s="57"/>
      <c r="F1137" s="18" t="e">
        <f ca="1">INDIRECT(_xlfn.TEXTJOIN("",TRUE,A1139,"!",ADDRESS(5+A1140*A1136,8)))</f>
        <v>#N/A</v>
      </c>
      <c r="G1137" s="57" t="s">
        <v>41</v>
      </c>
      <c r="H1137" s="57"/>
      <c r="I1137" s="58" t="e">
        <f ca="1">INDIRECT(_xlfn.TEXTJOIN("",TRUE,A1139,"!",ADDRESS(5+A1140*A1136,10)))</f>
        <v>#N/A</v>
      </c>
      <c r="J1137" s="58"/>
    </row>
    <row r="1138" spans="1:10" ht="27.95" customHeight="1" x14ac:dyDescent="0.25">
      <c r="A1138" s="19" t="s">
        <v>38</v>
      </c>
      <c r="B1138" s="59" t="e">
        <f ca="1">INDIRECT(_xlfn.TEXTJOIN("",TRUE,A1139,"!",ADDRESS(5+A1140*A1136,2)))</f>
        <v>#N/A</v>
      </c>
      <c r="C1138" s="59"/>
      <c r="D1138" s="60" t="s">
        <v>39</v>
      </c>
      <c r="E1138" s="60"/>
      <c r="F1138" s="61" t="e">
        <f ca="1">INDIRECT(_xlfn.TEXTJOIN("",TRUE,A1139,"!",ADDRESS(5+A1140*A1136,5)))</f>
        <v>#N/A</v>
      </c>
      <c r="G1138" s="61"/>
      <c r="H1138" s="61"/>
      <c r="I1138" s="61"/>
      <c r="J1138" s="61"/>
    </row>
    <row r="1139" spans="1:10" ht="27.95" customHeight="1" x14ac:dyDescent="0.25">
      <c r="A1139" s="22" t="str">
        <f>A1118</f>
        <v>TC_II</v>
      </c>
    </row>
    <row r="1140" spans="1:10" ht="27.95" customHeight="1" x14ac:dyDescent="0.25">
      <c r="A1140" s="22">
        <f>A1119+1</f>
        <v>54</v>
      </c>
    </row>
    <row r="1141" spans="1:10" ht="27.95" customHeight="1" x14ac:dyDescent="0.25">
      <c r="A1141" s="62" t="s">
        <v>26</v>
      </c>
      <c r="B1141" s="62"/>
      <c r="C1141" s="62" t="str">
        <f ca="1">INDIRECT(_xlfn.TEXTJOIN("",TRUE,A1160,"!",ADDRESS(9+(A1161-1)*A1157,2)))</f>
        <v>TARUN PANT</v>
      </c>
      <c r="D1141" s="62"/>
      <c r="E1141" s="62"/>
      <c r="F1141" s="62" t="s">
        <v>52</v>
      </c>
      <c r="G1141" s="62"/>
      <c r="H1141" s="62"/>
      <c r="I1141" s="63">
        <f ca="1">INDIRECT(_xlfn.TEXTJOIN("",TRUE,A1160,"!",ADDRESS(9+(A1161-1)*A1157,9)))</f>
        <v>250090101055</v>
      </c>
      <c r="J1141" s="63"/>
    </row>
    <row r="1142" spans="1:10" ht="27.95" customHeight="1" x14ac:dyDescent="0.25">
      <c r="A1142" s="62" t="s">
        <v>27</v>
      </c>
      <c r="B1142" s="62"/>
      <c r="C1142" s="62" t="str">
        <f ca="1">INDIRECT(_xlfn.TEXTJOIN("",TRUE,A1160,"!",ADDRESS(9+(A1161-1)*A1157,5)))</f>
        <v>HEM CHANDRA PANT</v>
      </c>
      <c r="D1142" s="62"/>
      <c r="E1142" s="62"/>
      <c r="F1142" s="64" t="s">
        <v>53</v>
      </c>
      <c r="G1142" s="64"/>
      <c r="H1142" s="64"/>
      <c r="I1142" s="63">
        <f ca="1">INDIRECT(_xlfn.TEXTJOIN("",TRUE,A1160,"!",ADDRESS(9+(A1161-1)*A1157,13)))</f>
        <v>0</v>
      </c>
      <c r="J1142" s="63"/>
    </row>
    <row r="1143" spans="1:10" ht="27.95" customHeight="1" x14ac:dyDescent="0.25">
      <c r="A1143" s="59" t="s">
        <v>30</v>
      </c>
      <c r="B1143" s="59"/>
      <c r="C1143" s="59" t="s">
        <v>31</v>
      </c>
      <c r="D1143" s="59"/>
      <c r="E1143" s="59"/>
      <c r="F1143" s="59"/>
      <c r="G1143" s="59"/>
      <c r="H1143" s="15" t="s">
        <v>32</v>
      </c>
      <c r="I1143" s="15" t="s">
        <v>12</v>
      </c>
      <c r="J1143" s="15" t="s">
        <v>36</v>
      </c>
    </row>
    <row r="1144" spans="1:10" ht="27.95" customHeight="1" x14ac:dyDescent="0.25">
      <c r="A1144" s="49" t="str">
        <f ca="1">INDIRECT(_xlfn.TEXTJOIN("",TRUE,A1160,"!",ADDRESS(13+(A1161-1)*A1157,1)))</f>
        <v>AHT 001</v>
      </c>
      <c r="B1144" s="50"/>
      <c r="C1144" s="51" t="str">
        <f ca="1">INDIRECT(_xlfn.TEXTJOIN("",TRUE,A1160,"!",ADDRESS(13+(A1161-1)*A1157,2)))</f>
        <v>Engineering Physics</v>
      </c>
      <c r="D1144" s="52"/>
      <c r="E1144" s="52"/>
      <c r="F1144" s="52"/>
      <c r="G1144" s="53"/>
      <c r="H1144" s="20">
        <f ca="1">INDIRECT(_xlfn.TEXTJOIN("",TRUE,A1160,"!",ADDRESS(13+(A1161-1)*A1157,6)))</f>
        <v>4</v>
      </c>
      <c r="I1144" s="20" t="b">
        <f ca="1">INDIRECT(_xlfn.TEXTJOIN("",TRUE,A1160,"!",ADDRESS(13+(A1161-1)*A1157,13)))</f>
        <v>0</v>
      </c>
      <c r="J1144" s="20" t="e">
        <f ca="1">INDIRECT(_xlfn.TEXTJOIN("",TRUE,A1160,"!",ADDRESS(13+(A1161-1)*A1157,14)))</f>
        <v>#N/A</v>
      </c>
    </row>
    <row r="1145" spans="1:10" ht="27.95" customHeight="1" x14ac:dyDescent="0.25">
      <c r="A1145" s="49" t="str">
        <f ca="1">INDIRECT(_xlfn.TEXTJOIN("",TRUE,A1160,"!",ADDRESS(14+(A1161-1)*A1157,1)))</f>
        <v>AHT 005</v>
      </c>
      <c r="B1145" s="50"/>
      <c r="C1145" s="51" t="str">
        <f ca="1">INDIRECT(_xlfn.TEXTJOIN("",TRUE,A1160,"!",ADDRESS(14+(A1161-1)*A1157,2)))</f>
        <v>Analytical Mathematics</v>
      </c>
      <c r="D1145" s="52"/>
      <c r="E1145" s="52"/>
      <c r="F1145" s="52"/>
      <c r="G1145" s="53"/>
      <c r="H1145" s="20">
        <f ca="1">INDIRECT(_xlfn.TEXTJOIN("",TRUE,A1160,"!",ADDRESS(14+(A1161-1)*A1157,6)))</f>
        <v>4</v>
      </c>
      <c r="I1145" s="20" t="str">
        <f ca="1">INDIRECT(_xlfn.TEXTJOIN("",TRUE,A1160,"!",ADDRESS(14+(A1161-1)*A1157,13)))</f>
        <v>B+</v>
      </c>
      <c r="J1145" s="20">
        <f ca="1">INDIRECT(_xlfn.TEXTJOIN("",TRUE,A1160,"!",ADDRESS(14+(A1161-1)*A1157,14)))</f>
        <v>7</v>
      </c>
    </row>
    <row r="1146" spans="1:10" ht="27.95" customHeight="1" x14ac:dyDescent="0.25">
      <c r="A1146" s="49" t="str">
        <f ca="1">INDIRECT(_xlfn.TEXTJOIN("",TRUE,A1160,"!",ADDRESS(15+(A1161-1)*A1157,1)))</f>
        <v>EET 001</v>
      </c>
      <c r="B1146" s="50"/>
      <c r="C1146" s="51" t="str">
        <f ca="1">INDIRECT(_xlfn.TEXTJOIN("",TRUE,A1160,"!",ADDRESS(15+(A1161-1)*A1157,2)))</f>
        <v>Basic Electrical Engineering</v>
      </c>
      <c r="D1146" s="52"/>
      <c r="E1146" s="52"/>
      <c r="F1146" s="52"/>
      <c r="G1146" s="53"/>
      <c r="H1146" s="20">
        <f ca="1">INDIRECT(_xlfn.TEXTJOIN("",TRUE,A1160,"!",ADDRESS(15+(A1161-1)*A1157,6)))</f>
        <v>4</v>
      </c>
      <c r="I1146" s="20" t="str">
        <f ca="1">INDIRECT(_xlfn.TEXTJOIN("",TRUE,A1160,"!",ADDRESS(15+(A1161-1)*A1157,13)))</f>
        <v>B+</v>
      </c>
      <c r="J1146" s="20">
        <f ca="1">INDIRECT(_xlfn.TEXTJOIN("",TRUE,A1160,"!",ADDRESS(15+(A1161-1)*A1157,14)))</f>
        <v>7</v>
      </c>
    </row>
    <row r="1147" spans="1:10" ht="27.95" customHeight="1" x14ac:dyDescent="0.25">
      <c r="A1147" s="49" t="str">
        <f ca="1">INDIRECT(_xlfn.TEXTJOIN("",TRUE,A1160,"!",ADDRESS(16+(A1161-1)*A1157,1)))</f>
        <v>CST 001</v>
      </c>
      <c r="B1147" s="50"/>
      <c r="C1147" s="51" t="str">
        <f ca="1">INDIRECT(_xlfn.TEXTJOIN("",TRUE,A1160,"!",ADDRESS(16+(A1161-1)*A1157,2)))</f>
        <v>Programming for Problem Solving</v>
      </c>
      <c r="D1147" s="52"/>
      <c r="E1147" s="52"/>
      <c r="F1147" s="52"/>
      <c r="G1147" s="53"/>
      <c r="H1147" s="20">
        <f ca="1">INDIRECT(_xlfn.TEXTJOIN("",TRUE,A1160,"!",ADDRESS(16+(A1161-1)*A1157,6)))</f>
        <v>4</v>
      </c>
      <c r="I1147" s="20" t="str">
        <f ca="1">INDIRECT(_xlfn.TEXTJOIN("",TRUE,A1160,"!",ADDRESS(16+(A1161-1)*A1157,13)))</f>
        <v>B+</v>
      </c>
      <c r="J1147" s="20">
        <f ca="1">INDIRECT(_xlfn.TEXTJOIN("",TRUE,A1160,"!",ADDRESS(16+(A1161-1)*A1157,14)))</f>
        <v>7</v>
      </c>
    </row>
    <row r="1148" spans="1:10" ht="27.95" customHeight="1" x14ac:dyDescent="0.25">
      <c r="A1148" s="49" t="str">
        <f ca="1">INDIRECT(_xlfn.TEXTJOIN("",TRUE,A1160,"!",ADDRESS(17+(A1161-1)*A1157,1)))</f>
        <v>AHT 004</v>
      </c>
      <c r="B1148" s="50"/>
      <c r="C1148" s="51" t="str">
        <f ca="1">INDIRECT(_xlfn.TEXTJOIN("",TRUE,A1160,"!",ADDRESS(17+(A1161-1)*A1157,2)))</f>
        <v>Environmental Studies ($)</v>
      </c>
      <c r="D1148" s="52"/>
      <c r="E1148" s="52"/>
      <c r="F1148" s="52"/>
      <c r="G1148" s="53"/>
      <c r="H1148" s="20">
        <f ca="1">INDIRECT(_xlfn.TEXTJOIN("",TRUE,A1160,"!",ADDRESS(17+(A1161-1)*A1157,6)))</f>
        <v>0</v>
      </c>
      <c r="I1148" s="20" t="str">
        <f ca="1">INDIRECT(_xlfn.TEXTJOIN("",TRUE,A1160,"!",ADDRESS(17+(A1161-1)*A1157,13)))</f>
        <v>A</v>
      </c>
      <c r="J1148" s="20">
        <f ca="1">INDIRECT(_xlfn.TEXTJOIN("",TRUE,A1160,"!",ADDRESS(17+(A1161-1)*A1157,14)))</f>
        <v>8</v>
      </c>
    </row>
    <row r="1149" spans="1:10" ht="27.95" customHeight="1" x14ac:dyDescent="0.25">
      <c r="A1149" s="49" t="str">
        <f ca="1">INDIRECT(_xlfn.TEXTJOIN("",TRUE,A1160,"!",ADDRESS(18+(A1161-1)*A1157,1)))</f>
        <v>AHP 001</v>
      </c>
      <c r="B1149" s="50"/>
      <c r="C1149" s="51" t="str">
        <f ca="1">INDIRECT(_xlfn.TEXTJOIN("",TRUE,A1160,"!",ADDRESS(18+(A1161-1)*A1157,2)))</f>
        <v>Engineering Physics Lab</v>
      </c>
      <c r="D1149" s="52"/>
      <c r="E1149" s="52"/>
      <c r="F1149" s="52"/>
      <c r="G1149" s="53"/>
      <c r="H1149" s="20">
        <f ca="1">INDIRECT(_xlfn.TEXTJOIN("",TRUE,A1160,"!",ADDRESS(18+(A1161-1)*A1157,6)))</f>
        <v>1</v>
      </c>
      <c r="I1149" s="20" t="str">
        <f ca="1">INDIRECT(_xlfn.TEXTJOIN("",TRUE,A1160,"!",ADDRESS(18+(A1161-1)*A1157,13)))</f>
        <v>A</v>
      </c>
      <c r="J1149" s="20">
        <f ca="1">INDIRECT(_xlfn.TEXTJOIN("",TRUE,A1160,"!",ADDRESS(18+(A1161-1)*A1157,14)))</f>
        <v>8</v>
      </c>
    </row>
    <row r="1150" spans="1:10" ht="27.95" customHeight="1" x14ac:dyDescent="0.25">
      <c r="A1150" s="49" t="str">
        <f ca="1">INDIRECT(_xlfn.TEXTJOIN("",TRUE,A1160,"!",ADDRESS(19+(A1161-1)*A1157,1)))</f>
        <v>EEP 001</v>
      </c>
      <c r="B1150" s="50"/>
      <c r="C1150" s="51" t="str">
        <f ca="1">INDIRECT(_xlfn.TEXTJOIN("",TRUE,A1160,"!",ADDRESS(19+(A1161-1)*A1157,2)))</f>
        <v>Basic Electrical Engineering Lab</v>
      </c>
      <c r="D1150" s="52"/>
      <c r="E1150" s="52"/>
      <c r="F1150" s="52"/>
      <c r="G1150" s="53"/>
      <c r="H1150" s="20">
        <f ca="1">INDIRECT(_xlfn.TEXTJOIN("",TRUE,A1160,"!",ADDRESS(19+(A1161-1)*A1157,6)))</f>
        <v>1</v>
      </c>
      <c r="I1150" s="20" t="str">
        <f ca="1">INDIRECT(_xlfn.TEXTJOIN("",TRUE,A1160,"!",ADDRESS(19+(A1161-1)*A1157,13)))</f>
        <v>O</v>
      </c>
      <c r="J1150" s="20">
        <f ca="1">INDIRECT(_xlfn.TEXTJOIN("",TRUE,A1160,"!",ADDRESS(19+(A1161-1)*A1157,14)))</f>
        <v>10</v>
      </c>
    </row>
    <row r="1151" spans="1:10" ht="27.95" customHeight="1" x14ac:dyDescent="0.25">
      <c r="A1151" s="49" t="str">
        <f ca="1">INDIRECT(_xlfn.TEXTJOIN("",TRUE,A1160,"!",ADDRESS(20+(A1161-1)*A1157,1)))</f>
        <v>CSP 001</v>
      </c>
      <c r="B1151" s="50"/>
      <c r="C1151" s="51" t="str">
        <f ca="1">INDIRECT(_xlfn.TEXTJOIN("",TRUE,A1160,"!",ADDRESS(20+(A1161-1)*A1157,2)))</f>
        <v>Programming for Problem Solving Lab</v>
      </c>
      <c r="D1151" s="52"/>
      <c r="E1151" s="52"/>
      <c r="F1151" s="52"/>
      <c r="G1151" s="53"/>
      <c r="H1151" s="20">
        <f ca="1">INDIRECT(_xlfn.TEXTJOIN("",TRUE,A1160,"!",ADDRESS(20+(A1161-1)*A1157,6)))</f>
        <v>1</v>
      </c>
      <c r="I1151" s="20" t="str">
        <f ca="1">INDIRECT(_xlfn.TEXTJOIN("",TRUE,A1160,"!",ADDRESS(20+(A1161-1)*A1157,13)))</f>
        <v>O</v>
      </c>
      <c r="J1151" s="20">
        <f ca="1">INDIRECT(_xlfn.TEXTJOIN("",TRUE,A1160,"!",ADDRESS(20+(A1161-1)*A1157,14)))</f>
        <v>10</v>
      </c>
    </row>
    <row r="1152" spans="1:10" ht="27.95" customHeight="1" x14ac:dyDescent="0.25">
      <c r="A1152" s="49" t="str">
        <f ca="1">INDIRECT(_xlfn.TEXTJOIN("",TRUE,A1160,"!",ADDRESS(21+(A1161-1)*A1157,1)))</f>
        <v>MEP 002</v>
      </c>
      <c r="B1152" s="50"/>
      <c r="C1152" s="51" t="str">
        <f ca="1">INDIRECT(_xlfn.TEXTJOIN("",TRUE,A1160,"!",ADDRESS(21+(A1161-1)*A1157,2)))</f>
        <v>Engineering Graphics &amp; Design Lab</v>
      </c>
      <c r="D1152" s="52"/>
      <c r="E1152" s="52"/>
      <c r="F1152" s="52"/>
      <c r="G1152" s="53"/>
      <c r="H1152" s="20">
        <f ca="1">INDIRECT(_xlfn.TEXTJOIN("",TRUE,A1160,"!",ADDRESS(21+(A1161-1)*A1157,6)))</f>
        <v>2</v>
      </c>
      <c r="I1152" s="20" t="str">
        <f ca="1">INDIRECT(_xlfn.TEXTJOIN("",TRUE,A1160,"!",ADDRESS(21+(A1161-1)*A1157,13)))</f>
        <v>A</v>
      </c>
      <c r="J1152" s="20">
        <f ca="1">INDIRECT(_xlfn.TEXTJOIN("",TRUE,A1160,"!",ADDRESS(21+(A1161-1)*A1157,14)))</f>
        <v>8</v>
      </c>
    </row>
    <row r="1153" spans="1:10" ht="27.95" customHeight="1" x14ac:dyDescent="0.25">
      <c r="A1153" s="49" t="str">
        <f ca="1">INDIRECT(_xlfn.TEXTJOIN("",TRUE,A1160,"!",ADDRESS(22+(A1161-1)*A1157,1)))</f>
        <v>AHP 003</v>
      </c>
      <c r="B1153" s="50"/>
      <c r="C1153" s="51" t="str">
        <f ca="1">INDIRECT(_xlfn.TEXTJOIN("",TRUE,A1160,"!",ADDRESS(22+(A1161-1)*A1157,2)))</f>
        <v>Introduction to Digital Marketing Lab</v>
      </c>
      <c r="D1153" s="52"/>
      <c r="E1153" s="52"/>
      <c r="F1153" s="52"/>
      <c r="G1153" s="53"/>
      <c r="H1153" s="20">
        <f ca="1">INDIRECT(_xlfn.TEXTJOIN("",TRUE,A1160,"!",ADDRESS(22+(A1161-1)*A1157,6)))</f>
        <v>1</v>
      </c>
      <c r="I1153" s="20" t="str">
        <f ca="1">INDIRECT(_xlfn.TEXTJOIN("",TRUE,A1160,"!",ADDRESS(22+(A1161-1)*A1157,13)))</f>
        <v>A+</v>
      </c>
      <c r="J1153" s="20">
        <f ca="1">INDIRECT(_xlfn.TEXTJOIN("",TRUE,A1160,"!",ADDRESS(22+(A1161-1)*A1157,14)))</f>
        <v>9</v>
      </c>
    </row>
    <row r="1154" spans="1:10" ht="27.95" customHeight="1" x14ac:dyDescent="0.25">
      <c r="A1154" s="49" t="str">
        <f ca="1">INDIRECT(_xlfn.TEXTJOIN("",TRUE,A1160,"!",ADDRESS(23+(A1161-1)*A1157,1)))</f>
        <v>AHP 005</v>
      </c>
      <c r="B1154" s="50"/>
      <c r="C1154" s="51" t="str">
        <f ca="1">INDIRECT(_xlfn.TEXTJOIN("",TRUE,A1160,"!",ADDRESS(23+(A1161-1)*A1157,2)))</f>
        <v>Self Employment &amp; Entrepreneurship Development</v>
      </c>
      <c r="D1154" s="52"/>
      <c r="E1154" s="52"/>
      <c r="F1154" s="52"/>
      <c r="G1154" s="53"/>
      <c r="H1154" s="20">
        <f ca="1">INDIRECT(_xlfn.TEXTJOIN("",TRUE,A1160,"!",ADDRESS(23+(A1161-1)*A1157,6)))</f>
        <v>1</v>
      </c>
      <c r="I1154" s="20" t="str">
        <f ca="1">INDIRECT(_xlfn.TEXTJOIN("",TRUE,A1160,"!",ADDRESS(23+(A1161-1)*A1157,13)))</f>
        <v>A+</v>
      </c>
      <c r="J1154" s="20">
        <f ca="1">INDIRECT(_xlfn.TEXTJOIN("",TRUE,A1160,"!",ADDRESS(23+(A1161-1)*A1157,14)))</f>
        <v>9</v>
      </c>
    </row>
    <row r="1155" spans="1:10" ht="27.95" customHeight="1" x14ac:dyDescent="0.25">
      <c r="A1155" s="49" t="str">
        <f ca="1">INDIRECT(_xlfn.TEXTJOIN("",TRUE,A1160,"!",ADDRESS(24+(A1161-1)*A1157,1)))</f>
        <v>GP 02</v>
      </c>
      <c r="B1155" s="50"/>
      <c r="C1155" s="51" t="str">
        <f ca="1">INDIRECT(_xlfn.TEXTJOIN("",TRUE,A1160,"!",ADDRESS(24+(A1161-1)*A1157,2)))</f>
        <v>General Proficiency ($)</v>
      </c>
      <c r="D1155" s="52"/>
      <c r="E1155" s="52"/>
      <c r="F1155" s="52"/>
      <c r="G1155" s="53"/>
      <c r="H1155" s="20">
        <f ca="1">INDIRECT(_xlfn.TEXTJOIN("",TRUE,A1160,"!",ADDRESS(24+(A1161-1)*A1157,6)))</f>
        <v>0</v>
      </c>
      <c r="I1155" s="54" t="str">
        <f ca="1">INDIRECT(_xlfn.TEXTJOIN("",TRUE,A1160,"!",ADDRESS(24+(A1161-1)*A1157,13)))</f>
        <v>Excellent</v>
      </c>
      <c r="J1155" s="55"/>
    </row>
    <row r="1156" spans="1:10" ht="27.95" customHeight="1" x14ac:dyDescent="0.25">
      <c r="A1156" s="56" t="s">
        <v>54</v>
      </c>
      <c r="B1156" s="56"/>
      <c r="C1156" s="56"/>
      <c r="D1156" s="56"/>
      <c r="E1156" s="56"/>
      <c r="F1156" s="56"/>
      <c r="G1156" s="56"/>
      <c r="H1156" s="16">
        <f ca="1">SUM(H1144:H1155)</f>
        <v>23</v>
      </c>
      <c r="I1156" s="16" t="s">
        <v>46</v>
      </c>
      <c r="J1156" s="16" t="e">
        <f ca="1">SUMPRODUCT(J1144:J1154,H1144:H1154)</f>
        <v>#N/A</v>
      </c>
    </row>
    <row r="1157" spans="1:10" ht="27.95" customHeight="1" x14ac:dyDescent="0.25">
      <c r="A1157" s="22">
        <f>ROWS(A1144:B1155)+9</f>
        <v>21</v>
      </c>
      <c r="B1157" s="17"/>
      <c r="C1157" s="17"/>
      <c r="D1157" s="17"/>
      <c r="E1157" s="17"/>
      <c r="F1157" s="17"/>
      <c r="G1157" s="17"/>
      <c r="H1157" s="17"/>
      <c r="I1157" s="17"/>
      <c r="J1157" s="17"/>
    </row>
    <row r="1158" spans="1:10" ht="27.95" customHeight="1" x14ac:dyDescent="0.25">
      <c r="A1158" s="57" t="s">
        <v>42</v>
      </c>
      <c r="B1158" s="57"/>
      <c r="C1158" s="21">
        <f ca="1">INDIRECT(_xlfn.TEXTJOIN("",TRUE,A1160,"!",ADDRESS(5+A1161*A1157,12)))</f>
        <v>19</v>
      </c>
      <c r="D1158" s="57" t="s">
        <v>40</v>
      </c>
      <c r="E1158" s="57"/>
      <c r="F1158" s="18" t="e">
        <f ca="1">INDIRECT(_xlfn.TEXTJOIN("",TRUE,A1160,"!",ADDRESS(5+A1161*A1157,8)))</f>
        <v>#N/A</v>
      </c>
      <c r="G1158" s="57" t="s">
        <v>41</v>
      </c>
      <c r="H1158" s="57"/>
      <c r="I1158" s="58" t="e">
        <f ca="1">INDIRECT(_xlfn.TEXTJOIN("",TRUE,A1160,"!",ADDRESS(5+A1161*A1157,10)))</f>
        <v>#N/A</v>
      </c>
      <c r="J1158" s="58"/>
    </row>
    <row r="1159" spans="1:10" ht="27.95" customHeight="1" x14ac:dyDescent="0.25">
      <c r="A1159" s="19" t="s">
        <v>38</v>
      </c>
      <c r="B1159" s="59" t="e">
        <f ca="1">INDIRECT(_xlfn.TEXTJOIN("",TRUE,A1160,"!",ADDRESS(5+A1161*A1157,2)))</f>
        <v>#N/A</v>
      </c>
      <c r="C1159" s="59"/>
      <c r="D1159" s="60" t="s">
        <v>39</v>
      </c>
      <c r="E1159" s="60"/>
      <c r="F1159" s="61" t="e">
        <f ca="1">INDIRECT(_xlfn.TEXTJOIN("",TRUE,A1160,"!",ADDRESS(5+A1161*A1157,5)))</f>
        <v>#N/A</v>
      </c>
      <c r="G1159" s="61"/>
      <c r="H1159" s="61"/>
      <c r="I1159" s="61"/>
      <c r="J1159" s="61"/>
    </row>
    <row r="1160" spans="1:10" ht="27.95" customHeight="1" x14ac:dyDescent="0.25">
      <c r="A1160" s="22" t="str">
        <f>A1139</f>
        <v>TC_II</v>
      </c>
    </row>
    <row r="1161" spans="1:10" ht="27.95" customHeight="1" x14ac:dyDescent="0.25">
      <c r="A1161" s="22">
        <f>A1140+1</f>
        <v>55</v>
      </c>
    </row>
    <row r="1162" spans="1:10" ht="27.95" customHeight="1" x14ac:dyDescent="0.25">
      <c r="A1162" s="62" t="s">
        <v>26</v>
      </c>
      <c r="B1162" s="62"/>
      <c r="C1162" s="62" t="str">
        <f ca="1">INDIRECT(_xlfn.TEXTJOIN("",TRUE,A1181,"!",ADDRESS(9+(A1182-1)*A1178,2)))</f>
        <v>UTKARSH CHAMOLI</v>
      </c>
      <c r="D1162" s="62"/>
      <c r="E1162" s="62"/>
      <c r="F1162" s="62" t="s">
        <v>52</v>
      </c>
      <c r="G1162" s="62"/>
      <c r="H1162" s="62"/>
      <c r="I1162" s="63">
        <f ca="1">INDIRECT(_xlfn.TEXTJOIN("",TRUE,A1181,"!",ADDRESS(9+(A1182-1)*A1178,9)))</f>
        <v>250090101056</v>
      </c>
      <c r="J1162" s="63"/>
    </row>
    <row r="1163" spans="1:10" ht="27.95" customHeight="1" x14ac:dyDescent="0.25">
      <c r="A1163" s="62" t="s">
        <v>27</v>
      </c>
      <c r="B1163" s="62"/>
      <c r="C1163" s="62" t="str">
        <f ca="1">INDIRECT(_xlfn.TEXTJOIN("",TRUE,A1181,"!",ADDRESS(9+(A1182-1)*A1178,5)))</f>
        <v>ROSHAN LAL CHAMOLI</v>
      </c>
      <c r="D1163" s="62"/>
      <c r="E1163" s="62"/>
      <c r="F1163" s="64" t="s">
        <v>53</v>
      </c>
      <c r="G1163" s="64"/>
      <c r="H1163" s="64"/>
      <c r="I1163" s="63">
        <f ca="1">INDIRECT(_xlfn.TEXTJOIN("",TRUE,A1181,"!",ADDRESS(9+(A1182-1)*A1178,13)))</f>
        <v>0</v>
      </c>
      <c r="J1163" s="63"/>
    </row>
    <row r="1164" spans="1:10" ht="27.95" customHeight="1" x14ac:dyDescent="0.25">
      <c r="A1164" s="59" t="s">
        <v>30</v>
      </c>
      <c r="B1164" s="59"/>
      <c r="C1164" s="59" t="s">
        <v>31</v>
      </c>
      <c r="D1164" s="59"/>
      <c r="E1164" s="59"/>
      <c r="F1164" s="59"/>
      <c r="G1164" s="59"/>
      <c r="H1164" s="15" t="s">
        <v>32</v>
      </c>
      <c r="I1164" s="15" t="s">
        <v>12</v>
      </c>
      <c r="J1164" s="15" t="s">
        <v>36</v>
      </c>
    </row>
    <row r="1165" spans="1:10" ht="27.95" customHeight="1" x14ac:dyDescent="0.25">
      <c r="A1165" s="49" t="str">
        <f ca="1">INDIRECT(_xlfn.TEXTJOIN("",TRUE,A1181,"!",ADDRESS(13+(A1182-1)*A1178,1)))</f>
        <v>AHT 001</v>
      </c>
      <c r="B1165" s="50"/>
      <c r="C1165" s="51" t="str">
        <f ca="1">INDIRECT(_xlfn.TEXTJOIN("",TRUE,A1181,"!",ADDRESS(13+(A1182-1)*A1178,2)))</f>
        <v>Engineering Physics</v>
      </c>
      <c r="D1165" s="52"/>
      <c r="E1165" s="52"/>
      <c r="F1165" s="52"/>
      <c r="G1165" s="53"/>
      <c r="H1165" s="20">
        <f ca="1">INDIRECT(_xlfn.TEXTJOIN("",TRUE,A1181,"!",ADDRESS(13+(A1182-1)*A1178,6)))</f>
        <v>4</v>
      </c>
      <c r="I1165" s="20" t="b">
        <f ca="1">INDIRECT(_xlfn.TEXTJOIN("",TRUE,A1181,"!",ADDRESS(13+(A1182-1)*A1178,13)))</f>
        <v>0</v>
      </c>
      <c r="J1165" s="20" t="e">
        <f ca="1">INDIRECT(_xlfn.TEXTJOIN("",TRUE,A1181,"!",ADDRESS(13+(A1182-1)*A1178,14)))</f>
        <v>#N/A</v>
      </c>
    </row>
    <row r="1166" spans="1:10" ht="27.95" customHeight="1" x14ac:dyDescent="0.25">
      <c r="A1166" s="49" t="str">
        <f ca="1">INDIRECT(_xlfn.TEXTJOIN("",TRUE,A1181,"!",ADDRESS(14+(A1182-1)*A1178,1)))</f>
        <v>AHT 005</v>
      </c>
      <c r="B1166" s="50"/>
      <c r="C1166" s="51" t="str">
        <f ca="1">INDIRECT(_xlfn.TEXTJOIN("",TRUE,A1181,"!",ADDRESS(14+(A1182-1)*A1178,2)))</f>
        <v>Analytical Mathematics</v>
      </c>
      <c r="D1166" s="52"/>
      <c r="E1166" s="52"/>
      <c r="F1166" s="52"/>
      <c r="G1166" s="53"/>
      <c r="H1166" s="20">
        <f ca="1">INDIRECT(_xlfn.TEXTJOIN("",TRUE,A1181,"!",ADDRESS(14+(A1182-1)*A1178,6)))</f>
        <v>4</v>
      </c>
      <c r="I1166" s="20" t="str">
        <f ca="1">INDIRECT(_xlfn.TEXTJOIN("",TRUE,A1181,"!",ADDRESS(14+(A1182-1)*A1178,13)))</f>
        <v>B+</v>
      </c>
      <c r="J1166" s="20">
        <f ca="1">INDIRECT(_xlfn.TEXTJOIN("",TRUE,A1181,"!",ADDRESS(14+(A1182-1)*A1178,14)))</f>
        <v>7</v>
      </c>
    </row>
    <row r="1167" spans="1:10" ht="27.95" customHeight="1" x14ac:dyDescent="0.25">
      <c r="A1167" s="49" t="str">
        <f ca="1">INDIRECT(_xlfn.TEXTJOIN("",TRUE,A1181,"!",ADDRESS(15+(A1182-1)*A1178,1)))</f>
        <v>EET 001</v>
      </c>
      <c r="B1167" s="50"/>
      <c r="C1167" s="51" t="str">
        <f ca="1">INDIRECT(_xlfn.TEXTJOIN("",TRUE,A1181,"!",ADDRESS(15+(A1182-1)*A1178,2)))</f>
        <v>Basic Electrical Engineering</v>
      </c>
      <c r="D1167" s="52"/>
      <c r="E1167" s="52"/>
      <c r="F1167" s="52"/>
      <c r="G1167" s="53"/>
      <c r="H1167" s="20">
        <f ca="1">INDIRECT(_xlfn.TEXTJOIN("",TRUE,A1181,"!",ADDRESS(15+(A1182-1)*A1178,6)))</f>
        <v>4</v>
      </c>
      <c r="I1167" s="20" t="str">
        <f ca="1">INDIRECT(_xlfn.TEXTJOIN("",TRUE,A1181,"!",ADDRESS(15+(A1182-1)*A1178,13)))</f>
        <v>A</v>
      </c>
      <c r="J1167" s="20">
        <f ca="1">INDIRECT(_xlfn.TEXTJOIN("",TRUE,A1181,"!",ADDRESS(15+(A1182-1)*A1178,14)))</f>
        <v>8</v>
      </c>
    </row>
    <row r="1168" spans="1:10" ht="27.95" customHeight="1" x14ac:dyDescent="0.25">
      <c r="A1168" s="49" t="str">
        <f ca="1">INDIRECT(_xlfn.TEXTJOIN("",TRUE,A1181,"!",ADDRESS(16+(A1182-1)*A1178,1)))</f>
        <v>CST 001</v>
      </c>
      <c r="B1168" s="50"/>
      <c r="C1168" s="51" t="str">
        <f ca="1">INDIRECT(_xlfn.TEXTJOIN("",TRUE,A1181,"!",ADDRESS(16+(A1182-1)*A1178,2)))</f>
        <v>Programming for Problem Solving</v>
      </c>
      <c r="D1168" s="52"/>
      <c r="E1168" s="52"/>
      <c r="F1168" s="52"/>
      <c r="G1168" s="53"/>
      <c r="H1168" s="20">
        <f ca="1">INDIRECT(_xlfn.TEXTJOIN("",TRUE,A1181,"!",ADDRESS(16+(A1182-1)*A1178,6)))</f>
        <v>4</v>
      </c>
      <c r="I1168" s="20" t="str">
        <f ca="1">INDIRECT(_xlfn.TEXTJOIN("",TRUE,A1181,"!",ADDRESS(16+(A1182-1)*A1178,13)))</f>
        <v>A+</v>
      </c>
      <c r="J1168" s="20">
        <f ca="1">INDIRECT(_xlfn.TEXTJOIN("",TRUE,A1181,"!",ADDRESS(16+(A1182-1)*A1178,14)))</f>
        <v>9</v>
      </c>
    </row>
    <row r="1169" spans="1:10" ht="27.95" customHeight="1" x14ac:dyDescent="0.25">
      <c r="A1169" s="49" t="str">
        <f ca="1">INDIRECT(_xlfn.TEXTJOIN("",TRUE,A1181,"!",ADDRESS(17+(A1182-1)*A1178,1)))</f>
        <v>AHT 004</v>
      </c>
      <c r="B1169" s="50"/>
      <c r="C1169" s="51" t="str">
        <f ca="1">INDIRECT(_xlfn.TEXTJOIN("",TRUE,A1181,"!",ADDRESS(17+(A1182-1)*A1178,2)))</f>
        <v>Environmental Studies ($)</v>
      </c>
      <c r="D1169" s="52"/>
      <c r="E1169" s="52"/>
      <c r="F1169" s="52"/>
      <c r="G1169" s="53"/>
      <c r="H1169" s="20">
        <f ca="1">INDIRECT(_xlfn.TEXTJOIN("",TRUE,A1181,"!",ADDRESS(17+(A1182-1)*A1178,6)))</f>
        <v>0</v>
      </c>
      <c r="I1169" s="20" t="str">
        <f ca="1">INDIRECT(_xlfn.TEXTJOIN("",TRUE,A1181,"!",ADDRESS(17+(A1182-1)*A1178,13)))</f>
        <v>A+</v>
      </c>
      <c r="J1169" s="20">
        <f ca="1">INDIRECT(_xlfn.TEXTJOIN("",TRUE,A1181,"!",ADDRESS(17+(A1182-1)*A1178,14)))</f>
        <v>9</v>
      </c>
    </row>
    <row r="1170" spans="1:10" ht="27.95" customHeight="1" x14ac:dyDescent="0.25">
      <c r="A1170" s="49" t="str">
        <f ca="1">INDIRECT(_xlfn.TEXTJOIN("",TRUE,A1181,"!",ADDRESS(18+(A1182-1)*A1178,1)))</f>
        <v>AHP 001</v>
      </c>
      <c r="B1170" s="50"/>
      <c r="C1170" s="51" t="str">
        <f ca="1">INDIRECT(_xlfn.TEXTJOIN("",TRUE,A1181,"!",ADDRESS(18+(A1182-1)*A1178,2)))</f>
        <v>Engineering Physics Lab</v>
      </c>
      <c r="D1170" s="52"/>
      <c r="E1170" s="52"/>
      <c r="F1170" s="52"/>
      <c r="G1170" s="53"/>
      <c r="H1170" s="20">
        <f ca="1">INDIRECT(_xlfn.TEXTJOIN("",TRUE,A1181,"!",ADDRESS(18+(A1182-1)*A1178,6)))</f>
        <v>1</v>
      </c>
      <c r="I1170" s="20" t="str">
        <f ca="1">INDIRECT(_xlfn.TEXTJOIN("",TRUE,A1181,"!",ADDRESS(18+(A1182-1)*A1178,13)))</f>
        <v>A</v>
      </c>
      <c r="J1170" s="20">
        <f ca="1">INDIRECT(_xlfn.TEXTJOIN("",TRUE,A1181,"!",ADDRESS(18+(A1182-1)*A1178,14)))</f>
        <v>8</v>
      </c>
    </row>
    <row r="1171" spans="1:10" ht="27.95" customHeight="1" x14ac:dyDescent="0.25">
      <c r="A1171" s="49" t="str">
        <f ca="1">INDIRECT(_xlfn.TEXTJOIN("",TRUE,A1181,"!",ADDRESS(19+(A1182-1)*A1178,1)))</f>
        <v>EEP 001</v>
      </c>
      <c r="B1171" s="50"/>
      <c r="C1171" s="51" t="str">
        <f ca="1">INDIRECT(_xlfn.TEXTJOIN("",TRUE,A1181,"!",ADDRESS(19+(A1182-1)*A1178,2)))</f>
        <v>Basic Electrical Engineering Lab</v>
      </c>
      <c r="D1171" s="52"/>
      <c r="E1171" s="52"/>
      <c r="F1171" s="52"/>
      <c r="G1171" s="53"/>
      <c r="H1171" s="20">
        <f ca="1">INDIRECT(_xlfn.TEXTJOIN("",TRUE,A1181,"!",ADDRESS(19+(A1182-1)*A1178,6)))</f>
        <v>1</v>
      </c>
      <c r="I1171" s="20" t="str">
        <f ca="1">INDIRECT(_xlfn.TEXTJOIN("",TRUE,A1181,"!",ADDRESS(19+(A1182-1)*A1178,13)))</f>
        <v>A+</v>
      </c>
      <c r="J1171" s="20">
        <f ca="1">INDIRECT(_xlfn.TEXTJOIN("",TRUE,A1181,"!",ADDRESS(19+(A1182-1)*A1178,14)))</f>
        <v>9</v>
      </c>
    </row>
    <row r="1172" spans="1:10" ht="27.95" customHeight="1" x14ac:dyDescent="0.25">
      <c r="A1172" s="49" t="str">
        <f ca="1">INDIRECT(_xlfn.TEXTJOIN("",TRUE,A1181,"!",ADDRESS(20+(A1182-1)*A1178,1)))</f>
        <v>CSP 001</v>
      </c>
      <c r="B1172" s="50"/>
      <c r="C1172" s="51" t="str">
        <f ca="1">INDIRECT(_xlfn.TEXTJOIN("",TRUE,A1181,"!",ADDRESS(20+(A1182-1)*A1178,2)))</f>
        <v>Programming for Problem Solving Lab</v>
      </c>
      <c r="D1172" s="52"/>
      <c r="E1172" s="52"/>
      <c r="F1172" s="52"/>
      <c r="G1172" s="53"/>
      <c r="H1172" s="20">
        <f ca="1">INDIRECT(_xlfn.TEXTJOIN("",TRUE,A1181,"!",ADDRESS(20+(A1182-1)*A1178,6)))</f>
        <v>1</v>
      </c>
      <c r="I1172" s="20" t="str">
        <f ca="1">INDIRECT(_xlfn.TEXTJOIN("",TRUE,A1181,"!",ADDRESS(20+(A1182-1)*A1178,13)))</f>
        <v>A+</v>
      </c>
      <c r="J1172" s="20">
        <f ca="1">INDIRECT(_xlfn.TEXTJOIN("",TRUE,A1181,"!",ADDRESS(20+(A1182-1)*A1178,14)))</f>
        <v>9</v>
      </c>
    </row>
    <row r="1173" spans="1:10" ht="27.95" customHeight="1" x14ac:dyDescent="0.25">
      <c r="A1173" s="49" t="str">
        <f ca="1">INDIRECT(_xlfn.TEXTJOIN("",TRUE,A1181,"!",ADDRESS(21+(A1182-1)*A1178,1)))</f>
        <v>MEP 002</v>
      </c>
      <c r="B1173" s="50"/>
      <c r="C1173" s="51" t="str">
        <f ca="1">INDIRECT(_xlfn.TEXTJOIN("",TRUE,A1181,"!",ADDRESS(21+(A1182-1)*A1178,2)))</f>
        <v>Engineering Graphics &amp; Design Lab</v>
      </c>
      <c r="D1173" s="52"/>
      <c r="E1173" s="52"/>
      <c r="F1173" s="52"/>
      <c r="G1173" s="53"/>
      <c r="H1173" s="20">
        <f ca="1">INDIRECT(_xlfn.TEXTJOIN("",TRUE,A1181,"!",ADDRESS(21+(A1182-1)*A1178,6)))</f>
        <v>2</v>
      </c>
      <c r="I1173" s="20" t="str">
        <f ca="1">INDIRECT(_xlfn.TEXTJOIN("",TRUE,A1181,"!",ADDRESS(21+(A1182-1)*A1178,13)))</f>
        <v>A+</v>
      </c>
      <c r="J1173" s="20">
        <f ca="1">INDIRECT(_xlfn.TEXTJOIN("",TRUE,A1181,"!",ADDRESS(21+(A1182-1)*A1178,14)))</f>
        <v>9</v>
      </c>
    </row>
    <row r="1174" spans="1:10" ht="27.95" customHeight="1" x14ac:dyDescent="0.25">
      <c r="A1174" s="49" t="str">
        <f ca="1">INDIRECT(_xlfn.TEXTJOIN("",TRUE,A1181,"!",ADDRESS(22+(A1182-1)*A1178,1)))</f>
        <v>AHP 003</v>
      </c>
      <c r="B1174" s="50"/>
      <c r="C1174" s="51" t="str">
        <f ca="1">INDIRECT(_xlfn.TEXTJOIN("",TRUE,A1181,"!",ADDRESS(22+(A1182-1)*A1178,2)))</f>
        <v>Introduction to Digital Marketing Lab</v>
      </c>
      <c r="D1174" s="52"/>
      <c r="E1174" s="52"/>
      <c r="F1174" s="52"/>
      <c r="G1174" s="53"/>
      <c r="H1174" s="20">
        <f ca="1">INDIRECT(_xlfn.TEXTJOIN("",TRUE,A1181,"!",ADDRESS(22+(A1182-1)*A1178,6)))</f>
        <v>1</v>
      </c>
      <c r="I1174" s="20" t="str">
        <f ca="1">INDIRECT(_xlfn.TEXTJOIN("",TRUE,A1181,"!",ADDRESS(22+(A1182-1)*A1178,13)))</f>
        <v>A</v>
      </c>
      <c r="J1174" s="20">
        <f ca="1">INDIRECT(_xlfn.TEXTJOIN("",TRUE,A1181,"!",ADDRESS(22+(A1182-1)*A1178,14)))</f>
        <v>8</v>
      </c>
    </row>
    <row r="1175" spans="1:10" ht="27.95" customHeight="1" x14ac:dyDescent="0.25">
      <c r="A1175" s="49" t="str">
        <f ca="1">INDIRECT(_xlfn.TEXTJOIN("",TRUE,A1181,"!",ADDRESS(23+(A1182-1)*A1178,1)))</f>
        <v>AHP 005</v>
      </c>
      <c r="B1175" s="50"/>
      <c r="C1175" s="51" t="str">
        <f ca="1">INDIRECT(_xlfn.TEXTJOIN("",TRUE,A1181,"!",ADDRESS(23+(A1182-1)*A1178,2)))</f>
        <v>Self Employment &amp; Entrepreneurship Development</v>
      </c>
      <c r="D1175" s="52"/>
      <c r="E1175" s="52"/>
      <c r="F1175" s="52"/>
      <c r="G1175" s="53"/>
      <c r="H1175" s="20">
        <f ca="1">INDIRECT(_xlfn.TEXTJOIN("",TRUE,A1181,"!",ADDRESS(23+(A1182-1)*A1178,6)))</f>
        <v>1</v>
      </c>
      <c r="I1175" s="20" t="str">
        <f ca="1">INDIRECT(_xlfn.TEXTJOIN("",TRUE,A1181,"!",ADDRESS(23+(A1182-1)*A1178,13)))</f>
        <v>B+</v>
      </c>
      <c r="J1175" s="20">
        <f ca="1">INDIRECT(_xlfn.TEXTJOIN("",TRUE,A1181,"!",ADDRESS(23+(A1182-1)*A1178,14)))</f>
        <v>7</v>
      </c>
    </row>
    <row r="1176" spans="1:10" ht="27.95" customHeight="1" x14ac:dyDescent="0.25">
      <c r="A1176" s="49" t="str">
        <f ca="1">INDIRECT(_xlfn.TEXTJOIN("",TRUE,A1181,"!",ADDRESS(24+(A1182-1)*A1178,1)))</f>
        <v>GP 02</v>
      </c>
      <c r="B1176" s="50"/>
      <c r="C1176" s="51" t="str">
        <f ca="1">INDIRECT(_xlfn.TEXTJOIN("",TRUE,A1181,"!",ADDRESS(24+(A1182-1)*A1178,2)))</f>
        <v>General Proficiency ($)</v>
      </c>
      <c r="D1176" s="52"/>
      <c r="E1176" s="52"/>
      <c r="F1176" s="52"/>
      <c r="G1176" s="53"/>
      <c r="H1176" s="20">
        <f ca="1">INDIRECT(_xlfn.TEXTJOIN("",TRUE,A1181,"!",ADDRESS(24+(A1182-1)*A1178,6)))</f>
        <v>0</v>
      </c>
      <c r="I1176" s="54" t="str">
        <f ca="1">INDIRECT(_xlfn.TEXTJOIN("",TRUE,A1181,"!",ADDRESS(24+(A1182-1)*A1178,13)))</f>
        <v>Excellent</v>
      </c>
      <c r="J1176" s="55"/>
    </row>
    <row r="1177" spans="1:10" ht="27.95" customHeight="1" x14ac:dyDescent="0.25">
      <c r="A1177" s="56" t="s">
        <v>54</v>
      </c>
      <c r="B1177" s="56"/>
      <c r="C1177" s="56"/>
      <c r="D1177" s="56"/>
      <c r="E1177" s="56"/>
      <c r="F1177" s="56"/>
      <c r="G1177" s="56"/>
      <c r="H1177" s="16">
        <f ca="1">SUM(H1165:H1176)</f>
        <v>23</v>
      </c>
      <c r="I1177" s="16" t="s">
        <v>46</v>
      </c>
      <c r="J1177" s="16" t="e">
        <f ca="1">SUMPRODUCT(J1165:J1175,H1165:H1175)</f>
        <v>#N/A</v>
      </c>
    </row>
    <row r="1178" spans="1:10" ht="27.95" customHeight="1" x14ac:dyDescent="0.25">
      <c r="A1178" s="22">
        <f>ROWS(A1165:B1176)+9</f>
        <v>21</v>
      </c>
      <c r="B1178" s="17"/>
      <c r="C1178" s="17"/>
      <c r="D1178" s="17"/>
      <c r="E1178" s="17"/>
      <c r="F1178" s="17"/>
      <c r="G1178" s="17"/>
      <c r="H1178" s="17"/>
      <c r="I1178" s="17"/>
      <c r="J1178" s="17"/>
    </row>
    <row r="1179" spans="1:10" ht="27.95" customHeight="1" x14ac:dyDescent="0.25">
      <c r="A1179" s="57" t="s">
        <v>42</v>
      </c>
      <c r="B1179" s="57"/>
      <c r="C1179" s="21">
        <f ca="1">INDIRECT(_xlfn.TEXTJOIN("",TRUE,A1181,"!",ADDRESS(5+A1182*A1178,12)))</f>
        <v>19</v>
      </c>
      <c r="D1179" s="57" t="s">
        <v>40</v>
      </c>
      <c r="E1179" s="57"/>
      <c r="F1179" s="18" t="e">
        <f ca="1">INDIRECT(_xlfn.TEXTJOIN("",TRUE,A1181,"!",ADDRESS(5+A1182*A1178,8)))</f>
        <v>#N/A</v>
      </c>
      <c r="G1179" s="57" t="s">
        <v>41</v>
      </c>
      <c r="H1179" s="57"/>
      <c r="I1179" s="58" t="e">
        <f ca="1">INDIRECT(_xlfn.TEXTJOIN("",TRUE,A1181,"!",ADDRESS(5+A1182*A1178,10)))</f>
        <v>#N/A</v>
      </c>
      <c r="J1179" s="58"/>
    </row>
    <row r="1180" spans="1:10" ht="27.95" customHeight="1" x14ac:dyDescent="0.25">
      <c r="A1180" s="19" t="s">
        <v>38</v>
      </c>
      <c r="B1180" s="59" t="e">
        <f ca="1">INDIRECT(_xlfn.TEXTJOIN("",TRUE,A1181,"!",ADDRESS(5+A1182*A1178,2)))</f>
        <v>#N/A</v>
      </c>
      <c r="C1180" s="59"/>
      <c r="D1180" s="60" t="s">
        <v>39</v>
      </c>
      <c r="E1180" s="60"/>
      <c r="F1180" s="61" t="e">
        <f ca="1">INDIRECT(_xlfn.TEXTJOIN("",TRUE,A1181,"!",ADDRESS(5+A1182*A1178,5)))</f>
        <v>#N/A</v>
      </c>
      <c r="G1180" s="61"/>
      <c r="H1180" s="61"/>
      <c r="I1180" s="61"/>
      <c r="J1180" s="61"/>
    </row>
    <row r="1181" spans="1:10" ht="27.95" customHeight="1" x14ac:dyDescent="0.25">
      <c r="A1181" s="22" t="str">
        <f>A1160</f>
        <v>TC_II</v>
      </c>
    </row>
    <row r="1182" spans="1:10" ht="27.95" customHeight="1" x14ac:dyDescent="0.25">
      <c r="A1182" s="22">
        <f>A1161+1</f>
        <v>56</v>
      </c>
    </row>
    <row r="1183" spans="1:10" ht="27.95" customHeight="1" x14ac:dyDescent="0.25">
      <c r="A1183" s="62" t="s">
        <v>26</v>
      </c>
      <c r="B1183" s="62"/>
      <c r="C1183" s="62" t="str">
        <f ca="1">INDIRECT(_xlfn.TEXTJOIN("",TRUE,A1202,"!",ADDRESS(9+(A1203-1)*A1199,2)))</f>
        <v>VAIBHAV KUMAR BHARTI</v>
      </c>
      <c r="D1183" s="62"/>
      <c r="E1183" s="62"/>
      <c r="F1183" s="62" t="s">
        <v>52</v>
      </c>
      <c r="G1183" s="62"/>
      <c r="H1183" s="62"/>
      <c r="I1183" s="63">
        <f ca="1">INDIRECT(_xlfn.TEXTJOIN("",TRUE,A1202,"!",ADDRESS(9+(A1203-1)*A1199,9)))</f>
        <v>250090101057</v>
      </c>
      <c r="J1183" s="63"/>
    </row>
    <row r="1184" spans="1:10" ht="27.95" customHeight="1" x14ac:dyDescent="0.25">
      <c r="A1184" s="62" t="s">
        <v>27</v>
      </c>
      <c r="B1184" s="62"/>
      <c r="C1184" s="62" t="str">
        <f ca="1">INDIRECT(_xlfn.TEXTJOIN("",TRUE,A1202,"!",ADDRESS(9+(A1203-1)*A1199,5)))</f>
        <v>VINOD KUMAR BHARTI</v>
      </c>
      <c r="D1184" s="62"/>
      <c r="E1184" s="62"/>
      <c r="F1184" s="64" t="s">
        <v>53</v>
      </c>
      <c r="G1184" s="64"/>
      <c r="H1184" s="64"/>
      <c r="I1184" s="63">
        <f ca="1">INDIRECT(_xlfn.TEXTJOIN("",TRUE,A1202,"!",ADDRESS(9+(A1203-1)*A1199,13)))</f>
        <v>0</v>
      </c>
      <c r="J1184" s="63"/>
    </row>
    <row r="1185" spans="1:10" ht="27.95" customHeight="1" x14ac:dyDescent="0.25">
      <c r="A1185" s="59" t="s">
        <v>30</v>
      </c>
      <c r="B1185" s="59"/>
      <c r="C1185" s="59" t="s">
        <v>31</v>
      </c>
      <c r="D1185" s="59"/>
      <c r="E1185" s="59"/>
      <c r="F1185" s="59"/>
      <c r="G1185" s="59"/>
      <c r="H1185" s="15" t="s">
        <v>32</v>
      </c>
      <c r="I1185" s="15" t="s">
        <v>12</v>
      </c>
      <c r="J1185" s="15" t="s">
        <v>36</v>
      </c>
    </row>
    <row r="1186" spans="1:10" ht="27.95" customHeight="1" x14ac:dyDescent="0.25">
      <c r="A1186" s="49" t="str">
        <f ca="1">INDIRECT(_xlfn.TEXTJOIN("",TRUE,A1202,"!",ADDRESS(13+(A1203-1)*A1199,1)))</f>
        <v>AHT 001</v>
      </c>
      <c r="B1186" s="50"/>
      <c r="C1186" s="51" t="str">
        <f ca="1">INDIRECT(_xlfn.TEXTJOIN("",TRUE,A1202,"!",ADDRESS(13+(A1203-1)*A1199,2)))</f>
        <v>Engineering Physics</v>
      </c>
      <c r="D1186" s="52"/>
      <c r="E1186" s="52"/>
      <c r="F1186" s="52"/>
      <c r="G1186" s="53"/>
      <c r="H1186" s="20">
        <f ca="1">INDIRECT(_xlfn.TEXTJOIN("",TRUE,A1202,"!",ADDRESS(13+(A1203-1)*A1199,6)))</f>
        <v>4</v>
      </c>
      <c r="I1186" s="20" t="b">
        <f ca="1">INDIRECT(_xlfn.TEXTJOIN("",TRUE,A1202,"!",ADDRESS(13+(A1203-1)*A1199,13)))</f>
        <v>0</v>
      </c>
      <c r="J1186" s="20" t="e">
        <f ca="1">INDIRECT(_xlfn.TEXTJOIN("",TRUE,A1202,"!",ADDRESS(13+(A1203-1)*A1199,14)))</f>
        <v>#N/A</v>
      </c>
    </row>
    <row r="1187" spans="1:10" ht="27.95" customHeight="1" x14ac:dyDescent="0.25">
      <c r="A1187" s="49" t="str">
        <f ca="1">INDIRECT(_xlfn.TEXTJOIN("",TRUE,A1202,"!",ADDRESS(14+(A1203-1)*A1199,1)))</f>
        <v>AHT 005</v>
      </c>
      <c r="B1187" s="50"/>
      <c r="C1187" s="51" t="str">
        <f ca="1">INDIRECT(_xlfn.TEXTJOIN("",TRUE,A1202,"!",ADDRESS(14+(A1203-1)*A1199,2)))</f>
        <v>Analytical Mathematics</v>
      </c>
      <c r="D1187" s="52"/>
      <c r="E1187" s="52"/>
      <c r="F1187" s="52"/>
      <c r="G1187" s="53"/>
      <c r="H1187" s="20">
        <f ca="1">INDIRECT(_xlfn.TEXTJOIN("",TRUE,A1202,"!",ADDRESS(14+(A1203-1)*A1199,6)))</f>
        <v>4</v>
      </c>
      <c r="I1187" s="20" t="str">
        <f ca="1">INDIRECT(_xlfn.TEXTJOIN("",TRUE,A1202,"!",ADDRESS(14+(A1203-1)*A1199,13)))</f>
        <v>B</v>
      </c>
      <c r="J1187" s="20">
        <f ca="1">INDIRECT(_xlfn.TEXTJOIN("",TRUE,A1202,"!",ADDRESS(14+(A1203-1)*A1199,14)))</f>
        <v>6</v>
      </c>
    </row>
    <row r="1188" spans="1:10" ht="27.95" customHeight="1" x14ac:dyDescent="0.25">
      <c r="A1188" s="49" t="str">
        <f ca="1">INDIRECT(_xlfn.TEXTJOIN("",TRUE,A1202,"!",ADDRESS(15+(A1203-1)*A1199,1)))</f>
        <v>EET 001</v>
      </c>
      <c r="B1188" s="50"/>
      <c r="C1188" s="51" t="str">
        <f ca="1">INDIRECT(_xlfn.TEXTJOIN("",TRUE,A1202,"!",ADDRESS(15+(A1203-1)*A1199,2)))</f>
        <v>Basic Electrical Engineering</v>
      </c>
      <c r="D1188" s="52"/>
      <c r="E1188" s="52"/>
      <c r="F1188" s="52"/>
      <c r="G1188" s="53"/>
      <c r="H1188" s="20">
        <f ca="1">INDIRECT(_xlfn.TEXTJOIN("",TRUE,A1202,"!",ADDRESS(15+(A1203-1)*A1199,6)))</f>
        <v>4</v>
      </c>
      <c r="I1188" s="20" t="str">
        <f ca="1">INDIRECT(_xlfn.TEXTJOIN("",TRUE,A1202,"!",ADDRESS(15+(A1203-1)*A1199,13)))</f>
        <v>B</v>
      </c>
      <c r="J1188" s="20">
        <f ca="1">INDIRECT(_xlfn.TEXTJOIN("",TRUE,A1202,"!",ADDRESS(15+(A1203-1)*A1199,14)))</f>
        <v>6</v>
      </c>
    </row>
    <row r="1189" spans="1:10" ht="27.95" customHeight="1" x14ac:dyDescent="0.25">
      <c r="A1189" s="49" t="str">
        <f ca="1">INDIRECT(_xlfn.TEXTJOIN("",TRUE,A1202,"!",ADDRESS(16+(A1203-1)*A1199,1)))</f>
        <v>CST 001</v>
      </c>
      <c r="B1189" s="50"/>
      <c r="C1189" s="51" t="str">
        <f ca="1">INDIRECT(_xlfn.TEXTJOIN("",TRUE,A1202,"!",ADDRESS(16+(A1203-1)*A1199,2)))</f>
        <v>Programming for Problem Solving</v>
      </c>
      <c r="D1189" s="52"/>
      <c r="E1189" s="52"/>
      <c r="F1189" s="52"/>
      <c r="G1189" s="53"/>
      <c r="H1189" s="20">
        <f ca="1">INDIRECT(_xlfn.TEXTJOIN("",TRUE,A1202,"!",ADDRESS(16+(A1203-1)*A1199,6)))</f>
        <v>4</v>
      </c>
      <c r="I1189" s="20" t="str">
        <f ca="1">INDIRECT(_xlfn.TEXTJOIN("",TRUE,A1202,"!",ADDRESS(16+(A1203-1)*A1199,13)))</f>
        <v>C</v>
      </c>
      <c r="J1189" s="20">
        <f ca="1">INDIRECT(_xlfn.TEXTJOIN("",TRUE,A1202,"!",ADDRESS(16+(A1203-1)*A1199,14)))</f>
        <v>5</v>
      </c>
    </row>
    <row r="1190" spans="1:10" ht="27.95" customHeight="1" x14ac:dyDescent="0.25">
      <c r="A1190" s="49" t="str">
        <f ca="1">INDIRECT(_xlfn.TEXTJOIN("",TRUE,A1202,"!",ADDRESS(17+(A1203-1)*A1199,1)))</f>
        <v>AHT 004</v>
      </c>
      <c r="B1190" s="50"/>
      <c r="C1190" s="51" t="str">
        <f ca="1">INDIRECT(_xlfn.TEXTJOIN("",TRUE,A1202,"!",ADDRESS(17+(A1203-1)*A1199,2)))</f>
        <v>Environmental Studies ($)</v>
      </c>
      <c r="D1190" s="52"/>
      <c r="E1190" s="52"/>
      <c r="F1190" s="52"/>
      <c r="G1190" s="53"/>
      <c r="H1190" s="20">
        <f ca="1">INDIRECT(_xlfn.TEXTJOIN("",TRUE,A1202,"!",ADDRESS(17+(A1203-1)*A1199,6)))</f>
        <v>0</v>
      </c>
      <c r="I1190" s="20" t="str">
        <f ca="1">INDIRECT(_xlfn.TEXTJOIN("",TRUE,A1202,"!",ADDRESS(17+(A1203-1)*A1199,13)))</f>
        <v>C</v>
      </c>
      <c r="J1190" s="20">
        <f ca="1">INDIRECT(_xlfn.TEXTJOIN("",TRUE,A1202,"!",ADDRESS(17+(A1203-1)*A1199,14)))</f>
        <v>5</v>
      </c>
    </row>
    <row r="1191" spans="1:10" ht="27.95" customHeight="1" x14ac:dyDescent="0.25">
      <c r="A1191" s="49" t="str">
        <f ca="1">INDIRECT(_xlfn.TEXTJOIN("",TRUE,A1202,"!",ADDRESS(18+(A1203-1)*A1199,1)))</f>
        <v>AHP 001</v>
      </c>
      <c r="B1191" s="50"/>
      <c r="C1191" s="51" t="str">
        <f ca="1">INDIRECT(_xlfn.TEXTJOIN("",TRUE,A1202,"!",ADDRESS(18+(A1203-1)*A1199,2)))</f>
        <v>Engineering Physics Lab</v>
      </c>
      <c r="D1191" s="52"/>
      <c r="E1191" s="52"/>
      <c r="F1191" s="52"/>
      <c r="G1191" s="53"/>
      <c r="H1191" s="20">
        <f ca="1">INDIRECT(_xlfn.TEXTJOIN("",TRUE,A1202,"!",ADDRESS(18+(A1203-1)*A1199,6)))</f>
        <v>1</v>
      </c>
      <c r="I1191" s="20" t="str">
        <f ca="1">INDIRECT(_xlfn.TEXTJOIN("",TRUE,A1202,"!",ADDRESS(18+(A1203-1)*A1199,13)))</f>
        <v>B+</v>
      </c>
      <c r="J1191" s="20">
        <f ca="1">INDIRECT(_xlfn.TEXTJOIN("",TRUE,A1202,"!",ADDRESS(18+(A1203-1)*A1199,14)))</f>
        <v>7</v>
      </c>
    </row>
    <row r="1192" spans="1:10" ht="27.95" customHeight="1" x14ac:dyDescent="0.25">
      <c r="A1192" s="49" t="str">
        <f ca="1">INDIRECT(_xlfn.TEXTJOIN("",TRUE,A1202,"!",ADDRESS(19+(A1203-1)*A1199,1)))</f>
        <v>EEP 001</v>
      </c>
      <c r="B1192" s="50"/>
      <c r="C1192" s="51" t="str">
        <f ca="1">INDIRECT(_xlfn.TEXTJOIN("",TRUE,A1202,"!",ADDRESS(19+(A1203-1)*A1199,2)))</f>
        <v>Basic Electrical Engineering Lab</v>
      </c>
      <c r="D1192" s="52"/>
      <c r="E1192" s="52"/>
      <c r="F1192" s="52"/>
      <c r="G1192" s="53"/>
      <c r="H1192" s="20">
        <f ca="1">INDIRECT(_xlfn.TEXTJOIN("",TRUE,A1202,"!",ADDRESS(19+(A1203-1)*A1199,6)))</f>
        <v>1</v>
      </c>
      <c r="I1192" s="20" t="str">
        <f ca="1">INDIRECT(_xlfn.TEXTJOIN("",TRUE,A1202,"!",ADDRESS(19+(A1203-1)*A1199,13)))</f>
        <v>A</v>
      </c>
      <c r="J1192" s="20">
        <f ca="1">INDIRECT(_xlfn.TEXTJOIN("",TRUE,A1202,"!",ADDRESS(19+(A1203-1)*A1199,14)))</f>
        <v>8</v>
      </c>
    </row>
    <row r="1193" spans="1:10" ht="27.95" customHeight="1" x14ac:dyDescent="0.25">
      <c r="A1193" s="49" t="str">
        <f ca="1">INDIRECT(_xlfn.TEXTJOIN("",TRUE,A1202,"!",ADDRESS(20+(A1203-1)*A1199,1)))</f>
        <v>CSP 001</v>
      </c>
      <c r="B1193" s="50"/>
      <c r="C1193" s="51" t="str">
        <f ca="1">INDIRECT(_xlfn.TEXTJOIN("",TRUE,A1202,"!",ADDRESS(20+(A1203-1)*A1199,2)))</f>
        <v>Programming for Problem Solving Lab</v>
      </c>
      <c r="D1193" s="52"/>
      <c r="E1193" s="52"/>
      <c r="F1193" s="52"/>
      <c r="G1193" s="53"/>
      <c r="H1193" s="20">
        <f ca="1">INDIRECT(_xlfn.TEXTJOIN("",TRUE,A1202,"!",ADDRESS(20+(A1203-1)*A1199,6)))</f>
        <v>1</v>
      </c>
      <c r="I1193" s="20" t="str">
        <f ca="1">INDIRECT(_xlfn.TEXTJOIN("",TRUE,A1202,"!",ADDRESS(20+(A1203-1)*A1199,13)))</f>
        <v>A</v>
      </c>
      <c r="J1193" s="20">
        <f ca="1">INDIRECT(_xlfn.TEXTJOIN("",TRUE,A1202,"!",ADDRESS(20+(A1203-1)*A1199,14)))</f>
        <v>8</v>
      </c>
    </row>
    <row r="1194" spans="1:10" ht="27.95" customHeight="1" x14ac:dyDescent="0.25">
      <c r="A1194" s="49" t="str">
        <f ca="1">INDIRECT(_xlfn.TEXTJOIN("",TRUE,A1202,"!",ADDRESS(21+(A1203-1)*A1199,1)))</f>
        <v>MEP 002</v>
      </c>
      <c r="B1194" s="50"/>
      <c r="C1194" s="51" t="str">
        <f ca="1">INDIRECT(_xlfn.TEXTJOIN("",TRUE,A1202,"!",ADDRESS(21+(A1203-1)*A1199,2)))</f>
        <v>Engineering Graphics &amp; Design Lab</v>
      </c>
      <c r="D1194" s="52"/>
      <c r="E1194" s="52"/>
      <c r="F1194" s="52"/>
      <c r="G1194" s="53"/>
      <c r="H1194" s="20">
        <f ca="1">INDIRECT(_xlfn.TEXTJOIN("",TRUE,A1202,"!",ADDRESS(21+(A1203-1)*A1199,6)))</f>
        <v>2</v>
      </c>
      <c r="I1194" s="20" t="str">
        <f ca="1">INDIRECT(_xlfn.TEXTJOIN("",TRUE,A1202,"!",ADDRESS(21+(A1203-1)*A1199,13)))</f>
        <v>O</v>
      </c>
      <c r="J1194" s="20">
        <f ca="1">INDIRECT(_xlfn.TEXTJOIN("",TRUE,A1202,"!",ADDRESS(21+(A1203-1)*A1199,14)))</f>
        <v>10</v>
      </c>
    </row>
    <row r="1195" spans="1:10" ht="27.95" customHeight="1" x14ac:dyDescent="0.25">
      <c r="A1195" s="49" t="str">
        <f ca="1">INDIRECT(_xlfn.TEXTJOIN("",TRUE,A1202,"!",ADDRESS(22+(A1203-1)*A1199,1)))</f>
        <v>AHP 003</v>
      </c>
      <c r="B1195" s="50"/>
      <c r="C1195" s="51" t="str">
        <f ca="1">INDIRECT(_xlfn.TEXTJOIN("",TRUE,A1202,"!",ADDRESS(22+(A1203-1)*A1199,2)))</f>
        <v>Introduction to Digital Marketing Lab</v>
      </c>
      <c r="D1195" s="52"/>
      <c r="E1195" s="52"/>
      <c r="F1195" s="52"/>
      <c r="G1195" s="53"/>
      <c r="H1195" s="20">
        <f ca="1">INDIRECT(_xlfn.TEXTJOIN("",TRUE,A1202,"!",ADDRESS(22+(A1203-1)*A1199,6)))</f>
        <v>1</v>
      </c>
      <c r="I1195" s="20" t="str">
        <f ca="1">INDIRECT(_xlfn.TEXTJOIN("",TRUE,A1202,"!",ADDRESS(22+(A1203-1)*A1199,13)))</f>
        <v>A</v>
      </c>
      <c r="J1195" s="20">
        <f ca="1">INDIRECT(_xlfn.TEXTJOIN("",TRUE,A1202,"!",ADDRESS(22+(A1203-1)*A1199,14)))</f>
        <v>8</v>
      </c>
    </row>
    <row r="1196" spans="1:10" ht="27.95" customHeight="1" x14ac:dyDescent="0.25">
      <c r="A1196" s="49" t="str">
        <f ca="1">INDIRECT(_xlfn.TEXTJOIN("",TRUE,A1202,"!",ADDRESS(23+(A1203-1)*A1199,1)))</f>
        <v>AHP 005</v>
      </c>
      <c r="B1196" s="50"/>
      <c r="C1196" s="51" t="str">
        <f ca="1">INDIRECT(_xlfn.TEXTJOIN("",TRUE,A1202,"!",ADDRESS(23+(A1203-1)*A1199,2)))</f>
        <v>Self Employment &amp; Entrepreneurship Development</v>
      </c>
      <c r="D1196" s="52"/>
      <c r="E1196" s="52"/>
      <c r="F1196" s="52"/>
      <c r="G1196" s="53"/>
      <c r="H1196" s="20">
        <f ca="1">INDIRECT(_xlfn.TEXTJOIN("",TRUE,A1202,"!",ADDRESS(23+(A1203-1)*A1199,6)))</f>
        <v>1</v>
      </c>
      <c r="I1196" s="20" t="str">
        <f ca="1">INDIRECT(_xlfn.TEXTJOIN("",TRUE,A1202,"!",ADDRESS(23+(A1203-1)*A1199,13)))</f>
        <v>A+</v>
      </c>
      <c r="J1196" s="20">
        <f ca="1">INDIRECT(_xlfn.TEXTJOIN("",TRUE,A1202,"!",ADDRESS(23+(A1203-1)*A1199,14)))</f>
        <v>9</v>
      </c>
    </row>
    <row r="1197" spans="1:10" ht="27.95" customHeight="1" x14ac:dyDescent="0.25">
      <c r="A1197" s="49" t="str">
        <f ca="1">INDIRECT(_xlfn.TEXTJOIN("",TRUE,A1202,"!",ADDRESS(24+(A1203-1)*A1199,1)))</f>
        <v>GP 02</v>
      </c>
      <c r="B1197" s="50"/>
      <c r="C1197" s="51" t="str">
        <f ca="1">INDIRECT(_xlfn.TEXTJOIN("",TRUE,A1202,"!",ADDRESS(24+(A1203-1)*A1199,2)))</f>
        <v>General Proficiency ($)</v>
      </c>
      <c r="D1197" s="52"/>
      <c r="E1197" s="52"/>
      <c r="F1197" s="52"/>
      <c r="G1197" s="53"/>
      <c r="H1197" s="20">
        <f ca="1">INDIRECT(_xlfn.TEXTJOIN("",TRUE,A1202,"!",ADDRESS(24+(A1203-1)*A1199,6)))</f>
        <v>0</v>
      </c>
      <c r="I1197" s="54" t="str">
        <f ca="1">INDIRECT(_xlfn.TEXTJOIN("",TRUE,A1202,"!",ADDRESS(24+(A1203-1)*A1199,13)))</f>
        <v>Excellent</v>
      </c>
      <c r="J1197" s="55"/>
    </row>
    <row r="1198" spans="1:10" ht="27.95" customHeight="1" x14ac:dyDescent="0.25">
      <c r="A1198" s="56" t="s">
        <v>54</v>
      </c>
      <c r="B1198" s="56"/>
      <c r="C1198" s="56"/>
      <c r="D1198" s="56"/>
      <c r="E1198" s="56"/>
      <c r="F1198" s="56"/>
      <c r="G1198" s="56"/>
      <c r="H1198" s="16">
        <f ca="1">SUM(H1186:H1197)</f>
        <v>23</v>
      </c>
      <c r="I1198" s="16" t="s">
        <v>46</v>
      </c>
      <c r="J1198" s="16" t="e">
        <f ca="1">SUMPRODUCT(J1186:J1196,H1186:H1196)</f>
        <v>#N/A</v>
      </c>
    </row>
    <row r="1199" spans="1:10" ht="27.95" customHeight="1" x14ac:dyDescent="0.25">
      <c r="A1199" s="22">
        <f>ROWS(A1186:B1197)+9</f>
        <v>21</v>
      </c>
      <c r="B1199" s="17"/>
      <c r="C1199" s="17"/>
      <c r="D1199" s="17"/>
      <c r="E1199" s="17"/>
      <c r="F1199" s="17"/>
      <c r="G1199" s="17"/>
      <c r="H1199" s="17"/>
      <c r="I1199" s="17"/>
      <c r="J1199" s="17"/>
    </row>
    <row r="1200" spans="1:10" ht="27.95" customHeight="1" x14ac:dyDescent="0.25">
      <c r="A1200" s="57" t="s">
        <v>42</v>
      </c>
      <c r="B1200" s="57"/>
      <c r="C1200" s="21">
        <f ca="1">INDIRECT(_xlfn.TEXTJOIN("",TRUE,A1202,"!",ADDRESS(5+A1203*A1199,12)))</f>
        <v>19</v>
      </c>
      <c r="D1200" s="57" t="s">
        <v>40</v>
      </c>
      <c r="E1200" s="57"/>
      <c r="F1200" s="18" t="e">
        <f ca="1">INDIRECT(_xlfn.TEXTJOIN("",TRUE,A1202,"!",ADDRESS(5+A1203*A1199,8)))</f>
        <v>#N/A</v>
      </c>
      <c r="G1200" s="57" t="s">
        <v>41</v>
      </c>
      <c r="H1200" s="57"/>
      <c r="I1200" s="58" t="e">
        <f ca="1">INDIRECT(_xlfn.TEXTJOIN("",TRUE,A1202,"!",ADDRESS(5+A1203*A1199,10)))</f>
        <v>#N/A</v>
      </c>
      <c r="J1200" s="58"/>
    </row>
    <row r="1201" spans="1:10" ht="27.95" customHeight="1" x14ac:dyDescent="0.25">
      <c r="A1201" s="19" t="s">
        <v>38</v>
      </c>
      <c r="B1201" s="59" t="e">
        <f ca="1">INDIRECT(_xlfn.TEXTJOIN("",TRUE,A1202,"!",ADDRESS(5+A1203*A1199,2)))</f>
        <v>#N/A</v>
      </c>
      <c r="C1201" s="59"/>
      <c r="D1201" s="60" t="s">
        <v>39</v>
      </c>
      <c r="E1201" s="60"/>
      <c r="F1201" s="61" t="e">
        <f ca="1">INDIRECT(_xlfn.TEXTJOIN("",TRUE,A1202,"!",ADDRESS(5+A1203*A1199,5)))</f>
        <v>#N/A</v>
      </c>
      <c r="G1201" s="61"/>
      <c r="H1201" s="61"/>
      <c r="I1201" s="61"/>
      <c r="J1201" s="61"/>
    </row>
    <row r="1202" spans="1:10" ht="27.95" customHeight="1" x14ac:dyDescent="0.25">
      <c r="A1202" s="22" t="str">
        <f>A1181</f>
        <v>TC_II</v>
      </c>
    </row>
    <row r="1203" spans="1:10" ht="27.95" customHeight="1" x14ac:dyDescent="0.25">
      <c r="A1203" s="22">
        <f>A1182+1</f>
        <v>57</v>
      </c>
    </row>
    <row r="1204" spans="1:10" ht="27.95" customHeight="1" x14ac:dyDescent="0.25">
      <c r="A1204" s="62" t="s">
        <v>26</v>
      </c>
      <c r="B1204" s="62"/>
      <c r="C1204" s="62" t="str">
        <f ca="1">INDIRECT(_xlfn.TEXTJOIN("",TRUE,A1223,"!",ADDRESS(9+(A1224-1)*A1220,2)))</f>
        <v>VANSH GAGANIYA</v>
      </c>
      <c r="D1204" s="62"/>
      <c r="E1204" s="62"/>
      <c r="F1204" s="62" t="s">
        <v>52</v>
      </c>
      <c r="G1204" s="62"/>
      <c r="H1204" s="62"/>
      <c r="I1204" s="63">
        <f ca="1">INDIRECT(_xlfn.TEXTJOIN("",TRUE,A1223,"!",ADDRESS(9+(A1224-1)*A1220,9)))</f>
        <v>250090101058</v>
      </c>
      <c r="J1204" s="63"/>
    </row>
    <row r="1205" spans="1:10" ht="27.95" customHeight="1" x14ac:dyDescent="0.25">
      <c r="A1205" s="62" t="s">
        <v>27</v>
      </c>
      <c r="B1205" s="62"/>
      <c r="C1205" s="62" t="str">
        <f ca="1">INDIRECT(_xlfn.TEXTJOIN("",TRUE,A1223,"!",ADDRESS(9+(A1224-1)*A1220,5)))</f>
        <v>MANOJ KUMAR</v>
      </c>
      <c r="D1205" s="62"/>
      <c r="E1205" s="62"/>
      <c r="F1205" s="64" t="s">
        <v>53</v>
      </c>
      <c r="G1205" s="64"/>
      <c r="H1205" s="64"/>
      <c r="I1205" s="63">
        <f ca="1">INDIRECT(_xlfn.TEXTJOIN("",TRUE,A1223,"!",ADDRESS(9+(A1224-1)*A1220,13)))</f>
        <v>0</v>
      </c>
      <c r="J1205" s="63"/>
    </row>
    <row r="1206" spans="1:10" ht="27.95" customHeight="1" x14ac:dyDescent="0.25">
      <c r="A1206" s="59" t="s">
        <v>30</v>
      </c>
      <c r="B1206" s="59"/>
      <c r="C1206" s="59" t="s">
        <v>31</v>
      </c>
      <c r="D1206" s="59"/>
      <c r="E1206" s="59"/>
      <c r="F1206" s="59"/>
      <c r="G1206" s="59"/>
      <c r="H1206" s="15" t="s">
        <v>32</v>
      </c>
      <c r="I1206" s="15" t="s">
        <v>12</v>
      </c>
      <c r="J1206" s="15" t="s">
        <v>36</v>
      </c>
    </row>
    <row r="1207" spans="1:10" ht="27.95" customHeight="1" x14ac:dyDescent="0.25">
      <c r="A1207" s="49" t="str">
        <f ca="1">INDIRECT(_xlfn.TEXTJOIN("",TRUE,A1223,"!",ADDRESS(13+(A1224-1)*A1220,1)))</f>
        <v>AHT 001</v>
      </c>
      <c r="B1207" s="50"/>
      <c r="C1207" s="51" t="str">
        <f ca="1">INDIRECT(_xlfn.TEXTJOIN("",TRUE,A1223,"!",ADDRESS(13+(A1224-1)*A1220,2)))</f>
        <v>Engineering Physics</v>
      </c>
      <c r="D1207" s="52"/>
      <c r="E1207" s="52"/>
      <c r="F1207" s="52"/>
      <c r="G1207" s="53"/>
      <c r="H1207" s="20">
        <f ca="1">INDIRECT(_xlfn.TEXTJOIN("",TRUE,A1223,"!",ADDRESS(13+(A1224-1)*A1220,6)))</f>
        <v>4</v>
      </c>
      <c r="I1207" s="20" t="b">
        <f ca="1">INDIRECT(_xlfn.TEXTJOIN("",TRUE,A1223,"!",ADDRESS(13+(A1224-1)*A1220,13)))</f>
        <v>0</v>
      </c>
      <c r="J1207" s="20" t="e">
        <f ca="1">INDIRECT(_xlfn.TEXTJOIN("",TRUE,A1223,"!",ADDRESS(13+(A1224-1)*A1220,14)))</f>
        <v>#N/A</v>
      </c>
    </row>
    <row r="1208" spans="1:10" ht="27.95" customHeight="1" x14ac:dyDescent="0.25">
      <c r="A1208" s="49" t="str">
        <f ca="1">INDIRECT(_xlfn.TEXTJOIN("",TRUE,A1223,"!",ADDRESS(14+(A1224-1)*A1220,1)))</f>
        <v>AHT 005</v>
      </c>
      <c r="B1208" s="50"/>
      <c r="C1208" s="51" t="str">
        <f ca="1">INDIRECT(_xlfn.TEXTJOIN("",TRUE,A1223,"!",ADDRESS(14+(A1224-1)*A1220,2)))</f>
        <v>Analytical Mathematics</v>
      </c>
      <c r="D1208" s="52"/>
      <c r="E1208" s="52"/>
      <c r="F1208" s="52"/>
      <c r="G1208" s="53"/>
      <c r="H1208" s="20">
        <f ca="1">INDIRECT(_xlfn.TEXTJOIN("",TRUE,A1223,"!",ADDRESS(14+(A1224-1)*A1220,6)))</f>
        <v>4</v>
      </c>
      <c r="I1208" s="20" t="str">
        <f ca="1">INDIRECT(_xlfn.TEXTJOIN("",TRUE,A1223,"!",ADDRESS(14+(A1224-1)*A1220,13)))</f>
        <v>B+</v>
      </c>
      <c r="J1208" s="20">
        <f ca="1">INDIRECT(_xlfn.TEXTJOIN("",TRUE,A1223,"!",ADDRESS(14+(A1224-1)*A1220,14)))</f>
        <v>7</v>
      </c>
    </row>
    <row r="1209" spans="1:10" ht="27.95" customHeight="1" x14ac:dyDescent="0.25">
      <c r="A1209" s="49" t="str">
        <f ca="1">INDIRECT(_xlfn.TEXTJOIN("",TRUE,A1223,"!",ADDRESS(15+(A1224-1)*A1220,1)))</f>
        <v>EET 001</v>
      </c>
      <c r="B1209" s="50"/>
      <c r="C1209" s="51" t="str">
        <f ca="1">INDIRECT(_xlfn.TEXTJOIN("",TRUE,A1223,"!",ADDRESS(15+(A1224-1)*A1220,2)))</f>
        <v>Basic Electrical Engineering</v>
      </c>
      <c r="D1209" s="52"/>
      <c r="E1209" s="52"/>
      <c r="F1209" s="52"/>
      <c r="G1209" s="53"/>
      <c r="H1209" s="20">
        <f ca="1">INDIRECT(_xlfn.TEXTJOIN("",TRUE,A1223,"!",ADDRESS(15+(A1224-1)*A1220,6)))</f>
        <v>4</v>
      </c>
      <c r="I1209" s="20" t="str">
        <f ca="1">INDIRECT(_xlfn.TEXTJOIN("",TRUE,A1223,"!",ADDRESS(15+(A1224-1)*A1220,13)))</f>
        <v>B+</v>
      </c>
      <c r="J1209" s="20">
        <f ca="1">INDIRECT(_xlfn.TEXTJOIN("",TRUE,A1223,"!",ADDRESS(15+(A1224-1)*A1220,14)))</f>
        <v>7</v>
      </c>
    </row>
    <row r="1210" spans="1:10" ht="27.95" customHeight="1" x14ac:dyDescent="0.25">
      <c r="A1210" s="49" t="str">
        <f ca="1">INDIRECT(_xlfn.TEXTJOIN("",TRUE,A1223,"!",ADDRESS(16+(A1224-1)*A1220,1)))</f>
        <v>CST 001</v>
      </c>
      <c r="B1210" s="50"/>
      <c r="C1210" s="51" t="str">
        <f ca="1">INDIRECT(_xlfn.TEXTJOIN("",TRUE,A1223,"!",ADDRESS(16+(A1224-1)*A1220,2)))</f>
        <v>Programming for Problem Solving</v>
      </c>
      <c r="D1210" s="52"/>
      <c r="E1210" s="52"/>
      <c r="F1210" s="52"/>
      <c r="G1210" s="53"/>
      <c r="H1210" s="20">
        <f ca="1">INDIRECT(_xlfn.TEXTJOIN("",TRUE,A1223,"!",ADDRESS(16+(A1224-1)*A1220,6)))</f>
        <v>4</v>
      </c>
      <c r="I1210" s="20" t="str">
        <f ca="1">INDIRECT(_xlfn.TEXTJOIN("",TRUE,A1223,"!",ADDRESS(16+(A1224-1)*A1220,13)))</f>
        <v>A</v>
      </c>
      <c r="J1210" s="20">
        <f ca="1">INDIRECT(_xlfn.TEXTJOIN("",TRUE,A1223,"!",ADDRESS(16+(A1224-1)*A1220,14)))</f>
        <v>8</v>
      </c>
    </row>
    <row r="1211" spans="1:10" ht="27.95" customHeight="1" x14ac:dyDescent="0.25">
      <c r="A1211" s="49" t="str">
        <f ca="1">INDIRECT(_xlfn.TEXTJOIN("",TRUE,A1223,"!",ADDRESS(17+(A1224-1)*A1220,1)))</f>
        <v>AHT 004</v>
      </c>
      <c r="B1211" s="50"/>
      <c r="C1211" s="51" t="str">
        <f ca="1">INDIRECT(_xlfn.TEXTJOIN("",TRUE,A1223,"!",ADDRESS(17+(A1224-1)*A1220,2)))</f>
        <v>Environmental Studies ($)</v>
      </c>
      <c r="D1211" s="52"/>
      <c r="E1211" s="52"/>
      <c r="F1211" s="52"/>
      <c r="G1211" s="53"/>
      <c r="H1211" s="20">
        <f ca="1">INDIRECT(_xlfn.TEXTJOIN("",TRUE,A1223,"!",ADDRESS(17+(A1224-1)*A1220,6)))</f>
        <v>0</v>
      </c>
      <c r="I1211" s="20" t="str">
        <f ca="1">INDIRECT(_xlfn.TEXTJOIN("",TRUE,A1223,"!",ADDRESS(17+(A1224-1)*A1220,13)))</f>
        <v>B+</v>
      </c>
      <c r="J1211" s="20">
        <f ca="1">INDIRECT(_xlfn.TEXTJOIN("",TRUE,A1223,"!",ADDRESS(17+(A1224-1)*A1220,14)))</f>
        <v>7</v>
      </c>
    </row>
    <row r="1212" spans="1:10" ht="27.95" customHeight="1" x14ac:dyDescent="0.25">
      <c r="A1212" s="49" t="str">
        <f ca="1">INDIRECT(_xlfn.TEXTJOIN("",TRUE,A1223,"!",ADDRESS(18+(A1224-1)*A1220,1)))</f>
        <v>AHP 001</v>
      </c>
      <c r="B1212" s="50"/>
      <c r="C1212" s="51" t="str">
        <f ca="1">INDIRECT(_xlfn.TEXTJOIN("",TRUE,A1223,"!",ADDRESS(18+(A1224-1)*A1220,2)))</f>
        <v>Engineering Physics Lab</v>
      </c>
      <c r="D1212" s="52"/>
      <c r="E1212" s="52"/>
      <c r="F1212" s="52"/>
      <c r="G1212" s="53"/>
      <c r="H1212" s="20">
        <f ca="1">INDIRECT(_xlfn.TEXTJOIN("",TRUE,A1223,"!",ADDRESS(18+(A1224-1)*A1220,6)))</f>
        <v>1</v>
      </c>
      <c r="I1212" s="20" t="str">
        <f ca="1">INDIRECT(_xlfn.TEXTJOIN("",TRUE,A1223,"!",ADDRESS(18+(A1224-1)*A1220,13)))</f>
        <v>B+</v>
      </c>
      <c r="J1212" s="20">
        <f ca="1">INDIRECT(_xlfn.TEXTJOIN("",TRUE,A1223,"!",ADDRESS(18+(A1224-1)*A1220,14)))</f>
        <v>7</v>
      </c>
    </row>
    <row r="1213" spans="1:10" ht="27.95" customHeight="1" x14ac:dyDescent="0.25">
      <c r="A1213" s="49" t="str">
        <f ca="1">INDIRECT(_xlfn.TEXTJOIN("",TRUE,A1223,"!",ADDRESS(19+(A1224-1)*A1220,1)))</f>
        <v>EEP 001</v>
      </c>
      <c r="B1213" s="50"/>
      <c r="C1213" s="51" t="str">
        <f ca="1">INDIRECT(_xlfn.TEXTJOIN("",TRUE,A1223,"!",ADDRESS(19+(A1224-1)*A1220,2)))</f>
        <v>Basic Electrical Engineering Lab</v>
      </c>
      <c r="D1213" s="52"/>
      <c r="E1213" s="52"/>
      <c r="F1213" s="52"/>
      <c r="G1213" s="53"/>
      <c r="H1213" s="20">
        <f ca="1">INDIRECT(_xlfn.TEXTJOIN("",TRUE,A1223,"!",ADDRESS(19+(A1224-1)*A1220,6)))</f>
        <v>1</v>
      </c>
      <c r="I1213" s="20" t="str">
        <f ca="1">INDIRECT(_xlfn.TEXTJOIN("",TRUE,A1223,"!",ADDRESS(19+(A1224-1)*A1220,13)))</f>
        <v>A+</v>
      </c>
      <c r="J1213" s="20">
        <f ca="1">INDIRECT(_xlfn.TEXTJOIN("",TRUE,A1223,"!",ADDRESS(19+(A1224-1)*A1220,14)))</f>
        <v>9</v>
      </c>
    </row>
    <row r="1214" spans="1:10" ht="27.95" customHeight="1" x14ac:dyDescent="0.25">
      <c r="A1214" s="49" t="str">
        <f ca="1">INDIRECT(_xlfn.TEXTJOIN("",TRUE,A1223,"!",ADDRESS(20+(A1224-1)*A1220,1)))</f>
        <v>CSP 001</v>
      </c>
      <c r="B1214" s="50"/>
      <c r="C1214" s="51" t="str">
        <f ca="1">INDIRECT(_xlfn.TEXTJOIN("",TRUE,A1223,"!",ADDRESS(20+(A1224-1)*A1220,2)))</f>
        <v>Programming for Problem Solving Lab</v>
      </c>
      <c r="D1214" s="52"/>
      <c r="E1214" s="52"/>
      <c r="F1214" s="52"/>
      <c r="G1214" s="53"/>
      <c r="H1214" s="20">
        <f ca="1">INDIRECT(_xlfn.TEXTJOIN("",TRUE,A1223,"!",ADDRESS(20+(A1224-1)*A1220,6)))</f>
        <v>1</v>
      </c>
      <c r="I1214" s="20" t="str">
        <f ca="1">INDIRECT(_xlfn.TEXTJOIN("",TRUE,A1223,"!",ADDRESS(20+(A1224-1)*A1220,13)))</f>
        <v>A+</v>
      </c>
      <c r="J1214" s="20">
        <f ca="1">INDIRECT(_xlfn.TEXTJOIN("",TRUE,A1223,"!",ADDRESS(20+(A1224-1)*A1220,14)))</f>
        <v>9</v>
      </c>
    </row>
    <row r="1215" spans="1:10" ht="27.95" customHeight="1" x14ac:dyDescent="0.25">
      <c r="A1215" s="49" t="str">
        <f ca="1">INDIRECT(_xlfn.TEXTJOIN("",TRUE,A1223,"!",ADDRESS(21+(A1224-1)*A1220,1)))</f>
        <v>MEP 002</v>
      </c>
      <c r="B1215" s="50"/>
      <c r="C1215" s="51" t="str">
        <f ca="1">INDIRECT(_xlfn.TEXTJOIN("",TRUE,A1223,"!",ADDRESS(21+(A1224-1)*A1220,2)))</f>
        <v>Engineering Graphics &amp; Design Lab</v>
      </c>
      <c r="D1215" s="52"/>
      <c r="E1215" s="52"/>
      <c r="F1215" s="52"/>
      <c r="G1215" s="53"/>
      <c r="H1215" s="20">
        <f ca="1">INDIRECT(_xlfn.TEXTJOIN("",TRUE,A1223,"!",ADDRESS(21+(A1224-1)*A1220,6)))</f>
        <v>2</v>
      </c>
      <c r="I1215" s="20" t="str">
        <f ca="1">INDIRECT(_xlfn.TEXTJOIN("",TRUE,A1223,"!",ADDRESS(21+(A1224-1)*A1220,13)))</f>
        <v>O</v>
      </c>
      <c r="J1215" s="20">
        <f ca="1">INDIRECT(_xlfn.TEXTJOIN("",TRUE,A1223,"!",ADDRESS(21+(A1224-1)*A1220,14)))</f>
        <v>10</v>
      </c>
    </row>
    <row r="1216" spans="1:10" ht="27.95" customHeight="1" x14ac:dyDescent="0.25">
      <c r="A1216" s="49" t="str">
        <f ca="1">INDIRECT(_xlfn.TEXTJOIN("",TRUE,A1223,"!",ADDRESS(22+(A1224-1)*A1220,1)))</f>
        <v>AHP 003</v>
      </c>
      <c r="B1216" s="50"/>
      <c r="C1216" s="51" t="str">
        <f ca="1">INDIRECT(_xlfn.TEXTJOIN("",TRUE,A1223,"!",ADDRESS(22+(A1224-1)*A1220,2)))</f>
        <v>Introduction to Digital Marketing Lab</v>
      </c>
      <c r="D1216" s="52"/>
      <c r="E1216" s="52"/>
      <c r="F1216" s="52"/>
      <c r="G1216" s="53"/>
      <c r="H1216" s="20">
        <f ca="1">INDIRECT(_xlfn.TEXTJOIN("",TRUE,A1223,"!",ADDRESS(22+(A1224-1)*A1220,6)))</f>
        <v>1</v>
      </c>
      <c r="I1216" s="20" t="str">
        <f ca="1">INDIRECT(_xlfn.TEXTJOIN("",TRUE,A1223,"!",ADDRESS(22+(A1224-1)*A1220,13)))</f>
        <v>A</v>
      </c>
      <c r="J1216" s="20">
        <f ca="1">INDIRECT(_xlfn.TEXTJOIN("",TRUE,A1223,"!",ADDRESS(22+(A1224-1)*A1220,14)))</f>
        <v>8</v>
      </c>
    </row>
    <row r="1217" spans="1:10" ht="27.95" customHeight="1" x14ac:dyDescent="0.25">
      <c r="A1217" s="49" t="str">
        <f ca="1">INDIRECT(_xlfn.TEXTJOIN("",TRUE,A1223,"!",ADDRESS(23+(A1224-1)*A1220,1)))</f>
        <v>AHP 005</v>
      </c>
      <c r="B1217" s="50"/>
      <c r="C1217" s="51" t="str">
        <f ca="1">INDIRECT(_xlfn.TEXTJOIN("",TRUE,A1223,"!",ADDRESS(23+(A1224-1)*A1220,2)))</f>
        <v>Self Employment &amp; Entrepreneurship Development</v>
      </c>
      <c r="D1217" s="52"/>
      <c r="E1217" s="52"/>
      <c r="F1217" s="52"/>
      <c r="G1217" s="53"/>
      <c r="H1217" s="20">
        <f ca="1">INDIRECT(_xlfn.TEXTJOIN("",TRUE,A1223,"!",ADDRESS(23+(A1224-1)*A1220,6)))</f>
        <v>1</v>
      </c>
      <c r="I1217" s="20" t="str">
        <f ca="1">INDIRECT(_xlfn.TEXTJOIN("",TRUE,A1223,"!",ADDRESS(23+(A1224-1)*A1220,13)))</f>
        <v>A</v>
      </c>
      <c r="J1217" s="20">
        <f ca="1">INDIRECT(_xlfn.TEXTJOIN("",TRUE,A1223,"!",ADDRESS(23+(A1224-1)*A1220,14)))</f>
        <v>8</v>
      </c>
    </row>
    <row r="1218" spans="1:10" ht="27.95" customHeight="1" x14ac:dyDescent="0.25">
      <c r="A1218" s="49" t="str">
        <f ca="1">INDIRECT(_xlfn.TEXTJOIN("",TRUE,A1223,"!",ADDRESS(24+(A1224-1)*A1220,1)))</f>
        <v>GP 02</v>
      </c>
      <c r="B1218" s="50"/>
      <c r="C1218" s="51" t="str">
        <f ca="1">INDIRECT(_xlfn.TEXTJOIN("",TRUE,A1223,"!",ADDRESS(24+(A1224-1)*A1220,2)))</f>
        <v>General Proficiency ($)</v>
      </c>
      <c r="D1218" s="52"/>
      <c r="E1218" s="52"/>
      <c r="F1218" s="52"/>
      <c r="G1218" s="53"/>
      <c r="H1218" s="20">
        <f ca="1">INDIRECT(_xlfn.TEXTJOIN("",TRUE,A1223,"!",ADDRESS(24+(A1224-1)*A1220,6)))</f>
        <v>0</v>
      </c>
      <c r="I1218" s="54" t="str">
        <f ca="1">INDIRECT(_xlfn.TEXTJOIN("",TRUE,A1223,"!",ADDRESS(24+(A1224-1)*A1220,13)))</f>
        <v>Excellent</v>
      </c>
      <c r="J1218" s="55"/>
    </row>
    <row r="1219" spans="1:10" ht="27.95" customHeight="1" x14ac:dyDescent="0.25">
      <c r="A1219" s="56" t="s">
        <v>54</v>
      </c>
      <c r="B1219" s="56"/>
      <c r="C1219" s="56"/>
      <c r="D1219" s="56"/>
      <c r="E1219" s="56"/>
      <c r="F1219" s="56"/>
      <c r="G1219" s="56"/>
      <c r="H1219" s="16">
        <f ca="1">SUM(H1207:H1218)</f>
        <v>23</v>
      </c>
      <c r="I1219" s="16" t="s">
        <v>46</v>
      </c>
      <c r="J1219" s="16" t="e">
        <f ca="1">SUMPRODUCT(J1207:J1217,H1207:H1217)</f>
        <v>#N/A</v>
      </c>
    </row>
    <row r="1220" spans="1:10" ht="27.95" customHeight="1" x14ac:dyDescent="0.25">
      <c r="A1220" s="22">
        <f>ROWS(A1207:B1218)+9</f>
        <v>21</v>
      </c>
      <c r="B1220" s="17"/>
      <c r="C1220" s="17"/>
      <c r="D1220" s="17"/>
      <c r="E1220" s="17"/>
      <c r="F1220" s="17"/>
      <c r="G1220" s="17"/>
      <c r="H1220" s="17"/>
      <c r="I1220" s="17"/>
      <c r="J1220" s="17"/>
    </row>
    <row r="1221" spans="1:10" ht="27.95" customHeight="1" x14ac:dyDescent="0.25">
      <c r="A1221" s="57" t="s">
        <v>42</v>
      </c>
      <c r="B1221" s="57"/>
      <c r="C1221" s="21">
        <f ca="1">INDIRECT(_xlfn.TEXTJOIN("",TRUE,A1223,"!",ADDRESS(5+A1224*A1220,12)))</f>
        <v>19</v>
      </c>
      <c r="D1221" s="57" t="s">
        <v>40</v>
      </c>
      <c r="E1221" s="57"/>
      <c r="F1221" s="18" t="e">
        <f ca="1">INDIRECT(_xlfn.TEXTJOIN("",TRUE,A1223,"!",ADDRESS(5+A1224*A1220,8)))</f>
        <v>#N/A</v>
      </c>
      <c r="G1221" s="57" t="s">
        <v>41</v>
      </c>
      <c r="H1221" s="57"/>
      <c r="I1221" s="58" t="e">
        <f ca="1">INDIRECT(_xlfn.TEXTJOIN("",TRUE,A1223,"!",ADDRESS(5+A1224*A1220,10)))</f>
        <v>#N/A</v>
      </c>
      <c r="J1221" s="58"/>
    </row>
    <row r="1222" spans="1:10" ht="27.95" customHeight="1" x14ac:dyDescent="0.25">
      <c r="A1222" s="19" t="s">
        <v>38</v>
      </c>
      <c r="B1222" s="59" t="e">
        <f ca="1">INDIRECT(_xlfn.TEXTJOIN("",TRUE,A1223,"!",ADDRESS(5+A1224*A1220,2)))</f>
        <v>#N/A</v>
      </c>
      <c r="C1222" s="59"/>
      <c r="D1222" s="60" t="s">
        <v>39</v>
      </c>
      <c r="E1222" s="60"/>
      <c r="F1222" s="61" t="e">
        <f ca="1">INDIRECT(_xlfn.TEXTJOIN("",TRUE,A1223,"!",ADDRESS(5+A1224*A1220,5)))</f>
        <v>#N/A</v>
      </c>
      <c r="G1222" s="61"/>
      <c r="H1222" s="61"/>
      <c r="I1222" s="61"/>
      <c r="J1222" s="61"/>
    </row>
    <row r="1223" spans="1:10" ht="27.95" customHeight="1" x14ac:dyDescent="0.25">
      <c r="A1223" s="22" t="str">
        <f>A1202</f>
        <v>TC_II</v>
      </c>
    </row>
    <row r="1224" spans="1:10" ht="27.95" customHeight="1" x14ac:dyDescent="0.25">
      <c r="A1224" s="22">
        <f>A1203+1</f>
        <v>58</v>
      </c>
    </row>
    <row r="1225" spans="1:10" ht="27.95" customHeight="1" x14ac:dyDescent="0.25">
      <c r="A1225" s="62" t="s">
        <v>26</v>
      </c>
      <c r="B1225" s="62"/>
      <c r="C1225" s="62" t="str">
        <f ca="1">INDIRECT(_xlfn.TEXTJOIN("",TRUE,A1244,"!",ADDRESS(9+(A1245-1)*A1241,2)))</f>
        <v>VANSH RUHELA</v>
      </c>
      <c r="D1225" s="62"/>
      <c r="E1225" s="62"/>
      <c r="F1225" s="62" t="s">
        <v>52</v>
      </c>
      <c r="G1225" s="62"/>
      <c r="H1225" s="62"/>
      <c r="I1225" s="63">
        <f ca="1">INDIRECT(_xlfn.TEXTJOIN("",TRUE,A1244,"!",ADDRESS(9+(A1245-1)*A1241,9)))</f>
        <v>250090101059</v>
      </c>
      <c r="J1225" s="63"/>
    </row>
    <row r="1226" spans="1:10" ht="27.95" customHeight="1" x14ac:dyDescent="0.25">
      <c r="A1226" s="62" t="s">
        <v>27</v>
      </c>
      <c r="B1226" s="62"/>
      <c r="C1226" s="62" t="str">
        <f ca="1">INDIRECT(_xlfn.TEXTJOIN("",TRUE,A1244,"!",ADDRESS(9+(A1245-1)*A1241,5)))</f>
        <v>VIRENDRA RUHELA</v>
      </c>
      <c r="D1226" s="62"/>
      <c r="E1226" s="62"/>
      <c r="F1226" s="64" t="s">
        <v>53</v>
      </c>
      <c r="G1226" s="64"/>
      <c r="H1226" s="64"/>
      <c r="I1226" s="63">
        <f ca="1">INDIRECT(_xlfn.TEXTJOIN("",TRUE,A1244,"!",ADDRESS(9+(A1245-1)*A1241,13)))</f>
        <v>0</v>
      </c>
      <c r="J1226" s="63"/>
    </row>
    <row r="1227" spans="1:10" ht="27.95" customHeight="1" x14ac:dyDescent="0.25">
      <c r="A1227" s="59" t="s">
        <v>30</v>
      </c>
      <c r="B1227" s="59"/>
      <c r="C1227" s="59" t="s">
        <v>31</v>
      </c>
      <c r="D1227" s="59"/>
      <c r="E1227" s="59"/>
      <c r="F1227" s="59"/>
      <c r="G1227" s="59"/>
      <c r="H1227" s="15" t="s">
        <v>32</v>
      </c>
      <c r="I1227" s="15" t="s">
        <v>12</v>
      </c>
      <c r="J1227" s="15" t="s">
        <v>36</v>
      </c>
    </row>
    <row r="1228" spans="1:10" ht="27.95" customHeight="1" x14ac:dyDescent="0.25">
      <c r="A1228" s="49" t="str">
        <f ca="1">INDIRECT(_xlfn.TEXTJOIN("",TRUE,A1244,"!",ADDRESS(13+(A1245-1)*A1241,1)))</f>
        <v>AHT 001</v>
      </c>
      <c r="B1228" s="50"/>
      <c r="C1228" s="51" t="str">
        <f ca="1">INDIRECT(_xlfn.TEXTJOIN("",TRUE,A1244,"!",ADDRESS(13+(A1245-1)*A1241,2)))</f>
        <v>Engineering Physics</v>
      </c>
      <c r="D1228" s="52"/>
      <c r="E1228" s="52"/>
      <c r="F1228" s="52"/>
      <c r="G1228" s="53"/>
      <c r="H1228" s="20">
        <f ca="1">INDIRECT(_xlfn.TEXTJOIN("",TRUE,A1244,"!",ADDRESS(13+(A1245-1)*A1241,6)))</f>
        <v>4</v>
      </c>
      <c r="I1228" s="20" t="b">
        <f ca="1">INDIRECT(_xlfn.TEXTJOIN("",TRUE,A1244,"!",ADDRESS(13+(A1245-1)*A1241,13)))</f>
        <v>0</v>
      </c>
      <c r="J1228" s="20" t="e">
        <f ca="1">INDIRECT(_xlfn.TEXTJOIN("",TRUE,A1244,"!",ADDRESS(13+(A1245-1)*A1241,14)))</f>
        <v>#N/A</v>
      </c>
    </row>
    <row r="1229" spans="1:10" ht="27.95" customHeight="1" x14ac:dyDescent="0.25">
      <c r="A1229" s="49" t="str">
        <f ca="1">INDIRECT(_xlfn.TEXTJOIN("",TRUE,A1244,"!",ADDRESS(14+(A1245-1)*A1241,1)))</f>
        <v>AHT 005</v>
      </c>
      <c r="B1229" s="50"/>
      <c r="C1229" s="51" t="str">
        <f ca="1">INDIRECT(_xlfn.TEXTJOIN("",TRUE,A1244,"!",ADDRESS(14+(A1245-1)*A1241,2)))</f>
        <v>Analytical Mathematics</v>
      </c>
      <c r="D1229" s="52"/>
      <c r="E1229" s="52"/>
      <c r="F1229" s="52"/>
      <c r="G1229" s="53"/>
      <c r="H1229" s="20">
        <f ca="1">INDIRECT(_xlfn.TEXTJOIN("",TRUE,A1244,"!",ADDRESS(14+(A1245-1)*A1241,6)))</f>
        <v>4</v>
      </c>
      <c r="I1229" s="20" t="str">
        <f ca="1">INDIRECT(_xlfn.TEXTJOIN("",TRUE,A1244,"!",ADDRESS(14+(A1245-1)*A1241,13)))</f>
        <v>A+</v>
      </c>
      <c r="J1229" s="20">
        <f ca="1">INDIRECT(_xlfn.TEXTJOIN("",TRUE,A1244,"!",ADDRESS(14+(A1245-1)*A1241,14)))</f>
        <v>9</v>
      </c>
    </row>
    <row r="1230" spans="1:10" ht="27.95" customHeight="1" x14ac:dyDescent="0.25">
      <c r="A1230" s="49" t="str">
        <f ca="1">INDIRECT(_xlfn.TEXTJOIN("",TRUE,A1244,"!",ADDRESS(15+(A1245-1)*A1241,1)))</f>
        <v>EET 001</v>
      </c>
      <c r="B1230" s="50"/>
      <c r="C1230" s="51" t="str">
        <f ca="1">INDIRECT(_xlfn.TEXTJOIN("",TRUE,A1244,"!",ADDRESS(15+(A1245-1)*A1241,2)))</f>
        <v>Basic Electrical Engineering</v>
      </c>
      <c r="D1230" s="52"/>
      <c r="E1230" s="52"/>
      <c r="F1230" s="52"/>
      <c r="G1230" s="53"/>
      <c r="H1230" s="20">
        <f ca="1">INDIRECT(_xlfn.TEXTJOIN("",TRUE,A1244,"!",ADDRESS(15+(A1245-1)*A1241,6)))</f>
        <v>4</v>
      </c>
      <c r="I1230" s="20" t="str">
        <f ca="1">INDIRECT(_xlfn.TEXTJOIN("",TRUE,A1244,"!",ADDRESS(15+(A1245-1)*A1241,13)))</f>
        <v>B+</v>
      </c>
      <c r="J1230" s="20">
        <f ca="1">INDIRECT(_xlfn.TEXTJOIN("",TRUE,A1244,"!",ADDRESS(15+(A1245-1)*A1241,14)))</f>
        <v>7</v>
      </c>
    </row>
    <row r="1231" spans="1:10" ht="27.95" customHeight="1" x14ac:dyDescent="0.25">
      <c r="A1231" s="49" t="str">
        <f ca="1">INDIRECT(_xlfn.TEXTJOIN("",TRUE,A1244,"!",ADDRESS(16+(A1245-1)*A1241,1)))</f>
        <v>CST 001</v>
      </c>
      <c r="B1231" s="50"/>
      <c r="C1231" s="51" t="str">
        <f ca="1">INDIRECT(_xlfn.TEXTJOIN("",TRUE,A1244,"!",ADDRESS(16+(A1245-1)*A1241,2)))</f>
        <v>Programming for Problem Solving</v>
      </c>
      <c r="D1231" s="52"/>
      <c r="E1231" s="52"/>
      <c r="F1231" s="52"/>
      <c r="G1231" s="53"/>
      <c r="H1231" s="20">
        <f ca="1">INDIRECT(_xlfn.TEXTJOIN("",TRUE,A1244,"!",ADDRESS(16+(A1245-1)*A1241,6)))</f>
        <v>4</v>
      </c>
      <c r="I1231" s="20" t="str">
        <f ca="1">INDIRECT(_xlfn.TEXTJOIN("",TRUE,A1244,"!",ADDRESS(16+(A1245-1)*A1241,13)))</f>
        <v>A+</v>
      </c>
      <c r="J1231" s="20">
        <f ca="1">INDIRECT(_xlfn.TEXTJOIN("",TRUE,A1244,"!",ADDRESS(16+(A1245-1)*A1241,14)))</f>
        <v>9</v>
      </c>
    </row>
    <row r="1232" spans="1:10" ht="27.95" customHeight="1" x14ac:dyDescent="0.25">
      <c r="A1232" s="49" t="str">
        <f ca="1">INDIRECT(_xlfn.TEXTJOIN("",TRUE,A1244,"!",ADDRESS(17+(A1245-1)*A1241,1)))</f>
        <v>AHT 004</v>
      </c>
      <c r="B1232" s="50"/>
      <c r="C1232" s="51" t="str">
        <f ca="1">INDIRECT(_xlfn.TEXTJOIN("",TRUE,A1244,"!",ADDRESS(17+(A1245-1)*A1241,2)))</f>
        <v>Environmental Studies ($)</v>
      </c>
      <c r="D1232" s="52"/>
      <c r="E1232" s="52"/>
      <c r="F1232" s="52"/>
      <c r="G1232" s="53"/>
      <c r="H1232" s="20">
        <f ca="1">INDIRECT(_xlfn.TEXTJOIN("",TRUE,A1244,"!",ADDRESS(17+(A1245-1)*A1241,6)))</f>
        <v>0</v>
      </c>
      <c r="I1232" s="20" t="str">
        <f ca="1">INDIRECT(_xlfn.TEXTJOIN("",TRUE,A1244,"!",ADDRESS(17+(A1245-1)*A1241,13)))</f>
        <v>B</v>
      </c>
      <c r="J1232" s="20">
        <f ca="1">INDIRECT(_xlfn.TEXTJOIN("",TRUE,A1244,"!",ADDRESS(17+(A1245-1)*A1241,14)))</f>
        <v>6</v>
      </c>
    </row>
    <row r="1233" spans="1:10" ht="27.95" customHeight="1" x14ac:dyDescent="0.25">
      <c r="A1233" s="49" t="str">
        <f ca="1">INDIRECT(_xlfn.TEXTJOIN("",TRUE,A1244,"!",ADDRESS(18+(A1245-1)*A1241,1)))</f>
        <v>AHP 001</v>
      </c>
      <c r="B1233" s="50"/>
      <c r="C1233" s="51" t="str">
        <f ca="1">INDIRECT(_xlfn.TEXTJOIN("",TRUE,A1244,"!",ADDRESS(18+(A1245-1)*A1241,2)))</f>
        <v>Engineering Physics Lab</v>
      </c>
      <c r="D1233" s="52"/>
      <c r="E1233" s="52"/>
      <c r="F1233" s="52"/>
      <c r="G1233" s="53"/>
      <c r="H1233" s="20">
        <f ca="1">INDIRECT(_xlfn.TEXTJOIN("",TRUE,A1244,"!",ADDRESS(18+(A1245-1)*A1241,6)))</f>
        <v>1</v>
      </c>
      <c r="I1233" s="20" t="str">
        <f ca="1">INDIRECT(_xlfn.TEXTJOIN("",TRUE,A1244,"!",ADDRESS(18+(A1245-1)*A1241,13)))</f>
        <v>B+</v>
      </c>
      <c r="J1233" s="20">
        <f ca="1">INDIRECT(_xlfn.TEXTJOIN("",TRUE,A1244,"!",ADDRESS(18+(A1245-1)*A1241,14)))</f>
        <v>7</v>
      </c>
    </row>
    <row r="1234" spans="1:10" ht="27.95" customHeight="1" x14ac:dyDescent="0.25">
      <c r="A1234" s="49" t="str">
        <f ca="1">INDIRECT(_xlfn.TEXTJOIN("",TRUE,A1244,"!",ADDRESS(19+(A1245-1)*A1241,1)))</f>
        <v>EEP 001</v>
      </c>
      <c r="B1234" s="50"/>
      <c r="C1234" s="51" t="str">
        <f ca="1">INDIRECT(_xlfn.TEXTJOIN("",TRUE,A1244,"!",ADDRESS(19+(A1245-1)*A1241,2)))</f>
        <v>Basic Electrical Engineering Lab</v>
      </c>
      <c r="D1234" s="52"/>
      <c r="E1234" s="52"/>
      <c r="F1234" s="52"/>
      <c r="G1234" s="53"/>
      <c r="H1234" s="20">
        <f ca="1">INDIRECT(_xlfn.TEXTJOIN("",TRUE,A1244,"!",ADDRESS(19+(A1245-1)*A1241,6)))</f>
        <v>1</v>
      </c>
      <c r="I1234" s="20" t="str">
        <f ca="1">INDIRECT(_xlfn.TEXTJOIN("",TRUE,A1244,"!",ADDRESS(19+(A1245-1)*A1241,13)))</f>
        <v>O</v>
      </c>
      <c r="J1234" s="20">
        <f ca="1">INDIRECT(_xlfn.TEXTJOIN("",TRUE,A1244,"!",ADDRESS(19+(A1245-1)*A1241,14)))</f>
        <v>10</v>
      </c>
    </row>
    <row r="1235" spans="1:10" ht="27.95" customHeight="1" x14ac:dyDescent="0.25">
      <c r="A1235" s="49" t="str">
        <f ca="1">INDIRECT(_xlfn.TEXTJOIN("",TRUE,A1244,"!",ADDRESS(20+(A1245-1)*A1241,1)))</f>
        <v>CSP 001</v>
      </c>
      <c r="B1235" s="50"/>
      <c r="C1235" s="51" t="str">
        <f ca="1">INDIRECT(_xlfn.TEXTJOIN("",TRUE,A1244,"!",ADDRESS(20+(A1245-1)*A1241,2)))</f>
        <v>Programming for Problem Solving Lab</v>
      </c>
      <c r="D1235" s="52"/>
      <c r="E1235" s="52"/>
      <c r="F1235" s="52"/>
      <c r="G1235" s="53"/>
      <c r="H1235" s="20">
        <f ca="1">INDIRECT(_xlfn.TEXTJOIN("",TRUE,A1244,"!",ADDRESS(20+(A1245-1)*A1241,6)))</f>
        <v>1</v>
      </c>
      <c r="I1235" s="20" t="str">
        <f ca="1">INDIRECT(_xlfn.TEXTJOIN("",TRUE,A1244,"!",ADDRESS(20+(A1245-1)*A1241,13)))</f>
        <v>O</v>
      </c>
      <c r="J1235" s="20">
        <f ca="1">INDIRECT(_xlfn.TEXTJOIN("",TRUE,A1244,"!",ADDRESS(20+(A1245-1)*A1241,14)))</f>
        <v>10</v>
      </c>
    </row>
    <row r="1236" spans="1:10" ht="27.95" customHeight="1" x14ac:dyDescent="0.25">
      <c r="A1236" s="49" t="str">
        <f ca="1">INDIRECT(_xlfn.TEXTJOIN("",TRUE,A1244,"!",ADDRESS(21+(A1245-1)*A1241,1)))</f>
        <v>MEP 002</v>
      </c>
      <c r="B1236" s="50"/>
      <c r="C1236" s="51" t="str">
        <f ca="1">INDIRECT(_xlfn.TEXTJOIN("",TRUE,A1244,"!",ADDRESS(21+(A1245-1)*A1241,2)))</f>
        <v>Engineering Graphics &amp; Design Lab</v>
      </c>
      <c r="D1236" s="52"/>
      <c r="E1236" s="52"/>
      <c r="F1236" s="52"/>
      <c r="G1236" s="53"/>
      <c r="H1236" s="20">
        <f ca="1">INDIRECT(_xlfn.TEXTJOIN("",TRUE,A1244,"!",ADDRESS(21+(A1245-1)*A1241,6)))</f>
        <v>2</v>
      </c>
      <c r="I1236" s="20" t="str">
        <f ca="1">INDIRECT(_xlfn.TEXTJOIN("",TRUE,A1244,"!",ADDRESS(21+(A1245-1)*A1241,13)))</f>
        <v>A+</v>
      </c>
      <c r="J1236" s="20">
        <f ca="1">INDIRECT(_xlfn.TEXTJOIN("",TRUE,A1244,"!",ADDRESS(21+(A1245-1)*A1241,14)))</f>
        <v>9</v>
      </c>
    </row>
    <row r="1237" spans="1:10" ht="27.95" customHeight="1" x14ac:dyDescent="0.25">
      <c r="A1237" s="49" t="str">
        <f ca="1">INDIRECT(_xlfn.TEXTJOIN("",TRUE,A1244,"!",ADDRESS(22+(A1245-1)*A1241,1)))</f>
        <v>AHP 003</v>
      </c>
      <c r="B1237" s="50"/>
      <c r="C1237" s="51" t="str">
        <f ca="1">INDIRECT(_xlfn.TEXTJOIN("",TRUE,A1244,"!",ADDRESS(22+(A1245-1)*A1241,2)))</f>
        <v>Introduction to Digital Marketing Lab</v>
      </c>
      <c r="D1237" s="52"/>
      <c r="E1237" s="52"/>
      <c r="F1237" s="52"/>
      <c r="G1237" s="53"/>
      <c r="H1237" s="20">
        <f ca="1">INDIRECT(_xlfn.TEXTJOIN("",TRUE,A1244,"!",ADDRESS(22+(A1245-1)*A1241,6)))</f>
        <v>1</v>
      </c>
      <c r="I1237" s="20" t="str">
        <f ca="1">INDIRECT(_xlfn.TEXTJOIN("",TRUE,A1244,"!",ADDRESS(22+(A1245-1)*A1241,13)))</f>
        <v>A</v>
      </c>
      <c r="J1237" s="20">
        <f ca="1">INDIRECT(_xlfn.TEXTJOIN("",TRUE,A1244,"!",ADDRESS(22+(A1245-1)*A1241,14)))</f>
        <v>8</v>
      </c>
    </row>
    <row r="1238" spans="1:10" ht="27.95" customHeight="1" x14ac:dyDescent="0.25">
      <c r="A1238" s="49" t="str">
        <f ca="1">INDIRECT(_xlfn.TEXTJOIN("",TRUE,A1244,"!",ADDRESS(23+(A1245-1)*A1241,1)))</f>
        <v>AHP 005</v>
      </c>
      <c r="B1238" s="50"/>
      <c r="C1238" s="51" t="str">
        <f ca="1">INDIRECT(_xlfn.TEXTJOIN("",TRUE,A1244,"!",ADDRESS(23+(A1245-1)*A1241,2)))</f>
        <v>Self Employment &amp; Entrepreneurship Development</v>
      </c>
      <c r="D1238" s="52"/>
      <c r="E1238" s="52"/>
      <c r="F1238" s="52"/>
      <c r="G1238" s="53"/>
      <c r="H1238" s="20">
        <f ca="1">INDIRECT(_xlfn.TEXTJOIN("",TRUE,A1244,"!",ADDRESS(23+(A1245-1)*A1241,6)))</f>
        <v>1</v>
      </c>
      <c r="I1238" s="20" t="str">
        <f ca="1">INDIRECT(_xlfn.TEXTJOIN("",TRUE,A1244,"!",ADDRESS(23+(A1245-1)*A1241,13)))</f>
        <v>A</v>
      </c>
      <c r="J1238" s="20">
        <f ca="1">INDIRECT(_xlfn.TEXTJOIN("",TRUE,A1244,"!",ADDRESS(23+(A1245-1)*A1241,14)))</f>
        <v>8</v>
      </c>
    </row>
    <row r="1239" spans="1:10" ht="27.95" customHeight="1" x14ac:dyDescent="0.25">
      <c r="A1239" s="49" t="str">
        <f ca="1">INDIRECT(_xlfn.TEXTJOIN("",TRUE,A1244,"!",ADDRESS(24+(A1245-1)*A1241,1)))</f>
        <v>GP 02</v>
      </c>
      <c r="B1239" s="50"/>
      <c r="C1239" s="51" t="str">
        <f ca="1">INDIRECT(_xlfn.TEXTJOIN("",TRUE,A1244,"!",ADDRESS(24+(A1245-1)*A1241,2)))</f>
        <v>General Proficiency ($)</v>
      </c>
      <c r="D1239" s="52"/>
      <c r="E1239" s="52"/>
      <c r="F1239" s="52"/>
      <c r="G1239" s="53"/>
      <c r="H1239" s="20">
        <f ca="1">INDIRECT(_xlfn.TEXTJOIN("",TRUE,A1244,"!",ADDRESS(24+(A1245-1)*A1241,6)))</f>
        <v>0</v>
      </c>
      <c r="I1239" s="54" t="str">
        <f ca="1">INDIRECT(_xlfn.TEXTJOIN("",TRUE,A1244,"!",ADDRESS(24+(A1245-1)*A1241,13)))</f>
        <v>Excellent</v>
      </c>
      <c r="J1239" s="55"/>
    </row>
    <row r="1240" spans="1:10" ht="27.95" customHeight="1" x14ac:dyDescent="0.25">
      <c r="A1240" s="56" t="s">
        <v>54</v>
      </c>
      <c r="B1240" s="56"/>
      <c r="C1240" s="56"/>
      <c r="D1240" s="56"/>
      <c r="E1240" s="56"/>
      <c r="F1240" s="56"/>
      <c r="G1240" s="56"/>
      <c r="H1240" s="16">
        <f ca="1">SUM(H1228:H1239)</f>
        <v>23</v>
      </c>
      <c r="I1240" s="16" t="s">
        <v>46</v>
      </c>
      <c r="J1240" s="16" t="e">
        <f ca="1">SUMPRODUCT(J1228:J1238,H1228:H1238)</f>
        <v>#N/A</v>
      </c>
    </row>
    <row r="1241" spans="1:10" ht="27.95" customHeight="1" x14ac:dyDescent="0.25">
      <c r="A1241" s="22">
        <f>ROWS(A1228:B1239)+9</f>
        <v>21</v>
      </c>
      <c r="B1241" s="17"/>
      <c r="C1241" s="17"/>
      <c r="D1241" s="17"/>
      <c r="E1241" s="17"/>
      <c r="F1241" s="17"/>
      <c r="G1241" s="17"/>
      <c r="H1241" s="17"/>
      <c r="I1241" s="17"/>
      <c r="J1241" s="17"/>
    </row>
    <row r="1242" spans="1:10" ht="27.95" customHeight="1" x14ac:dyDescent="0.25">
      <c r="A1242" s="57" t="s">
        <v>42</v>
      </c>
      <c r="B1242" s="57"/>
      <c r="C1242" s="21">
        <f ca="1">INDIRECT(_xlfn.TEXTJOIN("",TRUE,A1244,"!",ADDRESS(5+A1245*A1241,12)))</f>
        <v>19</v>
      </c>
      <c r="D1242" s="57" t="s">
        <v>40</v>
      </c>
      <c r="E1242" s="57"/>
      <c r="F1242" s="18" t="e">
        <f ca="1">INDIRECT(_xlfn.TEXTJOIN("",TRUE,A1244,"!",ADDRESS(5+A1245*A1241,8)))</f>
        <v>#N/A</v>
      </c>
      <c r="G1242" s="57" t="s">
        <v>41</v>
      </c>
      <c r="H1242" s="57"/>
      <c r="I1242" s="58" t="e">
        <f ca="1">INDIRECT(_xlfn.TEXTJOIN("",TRUE,A1244,"!",ADDRESS(5+A1245*A1241,10)))</f>
        <v>#N/A</v>
      </c>
      <c r="J1242" s="58"/>
    </row>
    <row r="1243" spans="1:10" ht="27.95" customHeight="1" x14ac:dyDescent="0.25">
      <c r="A1243" s="19" t="s">
        <v>38</v>
      </c>
      <c r="B1243" s="59" t="e">
        <f ca="1">INDIRECT(_xlfn.TEXTJOIN("",TRUE,A1244,"!",ADDRESS(5+A1245*A1241,2)))</f>
        <v>#N/A</v>
      </c>
      <c r="C1243" s="59"/>
      <c r="D1243" s="60" t="s">
        <v>39</v>
      </c>
      <c r="E1243" s="60"/>
      <c r="F1243" s="61" t="e">
        <f ca="1">INDIRECT(_xlfn.TEXTJOIN("",TRUE,A1244,"!",ADDRESS(5+A1245*A1241,5)))</f>
        <v>#N/A</v>
      </c>
      <c r="G1243" s="61"/>
      <c r="H1243" s="61"/>
      <c r="I1243" s="61"/>
      <c r="J1243" s="61"/>
    </row>
    <row r="1244" spans="1:10" ht="27.95" customHeight="1" x14ac:dyDescent="0.25">
      <c r="A1244" s="22" t="str">
        <f>A1223</f>
        <v>TC_II</v>
      </c>
    </row>
    <row r="1245" spans="1:10" ht="27.95" customHeight="1" x14ac:dyDescent="0.25">
      <c r="A1245" s="22">
        <f>A1224+1</f>
        <v>59</v>
      </c>
    </row>
    <row r="1246" spans="1:10" ht="27.95" customHeight="1" x14ac:dyDescent="0.25">
      <c r="A1246" s="62" t="s">
        <v>26</v>
      </c>
      <c r="B1246" s="62"/>
      <c r="C1246" s="62" t="str">
        <f ca="1">INDIRECT(_xlfn.TEXTJOIN("",TRUE,A1265,"!",ADDRESS(9+(A1266-1)*A1262,2)))</f>
        <v>VIPUL RAWAT</v>
      </c>
      <c r="D1246" s="62"/>
      <c r="E1246" s="62"/>
      <c r="F1246" s="62" t="s">
        <v>52</v>
      </c>
      <c r="G1246" s="62"/>
      <c r="H1246" s="62"/>
      <c r="I1246" s="63">
        <f ca="1">INDIRECT(_xlfn.TEXTJOIN("",TRUE,A1265,"!",ADDRESS(9+(A1266-1)*A1262,9)))</f>
        <v>250090101060</v>
      </c>
      <c r="J1246" s="63"/>
    </row>
    <row r="1247" spans="1:10" ht="27.95" customHeight="1" x14ac:dyDescent="0.25">
      <c r="A1247" s="62" t="s">
        <v>27</v>
      </c>
      <c r="B1247" s="62"/>
      <c r="C1247" s="62" t="str">
        <f ca="1">INDIRECT(_xlfn.TEXTJOIN("",TRUE,A1265,"!",ADDRESS(9+(A1266-1)*A1262,5)))</f>
        <v>MANJEET SINGH RAWAT</v>
      </c>
      <c r="D1247" s="62"/>
      <c r="E1247" s="62"/>
      <c r="F1247" s="64" t="s">
        <v>53</v>
      </c>
      <c r="G1247" s="64"/>
      <c r="H1247" s="64"/>
      <c r="I1247" s="63">
        <f ca="1">INDIRECT(_xlfn.TEXTJOIN("",TRUE,A1265,"!",ADDRESS(9+(A1266-1)*A1262,13)))</f>
        <v>0</v>
      </c>
      <c r="J1247" s="63"/>
    </row>
    <row r="1248" spans="1:10" ht="27.95" customHeight="1" x14ac:dyDescent="0.25">
      <c r="A1248" s="59" t="s">
        <v>30</v>
      </c>
      <c r="B1248" s="59"/>
      <c r="C1248" s="59" t="s">
        <v>31</v>
      </c>
      <c r="D1248" s="59"/>
      <c r="E1248" s="59"/>
      <c r="F1248" s="59"/>
      <c r="G1248" s="59"/>
      <c r="H1248" s="15" t="s">
        <v>32</v>
      </c>
      <c r="I1248" s="15" t="s">
        <v>12</v>
      </c>
      <c r="J1248" s="15" t="s">
        <v>36</v>
      </c>
    </row>
    <row r="1249" spans="1:10" ht="27.95" customHeight="1" x14ac:dyDescent="0.25">
      <c r="A1249" s="49" t="str">
        <f ca="1">INDIRECT(_xlfn.TEXTJOIN("",TRUE,A1265,"!",ADDRESS(13+(A1266-1)*A1262,1)))</f>
        <v>AHT 001</v>
      </c>
      <c r="B1249" s="50"/>
      <c r="C1249" s="51" t="str">
        <f ca="1">INDIRECT(_xlfn.TEXTJOIN("",TRUE,A1265,"!",ADDRESS(13+(A1266-1)*A1262,2)))</f>
        <v>Engineering Physics</v>
      </c>
      <c r="D1249" s="52"/>
      <c r="E1249" s="52"/>
      <c r="F1249" s="52"/>
      <c r="G1249" s="53"/>
      <c r="H1249" s="20">
        <f ca="1">INDIRECT(_xlfn.TEXTJOIN("",TRUE,A1265,"!",ADDRESS(13+(A1266-1)*A1262,6)))</f>
        <v>4</v>
      </c>
      <c r="I1249" s="20" t="b">
        <f ca="1">INDIRECT(_xlfn.TEXTJOIN("",TRUE,A1265,"!",ADDRESS(13+(A1266-1)*A1262,13)))</f>
        <v>0</v>
      </c>
      <c r="J1249" s="20" t="e">
        <f ca="1">INDIRECT(_xlfn.TEXTJOIN("",TRUE,A1265,"!",ADDRESS(13+(A1266-1)*A1262,14)))</f>
        <v>#N/A</v>
      </c>
    </row>
    <row r="1250" spans="1:10" ht="27.95" customHeight="1" x14ac:dyDescent="0.25">
      <c r="A1250" s="49" t="str">
        <f ca="1">INDIRECT(_xlfn.TEXTJOIN("",TRUE,A1265,"!",ADDRESS(14+(A1266-1)*A1262,1)))</f>
        <v>AHT 005</v>
      </c>
      <c r="B1250" s="50"/>
      <c r="C1250" s="51" t="str">
        <f ca="1">INDIRECT(_xlfn.TEXTJOIN("",TRUE,A1265,"!",ADDRESS(14+(A1266-1)*A1262,2)))</f>
        <v>Analytical Mathematics</v>
      </c>
      <c r="D1250" s="52"/>
      <c r="E1250" s="52"/>
      <c r="F1250" s="52"/>
      <c r="G1250" s="53"/>
      <c r="H1250" s="20">
        <f ca="1">INDIRECT(_xlfn.TEXTJOIN("",TRUE,A1265,"!",ADDRESS(14+(A1266-1)*A1262,6)))</f>
        <v>4</v>
      </c>
      <c r="I1250" s="20" t="str">
        <f ca="1">INDIRECT(_xlfn.TEXTJOIN("",TRUE,A1265,"!",ADDRESS(14+(A1266-1)*A1262,13)))</f>
        <v>F</v>
      </c>
      <c r="J1250" s="20">
        <f ca="1">INDIRECT(_xlfn.TEXTJOIN("",TRUE,A1265,"!",ADDRESS(14+(A1266-1)*A1262,14)))</f>
        <v>0</v>
      </c>
    </row>
    <row r="1251" spans="1:10" ht="27.95" customHeight="1" x14ac:dyDescent="0.25">
      <c r="A1251" s="49" t="str">
        <f ca="1">INDIRECT(_xlfn.TEXTJOIN("",TRUE,A1265,"!",ADDRESS(15+(A1266-1)*A1262,1)))</f>
        <v>EET 001</v>
      </c>
      <c r="B1251" s="50"/>
      <c r="C1251" s="51" t="str">
        <f ca="1">INDIRECT(_xlfn.TEXTJOIN("",TRUE,A1265,"!",ADDRESS(15+(A1266-1)*A1262,2)))</f>
        <v>Basic Electrical Engineering</v>
      </c>
      <c r="D1251" s="52"/>
      <c r="E1251" s="52"/>
      <c r="F1251" s="52"/>
      <c r="G1251" s="53"/>
      <c r="H1251" s="20">
        <f ca="1">INDIRECT(_xlfn.TEXTJOIN("",TRUE,A1265,"!",ADDRESS(15+(A1266-1)*A1262,6)))</f>
        <v>4</v>
      </c>
      <c r="I1251" s="20" t="str">
        <f ca="1">INDIRECT(_xlfn.TEXTJOIN("",TRUE,A1265,"!",ADDRESS(15+(A1266-1)*A1262,13)))</f>
        <v>F</v>
      </c>
      <c r="J1251" s="20">
        <f ca="1">INDIRECT(_xlfn.TEXTJOIN("",TRUE,A1265,"!",ADDRESS(15+(A1266-1)*A1262,14)))</f>
        <v>0</v>
      </c>
    </row>
    <row r="1252" spans="1:10" ht="27.95" customHeight="1" x14ac:dyDescent="0.25">
      <c r="A1252" s="49" t="str">
        <f ca="1">INDIRECT(_xlfn.TEXTJOIN("",TRUE,A1265,"!",ADDRESS(16+(A1266-1)*A1262,1)))</f>
        <v>CST 001</v>
      </c>
      <c r="B1252" s="50"/>
      <c r="C1252" s="51" t="str">
        <f ca="1">INDIRECT(_xlfn.TEXTJOIN("",TRUE,A1265,"!",ADDRESS(16+(A1266-1)*A1262,2)))</f>
        <v>Programming for Problem Solving</v>
      </c>
      <c r="D1252" s="52"/>
      <c r="E1252" s="52"/>
      <c r="F1252" s="52"/>
      <c r="G1252" s="53"/>
      <c r="H1252" s="20">
        <f ca="1">INDIRECT(_xlfn.TEXTJOIN("",TRUE,A1265,"!",ADDRESS(16+(A1266-1)*A1262,6)))</f>
        <v>4</v>
      </c>
      <c r="I1252" s="20" t="str">
        <f ca="1">INDIRECT(_xlfn.TEXTJOIN("",TRUE,A1265,"!",ADDRESS(16+(A1266-1)*A1262,13)))</f>
        <v>F</v>
      </c>
      <c r="J1252" s="20">
        <f ca="1">INDIRECT(_xlfn.TEXTJOIN("",TRUE,A1265,"!",ADDRESS(16+(A1266-1)*A1262,14)))</f>
        <v>0</v>
      </c>
    </row>
    <row r="1253" spans="1:10" ht="27.95" customHeight="1" x14ac:dyDescent="0.25">
      <c r="A1253" s="49" t="str">
        <f ca="1">INDIRECT(_xlfn.TEXTJOIN("",TRUE,A1265,"!",ADDRESS(17+(A1266-1)*A1262,1)))</f>
        <v>AHT 004</v>
      </c>
      <c r="B1253" s="50"/>
      <c r="C1253" s="51" t="str">
        <f ca="1">INDIRECT(_xlfn.TEXTJOIN("",TRUE,A1265,"!",ADDRESS(17+(A1266-1)*A1262,2)))</f>
        <v>Environmental Studies ($)</v>
      </c>
      <c r="D1253" s="52"/>
      <c r="E1253" s="52"/>
      <c r="F1253" s="52"/>
      <c r="G1253" s="53"/>
      <c r="H1253" s="20">
        <f ca="1">INDIRECT(_xlfn.TEXTJOIN("",TRUE,A1265,"!",ADDRESS(17+(A1266-1)*A1262,6)))</f>
        <v>0</v>
      </c>
      <c r="I1253" s="20" t="str">
        <f ca="1">INDIRECT(_xlfn.TEXTJOIN("",TRUE,A1265,"!",ADDRESS(17+(A1266-1)*A1262,13)))</f>
        <v>F</v>
      </c>
      <c r="J1253" s="20">
        <f ca="1">INDIRECT(_xlfn.TEXTJOIN("",TRUE,A1265,"!",ADDRESS(17+(A1266-1)*A1262,14)))</f>
        <v>0</v>
      </c>
    </row>
    <row r="1254" spans="1:10" ht="27.95" customHeight="1" x14ac:dyDescent="0.25">
      <c r="A1254" s="49" t="str">
        <f ca="1">INDIRECT(_xlfn.TEXTJOIN("",TRUE,A1265,"!",ADDRESS(18+(A1266-1)*A1262,1)))</f>
        <v>AHP 001</v>
      </c>
      <c r="B1254" s="50"/>
      <c r="C1254" s="51" t="str">
        <f ca="1">INDIRECT(_xlfn.TEXTJOIN("",TRUE,A1265,"!",ADDRESS(18+(A1266-1)*A1262,2)))</f>
        <v>Engineering Physics Lab</v>
      </c>
      <c r="D1254" s="52"/>
      <c r="E1254" s="52"/>
      <c r="F1254" s="52"/>
      <c r="G1254" s="53"/>
      <c r="H1254" s="20">
        <f ca="1">INDIRECT(_xlfn.TEXTJOIN("",TRUE,A1265,"!",ADDRESS(18+(A1266-1)*A1262,6)))</f>
        <v>1</v>
      </c>
      <c r="I1254" s="20" t="str">
        <f ca="1">INDIRECT(_xlfn.TEXTJOIN("",TRUE,A1265,"!",ADDRESS(18+(A1266-1)*A1262,13)))</f>
        <v>F</v>
      </c>
      <c r="J1254" s="20">
        <f ca="1">INDIRECT(_xlfn.TEXTJOIN("",TRUE,A1265,"!",ADDRESS(18+(A1266-1)*A1262,14)))</f>
        <v>0</v>
      </c>
    </row>
    <row r="1255" spans="1:10" ht="27.95" customHeight="1" x14ac:dyDescent="0.25">
      <c r="A1255" s="49" t="str">
        <f ca="1">INDIRECT(_xlfn.TEXTJOIN("",TRUE,A1265,"!",ADDRESS(19+(A1266-1)*A1262,1)))</f>
        <v>EEP 001</v>
      </c>
      <c r="B1255" s="50"/>
      <c r="C1255" s="51" t="str">
        <f ca="1">INDIRECT(_xlfn.TEXTJOIN("",TRUE,A1265,"!",ADDRESS(19+(A1266-1)*A1262,2)))</f>
        <v>Basic Electrical Engineering Lab</v>
      </c>
      <c r="D1255" s="52"/>
      <c r="E1255" s="52"/>
      <c r="F1255" s="52"/>
      <c r="G1255" s="53"/>
      <c r="H1255" s="20">
        <f ca="1">INDIRECT(_xlfn.TEXTJOIN("",TRUE,A1265,"!",ADDRESS(19+(A1266-1)*A1262,6)))</f>
        <v>1</v>
      </c>
      <c r="I1255" s="20" t="str">
        <f ca="1">INDIRECT(_xlfn.TEXTJOIN("",TRUE,A1265,"!",ADDRESS(19+(A1266-1)*A1262,13)))</f>
        <v>F</v>
      </c>
      <c r="J1255" s="20">
        <f ca="1">INDIRECT(_xlfn.TEXTJOIN("",TRUE,A1265,"!",ADDRESS(19+(A1266-1)*A1262,14)))</f>
        <v>0</v>
      </c>
    </row>
    <row r="1256" spans="1:10" ht="27.95" customHeight="1" x14ac:dyDescent="0.25">
      <c r="A1256" s="49" t="str">
        <f ca="1">INDIRECT(_xlfn.TEXTJOIN("",TRUE,A1265,"!",ADDRESS(20+(A1266-1)*A1262,1)))</f>
        <v>CSP 001</v>
      </c>
      <c r="B1256" s="50"/>
      <c r="C1256" s="51" t="str">
        <f ca="1">INDIRECT(_xlfn.TEXTJOIN("",TRUE,A1265,"!",ADDRESS(20+(A1266-1)*A1262,2)))</f>
        <v>Programming for Problem Solving Lab</v>
      </c>
      <c r="D1256" s="52"/>
      <c r="E1256" s="52"/>
      <c r="F1256" s="52"/>
      <c r="G1256" s="53"/>
      <c r="H1256" s="20">
        <f ca="1">INDIRECT(_xlfn.TEXTJOIN("",TRUE,A1265,"!",ADDRESS(20+(A1266-1)*A1262,6)))</f>
        <v>1</v>
      </c>
      <c r="I1256" s="20" t="str">
        <f ca="1">INDIRECT(_xlfn.TEXTJOIN("",TRUE,A1265,"!",ADDRESS(20+(A1266-1)*A1262,13)))</f>
        <v>F</v>
      </c>
      <c r="J1256" s="20">
        <f ca="1">INDIRECT(_xlfn.TEXTJOIN("",TRUE,A1265,"!",ADDRESS(20+(A1266-1)*A1262,14)))</f>
        <v>0</v>
      </c>
    </row>
    <row r="1257" spans="1:10" ht="27.95" customHeight="1" x14ac:dyDescent="0.25">
      <c r="A1257" s="49" t="str">
        <f ca="1">INDIRECT(_xlfn.TEXTJOIN("",TRUE,A1265,"!",ADDRESS(21+(A1266-1)*A1262,1)))</f>
        <v>MEP 002</v>
      </c>
      <c r="B1257" s="50"/>
      <c r="C1257" s="51" t="str">
        <f ca="1">INDIRECT(_xlfn.TEXTJOIN("",TRUE,A1265,"!",ADDRESS(21+(A1266-1)*A1262,2)))</f>
        <v>Engineering Graphics &amp; Design Lab</v>
      </c>
      <c r="D1257" s="52"/>
      <c r="E1257" s="52"/>
      <c r="F1257" s="52"/>
      <c r="G1257" s="53"/>
      <c r="H1257" s="20">
        <f ca="1">INDIRECT(_xlfn.TEXTJOIN("",TRUE,A1265,"!",ADDRESS(21+(A1266-1)*A1262,6)))</f>
        <v>2</v>
      </c>
      <c r="I1257" s="20" t="str">
        <f ca="1">INDIRECT(_xlfn.TEXTJOIN("",TRUE,A1265,"!",ADDRESS(21+(A1266-1)*A1262,13)))</f>
        <v>F</v>
      </c>
      <c r="J1257" s="20">
        <f ca="1">INDIRECT(_xlfn.TEXTJOIN("",TRUE,A1265,"!",ADDRESS(21+(A1266-1)*A1262,14)))</f>
        <v>0</v>
      </c>
    </row>
    <row r="1258" spans="1:10" ht="27.95" customHeight="1" x14ac:dyDescent="0.25">
      <c r="A1258" s="49" t="str">
        <f ca="1">INDIRECT(_xlfn.TEXTJOIN("",TRUE,A1265,"!",ADDRESS(22+(A1266-1)*A1262,1)))</f>
        <v>AHP 003</v>
      </c>
      <c r="B1258" s="50"/>
      <c r="C1258" s="51" t="str">
        <f ca="1">INDIRECT(_xlfn.TEXTJOIN("",TRUE,A1265,"!",ADDRESS(22+(A1266-1)*A1262,2)))</f>
        <v>Introduction to Digital Marketing Lab</v>
      </c>
      <c r="D1258" s="52"/>
      <c r="E1258" s="52"/>
      <c r="F1258" s="52"/>
      <c r="G1258" s="53"/>
      <c r="H1258" s="20">
        <f ca="1">INDIRECT(_xlfn.TEXTJOIN("",TRUE,A1265,"!",ADDRESS(22+(A1266-1)*A1262,6)))</f>
        <v>1</v>
      </c>
      <c r="I1258" s="20" t="str">
        <f ca="1">INDIRECT(_xlfn.TEXTJOIN("",TRUE,A1265,"!",ADDRESS(22+(A1266-1)*A1262,13)))</f>
        <v>F</v>
      </c>
      <c r="J1258" s="20">
        <f ca="1">INDIRECT(_xlfn.TEXTJOIN("",TRUE,A1265,"!",ADDRESS(22+(A1266-1)*A1262,14)))</f>
        <v>0</v>
      </c>
    </row>
    <row r="1259" spans="1:10" ht="27.95" customHeight="1" x14ac:dyDescent="0.25">
      <c r="A1259" s="49" t="str">
        <f ca="1">INDIRECT(_xlfn.TEXTJOIN("",TRUE,A1265,"!",ADDRESS(23+(A1266-1)*A1262,1)))</f>
        <v>AHP 005</v>
      </c>
      <c r="B1259" s="50"/>
      <c r="C1259" s="51" t="str">
        <f ca="1">INDIRECT(_xlfn.TEXTJOIN("",TRUE,A1265,"!",ADDRESS(23+(A1266-1)*A1262,2)))</f>
        <v>Self Employment &amp; Entrepreneurship Development</v>
      </c>
      <c r="D1259" s="52"/>
      <c r="E1259" s="52"/>
      <c r="F1259" s="52"/>
      <c r="G1259" s="53"/>
      <c r="H1259" s="20">
        <f ca="1">INDIRECT(_xlfn.TEXTJOIN("",TRUE,A1265,"!",ADDRESS(23+(A1266-1)*A1262,6)))</f>
        <v>1</v>
      </c>
      <c r="I1259" s="20" t="str">
        <f ca="1">INDIRECT(_xlfn.TEXTJOIN("",TRUE,A1265,"!",ADDRESS(23+(A1266-1)*A1262,13)))</f>
        <v>F</v>
      </c>
      <c r="J1259" s="20">
        <f ca="1">INDIRECT(_xlfn.TEXTJOIN("",TRUE,A1265,"!",ADDRESS(23+(A1266-1)*A1262,14)))</f>
        <v>0</v>
      </c>
    </row>
    <row r="1260" spans="1:10" ht="27.95" customHeight="1" x14ac:dyDescent="0.25">
      <c r="A1260" s="49" t="str">
        <f ca="1">INDIRECT(_xlfn.TEXTJOIN("",TRUE,A1265,"!",ADDRESS(24+(A1266-1)*A1262,1)))</f>
        <v>GP 02</v>
      </c>
      <c r="B1260" s="50"/>
      <c r="C1260" s="51" t="str">
        <f ca="1">INDIRECT(_xlfn.TEXTJOIN("",TRUE,A1265,"!",ADDRESS(24+(A1266-1)*A1262,2)))</f>
        <v>General Proficiency ($)</v>
      </c>
      <c r="D1260" s="52"/>
      <c r="E1260" s="52"/>
      <c r="F1260" s="52"/>
      <c r="G1260" s="53"/>
      <c r="H1260" s="20">
        <f ca="1">INDIRECT(_xlfn.TEXTJOIN("",TRUE,A1265,"!",ADDRESS(24+(A1266-1)*A1262,6)))</f>
        <v>0</v>
      </c>
      <c r="I1260" s="54" t="str">
        <f ca="1">INDIRECT(_xlfn.TEXTJOIN("",TRUE,A1265,"!",ADDRESS(24+(A1266-1)*A1262,13)))</f>
        <v>Average</v>
      </c>
      <c r="J1260" s="55"/>
    </row>
    <row r="1261" spans="1:10" ht="27.95" customHeight="1" x14ac:dyDescent="0.25">
      <c r="A1261" s="56" t="s">
        <v>54</v>
      </c>
      <c r="B1261" s="56"/>
      <c r="C1261" s="56"/>
      <c r="D1261" s="56"/>
      <c r="E1261" s="56"/>
      <c r="F1261" s="56"/>
      <c r="G1261" s="56"/>
      <c r="H1261" s="16">
        <f ca="1">SUM(H1249:H1260)</f>
        <v>23</v>
      </c>
      <c r="I1261" s="16" t="s">
        <v>46</v>
      </c>
      <c r="J1261" s="16" t="e">
        <f ca="1">SUMPRODUCT(J1249:J1259,H1249:H1259)</f>
        <v>#N/A</v>
      </c>
    </row>
    <row r="1262" spans="1:10" ht="27.95" customHeight="1" x14ac:dyDescent="0.25">
      <c r="A1262" s="22">
        <f>ROWS(A1249:B1260)+9</f>
        <v>21</v>
      </c>
      <c r="B1262" s="17"/>
      <c r="C1262" s="17"/>
      <c r="D1262" s="17"/>
      <c r="E1262" s="17"/>
      <c r="F1262" s="17"/>
      <c r="G1262" s="17"/>
      <c r="H1262" s="17"/>
      <c r="I1262" s="17"/>
      <c r="J1262" s="17"/>
    </row>
    <row r="1263" spans="1:10" ht="27.95" customHeight="1" x14ac:dyDescent="0.25">
      <c r="A1263" s="57" t="s">
        <v>42</v>
      </c>
      <c r="B1263" s="57"/>
      <c r="C1263" s="21">
        <f ca="1">INDIRECT(_xlfn.TEXTJOIN("",TRUE,A1265,"!",ADDRESS(5+A1266*A1262,12)))</f>
        <v>0</v>
      </c>
      <c r="D1263" s="57" t="s">
        <v>40</v>
      </c>
      <c r="E1263" s="57"/>
      <c r="F1263" s="18" t="e">
        <f ca="1">INDIRECT(_xlfn.TEXTJOIN("",TRUE,A1265,"!",ADDRESS(5+A1266*A1262,8)))</f>
        <v>#N/A</v>
      </c>
      <c r="G1263" s="57" t="s">
        <v>41</v>
      </c>
      <c r="H1263" s="57"/>
      <c r="I1263" s="58" t="e">
        <f ca="1">INDIRECT(_xlfn.TEXTJOIN("",TRUE,A1265,"!",ADDRESS(5+A1266*A1262,10)))</f>
        <v>#N/A</v>
      </c>
      <c r="J1263" s="58"/>
    </row>
    <row r="1264" spans="1:10" ht="27.95" customHeight="1" x14ac:dyDescent="0.25">
      <c r="A1264" s="19" t="s">
        <v>38</v>
      </c>
      <c r="B1264" s="59" t="e">
        <f ca="1">INDIRECT(_xlfn.TEXTJOIN("",TRUE,A1265,"!",ADDRESS(5+A1266*A1262,2)))</f>
        <v>#N/A</v>
      </c>
      <c r="C1264" s="59"/>
      <c r="D1264" s="60" t="s">
        <v>39</v>
      </c>
      <c r="E1264" s="60"/>
      <c r="F1264" s="61" t="e">
        <f ca="1">INDIRECT(_xlfn.TEXTJOIN("",TRUE,A1265,"!",ADDRESS(5+A1266*A1262,5)))</f>
        <v>#N/A</v>
      </c>
      <c r="G1264" s="61"/>
      <c r="H1264" s="61"/>
      <c r="I1264" s="61"/>
      <c r="J1264" s="61"/>
    </row>
    <row r="1265" spans="1:10" ht="27.95" customHeight="1" x14ac:dyDescent="0.25">
      <c r="A1265" s="22" t="str">
        <f>A1244</f>
        <v>TC_II</v>
      </c>
    </row>
    <row r="1266" spans="1:10" ht="27.95" customHeight="1" x14ac:dyDescent="0.25">
      <c r="A1266" s="22">
        <f>A1245+1</f>
        <v>60</v>
      </c>
    </row>
    <row r="1267" spans="1:10" ht="27.95" customHeight="1" x14ac:dyDescent="0.25">
      <c r="A1267" s="62" t="s">
        <v>26</v>
      </c>
      <c r="B1267" s="62"/>
      <c r="C1267" s="62" t="str">
        <f ca="1">INDIRECT(_xlfn.TEXTJOIN("",TRUE,A1286,"!",ADDRESS(9+(A1287-1)*A1283,2)))</f>
        <v>YASH CHAUHAN</v>
      </c>
      <c r="D1267" s="62"/>
      <c r="E1267" s="62"/>
      <c r="F1267" s="62" t="s">
        <v>52</v>
      </c>
      <c r="G1267" s="62"/>
      <c r="H1267" s="62"/>
      <c r="I1267" s="63">
        <f ca="1">INDIRECT(_xlfn.TEXTJOIN("",TRUE,A1286,"!",ADDRESS(9+(A1287-1)*A1283,9)))</f>
        <v>250090101061</v>
      </c>
      <c r="J1267" s="63"/>
    </row>
    <row r="1268" spans="1:10" ht="27.95" customHeight="1" x14ac:dyDescent="0.25">
      <c r="A1268" s="62" t="s">
        <v>27</v>
      </c>
      <c r="B1268" s="62"/>
      <c r="C1268" s="62" t="str">
        <f ca="1">INDIRECT(_xlfn.TEXTJOIN("",TRUE,A1286,"!",ADDRESS(9+(A1287-1)*A1283,5)))</f>
        <v>BHOPAL SINGH CHAUHAN</v>
      </c>
      <c r="D1268" s="62"/>
      <c r="E1268" s="62"/>
      <c r="F1268" s="64" t="s">
        <v>53</v>
      </c>
      <c r="G1268" s="64"/>
      <c r="H1268" s="64"/>
      <c r="I1268" s="63">
        <f ca="1">INDIRECT(_xlfn.TEXTJOIN("",TRUE,A1286,"!",ADDRESS(9+(A1287-1)*A1283,13)))</f>
        <v>0</v>
      </c>
      <c r="J1268" s="63"/>
    </row>
    <row r="1269" spans="1:10" ht="27.95" customHeight="1" x14ac:dyDescent="0.25">
      <c r="A1269" s="59" t="s">
        <v>30</v>
      </c>
      <c r="B1269" s="59"/>
      <c r="C1269" s="59" t="s">
        <v>31</v>
      </c>
      <c r="D1269" s="59"/>
      <c r="E1269" s="59"/>
      <c r="F1269" s="59"/>
      <c r="G1269" s="59"/>
      <c r="H1269" s="15" t="s">
        <v>32</v>
      </c>
      <c r="I1269" s="15" t="s">
        <v>12</v>
      </c>
      <c r="J1269" s="15" t="s">
        <v>36</v>
      </c>
    </row>
    <row r="1270" spans="1:10" ht="27.95" customHeight="1" x14ac:dyDescent="0.25">
      <c r="A1270" s="49" t="str">
        <f ca="1">INDIRECT(_xlfn.TEXTJOIN("",TRUE,A1286,"!",ADDRESS(13+(A1287-1)*A1283,1)))</f>
        <v>AHT 001</v>
      </c>
      <c r="B1270" s="50"/>
      <c r="C1270" s="51" t="str">
        <f ca="1">INDIRECT(_xlfn.TEXTJOIN("",TRUE,A1286,"!",ADDRESS(13+(A1287-1)*A1283,2)))</f>
        <v>Engineering Physics</v>
      </c>
      <c r="D1270" s="52"/>
      <c r="E1270" s="52"/>
      <c r="F1270" s="52"/>
      <c r="G1270" s="53"/>
      <c r="H1270" s="20">
        <f ca="1">INDIRECT(_xlfn.TEXTJOIN("",TRUE,A1286,"!",ADDRESS(13+(A1287-1)*A1283,6)))</f>
        <v>4</v>
      </c>
      <c r="I1270" s="20" t="b">
        <f ca="1">INDIRECT(_xlfn.TEXTJOIN("",TRUE,A1286,"!",ADDRESS(13+(A1287-1)*A1283,13)))</f>
        <v>0</v>
      </c>
      <c r="J1270" s="20" t="e">
        <f ca="1">INDIRECT(_xlfn.TEXTJOIN("",TRUE,A1286,"!",ADDRESS(13+(A1287-1)*A1283,14)))</f>
        <v>#N/A</v>
      </c>
    </row>
    <row r="1271" spans="1:10" ht="27.95" customHeight="1" x14ac:dyDescent="0.25">
      <c r="A1271" s="49" t="str">
        <f ca="1">INDIRECT(_xlfn.TEXTJOIN("",TRUE,A1286,"!",ADDRESS(14+(A1287-1)*A1283,1)))</f>
        <v>AHT 005</v>
      </c>
      <c r="B1271" s="50"/>
      <c r="C1271" s="51" t="str">
        <f ca="1">INDIRECT(_xlfn.TEXTJOIN("",TRUE,A1286,"!",ADDRESS(14+(A1287-1)*A1283,2)))</f>
        <v>Analytical Mathematics</v>
      </c>
      <c r="D1271" s="52"/>
      <c r="E1271" s="52"/>
      <c r="F1271" s="52"/>
      <c r="G1271" s="53"/>
      <c r="H1271" s="20">
        <f ca="1">INDIRECT(_xlfn.TEXTJOIN("",TRUE,A1286,"!",ADDRESS(14+(A1287-1)*A1283,6)))</f>
        <v>4</v>
      </c>
      <c r="I1271" s="20" t="str">
        <f ca="1">INDIRECT(_xlfn.TEXTJOIN("",TRUE,A1286,"!",ADDRESS(14+(A1287-1)*A1283,13)))</f>
        <v>F</v>
      </c>
      <c r="J1271" s="20">
        <f ca="1">INDIRECT(_xlfn.TEXTJOIN("",TRUE,A1286,"!",ADDRESS(14+(A1287-1)*A1283,14)))</f>
        <v>0</v>
      </c>
    </row>
    <row r="1272" spans="1:10" ht="27.95" customHeight="1" x14ac:dyDescent="0.25">
      <c r="A1272" s="49" t="str">
        <f ca="1">INDIRECT(_xlfn.TEXTJOIN("",TRUE,A1286,"!",ADDRESS(15+(A1287-1)*A1283,1)))</f>
        <v>EET 001</v>
      </c>
      <c r="B1272" s="50"/>
      <c r="C1272" s="51" t="str">
        <f ca="1">INDIRECT(_xlfn.TEXTJOIN("",TRUE,A1286,"!",ADDRESS(15+(A1287-1)*A1283,2)))</f>
        <v>Basic Electrical Engineering</v>
      </c>
      <c r="D1272" s="52"/>
      <c r="E1272" s="52"/>
      <c r="F1272" s="52"/>
      <c r="G1272" s="53"/>
      <c r="H1272" s="20">
        <f ca="1">INDIRECT(_xlfn.TEXTJOIN("",TRUE,A1286,"!",ADDRESS(15+(A1287-1)*A1283,6)))</f>
        <v>4</v>
      </c>
      <c r="I1272" s="20" t="str">
        <f ca="1">INDIRECT(_xlfn.TEXTJOIN("",TRUE,A1286,"!",ADDRESS(15+(A1287-1)*A1283,13)))</f>
        <v>B+</v>
      </c>
      <c r="J1272" s="20">
        <f ca="1">INDIRECT(_xlfn.TEXTJOIN("",TRUE,A1286,"!",ADDRESS(15+(A1287-1)*A1283,14)))</f>
        <v>7</v>
      </c>
    </row>
    <row r="1273" spans="1:10" ht="27.95" customHeight="1" x14ac:dyDescent="0.25">
      <c r="A1273" s="49" t="str">
        <f ca="1">INDIRECT(_xlfn.TEXTJOIN("",TRUE,A1286,"!",ADDRESS(16+(A1287-1)*A1283,1)))</f>
        <v>CST 001</v>
      </c>
      <c r="B1273" s="50"/>
      <c r="C1273" s="51" t="str">
        <f ca="1">INDIRECT(_xlfn.TEXTJOIN("",TRUE,A1286,"!",ADDRESS(16+(A1287-1)*A1283,2)))</f>
        <v>Programming for Problem Solving</v>
      </c>
      <c r="D1273" s="52"/>
      <c r="E1273" s="52"/>
      <c r="F1273" s="52"/>
      <c r="G1273" s="53"/>
      <c r="H1273" s="20">
        <f ca="1">INDIRECT(_xlfn.TEXTJOIN("",TRUE,A1286,"!",ADDRESS(16+(A1287-1)*A1283,6)))</f>
        <v>4</v>
      </c>
      <c r="I1273" s="20" t="str">
        <f ca="1">INDIRECT(_xlfn.TEXTJOIN("",TRUE,A1286,"!",ADDRESS(16+(A1287-1)*A1283,13)))</f>
        <v>B+</v>
      </c>
      <c r="J1273" s="20">
        <f ca="1">INDIRECT(_xlfn.TEXTJOIN("",TRUE,A1286,"!",ADDRESS(16+(A1287-1)*A1283,14)))</f>
        <v>7</v>
      </c>
    </row>
    <row r="1274" spans="1:10" ht="27.95" customHeight="1" x14ac:dyDescent="0.25">
      <c r="A1274" s="49" t="str">
        <f ca="1">INDIRECT(_xlfn.TEXTJOIN("",TRUE,A1286,"!",ADDRESS(17+(A1287-1)*A1283,1)))</f>
        <v>AHT 004</v>
      </c>
      <c r="B1274" s="50"/>
      <c r="C1274" s="51" t="str">
        <f ca="1">INDIRECT(_xlfn.TEXTJOIN("",TRUE,A1286,"!",ADDRESS(17+(A1287-1)*A1283,2)))</f>
        <v>Environmental Studies ($)</v>
      </c>
      <c r="D1274" s="52"/>
      <c r="E1274" s="52"/>
      <c r="F1274" s="52"/>
      <c r="G1274" s="53"/>
      <c r="H1274" s="20">
        <f ca="1">INDIRECT(_xlfn.TEXTJOIN("",TRUE,A1286,"!",ADDRESS(17+(A1287-1)*A1283,6)))</f>
        <v>0</v>
      </c>
      <c r="I1274" s="20" t="str">
        <f ca="1">INDIRECT(_xlfn.TEXTJOIN("",TRUE,A1286,"!",ADDRESS(17+(A1287-1)*A1283,13)))</f>
        <v>B</v>
      </c>
      <c r="J1274" s="20">
        <f ca="1">INDIRECT(_xlfn.TEXTJOIN("",TRUE,A1286,"!",ADDRESS(17+(A1287-1)*A1283,14)))</f>
        <v>6</v>
      </c>
    </row>
    <row r="1275" spans="1:10" ht="27.95" customHeight="1" x14ac:dyDescent="0.25">
      <c r="A1275" s="49" t="str">
        <f ca="1">INDIRECT(_xlfn.TEXTJOIN("",TRUE,A1286,"!",ADDRESS(18+(A1287-1)*A1283,1)))</f>
        <v>AHP 001</v>
      </c>
      <c r="B1275" s="50"/>
      <c r="C1275" s="51" t="str">
        <f ca="1">INDIRECT(_xlfn.TEXTJOIN("",TRUE,A1286,"!",ADDRESS(18+(A1287-1)*A1283,2)))</f>
        <v>Engineering Physics Lab</v>
      </c>
      <c r="D1275" s="52"/>
      <c r="E1275" s="52"/>
      <c r="F1275" s="52"/>
      <c r="G1275" s="53"/>
      <c r="H1275" s="20">
        <f ca="1">INDIRECT(_xlfn.TEXTJOIN("",TRUE,A1286,"!",ADDRESS(18+(A1287-1)*A1283,6)))</f>
        <v>1</v>
      </c>
      <c r="I1275" s="20" t="str">
        <f ca="1">INDIRECT(_xlfn.TEXTJOIN("",TRUE,A1286,"!",ADDRESS(18+(A1287-1)*A1283,13)))</f>
        <v>B+</v>
      </c>
      <c r="J1275" s="20">
        <f ca="1">INDIRECT(_xlfn.TEXTJOIN("",TRUE,A1286,"!",ADDRESS(18+(A1287-1)*A1283,14)))</f>
        <v>7</v>
      </c>
    </row>
    <row r="1276" spans="1:10" ht="27.95" customHeight="1" x14ac:dyDescent="0.25">
      <c r="A1276" s="49" t="str">
        <f ca="1">INDIRECT(_xlfn.TEXTJOIN("",TRUE,A1286,"!",ADDRESS(19+(A1287-1)*A1283,1)))</f>
        <v>EEP 001</v>
      </c>
      <c r="B1276" s="50"/>
      <c r="C1276" s="51" t="str">
        <f ca="1">INDIRECT(_xlfn.TEXTJOIN("",TRUE,A1286,"!",ADDRESS(19+(A1287-1)*A1283,2)))</f>
        <v>Basic Electrical Engineering Lab</v>
      </c>
      <c r="D1276" s="52"/>
      <c r="E1276" s="52"/>
      <c r="F1276" s="52"/>
      <c r="G1276" s="53"/>
      <c r="H1276" s="20">
        <f ca="1">INDIRECT(_xlfn.TEXTJOIN("",TRUE,A1286,"!",ADDRESS(19+(A1287-1)*A1283,6)))</f>
        <v>1</v>
      </c>
      <c r="I1276" s="20" t="str">
        <f ca="1">INDIRECT(_xlfn.TEXTJOIN("",TRUE,A1286,"!",ADDRESS(19+(A1287-1)*A1283,13)))</f>
        <v>A+</v>
      </c>
      <c r="J1276" s="20">
        <f ca="1">INDIRECT(_xlfn.TEXTJOIN("",TRUE,A1286,"!",ADDRESS(19+(A1287-1)*A1283,14)))</f>
        <v>9</v>
      </c>
    </row>
    <row r="1277" spans="1:10" ht="27.95" customHeight="1" x14ac:dyDescent="0.25">
      <c r="A1277" s="49" t="str">
        <f ca="1">INDIRECT(_xlfn.TEXTJOIN("",TRUE,A1286,"!",ADDRESS(20+(A1287-1)*A1283,1)))</f>
        <v>CSP 001</v>
      </c>
      <c r="B1277" s="50"/>
      <c r="C1277" s="51" t="str">
        <f ca="1">INDIRECT(_xlfn.TEXTJOIN("",TRUE,A1286,"!",ADDRESS(20+(A1287-1)*A1283,2)))</f>
        <v>Programming for Problem Solving Lab</v>
      </c>
      <c r="D1277" s="52"/>
      <c r="E1277" s="52"/>
      <c r="F1277" s="52"/>
      <c r="G1277" s="53"/>
      <c r="H1277" s="20">
        <f ca="1">INDIRECT(_xlfn.TEXTJOIN("",TRUE,A1286,"!",ADDRESS(20+(A1287-1)*A1283,6)))</f>
        <v>1</v>
      </c>
      <c r="I1277" s="20" t="str">
        <f ca="1">INDIRECT(_xlfn.TEXTJOIN("",TRUE,A1286,"!",ADDRESS(20+(A1287-1)*A1283,13)))</f>
        <v>A</v>
      </c>
      <c r="J1277" s="20">
        <f ca="1">INDIRECT(_xlfn.TEXTJOIN("",TRUE,A1286,"!",ADDRESS(20+(A1287-1)*A1283,14)))</f>
        <v>8</v>
      </c>
    </row>
    <row r="1278" spans="1:10" ht="27.95" customHeight="1" x14ac:dyDescent="0.25">
      <c r="A1278" s="49" t="str">
        <f ca="1">INDIRECT(_xlfn.TEXTJOIN("",TRUE,A1286,"!",ADDRESS(21+(A1287-1)*A1283,1)))</f>
        <v>MEP 002</v>
      </c>
      <c r="B1278" s="50"/>
      <c r="C1278" s="51" t="str">
        <f ca="1">INDIRECT(_xlfn.TEXTJOIN("",TRUE,A1286,"!",ADDRESS(21+(A1287-1)*A1283,2)))</f>
        <v>Engineering Graphics &amp; Design Lab</v>
      </c>
      <c r="D1278" s="52"/>
      <c r="E1278" s="52"/>
      <c r="F1278" s="52"/>
      <c r="G1278" s="53"/>
      <c r="H1278" s="20">
        <f ca="1">INDIRECT(_xlfn.TEXTJOIN("",TRUE,A1286,"!",ADDRESS(21+(A1287-1)*A1283,6)))</f>
        <v>2</v>
      </c>
      <c r="I1278" s="20" t="str">
        <f ca="1">INDIRECT(_xlfn.TEXTJOIN("",TRUE,A1286,"!",ADDRESS(21+(A1287-1)*A1283,13)))</f>
        <v>A+</v>
      </c>
      <c r="J1278" s="20">
        <f ca="1">INDIRECT(_xlfn.TEXTJOIN("",TRUE,A1286,"!",ADDRESS(21+(A1287-1)*A1283,14)))</f>
        <v>9</v>
      </c>
    </row>
    <row r="1279" spans="1:10" ht="27.95" customHeight="1" x14ac:dyDescent="0.25">
      <c r="A1279" s="49" t="str">
        <f ca="1">INDIRECT(_xlfn.TEXTJOIN("",TRUE,A1286,"!",ADDRESS(22+(A1287-1)*A1283,1)))</f>
        <v>AHP 003</v>
      </c>
      <c r="B1279" s="50"/>
      <c r="C1279" s="51" t="str">
        <f ca="1">INDIRECT(_xlfn.TEXTJOIN("",TRUE,A1286,"!",ADDRESS(22+(A1287-1)*A1283,2)))</f>
        <v>Introduction to Digital Marketing Lab</v>
      </c>
      <c r="D1279" s="52"/>
      <c r="E1279" s="52"/>
      <c r="F1279" s="52"/>
      <c r="G1279" s="53"/>
      <c r="H1279" s="20">
        <f ca="1">INDIRECT(_xlfn.TEXTJOIN("",TRUE,A1286,"!",ADDRESS(22+(A1287-1)*A1283,6)))</f>
        <v>1</v>
      </c>
      <c r="I1279" s="20" t="str">
        <f ca="1">INDIRECT(_xlfn.TEXTJOIN("",TRUE,A1286,"!",ADDRESS(22+(A1287-1)*A1283,13)))</f>
        <v>A</v>
      </c>
      <c r="J1279" s="20">
        <f ca="1">INDIRECT(_xlfn.TEXTJOIN("",TRUE,A1286,"!",ADDRESS(22+(A1287-1)*A1283,14)))</f>
        <v>8</v>
      </c>
    </row>
    <row r="1280" spans="1:10" ht="27.95" customHeight="1" x14ac:dyDescent="0.25">
      <c r="A1280" s="49" t="str">
        <f ca="1">INDIRECT(_xlfn.TEXTJOIN("",TRUE,A1286,"!",ADDRESS(23+(A1287-1)*A1283,1)))</f>
        <v>AHP 005</v>
      </c>
      <c r="B1280" s="50"/>
      <c r="C1280" s="51" t="str">
        <f ca="1">INDIRECT(_xlfn.TEXTJOIN("",TRUE,A1286,"!",ADDRESS(23+(A1287-1)*A1283,2)))</f>
        <v>Self Employment &amp; Entrepreneurship Development</v>
      </c>
      <c r="D1280" s="52"/>
      <c r="E1280" s="52"/>
      <c r="F1280" s="52"/>
      <c r="G1280" s="53"/>
      <c r="H1280" s="20">
        <f ca="1">INDIRECT(_xlfn.TEXTJOIN("",TRUE,A1286,"!",ADDRESS(23+(A1287-1)*A1283,6)))</f>
        <v>1</v>
      </c>
      <c r="I1280" s="20" t="str">
        <f ca="1">INDIRECT(_xlfn.TEXTJOIN("",TRUE,A1286,"!",ADDRESS(23+(A1287-1)*A1283,13)))</f>
        <v>B+</v>
      </c>
      <c r="J1280" s="20">
        <f ca="1">INDIRECT(_xlfn.TEXTJOIN("",TRUE,A1286,"!",ADDRESS(23+(A1287-1)*A1283,14)))</f>
        <v>7</v>
      </c>
    </row>
    <row r="1281" spans="1:10" ht="27.95" customHeight="1" x14ac:dyDescent="0.25">
      <c r="A1281" s="49" t="str">
        <f ca="1">INDIRECT(_xlfn.TEXTJOIN("",TRUE,A1286,"!",ADDRESS(24+(A1287-1)*A1283,1)))</f>
        <v>GP 02</v>
      </c>
      <c r="B1281" s="50"/>
      <c r="C1281" s="51" t="str">
        <f ca="1">INDIRECT(_xlfn.TEXTJOIN("",TRUE,A1286,"!",ADDRESS(24+(A1287-1)*A1283,2)))</f>
        <v>General Proficiency ($)</v>
      </c>
      <c r="D1281" s="52"/>
      <c r="E1281" s="52"/>
      <c r="F1281" s="52"/>
      <c r="G1281" s="53"/>
      <c r="H1281" s="20">
        <f ca="1">INDIRECT(_xlfn.TEXTJOIN("",TRUE,A1286,"!",ADDRESS(24+(A1287-1)*A1283,6)))</f>
        <v>0</v>
      </c>
      <c r="I1281" s="54" t="str">
        <f ca="1">INDIRECT(_xlfn.TEXTJOIN("",TRUE,A1286,"!",ADDRESS(24+(A1287-1)*A1283,13)))</f>
        <v>Excellent</v>
      </c>
      <c r="J1281" s="55"/>
    </row>
    <row r="1282" spans="1:10" ht="27.95" customHeight="1" x14ac:dyDescent="0.25">
      <c r="A1282" s="56" t="s">
        <v>54</v>
      </c>
      <c r="B1282" s="56"/>
      <c r="C1282" s="56"/>
      <c r="D1282" s="56"/>
      <c r="E1282" s="56"/>
      <c r="F1282" s="56"/>
      <c r="G1282" s="56"/>
      <c r="H1282" s="16">
        <f ca="1">SUM(H1270:H1281)</f>
        <v>23</v>
      </c>
      <c r="I1282" s="16" t="s">
        <v>46</v>
      </c>
      <c r="J1282" s="16" t="e">
        <f ca="1">SUMPRODUCT(J1270:J1280,H1270:H1280)</f>
        <v>#N/A</v>
      </c>
    </row>
    <row r="1283" spans="1:10" ht="27.95" customHeight="1" x14ac:dyDescent="0.25">
      <c r="A1283" s="22">
        <f>ROWS(A1270:B1281)+9</f>
        <v>21</v>
      </c>
      <c r="B1283" s="17"/>
      <c r="C1283" s="17"/>
      <c r="D1283" s="17"/>
      <c r="E1283" s="17"/>
      <c r="F1283" s="17"/>
      <c r="G1283" s="17"/>
      <c r="H1283" s="17"/>
      <c r="I1283" s="17"/>
      <c r="J1283" s="17"/>
    </row>
    <row r="1284" spans="1:10" ht="27.95" customHeight="1" x14ac:dyDescent="0.25">
      <c r="A1284" s="57" t="s">
        <v>42</v>
      </c>
      <c r="B1284" s="57"/>
      <c r="C1284" s="21">
        <f ca="1">INDIRECT(_xlfn.TEXTJOIN("",TRUE,A1286,"!",ADDRESS(5+A1287*A1283,12)))</f>
        <v>15</v>
      </c>
      <c r="D1284" s="57" t="s">
        <v>40</v>
      </c>
      <c r="E1284" s="57"/>
      <c r="F1284" s="18" t="e">
        <f ca="1">INDIRECT(_xlfn.TEXTJOIN("",TRUE,A1286,"!",ADDRESS(5+A1287*A1283,8)))</f>
        <v>#N/A</v>
      </c>
      <c r="G1284" s="57" t="s">
        <v>41</v>
      </c>
      <c r="H1284" s="57"/>
      <c r="I1284" s="58" t="e">
        <f ca="1">INDIRECT(_xlfn.TEXTJOIN("",TRUE,A1286,"!",ADDRESS(5+A1287*A1283,10)))</f>
        <v>#N/A</v>
      </c>
      <c r="J1284" s="58"/>
    </row>
    <row r="1285" spans="1:10" ht="27.95" customHeight="1" x14ac:dyDescent="0.25">
      <c r="A1285" s="19" t="s">
        <v>38</v>
      </c>
      <c r="B1285" s="59" t="e">
        <f ca="1">INDIRECT(_xlfn.TEXTJOIN("",TRUE,A1286,"!",ADDRESS(5+A1287*A1283,2)))</f>
        <v>#N/A</v>
      </c>
      <c r="C1285" s="59"/>
      <c r="D1285" s="60" t="s">
        <v>39</v>
      </c>
      <c r="E1285" s="60"/>
      <c r="F1285" s="61" t="e">
        <f ca="1">INDIRECT(_xlfn.TEXTJOIN("",TRUE,A1286,"!",ADDRESS(5+A1287*A1283,5)))</f>
        <v>#N/A</v>
      </c>
      <c r="G1285" s="61"/>
      <c r="H1285" s="61"/>
      <c r="I1285" s="61"/>
      <c r="J1285" s="61"/>
    </row>
    <row r="1286" spans="1:10" ht="27.95" customHeight="1" x14ac:dyDescent="0.25">
      <c r="A1286" s="22" t="str">
        <f>A1265</f>
        <v>TC_II</v>
      </c>
    </row>
    <row r="1287" spans="1:10" ht="27.95" customHeight="1" x14ac:dyDescent="0.25">
      <c r="A1287" s="22">
        <f>A1266+1</f>
        <v>61</v>
      </c>
    </row>
    <row r="1288" spans="1:10" ht="27.95" customHeight="1" x14ac:dyDescent="0.25">
      <c r="A1288" s="62" t="s">
        <v>26</v>
      </c>
      <c r="B1288" s="62"/>
      <c r="C1288" s="62" t="str">
        <f ca="1">INDIRECT(_xlfn.TEXTJOIN("",TRUE,A1307,"!",ADDRESS(9+(A1308-1)*A1304,2)))</f>
        <v>YASH KANDARI</v>
      </c>
      <c r="D1288" s="62"/>
      <c r="E1288" s="62"/>
      <c r="F1288" s="62" t="s">
        <v>52</v>
      </c>
      <c r="G1288" s="62"/>
      <c r="H1288" s="62"/>
      <c r="I1288" s="63">
        <f ca="1">INDIRECT(_xlfn.TEXTJOIN("",TRUE,A1307,"!",ADDRESS(9+(A1308-1)*A1304,9)))</f>
        <v>250090101062</v>
      </c>
      <c r="J1288" s="63"/>
    </row>
    <row r="1289" spans="1:10" ht="27.95" customHeight="1" x14ac:dyDescent="0.25">
      <c r="A1289" s="62" t="s">
        <v>27</v>
      </c>
      <c r="B1289" s="62"/>
      <c r="C1289" s="62" t="str">
        <f ca="1">INDIRECT(_xlfn.TEXTJOIN("",TRUE,A1307,"!",ADDRESS(9+(A1308-1)*A1304,5)))</f>
        <v>VIJENDRA KANDARI</v>
      </c>
      <c r="D1289" s="62"/>
      <c r="E1289" s="62"/>
      <c r="F1289" s="64" t="s">
        <v>53</v>
      </c>
      <c r="G1289" s="64"/>
      <c r="H1289" s="64"/>
      <c r="I1289" s="63">
        <f ca="1">INDIRECT(_xlfn.TEXTJOIN("",TRUE,A1307,"!",ADDRESS(9+(A1308-1)*A1304,13)))</f>
        <v>0</v>
      </c>
      <c r="J1289" s="63"/>
    </row>
    <row r="1290" spans="1:10" ht="27.95" customHeight="1" x14ac:dyDescent="0.25">
      <c r="A1290" s="59" t="s">
        <v>30</v>
      </c>
      <c r="B1290" s="59"/>
      <c r="C1290" s="59" t="s">
        <v>31</v>
      </c>
      <c r="D1290" s="59"/>
      <c r="E1290" s="59"/>
      <c r="F1290" s="59"/>
      <c r="G1290" s="59"/>
      <c r="H1290" s="15" t="s">
        <v>32</v>
      </c>
      <c r="I1290" s="15" t="s">
        <v>12</v>
      </c>
      <c r="J1290" s="15" t="s">
        <v>36</v>
      </c>
    </row>
    <row r="1291" spans="1:10" ht="27.95" customHeight="1" x14ac:dyDescent="0.25">
      <c r="A1291" s="49" t="str">
        <f ca="1">INDIRECT(_xlfn.TEXTJOIN("",TRUE,A1307,"!",ADDRESS(13+(A1308-1)*A1304,1)))</f>
        <v>AHT 001</v>
      </c>
      <c r="B1291" s="50"/>
      <c r="C1291" s="51" t="str">
        <f ca="1">INDIRECT(_xlfn.TEXTJOIN("",TRUE,A1307,"!",ADDRESS(13+(A1308-1)*A1304,2)))</f>
        <v>Engineering Physics</v>
      </c>
      <c r="D1291" s="52"/>
      <c r="E1291" s="52"/>
      <c r="F1291" s="52"/>
      <c r="G1291" s="53"/>
      <c r="H1291" s="20">
        <f ca="1">INDIRECT(_xlfn.TEXTJOIN("",TRUE,A1307,"!",ADDRESS(13+(A1308-1)*A1304,6)))</f>
        <v>4</v>
      </c>
      <c r="I1291" s="20" t="b">
        <f ca="1">INDIRECT(_xlfn.TEXTJOIN("",TRUE,A1307,"!",ADDRESS(13+(A1308-1)*A1304,13)))</f>
        <v>0</v>
      </c>
      <c r="J1291" s="20" t="e">
        <f ca="1">INDIRECT(_xlfn.TEXTJOIN("",TRUE,A1307,"!",ADDRESS(13+(A1308-1)*A1304,14)))</f>
        <v>#N/A</v>
      </c>
    </row>
    <row r="1292" spans="1:10" ht="27.95" customHeight="1" x14ac:dyDescent="0.25">
      <c r="A1292" s="49" t="str">
        <f ca="1">INDIRECT(_xlfn.TEXTJOIN("",TRUE,A1307,"!",ADDRESS(14+(A1308-1)*A1304,1)))</f>
        <v>AHT 005</v>
      </c>
      <c r="B1292" s="50"/>
      <c r="C1292" s="51" t="str">
        <f ca="1">INDIRECT(_xlfn.TEXTJOIN("",TRUE,A1307,"!",ADDRESS(14+(A1308-1)*A1304,2)))</f>
        <v>Analytical Mathematics</v>
      </c>
      <c r="D1292" s="52"/>
      <c r="E1292" s="52"/>
      <c r="F1292" s="52"/>
      <c r="G1292" s="53"/>
      <c r="H1292" s="20">
        <f ca="1">INDIRECT(_xlfn.TEXTJOIN("",TRUE,A1307,"!",ADDRESS(14+(A1308-1)*A1304,6)))</f>
        <v>4</v>
      </c>
      <c r="I1292" s="20" t="str">
        <f ca="1">INDIRECT(_xlfn.TEXTJOIN("",TRUE,A1307,"!",ADDRESS(14+(A1308-1)*A1304,13)))</f>
        <v>A+</v>
      </c>
      <c r="J1292" s="20">
        <f ca="1">INDIRECT(_xlfn.TEXTJOIN("",TRUE,A1307,"!",ADDRESS(14+(A1308-1)*A1304,14)))</f>
        <v>9</v>
      </c>
    </row>
    <row r="1293" spans="1:10" ht="27.95" customHeight="1" x14ac:dyDescent="0.25">
      <c r="A1293" s="49" t="str">
        <f ca="1">INDIRECT(_xlfn.TEXTJOIN("",TRUE,A1307,"!",ADDRESS(15+(A1308-1)*A1304,1)))</f>
        <v>EET 001</v>
      </c>
      <c r="B1293" s="50"/>
      <c r="C1293" s="51" t="str">
        <f ca="1">INDIRECT(_xlfn.TEXTJOIN("",TRUE,A1307,"!",ADDRESS(15+(A1308-1)*A1304,2)))</f>
        <v>Basic Electrical Engineering</v>
      </c>
      <c r="D1293" s="52"/>
      <c r="E1293" s="52"/>
      <c r="F1293" s="52"/>
      <c r="G1293" s="53"/>
      <c r="H1293" s="20">
        <f ca="1">INDIRECT(_xlfn.TEXTJOIN("",TRUE,A1307,"!",ADDRESS(15+(A1308-1)*A1304,6)))</f>
        <v>4</v>
      </c>
      <c r="I1293" s="20" t="str">
        <f ca="1">INDIRECT(_xlfn.TEXTJOIN("",TRUE,A1307,"!",ADDRESS(15+(A1308-1)*A1304,13)))</f>
        <v>O</v>
      </c>
      <c r="J1293" s="20">
        <f ca="1">INDIRECT(_xlfn.TEXTJOIN("",TRUE,A1307,"!",ADDRESS(15+(A1308-1)*A1304,14)))</f>
        <v>10</v>
      </c>
    </row>
    <row r="1294" spans="1:10" ht="27.95" customHeight="1" x14ac:dyDescent="0.25">
      <c r="A1294" s="49" t="str">
        <f ca="1">INDIRECT(_xlfn.TEXTJOIN("",TRUE,A1307,"!",ADDRESS(16+(A1308-1)*A1304,1)))</f>
        <v>CST 001</v>
      </c>
      <c r="B1294" s="50"/>
      <c r="C1294" s="51" t="str">
        <f ca="1">INDIRECT(_xlfn.TEXTJOIN("",TRUE,A1307,"!",ADDRESS(16+(A1308-1)*A1304,2)))</f>
        <v>Programming for Problem Solving</v>
      </c>
      <c r="D1294" s="52"/>
      <c r="E1294" s="52"/>
      <c r="F1294" s="52"/>
      <c r="G1294" s="53"/>
      <c r="H1294" s="20">
        <f ca="1">INDIRECT(_xlfn.TEXTJOIN("",TRUE,A1307,"!",ADDRESS(16+(A1308-1)*A1304,6)))</f>
        <v>4</v>
      </c>
      <c r="I1294" s="20" t="str">
        <f ca="1">INDIRECT(_xlfn.TEXTJOIN("",TRUE,A1307,"!",ADDRESS(16+(A1308-1)*A1304,13)))</f>
        <v>O</v>
      </c>
      <c r="J1294" s="20">
        <f ca="1">INDIRECT(_xlfn.TEXTJOIN("",TRUE,A1307,"!",ADDRESS(16+(A1308-1)*A1304,14)))</f>
        <v>10</v>
      </c>
    </row>
    <row r="1295" spans="1:10" ht="27.95" customHeight="1" x14ac:dyDescent="0.25">
      <c r="A1295" s="49" t="str">
        <f ca="1">INDIRECT(_xlfn.TEXTJOIN("",TRUE,A1307,"!",ADDRESS(17+(A1308-1)*A1304,1)))</f>
        <v>AHT 004</v>
      </c>
      <c r="B1295" s="50"/>
      <c r="C1295" s="51" t="str">
        <f ca="1">INDIRECT(_xlfn.TEXTJOIN("",TRUE,A1307,"!",ADDRESS(17+(A1308-1)*A1304,2)))</f>
        <v>Environmental Studies ($)</v>
      </c>
      <c r="D1295" s="52"/>
      <c r="E1295" s="52"/>
      <c r="F1295" s="52"/>
      <c r="G1295" s="53"/>
      <c r="H1295" s="20">
        <f ca="1">INDIRECT(_xlfn.TEXTJOIN("",TRUE,A1307,"!",ADDRESS(17+(A1308-1)*A1304,6)))</f>
        <v>0</v>
      </c>
      <c r="I1295" s="20" t="str">
        <f ca="1">INDIRECT(_xlfn.TEXTJOIN("",TRUE,A1307,"!",ADDRESS(17+(A1308-1)*A1304,13)))</f>
        <v>A+</v>
      </c>
      <c r="J1295" s="20">
        <f ca="1">INDIRECT(_xlfn.TEXTJOIN("",TRUE,A1307,"!",ADDRESS(17+(A1308-1)*A1304,14)))</f>
        <v>9</v>
      </c>
    </row>
    <row r="1296" spans="1:10" ht="27.95" customHeight="1" x14ac:dyDescent="0.25">
      <c r="A1296" s="49" t="str">
        <f ca="1">INDIRECT(_xlfn.TEXTJOIN("",TRUE,A1307,"!",ADDRESS(18+(A1308-1)*A1304,1)))</f>
        <v>AHP 001</v>
      </c>
      <c r="B1296" s="50"/>
      <c r="C1296" s="51" t="str">
        <f ca="1">INDIRECT(_xlfn.TEXTJOIN("",TRUE,A1307,"!",ADDRESS(18+(A1308-1)*A1304,2)))</f>
        <v>Engineering Physics Lab</v>
      </c>
      <c r="D1296" s="52"/>
      <c r="E1296" s="52"/>
      <c r="F1296" s="52"/>
      <c r="G1296" s="53"/>
      <c r="H1296" s="20">
        <f ca="1">INDIRECT(_xlfn.TEXTJOIN("",TRUE,A1307,"!",ADDRESS(18+(A1308-1)*A1304,6)))</f>
        <v>1</v>
      </c>
      <c r="I1296" s="20" t="str">
        <f ca="1">INDIRECT(_xlfn.TEXTJOIN("",TRUE,A1307,"!",ADDRESS(18+(A1308-1)*A1304,13)))</f>
        <v>A+</v>
      </c>
      <c r="J1296" s="20">
        <f ca="1">INDIRECT(_xlfn.TEXTJOIN("",TRUE,A1307,"!",ADDRESS(18+(A1308-1)*A1304,14)))</f>
        <v>9</v>
      </c>
    </row>
    <row r="1297" spans="1:10" ht="27.95" customHeight="1" x14ac:dyDescent="0.25">
      <c r="A1297" s="49" t="str">
        <f ca="1">INDIRECT(_xlfn.TEXTJOIN("",TRUE,A1307,"!",ADDRESS(19+(A1308-1)*A1304,1)))</f>
        <v>EEP 001</v>
      </c>
      <c r="B1297" s="50"/>
      <c r="C1297" s="51" t="str">
        <f ca="1">INDIRECT(_xlfn.TEXTJOIN("",TRUE,A1307,"!",ADDRESS(19+(A1308-1)*A1304,2)))</f>
        <v>Basic Electrical Engineering Lab</v>
      </c>
      <c r="D1297" s="52"/>
      <c r="E1297" s="52"/>
      <c r="F1297" s="52"/>
      <c r="G1297" s="53"/>
      <c r="H1297" s="20">
        <f ca="1">INDIRECT(_xlfn.TEXTJOIN("",TRUE,A1307,"!",ADDRESS(19+(A1308-1)*A1304,6)))</f>
        <v>1</v>
      </c>
      <c r="I1297" s="20" t="str">
        <f ca="1">INDIRECT(_xlfn.TEXTJOIN("",TRUE,A1307,"!",ADDRESS(19+(A1308-1)*A1304,13)))</f>
        <v>O</v>
      </c>
      <c r="J1297" s="20">
        <f ca="1">INDIRECT(_xlfn.TEXTJOIN("",TRUE,A1307,"!",ADDRESS(19+(A1308-1)*A1304,14)))</f>
        <v>10</v>
      </c>
    </row>
    <row r="1298" spans="1:10" ht="27.95" customHeight="1" x14ac:dyDescent="0.25">
      <c r="A1298" s="49" t="str">
        <f ca="1">INDIRECT(_xlfn.TEXTJOIN("",TRUE,A1307,"!",ADDRESS(20+(A1308-1)*A1304,1)))</f>
        <v>CSP 001</v>
      </c>
      <c r="B1298" s="50"/>
      <c r="C1298" s="51" t="str">
        <f ca="1">INDIRECT(_xlfn.TEXTJOIN("",TRUE,A1307,"!",ADDRESS(20+(A1308-1)*A1304,2)))</f>
        <v>Programming for Problem Solving Lab</v>
      </c>
      <c r="D1298" s="52"/>
      <c r="E1298" s="52"/>
      <c r="F1298" s="52"/>
      <c r="G1298" s="53"/>
      <c r="H1298" s="20">
        <f ca="1">INDIRECT(_xlfn.TEXTJOIN("",TRUE,A1307,"!",ADDRESS(20+(A1308-1)*A1304,6)))</f>
        <v>1</v>
      </c>
      <c r="I1298" s="20" t="str">
        <f ca="1">INDIRECT(_xlfn.TEXTJOIN("",TRUE,A1307,"!",ADDRESS(20+(A1308-1)*A1304,13)))</f>
        <v>A+</v>
      </c>
      <c r="J1298" s="20">
        <f ca="1">INDIRECT(_xlfn.TEXTJOIN("",TRUE,A1307,"!",ADDRESS(20+(A1308-1)*A1304,14)))</f>
        <v>9</v>
      </c>
    </row>
    <row r="1299" spans="1:10" ht="27.95" customHeight="1" x14ac:dyDescent="0.25">
      <c r="A1299" s="49" t="str">
        <f ca="1">INDIRECT(_xlfn.TEXTJOIN("",TRUE,A1307,"!",ADDRESS(21+(A1308-1)*A1304,1)))</f>
        <v>MEP 002</v>
      </c>
      <c r="B1299" s="50"/>
      <c r="C1299" s="51" t="str">
        <f ca="1">INDIRECT(_xlfn.TEXTJOIN("",TRUE,A1307,"!",ADDRESS(21+(A1308-1)*A1304,2)))</f>
        <v>Engineering Graphics &amp; Design Lab</v>
      </c>
      <c r="D1299" s="52"/>
      <c r="E1299" s="52"/>
      <c r="F1299" s="52"/>
      <c r="G1299" s="53"/>
      <c r="H1299" s="20">
        <f ca="1">INDIRECT(_xlfn.TEXTJOIN("",TRUE,A1307,"!",ADDRESS(21+(A1308-1)*A1304,6)))</f>
        <v>2</v>
      </c>
      <c r="I1299" s="20" t="str">
        <f ca="1">INDIRECT(_xlfn.TEXTJOIN("",TRUE,A1307,"!",ADDRESS(21+(A1308-1)*A1304,13)))</f>
        <v>O</v>
      </c>
      <c r="J1299" s="20">
        <f ca="1">INDIRECT(_xlfn.TEXTJOIN("",TRUE,A1307,"!",ADDRESS(21+(A1308-1)*A1304,14)))</f>
        <v>10</v>
      </c>
    </row>
    <row r="1300" spans="1:10" ht="27.95" customHeight="1" x14ac:dyDescent="0.25">
      <c r="A1300" s="49" t="str">
        <f ca="1">INDIRECT(_xlfn.TEXTJOIN("",TRUE,A1307,"!",ADDRESS(22+(A1308-1)*A1304,1)))</f>
        <v>AHP 003</v>
      </c>
      <c r="B1300" s="50"/>
      <c r="C1300" s="51" t="str">
        <f ca="1">INDIRECT(_xlfn.TEXTJOIN("",TRUE,A1307,"!",ADDRESS(22+(A1308-1)*A1304,2)))</f>
        <v>Introduction to Digital Marketing Lab</v>
      </c>
      <c r="D1300" s="52"/>
      <c r="E1300" s="52"/>
      <c r="F1300" s="52"/>
      <c r="G1300" s="53"/>
      <c r="H1300" s="20">
        <f ca="1">INDIRECT(_xlfn.TEXTJOIN("",TRUE,A1307,"!",ADDRESS(22+(A1308-1)*A1304,6)))</f>
        <v>1</v>
      </c>
      <c r="I1300" s="20" t="str">
        <f ca="1">INDIRECT(_xlfn.TEXTJOIN("",TRUE,A1307,"!",ADDRESS(22+(A1308-1)*A1304,13)))</f>
        <v>A</v>
      </c>
      <c r="J1300" s="20">
        <f ca="1">INDIRECT(_xlfn.TEXTJOIN("",TRUE,A1307,"!",ADDRESS(22+(A1308-1)*A1304,14)))</f>
        <v>8</v>
      </c>
    </row>
    <row r="1301" spans="1:10" ht="27.95" customHeight="1" x14ac:dyDescent="0.25">
      <c r="A1301" s="49" t="str">
        <f ca="1">INDIRECT(_xlfn.TEXTJOIN("",TRUE,A1307,"!",ADDRESS(23+(A1308-1)*A1304,1)))</f>
        <v>AHP 005</v>
      </c>
      <c r="B1301" s="50"/>
      <c r="C1301" s="51" t="str">
        <f ca="1">INDIRECT(_xlfn.TEXTJOIN("",TRUE,A1307,"!",ADDRESS(23+(A1308-1)*A1304,2)))</f>
        <v>Self Employment &amp; Entrepreneurship Development</v>
      </c>
      <c r="D1301" s="52"/>
      <c r="E1301" s="52"/>
      <c r="F1301" s="52"/>
      <c r="G1301" s="53"/>
      <c r="H1301" s="20">
        <f ca="1">INDIRECT(_xlfn.TEXTJOIN("",TRUE,A1307,"!",ADDRESS(23+(A1308-1)*A1304,6)))</f>
        <v>1</v>
      </c>
      <c r="I1301" s="20" t="str">
        <f ca="1">INDIRECT(_xlfn.TEXTJOIN("",TRUE,A1307,"!",ADDRESS(23+(A1308-1)*A1304,13)))</f>
        <v>A+</v>
      </c>
      <c r="J1301" s="20">
        <f ca="1">INDIRECT(_xlfn.TEXTJOIN("",TRUE,A1307,"!",ADDRESS(23+(A1308-1)*A1304,14)))</f>
        <v>9</v>
      </c>
    </row>
    <row r="1302" spans="1:10" ht="27.95" customHeight="1" x14ac:dyDescent="0.25">
      <c r="A1302" s="49" t="str">
        <f ca="1">INDIRECT(_xlfn.TEXTJOIN("",TRUE,A1307,"!",ADDRESS(24+(A1308-1)*A1304,1)))</f>
        <v>GP 02</v>
      </c>
      <c r="B1302" s="50"/>
      <c r="C1302" s="51" t="str">
        <f ca="1">INDIRECT(_xlfn.TEXTJOIN("",TRUE,A1307,"!",ADDRESS(24+(A1308-1)*A1304,2)))</f>
        <v>General Proficiency ($)</v>
      </c>
      <c r="D1302" s="52"/>
      <c r="E1302" s="52"/>
      <c r="F1302" s="52"/>
      <c r="G1302" s="53"/>
      <c r="H1302" s="20">
        <f ca="1">INDIRECT(_xlfn.TEXTJOIN("",TRUE,A1307,"!",ADDRESS(24+(A1308-1)*A1304,6)))</f>
        <v>0</v>
      </c>
      <c r="I1302" s="54" t="str">
        <f ca="1">INDIRECT(_xlfn.TEXTJOIN("",TRUE,A1307,"!",ADDRESS(24+(A1308-1)*A1304,13)))</f>
        <v>Excellent</v>
      </c>
      <c r="J1302" s="55"/>
    </row>
    <row r="1303" spans="1:10" ht="27.95" customHeight="1" x14ac:dyDescent="0.25">
      <c r="A1303" s="56" t="s">
        <v>54</v>
      </c>
      <c r="B1303" s="56"/>
      <c r="C1303" s="56"/>
      <c r="D1303" s="56"/>
      <c r="E1303" s="56"/>
      <c r="F1303" s="56"/>
      <c r="G1303" s="56"/>
      <c r="H1303" s="16">
        <f ca="1">SUM(H1291:H1302)</f>
        <v>23</v>
      </c>
      <c r="I1303" s="16" t="s">
        <v>46</v>
      </c>
      <c r="J1303" s="16" t="e">
        <f ca="1">SUMPRODUCT(J1291:J1301,H1291:H1301)</f>
        <v>#N/A</v>
      </c>
    </row>
    <row r="1304" spans="1:10" ht="27.95" customHeight="1" x14ac:dyDescent="0.25">
      <c r="A1304" s="22">
        <f>ROWS(A1291:B1302)+9</f>
        <v>21</v>
      </c>
      <c r="B1304" s="17"/>
      <c r="C1304" s="17"/>
      <c r="D1304" s="17"/>
      <c r="E1304" s="17"/>
      <c r="F1304" s="17"/>
      <c r="G1304" s="17"/>
      <c r="H1304" s="17"/>
      <c r="I1304" s="17"/>
      <c r="J1304" s="17"/>
    </row>
    <row r="1305" spans="1:10" ht="27.95" customHeight="1" x14ac:dyDescent="0.25">
      <c r="A1305" s="57" t="s">
        <v>42</v>
      </c>
      <c r="B1305" s="57"/>
      <c r="C1305" s="21">
        <f ca="1">INDIRECT(_xlfn.TEXTJOIN("",TRUE,A1307,"!",ADDRESS(5+A1308*A1304,12)))</f>
        <v>19</v>
      </c>
      <c r="D1305" s="57" t="s">
        <v>40</v>
      </c>
      <c r="E1305" s="57"/>
      <c r="F1305" s="18" t="e">
        <f ca="1">INDIRECT(_xlfn.TEXTJOIN("",TRUE,A1307,"!",ADDRESS(5+A1308*A1304,8)))</f>
        <v>#N/A</v>
      </c>
      <c r="G1305" s="57" t="s">
        <v>41</v>
      </c>
      <c r="H1305" s="57"/>
      <c r="I1305" s="58" t="e">
        <f ca="1">INDIRECT(_xlfn.TEXTJOIN("",TRUE,A1307,"!",ADDRESS(5+A1308*A1304,10)))</f>
        <v>#N/A</v>
      </c>
      <c r="J1305" s="58"/>
    </row>
    <row r="1306" spans="1:10" ht="27.95" customHeight="1" x14ac:dyDescent="0.25">
      <c r="A1306" s="19" t="s">
        <v>38</v>
      </c>
      <c r="B1306" s="59" t="e">
        <f ca="1">INDIRECT(_xlfn.TEXTJOIN("",TRUE,A1307,"!",ADDRESS(5+A1308*A1304,2)))</f>
        <v>#N/A</v>
      </c>
      <c r="C1306" s="59"/>
      <c r="D1306" s="60" t="s">
        <v>39</v>
      </c>
      <c r="E1306" s="60"/>
      <c r="F1306" s="61" t="e">
        <f ca="1">INDIRECT(_xlfn.TEXTJOIN("",TRUE,A1307,"!",ADDRESS(5+A1308*A1304,5)))</f>
        <v>#N/A</v>
      </c>
      <c r="G1306" s="61"/>
      <c r="H1306" s="61"/>
      <c r="I1306" s="61"/>
      <c r="J1306" s="61"/>
    </row>
    <row r="1307" spans="1:10" ht="27.95" customHeight="1" x14ac:dyDescent="0.25">
      <c r="A1307" s="22" t="str">
        <f>A1286</f>
        <v>TC_II</v>
      </c>
    </row>
    <row r="1308" spans="1:10" ht="27.95" customHeight="1" x14ac:dyDescent="0.25">
      <c r="A1308" s="22">
        <f>A1287+1</f>
        <v>62</v>
      </c>
    </row>
    <row r="1309" spans="1:10" ht="27.95" customHeight="1" x14ac:dyDescent="0.25">
      <c r="A1309" s="62" t="s">
        <v>26</v>
      </c>
      <c r="B1309" s="62"/>
      <c r="C1309" s="62" t="str">
        <f ca="1">INDIRECT(_xlfn.TEXTJOIN("",TRUE,A1328,"!",ADDRESS(9+(A1329-1)*A1325,2)))</f>
        <v>YASH KUMAR</v>
      </c>
      <c r="D1309" s="62"/>
      <c r="E1309" s="62"/>
      <c r="F1309" s="62" t="s">
        <v>52</v>
      </c>
      <c r="G1309" s="62"/>
      <c r="H1309" s="62"/>
      <c r="I1309" s="63">
        <f ca="1">INDIRECT(_xlfn.TEXTJOIN("",TRUE,A1328,"!",ADDRESS(9+(A1329-1)*A1325,9)))</f>
        <v>250090101063</v>
      </c>
      <c r="J1309" s="63"/>
    </row>
    <row r="1310" spans="1:10" ht="27.95" customHeight="1" x14ac:dyDescent="0.25">
      <c r="A1310" s="62" t="s">
        <v>27</v>
      </c>
      <c r="B1310" s="62"/>
      <c r="C1310" s="62" t="str">
        <f ca="1">INDIRECT(_xlfn.TEXTJOIN("",TRUE,A1328,"!",ADDRESS(9+(A1329-1)*A1325,5)))</f>
        <v>SHIV KUMAR</v>
      </c>
      <c r="D1310" s="62"/>
      <c r="E1310" s="62"/>
      <c r="F1310" s="64" t="s">
        <v>53</v>
      </c>
      <c r="G1310" s="64"/>
      <c r="H1310" s="64"/>
      <c r="I1310" s="63">
        <f ca="1">INDIRECT(_xlfn.TEXTJOIN("",TRUE,A1328,"!",ADDRESS(9+(A1329-1)*A1325,13)))</f>
        <v>0</v>
      </c>
      <c r="J1310" s="63"/>
    </row>
    <row r="1311" spans="1:10" ht="27.95" customHeight="1" x14ac:dyDescent="0.25">
      <c r="A1311" s="59" t="s">
        <v>30</v>
      </c>
      <c r="B1311" s="59"/>
      <c r="C1311" s="59" t="s">
        <v>31</v>
      </c>
      <c r="D1311" s="59"/>
      <c r="E1311" s="59"/>
      <c r="F1311" s="59"/>
      <c r="G1311" s="59"/>
      <c r="H1311" s="15" t="s">
        <v>32</v>
      </c>
      <c r="I1311" s="15" t="s">
        <v>12</v>
      </c>
      <c r="J1311" s="15" t="s">
        <v>36</v>
      </c>
    </row>
    <row r="1312" spans="1:10" ht="27.95" customHeight="1" x14ac:dyDescent="0.25">
      <c r="A1312" s="49" t="str">
        <f ca="1">INDIRECT(_xlfn.TEXTJOIN("",TRUE,A1328,"!",ADDRESS(13+(A1329-1)*A1325,1)))</f>
        <v>AHT 001</v>
      </c>
      <c r="B1312" s="50"/>
      <c r="C1312" s="51" t="str">
        <f ca="1">INDIRECT(_xlfn.TEXTJOIN("",TRUE,A1328,"!",ADDRESS(13+(A1329-1)*A1325,2)))</f>
        <v>Engineering Physics</v>
      </c>
      <c r="D1312" s="52"/>
      <c r="E1312" s="52"/>
      <c r="F1312" s="52"/>
      <c r="G1312" s="53"/>
      <c r="H1312" s="20">
        <f ca="1">INDIRECT(_xlfn.TEXTJOIN("",TRUE,A1328,"!",ADDRESS(13+(A1329-1)*A1325,6)))</f>
        <v>4</v>
      </c>
      <c r="I1312" s="20" t="b">
        <f ca="1">INDIRECT(_xlfn.TEXTJOIN("",TRUE,A1328,"!",ADDRESS(13+(A1329-1)*A1325,13)))</f>
        <v>0</v>
      </c>
      <c r="J1312" s="20" t="e">
        <f ca="1">INDIRECT(_xlfn.TEXTJOIN("",TRUE,A1328,"!",ADDRESS(13+(A1329-1)*A1325,14)))</f>
        <v>#N/A</v>
      </c>
    </row>
    <row r="1313" spans="1:10" ht="27.95" customHeight="1" x14ac:dyDescent="0.25">
      <c r="A1313" s="49" t="str">
        <f ca="1">INDIRECT(_xlfn.TEXTJOIN("",TRUE,A1328,"!",ADDRESS(14+(A1329-1)*A1325,1)))</f>
        <v>AHT 005</v>
      </c>
      <c r="B1313" s="50"/>
      <c r="C1313" s="51" t="str">
        <f ca="1">INDIRECT(_xlfn.TEXTJOIN("",TRUE,A1328,"!",ADDRESS(14+(A1329-1)*A1325,2)))</f>
        <v>Analytical Mathematics</v>
      </c>
      <c r="D1313" s="52"/>
      <c r="E1313" s="52"/>
      <c r="F1313" s="52"/>
      <c r="G1313" s="53"/>
      <c r="H1313" s="20">
        <f ca="1">INDIRECT(_xlfn.TEXTJOIN("",TRUE,A1328,"!",ADDRESS(14+(A1329-1)*A1325,6)))</f>
        <v>4</v>
      </c>
      <c r="I1313" s="20" t="str">
        <f ca="1">INDIRECT(_xlfn.TEXTJOIN("",TRUE,A1328,"!",ADDRESS(14+(A1329-1)*A1325,13)))</f>
        <v>C</v>
      </c>
      <c r="J1313" s="20">
        <f ca="1">INDIRECT(_xlfn.TEXTJOIN("",TRUE,A1328,"!",ADDRESS(14+(A1329-1)*A1325,14)))</f>
        <v>5</v>
      </c>
    </row>
    <row r="1314" spans="1:10" ht="27.95" customHeight="1" x14ac:dyDescent="0.25">
      <c r="A1314" s="49" t="str">
        <f ca="1">INDIRECT(_xlfn.TEXTJOIN("",TRUE,A1328,"!",ADDRESS(15+(A1329-1)*A1325,1)))</f>
        <v>EET 001</v>
      </c>
      <c r="B1314" s="50"/>
      <c r="C1314" s="51" t="str">
        <f ca="1">INDIRECT(_xlfn.TEXTJOIN("",TRUE,A1328,"!",ADDRESS(15+(A1329-1)*A1325,2)))</f>
        <v>Basic Electrical Engineering</v>
      </c>
      <c r="D1314" s="52"/>
      <c r="E1314" s="52"/>
      <c r="F1314" s="52"/>
      <c r="G1314" s="53"/>
      <c r="H1314" s="20">
        <f ca="1">INDIRECT(_xlfn.TEXTJOIN("",TRUE,A1328,"!",ADDRESS(15+(A1329-1)*A1325,6)))</f>
        <v>4</v>
      </c>
      <c r="I1314" s="20" t="str">
        <f ca="1">INDIRECT(_xlfn.TEXTJOIN("",TRUE,A1328,"!",ADDRESS(15+(A1329-1)*A1325,13)))</f>
        <v>B+</v>
      </c>
      <c r="J1314" s="20">
        <f ca="1">INDIRECT(_xlfn.TEXTJOIN("",TRUE,A1328,"!",ADDRESS(15+(A1329-1)*A1325,14)))</f>
        <v>7</v>
      </c>
    </row>
    <row r="1315" spans="1:10" ht="27.95" customHeight="1" x14ac:dyDescent="0.25">
      <c r="A1315" s="49" t="str">
        <f ca="1">INDIRECT(_xlfn.TEXTJOIN("",TRUE,A1328,"!",ADDRESS(16+(A1329-1)*A1325,1)))</f>
        <v>CST 001</v>
      </c>
      <c r="B1315" s="50"/>
      <c r="C1315" s="51" t="str">
        <f ca="1">INDIRECT(_xlfn.TEXTJOIN("",TRUE,A1328,"!",ADDRESS(16+(A1329-1)*A1325,2)))</f>
        <v>Programming for Problem Solving</v>
      </c>
      <c r="D1315" s="52"/>
      <c r="E1315" s="52"/>
      <c r="F1315" s="52"/>
      <c r="G1315" s="53"/>
      <c r="H1315" s="20">
        <f ca="1">INDIRECT(_xlfn.TEXTJOIN("",TRUE,A1328,"!",ADDRESS(16+(A1329-1)*A1325,6)))</f>
        <v>4</v>
      </c>
      <c r="I1315" s="20" t="str">
        <f ca="1">INDIRECT(_xlfn.TEXTJOIN("",TRUE,A1328,"!",ADDRESS(16+(A1329-1)*A1325,13)))</f>
        <v>O</v>
      </c>
      <c r="J1315" s="20">
        <f ca="1">INDIRECT(_xlfn.TEXTJOIN("",TRUE,A1328,"!",ADDRESS(16+(A1329-1)*A1325,14)))</f>
        <v>10</v>
      </c>
    </row>
    <row r="1316" spans="1:10" ht="27.95" customHeight="1" x14ac:dyDescent="0.25">
      <c r="A1316" s="49" t="str">
        <f ca="1">INDIRECT(_xlfn.TEXTJOIN("",TRUE,A1328,"!",ADDRESS(17+(A1329-1)*A1325,1)))</f>
        <v>AHT 004</v>
      </c>
      <c r="B1316" s="50"/>
      <c r="C1316" s="51" t="str">
        <f ca="1">INDIRECT(_xlfn.TEXTJOIN("",TRUE,A1328,"!",ADDRESS(17+(A1329-1)*A1325,2)))</f>
        <v>Environmental Studies ($)</v>
      </c>
      <c r="D1316" s="52"/>
      <c r="E1316" s="52"/>
      <c r="F1316" s="52"/>
      <c r="G1316" s="53"/>
      <c r="H1316" s="20">
        <f ca="1">INDIRECT(_xlfn.TEXTJOIN("",TRUE,A1328,"!",ADDRESS(17+(A1329-1)*A1325,6)))</f>
        <v>0</v>
      </c>
      <c r="I1316" s="20" t="str">
        <f ca="1">INDIRECT(_xlfn.TEXTJOIN("",TRUE,A1328,"!",ADDRESS(17+(A1329-1)*A1325,13)))</f>
        <v>B</v>
      </c>
      <c r="J1316" s="20">
        <f ca="1">INDIRECT(_xlfn.TEXTJOIN("",TRUE,A1328,"!",ADDRESS(17+(A1329-1)*A1325,14)))</f>
        <v>6</v>
      </c>
    </row>
    <row r="1317" spans="1:10" ht="27.95" customHeight="1" x14ac:dyDescent="0.25">
      <c r="A1317" s="49" t="str">
        <f ca="1">INDIRECT(_xlfn.TEXTJOIN("",TRUE,A1328,"!",ADDRESS(18+(A1329-1)*A1325,1)))</f>
        <v>AHP 001</v>
      </c>
      <c r="B1317" s="50"/>
      <c r="C1317" s="51" t="str">
        <f ca="1">INDIRECT(_xlfn.TEXTJOIN("",TRUE,A1328,"!",ADDRESS(18+(A1329-1)*A1325,2)))</f>
        <v>Engineering Physics Lab</v>
      </c>
      <c r="D1317" s="52"/>
      <c r="E1317" s="52"/>
      <c r="F1317" s="52"/>
      <c r="G1317" s="53"/>
      <c r="H1317" s="20">
        <f ca="1">INDIRECT(_xlfn.TEXTJOIN("",TRUE,A1328,"!",ADDRESS(18+(A1329-1)*A1325,6)))</f>
        <v>1</v>
      </c>
      <c r="I1317" s="20" t="str">
        <f ca="1">INDIRECT(_xlfn.TEXTJOIN("",TRUE,A1328,"!",ADDRESS(18+(A1329-1)*A1325,13)))</f>
        <v>A</v>
      </c>
      <c r="J1317" s="20">
        <f ca="1">INDIRECT(_xlfn.TEXTJOIN("",TRUE,A1328,"!",ADDRESS(18+(A1329-1)*A1325,14)))</f>
        <v>8</v>
      </c>
    </row>
    <row r="1318" spans="1:10" ht="27.95" customHeight="1" x14ac:dyDescent="0.25">
      <c r="A1318" s="49" t="str">
        <f ca="1">INDIRECT(_xlfn.TEXTJOIN("",TRUE,A1328,"!",ADDRESS(19+(A1329-1)*A1325,1)))</f>
        <v>EEP 001</v>
      </c>
      <c r="B1318" s="50"/>
      <c r="C1318" s="51" t="str">
        <f ca="1">INDIRECT(_xlfn.TEXTJOIN("",TRUE,A1328,"!",ADDRESS(19+(A1329-1)*A1325,2)))</f>
        <v>Basic Electrical Engineering Lab</v>
      </c>
      <c r="D1318" s="52"/>
      <c r="E1318" s="52"/>
      <c r="F1318" s="52"/>
      <c r="G1318" s="53"/>
      <c r="H1318" s="20">
        <f ca="1">INDIRECT(_xlfn.TEXTJOIN("",TRUE,A1328,"!",ADDRESS(19+(A1329-1)*A1325,6)))</f>
        <v>1</v>
      </c>
      <c r="I1318" s="20" t="str">
        <f ca="1">INDIRECT(_xlfn.TEXTJOIN("",TRUE,A1328,"!",ADDRESS(19+(A1329-1)*A1325,13)))</f>
        <v>O</v>
      </c>
      <c r="J1318" s="20">
        <f ca="1">INDIRECT(_xlfn.TEXTJOIN("",TRUE,A1328,"!",ADDRESS(19+(A1329-1)*A1325,14)))</f>
        <v>10</v>
      </c>
    </row>
    <row r="1319" spans="1:10" ht="27.95" customHeight="1" x14ac:dyDescent="0.25">
      <c r="A1319" s="49" t="str">
        <f ca="1">INDIRECT(_xlfn.TEXTJOIN("",TRUE,A1328,"!",ADDRESS(20+(A1329-1)*A1325,1)))</f>
        <v>CSP 001</v>
      </c>
      <c r="B1319" s="50"/>
      <c r="C1319" s="51" t="str">
        <f ca="1">INDIRECT(_xlfn.TEXTJOIN("",TRUE,A1328,"!",ADDRESS(20+(A1329-1)*A1325,2)))</f>
        <v>Programming for Problem Solving Lab</v>
      </c>
      <c r="D1319" s="52"/>
      <c r="E1319" s="52"/>
      <c r="F1319" s="52"/>
      <c r="G1319" s="53"/>
      <c r="H1319" s="20">
        <f ca="1">INDIRECT(_xlfn.TEXTJOIN("",TRUE,A1328,"!",ADDRESS(20+(A1329-1)*A1325,6)))</f>
        <v>1</v>
      </c>
      <c r="I1319" s="20" t="str">
        <f ca="1">INDIRECT(_xlfn.TEXTJOIN("",TRUE,A1328,"!",ADDRESS(20+(A1329-1)*A1325,13)))</f>
        <v>O</v>
      </c>
      <c r="J1319" s="20">
        <f ca="1">INDIRECT(_xlfn.TEXTJOIN("",TRUE,A1328,"!",ADDRESS(20+(A1329-1)*A1325,14)))</f>
        <v>10</v>
      </c>
    </row>
    <row r="1320" spans="1:10" ht="27.95" customHeight="1" x14ac:dyDescent="0.25">
      <c r="A1320" s="49" t="str">
        <f ca="1">INDIRECT(_xlfn.TEXTJOIN("",TRUE,A1328,"!",ADDRESS(21+(A1329-1)*A1325,1)))</f>
        <v>MEP 002</v>
      </c>
      <c r="B1320" s="50"/>
      <c r="C1320" s="51" t="str">
        <f ca="1">INDIRECT(_xlfn.TEXTJOIN("",TRUE,A1328,"!",ADDRESS(21+(A1329-1)*A1325,2)))</f>
        <v>Engineering Graphics &amp; Design Lab</v>
      </c>
      <c r="D1320" s="52"/>
      <c r="E1320" s="52"/>
      <c r="F1320" s="52"/>
      <c r="G1320" s="53"/>
      <c r="H1320" s="20">
        <f ca="1">INDIRECT(_xlfn.TEXTJOIN("",TRUE,A1328,"!",ADDRESS(21+(A1329-1)*A1325,6)))</f>
        <v>2</v>
      </c>
      <c r="I1320" s="20" t="str">
        <f ca="1">INDIRECT(_xlfn.TEXTJOIN("",TRUE,A1328,"!",ADDRESS(21+(A1329-1)*A1325,13)))</f>
        <v>B+</v>
      </c>
      <c r="J1320" s="20">
        <f ca="1">INDIRECT(_xlfn.TEXTJOIN("",TRUE,A1328,"!",ADDRESS(21+(A1329-1)*A1325,14)))</f>
        <v>7</v>
      </c>
    </row>
    <row r="1321" spans="1:10" ht="27.95" customHeight="1" x14ac:dyDescent="0.25">
      <c r="A1321" s="49" t="str">
        <f ca="1">INDIRECT(_xlfn.TEXTJOIN("",TRUE,A1328,"!",ADDRESS(22+(A1329-1)*A1325,1)))</f>
        <v>AHP 003</v>
      </c>
      <c r="B1321" s="50"/>
      <c r="C1321" s="51" t="str">
        <f ca="1">INDIRECT(_xlfn.TEXTJOIN("",TRUE,A1328,"!",ADDRESS(22+(A1329-1)*A1325,2)))</f>
        <v>Introduction to Digital Marketing Lab</v>
      </c>
      <c r="D1321" s="52"/>
      <c r="E1321" s="52"/>
      <c r="F1321" s="52"/>
      <c r="G1321" s="53"/>
      <c r="H1321" s="20">
        <f ca="1">INDIRECT(_xlfn.TEXTJOIN("",TRUE,A1328,"!",ADDRESS(22+(A1329-1)*A1325,6)))</f>
        <v>1</v>
      </c>
      <c r="I1321" s="20" t="str">
        <f ca="1">INDIRECT(_xlfn.TEXTJOIN("",TRUE,A1328,"!",ADDRESS(22+(A1329-1)*A1325,13)))</f>
        <v>A+</v>
      </c>
      <c r="J1321" s="20">
        <f ca="1">INDIRECT(_xlfn.TEXTJOIN("",TRUE,A1328,"!",ADDRESS(22+(A1329-1)*A1325,14)))</f>
        <v>9</v>
      </c>
    </row>
    <row r="1322" spans="1:10" ht="27.95" customHeight="1" x14ac:dyDescent="0.25">
      <c r="A1322" s="49" t="str">
        <f ca="1">INDIRECT(_xlfn.TEXTJOIN("",TRUE,A1328,"!",ADDRESS(23+(A1329-1)*A1325,1)))</f>
        <v>AHP 005</v>
      </c>
      <c r="B1322" s="50"/>
      <c r="C1322" s="51" t="str">
        <f ca="1">INDIRECT(_xlfn.TEXTJOIN("",TRUE,A1328,"!",ADDRESS(23+(A1329-1)*A1325,2)))</f>
        <v>Self Employment &amp; Entrepreneurship Development</v>
      </c>
      <c r="D1322" s="52"/>
      <c r="E1322" s="52"/>
      <c r="F1322" s="52"/>
      <c r="G1322" s="53"/>
      <c r="H1322" s="20">
        <f ca="1">INDIRECT(_xlfn.TEXTJOIN("",TRUE,A1328,"!",ADDRESS(23+(A1329-1)*A1325,6)))</f>
        <v>1</v>
      </c>
      <c r="I1322" s="20" t="str">
        <f ca="1">INDIRECT(_xlfn.TEXTJOIN("",TRUE,A1328,"!",ADDRESS(23+(A1329-1)*A1325,13)))</f>
        <v>A</v>
      </c>
      <c r="J1322" s="20">
        <f ca="1">INDIRECT(_xlfn.TEXTJOIN("",TRUE,A1328,"!",ADDRESS(23+(A1329-1)*A1325,14)))</f>
        <v>8</v>
      </c>
    </row>
    <row r="1323" spans="1:10" ht="27.95" customHeight="1" x14ac:dyDescent="0.25">
      <c r="A1323" s="49" t="str">
        <f ca="1">INDIRECT(_xlfn.TEXTJOIN("",TRUE,A1328,"!",ADDRESS(24+(A1329-1)*A1325,1)))</f>
        <v>GP 02</v>
      </c>
      <c r="B1323" s="50"/>
      <c r="C1323" s="51" t="str">
        <f ca="1">INDIRECT(_xlfn.TEXTJOIN("",TRUE,A1328,"!",ADDRESS(24+(A1329-1)*A1325,2)))</f>
        <v>General Proficiency ($)</v>
      </c>
      <c r="D1323" s="52"/>
      <c r="E1323" s="52"/>
      <c r="F1323" s="52"/>
      <c r="G1323" s="53"/>
      <c r="H1323" s="20">
        <f ca="1">INDIRECT(_xlfn.TEXTJOIN("",TRUE,A1328,"!",ADDRESS(24+(A1329-1)*A1325,6)))</f>
        <v>0</v>
      </c>
      <c r="I1323" s="54" t="str">
        <f ca="1">INDIRECT(_xlfn.TEXTJOIN("",TRUE,A1328,"!",ADDRESS(24+(A1329-1)*A1325,13)))</f>
        <v>Excellent</v>
      </c>
      <c r="J1323" s="55"/>
    </row>
    <row r="1324" spans="1:10" ht="27.95" customHeight="1" x14ac:dyDescent="0.25">
      <c r="A1324" s="56" t="s">
        <v>54</v>
      </c>
      <c r="B1324" s="56"/>
      <c r="C1324" s="56"/>
      <c r="D1324" s="56"/>
      <c r="E1324" s="56"/>
      <c r="F1324" s="56"/>
      <c r="G1324" s="56"/>
      <c r="H1324" s="16">
        <f ca="1">SUM(H1312:H1323)</f>
        <v>23</v>
      </c>
      <c r="I1324" s="16" t="s">
        <v>46</v>
      </c>
      <c r="J1324" s="16" t="e">
        <f ca="1">SUMPRODUCT(J1312:J1322,H1312:H1322)</f>
        <v>#N/A</v>
      </c>
    </row>
    <row r="1325" spans="1:10" ht="27.95" customHeight="1" x14ac:dyDescent="0.25">
      <c r="A1325" s="22">
        <f>ROWS(A1312:B1323)+9</f>
        <v>21</v>
      </c>
      <c r="B1325" s="17"/>
      <c r="C1325" s="17"/>
      <c r="D1325" s="17"/>
      <c r="E1325" s="17"/>
      <c r="F1325" s="17"/>
      <c r="G1325" s="17"/>
      <c r="H1325" s="17"/>
      <c r="I1325" s="17"/>
      <c r="J1325" s="17"/>
    </row>
    <row r="1326" spans="1:10" ht="27.95" customHeight="1" x14ac:dyDescent="0.25">
      <c r="A1326" s="57" t="s">
        <v>42</v>
      </c>
      <c r="B1326" s="57"/>
      <c r="C1326" s="21">
        <f ca="1">INDIRECT(_xlfn.TEXTJOIN("",TRUE,A1328,"!",ADDRESS(5+A1329*A1325,12)))</f>
        <v>19</v>
      </c>
      <c r="D1326" s="57" t="s">
        <v>40</v>
      </c>
      <c r="E1326" s="57"/>
      <c r="F1326" s="18" t="e">
        <f ca="1">INDIRECT(_xlfn.TEXTJOIN("",TRUE,A1328,"!",ADDRESS(5+A1329*A1325,8)))</f>
        <v>#N/A</v>
      </c>
      <c r="G1326" s="57" t="s">
        <v>41</v>
      </c>
      <c r="H1326" s="57"/>
      <c r="I1326" s="58" t="e">
        <f ca="1">INDIRECT(_xlfn.TEXTJOIN("",TRUE,A1328,"!",ADDRESS(5+A1329*A1325,10)))</f>
        <v>#N/A</v>
      </c>
      <c r="J1326" s="58"/>
    </row>
    <row r="1327" spans="1:10" ht="27.95" customHeight="1" x14ac:dyDescent="0.25">
      <c r="A1327" s="19" t="s">
        <v>38</v>
      </c>
      <c r="B1327" s="59" t="e">
        <f ca="1">INDIRECT(_xlfn.TEXTJOIN("",TRUE,A1328,"!",ADDRESS(5+A1329*A1325,2)))</f>
        <v>#N/A</v>
      </c>
      <c r="C1327" s="59"/>
      <c r="D1327" s="60" t="s">
        <v>39</v>
      </c>
      <c r="E1327" s="60"/>
      <c r="F1327" s="61" t="e">
        <f ca="1">INDIRECT(_xlfn.TEXTJOIN("",TRUE,A1328,"!",ADDRESS(5+A1329*A1325,5)))</f>
        <v>#N/A</v>
      </c>
      <c r="G1327" s="61"/>
      <c r="H1327" s="61"/>
      <c r="I1327" s="61"/>
      <c r="J1327" s="61"/>
    </row>
    <row r="1328" spans="1:10" ht="27.95" customHeight="1" x14ac:dyDescent="0.25">
      <c r="A1328" s="22" t="str">
        <f>A1307</f>
        <v>TC_II</v>
      </c>
    </row>
    <row r="1329" spans="1:10" ht="27.95" customHeight="1" x14ac:dyDescent="0.25">
      <c r="A1329" s="22">
        <f>A1308+1</f>
        <v>63</v>
      </c>
    </row>
    <row r="1330" spans="1:10" ht="27.95" customHeight="1" x14ac:dyDescent="0.25">
      <c r="A1330" s="62" t="s">
        <v>26</v>
      </c>
      <c r="B1330" s="62"/>
      <c r="C1330" s="62" t="str">
        <f ca="1">INDIRECT(_xlfn.TEXTJOIN("",TRUE,A1349,"!",ADDRESS(9+(A1350-1)*A1346,2)))</f>
        <v/>
      </c>
      <c r="D1330" s="62"/>
      <c r="E1330" s="62"/>
      <c r="F1330" s="62" t="s">
        <v>52</v>
      </c>
      <c r="G1330" s="62"/>
      <c r="H1330" s="62"/>
      <c r="I1330" s="63" t="str">
        <f ca="1">INDIRECT(_xlfn.TEXTJOIN("",TRUE,A1349,"!",ADDRESS(9+(A1350-1)*A1346,9)))</f>
        <v/>
      </c>
      <c r="J1330" s="63"/>
    </row>
    <row r="1331" spans="1:10" ht="27.95" customHeight="1" x14ac:dyDescent="0.25">
      <c r="A1331" s="62" t="s">
        <v>27</v>
      </c>
      <c r="B1331" s="62"/>
      <c r="C1331" s="62" t="str">
        <f ca="1">INDIRECT(_xlfn.TEXTJOIN("",TRUE,A1349,"!",ADDRESS(9+(A1350-1)*A1346,5)))</f>
        <v/>
      </c>
      <c r="D1331" s="62"/>
      <c r="E1331" s="62"/>
      <c r="F1331" s="64" t="s">
        <v>53</v>
      </c>
      <c r="G1331" s="64"/>
      <c r="H1331" s="64"/>
      <c r="I1331" s="63" t="str">
        <f ca="1">INDIRECT(_xlfn.TEXTJOIN("",TRUE,A1349,"!",ADDRESS(9+(A1350-1)*A1346,13)))</f>
        <v/>
      </c>
      <c r="J1331" s="63"/>
    </row>
    <row r="1332" spans="1:10" ht="27.95" customHeight="1" x14ac:dyDescent="0.25">
      <c r="A1332" s="59" t="s">
        <v>30</v>
      </c>
      <c r="B1332" s="59"/>
      <c r="C1332" s="59" t="s">
        <v>31</v>
      </c>
      <c r="D1332" s="59"/>
      <c r="E1332" s="59"/>
      <c r="F1332" s="59"/>
      <c r="G1332" s="59"/>
      <c r="H1332" s="15" t="s">
        <v>32</v>
      </c>
      <c r="I1332" s="15" t="s">
        <v>12</v>
      </c>
      <c r="J1332" s="15" t="s">
        <v>36</v>
      </c>
    </row>
    <row r="1333" spans="1:10" ht="27.95" customHeight="1" x14ac:dyDescent="0.25">
      <c r="A1333" s="49" t="str">
        <f ca="1">INDIRECT(_xlfn.TEXTJOIN("",TRUE,A1349,"!",ADDRESS(13+(A1350-1)*A1346,1)))</f>
        <v/>
      </c>
      <c r="B1333" s="50"/>
      <c r="C1333" s="51" t="str">
        <f ca="1">INDIRECT(_xlfn.TEXTJOIN("",TRUE,A1349,"!",ADDRESS(13+(A1350-1)*A1346,2)))</f>
        <v/>
      </c>
      <c r="D1333" s="52"/>
      <c r="E1333" s="52"/>
      <c r="F1333" s="52"/>
      <c r="G1333" s="53"/>
      <c r="H1333" s="20" t="str">
        <f ca="1">INDIRECT(_xlfn.TEXTJOIN("",TRUE,A1349,"!",ADDRESS(13+(A1350-1)*A1346,6)))</f>
        <v/>
      </c>
      <c r="I1333" s="20" t="str">
        <f ca="1">INDIRECT(_xlfn.TEXTJOIN("",TRUE,A1349,"!",ADDRESS(13+(A1350-1)*A1346,13)))</f>
        <v/>
      </c>
      <c r="J1333" s="20" t="str">
        <f ca="1">INDIRECT(_xlfn.TEXTJOIN("",TRUE,A1349,"!",ADDRESS(13+(A1350-1)*A1346,14)))</f>
        <v/>
      </c>
    </row>
    <row r="1334" spans="1:10" ht="27.95" customHeight="1" x14ac:dyDescent="0.25">
      <c r="A1334" s="49" t="str">
        <f ca="1">INDIRECT(_xlfn.TEXTJOIN("",TRUE,A1349,"!",ADDRESS(14+(A1350-1)*A1346,1)))</f>
        <v/>
      </c>
      <c r="B1334" s="50"/>
      <c r="C1334" s="51" t="str">
        <f ca="1">INDIRECT(_xlfn.TEXTJOIN("",TRUE,A1349,"!",ADDRESS(14+(A1350-1)*A1346,2)))</f>
        <v/>
      </c>
      <c r="D1334" s="52"/>
      <c r="E1334" s="52"/>
      <c r="F1334" s="52"/>
      <c r="G1334" s="53"/>
      <c r="H1334" s="20" t="str">
        <f ca="1">INDIRECT(_xlfn.TEXTJOIN("",TRUE,A1349,"!",ADDRESS(14+(A1350-1)*A1346,6)))</f>
        <v/>
      </c>
      <c r="I1334" s="20" t="str">
        <f ca="1">INDIRECT(_xlfn.TEXTJOIN("",TRUE,A1349,"!",ADDRESS(14+(A1350-1)*A1346,13)))</f>
        <v/>
      </c>
      <c r="J1334" s="20" t="str">
        <f ca="1">INDIRECT(_xlfn.TEXTJOIN("",TRUE,A1349,"!",ADDRESS(14+(A1350-1)*A1346,14)))</f>
        <v/>
      </c>
    </row>
    <row r="1335" spans="1:10" ht="27.95" customHeight="1" x14ac:dyDescent="0.25">
      <c r="A1335" s="49" t="str">
        <f ca="1">INDIRECT(_xlfn.TEXTJOIN("",TRUE,A1349,"!",ADDRESS(15+(A1350-1)*A1346,1)))</f>
        <v/>
      </c>
      <c r="B1335" s="50"/>
      <c r="C1335" s="51" t="str">
        <f ca="1">INDIRECT(_xlfn.TEXTJOIN("",TRUE,A1349,"!",ADDRESS(15+(A1350-1)*A1346,2)))</f>
        <v/>
      </c>
      <c r="D1335" s="52"/>
      <c r="E1335" s="52"/>
      <c r="F1335" s="52"/>
      <c r="G1335" s="53"/>
      <c r="H1335" s="20" t="str">
        <f ca="1">INDIRECT(_xlfn.TEXTJOIN("",TRUE,A1349,"!",ADDRESS(15+(A1350-1)*A1346,6)))</f>
        <v/>
      </c>
      <c r="I1335" s="20" t="str">
        <f ca="1">INDIRECT(_xlfn.TEXTJOIN("",TRUE,A1349,"!",ADDRESS(15+(A1350-1)*A1346,13)))</f>
        <v/>
      </c>
      <c r="J1335" s="20" t="str">
        <f ca="1">INDIRECT(_xlfn.TEXTJOIN("",TRUE,A1349,"!",ADDRESS(15+(A1350-1)*A1346,14)))</f>
        <v/>
      </c>
    </row>
    <row r="1336" spans="1:10" ht="27.95" customHeight="1" x14ac:dyDescent="0.25">
      <c r="A1336" s="49" t="str">
        <f ca="1">INDIRECT(_xlfn.TEXTJOIN("",TRUE,A1349,"!",ADDRESS(16+(A1350-1)*A1346,1)))</f>
        <v/>
      </c>
      <c r="B1336" s="50"/>
      <c r="C1336" s="51" t="str">
        <f ca="1">INDIRECT(_xlfn.TEXTJOIN("",TRUE,A1349,"!",ADDRESS(16+(A1350-1)*A1346,2)))</f>
        <v/>
      </c>
      <c r="D1336" s="52"/>
      <c r="E1336" s="52"/>
      <c r="F1336" s="52"/>
      <c r="G1336" s="53"/>
      <c r="H1336" s="20" t="str">
        <f ca="1">INDIRECT(_xlfn.TEXTJOIN("",TRUE,A1349,"!",ADDRESS(16+(A1350-1)*A1346,6)))</f>
        <v/>
      </c>
      <c r="I1336" s="20" t="str">
        <f ca="1">INDIRECT(_xlfn.TEXTJOIN("",TRUE,A1349,"!",ADDRESS(16+(A1350-1)*A1346,13)))</f>
        <v/>
      </c>
      <c r="J1336" s="20" t="str">
        <f ca="1">INDIRECT(_xlfn.TEXTJOIN("",TRUE,A1349,"!",ADDRESS(16+(A1350-1)*A1346,14)))</f>
        <v/>
      </c>
    </row>
    <row r="1337" spans="1:10" ht="27.95" customHeight="1" x14ac:dyDescent="0.25">
      <c r="A1337" s="49" t="str">
        <f ca="1">INDIRECT(_xlfn.TEXTJOIN("",TRUE,A1349,"!",ADDRESS(17+(A1350-1)*A1346,1)))</f>
        <v/>
      </c>
      <c r="B1337" s="50"/>
      <c r="C1337" s="51" t="str">
        <f ca="1">INDIRECT(_xlfn.TEXTJOIN("",TRUE,A1349,"!",ADDRESS(17+(A1350-1)*A1346,2)))</f>
        <v/>
      </c>
      <c r="D1337" s="52"/>
      <c r="E1337" s="52"/>
      <c r="F1337" s="52"/>
      <c r="G1337" s="53"/>
      <c r="H1337" s="20" t="str">
        <f ca="1">INDIRECT(_xlfn.TEXTJOIN("",TRUE,A1349,"!",ADDRESS(17+(A1350-1)*A1346,6)))</f>
        <v/>
      </c>
      <c r="I1337" s="20" t="str">
        <f ca="1">INDIRECT(_xlfn.TEXTJOIN("",TRUE,A1349,"!",ADDRESS(17+(A1350-1)*A1346,13)))</f>
        <v/>
      </c>
      <c r="J1337" s="20" t="str">
        <f ca="1">INDIRECT(_xlfn.TEXTJOIN("",TRUE,A1349,"!",ADDRESS(17+(A1350-1)*A1346,14)))</f>
        <v/>
      </c>
    </row>
    <row r="1338" spans="1:10" ht="27.95" customHeight="1" x14ac:dyDescent="0.25">
      <c r="A1338" s="49" t="str">
        <f ca="1">INDIRECT(_xlfn.TEXTJOIN("",TRUE,A1349,"!",ADDRESS(18+(A1350-1)*A1346,1)))</f>
        <v/>
      </c>
      <c r="B1338" s="50"/>
      <c r="C1338" s="51" t="str">
        <f ca="1">INDIRECT(_xlfn.TEXTJOIN("",TRUE,A1349,"!",ADDRESS(18+(A1350-1)*A1346,2)))</f>
        <v/>
      </c>
      <c r="D1338" s="52"/>
      <c r="E1338" s="52"/>
      <c r="F1338" s="52"/>
      <c r="G1338" s="53"/>
      <c r="H1338" s="20" t="str">
        <f ca="1">INDIRECT(_xlfn.TEXTJOIN("",TRUE,A1349,"!",ADDRESS(18+(A1350-1)*A1346,6)))</f>
        <v/>
      </c>
      <c r="I1338" s="20" t="str">
        <f ca="1">INDIRECT(_xlfn.TEXTJOIN("",TRUE,A1349,"!",ADDRESS(18+(A1350-1)*A1346,13)))</f>
        <v/>
      </c>
      <c r="J1338" s="20" t="str">
        <f ca="1">INDIRECT(_xlfn.TEXTJOIN("",TRUE,A1349,"!",ADDRESS(18+(A1350-1)*A1346,14)))</f>
        <v/>
      </c>
    </row>
    <row r="1339" spans="1:10" ht="27.95" customHeight="1" x14ac:dyDescent="0.25">
      <c r="A1339" s="49" t="str">
        <f ca="1">INDIRECT(_xlfn.TEXTJOIN("",TRUE,A1349,"!",ADDRESS(19+(A1350-1)*A1346,1)))</f>
        <v/>
      </c>
      <c r="B1339" s="50"/>
      <c r="C1339" s="51" t="str">
        <f ca="1">INDIRECT(_xlfn.TEXTJOIN("",TRUE,A1349,"!",ADDRESS(19+(A1350-1)*A1346,2)))</f>
        <v/>
      </c>
      <c r="D1339" s="52"/>
      <c r="E1339" s="52"/>
      <c r="F1339" s="52"/>
      <c r="G1339" s="53"/>
      <c r="H1339" s="20" t="str">
        <f ca="1">INDIRECT(_xlfn.TEXTJOIN("",TRUE,A1349,"!",ADDRESS(19+(A1350-1)*A1346,6)))</f>
        <v/>
      </c>
      <c r="I1339" s="20" t="str">
        <f ca="1">INDIRECT(_xlfn.TEXTJOIN("",TRUE,A1349,"!",ADDRESS(19+(A1350-1)*A1346,13)))</f>
        <v/>
      </c>
      <c r="J1339" s="20" t="str">
        <f ca="1">INDIRECT(_xlfn.TEXTJOIN("",TRUE,A1349,"!",ADDRESS(19+(A1350-1)*A1346,14)))</f>
        <v/>
      </c>
    </row>
    <row r="1340" spans="1:10" ht="27.95" customHeight="1" x14ac:dyDescent="0.25">
      <c r="A1340" s="49" t="str">
        <f ca="1">INDIRECT(_xlfn.TEXTJOIN("",TRUE,A1349,"!",ADDRESS(20+(A1350-1)*A1346,1)))</f>
        <v/>
      </c>
      <c r="B1340" s="50"/>
      <c r="C1340" s="51" t="str">
        <f ca="1">INDIRECT(_xlfn.TEXTJOIN("",TRUE,A1349,"!",ADDRESS(20+(A1350-1)*A1346,2)))</f>
        <v/>
      </c>
      <c r="D1340" s="52"/>
      <c r="E1340" s="52"/>
      <c r="F1340" s="52"/>
      <c r="G1340" s="53"/>
      <c r="H1340" s="20" t="str">
        <f ca="1">INDIRECT(_xlfn.TEXTJOIN("",TRUE,A1349,"!",ADDRESS(20+(A1350-1)*A1346,6)))</f>
        <v/>
      </c>
      <c r="I1340" s="20" t="str">
        <f ca="1">INDIRECT(_xlfn.TEXTJOIN("",TRUE,A1349,"!",ADDRESS(20+(A1350-1)*A1346,13)))</f>
        <v/>
      </c>
      <c r="J1340" s="20" t="str">
        <f ca="1">INDIRECT(_xlfn.TEXTJOIN("",TRUE,A1349,"!",ADDRESS(20+(A1350-1)*A1346,14)))</f>
        <v/>
      </c>
    </row>
    <row r="1341" spans="1:10" ht="27.95" customHeight="1" x14ac:dyDescent="0.25">
      <c r="A1341" s="49" t="str">
        <f ca="1">INDIRECT(_xlfn.TEXTJOIN("",TRUE,A1349,"!",ADDRESS(21+(A1350-1)*A1346,1)))</f>
        <v/>
      </c>
      <c r="B1341" s="50"/>
      <c r="C1341" s="51" t="str">
        <f ca="1">INDIRECT(_xlfn.TEXTJOIN("",TRUE,A1349,"!",ADDRESS(21+(A1350-1)*A1346,2)))</f>
        <v/>
      </c>
      <c r="D1341" s="52"/>
      <c r="E1341" s="52"/>
      <c r="F1341" s="52"/>
      <c r="G1341" s="53"/>
      <c r="H1341" s="20" t="str">
        <f ca="1">INDIRECT(_xlfn.TEXTJOIN("",TRUE,A1349,"!",ADDRESS(21+(A1350-1)*A1346,6)))</f>
        <v/>
      </c>
      <c r="I1341" s="20" t="str">
        <f ca="1">INDIRECT(_xlfn.TEXTJOIN("",TRUE,A1349,"!",ADDRESS(21+(A1350-1)*A1346,13)))</f>
        <v/>
      </c>
      <c r="J1341" s="20" t="str">
        <f ca="1">INDIRECT(_xlfn.TEXTJOIN("",TRUE,A1349,"!",ADDRESS(21+(A1350-1)*A1346,14)))</f>
        <v/>
      </c>
    </row>
    <row r="1342" spans="1:10" ht="27.95" customHeight="1" x14ac:dyDescent="0.25">
      <c r="A1342" s="49" t="str">
        <f ca="1">INDIRECT(_xlfn.TEXTJOIN("",TRUE,A1349,"!",ADDRESS(22+(A1350-1)*A1346,1)))</f>
        <v/>
      </c>
      <c r="B1342" s="50"/>
      <c r="C1342" s="51" t="str">
        <f ca="1">INDIRECT(_xlfn.TEXTJOIN("",TRUE,A1349,"!",ADDRESS(22+(A1350-1)*A1346,2)))</f>
        <v/>
      </c>
      <c r="D1342" s="52"/>
      <c r="E1342" s="52"/>
      <c r="F1342" s="52"/>
      <c r="G1342" s="53"/>
      <c r="H1342" s="20" t="str">
        <f ca="1">INDIRECT(_xlfn.TEXTJOIN("",TRUE,A1349,"!",ADDRESS(22+(A1350-1)*A1346,6)))</f>
        <v/>
      </c>
      <c r="I1342" s="20" t="str">
        <f ca="1">INDIRECT(_xlfn.TEXTJOIN("",TRUE,A1349,"!",ADDRESS(22+(A1350-1)*A1346,13)))</f>
        <v/>
      </c>
      <c r="J1342" s="20" t="str">
        <f ca="1">INDIRECT(_xlfn.TEXTJOIN("",TRUE,A1349,"!",ADDRESS(22+(A1350-1)*A1346,14)))</f>
        <v/>
      </c>
    </row>
    <row r="1343" spans="1:10" ht="27.95" customHeight="1" x14ac:dyDescent="0.25">
      <c r="A1343" s="49" t="str">
        <f ca="1">INDIRECT(_xlfn.TEXTJOIN("",TRUE,A1349,"!",ADDRESS(23+(A1350-1)*A1346,1)))</f>
        <v/>
      </c>
      <c r="B1343" s="50"/>
      <c r="C1343" s="51" t="str">
        <f ca="1">INDIRECT(_xlfn.TEXTJOIN("",TRUE,A1349,"!",ADDRESS(23+(A1350-1)*A1346,2)))</f>
        <v/>
      </c>
      <c r="D1343" s="52"/>
      <c r="E1343" s="52"/>
      <c r="F1343" s="52"/>
      <c r="G1343" s="53"/>
      <c r="H1343" s="20" t="str">
        <f ca="1">INDIRECT(_xlfn.TEXTJOIN("",TRUE,A1349,"!",ADDRESS(23+(A1350-1)*A1346,6)))</f>
        <v/>
      </c>
      <c r="I1343" s="20" t="str">
        <f ca="1">INDIRECT(_xlfn.TEXTJOIN("",TRUE,A1349,"!",ADDRESS(23+(A1350-1)*A1346,13)))</f>
        <v/>
      </c>
      <c r="J1343" s="20" t="str">
        <f ca="1">INDIRECT(_xlfn.TEXTJOIN("",TRUE,A1349,"!",ADDRESS(23+(A1350-1)*A1346,14)))</f>
        <v/>
      </c>
    </row>
    <row r="1344" spans="1:10" ht="27.95" customHeight="1" x14ac:dyDescent="0.25">
      <c r="A1344" s="49" t="str">
        <f ca="1">INDIRECT(_xlfn.TEXTJOIN("",TRUE,A1349,"!",ADDRESS(24+(A1350-1)*A1346,1)))</f>
        <v/>
      </c>
      <c r="B1344" s="50"/>
      <c r="C1344" s="51" t="str">
        <f ca="1">INDIRECT(_xlfn.TEXTJOIN("",TRUE,A1349,"!",ADDRESS(24+(A1350-1)*A1346,2)))</f>
        <v/>
      </c>
      <c r="D1344" s="52"/>
      <c r="E1344" s="52"/>
      <c r="F1344" s="52"/>
      <c r="G1344" s="53"/>
      <c r="H1344" s="20" t="str">
        <f ca="1">INDIRECT(_xlfn.TEXTJOIN("",TRUE,A1349,"!",ADDRESS(24+(A1350-1)*A1346,6)))</f>
        <v/>
      </c>
      <c r="I1344" s="54" t="str">
        <f ca="1">INDIRECT(_xlfn.TEXTJOIN("",TRUE,A1349,"!",ADDRESS(24+(A1350-1)*A1346,13)))</f>
        <v/>
      </c>
      <c r="J1344" s="55"/>
    </row>
    <row r="1345" spans="1:10" ht="27.95" customHeight="1" x14ac:dyDescent="0.25">
      <c r="A1345" s="56" t="s">
        <v>54</v>
      </c>
      <c r="B1345" s="56"/>
      <c r="C1345" s="56"/>
      <c r="D1345" s="56"/>
      <c r="E1345" s="56"/>
      <c r="F1345" s="56"/>
      <c r="G1345" s="56"/>
      <c r="H1345" s="16">
        <f ca="1">SUM(H1333:H1344)</f>
        <v>0</v>
      </c>
      <c r="I1345" s="16" t="s">
        <v>46</v>
      </c>
      <c r="J1345" s="16">
        <f ca="1">SUMPRODUCT(J1333:J1343,H1333:H1343)</f>
        <v>0</v>
      </c>
    </row>
    <row r="1346" spans="1:10" ht="27.95" customHeight="1" x14ac:dyDescent="0.25">
      <c r="A1346" s="22">
        <f>ROWS(A1333:B1344)+9</f>
        <v>21</v>
      </c>
      <c r="B1346" s="17"/>
      <c r="C1346" s="17"/>
      <c r="D1346" s="17"/>
      <c r="E1346" s="17"/>
      <c r="F1346" s="17"/>
      <c r="G1346" s="17"/>
      <c r="H1346" s="17"/>
      <c r="I1346" s="17"/>
      <c r="J1346" s="17"/>
    </row>
    <row r="1347" spans="1:10" ht="27.95" customHeight="1" x14ac:dyDescent="0.25">
      <c r="A1347" s="57" t="s">
        <v>42</v>
      </c>
      <c r="B1347" s="57"/>
      <c r="C1347" s="21" t="str">
        <f ca="1">INDIRECT(_xlfn.TEXTJOIN("",TRUE,A1349,"!",ADDRESS(5+A1350*A1346,12)))</f>
        <v/>
      </c>
      <c r="D1347" s="57" t="s">
        <v>40</v>
      </c>
      <c r="E1347" s="57"/>
      <c r="F1347" s="18" t="str">
        <f ca="1">INDIRECT(_xlfn.TEXTJOIN("",TRUE,A1349,"!",ADDRESS(5+A1350*A1346,8)))</f>
        <v/>
      </c>
      <c r="G1347" s="57" t="s">
        <v>41</v>
      </c>
      <c r="H1347" s="57"/>
      <c r="I1347" s="58" t="str">
        <f ca="1">INDIRECT(_xlfn.TEXTJOIN("",TRUE,A1349,"!",ADDRESS(5+A1350*A1346,10)))</f>
        <v/>
      </c>
      <c r="J1347" s="58"/>
    </row>
    <row r="1348" spans="1:10" ht="27.95" customHeight="1" x14ac:dyDescent="0.25">
      <c r="A1348" s="19" t="s">
        <v>38</v>
      </c>
      <c r="B1348" s="59" t="str">
        <f ca="1">INDIRECT(_xlfn.TEXTJOIN("",TRUE,A1349,"!",ADDRESS(5+A1350*A1346,2)))</f>
        <v/>
      </c>
      <c r="C1348" s="59"/>
      <c r="D1348" s="60" t="s">
        <v>39</v>
      </c>
      <c r="E1348" s="60"/>
      <c r="F1348" s="61" t="str">
        <f ca="1">INDIRECT(_xlfn.TEXTJOIN("",TRUE,A1349,"!",ADDRESS(5+A1350*A1346,5)))</f>
        <v/>
      </c>
      <c r="G1348" s="61"/>
      <c r="H1348" s="61"/>
      <c r="I1348" s="61"/>
      <c r="J1348" s="61"/>
    </row>
    <row r="1349" spans="1:10" ht="27.95" customHeight="1" x14ac:dyDescent="0.25">
      <c r="A1349" s="22" t="str">
        <f>A1328</f>
        <v>TC_II</v>
      </c>
    </row>
    <row r="1350" spans="1:10" ht="27.95" customHeight="1" x14ac:dyDescent="0.25">
      <c r="A1350" s="22">
        <f>A1329+1</f>
        <v>64</v>
      </c>
    </row>
    <row r="1351" spans="1:10" ht="27.95" customHeight="1" x14ac:dyDescent="0.25">
      <c r="A1351" s="62" t="s">
        <v>26</v>
      </c>
      <c r="B1351" s="62"/>
      <c r="C1351" s="62" t="str">
        <f ca="1">INDIRECT(_xlfn.TEXTJOIN("",TRUE,A1370,"!",ADDRESS(9+(A1371-1)*A1367,2)))</f>
        <v/>
      </c>
      <c r="D1351" s="62"/>
      <c r="E1351" s="62"/>
      <c r="F1351" s="62" t="s">
        <v>52</v>
      </c>
      <c r="G1351" s="62"/>
      <c r="H1351" s="62"/>
      <c r="I1351" s="63" t="str">
        <f ca="1">INDIRECT(_xlfn.TEXTJOIN("",TRUE,A1370,"!",ADDRESS(9+(A1371-1)*A1367,9)))</f>
        <v/>
      </c>
      <c r="J1351" s="63"/>
    </row>
    <row r="1352" spans="1:10" ht="27.95" customHeight="1" x14ac:dyDescent="0.25">
      <c r="A1352" s="62" t="s">
        <v>27</v>
      </c>
      <c r="B1352" s="62"/>
      <c r="C1352" s="62" t="str">
        <f ca="1">INDIRECT(_xlfn.TEXTJOIN("",TRUE,A1370,"!",ADDRESS(9+(A1371-1)*A1367,5)))</f>
        <v/>
      </c>
      <c r="D1352" s="62"/>
      <c r="E1352" s="62"/>
      <c r="F1352" s="64" t="s">
        <v>53</v>
      </c>
      <c r="G1352" s="64"/>
      <c r="H1352" s="64"/>
      <c r="I1352" s="63" t="str">
        <f ca="1">INDIRECT(_xlfn.TEXTJOIN("",TRUE,A1370,"!",ADDRESS(9+(A1371-1)*A1367,13)))</f>
        <v/>
      </c>
      <c r="J1352" s="63"/>
    </row>
    <row r="1353" spans="1:10" ht="27.95" customHeight="1" x14ac:dyDescent="0.25">
      <c r="A1353" s="59" t="s">
        <v>30</v>
      </c>
      <c r="B1353" s="59"/>
      <c r="C1353" s="59" t="s">
        <v>31</v>
      </c>
      <c r="D1353" s="59"/>
      <c r="E1353" s="59"/>
      <c r="F1353" s="59"/>
      <c r="G1353" s="59"/>
      <c r="H1353" s="15" t="s">
        <v>32</v>
      </c>
      <c r="I1353" s="15" t="s">
        <v>12</v>
      </c>
      <c r="J1353" s="15" t="s">
        <v>36</v>
      </c>
    </row>
    <row r="1354" spans="1:10" ht="27.95" customHeight="1" x14ac:dyDescent="0.25">
      <c r="A1354" s="49" t="str">
        <f ca="1">INDIRECT(_xlfn.TEXTJOIN("",TRUE,A1370,"!",ADDRESS(13+(A1371-1)*A1367,1)))</f>
        <v/>
      </c>
      <c r="B1354" s="50"/>
      <c r="C1354" s="51" t="str">
        <f ca="1">INDIRECT(_xlfn.TEXTJOIN("",TRUE,A1370,"!",ADDRESS(13+(A1371-1)*A1367,2)))</f>
        <v/>
      </c>
      <c r="D1354" s="52"/>
      <c r="E1354" s="52"/>
      <c r="F1354" s="52"/>
      <c r="G1354" s="53"/>
      <c r="H1354" s="20" t="str">
        <f ca="1">INDIRECT(_xlfn.TEXTJOIN("",TRUE,A1370,"!",ADDRESS(13+(A1371-1)*A1367,6)))</f>
        <v/>
      </c>
      <c r="I1354" s="20" t="str">
        <f ca="1">INDIRECT(_xlfn.TEXTJOIN("",TRUE,A1370,"!",ADDRESS(13+(A1371-1)*A1367,13)))</f>
        <v/>
      </c>
      <c r="J1354" s="20" t="str">
        <f ca="1">INDIRECT(_xlfn.TEXTJOIN("",TRUE,A1370,"!",ADDRESS(13+(A1371-1)*A1367,14)))</f>
        <v/>
      </c>
    </row>
    <row r="1355" spans="1:10" ht="27.95" customHeight="1" x14ac:dyDescent="0.25">
      <c r="A1355" s="49" t="str">
        <f ca="1">INDIRECT(_xlfn.TEXTJOIN("",TRUE,A1370,"!",ADDRESS(14+(A1371-1)*A1367,1)))</f>
        <v/>
      </c>
      <c r="B1355" s="50"/>
      <c r="C1355" s="51" t="str">
        <f ca="1">INDIRECT(_xlfn.TEXTJOIN("",TRUE,A1370,"!",ADDRESS(14+(A1371-1)*A1367,2)))</f>
        <v/>
      </c>
      <c r="D1355" s="52"/>
      <c r="E1355" s="52"/>
      <c r="F1355" s="52"/>
      <c r="G1355" s="53"/>
      <c r="H1355" s="20" t="str">
        <f ca="1">INDIRECT(_xlfn.TEXTJOIN("",TRUE,A1370,"!",ADDRESS(14+(A1371-1)*A1367,6)))</f>
        <v/>
      </c>
      <c r="I1355" s="20" t="str">
        <f ca="1">INDIRECT(_xlfn.TEXTJOIN("",TRUE,A1370,"!",ADDRESS(14+(A1371-1)*A1367,13)))</f>
        <v/>
      </c>
      <c r="J1355" s="20" t="str">
        <f ca="1">INDIRECT(_xlfn.TEXTJOIN("",TRUE,A1370,"!",ADDRESS(14+(A1371-1)*A1367,14)))</f>
        <v/>
      </c>
    </row>
    <row r="1356" spans="1:10" ht="27.95" customHeight="1" x14ac:dyDescent="0.25">
      <c r="A1356" s="49" t="str">
        <f ca="1">INDIRECT(_xlfn.TEXTJOIN("",TRUE,A1370,"!",ADDRESS(15+(A1371-1)*A1367,1)))</f>
        <v/>
      </c>
      <c r="B1356" s="50"/>
      <c r="C1356" s="51" t="str">
        <f ca="1">INDIRECT(_xlfn.TEXTJOIN("",TRUE,A1370,"!",ADDRESS(15+(A1371-1)*A1367,2)))</f>
        <v/>
      </c>
      <c r="D1356" s="52"/>
      <c r="E1356" s="52"/>
      <c r="F1356" s="52"/>
      <c r="G1356" s="53"/>
      <c r="H1356" s="20" t="str">
        <f ca="1">INDIRECT(_xlfn.TEXTJOIN("",TRUE,A1370,"!",ADDRESS(15+(A1371-1)*A1367,6)))</f>
        <v/>
      </c>
      <c r="I1356" s="20" t="str">
        <f ca="1">INDIRECT(_xlfn.TEXTJOIN("",TRUE,A1370,"!",ADDRESS(15+(A1371-1)*A1367,13)))</f>
        <v/>
      </c>
      <c r="J1356" s="20" t="str">
        <f ca="1">INDIRECT(_xlfn.TEXTJOIN("",TRUE,A1370,"!",ADDRESS(15+(A1371-1)*A1367,14)))</f>
        <v/>
      </c>
    </row>
    <row r="1357" spans="1:10" ht="27.95" customHeight="1" x14ac:dyDescent="0.25">
      <c r="A1357" s="49" t="str">
        <f ca="1">INDIRECT(_xlfn.TEXTJOIN("",TRUE,A1370,"!",ADDRESS(16+(A1371-1)*A1367,1)))</f>
        <v/>
      </c>
      <c r="B1357" s="50"/>
      <c r="C1357" s="51" t="str">
        <f ca="1">INDIRECT(_xlfn.TEXTJOIN("",TRUE,A1370,"!",ADDRESS(16+(A1371-1)*A1367,2)))</f>
        <v/>
      </c>
      <c r="D1357" s="52"/>
      <c r="E1357" s="52"/>
      <c r="F1357" s="52"/>
      <c r="G1357" s="53"/>
      <c r="H1357" s="20" t="str">
        <f ca="1">INDIRECT(_xlfn.TEXTJOIN("",TRUE,A1370,"!",ADDRESS(16+(A1371-1)*A1367,6)))</f>
        <v/>
      </c>
      <c r="I1357" s="20" t="str">
        <f ca="1">INDIRECT(_xlfn.TEXTJOIN("",TRUE,A1370,"!",ADDRESS(16+(A1371-1)*A1367,13)))</f>
        <v/>
      </c>
      <c r="J1357" s="20" t="str">
        <f ca="1">INDIRECT(_xlfn.TEXTJOIN("",TRUE,A1370,"!",ADDRESS(16+(A1371-1)*A1367,14)))</f>
        <v/>
      </c>
    </row>
    <row r="1358" spans="1:10" ht="27.95" customHeight="1" x14ac:dyDescent="0.25">
      <c r="A1358" s="49" t="str">
        <f ca="1">INDIRECT(_xlfn.TEXTJOIN("",TRUE,A1370,"!",ADDRESS(17+(A1371-1)*A1367,1)))</f>
        <v/>
      </c>
      <c r="B1358" s="50"/>
      <c r="C1358" s="51" t="str">
        <f ca="1">INDIRECT(_xlfn.TEXTJOIN("",TRUE,A1370,"!",ADDRESS(17+(A1371-1)*A1367,2)))</f>
        <v/>
      </c>
      <c r="D1358" s="52"/>
      <c r="E1358" s="52"/>
      <c r="F1358" s="52"/>
      <c r="G1358" s="53"/>
      <c r="H1358" s="20" t="str">
        <f ca="1">INDIRECT(_xlfn.TEXTJOIN("",TRUE,A1370,"!",ADDRESS(17+(A1371-1)*A1367,6)))</f>
        <v/>
      </c>
      <c r="I1358" s="20" t="str">
        <f ca="1">INDIRECT(_xlfn.TEXTJOIN("",TRUE,A1370,"!",ADDRESS(17+(A1371-1)*A1367,13)))</f>
        <v/>
      </c>
      <c r="J1358" s="20" t="str">
        <f ca="1">INDIRECT(_xlfn.TEXTJOIN("",TRUE,A1370,"!",ADDRESS(17+(A1371-1)*A1367,14)))</f>
        <v/>
      </c>
    </row>
    <row r="1359" spans="1:10" ht="27.95" customHeight="1" x14ac:dyDescent="0.25">
      <c r="A1359" s="49" t="str">
        <f ca="1">INDIRECT(_xlfn.TEXTJOIN("",TRUE,A1370,"!",ADDRESS(18+(A1371-1)*A1367,1)))</f>
        <v/>
      </c>
      <c r="B1359" s="50"/>
      <c r="C1359" s="51" t="str">
        <f ca="1">INDIRECT(_xlfn.TEXTJOIN("",TRUE,A1370,"!",ADDRESS(18+(A1371-1)*A1367,2)))</f>
        <v/>
      </c>
      <c r="D1359" s="52"/>
      <c r="E1359" s="52"/>
      <c r="F1359" s="52"/>
      <c r="G1359" s="53"/>
      <c r="H1359" s="20" t="str">
        <f ca="1">INDIRECT(_xlfn.TEXTJOIN("",TRUE,A1370,"!",ADDRESS(18+(A1371-1)*A1367,6)))</f>
        <v/>
      </c>
      <c r="I1359" s="20" t="str">
        <f ca="1">INDIRECT(_xlfn.TEXTJOIN("",TRUE,A1370,"!",ADDRESS(18+(A1371-1)*A1367,13)))</f>
        <v/>
      </c>
      <c r="J1359" s="20" t="str">
        <f ca="1">INDIRECT(_xlfn.TEXTJOIN("",TRUE,A1370,"!",ADDRESS(18+(A1371-1)*A1367,14)))</f>
        <v/>
      </c>
    </row>
    <row r="1360" spans="1:10" ht="27.95" customHeight="1" x14ac:dyDescent="0.25">
      <c r="A1360" s="49" t="str">
        <f ca="1">INDIRECT(_xlfn.TEXTJOIN("",TRUE,A1370,"!",ADDRESS(19+(A1371-1)*A1367,1)))</f>
        <v/>
      </c>
      <c r="B1360" s="50"/>
      <c r="C1360" s="51" t="str">
        <f ca="1">INDIRECT(_xlfn.TEXTJOIN("",TRUE,A1370,"!",ADDRESS(19+(A1371-1)*A1367,2)))</f>
        <v/>
      </c>
      <c r="D1360" s="52"/>
      <c r="E1360" s="52"/>
      <c r="F1360" s="52"/>
      <c r="G1360" s="53"/>
      <c r="H1360" s="20" t="str">
        <f ca="1">INDIRECT(_xlfn.TEXTJOIN("",TRUE,A1370,"!",ADDRESS(19+(A1371-1)*A1367,6)))</f>
        <v/>
      </c>
      <c r="I1360" s="20" t="str">
        <f ca="1">INDIRECT(_xlfn.TEXTJOIN("",TRUE,A1370,"!",ADDRESS(19+(A1371-1)*A1367,13)))</f>
        <v/>
      </c>
      <c r="J1360" s="20" t="str">
        <f ca="1">INDIRECT(_xlfn.TEXTJOIN("",TRUE,A1370,"!",ADDRESS(19+(A1371-1)*A1367,14)))</f>
        <v/>
      </c>
    </row>
    <row r="1361" spans="1:10" ht="27.95" customHeight="1" x14ac:dyDescent="0.25">
      <c r="A1361" s="49" t="str">
        <f ca="1">INDIRECT(_xlfn.TEXTJOIN("",TRUE,A1370,"!",ADDRESS(20+(A1371-1)*A1367,1)))</f>
        <v/>
      </c>
      <c r="B1361" s="50"/>
      <c r="C1361" s="51" t="str">
        <f ca="1">INDIRECT(_xlfn.TEXTJOIN("",TRUE,A1370,"!",ADDRESS(20+(A1371-1)*A1367,2)))</f>
        <v/>
      </c>
      <c r="D1361" s="52"/>
      <c r="E1361" s="52"/>
      <c r="F1361" s="52"/>
      <c r="G1361" s="53"/>
      <c r="H1361" s="20" t="str">
        <f ca="1">INDIRECT(_xlfn.TEXTJOIN("",TRUE,A1370,"!",ADDRESS(20+(A1371-1)*A1367,6)))</f>
        <v/>
      </c>
      <c r="I1361" s="20" t="str">
        <f ca="1">INDIRECT(_xlfn.TEXTJOIN("",TRUE,A1370,"!",ADDRESS(20+(A1371-1)*A1367,13)))</f>
        <v/>
      </c>
      <c r="J1361" s="20" t="str">
        <f ca="1">INDIRECT(_xlfn.TEXTJOIN("",TRUE,A1370,"!",ADDRESS(20+(A1371-1)*A1367,14)))</f>
        <v/>
      </c>
    </row>
    <row r="1362" spans="1:10" ht="27.95" customHeight="1" x14ac:dyDescent="0.25">
      <c r="A1362" s="49" t="str">
        <f ca="1">INDIRECT(_xlfn.TEXTJOIN("",TRUE,A1370,"!",ADDRESS(21+(A1371-1)*A1367,1)))</f>
        <v/>
      </c>
      <c r="B1362" s="50"/>
      <c r="C1362" s="51" t="str">
        <f ca="1">INDIRECT(_xlfn.TEXTJOIN("",TRUE,A1370,"!",ADDRESS(21+(A1371-1)*A1367,2)))</f>
        <v/>
      </c>
      <c r="D1362" s="52"/>
      <c r="E1362" s="52"/>
      <c r="F1362" s="52"/>
      <c r="G1362" s="53"/>
      <c r="H1362" s="20" t="str">
        <f ca="1">INDIRECT(_xlfn.TEXTJOIN("",TRUE,A1370,"!",ADDRESS(21+(A1371-1)*A1367,6)))</f>
        <v/>
      </c>
      <c r="I1362" s="20" t="str">
        <f ca="1">INDIRECT(_xlfn.TEXTJOIN("",TRUE,A1370,"!",ADDRESS(21+(A1371-1)*A1367,13)))</f>
        <v/>
      </c>
      <c r="J1362" s="20" t="str">
        <f ca="1">INDIRECT(_xlfn.TEXTJOIN("",TRUE,A1370,"!",ADDRESS(21+(A1371-1)*A1367,14)))</f>
        <v/>
      </c>
    </row>
    <row r="1363" spans="1:10" ht="27.95" customHeight="1" x14ac:dyDescent="0.25">
      <c r="A1363" s="49" t="str">
        <f ca="1">INDIRECT(_xlfn.TEXTJOIN("",TRUE,A1370,"!",ADDRESS(22+(A1371-1)*A1367,1)))</f>
        <v/>
      </c>
      <c r="B1363" s="50"/>
      <c r="C1363" s="51" t="str">
        <f ca="1">INDIRECT(_xlfn.TEXTJOIN("",TRUE,A1370,"!",ADDRESS(22+(A1371-1)*A1367,2)))</f>
        <v/>
      </c>
      <c r="D1363" s="52"/>
      <c r="E1363" s="52"/>
      <c r="F1363" s="52"/>
      <c r="G1363" s="53"/>
      <c r="H1363" s="20" t="str">
        <f ca="1">INDIRECT(_xlfn.TEXTJOIN("",TRUE,A1370,"!",ADDRESS(22+(A1371-1)*A1367,6)))</f>
        <v/>
      </c>
      <c r="I1363" s="20" t="str">
        <f ca="1">INDIRECT(_xlfn.TEXTJOIN("",TRUE,A1370,"!",ADDRESS(22+(A1371-1)*A1367,13)))</f>
        <v/>
      </c>
      <c r="J1363" s="20" t="str">
        <f ca="1">INDIRECT(_xlfn.TEXTJOIN("",TRUE,A1370,"!",ADDRESS(22+(A1371-1)*A1367,14)))</f>
        <v/>
      </c>
    </row>
    <row r="1364" spans="1:10" ht="27.95" customHeight="1" x14ac:dyDescent="0.25">
      <c r="A1364" s="49" t="str">
        <f ca="1">INDIRECT(_xlfn.TEXTJOIN("",TRUE,A1370,"!",ADDRESS(23+(A1371-1)*A1367,1)))</f>
        <v/>
      </c>
      <c r="B1364" s="50"/>
      <c r="C1364" s="51" t="str">
        <f ca="1">INDIRECT(_xlfn.TEXTJOIN("",TRUE,A1370,"!",ADDRESS(23+(A1371-1)*A1367,2)))</f>
        <v/>
      </c>
      <c r="D1364" s="52"/>
      <c r="E1364" s="52"/>
      <c r="F1364" s="52"/>
      <c r="G1364" s="53"/>
      <c r="H1364" s="20" t="str">
        <f ca="1">INDIRECT(_xlfn.TEXTJOIN("",TRUE,A1370,"!",ADDRESS(23+(A1371-1)*A1367,6)))</f>
        <v/>
      </c>
      <c r="I1364" s="20" t="str">
        <f ca="1">INDIRECT(_xlfn.TEXTJOIN("",TRUE,A1370,"!",ADDRESS(23+(A1371-1)*A1367,13)))</f>
        <v/>
      </c>
      <c r="J1364" s="20" t="str">
        <f ca="1">INDIRECT(_xlfn.TEXTJOIN("",TRUE,A1370,"!",ADDRESS(23+(A1371-1)*A1367,14)))</f>
        <v/>
      </c>
    </row>
    <row r="1365" spans="1:10" ht="27.95" customHeight="1" x14ac:dyDescent="0.25">
      <c r="A1365" s="49" t="str">
        <f ca="1">INDIRECT(_xlfn.TEXTJOIN("",TRUE,A1370,"!",ADDRESS(24+(A1371-1)*A1367,1)))</f>
        <v/>
      </c>
      <c r="B1365" s="50"/>
      <c r="C1365" s="51" t="str">
        <f ca="1">INDIRECT(_xlfn.TEXTJOIN("",TRUE,A1370,"!",ADDRESS(24+(A1371-1)*A1367,2)))</f>
        <v/>
      </c>
      <c r="D1365" s="52"/>
      <c r="E1365" s="52"/>
      <c r="F1365" s="52"/>
      <c r="G1365" s="53"/>
      <c r="H1365" s="20" t="str">
        <f ca="1">INDIRECT(_xlfn.TEXTJOIN("",TRUE,A1370,"!",ADDRESS(24+(A1371-1)*A1367,6)))</f>
        <v/>
      </c>
      <c r="I1365" s="54" t="str">
        <f ca="1">INDIRECT(_xlfn.TEXTJOIN("",TRUE,A1370,"!",ADDRESS(24+(A1371-1)*A1367,13)))</f>
        <v/>
      </c>
      <c r="J1365" s="55"/>
    </row>
    <row r="1366" spans="1:10" ht="27.95" customHeight="1" x14ac:dyDescent="0.25">
      <c r="A1366" s="56" t="s">
        <v>54</v>
      </c>
      <c r="B1366" s="56"/>
      <c r="C1366" s="56"/>
      <c r="D1366" s="56"/>
      <c r="E1366" s="56"/>
      <c r="F1366" s="56"/>
      <c r="G1366" s="56"/>
      <c r="H1366" s="16">
        <f ca="1">SUM(H1354:H1365)</f>
        <v>0</v>
      </c>
      <c r="I1366" s="16" t="s">
        <v>46</v>
      </c>
      <c r="J1366" s="16">
        <f ca="1">SUMPRODUCT(J1354:J1364,H1354:H1364)</f>
        <v>0</v>
      </c>
    </row>
    <row r="1367" spans="1:10" ht="27.95" customHeight="1" x14ac:dyDescent="0.25">
      <c r="A1367" s="22">
        <f>ROWS(A1354:B1365)+9</f>
        <v>21</v>
      </c>
      <c r="B1367" s="17"/>
      <c r="C1367" s="17"/>
      <c r="D1367" s="17"/>
      <c r="E1367" s="17"/>
      <c r="F1367" s="17"/>
      <c r="G1367" s="17"/>
      <c r="H1367" s="17"/>
      <c r="I1367" s="17"/>
      <c r="J1367" s="17"/>
    </row>
    <row r="1368" spans="1:10" ht="27.95" customHeight="1" x14ac:dyDescent="0.25">
      <c r="A1368" s="57" t="s">
        <v>42</v>
      </c>
      <c r="B1368" s="57"/>
      <c r="C1368" s="21" t="str">
        <f ca="1">INDIRECT(_xlfn.TEXTJOIN("",TRUE,A1370,"!",ADDRESS(5+A1371*A1367,12)))</f>
        <v/>
      </c>
      <c r="D1368" s="57" t="s">
        <v>40</v>
      </c>
      <c r="E1368" s="57"/>
      <c r="F1368" s="18" t="str">
        <f ca="1">INDIRECT(_xlfn.TEXTJOIN("",TRUE,A1370,"!",ADDRESS(5+A1371*A1367,8)))</f>
        <v/>
      </c>
      <c r="G1368" s="57" t="s">
        <v>41</v>
      </c>
      <c r="H1368" s="57"/>
      <c r="I1368" s="58" t="str">
        <f ca="1">INDIRECT(_xlfn.TEXTJOIN("",TRUE,A1370,"!",ADDRESS(5+A1371*A1367,10)))</f>
        <v/>
      </c>
      <c r="J1368" s="58"/>
    </row>
    <row r="1369" spans="1:10" ht="27.95" customHeight="1" x14ac:dyDescent="0.25">
      <c r="A1369" s="19" t="s">
        <v>38</v>
      </c>
      <c r="B1369" s="59" t="str">
        <f ca="1">INDIRECT(_xlfn.TEXTJOIN("",TRUE,A1370,"!",ADDRESS(5+A1371*A1367,2)))</f>
        <v/>
      </c>
      <c r="C1369" s="59"/>
      <c r="D1369" s="60" t="s">
        <v>39</v>
      </c>
      <c r="E1369" s="60"/>
      <c r="F1369" s="61" t="str">
        <f ca="1">INDIRECT(_xlfn.TEXTJOIN("",TRUE,A1370,"!",ADDRESS(5+A1371*A1367,5)))</f>
        <v/>
      </c>
      <c r="G1369" s="61"/>
      <c r="H1369" s="61"/>
      <c r="I1369" s="61"/>
      <c r="J1369" s="61"/>
    </row>
    <row r="1370" spans="1:10" ht="27.95" customHeight="1" x14ac:dyDescent="0.25">
      <c r="A1370" s="22" t="str">
        <f>A1349</f>
        <v>TC_II</v>
      </c>
    </row>
    <row r="1371" spans="1:10" ht="27.95" customHeight="1" x14ac:dyDescent="0.25">
      <c r="A1371" s="22">
        <f>A1350+1</f>
        <v>65</v>
      </c>
    </row>
    <row r="1372" spans="1:10" ht="27.95" customHeight="1" x14ac:dyDescent="0.25">
      <c r="A1372" s="62" t="s">
        <v>26</v>
      </c>
      <c r="B1372" s="62"/>
      <c r="C1372" s="62" t="str">
        <f ca="1">INDIRECT(_xlfn.TEXTJOIN("",TRUE,A1391,"!",ADDRESS(9+(A1392-1)*A1388,2)))</f>
        <v/>
      </c>
      <c r="D1372" s="62"/>
      <c r="E1372" s="62"/>
      <c r="F1372" s="62" t="s">
        <v>52</v>
      </c>
      <c r="G1372" s="62"/>
      <c r="H1372" s="62"/>
      <c r="I1372" s="63" t="str">
        <f ca="1">INDIRECT(_xlfn.TEXTJOIN("",TRUE,A1391,"!",ADDRESS(9+(A1392-1)*A1388,9)))</f>
        <v/>
      </c>
      <c r="J1372" s="63"/>
    </row>
    <row r="1373" spans="1:10" ht="27.95" customHeight="1" x14ac:dyDescent="0.25">
      <c r="A1373" s="62" t="s">
        <v>27</v>
      </c>
      <c r="B1373" s="62"/>
      <c r="C1373" s="62" t="str">
        <f ca="1">INDIRECT(_xlfn.TEXTJOIN("",TRUE,A1391,"!",ADDRESS(9+(A1392-1)*A1388,5)))</f>
        <v/>
      </c>
      <c r="D1373" s="62"/>
      <c r="E1373" s="62"/>
      <c r="F1373" s="64" t="s">
        <v>53</v>
      </c>
      <c r="G1373" s="64"/>
      <c r="H1373" s="64"/>
      <c r="I1373" s="63" t="str">
        <f ca="1">INDIRECT(_xlfn.TEXTJOIN("",TRUE,A1391,"!",ADDRESS(9+(A1392-1)*A1388,13)))</f>
        <v/>
      </c>
      <c r="J1373" s="63"/>
    </row>
    <row r="1374" spans="1:10" ht="27.95" customHeight="1" x14ac:dyDescent="0.25">
      <c r="A1374" s="59" t="s">
        <v>30</v>
      </c>
      <c r="B1374" s="59"/>
      <c r="C1374" s="59" t="s">
        <v>31</v>
      </c>
      <c r="D1374" s="59"/>
      <c r="E1374" s="59"/>
      <c r="F1374" s="59"/>
      <c r="G1374" s="59"/>
      <c r="H1374" s="15" t="s">
        <v>32</v>
      </c>
      <c r="I1374" s="15" t="s">
        <v>12</v>
      </c>
      <c r="J1374" s="15" t="s">
        <v>36</v>
      </c>
    </row>
    <row r="1375" spans="1:10" ht="27.95" customHeight="1" x14ac:dyDescent="0.25">
      <c r="A1375" s="49" t="str">
        <f ca="1">INDIRECT(_xlfn.TEXTJOIN("",TRUE,A1391,"!",ADDRESS(13+(A1392-1)*A1388,1)))</f>
        <v/>
      </c>
      <c r="B1375" s="50"/>
      <c r="C1375" s="51" t="str">
        <f ca="1">INDIRECT(_xlfn.TEXTJOIN("",TRUE,A1391,"!",ADDRESS(13+(A1392-1)*A1388,2)))</f>
        <v/>
      </c>
      <c r="D1375" s="52"/>
      <c r="E1375" s="52"/>
      <c r="F1375" s="52"/>
      <c r="G1375" s="53"/>
      <c r="H1375" s="20" t="str">
        <f ca="1">INDIRECT(_xlfn.TEXTJOIN("",TRUE,A1391,"!",ADDRESS(13+(A1392-1)*A1388,6)))</f>
        <v/>
      </c>
      <c r="I1375" s="20" t="str">
        <f ca="1">INDIRECT(_xlfn.TEXTJOIN("",TRUE,A1391,"!",ADDRESS(13+(A1392-1)*A1388,13)))</f>
        <v/>
      </c>
      <c r="J1375" s="20" t="str">
        <f ca="1">INDIRECT(_xlfn.TEXTJOIN("",TRUE,A1391,"!",ADDRESS(13+(A1392-1)*A1388,14)))</f>
        <v/>
      </c>
    </row>
    <row r="1376" spans="1:10" ht="27.95" customHeight="1" x14ac:dyDescent="0.25">
      <c r="A1376" s="49" t="str">
        <f ca="1">INDIRECT(_xlfn.TEXTJOIN("",TRUE,A1391,"!",ADDRESS(14+(A1392-1)*A1388,1)))</f>
        <v/>
      </c>
      <c r="B1376" s="50"/>
      <c r="C1376" s="51" t="str">
        <f ca="1">INDIRECT(_xlfn.TEXTJOIN("",TRUE,A1391,"!",ADDRESS(14+(A1392-1)*A1388,2)))</f>
        <v/>
      </c>
      <c r="D1376" s="52"/>
      <c r="E1376" s="52"/>
      <c r="F1376" s="52"/>
      <c r="G1376" s="53"/>
      <c r="H1376" s="20" t="str">
        <f ca="1">INDIRECT(_xlfn.TEXTJOIN("",TRUE,A1391,"!",ADDRESS(14+(A1392-1)*A1388,6)))</f>
        <v/>
      </c>
      <c r="I1376" s="20" t="str">
        <f ca="1">INDIRECT(_xlfn.TEXTJOIN("",TRUE,A1391,"!",ADDRESS(14+(A1392-1)*A1388,13)))</f>
        <v/>
      </c>
      <c r="J1376" s="20" t="str">
        <f ca="1">INDIRECT(_xlfn.TEXTJOIN("",TRUE,A1391,"!",ADDRESS(14+(A1392-1)*A1388,14)))</f>
        <v/>
      </c>
    </row>
    <row r="1377" spans="1:10" ht="27.95" customHeight="1" x14ac:dyDescent="0.25">
      <c r="A1377" s="49" t="str">
        <f ca="1">INDIRECT(_xlfn.TEXTJOIN("",TRUE,A1391,"!",ADDRESS(15+(A1392-1)*A1388,1)))</f>
        <v/>
      </c>
      <c r="B1377" s="50"/>
      <c r="C1377" s="51" t="str">
        <f ca="1">INDIRECT(_xlfn.TEXTJOIN("",TRUE,A1391,"!",ADDRESS(15+(A1392-1)*A1388,2)))</f>
        <v/>
      </c>
      <c r="D1377" s="52"/>
      <c r="E1377" s="52"/>
      <c r="F1377" s="52"/>
      <c r="G1377" s="53"/>
      <c r="H1377" s="20" t="str">
        <f ca="1">INDIRECT(_xlfn.TEXTJOIN("",TRUE,A1391,"!",ADDRESS(15+(A1392-1)*A1388,6)))</f>
        <v/>
      </c>
      <c r="I1377" s="20" t="str">
        <f ca="1">INDIRECT(_xlfn.TEXTJOIN("",TRUE,A1391,"!",ADDRESS(15+(A1392-1)*A1388,13)))</f>
        <v/>
      </c>
      <c r="J1377" s="20" t="str">
        <f ca="1">INDIRECT(_xlfn.TEXTJOIN("",TRUE,A1391,"!",ADDRESS(15+(A1392-1)*A1388,14)))</f>
        <v/>
      </c>
    </row>
    <row r="1378" spans="1:10" ht="27.95" customHeight="1" x14ac:dyDescent="0.25">
      <c r="A1378" s="49" t="str">
        <f ca="1">INDIRECT(_xlfn.TEXTJOIN("",TRUE,A1391,"!",ADDRESS(16+(A1392-1)*A1388,1)))</f>
        <v/>
      </c>
      <c r="B1378" s="50"/>
      <c r="C1378" s="51" t="str">
        <f ca="1">INDIRECT(_xlfn.TEXTJOIN("",TRUE,A1391,"!",ADDRESS(16+(A1392-1)*A1388,2)))</f>
        <v/>
      </c>
      <c r="D1378" s="52"/>
      <c r="E1378" s="52"/>
      <c r="F1378" s="52"/>
      <c r="G1378" s="53"/>
      <c r="H1378" s="20" t="str">
        <f ca="1">INDIRECT(_xlfn.TEXTJOIN("",TRUE,A1391,"!",ADDRESS(16+(A1392-1)*A1388,6)))</f>
        <v/>
      </c>
      <c r="I1378" s="20" t="str">
        <f ca="1">INDIRECT(_xlfn.TEXTJOIN("",TRUE,A1391,"!",ADDRESS(16+(A1392-1)*A1388,13)))</f>
        <v/>
      </c>
      <c r="J1378" s="20" t="str">
        <f ca="1">INDIRECT(_xlfn.TEXTJOIN("",TRUE,A1391,"!",ADDRESS(16+(A1392-1)*A1388,14)))</f>
        <v/>
      </c>
    </row>
    <row r="1379" spans="1:10" ht="27.95" customHeight="1" x14ac:dyDescent="0.25">
      <c r="A1379" s="49" t="str">
        <f ca="1">INDIRECT(_xlfn.TEXTJOIN("",TRUE,A1391,"!",ADDRESS(17+(A1392-1)*A1388,1)))</f>
        <v/>
      </c>
      <c r="B1379" s="50"/>
      <c r="C1379" s="51" t="str">
        <f ca="1">INDIRECT(_xlfn.TEXTJOIN("",TRUE,A1391,"!",ADDRESS(17+(A1392-1)*A1388,2)))</f>
        <v/>
      </c>
      <c r="D1379" s="52"/>
      <c r="E1379" s="52"/>
      <c r="F1379" s="52"/>
      <c r="G1379" s="53"/>
      <c r="H1379" s="20" t="str">
        <f ca="1">INDIRECT(_xlfn.TEXTJOIN("",TRUE,A1391,"!",ADDRESS(17+(A1392-1)*A1388,6)))</f>
        <v/>
      </c>
      <c r="I1379" s="20" t="str">
        <f ca="1">INDIRECT(_xlfn.TEXTJOIN("",TRUE,A1391,"!",ADDRESS(17+(A1392-1)*A1388,13)))</f>
        <v/>
      </c>
      <c r="J1379" s="20" t="str">
        <f ca="1">INDIRECT(_xlfn.TEXTJOIN("",TRUE,A1391,"!",ADDRESS(17+(A1392-1)*A1388,14)))</f>
        <v/>
      </c>
    </row>
    <row r="1380" spans="1:10" ht="27.95" customHeight="1" x14ac:dyDescent="0.25">
      <c r="A1380" s="49" t="str">
        <f ca="1">INDIRECT(_xlfn.TEXTJOIN("",TRUE,A1391,"!",ADDRESS(18+(A1392-1)*A1388,1)))</f>
        <v/>
      </c>
      <c r="B1380" s="50"/>
      <c r="C1380" s="51" t="str">
        <f ca="1">INDIRECT(_xlfn.TEXTJOIN("",TRUE,A1391,"!",ADDRESS(18+(A1392-1)*A1388,2)))</f>
        <v/>
      </c>
      <c r="D1380" s="52"/>
      <c r="E1380" s="52"/>
      <c r="F1380" s="52"/>
      <c r="G1380" s="53"/>
      <c r="H1380" s="20" t="str">
        <f ca="1">INDIRECT(_xlfn.TEXTJOIN("",TRUE,A1391,"!",ADDRESS(18+(A1392-1)*A1388,6)))</f>
        <v/>
      </c>
      <c r="I1380" s="20" t="str">
        <f ca="1">INDIRECT(_xlfn.TEXTJOIN("",TRUE,A1391,"!",ADDRESS(18+(A1392-1)*A1388,13)))</f>
        <v/>
      </c>
      <c r="J1380" s="20" t="str">
        <f ca="1">INDIRECT(_xlfn.TEXTJOIN("",TRUE,A1391,"!",ADDRESS(18+(A1392-1)*A1388,14)))</f>
        <v/>
      </c>
    </row>
    <row r="1381" spans="1:10" ht="27.95" customHeight="1" x14ac:dyDescent="0.25">
      <c r="A1381" s="49" t="str">
        <f ca="1">INDIRECT(_xlfn.TEXTJOIN("",TRUE,A1391,"!",ADDRESS(19+(A1392-1)*A1388,1)))</f>
        <v/>
      </c>
      <c r="B1381" s="50"/>
      <c r="C1381" s="51" t="str">
        <f ca="1">INDIRECT(_xlfn.TEXTJOIN("",TRUE,A1391,"!",ADDRESS(19+(A1392-1)*A1388,2)))</f>
        <v/>
      </c>
      <c r="D1381" s="52"/>
      <c r="E1381" s="52"/>
      <c r="F1381" s="52"/>
      <c r="G1381" s="53"/>
      <c r="H1381" s="20" t="str">
        <f ca="1">INDIRECT(_xlfn.TEXTJOIN("",TRUE,A1391,"!",ADDRESS(19+(A1392-1)*A1388,6)))</f>
        <v/>
      </c>
      <c r="I1381" s="20" t="str">
        <f ca="1">INDIRECT(_xlfn.TEXTJOIN("",TRUE,A1391,"!",ADDRESS(19+(A1392-1)*A1388,13)))</f>
        <v/>
      </c>
      <c r="J1381" s="20" t="str">
        <f ca="1">INDIRECT(_xlfn.TEXTJOIN("",TRUE,A1391,"!",ADDRESS(19+(A1392-1)*A1388,14)))</f>
        <v/>
      </c>
    </row>
    <row r="1382" spans="1:10" ht="27.95" customHeight="1" x14ac:dyDescent="0.25">
      <c r="A1382" s="49" t="str">
        <f ca="1">INDIRECT(_xlfn.TEXTJOIN("",TRUE,A1391,"!",ADDRESS(20+(A1392-1)*A1388,1)))</f>
        <v/>
      </c>
      <c r="B1382" s="50"/>
      <c r="C1382" s="51" t="str">
        <f ca="1">INDIRECT(_xlfn.TEXTJOIN("",TRUE,A1391,"!",ADDRESS(20+(A1392-1)*A1388,2)))</f>
        <v/>
      </c>
      <c r="D1382" s="52"/>
      <c r="E1382" s="52"/>
      <c r="F1382" s="52"/>
      <c r="G1382" s="53"/>
      <c r="H1382" s="20" t="str">
        <f ca="1">INDIRECT(_xlfn.TEXTJOIN("",TRUE,A1391,"!",ADDRESS(20+(A1392-1)*A1388,6)))</f>
        <v/>
      </c>
      <c r="I1382" s="20" t="str">
        <f ca="1">INDIRECT(_xlfn.TEXTJOIN("",TRUE,A1391,"!",ADDRESS(20+(A1392-1)*A1388,13)))</f>
        <v/>
      </c>
      <c r="J1382" s="20" t="str">
        <f ca="1">INDIRECT(_xlfn.TEXTJOIN("",TRUE,A1391,"!",ADDRESS(20+(A1392-1)*A1388,14)))</f>
        <v/>
      </c>
    </row>
    <row r="1383" spans="1:10" ht="27.95" customHeight="1" x14ac:dyDescent="0.25">
      <c r="A1383" s="49" t="str">
        <f ca="1">INDIRECT(_xlfn.TEXTJOIN("",TRUE,A1391,"!",ADDRESS(21+(A1392-1)*A1388,1)))</f>
        <v/>
      </c>
      <c r="B1383" s="50"/>
      <c r="C1383" s="51" t="str">
        <f ca="1">INDIRECT(_xlfn.TEXTJOIN("",TRUE,A1391,"!",ADDRESS(21+(A1392-1)*A1388,2)))</f>
        <v/>
      </c>
      <c r="D1383" s="52"/>
      <c r="E1383" s="52"/>
      <c r="F1383" s="52"/>
      <c r="G1383" s="53"/>
      <c r="H1383" s="20" t="str">
        <f ca="1">INDIRECT(_xlfn.TEXTJOIN("",TRUE,A1391,"!",ADDRESS(21+(A1392-1)*A1388,6)))</f>
        <v/>
      </c>
      <c r="I1383" s="20" t="str">
        <f ca="1">INDIRECT(_xlfn.TEXTJOIN("",TRUE,A1391,"!",ADDRESS(21+(A1392-1)*A1388,13)))</f>
        <v/>
      </c>
      <c r="J1383" s="20" t="str">
        <f ca="1">INDIRECT(_xlfn.TEXTJOIN("",TRUE,A1391,"!",ADDRESS(21+(A1392-1)*A1388,14)))</f>
        <v/>
      </c>
    </row>
    <row r="1384" spans="1:10" ht="27.95" customHeight="1" x14ac:dyDescent="0.25">
      <c r="A1384" s="49" t="str">
        <f ca="1">INDIRECT(_xlfn.TEXTJOIN("",TRUE,A1391,"!",ADDRESS(22+(A1392-1)*A1388,1)))</f>
        <v/>
      </c>
      <c r="B1384" s="50"/>
      <c r="C1384" s="51" t="str">
        <f ca="1">INDIRECT(_xlfn.TEXTJOIN("",TRUE,A1391,"!",ADDRESS(22+(A1392-1)*A1388,2)))</f>
        <v/>
      </c>
      <c r="D1384" s="52"/>
      <c r="E1384" s="52"/>
      <c r="F1384" s="52"/>
      <c r="G1384" s="53"/>
      <c r="H1384" s="20" t="str">
        <f ca="1">INDIRECT(_xlfn.TEXTJOIN("",TRUE,A1391,"!",ADDRESS(22+(A1392-1)*A1388,6)))</f>
        <v/>
      </c>
      <c r="I1384" s="20" t="str">
        <f ca="1">INDIRECT(_xlfn.TEXTJOIN("",TRUE,A1391,"!",ADDRESS(22+(A1392-1)*A1388,13)))</f>
        <v/>
      </c>
      <c r="J1384" s="20" t="str">
        <f ca="1">INDIRECT(_xlfn.TEXTJOIN("",TRUE,A1391,"!",ADDRESS(22+(A1392-1)*A1388,14)))</f>
        <v/>
      </c>
    </row>
    <row r="1385" spans="1:10" ht="27.95" customHeight="1" x14ac:dyDescent="0.25">
      <c r="A1385" s="49" t="str">
        <f ca="1">INDIRECT(_xlfn.TEXTJOIN("",TRUE,A1391,"!",ADDRESS(23+(A1392-1)*A1388,1)))</f>
        <v/>
      </c>
      <c r="B1385" s="50"/>
      <c r="C1385" s="51" t="str">
        <f ca="1">INDIRECT(_xlfn.TEXTJOIN("",TRUE,A1391,"!",ADDRESS(23+(A1392-1)*A1388,2)))</f>
        <v/>
      </c>
      <c r="D1385" s="52"/>
      <c r="E1385" s="52"/>
      <c r="F1385" s="52"/>
      <c r="G1385" s="53"/>
      <c r="H1385" s="20" t="str">
        <f ca="1">INDIRECT(_xlfn.TEXTJOIN("",TRUE,A1391,"!",ADDRESS(23+(A1392-1)*A1388,6)))</f>
        <v/>
      </c>
      <c r="I1385" s="20" t="str">
        <f ca="1">INDIRECT(_xlfn.TEXTJOIN("",TRUE,A1391,"!",ADDRESS(23+(A1392-1)*A1388,13)))</f>
        <v/>
      </c>
      <c r="J1385" s="20" t="str">
        <f ca="1">INDIRECT(_xlfn.TEXTJOIN("",TRUE,A1391,"!",ADDRESS(23+(A1392-1)*A1388,14)))</f>
        <v/>
      </c>
    </row>
    <row r="1386" spans="1:10" ht="27.95" customHeight="1" x14ac:dyDescent="0.25">
      <c r="A1386" s="49" t="str">
        <f ca="1">INDIRECT(_xlfn.TEXTJOIN("",TRUE,A1391,"!",ADDRESS(24+(A1392-1)*A1388,1)))</f>
        <v/>
      </c>
      <c r="B1386" s="50"/>
      <c r="C1386" s="51" t="str">
        <f ca="1">INDIRECT(_xlfn.TEXTJOIN("",TRUE,A1391,"!",ADDRESS(24+(A1392-1)*A1388,2)))</f>
        <v/>
      </c>
      <c r="D1386" s="52"/>
      <c r="E1386" s="52"/>
      <c r="F1386" s="52"/>
      <c r="G1386" s="53"/>
      <c r="H1386" s="20" t="str">
        <f ca="1">INDIRECT(_xlfn.TEXTJOIN("",TRUE,A1391,"!",ADDRESS(24+(A1392-1)*A1388,6)))</f>
        <v/>
      </c>
      <c r="I1386" s="54" t="str">
        <f ca="1">INDIRECT(_xlfn.TEXTJOIN("",TRUE,A1391,"!",ADDRESS(24+(A1392-1)*A1388,13)))</f>
        <v/>
      </c>
      <c r="J1386" s="55"/>
    </row>
    <row r="1387" spans="1:10" ht="27.95" customHeight="1" x14ac:dyDescent="0.25">
      <c r="A1387" s="56" t="s">
        <v>54</v>
      </c>
      <c r="B1387" s="56"/>
      <c r="C1387" s="56"/>
      <c r="D1387" s="56"/>
      <c r="E1387" s="56"/>
      <c r="F1387" s="56"/>
      <c r="G1387" s="56"/>
      <c r="H1387" s="16">
        <f ca="1">SUM(H1375:H1386)</f>
        <v>0</v>
      </c>
      <c r="I1387" s="16" t="s">
        <v>46</v>
      </c>
      <c r="J1387" s="16">
        <f ca="1">SUMPRODUCT(J1375:J1385,H1375:H1385)</f>
        <v>0</v>
      </c>
    </row>
    <row r="1388" spans="1:10" ht="27.95" customHeight="1" x14ac:dyDescent="0.25">
      <c r="A1388" s="22">
        <f>ROWS(A1375:B1386)+9</f>
        <v>21</v>
      </c>
      <c r="B1388" s="17"/>
      <c r="C1388" s="17"/>
      <c r="D1388" s="17"/>
      <c r="E1388" s="17"/>
      <c r="F1388" s="17"/>
      <c r="G1388" s="17"/>
      <c r="H1388" s="17"/>
      <c r="I1388" s="17"/>
      <c r="J1388" s="17"/>
    </row>
    <row r="1389" spans="1:10" ht="27.95" customHeight="1" x14ac:dyDescent="0.25">
      <c r="A1389" s="57" t="s">
        <v>42</v>
      </c>
      <c r="B1389" s="57"/>
      <c r="C1389" s="21" t="str">
        <f ca="1">INDIRECT(_xlfn.TEXTJOIN("",TRUE,A1391,"!",ADDRESS(5+A1392*A1388,12)))</f>
        <v/>
      </c>
      <c r="D1389" s="57" t="s">
        <v>40</v>
      </c>
      <c r="E1389" s="57"/>
      <c r="F1389" s="18" t="str">
        <f ca="1">INDIRECT(_xlfn.TEXTJOIN("",TRUE,A1391,"!",ADDRESS(5+A1392*A1388,8)))</f>
        <v/>
      </c>
      <c r="G1389" s="57" t="s">
        <v>41</v>
      </c>
      <c r="H1389" s="57"/>
      <c r="I1389" s="58" t="str">
        <f ca="1">INDIRECT(_xlfn.TEXTJOIN("",TRUE,A1391,"!",ADDRESS(5+A1392*A1388,10)))</f>
        <v/>
      </c>
      <c r="J1389" s="58"/>
    </row>
    <row r="1390" spans="1:10" ht="27.95" customHeight="1" x14ac:dyDescent="0.25">
      <c r="A1390" s="19" t="s">
        <v>38</v>
      </c>
      <c r="B1390" s="59" t="str">
        <f ca="1">INDIRECT(_xlfn.TEXTJOIN("",TRUE,A1391,"!",ADDRESS(5+A1392*A1388,2)))</f>
        <v/>
      </c>
      <c r="C1390" s="59"/>
      <c r="D1390" s="60" t="s">
        <v>39</v>
      </c>
      <c r="E1390" s="60"/>
      <c r="F1390" s="61" t="str">
        <f ca="1">INDIRECT(_xlfn.TEXTJOIN("",TRUE,A1391,"!",ADDRESS(5+A1392*A1388,5)))</f>
        <v/>
      </c>
      <c r="G1390" s="61"/>
      <c r="H1390" s="61"/>
      <c r="I1390" s="61"/>
      <c r="J1390" s="61"/>
    </row>
    <row r="1391" spans="1:10" ht="27.95" customHeight="1" x14ac:dyDescent="0.25">
      <c r="A1391" s="22" t="str">
        <f>A1370</f>
        <v>TC_II</v>
      </c>
    </row>
    <row r="1392" spans="1:10" ht="27.95" customHeight="1" x14ac:dyDescent="0.25">
      <c r="A1392" s="22">
        <f>A1371+1</f>
        <v>66</v>
      </c>
    </row>
    <row r="1393" spans="1:10" ht="27.95" customHeight="1" x14ac:dyDescent="0.25">
      <c r="A1393" s="62" t="s">
        <v>26</v>
      </c>
      <c r="B1393" s="62"/>
      <c r="C1393" s="62">
        <f ca="1">INDIRECT(_xlfn.TEXTJOIN("",TRUE,A1412,"!",ADDRESS(9+(A1413-1)*A1409,2)))</f>
        <v>0</v>
      </c>
      <c r="D1393" s="62"/>
      <c r="E1393" s="62"/>
      <c r="F1393" s="62" t="s">
        <v>52</v>
      </c>
      <c r="G1393" s="62"/>
      <c r="H1393" s="62"/>
      <c r="I1393" s="63">
        <f ca="1">INDIRECT(_xlfn.TEXTJOIN("",TRUE,A1412,"!",ADDRESS(9+(A1413-1)*A1409,9)))</f>
        <v>0</v>
      </c>
      <c r="J1393" s="63"/>
    </row>
    <row r="1394" spans="1:10" ht="27.95" customHeight="1" x14ac:dyDescent="0.25">
      <c r="A1394" s="62" t="s">
        <v>27</v>
      </c>
      <c r="B1394" s="62"/>
      <c r="C1394" s="62">
        <f ca="1">INDIRECT(_xlfn.TEXTJOIN("",TRUE,A1412,"!",ADDRESS(9+(A1413-1)*A1409,5)))</f>
        <v>0</v>
      </c>
      <c r="D1394" s="62"/>
      <c r="E1394" s="62"/>
      <c r="F1394" s="64" t="s">
        <v>53</v>
      </c>
      <c r="G1394" s="64"/>
      <c r="H1394" s="64"/>
      <c r="I1394" s="63">
        <f ca="1">INDIRECT(_xlfn.TEXTJOIN("",TRUE,A1412,"!",ADDRESS(9+(A1413-1)*A1409,13)))</f>
        <v>0</v>
      </c>
      <c r="J1394" s="63"/>
    </row>
    <row r="1395" spans="1:10" ht="27.95" customHeight="1" x14ac:dyDescent="0.25">
      <c r="A1395" s="59" t="s">
        <v>30</v>
      </c>
      <c r="B1395" s="59"/>
      <c r="C1395" s="59" t="s">
        <v>31</v>
      </c>
      <c r="D1395" s="59"/>
      <c r="E1395" s="59"/>
      <c r="F1395" s="59"/>
      <c r="G1395" s="59"/>
      <c r="H1395" s="15" t="s">
        <v>32</v>
      </c>
      <c r="I1395" s="15" t="s">
        <v>12</v>
      </c>
      <c r="J1395" s="15" t="s">
        <v>36</v>
      </c>
    </row>
    <row r="1396" spans="1:10" ht="27.95" customHeight="1" x14ac:dyDescent="0.25">
      <c r="A1396" s="49">
        <f ca="1">INDIRECT(_xlfn.TEXTJOIN("",TRUE,A1412,"!",ADDRESS(13+(A1413-1)*A1409,1)))</f>
        <v>0</v>
      </c>
      <c r="B1396" s="50"/>
      <c r="C1396" s="51">
        <f ca="1">INDIRECT(_xlfn.TEXTJOIN("",TRUE,A1412,"!",ADDRESS(13+(A1413-1)*A1409,2)))</f>
        <v>0</v>
      </c>
      <c r="D1396" s="52"/>
      <c r="E1396" s="52"/>
      <c r="F1396" s="52"/>
      <c r="G1396" s="53"/>
      <c r="H1396" s="20">
        <f ca="1">INDIRECT(_xlfn.TEXTJOIN("",TRUE,A1412,"!",ADDRESS(13+(A1413-1)*A1409,6)))</f>
        <v>0</v>
      </c>
      <c r="I1396" s="20">
        <f ca="1">INDIRECT(_xlfn.TEXTJOIN("",TRUE,A1412,"!",ADDRESS(13+(A1413-1)*A1409,13)))</f>
        <v>0</v>
      </c>
      <c r="J1396" s="20">
        <f ca="1">INDIRECT(_xlfn.TEXTJOIN("",TRUE,A1412,"!",ADDRESS(13+(A1413-1)*A1409,14)))</f>
        <v>0</v>
      </c>
    </row>
    <row r="1397" spans="1:10" ht="27.95" customHeight="1" x14ac:dyDescent="0.25">
      <c r="A1397" s="49">
        <f ca="1">INDIRECT(_xlfn.TEXTJOIN("",TRUE,A1412,"!",ADDRESS(14+(A1413-1)*A1409,1)))</f>
        <v>0</v>
      </c>
      <c r="B1397" s="50"/>
      <c r="C1397" s="51">
        <f ca="1">INDIRECT(_xlfn.TEXTJOIN("",TRUE,A1412,"!",ADDRESS(14+(A1413-1)*A1409,2)))</f>
        <v>0</v>
      </c>
      <c r="D1397" s="52"/>
      <c r="E1397" s="52"/>
      <c r="F1397" s="52"/>
      <c r="G1397" s="53"/>
      <c r="H1397" s="20">
        <f ca="1">INDIRECT(_xlfn.TEXTJOIN("",TRUE,A1412,"!",ADDRESS(14+(A1413-1)*A1409,6)))</f>
        <v>0</v>
      </c>
      <c r="I1397" s="20">
        <f ca="1">INDIRECT(_xlfn.TEXTJOIN("",TRUE,A1412,"!",ADDRESS(14+(A1413-1)*A1409,13)))</f>
        <v>0</v>
      </c>
      <c r="J1397" s="20">
        <f ca="1">INDIRECT(_xlfn.TEXTJOIN("",TRUE,A1412,"!",ADDRESS(14+(A1413-1)*A1409,14)))</f>
        <v>0</v>
      </c>
    </row>
    <row r="1398" spans="1:10" ht="27.95" customHeight="1" x14ac:dyDescent="0.25">
      <c r="A1398" s="49">
        <f ca="1">INDIRECT(_xlfn.TEXTJOIN("",TRUE,A1412,"!",ADDRESS(15+(A1413-1)*A1409,1)))</f>
        <v>0</v>
      </c>
      <c r="B1398" s="50"/>
      <c r="C1398" s="51">
        <f ca="1">INDIRECT(_xlfn.TEXTJOIN("",TRUE,A1412,"!",ADDRESS(15+(A1413-1)*A1409,2)))</f>
        <v>0</v>
      </c>
      <c r="D1398" s="52"/>
      <c r="E1398" s="52"/>
      <c r="F1398" s="52"/>
      <c r="G1398" s="53"/>
      <c r="H1398" s="20">
        <f ca="1">INDIRECT(_xlfn.TEXTJOIN("",TRUE,A1412,"!",ADDRESS(15+(A1413-1)*A1409,6)))</f>
        <v>0</v>
      </c>
      <c r="I1398" s="20">
        <f ca="1">INDIRECT(_xlfn.TEXTJOIN("",TRUE,A1412,"!",ADDRESS(15+(A1413-1)*A1409,13)))</f>
        <v>0</v>
      </c>
      <c r="J1398" s="20">
        <f ca="1">INDIRECT(_xlfn.TEXTJOIN("",TRUE,A1412,"!",ADDRESS(15+(A1413-1)*A1409,14)))</f>
        <v>0</v>
      </c>
    </row>
    <row r="1399" spans="1:10" ht="27.95" customHeight="1" x14ac:dyDescent="0.25">
      <c r="A1399" s="49">
        <f ca="1">INDIRECT(_xlfn.TEXTJOIN("",TRUE,A1412,"!",ADDRESS(16+(A1413-1)*A1409,1)))</f>
        <v>0</v>
      </c>
      <c r="B1399" s="50"/>
      <c r="C1399" s="51">
        <f ca="1">INDIRECT(_xlfn.TEXTJOIN("",TRUE,A1412,"!",ADDRESS(16+(A1413-1)*A1409,2)))</f>
        <v>0</v>
      </c>
      <c r="D1399" s="52"/>
      <c r="E1399" s="52"/>
      <c r="F1399" s="52"/>
      <c r="G1399" s="53"/>
      <c r="H1399" s="20">
        <f ca="1">INDIRECT(_xlfn.TEXTJOIN("",TRUE,A1412,"!",ADDRESS(16+(A1413-1)*A1409,6)))</f>
        <v>0</v>
      </c>
      <c r="I1399" s="20">
        <f ca="1">INDIRECT(_xlfn.TEXTJOIN("",TRUE,A1412,"!",ADDRESS(16+(A1413-1)*A1409,13)))</f>
        <v>0</v>
      </c>
      <c r="J1399" s="20">
        <f ca="1">INDIRECT(_xlfn.TEXTJOIN("",TRUE,A1412,"!",ADDRESS(16+(A1413-1)*A1409,14)))</f>
        <v>0</v>
      </c>
    </row>
    <row r="1400" spans="1:10" ht="27.95" customHeight="1" x14ac:dyDescent="0.25">
      <c r="A1400" s="49">
        <f ca="1">INDIRECT(_xlfn.TEXTJOIN("",TRUE,A1412,"!",ADDRESS(17+(A1413-1)*A1409,1)))</f>
        <v>0</v>
      </c>
      <c r="B1400" s="50"/>
      <c r="C1400" s="51">
        <f ca="1">INDIRECT(_xlfn.TEXTJOIN("",TRUE,A1412,"!",ADDRESS(17+(A1413-1)*A1409,2)))</f>
        <v>0</v>
      </c>
      <c r="D1400" s="52"/>
      <c r="E1400" s="52"/>
      <c r="F1400" s="52"/>
      <c r="G1400" s="53"/>
      <c r="H1400" s="20">
        <f ca="1">INDIRECT(_xlfn.TEXTJOIN("",TRUE,A1412,"!",ADDRESS(17+(A1413-1)*A1409,6)))</f>
        <v>0</v>
      </c>
      <c r="I1400" s="20">
        <f ca="1">INDIRECT(_xlfn.TEXTJOIN("",TRUE,A1412,"!",ADDRESS(17+(A1413-1)*A1409,13)))</f>
        <v>0</v>
      </c>
      <c r="J1400" s="20">
        <f ca="1">INDIRECT(_xlfn.TEXTJOIN("",TRUE,A1412,"!",ADDRESS(17+(A1413-1)*A1409,14)))</f>
        <v>0</v>
      </c>
    </row>
    <row r="1401" spans="1:10" ht="27.95" customHeight="1" x14ac:dyDescent="0.25">
      <c r="A1401" s="49">
        <f ca="1">INDIRECT(_xlfn.TEXTJOIN("",TRUE,A1412,"!",ADDRESS(18+(A1413-1)*A1409,1)))</f>
        <v>0</v>
      </c>
      <c r="B1401" s="50"/>
      <c r="C1401" s="51">
        <f ca="1">INDIRECT(_xlfn.TEXTJOIN("",TRUE,A1412,"!",ADDRESS(18+(A1413-1)*A1409,2)))</f>
        <v>0</v>
      </c>
      <c r="D1401" s="52"/>
      <c r="E1401" s="52"/>
      <c r="F1401" s="52"/>
      <c r="G1401" s="53"/>
      <c r="H1401" s="20">
        <f ca="1">INDIRECT(_xlfn.TEXTJOIN("",TRUE,A1412,"!",ADDRESS(18+(A1413-1)*A1409,6)))</f>
        <v>0</v>
      </c>
      <c r="I1401" s="20">
        <f ca="1">INDIRECT(_xlfn.TEXTJOIN("",TRUE,A1412,"!",ADDRESS(18+(A1413-1)*A1409,13)))</f>
        <v>0</v>
      </c>
      <c r="J1401" s="20">
        <f ca="1">INDIRECT(_xlfn.TEXTJOIN("",TRUE,A1412,"!",ADDRESS(18+(A1413-1)*A1409,14)))</f>
        <v>0</v>
      </c>
    </row>
    <row r="1402" spans="1:10" ht="27.95" customHeight="1" x14ac:dyDescent="0.25">
      <c r="A1402" s="49">
        <f ca="1">INDIRECT(_xlfn.TEXTJOIN("",TRUE,A1412,"!",ADDRESS(19+(A1413-1)*A1409,1)))</f>
        <v>0</v>
      </c>
      <c r="B1402" s="50"/>
      <c r="C1402" s="51">
        <f ca="1">INDIRECT(_xlfn.TEXTJOIN("",TRUE,A1412,"!",ADDRESS(19+(A1413-1)*A1409,2)))</f>
        <v>0</v>
      </c>
      <c r="D1402" s="52"/>
      <c r="E1402" s="52"/>
      <c r="F1402" s="52"/>
      <c r="G1402" s="53"/>
      <c r="H1402" s="20">
        <f ca="1">INDIRECT(_xlfn.TEXTJOIN("",TRUE,A1412,"!",ADDRESS(19+(A1413-1)*A1409,6)))</f>
        <v>0</v>
      </c>
      <c r="I1402" s="20">
        <f ca="1">INDIRECT(_xlfn.TEXTJOIN("",TRUE,A1412,"!",ADDRESS(19+(A1413-1)*A1409,13)))</f>
        <v>0</v>
      </c>
      <c r="J1402" s="20">
        <f ca="1">INDIRECT(_xlfn.TEXTJOIN("",TRUE,A1412,"!",ADDRESS(19+(A1413-1)*A1409,14)))</f>
        <v>0</v>
      </c>
    </row>
    <row r="1403" spans="1:10" ht="27.95" customHeight="1" x14ac:dyDescent="0.25">
      <c r="A1403" s="49">
        <f ca="1">INDIRECT(_xlfn.TEXTJOIN("",TRUE,A1412,"!",ADDRESS(20+(A1413-1)*A1409,1)))</f>
        <v>0</v>
      </c>
      <c r="B1403" s="50"/>
      <c r="C1403" s="51">
        <f ca="1">INDIRECT(_xlfn.TEXTJOIN("",TRUE,A1412,"!",ADDRESS(20+(A1413-1)*A1409,2)))</f>
        <v>0</v>
      </c>
      <c r="D1403" s="52"/>
      <c r="E1403" s="52"/>
      <c r="F1403" s="52"/>
      <c r="G1403" s="53"/>
      <c r="H1403" s="20">
        <f ca="1">INDIRECT(_xlfn.TEXTJOIN("",TRUE,A1412,"!",ADDRESS(20+(A1413-1)*A1409,6)))</f>
        <v>0</v>
      </c>
      <c r="I1403" s="20">
        <f ca="1">INDIRECT(_xlfn.TEXTJOIN("",TRUE,A1412,"!",ADDRESS(20+(A1413-1)*A1409,13)))</f>
        <v>0</v>
      </c>
      <c r="J1403" s="20">
        <f ca="1">INDIRECT(_xlfn.TEXTJOIN("",TRUE,A1412,"!",ADDRESS(20+(A1413-1)*A1409,14)))</f>
        <v>0</v>
      </c>
    </row>
    <row r="1404" spans="1:10" ht="27.95" customHeight="1" x14ac:dyDescent="0.25">
      <c r="A1404" s="49">
        <f ca="1">INDIRECT(_xlfn.TEXTJOIN("",TRUE,A1412,"!",ADDRESS(21+(A1413-1)*A1409,1)))</f>
        <v>0</v>
      </c>
      <c r="B1404" s="50"/>
      <c r="C1404" s="51">
        <f ca="1">INDIRECT(_xlfn.TEXTJOIN("",TRUE,A1412,"!",ADDRESS(21+(A1413-1)*A1409,2)))</f>
        <v>0</v>
      </c>
      <c r="D1404" s="52"/>
      <c r="E1404" s="52"/>
      <c r="F1404" s="52"/>
      <c r="G1404" s="53"/>
      <c r="H1404" s="20">
        <f ca="1">INDIRECT(_xlfn.TEXTJOIN("",TRUE,A1412,"!",ADDRESS(21+(A1413-1)*A1409,6)))</f>
        <v>0</v>
      </c>
      <c r="I1404" s="20">
        <f ca="1">INDIRECT(_xlfn.TEXTJOIN("",TRUE,A1412,"!",ADDRESS(21+(A1413-1)*A1409,13)))</f>
        <v>0</v>
      </c>
      <c r="J1404" s="20">
        <f ca="1">INDIRECT(_xlfn.TEXTJOIN("",TRUE,A1412,"!",ADDRESS(21+(A1413-1)*A1409,14)))</f>
        <v>0</v>
      </c>
    </row>
    <row r="1405" spans="1:10" ht="27.95" customHeight="1" x14ac:dyDescent="0.25">
      <c r="A1405" s="49">
        <f ca="1">INDIRECT(_xlfn.TEXTJOIN("",TRUE,A1412,"!",ADDRESS(22+(A1413-1)*A1409,1)))</f>
        <v>0</v>
      </c>
      <c r="B1405" s="50"/>
      <c r="C1405" s="51">
        <f ca="1">INDIRECT(_xlfn.TEXTJOIN("",TRUE,A1412,"!",ADDRESS(22+(A1413-1)*A1409,2)))</f>
        <v>0</v>
      </c>
      <c r="D1405" s="52"/>
      <c r="E1405" s="52"/>
      <c r="F1405" s="52"/>
      <c r="G1405" s="53"/>
      <c r="H1405" s="20">
        <f ca="1">INDIRECT(_xlfn.TEXTJOIN("",TRUE,A1412,"!",ADDRESS(22+(A1413-1)*A1409,6)))</f>
        <v>0</v>
      </c>
      <c r="I1405" s="20">
        <f ca="1">INDIRECT(_xlfn.TEXTJOIN("",TRUE,A1412,"!",ADDRESS(22+(A1413-1)*A1409,13)))</f>
        <v>0</v>
      </c>
      <c r="J1405" s="20">
        <f ca="1">INDIRECT(_xlfn.TEXTJOIN("",TRUE,A1412,"!",ADDRESS(22+(A1413-1)*A1409,14)))</f>
        <v>0</v>
      </c>
    </row>
    <row r="1406" spans="1:10" ht="27.95" customHeight="1" x14ac:dyDescent="0.25">
      <c r="A1406" s="49">
        <f ca="1">INDIRECT(_xlfn.TEXTJOIN("",TRUE,A1412,"!",ADDRESS(23+(A1413-1)*A1409,1)))</f>
        <v>0</v>
      </c>
      <c r="B1406" s="50"/>
      <c r="C1406" s="51">
        <f ca="1">INDIRECT(_xlfn.TEXTJOIN("",TRUE,A1412,"!",ADDRESS(23+(A1413-1)*A1409,2)))</f>
        <v>0</v>
      </c>
      <c r="D1406" s="52"/>
      <c r="E1406" s="52"/>
      <c r="F1406" s="52"/>
      <c r="G1406" s="53"/>
      <c r="H1406" s="20">
        <f ca="1">INDIRECT(_xlfn.TEXTJOIN("",TRUE,A1412,"!",ADDRESS(23+(A1413-1)*A1409,6)))</f>
        <v>0</v>
      </c>
      <c r="I1406" s="20">
        <f ca="1">INDIRECT(_xlfn.TEXTJOIN("",TRUE,A1412,"!",ADDRESS(23+(A1413-1)*A1409,13)))</f>
        <v>0</v>
      </c>
      <c r="J1406" s="20">
        <f ca="1">INDIRECT(_xlfn.TEXTJOIN("",TRUE,A1412,"!",ADDRESS(23+(A1413-1)*A1409,14)))</f>
        <v>0</v>
      </c>
    </row>
    <row r="1407" spans="1:10" ht="27.95" customHeight="1" x14ac:dyDescent="0.25">
      <c r="A1407" s="49">
        <f ca="1">INDIRECT(_xlfn.TEXTJOIN("",TRUE,A1412,"!",ADDRESS(24+(A1413-1)*A1409,1)))</f>
        <v>0</v>
      </c>
      <c r="B1407" s="50"/>
      <c r="C1407" s="51">
        <f ca="1">INDIRECT(_xlfn.TEXTJOIN("",TRUE,A1412,"!",ADDRESS(24+(A1413-1)*A1409,2)))</f>
        <v>0</v>
      </c>
      <c r="D1407" s="52"/>
      <c r="E1407" s="52"/>
      <c r="F1407" s="52"/>
      <c r="G1407" s="53"/>
      <c r="H1407" s="20">
        <f ca="1">INDIRECT(_xlfn.TEXTJOIN("",TRUE,A1412,"!",ADDRESS(24+(A1413-1)*A1409,6)))</f>
        <v>0</v>
      </c>
      <c r="I1407" s="54">
        <f ca="1">INDIRECT(_xlfn.TEXTJOIN("",TRUE,A1412,"!",ADDRESS(24+(A1413-1)*A1409,13)))</f>
        <v>0</v>
      </c>
      <c r="J1407" s="55"/>
    </row>
    <row r="1408" spans="1:10" ht="27.95" customHeight="1" x14ac:dyDescent="0.25">
      <c r="A1408" s="56" t="s">
        <v>54</v>
      </c>
      <c r="B1408" s="56"/>
      <c r="C1408" s="56"/>
      <c r="D1408" s="56"/>
      <c r="E1408" s="56"/>
      <c r="F1408" s="56"/>
      <c r="G1408" s="56"/>
      <c r="H1408" s="16">
        <f ca="1">SUM(H1396:H1407)</f>
        <v>0</v>
      </c>
      <c r="I1408" s="16" t="s">
        <v>46</v>
      </c>
      <c r="J1408" s="16">
        <f ca="1">SUMPRODUCT(J1396:J1406,H1396:H1406)</f>
        <v>0</v>
      </c>
    </row>
    <row r="1409" spans="1:10" ht="27.95" customHeight="1" x14ac:dyDescent="0.25">
      <c r="A1409" s="22">
        <f>ROWS(A1396:B1407)+9</f>
        <v>21</v>
      </c>
      <c r="B1409" s="17"/>
      <c r="C1409" s="17"/>
      <c r="D1409" s="17"/>
      <c r="E1409" s="17"/>
      <c r="F1409" s="17"/>
      <c r="G1409" s="17"/>
      <c r="H1409" s="17"/>
      <c r="I1409" s="17"/>
      <c r="J1409" s="17"/>
    </row>
    <row r="1410" spans="1:10" ht="27.95" customHeight="1" x14ac:dyDescent="0.25">
      <c r="A1410" s="57" t="s">
        <v>42</v>
      </c>
      <c r="B1410" s="57"/>
      <c r="C1410" s="21">
        <f ca="1">INDIRECT(_xlfn.TEXTJOIN("",TRUE,A1412,"!",ADDRESS(5+A1413*A1409,12)))</f>
        <v>0</v>
      </c>
      <c r="D1410" s="57" t="s">
        <v>40</v>
      </c>
      <c r="E1410" s="57"/>
      <c r="F1410" s="18">
        <f ca="1">INDIRECT(_xlfn.TEXTJOIN("",TRUE,A1412,"!",ADDRESS(5+A1413*A1409,8)))</f>
        <v>0</v>
      </c>
      <c r="G1410" s="57" t="s">
        <v>41</v>
      </c>
      <c r="H1410" s="57"/>
      <c r="I1410" s="58">
        <f ca="1">INDIRECT(_xlfn.TEXTJOIN("",TRUE,A1412,"!",ADDRESS(5+A1413*A1409,10)))</f>
        <v>0</v>
      </c>
      <c r="J1410" s="58"/>
    </row>
    <row r="1411" spans="1:10" ht="27.95" customHeight="1" x14ac:dyDescent="0.25">
      <c r="A1411" s="19" t="s">
        <v>38</v>
      </c>
      <c r="B1411" s="59">
        <f ca="1">INDIRECT(_xlfn.TEXTJOIN("",TRUE,A1412,"!",ADDRESS(5+A1413*A1409,2)))</f>
        <v>0</v>
      </c>
      <c r="C1411" s="59"/>
      <c r="D1411" s="60" t="s">
        <v>39</v>
      </c>
      <c r="E1411" s="60"/>
      <c r="F1411" s="61">
        <f ca="1">INDIRECT(_xlfn.TEXTJOIN("",TRUE,A1412,"!",ADDRESS(5+A1413*A1409,5)))</f>
        <v>0</v>
      </c>
      <c r="G1411" s="61"/>
      <c r="H1411" s="61"/>
      <c r="I1411" s="61"/>
      <c r="J1411" s="61"/>
    </row>
    <row r="1412" spans="1:10" ht="27.95" customHeight="1" x14ac:dyDescent="0.25">
      <c r="A1412" s="22" t="str">
        <f>A1391</f>
        <v>TC_II</v>
      </c>
    </row>
    <row r="1413" spans="1:10" ht="27.95" customHeight="1" x14ac:dyDescent="0.25">
      <c r="A1413" s="22">
        <f>A1392+1</f>
        <v>67</v>
      </c>
    </row>
  </sheetData>
  <mergeCells count="2886"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1:J21"/>
    <mergeCell ref="A22:G22"/>
    <mergeCell ref="A24:B24"/>
    <mergeCell ref="D24:E24"/>
    <mergeCell ref="G24:H24"/>
    <mergeCell ref="I24:J24"/>
    <mergeCell ref="A19:B19"/>
    <mergeCell ref="C19:G19"/>
    <mergeCell ref="A20:B20"/>
    <mergeCell ref="C20:G20"/>
    <mergeCell ref="A21:B21"/>
    <mergeCell ref="C21:G21"/>
    <mergeCell ref="A16:B16"/>
    <mergeCell ref="C16:G16"/>
    <mergeCell ref="A17:B17"/>
    <mergeCell ref="C17:G17"/>
    <mergeCell ref="A18:B18"/>
    <mergeCell ref="C18:G18"/>
    <mergeCell ref="A31:B31"/>
    <mergeCell ref="C31:G31"/>
    <mergeCell ref="A32:B32"/>
    <mergeCell ref="C32:G32"/>
    <mergeCell ref="A33:B33"/>
    <mergeCell ref="C33:G33"/>
    <mergeCell ref="A29:B29"/>
    <mergeCell ref="C29:E29"/>
    <mergeCell ref="F29:H29"/>
    <mergeCell ref="I29:J29"/>
    <mergeCell ref="A30:B30"/>
    <mergeCell ref="C30:G30"/>
    <mergeCell ref="B25:C25"/>
    <mergeCell ref="D25:E25"/>
    <mergeCell ref="F25:J25"/>
    <mergeCell ref="A28:B28"/>
    <mergeCell ref="C28:E28"/>
    <mergeCell ref="F28:H28"/>
    <mergeCell ref="I28:J28"/>
    <mergeCell ref="A40:B40"/>
    <mergeCell ref="C40:G40"/>
    <mergeCell ref="A41:B41"/>
    <mergeCell ref="C41:G41"/>
    <mergeCell ref="A42:B42"/>
    <mergeCell ref="C42:G42"/>
    <mergeCell ref="A37:B37"/>
    <mergeCell ref="C37:G37"/>
    <mergeCell ref="A38:B38"/>
    <mergeCell ref="C38:G38"/>
    <mergeCell ref="A39:B39"/>
    <mergeCell ref="C39:G39"/>
    <mergeCell ref="A34:B34"/>
    <mergeCell ref="C34:G34"/>
    <mergeCell ref="A35:B35"/>
    <mergeCell ref="C35:G35"/>
    <mergeCell ref="A36:B36"/>
    <mergeCell ref="C36:G36"/>
    <mergeCell ref="A50:B50"/>
    <mergeCell ref="C50:E50"/>
    <mergeCell ref="F50:H50"/>
    <mergeCell ref="I50:J50"/>
    <mergeCell ref="A51:B51"/>
    <mergeCell ref="C51:G51"/>
    <mergeCell ref="B46:C46"/>
    <mergeCell ref="D46:E46"/>
    <mergeCell ref="F46:J46"/>
    <mergeCell ref="A49:B49"/>
    <mergeCell ref="C49:E49"/>
    <mergeCell ref="F49:H49"/>
    <mergeCell ref="I49:J49"/>
    <mergeCell ref="I42:J42"/>
    <mergeCell ref="A43:G43"/>
    <mergeCell ref="A45:B45"/>
    <mergeCell ref="D45:E45"/>
    <mergeCell ref="G45:H45"/>
    <mergeCell ref="I45:J45"/>
    <mergeCell ref="A58:B58"/>
    <mergeCell ref="C58:G58"/>
    <mergeCell ref="A59:B59"/>
    <mergeCell ref="C59:G59"/>
    <mergeCell ref="A60:B60"/>
    <mergeCell ref="C60:G60"/>
    <mergeCell ref="A55:B55"/>
    <mergeCell ref="C55:G55"/>
    <mergeCell ref="A56:B56"/>
    <mergeCell ref="C56:G56"/>
    <mergeCell ref="A57:B57"/>
    <mergeCell ref="C57:G57"/>
    <mergeCell ref="A52:B52"/>
    <mergeCell ref="C52:G52"/>
    <mergeCell ref="A53:B53"/>
    <mergeCell ref="C53:G53"/>
    <mergeCell ref="A54:B54"/>
    <mergeCell ref="C54:G54"/>
    <mergeCell ref="B67:C67"/>
    <mergeCell ref="D67:E67"/>
    <mergeCell ref="F67:J67"/>
    <mergeCell ref="A70:B70"/>
    <mergeCell ref="C70:E70"/>
    <mergeCell ref="F70:H70"/>
    <mergeCell ref="I70:J70"/>
    <mergeCell ref="I63:J63"/>
    <mergeCell ref="A64:G64"/>
    <mergeCell ref="A66:B66"/>
    <mergeCell ref="D66:E66"/>
    <mergeCell ref="G66:H66"/>
    <mergeCell ref="I66:J66"/>
    <mergeCell ref="A61:B61"/>
    <mergeCell ref="C61:G61"/>
    <mergeCell ref="A62:B62"/>
    <mergeCell ref="C62:G62"/>
    <mergeCell ref="A63:B63"/>
    <mergeCell ref="C63:G63"/>
    <mergeCell ref="A76:B76"/>
    <mergeCell ref="C76:G76"/>
    <mergeCell ref="A77:B77"/>
    <mergeCell ref="C77:G77"/>
    <mergeCell ref="A78:B78"/>
    <mergeCell ref="C78:G78"/>
    <mergeCell ref="A73:B73"/>
    <mergeCell ref="C73:G73"/>
    <mergeCell ref="A74:B74"/>
    <mergeCell ref="C74:G74"/>
    <mergeCell ref="A75:B75"/>
    <mergeCell ref="C75:G75"/>
    <mergeCell ref="A71:B71"/>
    <mergeCell ref="C71:E71"/>
    <mergeCell ref="F71:H71"/>
    <mergeCell ref="I71:J71"/>
    <mergeCell ref="A72:B72"/>
    <mergeCell ref="C72:G72"/>
    <mergeCell ref="I84:J84"/>
    <mergeCell ref="A85:G85"/>
    <mergeCell ref="A87:B87"/>
    <mergeCell ref="D87:E87"/>
    <mergeCell ref="G87:H87"/>
    <mergeCell ref="I87:J87"/>
    <mergeCell ref="A82:B82"/>
    <mergeCell ref="C82:G82"/>
    <mergeCell ref="A83:B83"/>
    <mergeCell ref="C83:G83"/>
    <mergeCell ref="A84:B84"/>
    <mergeCell ref="C84:G84"/>
    <mergeCell ref="A79:B79"/>
    <mergeCell ref="C79:G79"/>
    <mergeCell ref="A80:B80"/>
    <mergeCell ref="C80:G80"/>
    <mergeCell ref="A81:B81"/>
    <mergeCell ref="C81:G81"/>
    <mergeCell ref="A94:B94"/>
    <mergeCell ref="C94:G94"/>
    <mergeCell ref="A95:B95"/>
    <mergeCell ref="C95:G95"/>
    <mergeCell ref="A96:B96"/>
    <mergeCell ref="C96:G96"/>
    <mergeCell ref="A92:B92"/>
    <mergeCell ref="C92:E92"/>
    <mergeCell ref="F92:H92"/>
    <mergeCell ref="I92:J92"/>
    <mergeCell ref="A93:B93"/>
    <mergeCell ref="C93:G93"/>
    <mergeCell ref="B88:C88"/>
    <mergeCell ref="D88:E88"/>
    <mergeCell ref="F88:J88"/>
    <mergeCell ref="A91:B91"/>
    <mergeCell ref="C91:E91"/>
    <mergeCell ref="F91:H91"/>
    <mergeCell ref="I91:J91"/>
    <mergeCell ref="A103:B103"/>
    <mergeCell ref="C103:G103"/>
    <mergeCell ref="A104:B104"/>
    <mergeCell ref="C104:G104"/>
    <mergeCell ref="A105:B105"/>
    <mergeCell ref="C105:G105"/>
    <mergeCell ref="A100:B100"/>
    <mergeCell ref="C100:G100"/>
    <mergeCell ref="A101:B101"/>
    <mergeCell ref="C101:G101"/>
    <mergeCell ref="A102:B102"/>
    <mergeCell ref="C102:G102"/>
    <mergeCell ref="A97:B97"/>
    <mergeCell ref="C97:G97"/>
    <mergeCell ref="A98:B98"/>
    <mergeCell ref="C98:G98"/>
    <mergeCell ref="A99:B99"/>
    <mergeCell ref="C99:G99"/>
    <mergeCell ref="A113:B113"/>
    <mergeCell ref="C113:E113"/>
    <mergeCell ref="F113:H113"/>
    <mergeCell ref="I113:J113"/>
    <mergeCell ref="A114:B114"/>
    <mergeCell ref="C114:G114"/>
    <mergeCell ref="B109:C109"/>
    <mergeCell ref="D109:E109"/>
    <mergeCell ref="F109:J109"/>
    <mergeCell ref="A112:B112"/>
    <mergeCell ref="C112:E112"/>
    <mergeCell ref="F112:H112"/>
    <mergeCell ref="I112:J112"/>
    <mergeCell ref="I105:J105"/>
    <mergeCell ref="A106:G106"/>
    <mergeCell ref="A108:B108"/>
    <mergeCell ref="D108:E108"/>
    <mergeCell ref="G108:H108"/>
    <mergeCell ref="I108:J108"/>
    <mergeCell ref="A121:B121"/>
    <mergeCell ref="C121:G121"/>
    <mergeCell ref="A122:B122"/>
    <mergeCell ref="C122:G122"/>
    <mergeCell ref="A123:B123"/>
    <mergeCell ref="C123:G123"/>
    <mergeCell ref="A118:B118"/>
    <mergeCell ref="C118:G118"/>
    <mergeCell ref="A119:B119"/>
    <mergeCell ref="C119:G119"/>
    <mergeCell ref="A120:B120"/>
    <mergeCell ref="C120:G120"/>
    <mergeCell ref="A115:B115"/>
    <mergeCell ref="C115:G115"/>
    <mergeCell ref="A116:B116"/>
    <mergeCell ref="C116:G116"/>
    <mergeCell ref="A117:B117"/>
    <mergeCell ref="C117:G117"/>
    <mergeCell ref="B130:C130"/>
    <mergeCell ref="D130:E130"/>
    <mergeCell ref="F130:J130"/>
    <mergeCell ref="A133:B133"/>
    <mergeCell ref="C133:E133"/>
    <mergeCell ref="F133:H133"/>
    <mergeCell ref="I133:J133"/>
    <mergeCell ref="I126:J126"/>
    <mergeCell ref="A127:G127"/>
    <mergeCell ref="A129:B129"/>
    <mergeCell ref="D129:E129"/>
    <mergeCell ref="G129:H129"/>
    <mergeCell ref="I129:J129"/>
    <mergeCell ref="A124:B124"/>
    <mergeCell ref="C124:G124"/>
    <mergeCell ref="A125:B125"/>
    <mergeCell ref="C125:G125"/>
    <mergeCell ref="A126:B126"/>
    <mergeCell ref="C126:G126"/>
    <mergeCell ref="A139:B139"/>
    <mergeCell ref="C139:G139"/>
    <mergeCell ref="A140:B140"/>
    <mergeCell ref="C140:G140"/>
    <mergeCell ref="A141:B141"/>
    <mergeCell ref="C141:G141"/>
    <mergeCell ref="A136:B136"/>
    <mergeCell ref="C136:G136"/>
    <mergeCell ref="A137:B137"/>
    <mergeCell ref="C137:G137"/>
    <mergeCell ref="A138:B138"/>
    <mergeCell ref="C138:G138"/>
    <mergeCell ref="A134:B134"/>
    <mergeCell ref="C134:E134"/>
    <mergeCell ref="F134:H134"/>
    <mergeCell ref="I134:J134"/>
    <mergeCell ref="A135:B135"/>
    <mergeCell ref="C135:G135"/>
    <mergeCell ref="I147:J147"/>
    <mergeCell ref="A148:G148"/>
    <mergeCell ref="A150:B150"/>
    <mergeCell ref="D150:E150"/>
    <mergeCell ref="G150:H150"/>
    <mergeCell ref="I150:J150"/>
    <mergeCell ref="A145:B145"/>
    <mergeCell ref="C145:G145"/>
    <mergeCell ref="A146:B146"/>
    <mergeCell ref="C146:G146"/>
    <mergeCell ref="A147:B147"/>
    <mergeCell ref="C147:G147"/>
    <mergeCell ref="A142:B142"/>
    <mergeCell ref="C142:G142"/>
    <mergeCell ref="A143:B143"/>
    <mergeCell ref="C143:G143"/>
    <mergeCell ref="A144:B144"/>
    <mergeCell ref="C144:G144"/>
    <mergeCell ref="A157:B157"/>
    <mergeCell ref="C157:G157"/>
    <mergeCell ref="A158:B158"/>
    <mergeCell ref="C158:G158"/>
    <mergeCell ref="A159:B159"/>
    <mergeCell ref="C159:G159"/>
    <mergeCell ref="A155:B155"/>
    <mergeCell ref="C155:E155"/>
    <mergeCell ref="F155:H155"/>
    <mergeCell ref="I155:J155"/>
    <mergeCell ref="A156:B156"/>
    <mergeCell ref="C156:G156"/>
    <mergeCell ref="B151:C151"/>
    <mergeCell ref="D151:E151"/>
    <mergeCell ref="F151:J151"/>
    <mergeCell ref="A154:B154"/>
    <mergeCell ref="C154:E154"/>
    <mergeCell ref="F154:H154"/>
    <mergeCell ref="I154:J154"/>
    <mergeCell ref="A166:B166"/>
    <mergeCell ref="C166:G166"/>
    <mergeCell ref="A167:B167"/>
    <mergeCell ref="C167:G167"/>
    <mergeCell ref="A168:B168"/>
    <mergeCell ref="C168:G168"/>
    <mergeCell ref="A163:B163"/>
    <mergeCell ref="C163:G163"/>
    <mergeCell ref="A164:B164"/>
    <mergeCell ref="C164:G164"/>
    <mergeCell ref="A165:B165"/>
    <mergeCell ref="C165:G165"/>
    <mergeCell ref="A160:B160"/>
    <mergeCell ref="C160:G160"/>
    <mergeCell ref="A161:B161"/>
    <mergeCell ref="C161:G161"/>
    <mergeCell ref="A162:B162"/>
    <mergeCell ref="C162:G162"/>
    <mergeCell ref="A176:B176"/>
    <mergeCell ref="C176:E176"/>
    <mergeCell ref="F176:H176"/>
    <mergeCell ref="I176:J176"/>
    <mergeCell ref="A177:B177"/>
    <mergeCell ref="C177:G177"/>
    <mergeCell ref="B172:C172"/>
    <mergeCell ref="D172:E172"/>
    <mergeCell ref="F172:J172"/>
    <mergeCell ref="A175:B175"/>
    <mergeCell ref="C175:E175"/>
    <mergeCell ref="F175:H175"/>
    <mergeCell ref="I175:J175"/>
    <mergeCell ref="I168:J168"/>
    <mergeCell ref="A169:G169"/>
    <mergeCell ref="A171:B171"/>
    <mergeCell ref="D171:E171"/>
    <mergeCell ref="G171:H171"/>
    <mergeCell ref="I171:J171"/>
    <mergeCell ref="A184:B184"/>
    <mergeCell ref="C184:G184"/>
    <mergeCell ref="A185:B185"/>
    <mergeCell ref="C185:G185"/>
    <mergeCell ref="A186:B186"/>
    <mergeCell ref="C186:G186"/>
    <mergeCell ref="A181:B181"/>
    <mergeCell ref="C181:G181"/>
    <mergeCell ref="A182:B182"/>
    <mergeCell ref="C182:G182"/>
    <mergeCell ref="A183:B183"/>
    <mergeCell ref="C183:G183"/>
    <mergeCell ref="A178:B178"/>
    <mergeCell ref="C178:G178"/>
    <mergeCell ref="A179:B179"/>
    <mergeCell ref="C179:G179"/>
    <mergeCell ref="A180:B180"/>
    <mergeCell ref="C180:G180"/>
    <mergeCell ref="B193:C193"/>
    <mergeCell ref="D193:E193"/>
    <mergeCell ref="F193:J193"/>
    <mergeCell ref="A196:B196"/>
    <mergeCell ref="C196:E196"/>
    <mergeCell ref="F196:H196"/>
    <mergeCell ref="I196:J196"/>
    <mergeCell ref="I189:J189"/>
    <mergeCell ref="A190:G190"/>
    <mergeCell ref="A192:B192"/>
    <mergeCell ref="D192:E192"/>
    <mergeCell ref="G192:H192"/>
    <mergeCell ref="I192:J192"/>
    <mergeCell ref="A187:B187"/>
    <mergeCell ref="C187:G187"/>
    <mergeCell ref="A188:B188"/>
    <mergeCell ref="C188:G188"/>
    <mergeCell ref="A189:B189"/>
    <mergeCell ref="C189:G189"/>
    <mergeCell ref="A202:B202"/>
    <mergeCell ref="C202:G202"/>
    <mergeCell ref="A203:B203"/>
    <mergeCell ref="C203:G203"/>
    <mergeCell ref="A204:B204"/>
    <mergeCell ref="C204:G204"/>
    <mergeCell ref="A199:B199"/>
    <mergeCell ref="C199:G199"/>
    <mergeCell ref="A200:B200"/>
    <mergeCell ref="C200:G200"/>
    <mergeCell ref="A201:B201"/>
    <mergeCell ref="C201:G201"/>
    <mergeCell ref="A197:B197"/>
    <mergeCell ref="C197:E197"/>
    <mergeCell ref="F197:H197"/>
    <mergeCell ref="I197:J197"/>
    <mergeCell ref="A198:B198"/>
    <mergeCell ref="C198:G198"/>
    <mergeCell ref="I210:J210"/>
    <mergeCell ref="A211:G211"/>
    <mergeCell ref="A213:B213"/>
    <mergeCell ref="D213:E213"/>
    <mergeCell ref="G213:H213"/>
    <mergeCell ref="I213:J213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20:B220"/>
    <mergeCell ref="C220:G220"/>
    <mergeCell ref="A221:B221"/>
    <mergeCell ref="C221:G221"/>
    <mergeCell ref="A222:B222"/>
    <mergeCell ref="C222:G222"/>
    <mergeCell ref="A218:B218"/>
    <mergeCell ref="C218:E218"/>
    <mergeCell ref="F218:H218"/>
    <mergeCell ref="I218:J218"/>
    <mergeCell ref="A219:B219"/>
    <mergeCell ref="C219:G219"/>
    <mergeCell ref="B214:C214"/>
    <mergeCell ref="D214:E214"/>
    <mergeCell ref="F214:J214"/>
    <mergeCell ref="A217:B217"/>
    <mergeCell ref="C217:E217"/>
    <mergeCell ref="F217:H217"/>
    <mergeCell ref="I217:J217"/>
    <mergeCell ref="A229:B229"/>
    <mergeCell ref="C229:G229"/>
    <mergeCell ref="A230:B230"/>
    <mergeCell ref="C230:G230"/>
    <mergeCell ref="A231:B231"/>
    <mergeCell ref="C231:G231"/>
    <mergeCell ref="A226:B226"/>
    <mergeCell ref="C226:G226"/>
    <mergeCell ref="A227:B227"/>
    <mergeCell ref="C227:G227"/>
    <mergeCell ref="A228:B228"/>
    <mergeCell ref="C228:G228"/>
    <mergeCell ref="A223:B223"/>
    <mergeCell ref="C223:G223"/>
    <mergeCell ref="A224:B224"/>
    <mergeCell ref="C224:G224"/>
    <mergeCell ref="A225:B225"/>
    <mergeCell ref="C225:G225"/>
    <mergeCell ref="A239:B239"/>
    <mergeCell ref="C239:E239"/>
    <mergeCell ref="F239:H239"/>
    <mergeCell ref="I239:J239"/>
    <mergeCell ref="A240:B240"/>
    <mergeCell ref="C240:G240"/>
    <mergeCell ref="B235:C235"/>
    <mergeCell ref="D235:E235"/>
    <mergeCell ref="F235:J235"/>
    <mergeCell ref="A238:B238"/>
    <mergeCell ref="C238:E238"/>
    <mergeCell ref="F238:H238"/>
    <mergeCell ref="I238:J238"/>
    <mergeCell ref="I231:J231"/>
    <mergeCell ref="A232:G232"/>
    <mergeCell ref="A234:B234"/>
    <mergeCell ref="D234:E234"/>
    <mergeCell ref="G234:H234"/>
    <mergeCell ref="I234:J234"/>
    <mergeCell ref="A247:B247"/>
    <mergeCell ref="C247:G247"/>
    <mergeCell ref="A248:B248"/>
    <mergeCell ref="C248:G248"/>
    <mergeCell ref="A249:B249"/>
    <mergeCell ref="C249:G249"/>
    <mergeCell ref="A244:B244"/>
    <mergeCell ref="C244:G244"/>
    <mergeCell ref="A245:B245"/>
    <mergeCell ref="C245:G245"/>
    <mergeCell ref="A246:B246"/>
    <mergeCell ref="C246:G246"/>
    <mergeCell ref="A241:B241"/>
    <mergeCell ref="C241:G241"/>
    <mergeCell ref="A242:B242"/>
    <mergeCell ref="C242:G242"/>
    <mergeCell ref="A243:B243"/>
    <mergeCell ref="C243:G243"/>
    <mergeCell ref="B256:C256"/>
    <mergeCell ref="D256:E256"/>
    <mergeCell ref="F256:J256"/>
    <mergeCell ref="A259:B259"/>
    <mergeCell ref="C259:E259"/>
    <mergeCell ref="F259:H259"/>
    <mergeCell ref="I259:J259"/>
    <mergeCell ref="I252:J252"/>
    <mergeCell ref="A253:G253"/>
    <mergeCell ref="A255:B255"/>
    <mergeCell ref="D255:E255"/>
    <mergeCell ref="G255:H255"/>
    <mergeCell ref="I255:J255"/>
    <mergeCell ref="A250:B250"/>
    <mergeCell ref="C250:G250"/>
    <mergeCell ref="A251:B251"/>
    <mergeCell ref="C251:G251"/>
    <mergeCell ref="A252:B252"/>
    <mergeCell ref="C252:G252"/>
    <mergeCell ref="A265:B265"/>
    <mergeCell ref="C265:G265"/>
    <mergeCell ref="A266:B266"/>
    <mergeCell ref="C266:G266"/>
    <mergeCell ref="A267:B267"/>
    <mergeCell ref="C267:G267"/>
    <mergeCell ref="A262:B262"/>
    <mergeCell ref="C262:G262"/>
    <mergeCell ref="A263:B263"/>
    <mergeCell ref="C263:G263"/>
    <mergeCell ref="A264:B264"/>
    <mergeCell ref="C264:G264"/>
    <mergeCell ref="A260:B260"/>
    <mergeCell ref="C260:E260"/>
    <mergeCell ref="F260:H260"/>
    <mergeCell ref="I260:J260"/>
    <mergeCell ref="A261:B261"/>
    <mergeCell ref="C261:G261"/>
    <mergeCell ref="I273:J273"/>
    <mergeCell ref="A274:G274"/>
    <mergeCell ref="A276:B276"/>
    <mergeCell ref="D276:E276"/>
    <mergeCell ref="G276:H276"/>
    <mergeCell ref="I276:J276"/>
    <mergeCell ref="A271:B271"/>
    <mergeCell ref="C271:G271"/>
    <mergeCell ref="A272:B272"/>
    <mergeCell ref="C272:G272"/>
    <mergeCell ref="A273:B273"/>
    <mergeCell ref="C273:G273"/>
    <mergeCell ref="A268:B268"/>
    <mergeCell ref="C268:G268"/>
    <mergeCell ref="A269:B269"/>
    <mergeCell ref="C269:G269"/>
    <mergeCell ref="A270:B270"/>
    <mergeCell ref="C270:G270"/>
    <mergeCell ref="A283:B283"/>
    <mergeCell ref="C283:G283"/>
    <mergeCell ref="A284:B284"/>
    <mergeCell ref="C284:G284"/>
    <mergeCell ref="A285:B285"/>
    <mergeCell ref="C285:G285"/>
    <mergeCell ref="A281:B281"/>
    <mergeCell ref="C281:E281"/>
    <mergeCell ref="F281:H281"/>
    <mergeCell ref="I281:J281"/>
    <mergeCell ref="A282:B282"/>
    <mergeCell ref="C282:G282"/>
    <mergeCell ref="B277:C277"/>
    <mergeCell ref="D277:E277"/>
    <mergeCell ref="F277:J277"/>
    <mergeCell ref="A280:B280"/>
    <mergeCell ref="C280:E280"/>
    <mergeCell ref="F280:H280"/>
    <mergeCell ref="I280:J280"/>
    <mergeCell ref="A292:B292"/>
    <mergeCell ref="C292:G292"/>
    <mergeCell ref="A293:B293"/>
    <mergeCell ref="C293:G293"/>
    <mergeCell ref="A294:B294"/>
    <mergeCell ref="C294:G294"/>
    <mergeCell ref="A289:B289"/>
    <mergeCell ref="C289:G289"/>
    <mergeCell ref="A290:B290"/>
    <mergeCell ref="C290:G290"/>
    <mergeCell ref="A291:B291"/>
    <mergeCell ref="C291:G291"/>
    <mergeCell ref="A286:B286"/>
    <mergeCell ref="C286:G286"/>
    <mergeCell ref="A287:B287"/>
    <mergeCell ref="C287:G287"/>
    <mergeCell ref="A288:B288"/>
    <mergeCell ref="C288:G288"/>
    <mergeCell ref="A302:B302"/>
    <mergeCell ref="C302:E302"/>
    <mergeCell ref="F302:H302"/>
    <mergeCell ref="I302:J302"/>
    <mergeCell ref="A303:B303"/>
    <mergeCell ref="C303:G303"/>
    <mergeCell ref="B298:C298"/>
    <mergeCell ref="D298:E298"/>
    <mergeCell ref="F298:J298"/>
    <mergeCell ref="A301:B301"/>
    <mergeCell ref="C301:E301"/>
    <mergeCell ref="F301:H301"/>
    <mergeCell ref="I301:J301"/>
    <mergeCell ref="I294:J294"/>
    <mergeCell ref="A295:G295"/>
    <mergeCell ref="A297:B297"/>
    <mergeCell ref="D297:E297"/>
    <mergeCell ref="G297:H297"/>
    <mergeCell ref="I297:J297"/>
    <mergeCell ref="A310:B310"/>
    <mergeCell ref="C310:G310"/>
    <mergeCell ref="A311:B311"/>
    <mergeCell ref="C311:G311"/>
    <mergeCell ref="A312:B312"/>
    <mergeCell ref="C312:G312"/>
    <mergeCell ref="A307:B307"/>
    <mergeCell ref="C307:G307"/>
    <mergeCell ref="A308:B308"/>
    <mergeCell ref="C308:G308"/>
    <mergeCell ref="A309:B309"/>
    <mergeCell ref="C309:G309"/>
    <mergeCell ref="A304:B304"/>
    <mergeCell ref="C304:G304"/>
    <mergeCell ref="A305:B305"/>
    <mergeCell ref="C305:G305"/>
    <mergeCell ref="A306:B306"/>
    <mergeCell ref="C306:G306"/>
    <mergeCell ref="B319:C319"/>
    <mergeCell ref="D319:E319"/>
    <mergeCell ref="F319:J319"/>
    <mergeCell ref="A322:B322"/>
    <mergeCell ref="C322:E322"/>
    <mergeCell ref="F322:H322"/>
    <mergeCell ref="I322:J322"/>
    <mergeCell ref="I315:J315"/>
    <mergeCell ref="A316:G316"/>
    <mergeCell ref="A318:B318"/>
    <mergeCell ref="D318:E318"/>
    <mergeCell ref="G318:H318"/>
    <mergeCell ref="I318:J318"/>
    <mergeCell ref="A313:B313"/>
    <mergeCell ref="C313:G313"/>
    <mergeCell ref="A314:B314"/>
    <mergeCell ref="C314:G314"/>
    <mergeCell ref="A315:B315"/>
    <mergeCell ref="C315:G315"/>
    <mergeCell ref="A328:B328"/>
    <mergeCell ref="C328:G328"/>
    <mergeCell ref="A329:B329"/>
    <mergeCell ref="C329:G329"/>
    <mergeCell ref="A330:B330"/>
    <mergeCell ref="C330:G330"/>
    <mergeCell ref="A325:B325"/>
    <mergeCell ref="C325:G325"/>
    <mergeCell ref="A326:B326"/>
    <mergeCell ref="C326:G326"/>
    <mergeCell ref="A327:B327"/>
    <mergeCell ref="C327:G327"/>
    <mergeCell ref="A323:B323"/>
    <mergeCell ref="C323:E323"/>
    <mergeCell ref="F323:H323"/>
    <mergeCell ref="I323:J323"/>
    <mergeCell ref="A324:B324"/>
    <mergeCell ref="C324:G324"/>
    <mergeCell ref="I336:J336"/>
    <mergeCell ref="A337:G337"/>
    <mergeCell ref="A339:B339"/>
    <mergeCell ref="D339:E339"/>
    <mergeCell ref="G339:H339"/>
    <mergeCell ref="I339:J339"/>
    <mergeCell ref="A334:B334"/>
    <mergeCell ref="C334:G334"/>
    <mergeCell ref="A335:B335"/>
    <mergeCell ref="C335:G335"/>
    <mergeCell ref="A336:B336"/>
    <mergeCell ref="C336:G336"/>
    <mergeCell ref="A331:B331"/>
    <mergeCell ref="C331:G331"/>
    <mergeCell ref="A332:B332"/>
    <mergeCell ref="C332:G332"/>
    <mergeCell ref="A333:B333"/>
    <mergeCell ref="C333:G333"/>
    <mergeCell ref="A346:B346"/>
    <mergeCell ref="C346:G346"/>
    <mergeCell ref="A347:B347"/>
    <mergeCell ref="C347:G347"/>
    <mergeCell ref="A348:B348"/>
    <mergeCell ref="C348:G348"/>
    <mergeCell ref="A344:B344"/>
    <mergeCell ref="C344:E344"/>
    <mergeCell ref="F344:H344"/>
    <mergeCell ref="I344:J344"/>
    <mergeCell ref="A345:B345"/>
    <mergeCell ref="C345:G345"/>
    <mergeCell ref="B340:C340"/>
    <mergeCell ref="D340:E340"/>
    <mergeCell ref="F340:J340"/>
    <mergeCell ref="A343:B343"/>
    <mergeCell ref="C343:E343"/>
    <mergeCell ref="F343:H343"/>
    <mergeCell ref="I343:J343"/>
    <mergeCell ref="A355:B355"/>
    <mergeCell ref="C355:G355"/>
    <mergeCell ref="A356:B356"/>
    <mergeCell ref="C356:G356"/>
    <mergeCell ref="A357:B357"/>
    <mergeCell ref="C357:G357"/>
    <mergeCell ref="A352:B352"/>
    <mergeCell ref="C352:G352"/>
    <mergeCell ref="A353:B353"/>
    <mergeCell ref="C353:G353"/>
    <mergeCell ref="A354:B354"/>
    <mergeCell ref="C354:G354"/>
    <mergeCell ref="A349:B349"/>
    <mergeCell ref="C349:G349"/>
    <mergeCell ref="A350:B350"/>
    <mergeCell ref="C350:G350"/>
    <mergeCell ref="A351:B351"/>
    <mergeCell ref="C351:G351"/>
    <mergeCell ref="A365:B365"/>
    <mergeCell ref="C365:E365"/>
    <mergeCell ref="F365:H365"/>
    <mergeCell ref="I365:J365"/>
    <mergeCell ref="A366:B366"/>
    <mergeCell ref="C366:G366"/>
    <mergeCell ref="B361:C361"/>
    <mergeCell ref="D361:E361"/>
    <mergeCell ref="F361:J361"/>
    <mergeCell ref="A364:B364"/>
    <mergeCell ref="C364:E364"/>
    <mergeCell ref="F364:H364"/>
    <mergeCell ref="I364:J364"/>
    <mergeCell ref="I357:J357"/>
    <mergeCell ref="A358:G358"/>
    <mergeCell ref="A360:B360"/>
    <mergeCell ref="D360:E360"/>
    <mergeCell ref="G360:H360"/>
    <mergeCell ref="I360:J360"/>
    <mergeCell ref="A373:B373"/>
    <mergeCell ref="C373:G373"/>
    <mergeCell ref="A374:B374"/>
    <mergeCell ref="C374:G374"/>
    <mergeCell ref="A375:B375"/>
    <mergeCell ref="C375:G375"/>
    <mergeCell ref="A370:B370"/>
    <mergeCell ref="C370:G370"/>
    <mergeCell ref="A371:B371"/>
    <mergeCell ref="C371:G371"/>
    <mergeCell ref="A372:B372"/>
    <mergeCell ref="C372:G372"/>
    <mergeCell ref="A367:B367"/>
    <mergeCell ref="C367:G367"/>
    <mergeCell ref="A368:B368"/>
    <mergeCell ref="C368:G368"/>
    <mergeCell ref="A369:B369"/>
    <mergeCell ref="C369:G369"/>
    <mergeCell ref="B382:C382"/>
    <mergeCell ref="D382:E382"/>
    <mergeCell ref="F382:J382"/>
    <mergeCell ref="A385:B385"/>
    <mergeCell ref="C385:E385"/>
    <mergeCell ref="F385:H385"/>
    <mergeCell ref="I385:J385"/>
    <mergeCell ref="I378:J378"/>
    <mergeCell ref="A379:G379"/>
    <mergeCell ref="A381:B381"/>
    <mergeCell ref="D381:E381"/>
    <mergeCell ref="G381:H381"/>
    <mergeCell ref="I381:J381"/>
    <mergeCell ref="A376:B376"/>
    <mergeCell ref="C376:G376"/>
    <mergeCell ref="A377:B377"/>
    <mergeCell ref="C377:G377"/>
    <mergeCell ref="A378:B378"/>
    <mergeCell ref="C378:G378"/>
    <mergeCell ref="A391:B391"/>
    <mergeCell ref="C391:G391"/>
    <mergeCell ref="A392:B392"/>
    <mergeCell ref="C392:G392"/>
    <mergeCell ref="A393:B393"/>
    <mergeCell ref="C393:G393"/>
    <mergeCell ref="A388:B388"/>
    <mergeCell ref="C388:G388"/>
    <mergeCell ref="A389:B389"/>
    <mergeCell ref="C389:G389"/>
    <mergeCell ref="A390:B390"/>
    <mergeCell ref="C390:G390"/>
    <mergeCell ref="A386:B386"/>
    <mergeCell ref="C386:E386"/>
    <mergeCell ref="F386:H386"/>
    <mergeCell ref="I386:J386"/>
    <mergeCell ref="A387:B387"/>
    <mergeCell ref="C387:G387"/>
    <mergeCell ref="I399:J399"/>
    <mergeCell ref="A400:G400"/>
    <mergeCell ref="A402:B402"/>
    <mergeCell ref="D402:E402"/>
    <mergeCell ref="G402:H402"/>
    <mergeCell ref="I402:J402"/>
    <mergeCell ref="A397:B397"/>
    <mergeCell ref="C397:G397"/>
    <mergeCell ref="A398:B398"/>
    <mergeCell ref="C398:G398"/>
    <mergeCell ref="A399:B399"/>
    <mergeCell ref="C399:G399"/>
    <mergeCell ref="A394:B394"/>
    <mergeCell ref="C394:G394"/>
    <mergeCell ref="A395:B395"/>
    <mergeCell ref="C395:G395"/>
    <mergeCell ref="A396:B396"/>
    <mergeCell ref="C396:G396"/>
    <mergeCell ref="A409:B409"/>
    <mergeCell ref="C409:G409"/>
    <mergeCell ref="A410:B410"/>
    <mergeCell ref="C410:G410"/>
    <mergeCell ref="A411:B411"/>
    <mergeCell ref="C411:G411"/>
    <mergeCell ref="A407:B407"/>
    <mergeCell ref="C407:E407"/>
    <mergeCell ref="F407:H407"/>
    <mergeCell ref="I407:J407"/>
    <mergeCell ref="A408:B408"/>
    <mergeCell ref="C408:G408"/>
    <mergeCell ref="B403:C403"/>
    <mergeCell ref="D403:E403"/>
    <mergeCell ref="F403:J403"/>
    <mergeCell ref="A406:B406"/>
    <mergeCell ref="C406:E406"/>
    <mergeCell ref="F406:H406"/>
    <mergeCell ref="I406:J406"/>
    <mergeCell ref="A418:B418"/>
    <mergeCell ref="C418:G418"/>
    <mergeCell ref="A419:B419"/>
    <mergeCell ref="C419:G419"/>
    <mergeCell ref="A420:B420"/>
    <mergeCell ref="C420:G420"/>
    <mergeCell ref="A415:B415"/>
    <mergeCell ref="C415:G415"/>
    <mergeCell ref="A416:B416"/>
    <mergeCell ref="C416:G416"/>
    <mergeCell ref="A417:B417"/>
    <mergeCell ref="C417:G417"/>
    <mergeCell ref="A412:B412"/>
    <mergeCell ref="C412:G412"/>
    <mergeCell ref="A413:B413"/>
    <mergeCell ref="C413:G413"/>
    <mergeCell ref="A414:B414"/>
    <mergeCell ref="C414:G414"/>
    <mergeCell ref="A428:B428"/>
    <mergeCell ref="C428:E428"/>
    <mergeCell ref="F428:H428"/>
    <mergeCell ref="I428:J428"/>
    <mergeCell ref="A429:B429"/>
    <mergeCell ref="C429:G429"/>
    <mergeCell ref="B424:C424"/>
    <mergeCell ref="D424:E424"/>
    <mergeCell ref="F424:J424"/>
    <mergeCell ref="A427:B427"/>
    <mergeCell ref="C427:E427"/>
    <mergeCell ref="F427:H427"/>
    <mergeCell ref="I427:J427"/>
    <mergeCell ref="I420:J420"/>
    <mergeCell ref="A421:G421"/>
    <mergeCell ref="A423:B423"/>
    <mergeCell ref="D423:E423"/>
    <mergeCell ref="G423:H423"/>
    <mergeCell ref="I423:J423"/>
    <mergeCell ref="A436:B436"/>
    <mergeCell ref="C436:G436"/>
    <mergeCell ref="A437:B437"/>
    <mergeCell ref="C437:G437"/>
    <mergeCell ref="A438:B438"/>
    <mergeCell ref="C438:G438"/>
    <mergeCell ref="A433:B433"/>
    <mergeCell ref="C433:G433"/>
    <mergeCell ref="A434:B434"/>
    <mergeCell ref="C434:G434"/>
    <mergeCell ref="A435:B435"/>
    <mergeCell ref="C435:G435"/>
    <mergeCell ref="A430:B430"/>
    <mergeCell ref="C430:G430"/>
    <mergeCell ref="A431:B431"/>
    <mergeCell ref="C431:G431"/>
    <mergeCell ref="A432:B432"/>
    <mergeCell ref="C432:G432"/>
    <mergeCell ref="B445:C445"/>
    <mergeCell ref="D445:E445"/>
    <mergeCell ref="F445:J445"/>
    <mergeCell ref="A448:B448"/>
    <mergeCell ref="C448:E448"/>
    <mergeCell ref="F448:H448"/>
    <mergeCell ref="I448:J448"/>
    <mergeCell ref="I441:J441"/>
    <mergeCell ref="A442:G442"/>
    <mergeCell ref="A444:B444"/>
    <mergeCell ref="D444:E444"/>
    <mergeCell ref="G444:H444"/>
    <mergeCell ref="I444:J444"/>
    <mergeCell ref="A439:B439"/>
    <mergeCell ref="C439:G439"/>
    <mergeCell ref="A440:B440"/>
    <mergeCell ref="C440:G440"/>
    <mergeCell ref="A441:B441"/>
    <mergeCell ref="C441:G441"/>
    <mergeCell ref="A454:B454"/>
    <mergeCell ref="C454:G454"/>
    <mergeCell ref="A455:B455"/>
    <mergeCell ref="C455:G455"/>
    <mergeCell ref="A456:B456"/>
    <mergeCell ref="C456:G456"/>
    <mergeCell ref="A451:B451"/>
    <mergeCell ref="C451:G451"/>
    <mergeCell ref="A452:B452"/>
    <mergeCell ref="C452:G452"/>
    <mergeCell ref="A453:B453"/>
    <mergeCell ref="C453:G453"/>
    <mergeCell ref="A449:B449"/>
    <mergeCell ref="C449:E449"/>
    <mergeCell ref="F449:H449"/>
    <mergeCell ref="I449:J449"/>
    <mergeCell ref="A450:B450"/>
    <mergeCell ref="C450:G450"/>
    <mergeCell ref="I462:J462"/>
    <mergeCell ref="A463:G463"/>
    <mergeCell ref="A465:B465"/>
    <mergeCell ref="D465:E465"/>
    <mergeCell ref="G465:H465"/>
    <mergeCell ref="I465:J465"/>
    <mergeCell ref="A460:B460"/>
    <mergeCell ref="C460:G460"/>
    <mergeCell ref="A461:B461"/>
    <mergeCell ref="C461:G461"/>
    <mergeCell ref="A462:B462"/>
    <mergeCell ref="C462:G462"/>
    <mergeCell ref="A457:B457"/>
    <mergeCell ref="C457:G457"/>
    <mergeCell ref="A458:B458"/>
    <mergeCell ref="C458:G458"/>
    <mergeCell ref="A459:B459"/>
    <mergeCell ref="C459:G459"/>
    <mergeCell ref="A472:B472"/>
    <mergeCell ref="C472:G472"/>
    <mergeCell ref="A473:B473"/>
    <mergeCell ref="C473:G473"/>
    <mergeCell ref="A474:B474"/>
    <mergeCell ref="C474:G474"/>
    <mergeCell ref="A470:B470"/>
    <mergeCell ref="C470:E470"/>
    <mergeCell ref="F470:H470"/>
    <mergeCell ref="I470:J470"/>
    <mergeCell ref="A471:B471"/>
    <mergeCell ref="C471:G471"/>
    <mergeCell ref="B466:C466"/>
    <mergeCell ref="D466:E466"/>
    <mergeCell ref="F466:J466"/>
    <mergeCell ref="A469:B469"/>
    <mergeCell ref="C469:E469"/>
    <mergeCell ref="F469:H469"/>
    <mergeCell ref="I469:J469"/>
    <mergeCell ref="A481:B481"/>
    <mergeCell ref="C481:G481"/>
    <mergeCell ref="A482:B482"/>
    <mergeCell ref="C482:G482"/>
    <mergeCell ref="A483:B483"/>
    <mergeCell ref="C483:G483"/>
    <mergeCell ref="A478:B478"/>
    <mergeCell ref="C478:G478"/>
    <mergeCell ref="A479:B479"/>
    <mergeCell ref="C479:G479"/>
    <mergeCell ref="A480:B480"/>
    <mergeCell ref="C480:G480"/>
    <mergeCell ref="A475:B475"/>
    <mergeCell ref="C475:G475"/>
    <mergeCell ref="A476:B476"/>
    <mergeCell ref="C476:G476"/>
    <mergeCell ref="A477:B477"/>
    <mergeCell ref="C477:G477"/>
    <mergeCell ref="A491:B491"/>
    <mergeCell ref="C491:E491"/>
    <mergeCell ref="F491:H491"/>
    <mergeCell ref="I491:J491"/>
    <mergeCell ref="A492:B492"/>
    <mergeCell ref="C492:G492"/>
    <mergeCell ref="B487:C487"/>
    <mergeCell ref="D487:E487"/>
    <mergeCell ref="F487:J487"/>
    <mergeCell ref="A490:B490"/>
    <mergeCell ref="C490:E490"/>
    <mergeCell ref="F490:H490"/>
    <mergeCell ref="I490:J490"/>
    <mergeCell ref="I483:J483"/>
    <mergeCell ref="A484:G484"/>
    <mergeCell ref="A486:B486"/>
    <mergeCell ref="D486:E486"/>
    <mergeCell ref="G486:H486"/>
    <mergeCell ref="I486:J486"/>
    <mergeCell ref="A499:B499"/>
    <mergeCell ref="C499:G499"/>
    <mergeCell ref="A500:B500"/>
    <mergeCell ref="C500:G500"/>
    <mergeCell ref="A501:B501"/>
    <mergeCell ref="C501:G501"/>
    <mergeCell ref="A496:B496"/>
    <mergeCell ref="C496:G496"/>
    <mergeCell ref="A497:B497"/>
    <mergeCell ref="C497:G497"/>
    <mergeCell ref="A498:B498"/>
    <mergeCell ref="C498:G498"/>
    <mergeCell ref="A493:B493"/>
    <mergeCell ref="C493:G493"/>
    <mergeCell ref="A494:B494"/>
    <mergeCell ref="C494:G494"/>
    <mergeCell ref="A495:B495"/>
    <mergeCell ref="C495:G495"/>
    <mergeCell ref="B508:C508"/>
    <mergeCell ref="D508:E508"/>
    <mergeCell ref="F508:J508"/>
    <mergeCell ref="A511:B511"/>
    <mergeCell ref="C511:E511"/>
    <mergeCell ref="F511:H511"/>
    <mergeCell ref="I511:J511"/>
    <mergeCell ref="I504:J504"/>
    <mergeCell ref="A505:G505"/>
    <mergeCell ref="A507:B507"/>
    <mergeCell ref="D507:E507"/>
    <mergeCell ref="G507:H507"/>
    <mergeCell ref="I507:J507"/>
    <mergeCell ref="A502:B502"/>
    <mergeCell ref="C502:G502"/>
    <mergeCell ref="A503:B503"/>
    <mergeCell ref="C503:G503"/>
    <mergeCell ref="A504:B504"/>
    <mergeCell ref="C504:G504"/>
    <mergeCell ref="A517:B517"/>
    <mergeCell ref="C517:G517"/>
    <mergeCell ref="A518:B518"/>
    <mergeCell ref="C518:G518"/>
    <mergeCell ref="A519:B519"/>
    <mergeCell ref="C519:G519"/>
    <mergeCell ref="A514:B514"/>
    <mergeCell ref="C514:G514"/>
    <mergeCell ref="A515:B515"/>
    <mergeCell ref="C515:G515"/>
    <mergeCell ref="A516:B516"/>
    <mergeCell ref="C516:G516"/>
    <mergeCell ref="A512:B512"/>
    <mergeCell ref="C512:E512"/>
    <mergeCell ref="F512:H512"/>
    <mergeCell ref="I512:J512"/>
    <mergeCell ref="A513:B513"/>
    <mergeCell ref="C513:G513"/>
    <mergeCell ref="I525:J525"/>
    <mergeCell ref="A526:G526"/>
    <mergeCell ref="A528:B528"/>
    <mergeCell ref="D528:E528"/>
    <mergeCell ref="G528:H528"/>
    <mergeCell ref="I528:J528"/>
    <mergeCell ref="A523:B523"/>
    <mergeCell ref="C523:G523"/>
    <mergeCell ref="A524:B524"/>
    <mergeCell ref="C524:G524"/>
    <mergeCell ref="A525:B525"/>
    <mergeCell ref="C525:G525"/>
    <mergeCell ref="A520:B520"/>
    <mergeCell ref="C520:G520"/>
    <mergeCell ref="A521:B521"/>
    <mergeCell ref="C521:G521"/>
    <mergeCell ref="A522:B522"/>
    <mergeCell ref="C522:G522"/>
    <mergeCell ref="A535:B535"/>
    <mergeCell ref="C535:G535"/>
    <mergeCell ref="A536:B536"/>
    <mergeCell ref="C536:G536"/>
    <mergeCell ref="A537:B537"/>
    <mergeCell ref="C537:G537"/>
    <mergeCell ref="A533:B533"/>
    <mergeCell ref="C533:E533"/>
    <mergeCell ref="F533:H533"/>
    <mergeCell ref="I533:J533"/>
    <mergeCell ref="A534:B534"/>
    <mergeCell ref="C534:G534"/>
    <mergeCell ref="B529:C529"/>
    <mergeCell ref="D529:E529"/>
    <mergeCell ref="F529:J529"/>
    <mergeCell ref="A532:B532"/>
    <mergeCell ref="C532:E532"/>
    <mergeCell ref="F532:H532"/>
    <mergeCell ref="I532:J532"/>
    <mergeCell ref="A544:B544"/>
    <mergeCell ref="C544:G544"/>
    <mergeCell ref="A545:B545"/>
    <mergeCell ref="C545:G545"/>
    <mergeCell ref="A546:B546"/>
    <mergeCell ref="C546:G546"/>
    <mergeCell ref="A541:B541"/>
    <mergeCell ref="C541:G541"/>
    <mergeCell ref="A542:B542"/>
    <mergeCell ref="C542:G542"/>
    <mergeCell ref="A543:B543"/>
    <mergeCell ref="C543:G543"/>
    <mergeCell ref="A538:B538"/>
    <mergeCell ref="C538:G538"/>
    <mergeCell ref="A539:B539"/>
    <mergeCell ref="C539:G539"/>
    <mergeCell ref="A540:B540"/>
    <mergeCell ref="C540:G540"/>
    <mergeCell ref="A554:B554"/>
    <mergeCell ref="C554:E554"/>
    <mergeCell ref="F554:H554"/>
    <mergeCell ref="I554:J554"/>
    <mergeCell ref="A555:B555"/>
    <mergeCell ref="C555:G555"/>
    <mergeCell ref="B550:C550"/>
    <mergeCell ref="D550:E550"/>
    <mergeCell ref="F550:J550"/>
    <mergeCell ref="A553:B553"/>
    <mergeCell ref="C553:E553"/>
    <mergeCell ref="F553:H553"/>
    <mergeCell ref="I553:J553"/>
    <mergeCell ref="I546:J546"/>
    <mergeCell ref="A547:G547"/>
    <mergeCell ref="A549:B549"/>
    <mergeCell ref="D549:E549"/>
    <mergeCell ref="G549:H549"/>
    <mergeCell ref="I549:J549"/>
    <mergeCell ref="A562:B562"/>
    <mergeCell ref="C562:G562"/>
    <mergeCell ref="A563:B563"/>
    <mergeCell ref="C563:G563"/>
    <mergeCell ref="A564:B564"/>
    <mergeCell ref="C564:G564"/>
    <mergeCell ref="A559:B559"/>
    <mergeCell ref="C559:G559"/>
    <mergeCell ref="A560:B560"/>
    <mergeCell ref="C560:G560"/>
    <mergeCell ref="A561:B561"/>
    <mergeCell ref="C561:G561"/>
    <mergeCell ref="A556:B556"/>
    <mergeCell ref="C556:G556"/>
    <mergeCell ref="A557:B557"/>
    <mergeCell ref="C557:G557"/>
    <mergeCell ref="A558:B558"/>
    <mergeCell ref="C558:G558"/>
    <mergeCell ref="B571:C571"/>
    <mergeCell ref="D571:E571"/>
    <mergeCell ref="F571:J571"/>
    <mergeCell ref="A574:B574"/>
    <mergeCell ref="C574:E574"/>
    <mergeCell ref="F574:H574"/>
    <mergeCell ref="I574:J574"/>
    <mergeCell ref="I567:J567"/>
    <mergeCell ref="A568:G568"/>
    <mergeCell ref="A570:B570"/>
    <mergeCell ref="D570:E570"/>
    <mergeCell ref="G570:H570"/>
    <mergeCell ref="I570:J570"/>
    <mergeCell ref="A565:B565"/>
    <mergeCell ref="C565:G565"/>
    <mergeCell ref="A566:B566"/>
    <mergeCell ref="C566:G566"/>
    <mergeCell ref="A567:B567"/>
    <mergeCell ref="C567:G567"/>
    <mergeCell ref="A580:B580"/>
    <mergeCell ref="C580:G580"/>
    <mergeCell ref="A581:B581"/>
    <mergeCell ref="C581:G581"/>
    <mergeCell ref="A582:B582"/>
    <mergeCell ref="C582:G582"/>
    <mergeCell ref="A577:B577"/>
    <mergeCell ref="C577:G577"/>
    <mergeCell ref="A578:B578"/>
    <mergeCell ref="C578:G578"/>
    <mergeCell ref="A579:B579"/>
    <mergeCell ref="C579:G579"/>
    <mergeCell ref="A575:B575"/>
    <mergeCell ref="C575:E575"/>
    <mergeCell ref="F575:H575"/>
    <mergeCell ref="I575:J575"/>
    <mergeCell ref="A576:B576"/>
    <mergeCell ref="C576:G576"/>
    <mergeCell ref="I588:J588"/>
    <mergeCell ref="A589:G589"/>
    <mergeCell ref="A591:B591"/>
    <mergeCell ref="D591:E591"/>
    <mergeCell ref="G591:H591"/>
    <mergeCell ref="I591:J591"/>
    <mergeCell ref="A586:B586"/>
    <mergeCell ref="C586:G586"/>
    <mergeCell ref="A587:B587"/>
    <mergeCell ref="C587:G587"/>
    <mergeCell ref="A588:B588"/>
    <mergeCell ref="C588:G588"/>
    <mergeCell ref="A583:B583"/>
    <mergeCell ref="C583:G583"/>
    <mergeCell ref="A584:B584"/>
    <mergeCell ref="C584:G584"/>
    <mergeCell ref="A585:B585"/>
    <mergeCell ref="C585:G585"/>
    <mergeCell ref="A598:B598"/>
    <mergeCell ref="C598:G598"/>
    <mergeCell ref="A599:B599"/>
    <mergeCell ref="C599:G599"/>
    <mergeCell ref="A600:B600"/>
    <mergeCell ref="C600:G600"/>
    <mergeCell ref="A596:B596"/>
    <mergeCell ref="C596:E596"/>
    <mergeCell ref="F596:H596"/>
    <mergeCell ref="I596:J596"/>
    <mergeCell ref="A597:B597"/>
    <mergeCell ref="C597:G597"/>
    <mergeCell ref="B592:C592"/>
    <mergeCell ref="D592:E592"/>
    <mergeCell ref="F592:J592"/>
    <mergeCell ref="A595:B595"/>
    <mergeCell ref="C595:E595"/>
    <mergeCell ref="F595:H595"/>
    <mergeCell ref="I595:J595"/>
    <mergeCell ref="A607:B607"/>
    <mergeCell ref="C607:G607"/>
    <mergeCell ref="A608:B608"/>
    <mergeCell ref="C608:G608"/>
    <mergeCell ref="A609:B609"/>
    <mergeCell ref="C609:G609"/>
    <mergeCell ref="A604:B604"/>
    <mergeCell ref="C604:G604"/>
    <mergeCell ref="A605:B605"/>
    <mergeCell ref="C605:G605"/>
    <mergeCell ref="A606:B606"/>
    <mergeCell ref="C606:G606"/>
    <mergeCell ref="A601:B601"/>
    <mergeCell ref="C601:G601"/>
    <mergeCell ref="A602:B602"/>
    <mergeCell ref="C602:G602"/>
    <mergeCell ref="A603:B603"/>
    <mergeCell ref="C603:G603"/>
    <mergeCell ref="A617:B617"/>
    <mergeCell ref="C617:E617"/>
    <mergeCell ref="F617:H617"/>
    <mergeCell ref="I617:J617"/>
    <mergeCell ref="A618:B618"/>
    <mergeCell ref="C618:G618"/>
    <mergeCell ref="B613:C613"/>
    <mergeCell ref="D613:E613"/>
    <mergeCell ref="F613:J613"/>
    <mergeCell ref="A616:B616"/>
    <mergeCell ref="C616:E616"/>
    <mergeCell ref="F616:H616"/>
    <mergeCell ref="I616:J616"/>
    <mergeCell ref="I609:J609"/>
    <mergeCell ref="A610:G610"/>
    <mergeCell ref="A612:B612"/>
    <mergeCell ref="D612:E612"/>
    <mergeCell ref="G612:H612"/>
    <mergeCell ref="I612:J612"/>
    <mergeCell ref="A625:B625"/>
    <mergeCell ref="C625:G625"/>
    <mergeCell ref="A626:B626"/>
    <mergeCell ref="C626:G626"/>
    <mergeCell ref="A627:B627"/>
    <mergeCell ref="C627:G627"/>
    <mergeCell ref="A622:B622"/>
    <mergeCell ref="C622:G622"/>
    <mergeCell ref="A623:B623"/>
    <mergeCell ref="C623:G623"/>
    <mergeCell ref="A624:B624"/>
    <mergeCell ref="C624:G624"/>
    <mergeCell ref="A619:B619"/>
    <mergeCell ref="C619:G619"/>
    <mergeCell ref="A620:B620"/>
    <mergeCell ref="C620:G620"/>
    <mergeCell ref="A621:B621"/>
    <mergeCell ref="C621:G621"/>
    <mergeCell ref="B634:C634"/>
    <mergeCell ref="D634:E634"/>
    <mergeCell ref="F634:J634"/>
    <mergeCell ref="A637:B637"/>
    <mergeCell ref="C637:E637"/>
    <mergeCell ref="F637:H637"/>
    <mergeCell ref="I637:J637"/>
    <mergeCell ref="I630:J630"/>
    <mergeCell ref="A631:G631"/>
    <mergeCell ref="A633:B633"/>
    <mergeCell ref="D633:E633"/>
    <mergeCell ref="G633:H633"/>
    <mergeCell ref="I633:J633"/>
    <mergeCell ref="A628:B628"/>
    <mergeCell ref="C628:G628"/>
    <mergeCell ref="A629:B629"/>
    <mergeCell ref="C629:G629"/>
    <mergeCell ref="A630:B630"/>
    <mergeCell ref="C630:G630"/>
    <mergeCell ref="A643:B643"/>
    <mergeCell ref="C643:G643"/>
    <mergeCell ref="A644:B644"/>
    <mergeCell ref="C644:G644"/>
    <mergeCell ref="A645:B645"/>
    <mergeCell ref="C645:G645"/>
    <mergeCell ref="A640:B640"/>
    <mergeCell ref="C640:G640"/>
    <mergeCell ref="A641:B641"/>
    <mergeCell ref="C641:G641"/>
    <mergeCell ref="A642:B642"/>
    <mergeCell ref="C642:G642"/>
    <mergeCell ref="A638:B638"/>
    <mergeCell ref="C638:E638"/>
    <mergeCell ref="F638:H638"/>
    <mergeCell ref="I638:J638"/>
    <mergeCell ref="A639:B639"/>
    <mergeCell ref="C639:G639"/>
    <mergeCell ref="I651:J651"/>
    <mergeCell ref="A652:G652"/>
    <mergeCell ref="A654:B654"/>
    <mergeCell ref="D654:E654"/>
    <mergeCell ref="G654:H654"/>
    <mergeCell ref="I654:J654"/>
    <mergeCell ref="A649:B649"/>
    <mergeCell ref="C649:G649"/>
    <mergeCell ref="A650:B650"/>
    <mergeCell ref="C650:G650"/>
    <mergeCell ref="A651:B651"/>
    <mergeCell ref="C651:G651"/>
    <mergeCell ref="A646:B646"/>
    <mergeCell ref="C646:G646"/>
    <mergeCell ref="A647:B647"/>
    <mergeCell ref="C647:G647"/>
    <mergeCell ref="A648:B648"/>
    <mergeCell ref="C648:G648"/>
    <mergeCell ref="A661:B661"/>
    <mergeCell ref="C661:G661"/>
    <mergeCell ref="A662:B662"/>
    <mergeCell ref="C662:G662"/>
    <mergeCell ref="A663:B663"/>
    <mergeCell ref="C663:G663"/>
    <mergeCell ref="A659:B659"/>
    <mergeCell ref="C659:E659"/>
    <mergeCell ref="F659:H659"/>
    <mergeCell ref="I659:J659"/>
    <mergeCell ref="A660:B660"/>
    <mergeCell ref="C660:G660"/>
    <mergeCell ref="B655:C655"/>
    <mergeCell ref="D655:E655"/>
    <mergeCell ref="F655:J655"/>
    <mergeCell ref="A658:B658"/>
    <mergeCell ref="C658:E658"/>
    <mergeCell ref="F658:H658"/>
    <mergeCell ref="I658:J658"/>
    <mergeCell ref="A670:B670"/>
    <mergeCell ref="C670:G670"/>
    <mergeCell ref="A671:B671"/>
    <mergeCell ref="C671:G671"/>
    <mergeCell ref="A672:B672"/>
    <mergeCell ref="C672:G672"/>
    <mergeCell ref="A667:B667"/>
    <mergeCell ref="C667:G667"/>
    <mergeCell ref="A668:B668"/>
    <mergeCell ref="C668:G668"/>
    <mergeCell ref="A669:B669"/>
    <mergeCell ref="C669:G669"/>
    <mergeCell ref="A664:B664"/>
    <mergeCell ref="C664:G664"/>
    <mergeCell ref="A665:B665"/>
    <mergeCell ref="C665:G665"/>
    <mergeCell ref="A666:B666"/>
    <mergeCell ref="C666:G666"/>
    <mergeCell ref="A680:B680"/>
    <mergeCell ref="C680:E680"/>
    <mergeCell ref="F680:H680"/>
    <mergeCell ref="I680:J680"/>
    <mergeCell ref="A681:B681"/>
    <mergeCell ref="C681:G681"/>
    <mergeCell ref="B676:C676"/>
    <mergeCell ref="D676:E676"/>
    <mergeCell ref="F676:J676"/>
    <mergeCell ref="A679:B679"/>
    <mergeCell ref="C679:E679"/>
    <mergeCell ref="F679:H679"/>
    <mergeCell ref="I679:J679"/>
    <mergeCell ref="I672:J672"/>
    <mergeCell ref="A673:G673"/>
    <mergeCell ref="A675:B675"/>
    <mergeCell ref="D675:E675"/>
    <mergeCell ref="G675:H675"/>
    <mergeCell ref="I675:J675"/>
    <mergeCell ref="A688:B688"/>
    <mergeCell ref="C688:G688"/>
    <mergeCell ref="A689:B689"/>
    <mergeCell ref="C689:G689"/>
    <mergeCell ref="A690:B690"/>
    <mergeCell ref="C690:G690"/>
    <mergeCell ref="A685:B685"/>
    <mergeCell ref="C685:G685"/>
    <mergeCell ref="A686:B686"/>
    <mergeCell ref="C686:G686"/>
    <mergeCell ref="A687:B687"/>
    <mergeCell ref="C687:G687"/>
    <mergeCell ref="A682:B682"/>
    <mergeCell ref="C682:G682"/>
    <mergeCell ref="A683:B683"/>
    <mergeCell ref="C683:G683"/>
    <mergeCell ref="A684:B684"/>
    <mergeCell ref="C684:G684"/>
    <mergeCell ref="B697:C697"/>
    <mergeCell ref="D697:E697"/>
    <mergeCell ref="F697:J697"/>
    <mergeCell ref="A700:B700"/>
    <mergeCell ref="C700:E700"/>
    <mergeCell ref="F700:H700"/>
    <mergeCell ref="I700:J700"/>
    <mergeCell ref="I693:J693"/>
    <mergeCell ref="A694:G694"/>
    <mergeCell ref="A696:B696"/>
    <mergeCell ref="D696:E696"/>
    <mergeCell ref="G696:H696"/>
    <mergeCell ref="I696:J696"/>
    <mergeCell ref="A691:B691"/>
    <mergeCell ref="C691:G691"/>
    <mergeCell ref="A692:B692"/>
    <mergeCell ref="C692:G692"/>
    <mergeCell ref="A693:B693"/>
    <mergeCell ref="C693:G693"/>
    <mergeCell ref="A706:B706"/>
    <mergeCell ref="C706:G706"/>
    <mergeCell ref="A707:B707"/>
    <mergeCell ref="C707:G707"/>
    <mergeCell ref="A708:B708"/>
    <mergeCell ref="C708:G708"/>
    <mergeCell ref="A703:B703"/>
    <mergeCell ref="C703:G703"/>
    <mergeCell ref="A704:B704"/>
    <mergeCell ref="C704:G704"/>
    <mergeCell ref="A705:B705"/>
    <mergeCell ref="C705:G705"/>
    <mergeCell ref="A701:B701"/>
    <mergeCell ref="C701:E701"/>
    <mergeCell ref="F701:H701"/>
    <mergeCell ref="I701:J701"/>
    <mergeCell ref="A702:B702"/>
    <mergeCell ref="C702:G702"/>
    <mergeCell ref="I714:J714"/>
    <mergeCell ref="A715:G715"/>
    <mergeCell ref="A717:B717"/>
    <mergeCell ref="D717:E717"/>
    <mergeCell ref="G717:H717"/>
    <mergeCell ref="I717:J717"/>
    <mergeCell ref="A712:B712"/>
    <mergeCell ref="C712:G712"/>
    <mergeCell ref="A713:B713"/>
    <mergeCell ref="C713:G713"/>
    <mergeCell ref="A714:B714"/>
    <mergeCell ref="C714:G714"/>
    <mergeCell ref="A709:B709"/>
    <mergeCell ref="C709:G709"/>
    <mergeCell ref="A710:B710"/>
    <mergeCell ref="C710:G710"/>
    <mergeCell ref="A711:B711"/>
    <mergeCell ref="C711:G711"/>
    <mergeCell ref="A724:B724"/>
    <mergeCell ref="C724:G724"/>
    <mergeCell ref="A725:B725"/>
    <mergeCell ref="C725:G725"/>
    <mergeCell ref="A726:B726"/>
    <mergeCell ref="C726:G726"/>
    <mergeCell ref="A722:B722"/>
    <mergeCell ref="C722:E722"/>
    <mergeCell ref="F722:H722"/>
    <mergeCell ref="I722:J722"/>
    <mergeCell ref="A723:B723"/>
    <mergeCell ref="C723:G723"/>
    <mergeCell ref="B718:C718"/>
    <mergeCell ref="D718:E718"/>
    <mergeCell ref="F718:J718"/>
    <mergeCell ref="A721:B721"/>
    <mergeCell ref="C721:E721"/>
    <mergeCell ref="F721:H721"/>
    <mergeCell ref="I721:J721"/>
    <mergeCell ref="A733:B733"/>
    <mergeCell ref="C733:G733"/>
    <mergeCell ref="A734:B734"/>
    <mergeCell ref="C734:G734"/>
    <mergeCell ref="A735:B735"/>
    <mergeCell ref="C735:G735"/>
    <mergeCell ref="A730:B730"/>
    <mergeCell ref="C730:G730"/>
    <mergeCell ref="A731:B731"/>
    <mergeCell ref="C731:G731"/>
    <mergeCell ref="A732:B732"/>
    <mergeCell ref="C732:G732"/>
    <mergeCell ref="A727:B727"/>
    <mergeCell ref="C727:G727"/>
    <mergeCell ref="A728:B728"/>
    <mergeCell ref="C728:G728"/>
    <mergeCell ref="A729:B729"/>
    <mergeCell ref="C729:G729"/>
    <mergeCell ref="A743:B743"/>
    <mergeCell ref="C743:E743"/>
    <mergeCell ref="F743:H743"/>
    <mergeCell ref="I743:J743"/>
    <mergeCell ref="A744:B744"/>
    <mergeCell ref="C744:G744"/>
    <mergeCell ref="B739:C739"/>
    <mergeCell ref="D739:E739"/>
    <mergeCell ref="F739:J739"/>
    <mergeCell ref="A742:B742"/>
    <mergeCell ref="C742:E742"/>
    <mergeCell ref="F742:H742"/>
    <mergeCell ref="I742:J742"/>
    <mergeCell ref="I735:J735"/>
    <mergeCell ref="A736:G736"/>
    <mergeCell ref="A738:B738"/>
    <mergeCell ref="D738:E738"/>
    <mergeCell ref="G738:H738"/>
    <mergeCell ref="I738:J738"/>
    <mergeCell ref="A751:B751"/>
    <mergeCell ref="C751:G751"/>
    <mergeCell ref="A752:B752"/>
    <mergeCell ref="C752:G752"/>
    <mergeCell ref="A753:B753"/>
    <mergeCell ref="C753:G753"/>
    <mergeCell ref="A748:B748"/>
    <mergeCell ref="C748:G748"/>
    <mergeCell ref="A749:B749"/>
    <mergeCell ref="C749:G749"/>
    <mergeCell ref="A750:B750"/>
    <mergeCell ref="C750:G750"/>
    <mergeCell ref="A745:B745"/>
    <mergeCell ref="C745:G745"/>
    <mergeCell ref="A746:B746"/>
    <mergeCell ref="C746:G746"/>
    <mergeCell ref="A747:B747"/>
    <mergeCell ref="C747:G747"/>
    <mergeCell ref="B760:C760"/>
    <mergeCell ref="D760:E760"/>
    <mergeCell ref="F760:J760"/>
    <mergeCell ref="A763:B763"/>
    <mergeCell ref="C763:E763"/>
    <mergeCell ref="F763:H763"/>
    <mergeCell ref="I763:J763"/>
    <mergeCell ref="I756:J756"/>
    <mergeCell ref="A757:G757"/>
    <mergeCell ref="A759:B759"/>
    <mergeCell ref="D759:E759"/>
    <mergeCell ref="G759:H759"/>
    <mergeCell ref="I759:J759"/>
    <mergeCell ref="A754:B754"/>
    <mergeCell ref="C754:G754"/>
    <mergeCell ref="A755:B755"/>
    <mergeCell ref="C755:G755"/>
    <mergeCell ref="A756:B756"/>
    <mergeCell ref="C756:G756"/>
    <mergeCell ref="A769:B769"/>
    <mergeCell ref="C769:G769"/>
    <mergeCell ref="A770:B770"/>
    <mergeCell ref="C770:G770"/>
    <mergeCell ref="A771:B771"/>
    <mergeCell ref="C771:G771"/>
    <mergeCell ref="A766:B766"/>
    <mergeCell ref="C766:G766"/>
    <mergeCell ref="A767:B767"/>
    <mergeCell ref="C767:G767"/>
    <mergeCell ref="A768:B768"/>
    <mergeCell ref="C768:G768"/>
    <mergeCell ref="A764:B764"/>
    <mergeCell ref="C764:E764"/>
    <mergeCell ref="F764:H764"/>
    <mergeCell ref="I764:J764"/>
    <mergeCell ref="A765:B765"/>
    <mergeCell ref="C765:G765"/>
    <mergeCell ref="I777:J777"/>
    <mergeCell ref="A778:G778"/>
    <mergeCell ref="A780:B780"/>
    <mergeCell ref="D780:E780"/>
    <mergeCell ref="G780:H780"/>
    <mergeCell ref="I780:J780"/>
    <mergeCell ref="A775:B775"/>
    <mergeCell ref="C775:G775"/>
    <mergeCell ref="A776:B776"/>
    <mergeCell ref="C776:G776"/>
    <mergeCell ref="A777:B777"/>
    <mergeCell ref="C777:G777"/>
    <mergeCell ref="A772:B772"/>
    <mergeCell ref="C772:G772"/>
    <mergeCell ref="A773:B773"/>
    <mergeCell ref="C773:G773"/>
    <mergeCell ref="A774:B774"/>
    <mergeCell ref="C774:G774"/>
    <mergeCell ref="A787:B787"/>
    <mergeCell ref="C787:G787"/>
    <mergeCell ref="A788:B788"/>
    <mergeCell ref="C788:G788"/>
    <mergeCell ref="A789:B789"/>
    <mergeCell ref="C789:G789"/>
    <mergeCell ref="A785:B785"/>
    <mergeCell ref="C785:E785"/>
    <mergeCell ref="F785:H785"/>
    <mergeCell ref="I785:J785"/>
    <mergeCell ref="A786:B786"/>
    <mergeCell ref="C786:G786"/>
    <mergeCell ref="B781:C781"/>
    <mergeCell ref="D781:E781"/>
    <mergeCell ref="F781:J781"/>
    <mergeCell ref="A784:B784"/>
    <mergeCell ref="C784:E784"/>
    <mergeCell ref="F784:H784"/>
    <mergeCell ref="I784:J784"/>
    <mergeCell ref="A796:B796"/>
    <mergeCell ref="C796:G796"/>
    <mergeCell ref="A797:B797"/>
    <mergeCell ref="C797:G797"/>
    <mergeCell ref="A798:B798"/>
    <mergeCell ref="C798:G798"/>
    <mergeCell ref="A793:B793"/>
    <mergeCell ref="C793:G793"/>
    <mergeCell ref="A794:B794"/>
    <mergeCell ref="C794:G794"/>
    <mergeCell ref="A795:B795"/>
    <mergeCell ref="C795:G795"/>
    <mergeCell ref="A790:B790"/>
    <mergeCell ref="C790:G790"/>
    <mergeCell ref="A791:B791"/>
    <mergeCell ref="C791:G791"/>
    <mergeCell ref="A792:B792"/>
    <mergeCell ref="C792:G792"/>
    <mergeCell ref="A806:B806"/>
    <mergeCell ref="C806:E806"/>
    <mergeCell ref="F806:H806"/>
    <mergeCell ref="I806:J806"/>
    <mergeCell ref="A807:B807"/>
    <mergeCell ref="C807:G807"/>
    <mergeCell ref="B802:C802"/>
    <mergeCell ref="D802:E802"/>
    <mergeCell ref="F802:J802"/>
    <mergeCell ref="A805:B805"/>
    <mergeCell ref="C805:E805"/>
    <mergeCell ref="F805:H805"/>
    <mergeCell ref="I805:J805"/>
    <mergeCell ref="I798:J798"/>
    <mergeCell ref="A799:G799"/>
    <mergeCell ref="A801:B801"/>
    <mergeCell ref="D801:E801"/>
    <mergeCell ref="G801:H801"/>
    <mergeCell ref="I801:J801"/>
    <mergeCell ref="A814:B814"/>
    <mergeCell ref="C814:G814"/>
    <mergeCell ref="A815:B815"/>
    <mergeCell ref="C815:G815"/>
    <mergeCell ref="A816:B816"/>
    <mergeCell ref="C816:G816"/>
    <mergeCell ref="A811:B811"/>
    <mergeCell ref="C811:G811"/>
    <mergeCell ref="A812:B812"/>
    <mergeCell ref="C812:G812"/>
    <mergeCell ref="A813:B813"/>
    <mergeCell ref="C813:G813"/>
    <mergeCell ref="A808:B808"/>
    <mergeCell ref="C808:G808"/>
    <mergeCell ref="A809:B809"/>
    <mergeCell ref="C809:G809"/>
    <mergeCell ref="A810:B810"/>
    <mergeCell ref="C810:G810"/>
    <mergeCell ref="B823:C823"/>
    <mergeCell ref="D823:E823"/>
    <mergeCell ref="F823:J823"/>
    <mergeCell ref="A826:B826"/>
    <mergeCell ref="C826:E826"/>
    <mergeCell ref="F826:H826"/>
    <mergeCell ref="I826:J826"/>
    <mergeCell ref="I819:J819"/>
    <mergeCell ref="A820:G820"/>
    <mergeCell ref="A822:B822"/>
    <mergeCell ref="D822:E822"/>
    <mergeCell ref="G822:H822"/>
    <mergeCell ref="I822:J822"/>
    <mergeCell ref="A817:B817"/>
    <mergeCell ref="C817:G817"/>
    <mergeCell ref="A818:B818"/>
    <mergeCell ref="C818:G818"/>
    <mergeCell ref="A819:B819"/>
    <mergeCell ref="C819:G819"/>
    <mergeCell ref="A832:B832"/>
    <mergeCell ref="C832:G832"/>
    <mergeCell ref="A833:B833"/>
    <mergeCell ref="C833:G833"/>
    <mergeCell ref="A834:B834"/>
    <mergeCell ref="C834:G834"/>
    <mergeCell ref="A829:B829"/>
    <mergeCell ref="C829:G829"/>
    <mergeCell ref="A830:B830"/>
    <mergeCell ref="C830:G830"/>
    <mergeCell ref="A831:B831"/>
    <mergeCell ref="C831:G831"/>
    <mergeCell ref="A827:B827"/>
    <mergeCell ref="C827:E827"/>
    <mergeCell ref="F827:H827"/>
    <mergeCell ref="I827:J827"/>
    <mergeCell ref="A828:B828"/>
    <mergeCell ref="C828:G828"/>
    <mergeCell ref="I840:J840"/>
    <mergeCell ref="A841:G841"/>
    <mergeCell ref="A843:B843"/>
    <mergeCell ref="D843:E843"/>
    <mergeCell ref="G843:H843"/>
    <mergeCell ref="I843:J843"/>
    <mergeCell ref="A838:B838"/>
    <mergeCell ref="C838:G838"/>
    <mergeCell ref="A839:B839"/>
    <mergeCell ref="C839:G839"/>
    <mergeCell ref="A840:B840"/>
    <mergeCell ref="C840:G840"/>
    <mergeCell ref="A835:B835"/>
    <mergeCell ref="C835:G835"/>
    <mergeCell ref="A836:B836"/>
    <mergeCell ref="C836:G836"/>
    <mergeCell ref="A837:B837"/>
    <mergeCell ref="C837:G837"/>
    <mergeCell ref="A850:B850"/>
    <mergeCell ref="C850:G850"/>
    <mergeCell ref="A851:B851"/>
    <mergeCell ref="C851:G851"/>
    <mergeCell ref="A852:B852"/>
    <mergeCell ref="C852:G852"/>
    <mergeCell ref="A848:B848"/>
    <mergeCell ref="C848:E848"/>
    <mergeCell ref="F848:H848"/>
    <mergeCell ref="I848:J848"/>
    <mergeCell ref="A849:B849"/>
    <mergeCell ref="C849:G849"/>
    <mergeCell ref="B844:C844"/>
    <mergeCell ref="D844:E844"/>
    <mergeCell ref="F844:J844"/>
    <mergeCell ref="A847:B847"/>
    <mergeCell ref="C847:E847"/>
    <mergeCell ref="F847:H847"/>
    <mergeCell ref="I847:J847"/>
    <mergeCell ref="A859:B859"/>
    <mergeCell ref="C859:G859"/>
    <mergeCell ref="A860:B860"/>
    <mergeCell ref="C860:G860"/>
    <mergeCell ref="A861:B861"/>
    <mergeCell ref="C861:G861"/>
    <mergeCell ref="A856:B856"/>
    <mergeCell ref="C856:G856"/>
    <mergeCell ref="A857:B857"/>
    <mergeCell ref="C857:G857"/>
    <mergeCell ref="A858:B858"/>
    <mergeCell ref="C858:G858"/>
    <mergeCell ref="A853:B853"/>
    <mergeCell ref="C853:G853"/>
    <mergeCell ref="A854:B854"/>
    <mergeCell ref="C854:G854"/>
    <mergeCell ref="A855:B855"/>
    <mergeCell ref="C855:G855"/>
    <mergeCell ref="A869:B869"/>
    <mergeCell ref="C869:E869"/>
    <mergeCell ref="F869:H869"/>
    <mergeCell ref="I869:J869"/>
    <mergeCell ref="A870:B870"/>
    <mergeCell ref="C870:G870"/>
    <mergeCell ref="B865:C865"/>
    <mergeCell ref="D865:E865"/>
    <mergeCell ref="F865:J865"/>
    <mergeCell ref="A868:B868"/>
    <mergeCell ref="C868:E868"/>
    <mergeCell ref="F868:H868"/>
    <mergeCell ref="I868:J868"/>
    <mergeCell ref="I861:J861"/>
    <mergeCell ref="A862:G862"/>
    <mergeCell ref="A864:B864"/>
    <mergeCell ref="D864:E864"/>
    <mergeCell ref="G864:H864"/>
    <mergeCell ref="I864:J864"/>
    <mergeCell ref="A877:B877"/>
    <mergeCell ref="C877:G877"/>
    <mergeCell ref="A878:B878"/>
    <mergeCell ref="C878:G878"/>
    <mergeCell ref="A879:B879"/>
    <mergeCell ref="C879:G879"/>
    <mergeCell ref="A874:B874"/>
    <mergeCell ref="C874:G874"/>
    <mergeCell ref="A875:B875"/>
    <mergeCell ref="C875:G875"/>
    <mergeCell ref="A876:B876"/>
    <mergeCell ref="C876:G876"/>
    <mergeCell ref="A871:B871"/>
    <mergeCell ref="C871:G871"/>
    <mergeCell ref="A872:B872"/>
    <mergeCell ref="C872:G872"/>
    <mergeCell ref="A873:B873"/>
    <mergeCell ref="C873:G873"/>
    <mergeCell ref="B886:C886"/>
    <mergeCell ref="D886:E886"/>
    <mergeCell ref="F886:J886"/>
    <mergeCell ref="A889:B889"/>
    <mergeCell ref="C889:E889"/>
    <mergeCell ref="F889:H889"/>
    <mergeCell ref="I889:J889"/>
    <mergeCell ref="I882:J882"/>
    <mergeCell ref="A883:G883"/>
    <mergeCell ref="A885:B885"/>
    <mergeCell ref="D885:E885"/>
    <mergeCell ref="G885:H885"/>
    <mergeCell ref="I885:J885"/>
    <mergeCell ref="A880:B880"/>
    <mergeCell ref="C880:G880"/>
    <mergeCell ref="A881:B881"/>
    <mergeCell ref="C881:G881"/>
    <mergeCell ref="A882:B882"/>
    <mergeCell ref="C882:G882"/>
    <mergeCell ref="A895:B895"/>
    <mergeCell ref="C895:G895"/>
    <mergeCell ref="A896:B896"/>
    <mergeCell ref="C896:G896"/>
    <mergeCell ref="A897:B897"/>
    <mergeCell ref="C897:G897"/>
    <mergeCell ref="A892:B892"/>
    <mergeCell ref="C892:G892"/>
    <mergeCell ref="A893:B893"/>
    <mergeCell ref="C893:G893"/>
    <mergeCell ref="A894:B894"/>
    <mergeCell ref="C894:G894"/>
    <mergeCell ref="A890:B890"/>
    <mergeCell ref="C890:E890"/>
    <mergeCell ref="F890:H890"/>
    <mergeCell ref="I890:J890"/>
    <mergeCell ref="A891:B891"/>
    <mergeCell ref="C891:G891"/>
    <mergeCell ref="I903:J903"/>
    <mergeCell ref="A904:G904"/>
    <mergeCell ref="A906:B906"/>
    <mergeCell ref="D906:E906"/>
    <mergeCell ref="G906:H906"/>
    <mergeCell ref="I906:J906"/>
    <mergeCell ref="A901:B901"/>
    <mergeCell ref="C901:G901"/>
    <mergeCell ref="A902:B902"/>
    <mergeCell ref="C902:G902"/>
    <mergeCell ref="A903:B903"/>
    <mergeCell ref="C903:G903"/>
    <mergeCell ref="A898:B898"/>
    <mergeCell ref="C898:G898"/>
    <mergeCell ref="A899:B899"/>
    <mergeCell ref="C899:G899"/>
    <mergeCell ref="A900:B900"/>
    <mergeCell ref="C900:G900"/>
    <mergeCell ref="A913:B913"/>
    <mergeCell ref="C913:G913"/>
    <mergeCell ref="A914:B914"/>
    <mergeCell ref="C914:G914"/>
    <mergeCell ref="A915:B915"/>
    <mergeCell ref="C915:G915"/>
    <mergeCell ref="A911:B911"/>
    <mergeCell ref="C911:E911"/>
    <mergeCell ref="F911:H911"/>
    <mergeCell ref="I911:J911"/>
    <mergeCell ref="A912:B912"/>
    <mergeCell ref="C912:G912"/>
    <mergeCell ref="B907:C907"/>
    <mergeCell ref="D907:E907"/>
    <mergeCell ref="F907:J907"/>
    <mergeCell ref="A910:B910"/>
    <mergeCell ref="C910:E910"/>
    <mergeCell ref="F910:H910"/>
    <mergeCell ref="I910:J910"/>
    <mergeCell ref="A922:B922"/>
    <mergeCell ref="C922:G922"/>
    <mergeCell ref="A923:B923"/>
    <mergeCell ref="C923:G923"/>
    <mergeCell ref="A924:B924"/>
    <mergeCell ref="C924:G924"/>
    <mergeCell ref="A919:B919"/>
    <mergeCell ref="C919:G919"/>
    <mergeCell ref="A920:B920"/>
    <mergeCell ref="C920:G920"/>
    <mergeCell ref="A921:B921"/>
    <mergeCell ref="C921:G921"/>
    <mergeCell ref="A916:B916"/>
    <mergeCell ref="C916:G916"/>
    <mergeCell ref="A917:B917"/>
    <mergeCell ref="C917:G917"/>
    <mergeCell ref="A918:B918"/>
    <mergeCell ref="C918:G918"/>
    <mergeCell ref="A932:B932"/>
    <mergeCell ref="C932:E932"/>
    <mergeCell ref="F932:H932"/>
    <mergeCell ref="I932:J932"/>
    <mergeCell ref="A933:B933"/>
    <mergeCell ref="C933:G933"/>
    <mergeCell ref="B928:C928"/>
    <mergeCell ref="D928:E928"/>
    <mergeCell ref="F928:J928"/>
    <mergeCell ref="A931:B931"/>
    <mergeCell ref="C931:E931"/>
    <mergeCell ref="F931:H931"/>
    <mergeCell ref="I931:J931"/>
    <mergeCell ref="I924:J924"/>
    <mergeCell ref="A925:G925"/>
    <mergeCell ref="A927:B927"/>
    <mergeCell ref="D927:E927"/>
    <mergeCell ref="G927:H927"/>
    <mergeCell ref="I927:J927"/>
    <mergeCell ref="A940:B940"/>
    <mergeCell ref="C940:G940"/>
    <mergeCell ref="A941:B941"/>
    <mergeCell ref="C941:G941"/>
    <mergeCell ref="A942:B942"/>
    <mergeCell ref="C942:G942"/>
    <mergeCell ref="A937:B937"/>
    <mergeCell ref="C937:G937"/>
    <mergeCell ref="A938:B938"/>
    <mergeCell ref="C938:G938"/>
    <mergeCell ref="A939:B939"/>
    <mergeCell ref="C939:G939"/>
    <mergeCell ref="A934:B934"/>
    <mergeCell ref="C934:G934"/>
    <mergeCell ref="A935:B935"/>
    <mergeCell ref="C935:G935"/>
    <mergeCell ref="A936:B936"/>
    <mergeCell ref="C936:G936"/>
    <mergeCell ref="B949:C949"/>
    <mergeCell ref="D949:E949"/>
    <mergeCell ref="F949:J949"/>
    <mergeCell ref="A952:B952"/>
    <mergeCell ref="C952:E952"/>
    <mergeCell ref="F952:H952"/>
    <mergeCell ref="I952:J952"/>
    <mergeCell ref="I945:J945"/>
    <mergeCell ref="A946:G946"/>
    <mergeCell ref="A948:B948"/>
    <mergeCell ref="D948:E948"/>
    <mergeCell ref="G948:H948"/>
    <mergeCell ref="I948:J948"/>
    <mergeCell ref="A943:B943"/>
    <mergeCell ref="C943:G943"/>
    <mergeCell ref="A944:B944"/>
    <mergeCell ref="C944:G944"/>
    <mergeCell ref="A945:B945"/>
    <mergeCell ref="C945:G945"/>
    <mergeCell ref="A958:B958"/>
    <mergeCell ref="C958:G958"/>
    <mergeCell ref="A959:B959"/>
    <mergeCell ref="C959:G959"/>
    <mergeCell ref="A960:B960"/>
    <mergeCell ref="C960:G960"/>
    <mergeCell ref="A955:B955"/>
    <mergeCell ref="C955:G955"/>
    <mergeCell ref="A956:B956"/>
    <mergeCell ref="C956:G956"/>
    <mergeCell ref="A957:B957"/>
    <mergeCell ref="C957:G957"/>
    <mergeCell ref="A953:B953"/>
    <mergeCell ref="C953:E953"/>
    <mergeCell ref="F953:H953"/>
    <mergeCell ref="I953:J953"/>
    <mergeCell ref="A954:B954"/>
    <mergeCell ref="C954:G954"/>
    <mergeCell ref="I966:J966"/>
    <mergeCell ref="A967:G967"/>
    <mergeCell ref="A969:B969"/>
    <mergeCell ref="D969:E969"/>
    <mergeCell ref="G969:H969"/>
    <mergeCell ref="I969:J969"/>
    <mergeCell ref="A964:B964"/>
    <mergeCell ref="C964:G964"/>
    <mergeCell ref="A965:B965"/>
    <mergeCell ref="C965:G965"/>
    <mergeCell ref="A966:B966"/>
    <mergeCell ref="C966:G966"/>
    <mergeCell ref="A961:B961"/>
    <mergeCell ref="C961:G961"/>
    <mergeCell ref="A962:B962"/>
    <mergeCell ref="C962:G962"/>
    <mergeCell ref="A963:B963"/>
    <mergeCell ref="C963:G963"/>
    <mergeCell ref="A976:B976"/>
    <mergeCell ref="C976:G976"/>
    <mergeCell ref="A977:B977"/>
    <mergeCell ref="C977:G977"/>
    <mergeCell ref="A978:B978"/>
    <mergeCell ref="C978:G978"/>
    <mergeCell ref="A974:B974"/>
    <mergeCell ref="C974:E974"/>
    <mergeCell ref="F974:H974"/>
    <mergeCell ref="I974:J974"/>
    <mergeCell ref="A975:B975"/>
    <mergeCell ref="C975:G975"/>
    <mergeCell ref="B970:C970"/>
    <mergeCell ref="D970:E970"/>
    <mergeCell ref="F970:J970"/>
    <mergeCell ref="A973:B973"/>
    <mergeCell ref="C973:E973"/>
    <mergeCell ref="F973:H973"/>
    <mergeCell ref="I973:J973"/>
    <mergeCell ref="A985:B985"/>
    <mergeCell ref="C985:G985"/>
    <mergeCell ref="A986:B986"/>
    <mergeCell ref="C986:G986"/>
    <mergeCell ref="A987:B987"/>
    <mergeCell ref="C987:G987"/>
    <mergeCell ref="A982:B982"/>
    <mergeCell ref="C982:G982"/>
    <mergeCell ref="A983:B983"/>
    <mergeCell ref="C983:G983"/>
    <mergeCell ref="A984:B984"/>
    <mergeCell ref="C984:G984"/>
    <mergeCell ref="A979:B979"/>
    <mergeCell ref="C979:G979"/>
    <mergeCell ref="A980:B980"/>
    <mergeCell ref="C980:G980"/>
    <mergeCell ref="A981:B981"/>
    <mergeCell ref="C981:G981"/>
    <mergeCell ref="A995:B995"/>
    <mergeCell ref="C995:E995"/>
    <mergeCell ref="F995:H995"/>
    <mergeCell ref="I995:J995"/>
    <mergeCell ref="A996:B996"/>
    <mergeCell ref="C996:G996"/>
    <mergeCell ref="B991:C991"/>
    <mergeCell ref="D991:E991"/>
    <mergeCell ref="F991:J991"/>
    <mergeCell ref="A994:B994"/>
    <mergeCell ref="C994:E994"/>
    <mergeCell ref="F994:H994"/>
    <mergeCell ref="I994:J994"/>
    <mergeCell ref="I987:J987"/>
    <mergeCell ref="A988:G988"/>
    <mergeCell ref="A990:B990"/>
    <mergeCell ref="D990:E990"/>
    <mergeCell ref="G990:H990"/>
    <mergeCell ref="I990:J990"/>
    <mergeCell ref="A1003:B1003"/>
    <mergeCell ref="C1003:G1003"/>
    <mergeCell ref="A1004:B1004"/>
    <mergeCell ref="C1004:G1004"/>
    <mergeCell ref="A1005:B1005"/>
    <mergeCell ref="C1005:G1005"/>
    <mergeCell ref="A1000:B1000"/>
    <mergeCell ref="C1000:G1000"/>
    <mergeCell ref="A1001:B1001"/>
    <mergeCell ref="C1001:G1001"/>
    <mergeCell ref="A1002:B1002"/>
    <mergeCell ref="C1002:G1002"/>
    <mergeCell ref="A997:B997"/>
    <mergeCell ref="C997:G997"/>
    <mergeCell ref="A998:B998"/>
    <mergeCell ref="C998:G998"/>
    <mergeCell ref="A999:B999"/>
    <mergeCell ref="C999:G999"/>
    <mergeCell ref="B1012:C1012"/>
    <mergeCell ref="D1012:E1012"/>
    <mergeCell ref="F1012:J1012"/>
    <mergeCell ref="A1015:B1015"/>
    <mergeCell ref="C1015:E1015"/>
    <mergeCell ref="F1015:H1015"/>
    <mergeCell ref="I1015:J1015"/>
    <mergeCell ref="I1008:J1008"/>
    <mergeCell ref="A1009:G1009"/>
    <mergeCell ref="A1011:B1011"/>
    <mergeCell ref="D1011:E1011"/>
    <mergeCell ref="G1011:H1011"/>
    <mergeCell ref="I1011:J1011"/>
    <mergeCell ref="A1006:B1006"/>
    <mergeCell ref="C1006:G1006"/>
    <mergeCell ref="A1007:B1007"/>
    <mergeCell ref="C1007:G1007"/>
    <mergeCell ref="A1008:B1008"/>
    <mergeCell ref="C1008:G1008"/>
    <mergeCell ref="A1021:B1021"/>
    <mergeCell ref="C1021:G1021"/>
    <mergeCell ref="A1022:B1022"/>
    <mergeCell ref="C1022:G1022"/>
    <mergeCell ref="A1023:B1023"/>
    <mergeCell ref="C1023:G1023"/>
    <mergeCell ref="A1018:B1018"/>
    <mergeCell ref="C1018:G1018"/>
    <mergeCell ref="A1019:B1019"/>
    <mergeCell ref="C1019:G1019"/>
    <mergeCell ref="A1020:B1020"/>
    <mergeCell ref="C1020:G1020"/>
    <mergeCell ref="A1016:B1016"/>
    <mergeCell ref="C1016:E1016"/>
    <mergeCell ref="F1016:H1016"/>
    <mergeCell ref="I1016:J1016"/>
    <mergeCell ref="A1017:B1017"/>
    <mergeCell ref="C1017:G1017"/>
    <mergeCell ref="I1029:J1029"/>
    <mergeCell ref="A1030:G1030"/>
    <mergeCell ref="A1032:B1032"/>
    <mergeCell ref="D1032:E1032"/>
    <mergeCell ref="G1032:H1032"/>
    <mergeCell ref="I1032:J1032"/>
    <mergeCell ref="A1027:B1027"/>
    <mergeCell ref="C1027:G1027"/>
    <mergeCell ref="A1028:B1028"/>
    <mergeCell ref="C1028:G1028"/>
    <mergeCell ref="A1029:B1029"/>
    <mergeCell ref="C1029:G1029"/>
    <mergeCell ref="A1024:B1024"/>
    <mergeCell ref="C1024:G1024"/>
    <mergeCell ref="A1025:B1025"/>
    <mergeCell ref="C1025:G1025"/>
    <mergeCell ref="A1026:B1026"/>
    <mergeCell ref="C1026:G1026"/>
    <mergeCell ref="A1039:B1039"/>
    <mergeCell ref="C1039:G1039"/>
    <mergeCell ref="A1040:B1040"/>
    <mergeCell ref="C1040:G1040"/>
    <mergeCell ref="A1041:B1041"/>
    <mergeCell ref="C1041:G1041"/>
    <mergeCell ref="A1037:B1037"/>
    <mergeCell ref="C1037:E1037"/>
    <mergeCell ref="F1037:H1037"/>
    <mergeCell ref="I1037:J1037"/>
    <mergeCell ref="A1038:B1038"/>
    <mergeCell ref="C1038:G1038"/>
    <mergeCell ref="B1033:C1033"/>
    <mergeCell ref="D1033:E1033"/>
    <mergeCell ref="F1033:J1033"/>
    <mergeCell ref="A1036:B1036"/>
    <mergeCell ref="C1036:E1036"/>
    <mergeCell ref="F1036:H1036"/>
    <mergeCell ref="I1036:J1036"/>
    <mergeCell ref="A1048:B1048"/>
    <mergeCell ref="C1048:G1048"/>
    <mergeCell ref="A1049:B1049"/>
    <mergeCell ref="C1049:G1049"/>
    <mergeCell ref="A1050:B1050"/>
    <mergeCell ref="C1050:G1050"/>
    <mergeCell ref="A1045:B1045"/>
    <mergeCell ref="C1045:G1045"/>
    <mergeCell ref="A1046:B1046"/>
    <mergeCell ref="C1046:G1046"/>
    <mergeCell ref="A1047:B1047"/>
    <mergeCell ref="C1047:G1047"/>
    <mergeCell ref="A1042:B1042"/>
    <mergeCell ref="C1042:G1042"/>
    <mergeCell ref="A1043:B1043"/>
    <mergeCell ref="C1043:G1043"/>
    <mergeCell ref="A1044:B1044"/>
    <mergeCell ref="C1044:G1044"/>
    <mergeCell ref="A1058:B1058"/>
    <mergeCell ref="C1058:E1058"/>
    <mergeCell ref="F1058:H1058"/>
    <mergeCell ref="I1058:J1058"/>
    <mergeCell ref="A1059:B1059"/>
    <mergeCell ref="C1059:G1059"/>
    <mergeCell ref="B1054:C1054"/>
    <mergeCell ref="D1054:E1054"/>
    <mergeCell ref="F1054:J1054"/>
    <mergeCell ref="A1057:B1057"/>
    <mergeCell ref="C1057:E1057"/>
    <mergeCell ref="F1057:H1057"/>
    <mergeCell ref="I1057:J1057"/>
    <mergeCell ref="I1050:J1050"/>
    <mergeCell ref="A1051:G1051"/>
    <mergeCell ref="A1053:B1053"/>
    <mergeCell ref="D1053:E1053"/>
    <mergeCell ref="G1053:H1053"/>
    <mergeCell ref="I1053:J1053"/>
    <mergeCell ref="A1066:B1066"/>
    <mergeCell ref="C1066:G1066"/>
    <mergeCell ref="A1067:B1067"/>
    <mergeCell ref="C1067:G1067"/>
    <mergeCell ref="A1068:B1068"/>
    <mergeCell ref="C1068:G1068"/>
    <mergeCell ref="A1063:B1063"/>
    <mergeCell ref="C1063:G1063"/>
    <mergeCell ref="A1064:B1064"/>
    <mergeCell ref="C1064:G1064"/>
    <mergeCell ref="A1065:B1065"/>
    <mergeCell ref="C1065:G1065"/>
    <mergeCell ref="A1060:B1060"/>
    <mergeCell ref="C1060:G1060"/>
    <mergeCell ref="A1061:B1061"/>
    <mergeCell ref="C1061:G1061"/>
    <mergeCell ref="A1062:B1062"/>
    <mergeCell ref="C1062:G1062"/>
    <mergeCell ref="B1075:C1075"/>
    <mergeCell ref="D1075:E1075"/>
    <mergeCell ref="F1075:J1075"/>
    <mergeCell ref="A1078:B1078"/>
    <mergeCell ref="C1078:E1078"/>
    <mergeCell ref="F1078:H1078"/>
    <mergeCell ref="I1078:J1078"/>
    <mergeCell ref="I1071:J1071"/>
    <mergeCell ref="A1072:G1072"/>
    <mergeCell ref="A1074:B1074"/>
    <mergeCell ref="D1074:E1074"/>
    <mergeCell ref="G1074:H1074"/>
    <mergeCell ref="I1074:J1074"/>
    <mergeCell ref="A1069:B1069"/>
    <mergeCell ref="C1069:G1069"/>
    <mergeCell ref="A1070:B1070"/>
    <mergeCell ref="C1070:G1070"/>
    <mergeCell ref="A1071:B1071"/>
    <mergeCell ref="C1071:G1071"/>
    <mergeCell ref="A1084:B1084"/>
    <mergeCell ref="C1084:G1084"/>
    <mergeCell ref="A1085:B1085"/>
    <mergeCell ref="C1085:G1085"/>
    <mergeCell ref="A1086:B1086"/>
    <mergeCell ref="C1086:G1086"/>
    <mergeCell ref="A1081:B1081"/>
    <mergeCell ref="C1081:G1081"/>
    <mergeCell ref="A1082:B1082"/>
    <mergeCell ref="C1082:G1082"/>
    <mergeCell ref="A1083:B1083"/>
    <mergeCell ref="C1083:G1083"/>
    <mergeCell ref="A1079:B1079"/>
    <mergeCell ref="C1079:E1079"/>
    <mergeCell ref="F1079:H1079"/>
    <mergeCell ref="I1079:J1079"/>
    <mergeCell ref="A1080:B1080"/>
    <mergeCell ref="C1080:G1080"/>
    <mergeCell ref="I1092:J1092"/>
    <mergeCell ref="A1093:G1093"/>
    <mergeCell ref="A1095:B1095"/>
    <mergeCell ref="D1095:E1095"/>
    <mergeCell ref="G1095:H1095"/>
    <mergeCell ref="I1095:J1095"/>
    <mergeCell ref="A1090:B1090"/>
    <mergeCell ref="C1090:G1090"/>
    <mergeCell ref="A1091:B1091"/>
    <mergeCell ref="C1091:G1091"/>
    <mergeCell ref="A1092:B1092"/>
    <mergeCell ref="C1092:G1092"/>
    <mergeCell ref="A1087:B1087"/>
    <mergeCell ref="C1087:G1087"/>
    <mergeCell ref="A1088:B1088"/>
    <mergeCell ref="C1088:G1088"/>
    <mergeCell ref="A1089:B1089"/>
    <mergeCell ref="C1089:G1089"/>
    <mergeCell ref="A1102:B1102"/>
    <mergeCell ref="C1102:G1102"/>
    <mergeCell ref="A1103:B1103"/>
    <mergeCell ref="C1103:G1103"/>
    <mergeCell ref="A1104:B1104"/>
    <mergeCell ref="C1104:G1104"/>
    <mergeCell ref="A1100:B1100"/>
    <mergeCell ref="C1100:E1100"/>
    <mergeCell ref="F1100:H1100"/>
    <mergeCell ref="I1100:J1100"/>
    <mergeCell ref="A1101:B1101"/>
    <mergeCell ref="C1101:G1101"/>
    <mergeCell ref="B1096:C1096"/>
    <mergeCell ref="D1096:E1096"/>
    <mergeCell ref="F1096:J1096"/>
    <mergeCell ref="A1099:B1099"/>
    <mergeCell ref="C1099:E1099"/>
    <mergeCell ref="F1099:H1099"/>
    <mergeCell ref="I1099:J1099"/>
    <mergeCell ref="A1111:B1111"/>
    <mergeCell ref="C1111:G1111"/>
    <mergeCell ref="A1112:B1112"/>
    <mergeCell ref="C1112:G1112"/>
    <mergeCell ref="A1113:B1113"/>
    <mergeCell ref="C1113:G1113"/>
    <mergeCell ref="A1108:B1108"/>
    <mergeCell ref="C1108:G1108"/>
    <mergeCell ref="A1109:B1109"/>
    <mergeCell ref="C1109:G1109"/>
    <mergeCell ref="A1110:B1110"/>
    <mergeCell ref="C1110:G1110"/>
    <mergeCell ref="A1105:B1105"/>
    <mergeCell ref="C1105:G1105"/>
    <mergeCell ref="A1106:B1106"/>
    <mergeCell ref="C1106:G1106"/>
    <mergeCell ref="A1107:B1107"/>
    <mergeCell ref="C1107:G1107"/>
    <mergeCell ref="A1121:B1121"/>
    <mergeCell ref="C1121:E1121"/>
    <mergeCell ref="F1121:H1121"/>
    <mergeCell ref="I1121:J1121"/>
    <mergeCell ref="A1122:B1122"/>
    <mergeCell ref="C1122:G1122"/>
    <mergeCell ref="B1117:C1117"/>
    <mergeCell ref="D1117:E1117"/>
    <mergeCell ref="F1117:J1117"/>
    <mergeCell ref="A1120:B1120"/>
    <mergeCell ref="C1120:E1120"/>
    <mergeCell ref="F1120:H1120"/>
    <mergeCell ref="I1120:J1120"/>
    <mergeCell ref="I1113:J1113"/>
    <mergeCell ref="A1114:G1114"/>
    <mergeCell ref="A1116:B1116"/>
    <mergeCell ref="D1116:E1116"/>
    <mergeCell ref="G1116:H1116"/>
    <mergeCell ref="I1116:J1116"/>
    <mergeCell ref="A1129:B1129"/>
    <mergeCell ref="C1129:G1129"/>
    <mergeCell ref="A1130:B1130"/>
    <mergeCell ref="C1130:G1130"/>
    <mergeCell ref="A1131:B1131"/>
    <mergeCell ref="C1131:G1131"/>
    <mergeCell ref="A1126:B1126"/>
    <mergeCell ref="C1126:G1126"/>
    <mergeCell ref="A1127:B1127"/>
    <mergeCell ref="C1127:G1127"/>
    <mergeCell ref="A1128:B1128"/>
    <mergeCell ref="C1128:G1128"/>
    <mergeCell ref="A1123:B1123"/>
    <mergeCell ref="C1123:G1123"/>
    <mergeCell ref="A1124:B1124"/>
    <mergeCell ref="C1124:G1124"/>
    <mergeCell ref="A1125:B1125"/>
    <mergeCell ref="C1125:G1125"/>
    <mergeCell ref="B1138:C1138"/>
    <mergeCell ref="D1138:E1138"/>
    <mergeCell ref="F1138:J1138"/>
    <mergeCell ref="A1141:B1141"/>
    <mergeCell ref="C1141:E1141"/>
    <mergeCell ref="F1141:H1141"/>
    <mergeCell ref="I1141:J1141"/>
    <mergeCell ref="I1134:J1134"/>
    <mergeCell ref="A1135:G1135"/>
    <mergeCell ref="A1137:B1137"/>
    <mergeCell ref="D1137:E1137"/>
    <mergeCell ref="G1137:H1137"/>
    <mergeCell ref="I1137:J1137"/>
    <mergeCell ref="A1132:B1132"/>
    <mergeCell ref="C1132:G1132"/>
    <mergeCell ref="A1133:B1133"/>
    <mergeCell ref="C1133:G1133"/>
    <mergeCell ref="A1134:B1134"/>
    <mergeCell ref="C1134:G1134"/>
    <mergeCell ref="A1147:B1147"/>
    <mergeCell ref="C1147:G1147"/>
    <mergeCell ref="A1148:B1148"/>
    <mergeCell ref="C1148:G1148"/>
    <mergeCell ref="A1149:B1149"/>
    <mergeCell ref="C1149:G1149"/>
    <mergeCell ref="A1144:B1144"/>
    <mergeCell ref="C1144:G1144"/>
    <mergeCell ref="A1145:B1145"/>
    <mergeCell ref="C1145:G1145"/>
    <mergeCell ref="A1146:B1146"/>
    <mergeCell ref="C1146:G1146"/>
    <mergeCell ref="A1142:B1142"/>
    <mergeCell ref="C1142:E1142"/>
    <mergeCell ref="F1142:H1142"/>
    <mergeCell ref="I1142:J1142"/>
    <mergeCell ref="A1143:B1143"/>
    <mergeCell ref="C1143:G1143"/>
    <mergeCell ref="I1155:J1155"/>
    <mergeCell ref="A1156:G1156"/>
    <mergeCell ref="A1158:B1158"/>
    <mergeCell ref="D1158:E1158"/>
    <mergeCell ref="G1158:H1158"/>
    <mergeCell ref="I1158:J1158"/>
    <mergeCell ref="A1153:B1153"/>
    <mergeCell ref="C1153:G1153"/>
    <mergeCell ref="A1154:B1154"/>
    <mergeCell ref="C1154:G1154"/>
    <mergeCell ref="A1155:B1155"/>
    <mergeCell ref="C1155:G1155"/>
    <mergeCell ref="A1150:B1150"/>
    <mergeCell ref="C1150:G1150"/>
    <mergeCell ref="A1151:B1151"/>
    <mergeCell ref="C1151:G1151"/>
    <mergeCell ref="A1152:B1152"/>
    <mergeCell ref="C1152:G1152"/>
    <mergeCell ref="A1165:B1165"/>
    <mergeCell ref="C1165:G1165"/>
    <mergeCell ref="A1166:B1166"/>
    <mergeCell ref="C1166:G1166"/>
    <mergeCell ref="A1167:B1167"/>
    <mergeCell ref="C1167:G1167"/>
    <mergeCell ref="A1163:B1163"/>
    <mergeCell ref="C1163:E1163"/>
    <mergeCell ref="F1163:H1163"/>
    <mergeCell ref="I1163:J1163"/>
    <mergeCell ref="A1164:B1164"/>
    <mergeCell ref="C1164:G1164"/>
    <mergeCell ref="B1159:C1159"/>
    <mergeCell ref="D1159:E1159"/>
    <mergeCell ref="F1159:J1159"/>
    <mergeCell ref="A1162:B1162"/>
    <mergeCell ref="C1162:E1162"/>
    <mergeCell ref="F1162:H1162"/>
    <mergeCell ref="I1162:J1162"/>
    <mergeCell ref="A1174:B1174"/>
    <mergeCell ref="C1174:G1174"/>
    <mergeCell ref="A1175:B1175"/>
    <mergeCell ref="C1175:G1175"/>
    <mergeCell ref="A1176:B1176"/>
    <mergeCell ref="C1176:G1176"/>
    <mergeCell ref="A1171:B1171"/>
    <mergeCell ref="C1171:G1171"/>
    <mergeCell ref="A1172:B1172"/>
    <mergeCell ref="C1172:G1172"/>
    <mergeCell ref="A1173:B1173"/>
    <mergeCell ref="C1173:G1173"/>
    <mergeCell ref="A1168:B1168"/>
    <mergeCell ref="C1168:G1168"/>
    <mergeCell ref="A1169:B1169"/>
    <mergeCell ref="C1169:G1169"/>
    <mergeCell ref="A1170:B1170"/>
    <mergeCell ref="C1170:G1170"/>
    <mergeCell ref="A1184:B1184"/>
    <mergeCell ref="C1184:E1184"/>
    <mergeCell ref="F1184:H1184"/>
    <mergeCell ref="I1184:J1184"/>
    <mergeCell ref="A1185:B1185"/>
    <mergeCell ref="C1185:G1185"/>
    <mergeCell ref="B1180:C1180"/>
    <mergeCell ref="D1180:E1180"/>
    <mergeCell ref="F1180:J1180"/>
    <mergeCell ref="A1183:B1183"/>
    <mergeCell ref="C1183:E1183"/>
    <mergeCell ref="F1183:H1183"/>
    <mergeCell ref="I1183:J1183"/>
    <mergeCell ref="I1176:J1176"/>
    <mergeCell ref="A1177:G1177"/>
    <mergeCell ref="A1179:B1179"/>
    <mergeCell ref="D1179:E1179"/>
    <mergeCell ref="G1179:H1179"/>
    <mergeCell ref="I1179:J1179"/>
    <mergeCell ref="A1192:B1192"/>
    <mergeCell ref="C1192:G1192"/>
    <mergeCell ref="A1193:B1193"/>
    <mergeCell ref="C1193:G1193"/>
    <mergeCell ref="A1194:B1194"/>
    <mergeCell ref="C1194:G1194"/>
    <mergeCell ref="A1189:B1189"/>
    <mergeCell ref="C1189:G1189"/>
    <mergeCell ref="A1190:B1190"/>
    <mergeCell ref="C1190:G1190"/>
    <mergeCell ref="A1191:B1191"/>
    <mergeCell ref="C1191:G1191"/>
    <mergeCell ref="A1186:B1186"/>
    <mergeCell ref="C1186:G1186"/>
    <mergeCell ref="A1187:B1187"/>
    <mergeCell ref="C1187:G1187"/>
    <mergeCell ref="A1188:B1188"/>
    <mergeCell ref="C1188:G1188"/>
    <mergeCell ref="B1201:C1201"/>
    <mergeCell ref="D1201:E1201"/>
    <mergeCell ref="F1201:J1201"/>
    <mergeCell ref="A1204:B1204"/>
    <mergeCell ref="C1204:E1204"/>
    <mergeCell ref="F1204:H1204"/>
    <mergeCell ref="I1204:J1204"/>
    <mergeCell ref="I1197:J1197"/>
    <mergeCell ref="A1198:G1198"/>
    <mergeCell ref="A1200:B1200"/>
    <mergeCell ref="D1200:E1200"/>
    <mergeCell ref="G1200:H1200"/>
    <mergeCell ref="I1200:J1200"/>
    <mergeCell ref="A1195:B1195"/>
    <mergeCell ref="C1195:G1195"/>
    <mergeCell ref="A1196:B1196"/>
    <mergeCell ref="C1196:G1196"/>
    <mergeCell ref="A1197:B1197"/>
    <mergeCell ref="C1197:G1197"/>
    <mergeCell ref="A1210:B1210"/>
    <mergeCell ref="C1210:G1210"/>
    <mergeCell ref="A1211:B1211"/>
    <mergeCell ref="C1211:G1211"/>
    <mergeCell ref="A1212:B1212"/>
    <mergeCell ref="C1212:G1212"/>
    <mergeCell ref="A1207:B1207"/>
    <mergeCell ref="C1207:G1207"/>
    <mergeCell ref="A1208:B1208"/>
    <mergeCell ref="C1208:G1208"/>
    <mergeCell ref="A1209:B1209"/>
    <mergeCell ref="C1209:G1209"/>
    <mergeCell ref="A1205:B1205"/>
    <mergeCell ref="C1205:E1205"/>
    <mergeCell ref="F1205:H1205"/>
    <mergeCell ref="I1205:J1205"/>
    <mergeCell ref="A1206:B1206"/>
    <mergeCell ref="C1206:G1206"/>
    <mergeCell ref="I1218:J1218"/>
    <mergeCell ref="A1219:G1219"/>
    <mergeCell ref="A1221:B1221"/>
    <mergeCell ref="D1221:E1221"/>
    <mergeCell ref="G1221:H1221"/>
    <mergeCell ref="I1221:J1221"/>
    <mergeCell ref="A1216:B1216"/>
    <mergeCell ref="C1216:G1216"/>
    <mergeCell ref="A1217:B1217"/>
    <mergeCell ref="C1217:G1217"/>
    <mergeCell ref="A1218:B1218"/>
    <mergeCell ref="C1218:G1218"/>
    <mergeCell ref="A1213:B1213"/>
    <mergeCell ref="C1213:G1213"/>
    <mergeCell ref="A1214:B1214"/>
    <mergeCell ref="C1214:G1214"/>
    <mergeCell ref="A1215:B1215"/>
    <mergeCell ref="C1215:G1215"/>
    <mergeCell ref="A1228:B1228"/>
    <mergeCell ref="C1228:G1228"/>
    <mergeCell ref="A1229:B1229"/>
    <mergeCell ref="C1229:G1229"/>
    <mergeCell ref="A1230:B1230"/>
    <mergeCell ref="C1230:G1230"/>
    <mergeCell ref="A1226:B1226"/>
    <mergeCell ref="C1226:E1226"/>
    <mergeCell ref="F1226:H1226"/>
    <mergeCell ref="I1226:J1226"/>
    <mergeCell ref="A1227:B1227"/>
    <mergeCell ref="C1227:G1227"/>
    <mergeCell ref="B1222:C1222"/>
    <mergeCell ref="D1222:E1222"/>
    <mergeCell ref="F1222:J1222"/>
    <mergeCell ref="A1225:B1225"/>
    <mergeCell ref="C1225:E1225"/>
    <mergeCell ref="F1225:H1225"/>
    <mergeCell ref="I1225:J1225"/>
    <mergeCell ref="A1237:B1237"/>
    <mergeCell ref="C1237:G1237"/>
    <mergeCell ref="A1238:B1238"/>
    <mergeCell ref="C1238:G1238"/>
    <mergeCell ref="A1239:B1239"/>
    <mergeCell ref="C1239:G1239"/>
    <mergeCell ref="A1234:B1234"/>
    <mergeCell ref="C1234:G1234"/>
    <mergeCell ref="A1235:B1235"/>
    <mergeCell ref="C1235:G1235"/>
    <mergeCell ref="A1236:B1236"/>
    <mergeCell ref="C1236:G1236"/>
    <mergeCell ref="A1231:B1231"/>
    <mergeCell ref="C1231:G1231"/>
    <mergeCell ref="A1232:B1232"/>
    <mergeCell ref="C1232:G1232"/>
    <mergeCell ref="A1233:B1233"/>
    <mergeCell ref="C1233:G1233"/>
    <mergeCell ref="A1247:B1247"/>
    <mergeCell ref="C1247:E1247"/>
    <mergeCell ref="F1247:H1247"/>
    <mergeCell ref="I1247:J1247"/>
    <mergeCell ref="A1248:B1248"/>
    <mergeCell ref="C1248:G1248"/>
    <mergeCell ref="B1243:C1243"/>
    <mergeCell ref="D1243:E1243"/>
    <mergeCell ref="F1243:J1243"/>
    <mergeCell ref="A1246:B1246"/>
    <mergeCell ref="C1246:E1246"/>
    <mergeCell ref="F1246:H1246"/>
    <mergeCell ref="I1246:J1246"/>
    <mergeCell ref="I1239:J1239"/>
    <mergeCell ref="A1240:G1240"/>
    <mergeCell ref="A1242:B1242"/>
    <mergeCell ref="D1242:E1242"/>
    <mergeCell ref="G1242:H1242"/>
    <mergeCell ref="I1242:J1242"/>
    <mergeCell ref="A1255:B1255"/>
    <mergeCell ref="C1255:G1255"/>
    <mergeCell ref="A1256:B1256"/>
    <mergeCell ref="C1256:G1256"/>
    <mergeCell ref="A1257:B1257"/>
    <mergeCell ref="C1257:G1257"/>
    <mergeCell ref="A1252:B1252"/>
    <mergeCell ref="C1252:G1252"/>
    <mergeCell ref="A1253:B1253"/>
    <mergeCell ref="C1253:G1253"/>
    <mergeCell ref="A1254:B1254"/>
    <mergeCell ref="C1254:G1254"/>
    <mergeCell ref="A1249:B1249"/>
    <mergeCell ref="C1249:G1249"/>
    <mergeCell ref="A1250:B1250"/>
    <mergeCell ref="C1250:G1250"/>
    <mergeCell ref="A1251:B1251"/>
    <mergeCell ref="C1251:G1251"/>
    <mergeCell ref="B1264:C1264"/>
    <mergeCell ref="D1264:E1264"/>
    <mergeCell ref="F1264:J1264"/>
    <mergeCell ref="A1267:B1267"/>
    <mergeCell ref="C1267:E1267"/>
    <mergeCell ref="F1267:H1267"/>
    <mergeCell ref="I1267:J1267"/>
    <mergeCell ref="I1260:J1260"/>
    <mergeCell ref="A1261:G1261"/>
    <mergeCell ref="A1263:B1263"/>
    <mergeCell ref="D1263:E1263"/>
    <mergeCell ref="G1263:H1263"/>
    <mergeCell ref="I1263:J1263"/>
    <mergeCell ref="A1258:B1258"/>
    <mergeCell ref="C1258:G1258"/>
    <mergeCell ref="A1259:B1259"/>
    <mergeCell ref="C1259:G1259"/>
    <mergeCell ref="A1260:B1260"/>
    <mergeCell ref="C1260:G1260"/>
    <mergeCell ref="A1273:B1273"/>
    <mergeCell ref="C1273:G1273"/>
    <mergeCell ref="A1274:B1274"/>
    <mergeCell ref="C1274:G1274"/>
    <mergeCell ref="A1275:B1275"/>
    <mergeCell ref="C1275:G1275"/>
    <mergeCell ref="A1270:B1270"/>
    <mergeCell ref="C1270:G1270"/>
    <mergeCell ref="A1271:B1271"/>
    <mergeCell ref="C1271:G1271"/>
    <mergeCell ref="A1272:B1272"/>
    <mergeCell ref="C1272:G1272"/>
    <mergeCell ref="A1268:B1268"/>
    <mergeCell ref="C1268:E1268"/>
    <mergeCell ref="F1268:H1268"/>
    <mergeCell ref="I1268:J1268"/>
    <mergeCell ref="A1269:B1269"/>
    <mergeCell ref="C1269:G1269"/>
    <mergeCell ref="I1281:J1281"/>
    <mergeCell ref="A1282:G1282"/>
    <mergeCell ref="A1284:B1284"/>
    <mergeCell ref="D1284:E1284"/>
    <mergeCell ref="G1284:H1284"/>
    <mergeCell ref="I1284:J1284"/>
    <mergeCell ref="A1279:B1279"/>
    <mergeCell ref="C1279:G1279"/>
    <mergeCell ref="A1280:B1280"/>
    <mergeCell ref="C1280:G1280"/>
    <mergeCell ref="A1281:B1281"/>
    <mergeCell ref="C1281:G1281"/>
    <mergeCell ref="A1276:B1276"/>
    <mergeCell ref="C1276:G1276"/>
    <mergeCell ref="A1277:B1277"/>
    <mergeCell ref="C1277:G1277"/>
    <mergeCell ref="A1278:B1278"/>
    <mergeCell ref="C1278:G1278"/>
    <mergeCell ref="A1291:B1291"/>
    <mergeCell ref="C1291:G1291"/>
    <mergeCell ref="A1292:B1292"/>
    <mergeCell ref="C1292:G1292"/>
    <mergeCell ref="A1293:B1293"/>
    <mergeCell ref="C1293:G1293"/>
    <mergeCell ref="A1289:B1289"/>
    <mergeCell ref="C1289:E1289"/>
    <mergeCell ref="F1289:H1289"/>
    <mergeCell ref="I1289:J1289"/>
    <mergeCell ref="A1290:B1290"/>
    <mergeCell ref="C1290:G1290"/>
    <mergeCell ref="B1285:C1285"/>
    <mergeCell ref="D1285:E1285"/>
    <mergeCell ref="F1285:J1285"/>
    <mergeCell ref="A1288:B1288"/>
    <mergeCell ref="C1288:E1288"/>
    <mergeCell ref="F1288:H1288"/>
    <mergeCell ref="I1288:J1288"/>
    <mergeCell ref="A1300:B1300"/>
    <mergeCell ref="C1300:G1300"/>
    <mergeCell ref="A1301:B1301"/>
    <mergeCell ref="C1301:G1301"/>
    <mergeCell ref="A1302:B1302"/>
    <mergeCell ref="C1302:G1302"/>
    <mergeCell ref="A1297:B1297"/>
    <mergeCell ref="C1297:G1297"/>
    <mergeCell ref="A1298:B1298"/>
    <mergeCell ref="C1298:G1298"/>
    <mergeCell ref="A1299:B1299"/>
    <mergeCell ref="C1299:G1299"/>
    <mergeCell ref="A1294:B1294"/>
    <mergeCell ref="C1294:G1294"/>
    <mergeCell ref="A1295:B1295"/>
    <mergeCell ref="C1295:G1295"/>
    <mergeCell ref="A1296:B1296"/>
    <mergeCell ref="C1296:G1296"/>
    <mergeCell ref="A1310:B1310"/>
    <mergeCell ref="C1310:E1310"/>
    <mergeCell ref="F1310:H1310"/>
    <mergeCell ref="I1310:J1310"/>
    <mergeCell ref="A1311:B1311"/>
    <mergeCell ref="C1311:G1311"/>
    <mergeCell ref="B1306:C1306"/>
    <mergeCell ref="D1306:E1306"/>
    <mergeCell ref="F1306:J1306"/>
    <mergeCell ref="A1309:B1309"/>
    <mergeCell ref="C1309:E1309"/>
    <mergeCell ref="F1309:H1309"/>
    <mergeCell ref="I1309:J1309"/>
    <mergeCell ref="I1302:J1302"/>
    <mergeCell ref="A1303:G1303"/>
    <mergeCell ref="A1305:B1305"/>
    <mergeCell ref="D1305:E1305"/>
    <mergeCell ref="G1305:H1305"/>
    <mergeCell ref="I1305:J1305"/>
    <mergeCell ref="A1318:B1318"/>
    <mergeCell ref="C1318:G1318"/>
    <mergeCell ref="A1319:B1319"/>
    <mergeCell ref="C1319:G1319"/>
    <mergeCell ref="A1320:B1320"/>
    <mergeCell ref="C1320:G1320"/>
    <mergeCell ref="A1315:B1315"/>
    <mergeCell ref="C1315:G1315"/>
    <mergeCell ref="A1316:B1316"/>
    <mergeCell ref="C1316:G1316"/>
    <mergeCell ref="A1317:B1317"/>
    <mergeCell ref="C1317:G1317"/>
    <mergeCell ref="A1312:B1312"/>
    <mergeCell ref="C1312:G1312"/>
    <mergeCell ref="A1313:B1313"/>
    <mergeCell ref="C1313:G1313"/>
    <mergeCell ref="A1314:B1314"/>
    <mergeCell ref="C1314:G1314"/>
    <mergeCell ref="B1327:C1327"/>
    <mergeCell ref="D1327:E1327"/>
    <mergeCell ref="F1327:J1327"/>
    <mergeCell ref="A1330:B1330"/>
    <mergeCell ref="C1330:E1330"/>
    <mergeCell ref="F1330:H1330"/>
    <mergeCell ref="I1330:J1330"/>
    <mergeCell ref="I1323:J1323"/>
    <mergeCell ref="A1324:G1324"/>
    <mergeCell ref="A1326:B1326"/>
    <mergeCell ref="D1326:E1326"/>
    <mergeCell ref="G1326:H1326"/>
    <mergeCell ref="I1326:J1326"/>
    <mergeCell ref="A1321:B1321"/>
    <mergeCell ref="C1321:G1321"/>
    <mergeCell ref="A1322:B1322"/>
    <mergeCell ref="C1322:G1322"/>
    <mergeCell ref="A1323:B1323"/>
    <mergeCell ref="C1323:G1323"/>
    <mergeCell ref="A1336:B1336"/>
    <mergeCell ref="C1336:G1336"/>
    <mergeCell ref="A1337:B1337"/>
    <mergeCell ref="C1337:G1337"/>
    <mergeCell ref="A1338:B1338"/>
    <mergeCell ref="C1338:G1338"/>
    <mergeCell ref="A1333:B1333"/>
    <mergeCell ref="C1333:G1333"/>
    <mergeCell ref="A1334:B1334"/>
    <mergeCell ref="C1334:G1334"/>
    <mergeCell ref="A1335:B1335"/>
    <mergeCell ref="C1335:G1335"/>
    <mergeCell ref="A1331:B1331"/>
    <mergeCell ref="C1331:E1331"/>
    <mergeCell ref="F1331:H1331"/>
    <mergeCell ref="I1331:J1331"/>
    <mergeCell ref="A1332:B1332"/>
    <mergeCell ref="C1332:G1332"/>
    <mergeCell ref="I1344:J1344"/>
    <mergeCell ref="A1345:G1345"/>
    <mergeCell ref="A1347:B1347"/>
    <mergeCell ref="D1347:E1347"/>
    <mergeCell ref="G1347:H1347"/>
    <mergeCell ref="I1347:J1347"/>
    <mergeCell ref="A1342:B1342"/>
    <mergeCell ref="C1342:G1342"/>
    <mergeCell ref="A1343:B1343"/>
    <mergeCell ref="C1343:G1343"/>
    <mergeCell ref="A1344:B1344"/>
    <mergeCell ref="C1344:G1344"/>
    <mergeCell ref="A1339:B1339"/>
    <mergeCell ref="C1339:G1339"/>
    <mergeCell ref="A1340:B1340"/>
    <mergeCell ref="C1340:G1340"/>
    <mergeCell ref="A1341:B1341"/>
    <mergeCell ref="C1341:G1341"/>
    <mergeCell ref="A1354:B1354"/>
    <mergeCell ref="C1354:G1354"/>
    <mergeCell ref="A1355:B1355"/>
    <mergeCell ref="C1355:G1355"/>
    <mergeCell ref="A1356:B1356"/>
    <mergeCell ref="C1356:G1356"/>
    <mergeCell ref="A1352:B1352"/>
    <mergeCell ref="C1352:E1352"/>
    <mergeCell ref="F1352:H1352"/>
    <mergeCell ref="I1352:J1352"/>
    <mergeCell ref="A1353:B1353"/>
    <mergeCell ref="C1353:G1353"/>
    <mergeCell ref="B1348:C1348"/>
    <mergeCell ref="D1348:E1348"/>
    <mergeCell ref="F1348:J1348"/>
    <mergeCell ref="A1351:B1351"/>
    <mergeCell ref="C1351:E1351"/>
    <mergeCell ref="F1351:H1351"/>
    <mergeCell ref="I1351:J1351"/>
    <mergeCell ref="A1363:B1363"/>
    <mergeCell ref="C1363:G1363"/>
    <mergeCell ref="A1364:B1364"/>
    <mergeCell ref="C1364:G1364"/>
    <mergeCell ref="A1365:B1365"/>
    <mergeCell ref="C1365:G1365"/>
    <mergeCell ref="A1360:B1360"/>
    <mergeCell ref="C1360:G1360"/>
    <mergeCell ref="A1361:B1361"/>
    <mergeCell ref="C1361:G1361"/>
    <mergeCell ref="A1362:B1362"/>
    <mergeCell ref="C1362:G1362"/>
    <mergeCell ref="A1357:B1357"/>
    <mergeCell ref="C1357:G1357"/>
    <mergeCell ref="A1358:B1358"/>
    <mergeCell ref="C1358:G1358"/>
    <mergeCell ref="A1359:B1359"/>
    <mergeCell ref="C1359:G1359"/>
    <mergeCell ref="A1373:B1373"/>
    <mergeCell ref="C1373:E1373"/>
    <mergeCell ref="F1373:H1373"/>
    <mergeCell ref="I1373:J1373"/>
    <mergeCell ref="A1374:B1374"/>
    <mergeCell ref="C1374:G1374"/>
    <mergeCell ref="B1369:C1369"/>
    <mergeCell ref="D1369:E1369"/>
    <mergeCell ref="F1369:J1369"/>
    <mergeCell ref="A1372:B1372"/>
    <mergeCell ref="C1372:E1372"/>
    <mergeCell ref="F1372:H1372"/>
    <mergeCell ref="I1372:J1372"/>
    <mergeCell ref="I1365:J1365"/>
    <mergeCell ref="A1366:G1366"/>
    <mergeCell ref="A1368:B1368"/>
    <mergeCell ref="D1368:E1368"/>
    <mergeCell ref="G1368:H1368"/>
    <mergeCell ref="I1368:J1368"/>
    <mergeCell ref="A1381:B1381"/>
    <mergeCell ref="C1381:G1381"/>
    <mergeCell ref="A1382:B1382"/>
    <mergeCell ref="C1382:G1382"/>
    <mergeCell ref="A1383:B1383"/>
    <mergeCell ref="C1383:G1383"/>
    <mergeCell ref="A1378:B1378"/>
    <mergeCell ref="C1378:G1378"/>
    <mergeCell ref="A1379:B1379"/>
    <mergeCell ref="C1379:G1379"/>
    <mergeCell ref="A1380:B1380"/>
    <mergeCell ref="C1380:G1380"/>
    <mergeCell ref="A1375:B1375"/>
    <mergeCell ref="C1375:G1375"/>
    <mergeCell ref="A1376:B1376"/>
    <mergeCell ref="C1376:G1376"/>
    <mergeCell ref="A1377:B1377"/>
    <mergeCell ref="C1377:G1377"/>
    <mergeCell ref="B1390:C1390"/>
    <mergeCell ref="D1390:E1390"/>
    <mergeCell ref="F1390:J1390"/>
    <mergeCell ref="A1393:B1393"/>
    <mergeCell ref="C1393:E1393"/>
    <mergeCell ref="F1393:H1393"/>
    <mergeCell ref="I1393:J1393"/>
    <mergeCell ref="I1386:J1386"/>
    <mergeCell ref="A1387:G1387"/>
    <mergeCell ref="A1389:B1389"/>
    <mergeCell ref="D1389:E1389"/>
    <mergeCell ref="G1389:H1389"/>
    <mergeCell ref="I1389:J1389"/>
    <mergeCell ref="A1384:B1384"/>
    <mergeCell ref="C1384:G1384"/>
    <mergeCell ref="A1385:B1385"/>
    <mergeCell ref="C1385:G1385"/>
    <mergeCell ref="A1386:B1386"/>
    <mergeCell ref="C1386:G1386"/>
    <mergeCell ref="A1399:B1399"/>
    <mergeCell ref="C1399:G1399"/>
    <mergeCell ref="A1400:B1400"/>
    <mergeCell ref="C1400:G1400"/>
    <mergeCell ref="A1401:B1401"/>
    <mergeCell ref="C1401:G1401"/>
    <mergeCell ref="A1396:B1396"/>
    <mergeCell ref="C1396:G1396"/>
    <mergeCell ref="A1397:B1397"/>
    <mergeCell ref="C1397:G1397"/>
    <mergeCell ref="A1398:B1398"/>
    <mergeCell ref="C1398:G1398"/>
    <mergeCell ref="A1394:B1394"/>
    <mergeCell ref="C1394:E1394"/>
    <mergeCell ref="F1394:H1394"/>
    <mergeCell ref="I1394:J1394"/>
    <mergeCell ref="A1395:B1395"/>
    <mergeCell ref="C1395:G1395"/>
    <mergeCell ref="B1411:C1411"/>
    <mergeCell ref="D1411:E1411"/>
    <mergeCell ref="F1411:J1411"/>
    <mergeCell ref="I1407:J1407"/>
    <mergeCell ref="A1408:G1408"/>
    <mergeCell ref="A1410:B1410"/>
    <mergeCell ref="D1410:E1410"/>
    <mergeCell ref="G1410:H1410"/>
    <mergeCell ref="I1410:J1410"/>
    <mergeCell ref="A1405:B1405"/>
    <mergeCell ref="C1405:G1405"/>
    <mergeCell ref="A1406:B1406"/>
    <mergeCell ref="C1406:G1406"/>
    <mergeCell ref="A1407:B1407"/>
    <mergeCell ref="C1407:G1407"/>
    <mergeCell ref="A1402:B1402"/>
    <mergeCell ref="C1402:G1402"/>
    <mergeCell ref="A1403:B1403"/>
    <mergeCell ref="C1403:G1403"/>
    <mergeCell ref="A1404:B1404"/>
    <mergeCell ref="C1404:G1404"/>
  </mergeCells>
  <conditionalFormatting sqref="I1:I25">
    <cfRule type="containsText" dxfId="200" priority="199" operator="containsText" text="Dt">
      <formula>NOT(ISERROR(SEARCH("Dt",I1)))</formula>
    </cfRule>
    <cfRule type="containsText" dxfId="199" priority="200" operator="containsText" text="Ab">
      <formula>NOT(ISERROR(SEARCH("Ab",I1)))</formula>
    </cfRule>
    <cfRule type="containsText" dxfId="198" priority="201" operator="containsText" text="F">
      <formula>NOT(ISERROR(SEARCH("F",I1)))</formula>
    </cfRule>
  </conditionalFormatting>
  <conditionalFormatting sqref="I28:I46">
    <cfRule type="containsText" dxfId="197" priority="196" operator="containsText" text="Dt">
      <formula>NOT(ISERROR(SEARCH("Dt",I28)))</formula>
    </cfRule>
    <cfRule type="containsText" dxfId="196" priority="197" operator="containsText" text="Ab">
      <formula>NOT(ISERROR(SEARCH("Ab",I28)))</formula>
    </cfRule>
    <cfRule type="containsText" dxfId="195" priority="198" operator="containsText" text="F">
      <formula>NOT(ISERROR(SEARCH("F",I28)))</formula>
    </cfRule>
  </conditionalFormatting>
  <conditionalFormatting sqref="I49:I67">
    <cfRule type="containsText" dxfId="194" priority="193" operator="containsText" text="Dt">
      <formula>NOT(ISERROR(SEARCH("Dt",I49)))</formula>
    </cfRule>
    <cfRule type="containsText" dxfId="193" priority="194" operator="containsText" text="Ab">
      <formula>NOT(ISERROR(SEARCH("Ab",I49)))</formula>
    </cfRule>
    <cfRule type="containsText" dxfId="192" priority="195" operator="containsText" text="F">
      <formula>NOT(ISERROR(SEARCH("F",I49)))</formula>
    </cfRule>
  </conditionalFormatting>
  <conditionalFormatting sqref="I70:I88">
    <cfRule type="containsText" dxfId="191" priority="190" operator="containsText" text="Dt">
      <formula>NOT(ISERROR(SEARCH("Dt",I70)))</formula>
    </cfRule>
    <cfRule type="containsText" dxfId="190" priority="191" operator="containsText" text="Ab">
      <formula>NOT(ISERROR(SEARCH("Ab",I70)))</formula>
    </cfRule>
    <cfRule type="containsText" dxfId="189" priority="192" operator="containsText" text="F">
      <formula>NOT(ISERROR(SEARCH("F",I70)))</formula>
    </cfRule>
  </conditionalFormatting>
  <conditionalFormatting sqref="I91:I109">
    <cfRule type="containsText" dxfId="188" priority="187" operator="containsText" text="Dt">
      <formula>NOT(ISERROR(SEARCH("Dt",I91)))</formula>
    </cfRule>
    <cfRule type="containsText" dxfId="187" priority="188" operator="containsText" text="Ab">
      <formula>NOT(ISERROR(SEARCH("Ab",I91)))</formula>
    </cfRule>
    <cfRule type="containsText" dxfId="186" priority="189" operator="containsText" text="F">
      <formula>NOT(ISERROR(SEARCH("F",I91)))</formula>
    </cfRule>
  </conditionalFormatting>
  <conditionalFormatting sqref="I112:I130">
    <cfRule type="containsText" dxfId="185" priority="184" operator="containsText" text="Dt">
      <formula>NOT(ISERROR(SEARCH("Dt",I112)))</formula>
    </cfRule>
    <cfRule type="containsText" dxfId="184" priority="185" operator="containsText" text="Ab">
      <formula>NOT(ISERROR(SEARCH("Ab",I112)))</formula>
    </cfRule>
    <cfRule type="containsText" dxfId="183" priority="186" operator="containsText" text="F">
      <formula>NOT(ISERROR(SEARCH("F",I112)))</formula>
    </cfRule>
  </conditionalFormatting>
  <conditionalFormatting sqref="I133:I151">
    <cfRule type="containsText" dxfId="182" priority="181" operator="containsText" text="Dt">
      <formula>NOT(ISERROR(SEARCH("Dt",I133)))</formula>
    </cfRule>
    <cfRule type="containsText" dxfId="181" priority="182" operator="containsText" text="Ab">
      <formula>NOT(ISERROR(SEARCH("Ab",I133)))</formula>
    </cfRule>
    <cfRule type="containsText" dxfId="180" priority="183" operator="containsText" text="F">
      <formula>NOT(ISERROR(SEARCH("F",I133)))</formula>
    </cfRule>
  </conditionalFormatting>
  <conditionalFormatting sqref="I154:I172">
    <cfRule type="containsText" dxfId="179" priority="178" operator="containsText" text="Dt">
      <formula>NOT(ISERROR(SEARCH("Dt",I154)))</formula>
    </cfRule>
    <cfRule type="containsText" dxfId="178" priority="179" operator="containsText" text="Ab">
      <formula>NOT(ISERROR(SEARCH("Ab",I154)))</formula>
    </cfRule>
    <cfRule type="containsText" dxfId="177" priority="180" operator="containsText" text="F">
      <formula>NOT(ISERROR(SEARCH("F",I154)))</formula>
    </cfRule>
  </conditionalFormatting>
  <conditionalFormatting sqref="I175:I193">
    <cfRule type="containsText" dxfId="176" priority="175" operator="containsText" text="Dt">
      <formula>NOT(ISERROR(SEARCH("Dt",I175)))</formula>
    </cfRule>
    <cfRule type="containsText" dxfId="175" priority="176" operator="containsText" text="Ab">
      <formula>NOT(ISERROR(SEARCH("Ab",I175)))</formula>
    </cfRule>
    <cfRule type="containsText" dxfId="174" priority="177" operator="containsText" text="F">
      <formula>NOT(ISERROR(SEARCH("F",I175)))</formula>
    </cfRule>
  </conditionalFormatting>
  <conditionalFormatting sqref="I196:I214">
    <cfRule type="containsText" dxfId="173" priority="172" operator="containsText" text="Dt">
      <formula>NOT(ISERROR(SEARCH("Dt",I196)))</formula>
    </cfRule>
    <cfRule type="containsText" dxfId="172" priority="173" operator="containsText" text="Ab">
      <formula>NOT(ISERROR(SEARCH("Ab",I196)))</formula>
    </cfRule>
    <cfRule type="containsText" dxfId="171" priority="174" operator="containsText" text="F">
      <formula>NOT(ISERROR(SEARCH("F",I196)))</formula>
    </cfRule>
  </conditionalFormatting>
  <conditionalFormatting sqref="I217:I235">
    <cfRule type="containsText" dxfId="170" priority="169" operator="containsText" text="Dt">
      <formula>NOT(ISERROR(SEARCH("Dt",I217)))</formula>
    </cfRule>
    <cfRule type="containsText" dxfId="169" priority="170" operator="containsText" text="Ab">
      <formula>NOT(ISERROR(SEARCH("Ab",I217)))</formula>
    </cfRule>
    <cfRule type="containsText" dxfId="168" priority="171" operator="containsText" text="F">
      <formula>NOT(ISERROR(SEARCH("F",I217)))</formula>
    </cfRule>
  </conditionalFormatting>
  <conditionalFormatting sqref="I238:I256">
    <cfRule type="containsText" dxfId="167" priority="166" operator="containsText" text="Dt">
      <formula>NOT(ISERROR(SEARCH("Dt",I238)))</formula>
    </cfRule>
    <cfRule type="containsText" dxfId="166" priority="167" operator="containsText" text="Ab">
      <formula>NOT(ISERROR(SEARCH("Ab",I238)))</formula>
    </cfRule>
    <cfRule type="containsText" dxfId="165" priority="168" operator="containsText" text="F">
      <formula>NOT(ISERROR(SEARCH("F",I238)))</formula>
    </cfRule>
  </conditionalFormatting>
  <conditionalFormatting sqref="I259:I277">
    <cfRule type="containsText" dxfId="164" priority="163" operator="containsText" text="Dt">
      <formula>NOT(ISERROR(SEARCH("Dt",I259)))</formula>
    </cfRule>
    <cfRule type="containsText" dxfId="163" priority="164" operator="containsText" text="Ab">
      <formula>NOT(ISERROR(SEARCH("Ab",I259)))</formula>
    </cfRule>
    <cfRule type="containsText" dxfId="162" priority="165" operator="containsText" text="F">
      <formula>NOT(ISERROR(SEARCH("F",I259)))</formula>
    </cfRule>
  </conditionalFormatting>
  <conditionalFormatting sqref="I280:I298">
    <cfRule type="containsText" dxfId="161" priority="160" operator="containsText" text="Dt">
      <formula>NOT(ISERROR(SEARCH("Dt",I280)))</formula>
    </cfRule>
    <cfRule type="containsText" dxfId="160" priority="161" operator="containsText" text="Ab">
      <formula>NOT(ISERROR(SEARCH("Ab",I280)))</formula>
    </cfRule>
    <cfRule type="containsText" dxfId="159" priority="162" operator="containsText" text="F">
      <formula>NOT(ISERROR(SEARCH("F",I280)))</formula>
    </cfRule>
  </conditionalFormatting>
  <conditionalFormatting sqref="I301:I319">
    <cfRule type="containsText" dxfId="158" priority="157" operator="containsText" text="Dt">
      <formula>NOT(ISERROR(SEARCH("Dt",I301)))</formula>
    </cfRule>
    <cfRule type="containsText" dxfId="157" priority="158" operator="containsText" text="Ab">
      <formula>NOT(ISERROR(SEARCH("Ab",I301)))</formula>
    </cfRule>
    <cfRule type="containsText" dxfId="156" priority="159" operator="containsText" text="F">
      <formula>NOT(ISERROR(SEARCH("F",I301)))</formula>
    </cfRule>
  </conditionalFormatting>
  <conditionalFormatting sqref="I322:I340">
    <cfRule type="containsText" dxfId="155" priority="154" operator="containsText" text="Dt">
      <formula>NOT(ISERROR(SEARCH("Dt",I322)))</formula>
    </cfRule>
    <cfRule type="containsText" dxfId="154" priority="155" operator="containsText" text="Ab">
      <formula>NOT(ISERROR(SEARCH("Ab",I322)))</formula>
    </cfRule>
    <cfRule type="containsText" dxfId="153" priority="156" operator="containsText" text="F">
      <formula>NOT(ISERROR(SEARCH("F",I322)))</formula>
    </cfRule>
  </conditionalFormatting>
  <conditionalFormatting sqref="I343:I361">
    <cfRule type="containsText" dxfId="152" priority="151" operator="containsText" text="Dt">
      <formula>NOT(ISERROR(SEARCH("Dt",I343)))</formula>
    </cfRule>
    <cfRule type="containsText" dxfId="151" priority="152" operator="containsText" text="Ab">
      <formula>NOT(ISERROR(SEARCH("Ab",I343)))</formula>
    </cfRule>
    <cfRule type="containsText" dxfId="150" priority="153" operator="containsText" text="F">
      <formula>NOT(ISERROR(SEARCH("F",I343)))</formula>
    </cfRule>
  </conditionalFormatting>
  <conditionalFormatting sqref="I364:I382">
    <cfRule type="containsText" dxfId="149" priority="148" operator="containsText" text="Dt">
      <formula>NOT(ISERROR(SEARCH("Dt",I364)))</formula>
    </cfRule>
    <cfRule type="containsText" dxfId="148" priority="149" operator="containsText" text="Ab">
      <formula>NOT(ISERROR(SEARCH("Ab",I364)))</formula>
    </cfRule>
    <cfRule type="containsText" dxfId="147" priority="150" operator="containsText" text="F">
      <formula>NOT(ISERROR(SEARCH("F",I364)))</formula>
    </cfRule>
  </conditionalFormatting>
  <conditionalFormatting sqref="I385:I403">
    <cfRule type="containsText" dxfId="146" priority="145" operator="containsText" text="Dt">
      <formula>NOT(ISERROR(SEARCH("Dt",I385)))</formula>
    </cfRule>
    <cfRule type="containsText" dxfId="145" priority="146" operator="containsText" text="Ab">
      <formula>NOT(ISERROR(SEARCH("Ab",I385)))</formula>
    </cfRule>
    <cfRule type="containsText" dxfId="144" priority="147" operator="containsText" text="F">
      <formula>NOT(ISERROR(SEARCH("F",I385)))</formula>
    </cfRule>
  </conditionalFormatting>
  <conditionalFormatting sqref="I406:I424">
    <cfRule type="containsText" dxfId="143" priority="142" operator="containsText" text="Dt">
      <formula>NOT(ISERROR(SEARCH("Dt",I406)))</formula>
    </cfRule>
    <cfRule type="containsText" dxfId="142" priority="143" operator="containsText" text="Ab">
      <formula>NOT(ISERROR(SEARCH("Ab",I406)))</formula>
    </cfRule>
    <cfRule type="containsText" dxfId="141" priority="144" operator="containsText" text="F">
      <formula>NOT(ISERROR(SEARCH("F",I406)))</formula>
    </cfRule>
  </conditionalFormatting>
  <conditionalFormatting sqref="I427:I445">
    <cfRule type="containsText" dxfId="140" priority="139" operator="containsText" text="Dt">
      <formula>NOT(ISERROR(SEARCH("Dt",I427)))</formula>
    </cfRule>
    <cfRule type="containsText" dxfId="139" priority="140" operator="containsText" text="Ab">
      <formula>NOT(ISERROR(SEARCH("Ab",I427)))</formula>
    </cfRule>
    <cfRule type="containsText" dxfId="138" priority="141" operator="containsText" text="F">
      <formula>NOT(ISERROR(SEARCH("F",I427)))</formula>
    </cfRule>
  </conditionalFormatting>
  <conditionalFormatting sqref="I448:I466">
    <cfRule type="containsText" dxfId="137" priority="136" operator="containsText" text="Dt">
      <formula>NOT(ISERROR(SEARCH("Dt",I448)))</formula>
    </cfRule>
    <cfRule type="containsText" dxfId="136" priority="137" operator="containsText" text="Ab">
      <formula>NOT(ISERROR(SEARCH("Ab",I448)))</formula>
    </cfRule>
    <cfRule type="containsText" dxfId="135" priority="138" operator="containsText" text="F">
      <formula>NOT(ISERROR(SEARCH("F",I448)))</formula>
    </cfRule>
  </conditionalFormatting>
  <conditionalFormatting sqref="I469:I487">
    <cfRule type="containsText" dxfId="134" priority="133" operator="containsText" text="Dt">
      <formula>NOT(ISERROR(SEARCH("Dt",I469)))</formula>
    </cfRule>
    <cfRule type="containsText" dxfId="133" priority="134" operator="containsText" text="Ab">
      <formula>NOT(ISERROR(SEARCH("Ab",I469)))</formula>
    </cfRule>
    <cfRule type="containsText" dxfId="132" priority="135" operator="containsText" text="F">
      <formula>NOT(ISERROR(SEARCH("F",I469)))</formula>
    </cfRule>
  </conditionalFormatting>
  <conditionalFormatting sqref="I490:I508">
    <cfRule type="containsText" dxfId="131" priority="130" operator="containsText" text="Dt">
      <formula>NOT(ISERROR(SEARCH("Dt",I490)))</formula>
    </cfRule>
    <cfRule type="containsText" dxfId="130" priority="131" operator="containsText" text="Ab">
      <formula>NOT(ISERROR(SEARCH("Ab",I490)))</formula>
    </cfRule>
    <cfRule type="containsText" dxfId="129" priority="132" operator="containsText" text="F">
      <formula>NOT(ISERROR(SEARCH("F",I490)))</formula>
    </cfRule>
  </conditionalFormatting>
  <conditionalFormatting sqref="I511:I529">
    <cfRule type="containsText" dxfId="128" priority="127" operator="containsText" text="Dt">
      <formula>NOT(ISERROR(SEARCH("Dt",I511)))</formula>
    </cfRule>
    <cfRule type="containsText" dxfId="127" priority="128" operator="containsText" text="Ab">
      <formula>NOT(ISERROR(SEARCH("Ab",I511)))</formula>
    </cfRule>
    <cfRule type="containsText" dxfId="126" priority="129" operator="containsText" text="F">
      <formula>NOT(ISERROR(SEARCH("F",I511)))</formula>
    </cfRule>
  </conditionalFormatting>
  <conditionalFormatting sqref="I532:I550">
    <cfRule type="containsText" dxfId="125" priority="124" operator="containsText" text="Dt">
      <formula>NOT(ISERROR(SEARCH("Dt",I532)))</formula>
    </cfRule>
    <cfRule type="containsText" dxfId="124" priority="125" operator="containsText" text="Ab">
      <formula>NOT(ISERROR(SEARCH("Ab",I532)))</formula>
    </cfRule>
    <cfRule type="containsText" dxfId="123" priority="126" operator="containsText" text="F">
      <formula>NOT(ISERROR(SEARCH("F",I532)))</formula>
    </cfRule>
  </conditionalFormatting>
  <conditionalFormatting sqref="I553:I571">
    <cfRule type="containsText" dxfId="122" priority="121" operator="containsText" text="Dt">
      <formula>NOT(ISERROR(SEARCH("Dt",I553)))</formula>
    </cfRule>
    <cfRule type="containsText" dxfId="121" priority="122" operator="containsText" text="Ab">
      <formula>NOT(ISERROR(SEARCH("Ab",I553)))</formula>
    </cfRule>
    <cfRule type="containsText" dxfId="120" priority="123" operator="containsText" text="F">
      <formula>NOT(ISERROR(SEARCH("F",I553)))</formula>
    </cfRule>
  </conditionalFormatting>
  <conditionalFormatting sqref="I574:I592">
    <cfRule type="containsText" dxfId="119" priority="118" operator="containsText" text="Dt">
      <formula>NOT(ISERROR(SEARCH("Dt",I574)))</formula>
    </cfRule>
    <cfRule type="containsText" dxfId="118" priority="119" operator="containsText" text="Ab">
      <formula>NOT(ISERROR(SEARCH("Ab",I574)))</formula>
    </cfRule>
    <cfRule type="containsText" dxfId="117" priority="120" operator="containsText" text="F">
      <formula>NOT(ISERROR(SEARCH("F",I574)))</formula>
    </cfRule>
  </conditionalFormatting>
  <conditionalFormatting sqref="I595:I613">
    <cfRule type="containsText" dxfId="116" priority="115" operator="containsText" text="Dt">
      <formula>NOT(ISERROR(SEARCH("Dt",I595)))</formula>
    </cfRule>
    <cfRule type="containsText" dxfId="115" priority="116" operator="containsText" text="Ab">
      <formula>NOT(ISERROR(SEARCH("Ab",I595)))</formula>
    </cfRule>
    <cfRule type="containsText" dxfId="114" priority="117" operator="containsText" text="F">
      <formula>NOT(ISERROR(SEARCH("F",I595)))</formula>
    </cfRule>
  </conditionalFormatting>
  <conditionalFormatting sqref="I616:I634">
    <cfRule type="containsText" dxfId="113" priority="112" operator="containsText" text="Dt">
      <formula>NOT(ISERROR(SEARCH("Dt",I616)))</formula>
    </cfRule>
    <cfRule type="containsText" dxfId="112" priority="113" operator="containsText" text="Ab">
      <formula>NOT(ISERROR(SEARCH("Ab",I616)))</formula>
    </cfRule>
    <cfRule type="containsText" dxfId="111" priority="114" operator="containsText" text="F">
      <formula>NOT(ISERROR(SEARCH("F",I616)))</formula>
    </cfRule>
  </conditionalFormatting>
  <conditionalFormatting sqref="I637:I655">
    <cfRule type="containsText" dxfId="110" priority="109" operator="containsText" text="Dt">
      <formula>NOT(ISERROR(SEARCH("Dt",I637)))</formula>
    </cfRule>
    <cfRule type="containsText" dxfId="109" priority="110" operator="containsText" text="Ab">
      <formula>NOT(ISERROR(SEARCH("Ab",I637)))</formula>
    </cfRule>
    <cfRule type="containsText" dxfId="108" priority="111" operator="containsText" text="F">
      <formula>NOT(ISERROR(SEARCH("F",I637)))</formula>
    </cfRule>
  </conditionalFormatting>
  <conditionalFormatting sqref="I658:I676">
    <cfRule type="containsText" dxfId="107" priority="106" operator="containsText" text="Dt">
      <formula>NOT(ISERROR(SEARCH("Dt",I658)))</formula>
    </cfRule>
    <cfRule type="containsText" dxfId="106" priority="107" operator="containsText" text="Ab">
      <formula>NOT(ISERROR(SEARCH("Ab",I658)))</formula>
    </cfRule>
    <cfRule type="containsText" dxfId="105" priority="108" operator="containsText" text="F">
      <formula>NOT(ISERROR(SEARCH("F",I658)))</formula>
    </cfRule>
  </conditionalFormatting>
  <conditionalFormatting sqref="I679:I697">
    <cfRule type="containsText" dxfId="104" priority="103" operator="containsText" text="Dt">
      <formula>NOT(ISERROR(SEARCH("Dt",I679)))</formula>
    </cfRule>
    <cfRule type="containsText" dxfId="103" priority="104" operator="containsText" text="Ab">
      <formula>NOT(ISERROR(SEARCH("Ab",I679)))</formula>
    </cfRule>
    <cfRule type="containsText" dxfId="102" priority="105" operator="containsText" text="F">
      <formula>NOT(ISERROR(SEARCH("F",I679)))</formula>
    </cfRule>
  </conditionalFormatting>
  <conditionalFormatting sqref="I700:I718">
    <cfRule type="containsText" dxfId="101" priority="100" operator="containsText" text="Dt">
      <formula>NOT(ISERROR(SEARCH("Dt",I700)))</formula>
    </cfRule>
    <cfRule type="containsText" dxfId="100" priority="101" operator="containsText" text="Ab">
      <formula>NOT(ISERROR(SEARCH("Ab",I700)))</formula>
    </cfRule>
    <cfRule type="containsText" dxfId="99" priority="102" operator="containsText" text="F">
      <formula>NOT(ISERROR(SEARCH("F",I700)))</formula>
    </cfRule>
  </conditionalFormatting>
  <conditionalFormatting sqref="I721:I739">
    <cfRule type="containsText" dxfId="98" priority="97" operator="containsText" text="Dt">
      <formula>NOT(ISERROR(SEARCH("Dt",I721)))</formula>
    </cfRule>
    <cfRule type="containsText" dxfId="97" priority="98" operator="containsText" text="Ab">
      <formula>NOT(ISERROR(SEARCH("Ab",I721)))</formula>
    </cfRule>
    <cfRule type="containsText" dxfId="96" priority="99" operator="containsText" text="F">
      <formula>NOT(ISERROR(SEARCH("F",I721)))</formula>
    </cfRule>
  </conditionalFormatting>
  <conditionalFormatting sqref="I742:I760">
    <cfRule type="containsText" dxfId="95" priority="94" operator="containsText" text="Dt">
      <formula>NOT(ISERROR(SEARCH("Dt",I742)))</formula>
    </cfRule>
    <cfRule type="containsText" dxfId="94" priority="95" operator="containsText" text="Ab">
      <formula>NOT(ISERROR(SEARCH("Ab",I742)))</formula>
    </cfRule>
    <cfRule type="containsText" dxfId="93" priority="96" operator="containsText" text="F">
      <formula>NOT(ISERROR(SEARCH("F",I742)))</formula>
    </cfRule>
  </conditionalFormatting>
  <conditionalFormatting sqref="I763:I781">
    <cfRule type="containsText" dxfId="92" priority="91" operator="containsText" text="Dt">
      <formula>NOT(ISERROR(SEARCH("Dt",I763)))</formula>
    </cfRule>
    <cfRule type="containsText" dxfId="91" priority="92" operator="containsText" text="Ab">
      <formula>NOT(ISERROR(SEARCH("Ab",I763)))</formula>
    </cfRule>
    <cfRule type="containsText" dxfId="90" priority="93" operator="containsText" text="F">
      <formula>NOT(ISERROR(SEARCH("F",I763)))</formula>
    </cfRule>
  </conditionalFormatting>
  <conditionalFormatting sqref="I784:I802">
    <cfRule type="containsText" dxfId="89" priority="88" operator="containsText" text="Dt">
      <formula>NOT(ISERROR(SEARCH("Dt",I784)))</formula>
    </cfRule>
    <cfRule type="containsText" dxfId="88" priority="89" operator="containsText" text="Ab">
      <formula>NOT(ISERROR(SEARCH("Ab",I784)))</formula>
    </cfRule>
    <cfRule type="containsText" dxfId="87" priority="90" operator="containsText" text="F">
      <formula>NOT(ISERROR(SEARCH("F",I784)))</formula>
    </cfRule>
  </conditionalFormatting>
  <conditionalFormatting sqref="I805:I823">
    <cfRule type="containsText" dxfId="86" priority="85" operator="containsText" text="Dt">
      <formula>NOT(ISERROR(SEARCH("Dt",I805)))</formula>
    </cfRule>
    <cfRule type="containsText" dxfId="85" priority="86" operator="containsText" text="Ab">
      <formula>NOT(ISERROR(SEARCH("Ab",I805)))</formula>
    </cfRule>
    <cfRule type="containsText" dxfId="84" priority="87" operator="containsText" text="F">
      <formula>NOT(ISERROR(SEARCH("F",I805)))</formula>
    </cfRule>
  </conditionalFormatting>
  <conditionalFormatting sqref="I826:I844">
    <cfRule type="containsText" dxfId="83" priority="82" operator="containsText" text="Dt">
      <formula>NOT(ISERROR(SEARCH("Dt",I826)))</formula>
    </cfRule>
    <cfRule type="containsText" dxfId="82" priority="83" operator="containsText" text="Ab">
      <formula>NOT(ISERROR(SEARCH("Ab",I826)))</formula>
    </cfRule>
    <cfRule type="containsText" dxfId="81" priority="84" operator="containsText" text="F">
      <formula>NOT(ISERROR(SEARCH("F",I826)))</formula>
    </cfRule>
  </conditionalFormatting>
  <conditionalFormatting sqref="I847:I865">
    <cfRule type="containsText" dxfId="80" priority="79" operator="containsText" text="Dt">
      <formula>NOT(ISERROR(SEARCH("Dt",I847)))</formula>
    </cfRule>
    <cfRule type="containsText" dxfId="79" priority="80" operator="containsText" text="Ab">
      <formula>NOT(ISERROR(SEARCH("Ab",I847)))</formula>
    </cfRule>
    <cfRule type="containsText" dxfId="78" priority="81" operator="containsText" text="F">
      <formula>NOT(ISERROR(SEARCH("F",I847)))</formula>
    </cfRule>
  </conditionalFormatting>
  <conditionalFormatting sqref="I868:I886">
    <cfRule type="containsText" dxfId="77" priority="76" operator="containsText" text="Dt">
      <formula>NOT(ISERROR(SEARCH("Dt",I868)))</formula>
    </cfRule>
    <cfRule type="containsText" dxfId="76" priority="77" operator="containsText" text="Ab">
      <formula>NOT(ISERROR(SEARCH("Ab",I868)))</formula>
    </cfRule>
    <cfRule type="containsText" dxfId="75" priority="78" operator="containsText" text="F">
      <formula>NOT(ISERROR(SEARCH("F",I868)))</formula>
    </cfRule>
  </conditionalFormatting>
  <conditionalFormatting sqref="I889:I907">
    <cfRule type="containsText" dxfId="74" priority="73" operator="containsText" text="Dt">
      <formula>NOT(ISERROR(SEARCH("Dt",I889)))</formula>
    </cfRule>
    <cfRule type="containsText" dxfId="73" priority="74" operator="containsText" text="Ab">
      <formula>NOT(ISERROR(SEARCH("Ab",I889)))</formula>
    </cfRule>
    <cfRule type="containsText" dxfId="72" priority="75" operator="containsText" text="F">
      <formula>NOT(ISERROR(SEARCH("F",I889)))</formula>
    </cfRule>
  </conditionalFormatting>
  <conditionalFormatting sqref="I910:I928">
    <cfRule type="containsText" dxfId="71" priority="70" operator="containsText" text="Dt">
      <formula>NOT(ISERROR(SEARCH("Dt",I910)))</formula>
    </cfRule>
    <cfRule type="containsText" dxfId="70" priority="71" operator="containsText" text="Ab">
      <formula>NOT(ISERROR(SEARCH("Ab",I910)))</formula>
    </cfRule>
    <cfRule type="containsText" dxfId="69" priority="72" operator="containsText" text="F">
      <formula>NOT(ISERROR(SEARCH("F",I910)))</formula>
    </cfRule>
  </conditionalFormatting>
  <conditionalFormatting sqref="I931:I949">
    <cfRule type="containsText" dxfId="68" priority="67" operator="containsText" text="Dt">
      <formula>NOT(ISERROR(SEARCH("Dt",I931)))</formula>
    </cfRule>
    <cfRule type="containsText" dxfId="67" priority="68" operator="containsText" text="Ab">
      <formula>NOT(ISERROR(SEARCH("Ab",I931)))</formula>
    </cfRule>
    <cfRule type="containsText" dxfId="66" priority="69" operator="containsText" text="F">
      <formula>NOT(ISERROR(SEARCH("F",I931)))</formula>
    </cfRule>
  </conditionalFormatting>
  <conditionalFormatting sqref="I952:I970">
    <cfRule type="containsText" dxfId="65" priority="64" operator="containsText" text="Dt">
      <formula>NOT(ISERROR(SEARCH("Dt",I952)))</formula>
    </cfRule>
    <cfRule type="containsText" dxfId="64" priority="65" operator="containsText" text="Ab">
      <formula>NOT(ISERROR(SEARCH("Ab",I952)))</formula>
    </cfRule>
    <cfRule type="containsText" dxfId="63" priority="66" operator="containsText" text="F">
      <formula>NOT(ISERROR(SEARCH("F",I952)))</formula>
    </cfRule>
  </conditionalFormatting>
  <conditionalFormatting sqref="I973:I991">
    <cfRule type="containsText" dxfId="62" priority="61" operator="containsText" text="Dt">
      <formula>NOT(ISERROR(SEARCH("Dt",I973)))</formula>
    </cfRule>
    <cfRule type="containsText" dxfId="61" priority="62" operator="containsText" text="Ab">
      <formula>NOT(ISERROR(SEARCH("Ab",I973)))</formula>
    </cfRule>
    <cfRule type="containsText" dxfId="60" priority="63" operator="containsText" text="F">
      <formula>NOT(ISERROR(SEARCH("F",I973)))</formula>
    </cfRule>
  </conditionalFormatting>
  <conditionalFormatting sqref="I994:I1012">
    <cfRule type="containsText" dxfId="59" priority="58" operator="containsText" text="Dt">
      <formula>NOT(ISERROR(SEARCH("Dt",I994)))</formula>
    </cfRule>
    <cfRule type="containsText" dxfId="58" priority="59" operator="containsText" text="Ab">
      <formula>NOT(ISERROR(SEARCH("Ab",I994)))</formula>
    </cfRule>
    <cfRule type="containsText" dxfId="57" priority="60" operator="containsText" text="F">
      <formula>NOT(ISERROR(SEARCH("F",I994)))</formula>
    </cfRule>
  </conditionalFormatting>
  <conditionalFormatting sqref="I1015:I1033">
    <cfRule type="containsText" dxfId="56" priority="55" operator="containsText" text="Dt">
      <formula>NOT(ISERROR(SEARCH("Dt",I1015)))</formula>
    </cfRule>
    <cfRule type="containsText" dxfId="55" priority="56" operator="containsText" text="Ab">
      <formula>NOT(ISERROR(SEARCH("Ab",I1015)))</formula>
    </cfRule>
    <cfRule type="containsText" dxfId="54" priority="57" operator="containsText" text="F">
      <formula>NOT(ISERROR(SEARCH("F",I1015)))</formula>
    </cfRule>
  </conditionalFormatting>
  <conditionalFormatting sqref="I1036:I1054">
    <cfRule type="containsText" dxfId="53" priority="52" operator="containsText" text="Dt">
      <formula>NOT(ISERROR(SEARCH("Dt",I1036)))</formula>
    </cfRule>
    <cfRule type="containsText" dxfId="52" priority="53" operator="containsText" text="Ab">
      <formula>NOT(ISERROR(SEARCH("Ab",I1036)))</formula>
    </cfRule>
    <cfRule type="containsText" dxfId="51" priority="54" operator="containsText" text="F">
      <formula>NOT(ISERROR(SEARCH("F",I1036)))</formula>
    </cfRule>
  </conditionalFormatting>
  <conditionalFormatting sqref="I1057:I1075">
    <cfRule type="containsText" dxfId="50" priority="49" operator="containsText" text="Dt">
      <formula>NOT(ISERROR(SEARCH("Dt",I1057)))</formula>
    </cfRule>
    <cfRule type="containsText" dxfId="49" priority="50" operator="containsText" text="Ab">
      <formula>NOT(ISERROR(SEARCH("Ab",I1057)))</formula>
    </cfRule>
    <cfRule type="containsText" dxfId="48" priority="51" operator="containsText" text="F">
      <formula>NOT(ISERROR(SEARCH("F",I1057)))</formula>
    </cfRule>
  </conditionalFormatting>
  <conditionalFormatting sqref="I1078:I1096">
    <cfRule type="containsText" dxfId="47" priority="46" operator="containsText" text="Dt">
      <formula>NOT(ISERROR(SEARCH("Dt",I1078)))</formula>
    </cfRule>
    <cfRule type="containsText" dxfId="46" priority="47" operator="containsText" text="Ab">
      <formula>NOT(ISERROR(SEARCH("Ab",I1078)))</formula>
    </cfRule>
    <cfRule type="containsText" dxfId="45" priority="48" operator="containsText" text="F">
      <formula>NOT(ISERROR(SEARCH("F",I1078)))</formula>
    </cfRule>
  </conditionalFormatting>
  <conditionalFormatting sqref="I1099:I1117">
    <cfRule type="containsText" dxfId="44" priority="43" operator="containsText" text="Dt">
      <formula>NOT(ISERROR(SEARCH("Dt",I1099)))</formula>
    </cfRule>
    <cfRule type="containsText" dxfId="43" priority="44" operator="containsText" text="Ab">
      <formula>NOT(ISERROR(SEARCH("Ab",I1099)))</formula>
    </cfRule>
    <cfRule type="containsText" dxfId="42" priority="45" operator="containsText" text="F">
      <formula>NOT(ISERROR(SEARCH("F",I1099)))</formula>
    </cfRule>
  </conditionalFormatting>
  <conditionalFormatting sqref="I1120:I1138">
    <cfRule type="containsText" dxfId="41" priority="40" operator="containsText" text="Dt">
      <formula>NOT(ISERROR(SEARCH("Dt",I1120)))</formula>
    </cfRule>
    <cfRule type="containsText" dxfId="40" priority="41" operator="containsText" text="Ab">
      <formula>NOT(ISERROR(SEARCH("Ab",I1120)))</formula>
    </cfRule>
    <cfRule type="containsText" dxfId="39" priority="42" operator="containsText" text="F">
      <formula>NOT(ISERROR(SEARCH("F",I1120)))</formula>
    </cfRule>
  </conditionalFormatting>
  <conditionalFormatting sqref="I1141:I1159">
    <cfRule type="containsText" dxfId="38" priority="37" operator="containsText" text="Dt">
      <formula>NOT(ISERROR(SEARCH("Dt",I1141)))</formula>
    </cfRule>
    <cfRule type="containsText" dxfId="37" priority="38" operator="containsText" text="Ab">
      <formula>NOT(ISERROR(SEARCH("Ab",I1141)))</formula>
    </cfRule>
    <cfRule type="containsText" dxfId="36" priority="39" operator="containsText" text="F">
      <formula>NOT(ISERROR(SEARCH("F",I1141)))</formula>
    </cfRule>
  </conditionalFormatting>
  <conditionalFormatting sqref="I1162:I1180">
    <cfRule type="containsText" dxfId="35" priority="34" operator="containsText" text="Dt">
      <formula>NOT(ISERROR(SEARCH("Dt",I1162)))</formula>
    </cfRule>
    <cfRule type="containsText" dxfId="34" priority="35" operator="containsText" text="Ab">
      <formula>NOT(ISERROR(SEARCH("Ab",I1162)))</formula>
    </cfRule>
    <cfRule type="containsText" dxfId="33" priority="36" operator="containsText" text="F">
      <formula>NOT(ISERROR(SEARCH("F",I1162)))</formula>
    </cfRule>
  </conditionalFormatting>
  <conditionalFormatting sqref="I1183:I1201">
    <cfRule type="containsText" dxfId="32" priority="31" operator="containsText" text="Dt">
      <formula>NOT(ISERROR(SEARCH("Dt",I1183)))</formula>
    </cfRule>
    <cfRule type="containsText" dxfId="31" priority="32" operator="containsText" text="Ab">
      <formula>NOT(ISERROR(SEARCH("Ab",I1183)))</formula>
    </cfRule>
    <cfRule type="containsText" dxfId="30" priority="33" operator="containsText" text="F">
      <formula>NOT(ISERROR(SEARCH("F",I1183)))</formula>
    </cfRule>
  </conditionalFormatting>
  <conditionalFormatting sqref="I1204:I1222">
    <cfRule type="containsText" dxfId="29" priority="28" operator="containsText" text="Dt">
      <formula>NOT(ISERROR(SEARCH("Dt",I1204)))</formula>
    </cfRule>
    <cfRule type="containsText" dxfId="28" priority="29" operator="containsText" text="Ab">
      <formula>NOT(ISERROR(SEARCH("Ab",I1204)))</formula>
    </cfRule>
    <cfRule type="containsText" dxfId="27" priority="30" operator="containsText" text="F">
      <formula>NOT(ISERROR(SEARCH("F",I1204)))</formula>
    </cfRule>
  </conditionalFormatting>
  <conditionalFormatting sqref="I1225:I1243">
    <cfRule type="containsText" dxfId="26" priority="25" operator="containsText" text="Dt">
      <formula>NOT(ISERROR(SEARCH("Dt",I1225)))</formula>
    </cfRule>
    <cfRule type="containsText" dxfId="25" priority="26" operator="containsText" text="Ab">
      <formula>NOT(ISERROR(SEARCH("Ab",I1225)))</formula>
    </cfRule>
    <cfRule type="containsText" dxfId="24" priority="27" operator="containsText" text="F">
      <formula>NOT(ISERROR(SEARCH("F",I1225)))</formula>
    </cfRule>
  </conditionalFormatting>
  <conditionalFormatting sqref="I1246:I1264">
    <cfRule type="containsText" dxfId="23" priority="22" operator="containsText" text="Dt">
      <formula>NOT(ISERROR(SEARCH("Dt",I1246)))</formula>
    </cfRule>
    <cfRule type="containsText" dxfId="22" priority="23" operator="containsText" text="Ab">
      <formula>NOT(ISERROR(SEARCH("Ab",I1246)))</formula>
    </cfRule>
    <cfRule type="containsText" dxfId="21" priority="24" operator="containsText" text="F">
      <formula>NOT(ISERROR(SEARCH("F",I1246)))</formula>
    </cfRule>
  </conditionalFormatting>
  <conditionalFormatting sqref="I1267:I1285">
    <cfRule type="containsText" dxfId="20" priority="19" operator="containsText" text="Dt">
      <formula>NOT(ISERROR(SEARCH("Dt",I1267)))</formula>
    </cfRule>
    <cfRule type="containsText" dxfId="19" priority="20" operator="containsText" text="Ab">
      <formula>NOT(ISERROR(SEARCH("Ab",I1267)))</formula>
    </cfRule>
    <cfRule type="containsText" dxfId="18" priority="21" operator="containsText" text="F">
      <formula>NOT(ISERROR(SEARCH("F",I1267)))</formula>
    </cfRule>
  </conditionalFormatting>
  <conditionalFormatting sqref="I1288:I1306">
    <cfRule type="containsText" dxfId="17" priority="16" operator="containsText" text="Dt">
      <formula>NOT(ISERROR(SEARCH("Dt",I1288)))</formula>
    </cfRule>
    <cfRule type="containsText" dxfId="16" priority="17" operator="containsText" text="Ab">
      <formula>NOT(ISERROR(SEARCH("Ab",I1288)))</formula>
    </cfRule>
    <cfRule type="containsText" dxfId="15" priority="18" operator="containsText" text="F">
      <formula>NOT(ISERROR(SEARCH("F",I1288)))</formula>
    </cfRule>
  </conditionalFormatting>
  <conditionalFormatting sqref="I1309:I1327">
    <cfRule type="containsText" dxfId="14" priority="13" operator="containsText" text="Dt">
      <formula>NOT(ISERROR(SEARCH("Dt",I1309)))</formula>
    </cfRule>
    <cfRule type="containsText" dxfId="13" priority="14" operator="containsText" text="Ab">
      <formula>NOT(ISERROR(SEARCH("Ab",I1309)))</formula>
    </cfRule>
    <cfRule type="containsText" dxfId="12" priority="15" operator="containsText" text="F">
      <formula>NOT(ISERROR(SEARCH("F",I1309)))</formula>
    </cfRule>
  </conditionalFormatting>
  <conditionalFormatting sqref="I1330:I1348">
    <cfRule type="containsText" dxfId="11" priority="10" operator="containsText" text="Dt">
      <formula>NOT(ISERROR(SEARCH("Dt",I1330)))</formula>
    </cfRule>
    <cfRule type="containsText" dxfId="10" priority="11" operator="containsText" text="Ab">
      <formula>NOT(ISERROR(SEARCH("Ab",I1330)))</formula>
    </cfRule>
    <cfRule type="containsText" dxfId="9" priority="12" operator="containsText" text="F">
      <formula>NOT(ISERROR(SEARCH("F",I1330)))</formula>
    </cfRule>
  </conditionalFormatting>
  <conditionalFormatting sqref="I1351:I1369">
    <cfRule type="containsText" dxfId="8" priority="7" operator="containsText" text="Dt">
      <formula>NOT(ISERROR(SEARCH("Dt",I1351)))</formula>
    </cfRule>
    <cfRule type="containsText" dxfId="7" priority="8" operator="containsText" text="Ab">
      <formula>NOT(ISERROR(SEARCH("Ab",I1351)))</formula>
    </cfRule>
    <cfRule type="containsText" dxfId="6" priority="9" operator="containsText" text="F">
      <formula>NOT(ISERROR(SEARCH("F",I1351)))</formula>
    </cfRule>
  </conditionalFormatting>
  <conditionalFormatting sqref="I1372:I1390">
    <cfRule type="containsText" dxfId="5" priority="4" operator="containsText" text="Dt">
      <formula>NOT(ISERROR(SEARCH("Dt",I1372)))</formula>
    </cfRule>
    <cfRule type="containsText" dxfId="4" priority="5" operator="containsText" text="Ab">
      <formula>NOT(ISERROR(SEARCH("Ab",I1372)))</formula>
    </cfRule>
    <cfRule type="containsText" dxfId="3" priority="6" operator="containsText" text="F">
      <formula>NOT(ISERROR(SEARCH("F",I1372)))</formula>
    </cfRule>
  </conditionalFormatting>
  <conditionalFormatting sqref="I1393:I1411">
    <cfRule type="containsText" dxfId="2" priority="1" operator="containsText" text="Dt">
      <formula>NOT(ISERROR(SEARCH("Dt",I1393)))</formula>
    </cfRule>
    <cfRule type="containsText" dxfId="1" priority="2" operator="containsText" text="Ab">
      <formula>NOT(ISERROR(SEARCH("Ab",I1393)))</formula>
    </cfRule>
    <cfRule type="containsText" dxfId="0" priority="3" operator="containsText" text="F">
      <formula>NOT(ISERROR(SEARCH("F",I1393)))</formula>
    </cfRule>
  </conditionalFormatting>
  <printOptions horizontalCentered="1"/>
  <pageMargins left="0.31496062992126" right="0.31496062992126" top="0.85433070899999997" bottom="0.61" header="0.36811023599999998" footer="0.31496062992126"/>
  <pageSetup paperSize="9" scale="96" orientation="portrait" r:id="rId1"/>
  <headerFooter>
    <oddHeader>&amp;C&amp;G&amp;R&amp;"Times New Roman,Bold"&amp;12&amp;USl. No.: B.Tech/CSE/2024-28/20&amp;P</oddHeader>
    <oddFooter xml:space="preserve">&amp;L&amp;"Times New Roman,Bold"&amp;12Prepared by                           Checked by
30.09.2025&amp;C&amp;"Times New Roman,Bold"&amp;12                                                  Examination Controller
&amp;R&amp;"Times New Roman,Bold"&amp;12Director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Props1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SEM_I</vt:lpstr>
      <vt:lpstr>#SEM_I (2)</vt:lpstr>
      <vt:lpstr>SEM_II</vt:lpstr>
      <vt:lpstr>TC_I</vt:lpstr>
      <vt:lpstr>TC_II</vt:lpstr>
      <vt:lpstr>GS_I</vt:lpstr>
      <vt:lpstr>GS_II</vt:lpstr>
      <vt:lpstr>'#SEM_I (2)'!I</vt:lpstr>
      <vt:lpstr>I</vt:lpstr>
      <vt:lpstr>II</vt:lpstr>
      <vt:lpstr>GS_I!Print_Titles</vt:lpstr>
      <vt:lpstr>GS_II!Print_Titles</vt:lpstr>
      <vt:lpstr>TC_I!Print_Titles</vt:lpstr>
      <vt:lpstr>TC_II!Print_Titles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JITENDRA RAUTHAN</cp:lastModifiedBy>
  <cp:lastPrinted>2026-02-04T04:11:28Z</cp:lastPrinted>
  <dcterms:created xsi:type="dcterms:W3CDTF">2024-01-23T09:27:10Z</dcterms:created>
  <dcterms:modified xsi:type="dcterms:W3CDTF">2026-03-24T08:35:38Z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