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Temperature" sheetId="1" r:id="rId1"/>
    <sheet name="Coefficients" sheetId="2" r:id="rId2"/>
    <sheet name="Inverse" sheetId="4" r:id="rId3"/>
    <sheet name="Table" sheetId="3" r:id="rId4"/>
  </sheets>
  <calcPr calcId="145621"/>
</workbook>
</file>

<file path=xl/calcChain.xml><?xml version="1.0" encoding="utf-8"?>
<calcChain xmlns="http://schemas.openxmlformats.org/spreadsheetml/2006/main">
  <c r="C21" i="3" l="1"/>
  <c r="C22" i="3"/>
  <c r="F22" i="3"/>
  <c r="E21" i="3"/>
  <c r="F21" i="3" s="1"/>
  <c r="D20" i="3" s="1"/>
  <c r="E22" i="3"/>
  <c r="E23" i="3"/>
  <c r="F23" i="3" s="1"/>
  <c r="E24" i="3"/>
  <c r="F24" i="3" s="1"/>
  <c r="E25" i="3"/>
  <c r="F25" i="3" s="1"/>
  <c r="E26" i="3"/>
  <c r="F26" i="3" s="1"/>
  <c r="D36" i="3"/>
  <c r="C36" i="3" s="1"/>
  <c r="D30" i="3"/>
  <c r="E30" i="3" s="1"/>
  <c r="F30" i="3" s="1"/>
  <c r="D31" i="3" s="1"/>
  <c r="E27" i="3"/>
  <c r="F27" i="3" s="1"/>
  <c r="E28" i="3"/>
  <c r="F28" i="3" s="1"/>
  <c r="E29" i="3"/>
  <c r="F29" i="3" s="1"/>
  <c r="C24" i="3"/>
  <c r="C25" i="3"/>
  <c r="C26" i="3"/>
  <c r="C27" i="3"/>
  <c r="C28" i="3"/>
  <c r="C29" i="3"/>
  <c r="C23" i="3"/>
  <c r="E23" i="2"/>
  <c r="C1" i="3"/>
  <c r="D23" i="2"/>
  <c r="C12" i="4"/>
  <c r="C13" i="4" s="1"/>
  <c r="C11" i="4"/>
  <c r="E8" i="4"/>
  <c r="B5" i="4"/>
  <c r="B4" i="4"/>
  <c r="B3" i="4"/>
  <c r="C20" i="3" l="1"/>
  <c r="F20" i="3"/>
  <c r="D19" i="3" s="1"/>
  <c r="C19" i="3" s="1"/>
  <c r="F19" i="3"/>
  <c r="D18" i="3" s="1"/>
  <c r="C18" i="3" s="1"/>
  <c r="C31" i="3"/>
  <c r="E31" i="3"/>
  <c r="F31" i="3" s="1"/>
  <c r="D32" i="3" s="1"/>
  <c r="C30" i="3"/>
  <c r="B23" i="2"/>
  <c r="I20" i="4"/>
  <c r="I21" i="4" s="1"/>
  <c r="I18" i="4" s="1"/>
  <c r="J5" i="4"/>
  <c r="J4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D15" i="2"/>
  <c r="D12" i="2"/>
  <c r="D11" i="2"/>
  <c r="D10" i="2"/>
  <c r="D14" i="2" s="1"/>
  <c r="D5" i="1"/>
  <c r="D3" i="1"/>
  <c r="D4" i="1"/>
  <c r="D7" i="2"/>
  <c r="D8" i="2"/>
  <c r="D6" i="2"/>
  <c r="C4" i="1"/>
  <c r="C5" i="1"/>
  <c r="C3" i="1"/>
  <c r="E18" i="3" l="1"/>
  <c r="F18" i="3" s="1"/>
  <c r="C17" i="3" s="1"/>
  <c r="C32" i="3"/>
  <c r="E32" i="3"/>
  <c r="F32" i="3" s="1"/>
  <c r="D33" i="3" s="1"/>
  <c r="E33" i="3" s="1"/>
  <c r="F33" i="3" s="1"/>
  <c r="D34" i="3" s="1"/>
  <c r="D17" i="2"/>
  <c r="D18" i="2" s="1"/>
  <c r="D19" i="2" s="1"/>
  <c r="E17" i="3" l="1"/>
  <c r="F17" i="3" s="1"/>
  <c r="D16" i="3" s="1"/>
  <c r="C16" i="3" s="1"/>
  <c r="C34" i="3"/>
  <c r="C33" i="3"/>
  <c r="E34" i="3"/>
  <c r="F34" i="3" s="1"/>
  <c r="D35" i="3" s="1"/>
  <c r="D4" i="2"/>
  <c r="D3" i="2"/>
  <c r="D2" i="2"/>
  <c r="F16" i="3" l="1"/>
  <c r="D15" i="3" s="1"/>
  <c r="C15" i="3" s="1"/>
  <c r="C35" i="3"/>
  <c r="E35" i="3"/>
  <c r="E15" i="3" l="1"/>
  <c r="F15" i="3" s="1"/>
  <c r="D14" i="3" s="1"/>
  <c r="C14" i="3" s="1"/>
  <c r="E36" i="3"/>
  <c r="D37" i="3" s="1"/>
  <c r="C37" i="3" s="1"/>
  <c r="E14" i="3" l="1"/>
  <c r="F14" i="3" s="1"/>
  <c r="D13" i="3" s="1"/>
  <c r="C13" i="3" s="1"/>
  <c r="E37" i="3"/>
  <c r="F37" i="3" s="1"/>
  <c r="D38" i="3" s="1"/>
  <c r="C38" i="3" s="1"/>
  <c r="E13" i="3" l="1"/>
  <c r="F13" i="3" s="1"/>
  <c r="D12" i="3" s="1"/>
  <c r="C12" i="3" s="1"/>
  <c r="E38" i="3"/>
  <c r="D39" i="3" s="1"/>
  <c r="C39" i="3" s="1"/>
  <c r="F12" i="3" l="1"/>
  <c r="D11" i="3" s="1"/>
  <c r="C11" i="3" s="1"/>
  <c r="E39" i="3"/>
  <c r="F39" i="3" s="1"/>
  <c r="D40" i="3" s="1"/>
  <c r="E40" i="3" s="1"/>
  <c r="F40" i="3" s="1"/>
  <c r="D41" i="3" s="1"/>
  <c r="C41" i="3" s="1"/>
  <c r="F11" i="3" l="1"/>
  <c r="D10" i="3" s="1"/>
  <c r="C10" i="3" s="1"/>
  <c r="C40" i="3"/>
  <c r="E41" i="3"/>
  <c r="F41" i="3" s="1"/>
  <c r="D42" i="3" s="1"/>
  <c r="E10" i="3" l="1"/>
  <c r="F10" i="3" s="1"/>
  <c r="D9" i="3" s="1"/>
  <c r="C9" i="3" s="1"/>
  <c r="E42" i="3"/>
  <c r="F42" i="3" s="1"/>
  <c r="D43" i="3" s="1"/>
  <c r="C42" i="3"/>
  <c r="F9" i="3" l="1"/>
  <c r="D8" i="3" s="1"/>
  <c r="C8" i="3" s="1"/>
  <c r="C43" i="3"/>
  <c r="E43" i="3"/>
  <c r="D44" i="3" s="1"/>
  <c r="F8" i="3" l="1"/>
  <c r="C7" i="3" s="1"/>
  <c r="C44" i="3"/>
  <c r="E44" i="3"/>
  <c r="F44" i="3" s="1"/>
  <c r="D45" i="3" s="1"/>
  <c r="C45" i="3" s="1"/>
  <c r="E7" i="3" l="1"/>
  <c r="F7" i="3" s="1"/>
  <c r="D6" i="3" s="1"/>
  <c r="C6" i="3" s="1"/>
  <c r="E45" i="3"/>
  <c r="F45" i="3" s="1"/>
  <c r="C46" i="3" s="1"/>
  <c r="E6" i="3" l="1"/>
  <c r="F6" i="3" s="1"/>
  <c r="D5" i="3" s="1"/>
  <c r="C5" i="3" s="1"/>
  <c r="E46" i="3"/>
  <c r="F46" i="3" s="1"/>
  <c r="C47" i="3" s="1"/>
  <c r="F5" i="3" l="1"/>
  <c r="C4" i="3" s="1"/>
  <c r="E47" i="3"/>
  <c r="C48" i="3" s="1"/>
  <c r="E4" i="3" l="1"/>
  <c r="F4" i="3" s="1"/>
  <c r="C3" i="3" s="1"/>
  <c r="E48" i="3"/>
  <c r="C49" i="3" s="1"/>
  <c r="F3" i="3" l="1"/>
  <c r="E49" i="3"/>
  <c r="F49" i="3" s="1"/>
  <c r="D50" i="3" s="1"/>
  <c r="C50" i="3" s="1"/>
  <c r="E50" i="3" l="1"/>
  <c r="F50" i="3" s="1"/>
  <c r="D51" i="3" s="1"/>
  <c r="C51" i="3" s="1"/>
  <c r="E51" i="3" l="1"/>
  <c r="F51" i="3" s="1"/>
  <c r="D52" i="3" s="1"/>
  <c r="C52" i="3" s="1"/>
  <c r="E52" i="3" l="1"/>
  <c r="F52" i="3" s="1"/>
  <c r="D53" i="3" s="1"/>
  <c r="E53" i="3" s="1"/>
  <c r="F53" i="3" s="1"/>
  <c r="D54" i="3" s="1"/>
  <c r="C54" i="3" s="1"/>
  <c r="C53" i="3" l="1"/>
  <c r="E54" i="3"/>
  <c r="F54" i="3" s="1"/>
  <c r="D55" i="3" s="1"/>
  <c r="C55" i="3" s="1"/>
  <c r="E55" i="3" l="1"/>
  <c r="F55" i="3" s="1"/>
  <c r="D56" i="3" s="1"/>
  <c r="C56" i="3" s="1"/>
  <c r="E56" i="3" l="1"/>
  <c r="D57" i="3" s="1"/>
  <c r="C57" i="3" s="1"/>
  <c r="E57" i="3" l="1"/>
  <c r="F57" i="3" s="1"/>
  <c r="D58" i="3" s="1"/>
  <c r="C58" i="3" s="1"/>
  <c r="E58" i="3" l="1"/>
  <c r="D59" i="3" s="1"/>
  <c r="C59" i="3" s="1"/>
  <c r="E59" i="3" l="1"/>
  <c r="F59" i="3" s="1"/>
  <c r="D60" i="3" s="1"/>
  <c r="C60" i="3" s="1"/>
  <c r="E60" i="3" l="1"/>
  <c r="F60" i="3" s="1"/>
  <c r="D61" i="3" s="1"/>
  <c r="E61" i="3" l="1"/>
  <c r="F61" i="3" s="1"/>
  <c r="C62" i="3" s="1"/>
  <c r="C61" i="3"/>
  <c r="E62" i="3" l="1"/>
  <c r="C63" i="3" s="1"/>
  <c r="E63" i="3" l="1"/>
  <c r="C64" i="3" s="1"/>
  <c r="E64" i="3" l="1"/>
  <c r="F64" i="3" s="1"/>
  <c r="D65" i="3" s="1"/>
  <c r="C65" i="3" s="1"/>
  <c r="E65" i="3" l="1"/>
  <c r="F65" i="3" s="1"/>
  <c r="D66" i="3" s="1"/>
  <c r="E66" i="3" s="1"/>
  <c r="F66" i="3" l="1"/>
  <c r="D67" i="3" s="1"/>
  <c r="C67" i="3" s="1"/>
  <c r="C66" i="3"/>
  <c r="E67" i="3" l="1"/>
  <c r="F67" i="3" s="1"/>
  <c r="C68" i="3" s="1"/>
  <c r="E68" i="3" l="1"/>
  <c r="F68" i="3" s="1"/>
  <c r="C69" i="3" s="1"/>
  <c r="E69" i="3" l="1"/>
  <c r="F69" i="3" s="1"/>
  <c r="C70" i="3" s="1"/>
  <c r="E70" i="3" l="1"/>
  <c r="D71" i="3" s="1"/>
  <c r="C71" i="3" s="1"/>
  <c r="E71" i="3" l="1"/>
  <c r="F71" i="3" s="1"/>
  <c r="C72" i="3" s="1"/>
  <c r="E72" i="3" l="1"/>
  <c r="F72" i="3" s="1"/>
  <c r="D73" i="3" s="1"/>
  <c r="C73" i="3" s="1"/>
  <c r="E73" i="3" l="1"/>
  <c r="F73" i="3" s="1"/>
  <c r="D74" i="3" s="1"/>
  <c r="C74" i="3" s="1"/>
  <c r="F74" i="3" l="1"/>
  <c r="D75" i="3" s="1"/>
  <c r="C75" i="3" s="1"/>
  <c r="F75" i="3" l="1"/>
  <c r="D76" i="3" s="1"/>
  <c r="C76" i="3" s="1"/>
  <c r="E76" i="3" l="1"/>
  <c r="F76" i="3" s="1"/>
  <c r="D77" i="3" s="1"/>
  <c r="C77" i="3" s="1"/>
  <c r="F77" i="3" l="1"/>
  <c r="D78" i="3" s="1"/>
  <c r="C78" i="3" s="1"/>
  <c r="F78" i="3" l="1"/>
  <c r="D79" i="3" s="1"/>
  <c r="C79" i="3" s="1"/>
  <c r="F79" i="3" l="1"/>
  <c r="D80" i="3" s="1"/>
  <c r="C80" i="3" s="1"/>
  <c r="F80" i="3" l="1"/>
  <c r="D81" i="3" s="1"/>
  <c r="F81" i="3" s="1"/>
  <c r="D82" i="3" s="1"/>
  <c r="C81" i="3" l="1"/>
  <c r="C82" i="3"/>
  <c r="E82" i="3"/>
  <c r="F82" i="3" s="1"/>
  <c r="D83" i="3" s="1"/>
  <c r="C83" i="3" l="1"/>
  <c r="F83" i="3"/>
  <c r="D84" i="3" s="1"/>
  <c r="C84" i="3" l="1"/>
  <c r="F84" i="3"/>
  <c r="D85" i="3" s="1"/>
  <c r="C85" i="3" l="1"/>
  <c r="F85" i="3"/>
  <c r="D86" i="3" s="1"/>
  <c r="C86" i="3" l="1"/>
  <c r="E86" i="3"/>
  <c r="F86" i="3" s="1"/>
  <c r="D87" i="3" s="1"/>
  <c r="C87" i="3" s="1"/>
  <c r="E87" i="3" l="1"/>
  <c r="F87" i="3" s="1"/>
  <c r="D88" i="3" s="1"/>
  <c r="F88" i="3" l="1"/>
  <c r="D89" i="3" s="1"/>
  <c r="C88" i="3"/>
  <c r="C89" i="3" l="1"/>
  <c r="E89" i="3"/>
  <c r="F89" i="3" s="1"/>
  <c r="D90" i="3" s="1"/>
  <c r="C90" i="3" l="1"/>
  <c r="F90" i="3"/>
  <c r="D91" i="3" s="1"/>
  <c r="C91" i="3" l="1"/>
  <c r="F91" i="3"/>
  <c r="D92" i="3" s="1"/>
  <c r="C92" i="3" s="1"/>
  <c r="G92" i="3" s="1"/>
  <c r="E92" i="3" l="1"/>
  <c r="F92" i="3" s="1"/>
  <c r="D93" i="3" s="1"/>
  <c r="E93" i="3" l="1"/>
  <c r="F93" i="3" s="1"/>
  <c r="D94" i="3" s="1"/>
  <c r="C93" i="3"/>
  <c r="G93" i="3" s="1"/>
  <c r="C94" i="3" l="1"/>
  <c r="G94" i="3" s="1"/>
  <c r="F94" i="3"/>
  <c r="D95" i="3" s="1"/>
  <c r="C95" i="3" l="1"/>
  <c r="G95" i="3" s="1"/>
  <c r="F95" i="3"/>
  <c r="D96" i="3" s="1"/>
  <c r="C96" i="3" l="1"/>
  <c r="G96" i="3" s="1"/>
  <c r="F96" i="3"/>
  <c r="D97" i="3" s="1"/>
  <c r="C97" i="3" l="1"/>
  <c r="G97" i="3" s="1"/>
  <c r="F97" i="3"/>
  <c r="D98" i="3" s="1"/>
  <c r="C98" i="3" l="1"/>
  <c r="G98" i="3" s="1"/>
  <c r="E98" i="3"/>
  <c r="F98" i="3" s="1"/>
  <c r="D99" i="3" s="1"/>
  <c r="C99" i="3" l="1"/>
  <c r="G99" i="3" s="1"/>
  <c r="F99" i="3"/>
  <c r="D100" i="3" s="1"/>
  <c r="C100" i="3" l="1"/>
  <c r="G100" i="3" s="1"/>
  <c r="F100" i="3"/>
  <c r="D101" i="3" s="1"/>
  <c r="C101" i="3" l="1"/>
  <c r="G101" i="3" s="1"/>
  <c r="F101" i="3"/>
  <c r="D102" i="3" s="1"/>
  <c r="C102" i="3" l="1"/>
  <c r="G102" i="3" s="1"/>
  <c r="E102" i="3"/>
  <c r="F102" i="3" s="1"/>
  <c r="D103" i="3" s="1"/>
  <c r="C103" i="3" l="1"/>
  <c r="G103" i="3" s="1"/>
  <c r="E103" i="3"/>
  <c r="F103" i="3" s="1"/>
  <c r="D104" i="3" s="1"/>
  <c r="C104" i="3" l="1"/>
  <c r="G104" i="3" s="1"/>
  <c r="F104" i="3"/>
  <c r="D105" i="3" s="1"/>
  <c r="C105" i="3" l="1"/>
  <c r="G105" i="3" s="1"/>
  <c r="E105" i="3"/>
  <c r="F105" i="3" s="1"/>
  <c r="D106" i="3" s="1"/>
  <c r="C106" i="3" l="1"/>
  <c r="G106" i="3" s="1"/>
  <c r="F106" i="3"/>
  <c r="D107" i="3" s="1"/>
  <c r="C107" i="3" l="1"/>
  <c r="G107" i="3" s="1"/>
  <c r="E107" i="3"/>
  <c r="F107" i="3" s="1"/>
  <c r="D108" i="3" s="1"/>
  <c r="C108" i="3" l="1"/>
  <c r="G108" i="3" s="1"/>
  <c r="F108" i="3"/>
  <c r="D109" i="3" s="1"/>
  <c r="C109" i="3" l="1"/>
  <c r="G109" i="3" s="1"/>
  <c r="F109" i="3"/>
  <c r="D110" i="3" s="1"/>
  <c r="C110" i="3" l="1"/>
  <c r="G110" i="3" s="1"/>
  <c r="E110" i="3"/>
  <c r="F110" i="3" s="1"/>
  <c r="D111" i="3" s="1"/>
  <c r="C111" i="3" l="1"/>
  <c r="G111" i="3" s="1"/>
  <c r="E111" i="3"/>
  <c r="F111" i="3" s="1"/>
  <c r="D112" i="3" s="1"/>
  <c r="C112" i="3" s="1"/>
  <c r="G112" i="3" s="1"/>
  <c r="E112" i="3" l="1"/>
  <c r="F112" i="3" s="1"/>
  <c r="D113" i="3" s="1"/>
  <c r="E113" i="3" l="1"/>
  <c r="F113" i="3" s="1"/>
  <c r="D114" i="3" s="1"/>
  <c r="C113" i="3"/>
  <c r="G113" i="3" s="1"/>
  <c r="C114" i="3" l="1"/>
  <c r="G114" i="3" s="1"/>
  <c r="E114" i="3"/>
  <c r="F114" i="3" s="1"/>
  <c r="D115" i="3" s="1"/>
  <c r="C115" i="3" l="1"/>
  <c r="G115" i="3" s="1"/>
  <c r="E115" i="3"/>
  <c r="F115" i="3" s="1"/>
  <c r="D116" i="3" s="1"/>
  <c r="C116" i="3" l="1"/>
  <c r="G116" i="3" s="1"/>
  <c r="E116" i="3"/>
  <c r="F116" i="3" s="1"/>
  <c r="D117" i="3" s="1"/>
  <c r="C117" i="3" l="1"/>
  <c r="G117" i="3" s="1"/>
  <c r="E117" i="3"/>
  <c r="F117" i="3" s="1"/>
  <c r="D118" i="3" s="1"/>
  <c r="C118" i="3" l="1"/>
  <c r="G118" i="3" s="1"/>
  <c r="F118" i="3"/>
  <c r="D119" i="3" s="1"/>
  <c r="C119" i="3" l="1"/>
  <c r="G119" i="3" s="1"/>
  <c r="F119" i="3"/>
  <c r="D120" i="3" s="1"/>
  <c r="C120" i="3" l="1"/>
  <c r="G120" i="3" s="1"/>
  <c r="E120" i="3"/>
  <c r="F120" i="3" s="1"/>
  <c r="D121" i="3" s="1"/>
  <c r="C121" i="3" l="1"/>
  <c r="G121" i="3" s="1"/>
  <c r="E121" i="3"/>
  <c r="F121" i="3" s="1"/>
  <c r="D122" i="3" s="1"/>
  <c r="C122" i="3" l="1"/>
  <c r="G122" i="3" s="1"/>
  <c r="F122" i="3"/>
  <c r="D123" i="3" s="1"/>
  <c r="C123" i="3" l="1"/>
  <c r="G123" i="3" s="1"/>
  <c r="E123" i="3"/>
  <c r="F123" i="3" s="1"/>
  <c r="D124" i="3" s="1"/>
  <c r="C124" i="3" l="1"/>
  <c r="G124" i="3" s="1"/>
  <c r="E124" i="3"/>
  <c r="F124" i="3" s="1"/>
  <c r="D125" i="3" s="1"/>
  <c r="E125" i="3" l="1"/>
  <c r="F125" i="3" s="1"/>
  <c r="D126" i="3" s="1"/>
  <c r="C125" i="3"/>
  <c r="G125" i="3" s="1"/>
  <c r="C126" i="3" l="1"/>
  <c r="G126" i="3" s="1"/>
  <c r="E126" i="3"/>
  <c r="F126" i="3" s="1"/>
  <c r="D127" i="3" s="1"/>
  <c r="C127" i="3" l="1"/>
  <c r="G127" i="3" s="1"/>
  <c r="F127" i="3"/>
  <c r="D128" i="3" s="1"/>
  <c r="C128" i="3" l="1"/>
  <c r="G128" i="3" s="1"/>
  <c r="E128" i="3"/>
  <c r="F128" i="3" s="1"/>
  <c r="D129" i="3" s="1"/>
  <c r="C129" i="3" l="1"/>
  <c r="G129" i="3" s="1"/>
  <c r="F129" i="3"/>
  <c r="D130" i="3" s="1"/>
  <c r="C130" i="3" l="1"/>
  <c r="G130" i="3" s="1"/>
  <c r="F130" i="3"/>
  <c r="D131" i="3" s="1"/>
  <c r="C131" i="3" l="1"/>
  <c r="G131" i="3" s="1"/>
  <c r="F131" i="3"/>
  <c r="D132" i="3" s="1"/>
  <c r="C132" i="3" s="1"/>
  <c r="G132" i="3" s="1"/>
  <c r="E132" i="3" l="1"/>
  <c r="F132" i="3" s="1"/>
  <c r="D133" i="3" s="1"/>
  <c r="E133" i="3" l="1"/>
  <c r="F133" i="3" s="1"/>
  <c r="D134" i="3" s="1"/>
  <c r="C133" i="3"/>
  <c r="G133" i="3" s="1"/>
  <c r="C134" i="3" l="1"/>
  <c r="G134" i="3" s="1"/>
  <c r="E134" i="3"/>
  <c r="F134" i="3" s="1"/>
  <c r="D135" i="3" s="1"/>
  <c r="C135" i="3" l="1"/>
  <c r="G135" i="3" s="1"/>
  <c r="E135" i="3"/>
  <c r="F135" i="3" s="1"/>
  <c r="D136" i="3" s="1"/>
  <c r="C136" i="3" s="1"/>
  <c r="G136" i="3" s="1"/>
  <c r="E136" i="3" l="1"/>
  <c r="F136" i="3" s="1"/>
  <c r="D137" i="3" s="1"/>
  <c r="E137" i="3" l="1"/>
  <c r="F137" i="3" s="1"/>
  <c r="D138" i="3" s="1"/>
  <c r="C137" i="3"/>
  <c r="G137" i="3" s="1"/>
  <c r="C138" i="3" l="1"/>
  <c r="G138" i="3" s="1"/>
  <c r="F138" i="3"/>
  <c r="D139" i="3" s="1"/>
  <c r="C139" i="3" l="1"/>
  <c r="G139" i="3" s="1"/>
  <c r="F139" i="3"/>
  <c r="D140" i="3" s="1"/>
  <c r="C140" i="3" l="1"/>
  <c r="G140" i="3" s="1"/>
  <c r="F140" i="3"/>
  <c r="D141" i="3" s="1"/>
  <c r="E141" i="3" l="1"/>
  <c r="F141" i="3" s="1"/>
  <c r="D142" i="3" s="1"/>
  <c r="C141" i="3"/>
  <c r="G141" i="3" s="1"/>
  <c r="C142" i="3" l="1"/>
  <c r="G142" i="3" s="1"/>
  <c r="E142" i="3"/>
  <c r="F142" i="3" s="1"/>
  <c r="D143" i="3" s="1"/>
  <c r="C143" i="3" l="1"/>
  <c r="G143" i="3" s="1"/>
  <c r="E143" i="3"/>
  <c r="F143" i="3" s="1"/>
  <c r="D144" i="3" s="1"/>
  <c r="C144" i="3" l="1"/>
  <c r="G144" i="3" s="1"/>
  <c r="E144" i="3"/>
  <c r="F144" i="3" s="1"/>
  <c r="D145" i="3" s="1"/>
  <c r="C145" i="3" l="1"/>
  <c r="G145" i="3" s="1"/>
  <c r="F145" i="3"/>
  <c r="D146" i="3" s="1"/>
  <c r="C146" i="3" l="1"/>
  <c r="G146" i="3" s="1"/>
  <c r="F146" i="3"/>
  <c r="D147" i="3" s="1"/>
  <c r="C147" i="3" l="1"/>
  <c r="G147" i="3" s="1"/>
  <c r="E147" i="3"/>
  <c r="F147" i="3" s="1"/>
  <c r="D148" i="3" s="1"/>
  <c r="C148" i="3" l="1"/>
  <c r="G148" i="3" s="1"/>
  <c r="E148" i="3"/>
  <c r="F148" i="3" s="1"/>
  <c r="D149" i="3" s="1"/>
  <c r="C149" i="3" l="1"/>
  <c r="G149" i="3" s="1"/>
  <c r="E149" i="3"/>
  <c r="F149" i="3" s="1"/>
  <c r="D150" i="3" s="1"/>
  <c r="C150" i="3" l="1"/>
  <c r="G150" i="3" s="1"/>
  <c r="F150" i="3"/>
  <c r="D151" i="3" s="1"/>
  <c r="C151" i="3" l="1"/>
  <c r="G151" i="3" s="1"/>
  <c r="E151" i="3"/>
  <c r="F151" i="3" s="1"/>
  <c r="D152" i="3" s="1"/>
  <c r="C152" i="3" l="1"/>
  <c r="G152" i="3" s="1"/>
  <c r="E152" i="3"/>
  <c r="F152" i="3" s="1"/>
  <c r="D153" i="3" s="1"/>
  <c r="C153" i="3" l="1"/>
  <c r="G153" i="3" s="1"/>
  <c r="E153" i="3"/>
  <c r="F153" i="3" s="1"/>
  <c r="D154" i="3" s="1"/>
  <c r="C154" i="3" l="1"/>
  <c r="G154" i="3" s="1"/>
  <c r="F154" i="3"/>
  <c r="D155" i="3" s="1"/>
  <c r="C155" i="3" l="1"/>
  <c r="G155" i="3" s="1"/>
  <c r="E155" i="3"/>
  <c r="F155" i="3" s="1"/>
  <c r="D156" i="3" s="1"/>
  <c r="C156" i="3" l="1"/>
  <c r="G156" i="3" s="1"/>
  <c r="E156" i="3"/>
  <c r="F156" i="3" s="1"/>
  <c r="D157" i="3" s="1"/>
  <c r="C157" i="3" l="1"/>
  <c r="G157" i="3" s="1"/>
  <c r="E157" i="3"/>
  <c r="F157" i="3" s="1"/>
  <c r="D158" i="3" s="1"/>
  <c r="C158" i="3" l="1"/>
  <c r="G158" i="3" s="1"/>
  <c r="E158" i="3"/>
  <c r="F158" i="3" s="1"/>
  <c r="D159" i="3" s="1"/>
  <c r="C159" i="3" l="1"/>
  <c r="G159" i="3" s="1"/>
  <c r="E159" i="3"/>
  <c r="F159" i="3" s="1"/>
  <c r="D160" i="3" s="1"/>
  <c r="C160" i="3" l="1"/>
  <c r="G160" i="3" s="1"/>
  <c r="F160" i="3"/>
  <c r="D161" i="3" s="1"/>
  <c r="C161" i="3" l="1"/>
  <c r="G161" i="3" s="1"/>
  <c r="E161" i="3"/>
  <c r="F161" i="3" s="1"/>
  <c r="D162" i="3" s="1"/>
  <c r="C162" i="3" l="1"/>
  <c r="G162" i="3" s="1"/>
  <c r="E162" i="3"/>
  <c r="F162" i="3" s="1"/>
  <c r="D163" i="3" s="1"/>
  <c r="C163" i="3" l="1"/>
  <c r="G163" i="3" s="1"/>
  <c r="F163" i="3"/>
  <c r="D164" i="3" s="1"/>
  <c r="C164" i="3" l="1"/>
  <c r="G164" i="3" s="1"/>
  <c r="E164" i="3"/>
  <c r="F164" i="3" s="1"/>
  <c r="D165" i="3" s="1"/>
  <c r="C165" i="3" l="1"/>
  <c r="G165" i="3" s="1"/>
  <c r="E165" i="3"/>
  <c r="F165" i="3" s="1"/>
  <c r="D166" i="3" s="1"/>
  <c r="C166" i="3" l="1"/>
  <c r="G166" i="3" s="1"/>
  <c r="E166" i="3"/>
  <c r="F166" i="3" s="1"/>
  <c r="D167" i="3" s="1"/>
  <c r="C167" i="3" l="1"/>
  <c r="G167" i="3" s="1"/>
  <c r="E167" i="3"/>
  <c r="F167" i="3" s="1"/>
  <c r="D168" i="3" s="1"/>
  <c r="C168" i="3" l="1"/>
  <c r="G168" i="3" s="1"/>
  <c r="E168" i="3"/>
  <c r="F168" i="3" s="1"/>
  <c r="D169" i="3" s="1"/>
  <c r="C169" i="3" l="1"/>
  <c r="G169" i="3" s="1"/>
  <c r="F169" i="3"/>
  <c r="D170" i="3" s="1"/>
  <c r="C170" i="3" l="1"/>
  <c r="G170" i="3" s="1"/>
  <c r="E170" i="3"/>
  <c r="F170" i="3" s="1"/>
  <c r="D171" i="3" s="1"/>
  <c r="C171" i="3" l="1"/>
  <c r="G171" i="3" s="1"/>
  <c r="E171" i="3"/>
  <c r="F171" i="3" s="1"/>
  <c r="D172" i="3" s="1"/>
  <c r="C172" i="3" s="1"/>
  <c r="G172" i="3" s="1"/>
  <c r="E172" i="3" l="1"/>
  <c r="F172" i="3" s="1"/>
  <c r="D173" i="3" s="1"/>
  <c r="F173" i="3" l="1"/>
  <c r="D174" i="3" s="1"/>
  <c r="C173" i="3"/>
  <c r="G173" i="3" s="1"/>
  <c r="C174" i="3" l="1"/>
  <c r="G174" i="3" s="1"/>
  <c r="E174" i="3"/>
  <c r="F174" i="3" s="1"/>
  <c r="D175" i="3" s="1"/>
  <c r="C175" i="3" l="1"/>
  <c r="G175" i="3" s="1"/>
  <c r="E175" i="3"/>
  <c r="F175" i="3" s="1"/>
  <c r="D176" i="3" s="1"/>
  <c r="C176" i="3" l="1"/>
  <c r="G176" i="3" s="1"/>
  <c r="E176" i="3"/>
  <c r="F176" i="3" s="1"/>
  <c r="D177" i="3" s="1"/>
  <c r="C177" i="3" l="1"/>
  <c r="G177" i="3" s="1"/>
  <c r="F177" i="3"/>
  <c r="D178" i="3" s="1"/>
  <c r="C178" i="3" l="1"/>
  <c r="G178" i="3" s="1"/>
  <c r="E178" i="3"/>
  <c r="F178" i="3" s="1"/>
  <c r="D179" i="3" s="1"/>
  <c r="C179" i="3" l="1"/>
  <c r="G179" i="3" s="1"/>
  <c r="E179" i="3"/>
  <c r="F179" i="3" s="1"/>
  <c r="D180" i="3" s="1"/>
  <c r="C180" i="3" l="1"/>
  <c r="G180" i="3" s="1"/>
  <c r="E180" i="3"/>
  <c r="F180" i="3" s="1"/>
  <c r="D181" i="3" s="1"/>
  <c r="C181" i="3" l="1"/>
  <c r="G181" i="3" s="1"/>
  <c r="E181" i="3"/>
  <c r="F181" i="3" s="1"/>
  <c r="D182" i="3" s="1"/>
  <c r="C182" i="3" l="1"/>
  <c r="G182" i="3" s="1"/>
  <c r="E182" i="3"/>
  <c r="F182" i="3" s="1"/>
  <c r="D183" i="3" s="1"/>
  <c r="C183" i="3" l="1"/>
  <c r="G183" i="3" s="1"/>
  <c r="E183" i="3"/>
  <c r="F183" i="3" s="1"/>
  <c r="D184" i="3" s="1"/>
  <c r="C184" i="3" l="1"/>
  <c r="G184" i="3" s="1"/>
  <c r="E184" i="3"/>
  <c r="F184" i="3" s="1"/>
  <c r="D185" i="3" s="1"/>
  <c r="C185" i="3" l="1"/>
  <c r="G185" i="3" s="1"/>
  <c r="E185" i="3"/>
  <c r="F185" i="3" s="1"/>
  <c r="D186" i="3" s="1"/>
  <c r="C186" i="3" l="1"/>
  <c r="G186" i="3" s="1"/>
  <c r="E186" i="3"/>
  <c r="F186" i="3" s="1"/>
  <c r="D187" i="3" s="1"/>
  <c r="C187" i="3" s="1"/>
  <c r="G187" i="3" s="1"/>
  <c r="E187" i="3" l="1"/>
  <c r="F187" i="3" s="1"/>
  <c r="D188" i="3" s="1"/>
  <c r="E188" i="3" l="1"/>
  <c r="F188" i="3" s="1"/>
  <c r="D189" i="3" s="1"/>
  <c r="C188" i="3"/>
  <c r="G188" i="3" s="1"/>
  <c r="C189" i="3" l="1"/>
  <c r="G189" i="3" s="1"/>
  <c r="E189" i="3"/>
  <c r="F189" i="3" s="1"/>
  <c r="D190" i="3" s="1"/>
  <c r="C190" i="3" l="1"/>
  <c r="G190" i="3" s="1"/>
  <c r="E190" i="3"/>
  <c r="F190" i="3" s="1"/>
  <c r="D191" i="3" s="1"/>
  <c r="C191" i="3" l="1"/>
  <c r="G191" i="3" s="1"/>
  <c r="E191" i="3"/>
  <c r="F191" i="3" s="1"/>
  <c r="D192" i="3" s="1"/>
  <c r="C192" i="3" s="1"/>
  <c r="G192" i="3" s="1"/>
  <c r="E192" i="3" l="1"/>
  <c r="F192" i="3" s="1"/>
  <c r="D193" i="3" s="1"/>
  <c r="E193" i="3" l="1"/>
  <c r="F193" i="3" s="1"/>
  <c r="D194" i="3" s="1"/>
  <c r="C193" i="3"/>
  <c r="G193" i="3" s="1"/>
  <c r="C194" i="3" l="1"/>
  <c r="G194" i="3" s="1"/>
  <c r="E194" i="3"/>
  <c r="F194" i="3" s="1"/>
  <c r="D195" i="3" s="1"/>
  <c r="C195" i="3" l="1"/>
  <c r="G195" i="3" s="1"/>
  <c r="F195" i="3"/>
  <c r="D196" i="3" s="1"/>
  <c r="C196" i="3" l="1"/>
  <c r="G196" i="3" s="1"/>
  <c r="E196" i="3"/>
  <c r="F196" i="3" s="1"/>
  <c r="D197" i="3" s="1"/>
  <c r="C197" i="3" l="1"/>
  <c r="G197" i="3" s="1"/>
  <c r="F197" i="3"/>
  <c r="D198" i="3" s="1"/>
  <c r="C198" i="3" l="1"/>
  <c r="G198" i="3" s="1"/>
  <c r="E198" i="3"/>
  <c r="F198" i="3" s="1"/>
  <c r="D199" i="3" s="1"/>
  <c r="C199" i="3" l="1"/>
  <c r="G199" i="3" s="1"/>
  <c r="E199" i="3"/>
  <c r="F199" i="3" s="1"/>
  <c r="D200" i="3" s="1"/>
  <c r="C200" i="3" l="1"/>
  <c r="G200" i="3" s="1"/>
  <c r="F200" i="3"/>
  <c r="D201" i="3" s="1"/>
  <c r="C201" i="3" l="1"/>
  <c r="G201" i="3" s="1"/>
  <c r="E201" i="3"/>
  <c r="F201" i="3" s="1"/>
  <c r="D202" i="3" s="1"/>
  <c r="C202" i="3" l="1"/>
  <c r="G202" i="3" s="1"/>
  <c r="F202" i="3"/>
  <c r="D203" i="3" s="1"/>
  <c r="C203" i="3" s="1"/>
  <c r="G203" i="3" s="1"/>
  <c r="E203" i="3" l="1"/>
  <c r="F203" i="3" s="1"/>
  <c r="D204" i="3" s="1"/>
  <c r="F204" i="3" l="1"/>
  <c r="D205" i="3" s="1"/>
  <c r="C204" i="3"/>
  <c r="G204" i="3" s="1"/>
  <c r="C205" i="3" l="1"/>
  <c r="G205" i="3" s="1"/>
  <c r="E205" i="3"/>
  <c r="F205" i="3" s="1"/>
  <c r="D206" i="3" s="1"/>
  <c r="C206" i="3" l="1"/>
  <c r="G206" i="3" s="1"/>
  <c r="F206" i="3"/>
  <c r="D207" i="3" s="1"/>
  <c r="C207" i="3" l="1"/>
  <c r="G207" i="3" s="1"/>
  <c r="F207" i="3"/>
  <c r="D208" i="3" s="1"/>
  <c r="C208" i="3" s="1"/>
  <c r="G208" i="3" s="1"/>
  <c r="E208" i="3" l="1"/>
  <c r="F208" i="3" s="1"/>
  <c r="D209" i="3" s="1"/>
  <c r="E209" i="3" l="1"/>
  <c r="F209" i="3" s="1"/>
  <c r="C209" i="3"/>
  <c r="G209" i="3" s="1"/>
</calcChain>
</file>

<file path=xl/sharedStrings.xml><?xml version="1.0" encoding="utf-8"?>
<sst xmlns="http://schemas.openxmlformats.org/spreadsheetml/2006/main" count="90" uniqueCount="87">
  <si>
    <t>Steinhart-hart</t>
  </si>
  <si>
    <t>Temperature</t>
  </si>
  <si>
    <t>reading</t>
  </si>
  <si>
    <t>A+(ln(R1) * B + (ln(R1))^3 * C</t>
  </si>
  <si>
    <t>A+(ln(R2) * B + (ln(R2))^3 * C</t>
  </si>
  <si>
    <t>A+(ln(R3) * B + (ln(R3))^3 * C</t>
  </si>
  <si>
    <t>L1 =</t>
  </si>
  <si>
    <t>L2 =</t>
  </si>
  <si>
    <t xml:space="preserve">L3 = </t>
  </si>
  <si>
    <t>ln (R1)</t>
  </si>
  <si>
    <t>ln (R2)</t>
  </si>
  <si>
    <t>ln(R3)</t>
  </si>
  <si>
    <t xml:space="preserve">  = R1</t>
  </si>
  <si>
    <t xml:space="preserve"> = R2</t>
  </si>
  <si>
    <t xml:space="preserve"> = R3</t>
  </si>
  <si>
    <t>Y1 =</t>
  </si>
  <si>
    <t>Y2 =</t>
  </si>
  <si>
    <t>Y3 =</t>
  </si>
  <si>
    <t>G2 =</t>
  </si>
  <si>
    <t xml:space="preserve">G3 = </t>
  </si>
  <si>
    <t>(Y2-Y1)/L2-L1)</t>
  </si>
  <si>
    <t>(Y3-Y1)/(L3-L1)</t>
  </si>
  <si>
    <t xml:space="preserve">C = </t>
  </si>
  <si>
    <t>(G3-G2)/(L3-L2)* (L1+L2+L3)^-1</t>
  </si>
  <si>
    <t>B =</t>
  </si>
  <si>
    <t>G2 -C * ( (L1)^2 + (L1*L2)+(L2)^2 )</t>
  </si>
  <si>
    <t xml:space="preserve">A = </t>
  </si>
  <si>
    <t>Y1 - ( B + (L1)^2 * C ) * L1</t>
  </si>
  <si>
    <t>http://en.wikipedia.org/wiki/Steinhart%E2%80%93Hart_equation</t>
  </si>
  <si>
    <t>To Calibrate a given thermistor:</t>
  </si>
  <si>
    <t>I used ice water, amibent room temperature, and boiled water</t>
  </si>
  <si>
    <t>If the highlighted cells on the Coeffiecients sheet match, the calculation is correct.</t>
  </si>
  <si>
    <t>Temperature  degrees C</t>
  </si>
  <si>
    <t>Temperature  degrees k</t>
  </si>
  <si>
    <t>Inverse Steinhart Hart: Given a temperature, produce the R value</t>
  </si>
  <si>
    <t>R = exp ( (x-y) ^(1/3) - (x+y)^(1/3))</t>
  </si>
  <si>
    <t>exp(3) =</t>
  </si>
  <si>
    <t>y= ( A -(1/t)) / 2C</t>
  </si>
  <si>
    <t>Tk1:</t>
  </si>
  <si>
    <t>Tk2:</t>
  </si>
  <si>
    <t>Tk3:</t>
  </si>
  <si>
    <t xml:space="preserve">1/Tk1 = </t>
  </si>
  <si>
    <t xml:space="preserve">1/Tk2 = </t>
  </si>
  <si>
    <t xml:space="preserve">1/Tk3 = </t>
  </si>
  <si>
    <t xml:space="preserve"> 1/Tk1</t>
  </si>
  <si>
    <t xml:space="preserve"> 1/Tk2</t>
  </si>
  <si>
    <t xml:space="preserve"> 1/Tk3</t>
  </si>
  <si>
    <t>Tc1 =</t>
  </si>
  <si>
    <t>Tc2 =</t>
  </si>
  <si>
    <t xml:space="preserve">Tc3 = </t>
  </si>
  <si>
    <t>Measure the Temperature (in degrees C) and measure the thermistor (in ohms or ticks) at three  places: lowest, ambient, and highest</t>
  </si>
  <si>
    <t>Plug those temperature &amp; reading pairs into B3&amp; E3, B4 &amp; E4, and B5 &amp; E5</t>
  </si>
  <si>
    <t>Column C converts to Kelvins</t>
  </si>
  <si>
    <t>Degree C (Tc)</t>
  </si>
  <si>
    <t>Kelvins (Tk)</t>
  </si>
  <si>
    <t xml:space="preserve"> 1/Tk</t>
  </si>
  <si>
    <t>Ohms or clock-ticks</t>
  </si>
  <si>
    <t xml:space="preserve">x= </t>
  </si>
  <si>
    <t>SQRT (9) =</t>
  </si>
  <si>
    <t>x = SQRT ((B/3C)^3 + y^2 )</t>
  </si>
  <si>
    <t>y=</t>
  </si>
  <si>
    <t>Tk=</t>
  </si>
  <si>
    <t xml:space="preserve">R = </t>
  </si>
  <si>
    <t>For Tk =</t>
  </si>
  <si>
    <t xml:space="preserve">1/Tk = </t>
  </si>
  <si>
    <t xml:space="preserve">1/t = </t>
  </si>
  <si>
    <t>A + B * ln ( R ) + C * ( ln ( R ) )^3</t>
  </si>
  <si>
    <t xml:space="preserve">A + B * ln ( R ) + C * ( ln ( R ) )^3 = </t>
  </si>
  <si>
    <t xml:space="preserve"> = R</t>
  </si>
  <si>
    <t>A  =</t>
  </si>
  <si>
    <t xml:space="preserve">B = </t>
  </si>
  <si>
    <t xml:space="preserve">Tc = </t>
  </si>
  <si>
    <t xml:space="preserve">Tk = </t>
  </si>
  <si>
    <t>R =</t>
  </si>
  <si>
    <t xml:space="preserve">Y = </t>
  </si>
  <si>
    <t>1/Tk =</t>
  </si>
  <si>
    <t>(A- 1/T) / (2C)</t>
  </si>
  <si>
    <t xml:space="preserve">X= </t>
  </si>
  <si>
    <t>SQRT( ( B/3C) ^3 + (Y)^2)</t>
  </si>
  <si>
    <t xml:space="preserve">R= </t>
  </si>
  <si>
    <t>EXP ( (x-y) ^(1/3) - (x+y)^(1/3))</t>
  </si>
  <si>
    <t>ERROR -1</t>
  </si>
  <si>
    <t xml:space="preserve">  D19+D18 * (LN(C22)) + D17 *  (LN(C22))^3</t>
  </si>
  <si>
    <t xml:space="preserve"> = 1/ R</t>
  </si>
  <si>
    <t>R / clock ticks represent temps to left</t>
  </si>
  <si>
    <t>scratch calculations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</si>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</sst>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Steinhart%E2%80%93Hart_equ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RowHeight="15" x14ac:dyDescent="0.25"/>
  <cols>
    <col min="1" max="1" width="13.85546875" customWidth="1"/>
    <col min="2" max="2" width="12.28515625" customWidth="1"/>
    <col min="3" max="3" width="11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53</v>
      </c>
      <c r="C2" t="s">
        <v>54</v>
      </c>
      <c r="D2" t="s">
        <v>55</v>
      </c>
      <c r="E2" t="s">
        <v>2</v>
      </c>
      <c r="F2" t="s">
        <v>56</v>
      </c>
    </row>
    <row r="3" spans="1:6" x14ac:dyDescent="0.25">
      <c r="A3" t="s">
        <v>47</v>
      </c>
      <c r="B3">
        <v>3</v>
      </c>
      <c r="C3">
        <f xml:space="preserve">  B3 + 273.15</f>
        <v>276.14999999999998</v>
      </c>
      <c r="D3">
        <f>1/C3</f>
        <v>3.6212203512583745E-3</v>
      </c>
      <c r="E3">
        <v>10304</v>
      </c>
      <c r="F3" t="s">
        <v>12</v>
      </c>
    </row>
    <row r="4" spans="1:6" x14ac:dyDescent="0.25">
      <c r="A4" t="s">
        <v>48</v>
      </c>
      <c r="B4">
        <v>23</v>
      </c>
      <c r="C4">
        <f t="shared" ref="C4:C5" si="0" xml:space="preserve">  B4 + 273.15</f>
        <v>296.14999999999998</v>
      </c>
      <c r="D4">
        <f>1/C4</f>
        <v>3.3766672294445383E-3</v>
      </c>
      <c r="E4">
        <v>3710</v>
      </c>
      <c r="F4" t="s">
        <v>13</v>
      </c>
    </row>
    <row r="5" spans="1:6" x14ac:dyDescent="0.25">
      <c r="A5" t="s">
        <v>49</v>
      </c>
      <c r="B5">
        <v>91</v>
      </c>
      <c r="C5">
        <f t="shared" si="0"/>
        <v>364.15</v>
      </c>
      <c r="D5">
        <f>1/C5</f>
        <v>2.746121103940684E-3</v>
      </c>
      <c r="E5">
        <v>532</v>
      </c>
      <c r="F5" t="s">
        <v>14</v>
      </c>
    </row>
    <row r="8" spans="1:6" x14ac:dyDescent="0.25">
      <c r="A8" t="s">
        <v>29</v>
      </c>
    </row>
    <row r="9" spans="1:6" x14ac:dyDescent="0.25">
      <c r="A9" t="s">
        <v>50</v>
      </c>
    </row>
    <row r="10" spans="1:6" x14ac:dyDescent="0.25">
      <c r="A10" t="s">
        <v>30</v>
      </c>
    </row>
    <row r="11" spans="1:6" x14ac:dyDescent="0.25">
      <c r="A11" t="s">
        <v>51</v>
      </c>
    </row>
    <row r="12" spans="1:6" x14ac:dyDescent="0.25">
      <c r="A12" t="s">
        <v>52</v>
      </c>
    </row>
    <row r="13" spans="1:6" x14ac:dyDescent="0.25">
      <c r="A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3" workbookViewId="0">
      <selection activeCell="E24" sqref="E24"/>
    </sheetView>
  </sheetViews>
  <sheetFormatPr defaultRowHeight="15" x14ac:dyDescent="0.25"/>
  <cols>
    <col min="2" max="2" width="11.5703125" customWidth="1"/>
    <col min="3" max="3" width="28.85546875" customWidth="1"/>
    <col min="4" max="4" width="14.7109375" customWidth="1"/>
  </cols>
  <sheetData>
    <row r="1" spans="1:4" x14ac:dyDescent="0.25">
      <c r="B1" t="s">
        <v>65</v>
      </c>
      <c r="C1" t="s">
        <v>66</v>
      </c>
      <c r="D1" s="1" t="s">
        <v>28</v>
      </c>
    </row>
    <row r="2" spans="1:4" x14ac:dyDescent="0.25">
      <c r="A2" t="s">
        <v>38</v>
      </c>
      <c r="B2" t="s">
        <v>41</v>
      </c>
      <c r="C2" t="s">
        <v>3</v>
      </c>
      <c r="D2" s="2">
        <f>$D$19+D6*$D$18+D6^3 *$D$17</f>
        <v>3.6212203512583749E-3</v>
      </c>
    </row>
    <row r="3" spans="1:4" x14ac:dyDescent="0.25">
      <c r="A3" t="s">
        <v>39</v>
      </c>
      <c r="B3" t="s">
        <v>42</v>
      </c>
      <c r="C3" t="s">
        <v>4</v>
      </c>
      <c r="D3" s="3">
        <f t="shared" ref="D3:D4" si="0">$D$19+D7*$D$18+D7^3 *$D$17</f>
        <v>3.3766672294445388E-3</v>
      </c>
    </row>
    <row r="4" spans="1:4" x14ac:dyDescent="0.25">
      <c r="A4" t="s">
        <v>40</v>
      </c>
      <c r="B4" t="s">
        <v>43</v>
      </c>
      <c r="C4" t="s">
        <v>5</v>
      </c>
      <c r="D4" s="4">
        <f t="shared" si="0"/>
        <v>2.7461211039406849E-3</v>
      </c>
    </row>
    <row r="6" spans="1:4" x14ac:dyDescent="0.25">
      <c r="A6" t="s">
        <v>6</v>
      </c>
      <c r="B6" t="s">
        <v>9</v>
      </c>
      <c r="D6">
        <f>LN(Temperature!E3)</f>
        <v>9.2402874483441355</v>
      </c>
    </row>
    <row r="7" spans="1:4" x14ac:dyDescent="0.25">
      <c r="A7" t="s">
        <v>7</v>
      </c>
      <c r="B7" t="s">
        <v>10</v>
      </c>
      <c r="D7">
        <f>LN(Temperature!E4)</f>
        <v>8.2187871556014809</v>
      </c>
    </row>
    <row r="8" spans="1:4" x14ac:dyDescent="0.25">
      <c r="A8" t="s">
        <v>8</v>
      </c>
      <c r="B8" t="s">
        <v>11</v>
      </c>
      <c r="D8">
        <f>LN(Temperature!E5)</f>
        <v>6.2766434893416445</v>
      </c>
    </row>
    <row r="10" spans="1:4" x14ac:dyDescent="0.25">
      <c r="A10" t="s">
        <v>15</v>
      </c>
      <c r="B10" t="s">
        <v>44</v>
      </c>
      <c r="D10" s="2">
        <f>1/Temperature!C3</f>
        <v>3.6212203512583745E-3</v>
      </c>
    </row>
    <row r="11" spans="1:4" x14ac:dyDescent="0.25">
      <c r="A11" t="s">
        <v>16</v>
      </c>
      <c r="B11" t="s">
        <v>45</v>
      </c>
      <c r="D11" s="3">
        <f>1/Temperature!C4</f>
        <v>3.3766672294445383E-3</v>
      </c>
    </row>
    <row r="12" spans="1:4" x14ac:dyDescent="0.25">
      <c r="A12" t="s">
        <v>17</v>
      </c>
      <c r="B12" t="s">
        <v>46</v>
      </c>
      <c r="D12" s="4">
        <f>1/Temperature!C5</f>
        <v>2.746121103940684E-3</v>
      </c>
    </row>
    <row r="14" spans="1:4" x14ac:dyDescent="0.25">
      <c r="A14" t="s">
        <v>18</v>
      </c>
      <c r="C14" t="s">
        <v>20</v>
      </c>
      <c r="D14">
        <f>(D11-D10)/(D7-D6)</f>
        <v>2.3940582646063532E-4</v>
      </c>
    </row>
    <row r="15" spans="1:4" x14ac:dyDescent="0.25">
      <c r="A15" t="s">
        <v>19</v>
      </c>
      <c r="C15" t="s">
        <v>21</v>
      </c>
      <c r="D15">
        <f>(D12-D10)/(D8-D6)</f>
        <v>2.9527813037711622E-4</v>
      </c>
    </row>
    <row r="17" spans="1:5" x14ac:dyDescent="0.25">
      <c r="A17" t="s">
        <v>22</v>
      </c>
      <c r="C17" t="s">
        <v>23</v>
      </c>
      <c r="D17">
        <f>(D15-D14)/(D8-D7)*(D6+D7+D8)^-1</f>
        <v>-1.2120285553815783E-6</v>
      </c>
    </row>
    <row r="18" spans="1:5" x14ac:dyDescent="0.25">
      <c r="A18" t="s">
        <v>24</v>
      </c>
      <c r="C18" t="s">
        <v>25</v>
      </c>
      <c r="D18">
        <f xml:space="preserve"> D14 -D17 * ( (D6)^2 + (D6*D7) + (D7)^2 )</f>
        <v>5.1680926232375031E-4</v>
      </c>
    </row>
    <row r="19" spans="1:5" x14ac:dyDescent="0.25">
      <c r="A19" t="s">
        <v>26</v>
      </c>
      <c r="C19" t="s">
        <v>27</v>
      </c>
      <c r="D19">
        <f>D10 - (D18 + (D6^2) * D17 ) * D6</f>
        <v>-1.9800052614772894E-4</v>
      </c>
    </row>
    <row r="22" spans="1:5" x14ac:dyDescent="0.25">
      <c r="A22" t="s">
        <v>63</v>
      </c>
      <c r="B22">
        <v>276.14999999999998</v>
      </c>
      <c r="C22">
        <v>10304</v>
      </c>
      <c r="D22" t="s">
        <v>68</v>
      </c>
      <c r="E22" t="s">
        <v>83</v>
      </c>
    </row>
    <row r="23" spans="1:5" x14ac:dyDescent="0.25">
      <c r="A23" t="s">
        <v>64</v>
      </c>
      <c r="B23">
        <f>1/B22</f>
        <v>3.6212203512583745E-3</v>
      </c>
      <c r="C23" t="s">
        <v>67</v>
      </c>
      <c r="D23">
        <f>D19+D18 * (LN(C22)) + D17 *  (LN(C22))^3</f>
        <v>3.6212203512583749E-3</v>
      </c>
      <c r="E23">
        <f>1/D23</f>
        <v>276.14999999999992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3" workbookViewId="0">
      <selection activeCell="C16" sqref="C16"/>
    </sheetView>
  </sheetViews>
  <sheetFormatPr defaultRowHeight="15" x14ac:dyDescent="0.25"/>
  <cols>
    <col min="1" max="1" width="5.42578125" customWidth="1"/>
    <col min="2" max="2" width="27.42578125" customWidth="1"/>
    <col min="3" max="3" width="21" customWidth="1"/>
    <col min="5" max="5" width="19.28515625" customWidth="1"/>
    <col min="9" max="9" width="11.7109375" customWidth="1"/>
  </cols>
  <sheetData>
    <row r="1" spans="1:10" x14ac:dyDescent="0.25">
      <c r="A1" t="s">
        <v>34</v>
      </c>
    </row>
    <row r="3" spans="1:10" x14ac:dyDescent="0.25">
      <c r="A3" t="s">
        <v>69</v>
      </c>
      <c r="B3">
        <f>Coefficients!D19</f>
        <v>-1.9800052614772894E-4</v>
      </c>
    </row>
    <row r="4" spans="1:10" x14ac:dyDescent="0.25">
      <c r="A4" t="s">
        <v>70</v>
      </c>
      <c r="B4">
        <f>Coefficients!D18</f>
        <v>5.1680926232375031E-4</v>
      </c>
      <c r="I4" t="s">
        <v>36</v>
      </c>
      <c r="J4">
        <f>EXP(3)</f>
        <v>20.085536923187668</v>
      </c>
    </row>
    <row r="5" spans="1:10" x14ac:dyDescent="0.25">
      <c r="A5" t="s">
        <v>22</v>
      </c>
      <c r="B5">
        <f>Coefficients!D17</f>
        <v>-1.2120285553815783E-6</v>
      </c>
      <c r="I5" t="s">
        <v>58</v>
      </c>
      <c r="J5">
        <f>SQRT(9)</f>
        <v>3</v>
      </c>
    </row>
    <row r="7" spans="1:10" x14ac:dyDescent="0.25">
      <c r="A7" t="s">
        <v>71</v>
      </c>
      <c r="B7">
        <v>3</v>
      </c>
    </row>
    <row r="8" spans="1:10" x14ac:dyDescent="0.25">
      <c r="A8" t="s">
        <v>72</v>
      </c>
      <c r="B8">
        <v>276.14999999999998</v>
      </c>
      <c r="D8" t="s">
        <v>75</v>
      </c>
      <c r="E8">
        <f>1/B8</f>
        <v>3.6212203512583745E-3</v>
      </c>
    </row>
    <row r="9" spans="1:10" x14ac:dyDescent="0.25">
      <c r="A9" t="s">
        <v>73</v>
      </c>
      <c r="B9">
        <v>10304</v>
      </c>
    </row>
    <row r="11" spans="1:10" x14ac:dyDescent="0.25">
      <c r="A11" t="s">
        <v>74</v>
      </c>
      <c r="B11" t="s">
        <v>76</v>
      </c>
      <c r="C11">
        <f>(B3-E8)/ 2* B5</f>
        <v>2.3145023813628418E-9</v>
      </c>
    </row>
    <row r="12" spans="1:10" x14ac:dyDescent="0.25">
      <c r="A12" t="s">
        <v>77</v>
      </c>
      <c r="B12" t="s">
        <v>78</v>
      </c>
      <c r="C12" t="e">
        <f xml:space="preserve"> SQRT( (B4/ (3*B5) )^3 )</f>
        <v>#NUM!</v>
      </c>
      <c r="E12" t="s">
        <v>81</v>
      </c>
    </row>
    <row r="13" spans="1:10" x14ac:dyDescent="0.25">
      <c r="A13" t="s">
        <v>79</v>
      </c>
      <c r="B13" t="s">
        <v>80</v>
      </c>
      <c r="C13" t="e">
        <f>EXP( (C12-C11)^(1/3) - (C12+C11)^(1/3))</f>
        <v>#NUM!</v>
      </c>
    </row>
    <row r="18" spans="5:9" x14ac:dyDescent="0.25">
      <c r="E18" t="s">
        <v>35</v>
      </c>
      <c r="H18" t="s">
        <v>62</v>
      </c>
      <c r="I18">
        <f>EXP( ( I21-I20)^(1/3) - (I21+I20)^(1/3) )</f>
        <v>0.99832891618486486</v>
      </c>
    </row>
    <row r="19" spans="5:9" x14ac:dyDescent="0.25">
      <c r="H19" t="s">
        <v>61</v>
      </c>
      <c r="I19">
        <v>273.14999999999998</v>
      </c>
    </row>
    <row r="20" spans="5:9" x14ac:dyDescent="0.25">
      <c r="E20" t="s">
        <v>37</v>
      </c>
      <c r="H20" t="s">
        <v>60</v>
      </c>
      <c r="I20">
        <f>(Coefficients!D19-(1/I19)) / 2 * Coefficients!D17</f>
        <v>2.3386046464427652E-9</v>
      </c>
    </row>
    <row r="21" spans="5:9" x14ac:dyDescent="0.25">
      <c r="E21" t="s">
        <v>59</v>
      </c>
      <c r="H21" t="s">
        <v>57</v>
      </c>
      <c r="I21">
        <f>SQRT((Coefficients!D18/3*Coefficients!D17)^3 + Inverse!I20^2)</f>
        <v>2.3386046464408188E-9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3" customWidth="1"/>
    <col min="4" max="4" width="10.85546875" customWidth="1"/>
    <col min="5" max="5" width="14" customWidth="1"/>
    <col min="6" max="6" width="12.5703125" customWidth="1"/>
    <col min="7" max="7" width="13.7109375" customWidth="1"/>
  </cols>
  <sheetData>
    <row r="1" spans="1:7" x14ac:dyDescent="0.25">
      <c r="C1">
        <f>Coefficients!D23</f>
        <v>3.6212203512583749E-3</v>
      </c>
      <c r="G1" t="s">
        <v>82</v>
      </c>
    </row>
    <row r="2" spans="1:7" s="5" customFormat="1" ht="77.25" customHeight="1" x14ac:dyDescent="0.25">
      <c r="A2" s="5" t="s">
        <v>32</v>
      </c>
      <c r="B2" s="5" t="s">
        <v>33</v>
      </c>
      <c r="C2" s="5" t="s">
        <v>86</v>
      </c>
      <c r="D2" s="5" t="s">
        <v>84</v>
      </c>
      <c r="E2" s="5" t="s">
        <v>85</v>
      </c>
      <c r="F2" s="5" t="s">
        <v>85</v>
      </c>
      <c r="G2" s="5" t="s">
        <v>85</v>
      </c>
    </row>
    <row r="3" spans="1:7" x14ac:dyDescent="0.25">
      <c r="A3">
        <v>-17</v>
      </c>
      <c r="B3">
        <f t="shared" ref="B3:B44" si="0">A3+273.15</f>
        <v>256.14999999999998</v>
      </c>
      <c r="C3">
        <f>1/( Coefficients!D$19+Coefficients!D$18 * (LN(D3)) + Coefficients!D$17 *  (LN(D3))^3)</f>
        <v>256.0740007362707</v>
      </c>
      <c r="D3" s="2">
        <v>207236</v>
      </c>
      <c r="E3" s="6">
        <v>50000</v>
      </c>
      <c r="F3" s="6">
        <f t="shared" ref="F3:F25" si="1">D3+E3</f>
        <v>257236</v>
      </c>
      <c r="G3" s="6"/>
    </row>
    <row r="4" spans="1:7" x14ac:dyDescent="0.25">
      <c r="A4">
        <v>-16</v>
      </c>
      <c r="B4">
        <f t="shared" si="0"/>
        <v>257.14999999999998</v>
      </c>
      <c r="C4">
        <f>1/( Coefficients!D$19+Coefficients!D$18 * (LN(D4)) + Coefficients!D$17 *  (LN(D4))^3)</f>
        <v>257.02637094471902</v>
      </c>
      <c r="D4" s="2">
        <v>77246</v>
      </c>
      <c r="E4" s="6">
        <f t="shared" ref="E4:E25" si="2">D4-D5</f>
        <v>20000</v>
      </c>
      <c r="F4" s="6">
        <f t="shared" si="1"/>
        <v>97246</v>
      </c>
      <c r="G4" s="6"/>
    </row>
    <row r="5" spans="1:7" x14ac:dyDescent="0.25">
      <c r="A5">
        <v>-15</v>
      </c>
      <c r="B5">
        <f t="shared" si="0"/>
        <v>258.14999999999998</v>
      </c>
      <c r="C5">
        <f>1/( Coefficients!D$19+Coefficients!D$18 * (LN(D5)) + Coefficients!D$17 *  (LN(D5))^3)</f>
        <v>258.38714123542792</v>
      </c>
      <c r="D5" s="2">
        <f t="shared" ref="D5:D20" si="3">F6</f>
        <v>57246</v>
      </c>
      <c r="E5" s="6">
        <v>10000</v>
      </c>
      <c r="F5" s="6">
        <f t="shared" si="1"/>
        <v>67246</v>
      </c>
      <c r="G5" s="6"/>
    </row>
    <row r="6" spans="1:7" x14ac:dyDescent="0.25">
      <c r="A6">
        <v>-14</v>
      </c>
      <c r="B6">
        <f t="shared" si="0"/>
        <v>259.14999999999998</v>
      </c>
      <c r="C6">
        <f>1/( Coefficients!D$19+Coefficients!D$18 * (LN(D6)) + Coefficients!D$17 *  (LN(D6))^3)</f>
        <v>259.18641640071729</v>
      </c>
      <c r="D6" s="2">
        <f t="shared" si="3"/>
        <v>49823</v>
      </c>
      <c r="E6" s="6">
        <f t="shared" si="2"/>
        <v>7423</v>
      </c>
      <c r="F6" s="6">
        <f t="shared" si="1"/>
        <v>57246</v>
      </c>
      <c r="G6" s="6"/>
    </row>
    <row r="7" spans="1:7" x14ac:dyDescent="0.25">
      <c r="A7">
        <v>-13</v>
      </c>
      <c r="B7">
        <f t="shared" si="0"/>
        <v>260.14999999999998</v>
      </c>
      <c r="C7">
        <f>1/( Coefficients!D$19+Coefficients!D$18 * (LN(D7)) + Coefficients!D$17 *  (LN(D7))^3)</f>
        <v>260.24996676198106</v>
      </c>
      <c r="D7" s="2">
        <v>42400</v>
      </c>
      <c r="E7" s="6">
        <f t="shared" si="2"/>
        <v>7423</v>
      </c>
      <c r="F7" s="6">
        <f t="shared" si="1"/>
        <v>49823</v>
      </c>
      <c r="G7" s="6"/>
    </row>
    <row r="8" spans="1:7" x14ac:dyDescent="0.25">
      <c r="A8">
        <v>-12</v>
      </c>
      <c r="B8">
        <f t="shared" si="0"/>
        <v>261.14999999999998</v>
      </c>
      <c r="C8">
        <f>1/( Coefficients!D$19+Coefficients!D$18 * (LN(D8)) + Coefficients!D$17 *  (LN(D8))^3)</f>
        <v>261.71058533060614</v>
      </c>
      <c r="D8" s="2">
        <f t="shared" si="3"/>
        <v>34977</v>
      </c>
      <c r="E8" s="6">
        <v>3700</v>
      </c>
      <c r="F8" s="6">
        <f t="shared" si="1"/>
        <v>38677</v>
      </c>
      <c r="G8" s="6"/>
    </row>
    <row r="9" spans="1:7" x14ac:dyDescent="0.25">
      <c r="A9">
        <v>-11</v>
      </c>
      <c r="B9">
        <f t="shared" si="0"/>
        <v>262.14999999999998</v>
      </c>
      <c r="C9">
        <f>1/( Coefficients!D$19+Coefficients!D$18 * (LN(D9)) + Coefficients!D$17 *  (LN(D9))^3)</f>
        <v>262.60032095211557</v>
      </c>
      <c r="D9" s="2">
        <f t="shared" si="3"/>
        <v>31477</v>
      </c>
      <c r="E9" s="6">
        <v>3500</v>
      </c>
      <c r="F9" s="6">
        <f t="shared" si="1"/>
        <v>34977</v>
      </c>
      <c r="G9" s="6"/>
    </row>
    <row r="10" spans="1:7" x14ac:dyDescent="0.25">
      <c r="A10">
        <v>-10</v>
      </c>
      <c r="B10">
        <f t="shared" si="0"/>
        <v>263.14999999999998</v>
      </c>
      <c r="C10">
        <f>1/( Coefficients!D$19+Coefficients!D$18 * (LN(D10)) + Coefficients!D$17 *  (LN(D10))^3)</f>
        <v>263.43991084953086</v>
      </c>
      <c r="D10" s="2">
        <f t="shared" si="3"/>
        <v>28677</v>
      </c>
      <c r="E10" s="6">
        <f t="shared" si="2"/>
        <v>2800</v>
      </c>
      <c r="F10" s="6">
        <f t="shared" si="1"/>
        <v>31477</v>
      </c>
      <c r="G10" s="6"/>
    </row>
    <row r="11" spans="1:7" x14ac:dyDescent="0.25">
      <c r="A11">
        <v>-9</v>
      </c>
      <c r="B11">
        <f t="shared" si="0"/>
        <v>264.14999999999998</v>
      </c>
      <c r="C11">
        <f>1/( Coefficients!D$19+Coefficients!D$18 * (LN(D11)) + Coefficients!D$17 *  (LN(D11))^3)</f>
        <v>264.4245709567756</v>
      </c>
      <c r="D11" s="2">
        <f t="shared" si="3"/>
        <v>25877</v>
      </c>
      <c r="E11" s="6">
        <v>2800</v>
      </c>
      <c r="F11" s="6">
        <f t="shared" si="1"/>
        <v>28677</v>
      </c>
      <c r="G11" s="6"/>
    </row>
    <row r="12" spans="1:7" x14ac:dyDescent="0.25">
      <c r="A12">
        <v>-8</v>
      </c>
      <c r="B12">
        <f t="shared" si="0"/>
        <v>265.14999999999998</v>
      </c>
      <c r="C12">
        <f>1/( Coefficients!D$19+Coefficients!D$18 * (LN(D12)) + Coefficients!D$17 *  (LN(D12))^3)</f>
        <v>265.59561708807809</v>
      </c>
      <c r="D12" s="2">
        <f t="shared" si="3"/>
        <v>23077</v>
      </c>
      <c r="E12" s="6">
        <v>2800</v>
      </c>
      <c r="F12" s="6">
        <f t="shared" si="1"/>
        <v>25877</v>
      </c>
      <c r="G12" s="6"/>
    </row>
    <row r="13" spans="1:7" x14ac:dyDescent="0.25">
      <c r="A13">
        <v>-7</v>
      </c>
      <c r="B13">
        <f t="shared" si="0"/>
        <v>266.14999999999998</v>
      </c>
      <c r="C13">
        <f>1/( Coefficients!D$19+Coefficients!D$18 * (LN(D13)) + Coefficients!D$17 *  (LN(D13))^3)</f>
        <v>266.31941521423676</v>
      </c>
      <c r="D13" s="2">
        <f t="shared" si="3"/>
        <v>21577</v>
      </c>
      <c r="E13" s="6">
        <f t="shared" si="2"/>
        <v>1500</v>
      </c>
      <c r="F13" s="6">
        <f t="shared" si="1"/>
        <v>23077</v>
      </c>
      <c r="G13" s="6"/>
    </row>
    <row r="14" spans="1:7" x14ac:dyDescent="0.25">
      <c r="A14">
        <v>-6</v>
      </c>
      <c r="B14">
        <f t="shared" si="0"/>
        <v>267.14999999999998</v>
      </c>
      <c r="C14">
        <f>1/( Coefficients!D$19+Coefficients!D$18 * (LN(D14)) + Coefficients!D$17 *  (LN(D14))^3)</f>
        <v>267.12575495525562</v>
      </c>
      <c r="D14" s="2">
        <f t="shared" si="3"/>
        <v>20077</v>
      </c>
      <c r="E14" s="6">
        <f t="shared" si="2"/>
        <v>1500</v>
      </c>
      <c r="F14" s="6">
        <f t="shared" si="1"/>
        <v>21577</v>
      </c>
      <c r="G14" s="6"/>
    </row>
    <row r="15" spans="1:7" x14ac:dyDescent="0.25">
      <c r="A15">
        <v>-5</v>
      </c>
      <c r="B15">
        <f t="shared" si="0"/>
        <v>268.14999999999998</v>
      </c>
      <c r="C15">
        <f>1/( Coefficients!D$19+Coefficients!D$18 * (LN(D15)) + Coefficients!D$17 *  (LN(D15))^3)</f>
        <v>268.03029601571779</v>
      </c>
      <c r="D15" s="2">
        <f t="shared" si="3"/>
        <v>18577</v>
      </c>
      <c r="E15" s="6">
        <f t="shared" si="2"/>
        <v>1500</v>
      </c>
      <c r="F15" s="6">
        <f t="shared" si="1"/>
        <v>20077</v>
      </c>
      <c r="G15" s="6"/>
    </row>
    <row r="16" spans="1:7" x14ac:dyDescent="0.25">
      <c r="A16">
        <v>-4</v>
      </c>
      <c r="B16">
        <f t="shared" si="0"/>
        <v>269.14999999999998</v>
      </c>
      <c r="C16">
        <f>1/( Coefficients!D$19+Coefficients!D$18 * (LN(D16)) + Coefficients!D$17 *  (LN(D16))^3)</f>
        <v>269.05322246257009</v>
      </c>
      <c r="D16" s="2">
        <f t="shared" si="3"/>
        <v>17077</v>
      </c>
      <c r="E16" s="6">
        <v>1500</v>
      </c>
      <c r="F16" s="6">
        <f t="shared" si="1"/>
        <v>18577</v>
      </c>
      <c r="G16" s="6"/>
    </row>
    <row r="17" spans="1:7" x14ac:dyDescent="0.25">
      <c r="A17">
        <v>-3</v>
      </c>
      <c r="B17">
        <f t="shared" si="0"/>
        <v>270.14999999999998</v>
      </c>
      <c r="C17">
        <f>1/( Coefficients!D$19+Coefficients!D$18 * (LN(D17)) + Coefficients!D$17 *  (LN(D17))^3)</f>
        <v>270.305755127569</v>
      </c>
      <c r="D17" s="2">
        <v>15476</v>
      </c>
      <c r="E17" s="6">
        <f t="shared" si="2"/>
        <v>1601</v>
      </c>
      <c r="F17" s="6">
        <f t="shared" si="1"/>
        <v>17077</v>
      </c>
      <c r="G17" s="6"/>
    </row>
    <row r="18" spans="1:7" x14ac:dyDescent="0.25">
      <c r="A18">
        <v>-2</v>
      </c>
      <c r="B18">
        <f t="shared" si="0"/>
        <v>271.14999999999998</v>
      </c>
      <c r="C18">
        <f>1/( Coefficients!D$19+Coefficients!D$18 * (LN(D18)) + Coefficients!D$17 *  (LN(D18))^3)</f>
        <v>271.76761423563278</v>
      </c>
      <c r="D18" s="2">
        <f t="shared" si="3"/>
        <v>13875</v>
      </c>
      <c r="E18" s="6">
        <f t="shared" si="2"/>
        <v>800</v>
      </c>
      <c r="F18" s="6">
        <f t="shared" si="1"/>
        <v>14675</v>
      </c>
      <c r="G18" s="6"/>
    </row>
    <row r="19" spans="1:7" x14ac:dyDescent="0.25">
      <c r="A19">
        <v>-1</v>
      </c>
      <c r="B19">
        <f t="shared" si="0"/>
        <v>272.14999999999998</v>
      </c>
      <c r="C19">
        <f>1/( Coefficients!D$19+Coefficients!D$18 * (LN(D19)) + Coefficients!D$17 *  (LN(D19))^3)</f>
        <v>272.59511037873074</v>
      </c>
      <c r="D19" s="2">
        <f t="shared" si="3"/>
        <v>13075</v>
      </c>
      <c r="E19" s="6">
        <v>800</v>
      </c>
      <c r="F19" s="6">
        <f t="shared" si="1"/>
        <v>13875</v>
      </c>
      <c r="G19" s="6"/>
    </row>
    <row r="20" spans="1:7" x14ac:dyDescent="0.25">
      <c r="A20">
        <v>0</v>
      </c>
      <c r="B20">
        <f t="shared" si="0"/>
        <v>273.14999999999998</v>
      </c>
      <c r="C20">
        <f>1/( Coefficients!D$19+Coefficients!D$18 * (LN(D20)) + Coefficients!D$17 *  (LN(D20))^3)</f>
        <v>273.49442866247557</v>
      </c>
      <c r="D20" s="2">
        <f t="shared" si="3"/>
        <v>12280</v>
      </c>
      <c r="E20" s="6">
        <v>795</v>
      </c>
      <c r="F20" s="6">
        <f t="shared" si="1"/>
        <v>13075</v>
      </c>
      <c r="G20" s="6"/>
    </row>
    <row r="21" spans="1:7" x14ac:dyDescent="0.25">
      <c r="A21">
        <v>1</v>
      </c>
      <c r="B21">
        <f t="shared" si="0"/>
        <v>274.14999999999998</v>
      </c>
      <c r="C21">
        <f>1/( Coefficients!D$19+Coefficients!D$18 * (LN(D21)) + Coefficients!D$17 *  (LN(D21))^3)</f>
        <v>274.47637941896431</v>
      </c>
      <c r="D21" s="2">
        <v>11490</v>
      </c>
      <c r="E21" s="6">
        <f t="shared" si="2"/>
        <v>790</v>
      </c>
      <c r="F21" s="6">
        <f t="shared" si="1"/>
        <v>12280</v>
      </c>
      <c r="G21" s="6"/>
    </row>
    <row r="22" spans="1:7" x14ac:dyDescent="0.25">
      <c r="A22">
        <v>2</v>
      </c>
      <c r="B22">
        <f t="shared" si="0"/>
        <v>275.14999999999998</v>
      </c>
      <c r="C22">
        <f>1/( Coefficients!D$19+Coefficients!D$18 * (LN(D22)) + Coefficients!D$17 *  (LN(D22))^3)</f>
        <v>275.56147703699185</v>
      </c>
      <c r="D22" s="2">
        <v>10700</v>
      </c>
      <c r="E22" s="6">
        <f t="shared" si="2"/>
        <v>396</v>
      </c>
      <c r="F22" s="6">
        <f t="shared" si="1"/>
        <v>11096</v>
      </c>
      <c r="G22" s="6"/>
    </row>
    <row r="23" spans="1:7" x14ac:dyDescent="0.25">
      <c r="A23">
        <v>3</v>
      </c>
      <c r="B23">
        <f t="shared" si="0"/>
        <v>276.14999999999998</v>
      </c>
      <c r="C23">
        <f>1/( Coefficients!D$19+Coefficients!D$18 * (LN(D23)) + Coefficients!D$17 *  (LN(D23))^3)</f>
        <v>276.14999999999992</v>
      </c>
      <c r="D23" s="2">
        <v>10304</v>
      </c>
      <c r="E23" s="6">
        <f t="shared" si="2"/>
        <v>554</v>
      </c>
      <c r="F23" s="6">
        <f t="shared" si="1"/>
        <v>10858</v>
      </c>
      <c r="G23" s="6"/>
    </row>
    <row r="24" spans="1:7" x14ac:dyDescent="0.25">
      <c r="A24">
        <v>4</v>
      </c>
      <c r="B24">
        <f t="shared" si="0"/>
        <v>277.14999999999998</v>
      </c>
      <c r="C24">
        <f>1/( Coefficients!D$19+Coefficients!D$18 * (LN(D24)) + Coefficients!D$17 *  (LN(D24))^3)</f>
        <v>277.03025411876382</v>
      </c>
      <c r="D24" s="2">
        <v>9750</v>
      </c>
      <c r="E24" s="6">
        <f t="shared" si="2"/>
        <v>650</v>
      </c>
      <c r="F24" s="6">
        <f t="shared" si="1"/>
        <v>10400</v>
      </c>
      <c r="G24" s="6"/>
    </row>
    <row r="25" spans="1:7" x14ac:dyDescent="0.25">
      <c r="A25">
        <v>5</v>
      </c>
      <c r="B25">
        <f t="shared" si="0"/>
        <v>278.14999999999998</v>
      </c>
      <c r="C25">
        <f>1/( Coefficients!D$19+Coefficients!D$18 * (LN(D25)) + Coefficients!D$17 *  (LN(D25))^3)</f>
        <v>278.15921377100273</v>
      </c>
      <c r="D25" s="2">
        <v>9100</v>
      </c>
      <c r="E25" s="6">
        <f t="shared" si="2"/>
        <v>650</v>
      </c>
      <c r="F25" s="6">
        <f t="shared" si="1"/>
        <v>9750</v>
      </c>
      <c r="G25" s="6"/>
    </row>
    <row r="26" spans="1:7" x14ac:dyDescent="0.25">
      <c r="A26">
        <v>6</v>
      </c>
      <c r="B26">
        <f t="shared" si="0"/>
        <v>279.14999999999998</v>
      </c>
      <c r="C26">
        <f>1/( Coefficients!D$19+Coefficients!D$18 * (LN(D26)) + Coefficients!D$17 *  (LN(D26))^3)</f>
        <v>279.40960420729823</v>
      </c>
      <c r="D26" s="2">
        <v>8450</v>
      </c>
      <c r="E26" s="6">
        <f>D26-D27</f>
        <v>650</v>
      </c>
      <c r="F26" s="6">
        <f>D26+E26</f>
        <v>9100</v>
      </c>
      <c r="G26" s="6"/>
    </row>
    <row r="27" spans="1:7" x14ac:dyDescent="0.25">
      <c r="A27">
        <v>7</v>
      </c>
      <c r="B27">
        <f t="shared" si="0"/>
        <v>280.14999999999998</v>
      </c>
      <c r="C27">
        <f>1/( Coefficients!D$19+Coefficients!D$18 * (LN(D27)) + Coefficients!D$17 *  (LN(D27))^3)</f>
        <v>280.80479457480112</v>
      </c>
      <c r="D27" s="2">
        <v>7800</v>
      </c>
      <c r="E27" s="6">
        <f t="shared" ref="E27:E87" si="4">D26-D27</f>
        <v>650</v>
      </c>
      <c r="F27" s="6">
        <f t="shared" ref="F27:F88" si="5">D27-E27</f>
        <v>7150</v>
      </c>
      <c r="G27" s="6"/>
    </row>
    <row r="28" spans="1:7" x14ac:dyDescent="0.25">
      <c r="A28">
        <v>8</v>
      </c>
      <c r="B28">
        <f t="shared" si="0"/>
        <v>281.14999999999998</v>
      </c>
      <c r="C28">
        <f>1/( Coefficients!D$19+Coefficients!D$18 * (LN(D28)) + Coefficients!D$17 *  (LN(D28))^3)</f>
        <v>281.38609535326827</v>
      </c>
      <c r="D28" s="2">
        <v>7550</v>
      </c>
      <c r="E28" s="6">
        <f t="shared" si="4"/>
        <v>250</v>
      </c>
      <c r="F28" s="6">
        <f t="shared" si="5"/>
        <v>7300</v>
      </c>
      <c r="G28" s="6"/>
    </row>
    <row r="29" spans="1:7" x14ac:dyDescent="0.25">
      <c r="A29">
        <v>9</v>
      </c>
      <c r="B29">
        <f t="shared" si="0"/>
        <v>282.14999999999998</v>
      </c>
      <c r="C29">
        <f>1/( Coefficients!D$19+Coefficients!D$18 * (LN(D29)) + Coefficients!D$17 *  (LN(D29))^3)</f>
        <v>282.24724766055772</v>
      </c>
      <c r="D29" s="2">
        <v>7200</v>
      </c>
      <c r="E29" s="6">
        <f t="shared" si="4"/>
        <v>350</v>
      </c>
      <c r="F29" s="6">
        <f t="shared" si="5"/>
        <v>6850</v>
      </c>
      <c r="G29" s="6"/>
    </row>
    <row r="30" spans="1:7" x14ac:dyDescent="0.25">
      <c r="A30">
        <v>10</v>
      </c>
      <c r="B30">
        <f t="shared" si="0"/>
        <v>283.14999999999998</v>
      </c>
      <c r="C30">
        <f>1/( Coefficients!D$19+Coefficients!D$18 * (LN(D30)) + Coefficients!D$17 *  (LN(D30))^3)</f>
        <v>283.16956580041648</v>
      </c>
      <c r="D30" s="2">
        <f>F29</f>
        <v>6850</v>
      </c>
      <c r="E30" s="6">
        <f t="shared" si="4"/>
        <v>350</v>
      </c>
      <c r="F30" s="6">
        <f t="shared" si="5"/>
        <v>6500</v>
      </c>
      <c r="G30" s="6"/>
    </row>
    <row r="31" spans="1:7" x14ac:dyDescent="0.25">
      <c r="A31">
        <v>11</v>
      </c>
      <c r="B31">
        <f t="shared" si="0"/>
        <v>284.14999999999998</v>
      </c>
      <c r="C31">
        <f>1/( Coefficients!D$19+Coefficients!D$18 * (LN(D31)) + Coefficients!D$17 *  (LN(D31))^3)</f>
        <v>284.16070755871624</v>
      </c>
      <c r="D31" s="2">
        <f t="shared" ref="D31:D94" si="6">F30</f>
        <v>6500</v>
      </c>
      <c r="E31" s="6">
        <f t="shared" si="4"/>
        <v>350</v>
      </c>
      <c r="F31" s="6">
        <f t="shared" si="5"/>
        <v>6150</v>
      </c>
      <c r="G31" s="6"/>
    </row>
    <row r="32" spans="1:7" x14ac:dyDescent="0.25">
      <c r="A32">
        <v>12</v>
      </c>
      <c r="B32">
        <f t="shared" si="0"/>
        <v>285.14999999999998</v>
      </c>
      <c r="C32">
        <f>1/( Coefficients!D$19+Coefficients!D$18 * (LN(D32)) + Coefficients!D$17 *  (LN(D32))^3)</f>
        <v>285.22976889454964</v>
      </c>
      <c r="D32" s="2">
        <f t="shared" si="6"/>
        <v>6150</v>
      </c>
      <c r="E32" s="6">
        <f t="shared" si="4"/>
        <v>350</v>
      </c>
      <c r="F32" s="6">
        <f t="shared" si="5"/>
        <v>5800</v>
      </c>
      <c r="G32" s="6"/>
    </row>
    <row r="33" spans="1:7" x14ac:dyDescent="0.25">
      <c r="A33">
        <v>13</v>
      </c>
      <c r="B33">
        <f t="shared" si="0"/>
        <v>286.14999999999998</v>
      </c>
      <c r="C33">
        <f>1/( Coefficients!D$19+Coefficients!D$18 * (LN(D33)) + Coefficients!D$17 *  (LN(D33))^3)</f>
        <v>286.38765537275879</v>
      </c>
      <c r="D33" s="2">
        <f t="shared" si="6"/>
        <v>5800</v>
      </c>
      <c r="E33" s="6">
        <f t="shared" si="4"/>
        <v>350</v>
      </c>
      <c r="F33" s="6">
        <f t="shared" si="5"/>
        <v>5450</v>
      </c>
      <c r="G33" s="6"/>
    </row>
    <row r="34" spans="1:7" x14ac:dyDescent="0.25">
      <c r="A34">
        <v>14</v>
      </c>
      <c r="B34">
        <f t="shared" si="0"/>
        <v>287.14999999999998</v>
      </c>
      <c r="C34">
        <f>1/( Coefficients!D$19+Coefficients!D$18 * (LN(D34)) + Coefficients!D$17 *  (LN(D34))^3)</f>
        <v>287.64757906476217</v>
      </c>
      <c r="D34" s="2">
        <f t="shared" si="6"/>
        <v>5450</v>
      </c>
      <c r="E34" s="6">
        <f t="shared" si="4"/>
        <v>350</v>
      </c>
      <c r="F34" s="6">
        <f t="shared" si="5"/>
        <v>5100</v>
      </c>
      <c r="G34" s="6"/>
    </row>
    <row r="35" spans="1:7" x14ac:dyDescent="0.25">
      <c r="A35">
        <v>15</v>
      </c>
      <c r="B35">
        <f t="shared" si="0"/>
        <v>288.14999999999998</v>
      </c>
      <c r="C35">
        <f>1/( Coefficients!D$19+Coefficients!D$18 * (LN(D35)) + Coefficients!D$17 *  (LN(D35))^3)</f>
        <v>289.02573463723132</v>
      </c>
      <c r="D35" s="2">
        <f t="shared" si="6"/>
        <v>5100</v>
      </c>
      <c r="E35" s="6">
        <f t="shared" si="4"/>
        <v>350</v>
      </c>
      <c r="F35" s="6">
        <v>4900</v>
      </c>
      <c r="G35" s="6"/>
    </row>
    <row r="36" spans="1:7" x14ac:dyDescent="0.25">
      <c r="A36">
        <v>16</v>
      </c>
      <c r="B36">
        <f t="shared" si="0"/>
        <v>289.14999999999998</v>
      </c>
      <c r="C36">
        <f>1/( Coefficients!D$19+Coefficients!D$18 * (LN(D36)) + Coefficients!D$17 *  (LN(D36))^3)</f>
        <v>289.87387957295948</v>
      </c>
      <c r="D36" s="2">
        <f t="shared" si="6"/>
        <v>4900</v>
      </c>
      <c r="E36" s="6">
        <f t="shared" si="4"/>
        <v>200</v>
      </c>
      <c r="F36" s="6">
        <v>4750</v>
      </c>
      <c r="G36" s="6"/>
    </row>
    <row r="37" spans="1:7" x14ac:dyDescent="0.25">
      <c r="A37">
        <v>17</v>
      </c>
      <c r="B37">
        <f t="shared" si="0"/>
        <v>290.14999999999998</v>
      </c>
      <c r="C37">
        <f>1/( Coefficients!D$19+Coefficients!D$18 * (LN(D37)) + Coefficients!D$17 *  (LN(D37))^3)</f>
        <v>290.54223690905684</v>
      </c>
      <c r="D37" s="2">
        <f t="shared" si="6"/>
        <v>4750</v>
      </c>
      <c r="E37" s="6">
        <f t="shared" si="4"/>
        <v>150</v>
      </c>
      <c r="F37" s="6">
        <f t="shared" si="5"/>
        <v>4600</v>
      </c>
      <c r="G37" s="6"/>
    </row>
    <row r="38" spans="1:7" x14ac:dyDescent="0.25">
      <c r="A38">
        <v>18</v>
      </c>
      <c r="B38">
        <f t="shared" si="0"/>
        <v>291.14999999999998</v>
      </c>
      <c r="C38">
        <f>1/( Coefficients!D$19+Coefficients!D$18 * (LN(D38)) + Coefficients!D$17 *  (LN(D38))^3)</f>
        <v>291.24057522228031</v>
      </c>
      <c r="D38" s="2">
        <f t="shared" si="6"/>
        <v>4600</v>
      </c>
      <c r="E38" s="6">
        <f t="shared" si="4"/>
        <v>150</v>
      </c>
      <c r="F38" s="6">
        <v>4400</v>
      </c>
      <c r="G38" s="6"/>
    </row>
    <row r="39" spans="1:7" x14ac:dyDescent="0.25">
      <c r="A39">
        <v>19</v>
      </c>
      <c r="B39">
        <f t="shared" si="0"/>
        <v>292.14999999999998</v>
      </c>
      <c r="C39">
        <f>1/( Coefficients!D$19+Coefficients!D$18 * (LN(D39)) + Coefficients!D$17 *  (LN(D39))^3)</f>
        <v>292.22244932306734</v>
      </c>
      <c r="D39" s="2">
        <f t="shared" si="6"/>
        <v>4400</v>
      </c>
      <c r="E39" s="6">
        <f t="shared" si="4"/>
        <v>200</v>
      </c>
      <c r="F39" s="6">
        <f t="shared" si="5"/>
        <v>4200</v>
      </c>
      <c r="G39" s="6"/>
    </row>
    <row r="40" spans="1:7" x14ac:dyDescent="0.25">
      <c r="A40">
        <v>20</v>
      </c>
      <c r="B40">
        <f t="shared" si="0"/>
        <v>293.14999999999998</v>
      </c>
      <c r="C40">
        <f>1/( Coefficients!D$19+Coefficients!D$18 * (LN(D40)) + Coefficients!D$17 *  (LN(D40))^3)</f>
        <v>293.26822454925662</v>
      </c>
      <c r="D40" s="2">
        <f t="shared" si="6"/>
        <v>4200</v>
      </c>
      <c r="E40" s="6">
        <f t="shared" si="4"/>
        <v>200</v>
      </c>
      <c r="F40" s="6">
        <f t="shared" si="5"/>
        <v>4000</v>
      </c>
      <c r="G40" s="6"/>
    </row>
    <row r="41" spans="1:7" x14ac:dyDescent="0.25">
      <c r="A41">
        <v>21</v>
      </c>
      <c r="B41">
        <f t="shared" si="0"/>
        <v>294.14999999999998</v>
      </c>
      <c r="C41">
        <f>1/( Coefficients!D$19+Coefficients!D$18 * (LN(D41)) + Coefficients!D$17 *  (LN(D41))^3)</f>
        <v>294.38532857016889</v>
      </c>
      <c r="D41" s="2">
        <f t="shared" si="6"/>
        <v>4000</v>
      </c>
      <c r="E41" s="6">
        <f t="shared" si="4"/>
        <v>200</v>
      </c>
      <c r="F41" s="6">
        <f t="shared" si="5"/>
        <v>3800</v>
      </c>
      <c r="G41" s="6"/>
    </row>
    <row r="42" spans="1:7" x14ac:dyDescent="0.25">
      <c r="A42">
        <v>22</v>
      </c>
      <c r="B42">
        <f t="shared" si="0"/>
        <v>295.14999999999998</v>
      </c>
      <c r="C42">
        <f>1/( Coefficients!D$19+Coefficients!D$18 * (LN(D42)) + Coefficients!D$17 *  (LN(D42))^3)</f>
        <v>295.58248234006618</v>
      </c>
      <c r="D42" s="2">
        <f t="shared" si="6"/>
        <v>3800</v>
      </c>
      <c r="E42" s="6">
        <f t="shared" si="4"/>
        <v>200</v>
      </c>
      <c r="F42" s="6">
        <f t="shared" si="5"/>
        <v>3600</v>
      </c>
      <c r="G42" s="6"/>
    </row>
    <row r="43" spans="1:7" x14ac:dyDescent="0.25">
      <c r="A43">
        <v>23</v>
      </c>
      <c r="B43">
        <f t="shared" si="0"/>
        <v>296.14999999999998</v>
      </c>
      <c r="C43">
        <f>1/( Coefficients!D$19+Coefficients!D$18 * (LN(D43)) + Coefficients!D$17 *  (LN(D43))^3)</f>
        <v>296.87000864020303</v>
      </c>
      <c r="D43" s="2">
        <f t="shared" si="6"/>
        <v>3600</v>
      </c>
      <c r="E43" s="6">
        <f t="shared" si="4"/>
        <v>200</v>
      </c>
      <c r="F43" s="6">
        <v>3450</v>
      </c>
      <c r="G43" s="6"/>
    </row>
    <row r="44" spans="1:7" x14ac:dyDescent="0.25">
      <c r="A44">
        <v>24</v>
      </c>
      <c r="B44">
        <f t="shared" si="0"/>
        <v>297.14999999999998</v>
      </c>
      <c r="C44">
        <f>1/( Coefficients!D$19+Coefficients!D$18 * (LN(D44)) + Coefficients!D$17 *  (LN(D44))^3)</f>
        <v>297.90228737768831</v>
      </c>
      <c r="D44" s="2">
        <f t="shared" si="6"/>
        <v>3450</v>
      </c>
      <c r="E44" s="6">
        <f t="shared" si="4"/>
        <v>150</v>
      </c>
      <c r="F44" s="6">
        <f t="shared" si="5"/>
        <v>3300</v>
      </c>
      <c r="G44" s="6"/>
    </row>
    <row r="45" spans="1:7" x14ac:dyDescent="0.25">
      <c r="A45">
        <v>25</v>
      </c>
      <c r="B45">
        <f t="shared" ref="B45:B108" si="7">A45+273.15</f>
        <v>298.14999999999998</v>
      </c>
      <c r="C45">
        <f>1/( Coefficients!D$19+Coefficients!D$18 * (LN(D45)) + Coefficients!D$17 *  (LN(D45))^3)</f>
        <v>298.99839357116718</v>
      </c>
      <c r="D45" s="2">
        <f t="shared" si="6"/>
        <v>3300</v>
      </c>
      <c r="E45" s="6">
        <f t="shared" si="4"/>
        <v>150</v>
      </c>
      <c r="F45" s="6">
        <f t="shared" si="5"/>
        <v>3150</v>
      </c>
      <c r="G45" s="6"/>
    </row>
    <row r="46" spans="1:7" x14ac:dyDescent="0.25">
      <c r="A46">
        <v>26</v>
      </c>
      <c r="B46">
        <f t="shared" si="7"/>
        <v>299.14999999999998</v>
      </c>
      <c r="C46">
        <f>1/( Coefficients!D$19+Coefficients!D$18 * (LN(D46)) + Coefficients!D$17 *  (LN(D46))^3)</f>
        <v>299.76803867024995</v>
      </c>
      <c r="D46" s="2">
        <v>3200</v>
      </c>
      <c r="E46" s="6">
        <f t="shared" si="4"/>
        <v>100</v>
      </c>
      <c r="F46" s="6">
        <f t="shared" si="5"/>
        <v>3100</v>
      </c>
      <c r="G46" s="6"/>
    </row>
    <row r="47" spans="1:7" x14ac:dyDescent="0.25">
      <c r="A47">
        <v>27</v>
      </c>
      <c r="B47">
        <f t="shared" si="7"/>
        <v>300.14999999999998</v>
      </c>
      <c r="C47">
        <f>1/( Coefficients!D$19+Coefficients!D$18 * (LN(D47)) + Coefficients!D$17 *  (LN(D47))^3)</f>
        <v>300.1654016912982</v>
      </c>
      <c r="D47" s="2">
        <v>3150</v>
      </c>
      <c r="E47" s="6">
        <f t="shared" si="4"/>
        <v>50</v>
      </c>
      <c r="F47" s="6">
        <v>3200</v>
      </c>
      <c r="G47" s="6"/>
    </row>
    <row r="48" spans="1:7" x14ac:dyDescent="0.25">
      <c r="A48">
        <v>28</v>
      </c>
      <c r="B48">
        <f t="shared" si="7"/>
        <v>301.14999999999998</v>
      </c>
      <c r="C48">
        <f>1/( Coefficients!D$19+Coefficients!D$18 * (LN(D48)) + Coefficients!D$17 *  (LN(D48))^3)</f>
        <v>301.41155883499823</v>
      </c>
      <c r="D48" s="2">
        <v>3000</v>
      </c>
      <c r="E48" s="6">
        <f t="shared" si="4"/>
        <v>150</v>
      </c>
      <c r="F48" s="6">
        <v>3100</v>
      </c>
      <c r="G48" s="6"/>
    </row>
    <row r="49" spans="1:7" x14ac:dyDescent="0.25">
      <c r="A49">
        <v>29</v>
      </c>
      <c r="B49">
        <f t="shared" si="7"/>
        <v>302.14999999999998</v>
      </c>
      <c r="C49">
        <f>1/( Coefficients!D$19+Coefficients!D$18 * (LN(D49)) + Coefficients!D$17 *  (LN(D49))^3)</f>
        <v>302.29101592000734</v>
      </c>
      <c r="D49" s="2">
        <v>2900</v>
      </c>
      <c r="E49" s="6">
        <f t="shared" si="4"/>
        <v>100</v>
      </c>
      <c r="F49" s="6">
        <f t="shared" si="5"/>
        <v>2800</v>
      </c>
      <c r="G49" s="6"/>
    </row>
    <row r="50" spans="1:7" x14ac:dyDescent="0.25">
      <c r="A50">
        <v>30</v>
      </c>
      <c r="B50">
        <f t="shared" si="7"/>
        <v>303.14999999999998</v>
      </c>
      <c r="C50">
        <f>1/( Coefficients!D$19+Coefficients!D$18 * (LN(D50)) + Coefficients!D$17 *  (LN(D50))^3)</f>
        <v>303.2132112542526</v>
      </c>
      <c r="D50" s="2">
        <f t="shared" si="6"/>
        <v>2800</v>
      </c>
      <c r="E50" s="6">
        <f t="shared" si="4"/>
        <v>100</v>
      </c>
      <c r="F50" s="6">
        <f t="shared" si="5"/>
        <v>2700</v>
      </c>
      <c r="G50" s="6"/>
    </row>
    <row r="51" spans="1:7" x14ac:dyDescent="0.25">
      <c r="A51">
        <v>31</v>
      </c>
      <c r="B51">
        <f t="shared" si="7"/>
        <v>304.14999999999998</v>
      </c>
      <c r="C51">
        <f>1/( Coefficients!D$19+Coefficients!D$18 * (LN(D51)) + Coefficients!D$17 *  (LN(D51))^3)</f>
        <v>304.18184372397081</v>
      </c>
      <c r="D51" s="2">
        <f t="shared" si="6"/>
        <v>2700</v>
      </c>
      <c r="E51" s="6">
        <f t="shared" si="4"/>
        <v>100</v>
      </c>
      <c r="F51" s="6">
        <f t="shared" si="5"/>
        <v>2600</v>
      </c>
      <c r="G51" s="6"/>
    </row>
    <row r="52" spans="1:7" x14ac:dyDescent="0.25">
      <c r="A52">
        <v>32</v>
      </c>
      <c r="B52">
        <f t="shared" si="7"/>
        <v>305.14999999999998</v>
      </c>
      <c r="C52">
        <f>1/( Coefficients!D$19+Coefficients!D$18 * (LN(D52)) + Coefficients!D$17 *  (LN(D52))^3)</f>
        <v>305.20108597112534</v>
      </c>
      <c r="D52" s="2">
        <f t="shared" si="6"/>
        <v>2600</v>
      </c>
      <c r="E52" s="6">
        <f t="shared" si="4"/>
        <v>100</v>
      </c>
      <c r="F52" s="6">
        <f t="shared" si="5"/>
        <v>2500</v>
      </c>
      <c r="G52" s="6"/>
    </row>
    <row r="53" spans="1:7" x14ac:dyDescent="0.25">
      <c r="A53">
        <v>33</v>
      </c>
      <c r="B53">
        <f t="shared" si="7"/>
        <v>306.14999999999998</v>
      </c>
      <c r="C53">
        <f>1/( Coefficients!D$19+Coefficients!D$18 * (LN(D53)) + Coefficients!D$17 *  (LN(D53))^3)</f>
        <v>306.27566635071923</v>
      </c>
      <c r="D53" s="2">
        <f t="shared" si="6"/>
        <v>2500</v>
      </c>
      <c r="E53" s="6">
        <f t="shared" si="4"/>
        <v>100</v>
      </c>
      <c r="F53" s="6">
        <f t="shared" si="5"/>
        <v>2400</v>
      </c>
      <c r="G53" s="6"/>
    </row>
    <row r="54" spans="1:7" x14ac:dyDescent="0.25">
      <c r="A54">
        <v>34</v>
      </c>
      <c r="B54">
        <f t="shared" si="7"/>
        <v>307.14999999999998</v>
      </c>
      <c r="C54">
        <f>1/( Coefficients!D$19+Coefficients!D$18 * (LN(D54)) + Coefficients!D$17 *  (LN(D54))^3)</f>
        <v>307.41096905294262</v>
      </c>
      <c r="D54" s="2">
        <f t="shared" si="6"/>
        <v>2400</v>
      </c>
      <c r="E54" s="6">
        <f t="shared" si="4"/>
        <v>100</v>
      </c>
      <c r="F54" s="6">
        <f t="shared" si="5"/>
        <v>2300</v>
      </c>
      <c r="G54" s="6"/>
    </row>
    <row r="55" spans="1:7" x14ac:dyDescent="0.25">
      <c r="A55">
        <v>35</v>
      </c>
      <c r="B55">
        <f t="shared" si="7"/>
        <v>308.14999999999998</v>
      </c>
      <c r="C55">
        <f>1/( Coefficients!D$19+Coefficients!D$18 * (LN(D55)) + Coefficients!D$17 *  (LN(D55))^3)</f>
        <v>308.61315737597823</v>
      </c>
      <c r="D55" s="2">
        <f t="shared" si="6"/>
        <v>2300</v>
      </c>
      <c r="E55" s="6">
        <f t="shared" si="4"/>
        <v>100</v>
      </c>
      <c r="F55" s="6">
        <f t="shared" si="5"/>
        <v>2200</v>
      </c>
      <c r="G55" s="6"/>
    </row>
    <row r="56" spans="1:7" x14ac:dyDescent="0.25">
      <c r="A56">
        <v>36</v>
      </c>
      <c r="B56">
        <f t="shared" si="7"/>
        <v>309.14999999999998</v>
      </c>
      <c r="C56">
        <f>1/( Coefficients!D$19+Coefficients!D$18 * (LN(D56)) + Coefficients!D$17 *  (LN(D56))^3)</f>
        <v>309.88932679096348</v>
      </c>
      <c r="D56" s="2">
        <f t="shared" si="6"/>
        <v>2200</v>
      </c>
      <c r="E56" s="6">
        <f t="shared" si="4"/>
        <v>100</v>
      </c>
      <c r="F56" s="6">
        <v>2150</v>
      </c>
      <c r="G56" s="6"/>
    </row>
    <row r="57" spans="1:7" x14ac:dyDescent="0.25">
      <c r="A57">
        <v>37</v>
      </c>
      <c r="B57">
        <f t="shared" si="7"/>
        <v>310.14999999999998</v>
      </c>
      <c r="C57">
        <f>1/( Coefficients!D$19+Coefficients!D$18 * (LN(D57)) + Coefficients!D$17 *  (LN(D57))^3)</f>
        <v>310.55767285778558</v>
      </c>
      <c r="D57" s="2">
        <f t="shared" si="6"/>
        <v>2150</v>
      </c>
      <c r="E57" s="6">
        <f t="shared" si="4"/>
        <v>50</v>
      </c>
      <c r="F57" s="6">
        <f t="shared" si="5"/>
        <v>2100</v>
      </c>
      <c r="G57" s="6"/>
    </row>
    <row r="58" spans="1:7" x14ac:dyDescent="0.25">
      <c r="A58">
        <v>38</v>
      </c>
      <c r="B58">
        <f t="shared" si="7"/>
        <v>311.14999999999998</v>
      </c>
      <c r="C58">
        <f>1/( Coefficients!D$19+Coefficients!D$18 * (LN(D58)) + Coefficients!D$17 *  (LN(D58))^3)</f>
        <v>311.24769675046213</v>
      </c>
      <c r="D58" s="2">
        <f t="shared" si="6"/>
        <v>2100</v>
      </c>
      <c r="E58" s="6">
        <f t="shared" si="4"/>
        <v>50</v>
      </c>
      <c r="F58" s="6">
        <v>2020</v>
      </c>
      <c r="G58" s="6"/>
    </row>
    <row r="59" spans="1:7" x14ac:dyDescent="0.25">
      <c r="A59">
        <v>39</v>
      </c>
      <c r="B59">
        <f t="shared" si="7"/>
        <v>312.14999999999998</v>
      </c>
      <c r="C59">
        <f>1/( Coefficients!D$19+Coefficients!D$18 * (LN(D59)) + Coefficients!D$17 *  (LN(D59))^3)</f>
        <v>312.39996560593448</v>
      </c>
      <c r="D59" s="2">
        <f t="shared" si="6"/>
        <v>2020</v>
      </c>
      <c r="E59" s="6">
        <f t="shared" si="4"/>
        <v>80</v>
      </c>
      <c r="F59" s="6">
        <f t="shared" si="5"/>
        <v>1940</v>
      </c>
      <c r="G59" s="6"/>
    </row>
    <row r="60" spans="1:7" x14ac:dyDescent="0.25">
      <c r="A60">
        <v>40</v>
      </c>
      <c r="B60">
        <f t="shared" si="7"/>
        <v>313.14999999999998</v>
      </c>
      <c r="C60">
        <f>1/( Coefficients!D$19+Coefficients!D$18 * (LN(D60)) + Coefficients!D$17 *  (LN(D60))^3)</f>
        <v>313.61660973393322</v>
      </c>
      <c r="D60" s="2">
        <f t="shared" si="6"/>
        <v>1940</v>
      </c>
      <c r="E60" s="6">
        <f t="shared" si="4"/>
        <v>80</v>
      </c>
      <c r="F60" s="6">
        <f t="shared" si="5"/>
        <v>1860</v>
      </c>
      <c r="G60" s="6"/>
    </row>
    <row r="61" spans="1:7" x14ac:dyDescent="0.25">
      <c r="A61">
        <v>41</v>
      </c>
      <c r="B61">
        <f t="shared" si="7"/>
        <v>314.14999999999998</v>
      </c>
      <c r="C61">
        <f>1/( Coefficients!D$19+Coefficients!D$18 * (LN(D61)) + Coefficients!D$17 *  (LN(D61))^3)</f>
        <v>314.90410533715061</v>
      </c>
      <c r="D61" s="2">
        <f t="shared" si="6"/>
        <v>1860</v>
      </c>
      <c r="E61" s="6">
        <f t="shared" si="4"/>
        <v>80</v>
      </c>
      <c r="F61" s="6">
        <f t="shared" si="5"/>
        <v>1780</v>
      </c>
      <c r="G61" s="6"/>
    </row>
    <row r="62" spans="1:7" x14ac:dyDescent="0.25">
      <c r="A62">
        <v>42</v>
      </c>
      <c r="B62">
        <f t="shared" si="7"/>
        <v>315.14999999999998</v>
      </c>
      <c r="C62">
        <f>1/( Coefficients!D$19+Coefficients!D$18 * (LN(D62)) + Coefficients!D$17 *  (LN(D62))^3)</f>
        <v>315.92066123670048</v>
      </c>
      <c r="D62" s="2">
        <v>1800</v>
      </c>
      <c r="E62" s="6">
        <f t="shared" si="4"/>
        <v>60</v>
      </c>
      <c r="F62" s="6">
        <v>1750</v>
      </c>
      <c r="G62" s="6"/>
    </row>
    <row r="63" spans="1:7" x14ac:dyDescent="0.25">
      <c r="A63">
        <v>43</v>
      </c>
      <c r="B63">
        <f t="shared" si="7"/>
        <v>316.14999999999998</v>
      </c>
      <c r="C63">
        <f>1/( Coefficients!D$19+Coefficients!D$18 * (LN(D63)) + Coefficients!D$17 *  (LN(D63))^3)</f>
        <v>316.18208673341462</v>
      </c>
      <c r="D63" s="2">
        <v>1785</v>
      </c>
      <c r="E63" s="6">
        <f t="shared" si="4"/>
        <v>15</v>
      </c>
      <c r="F63" s="6">
        <v>1785</v>
      </c>
      <c r="G63" s="6"/>
    </row>
    <row r="64" spans="1:7" x14ac:dyDescent="0.25">
      <c r="A64">
        <v>44</v>
      </c>
      <c r="B64">
        <f t="shared" si="7"/>
        <v>317.14999999999998</v>
      </c>
      <c r="C64">
        <f>1/( Coefficients!D$19+Coefficients!D$18 * (LN(D64)) + Coefficients!D$17 *  (LN(D64))^3)</f>
        <v>317.25872398444596</v>
      </c>
      <c r="D64" s="2">
        <v>1725</v>
      </c>
      <c r="E64" s="6">
        <f t="shared" si="4"/>
        <v>60</v>
      </c>
      <c r="F64" s="6">
        <f t="shared" si="5"/>
        <v>1665</v>
      </c>
      <c r="G64" s="6"/>
    </row>
    <row r="65" spans="1:7" x14ac:dyDescent="0.25">
      <c r="A65">
        <v>45</v>
      </c>
      <c r="B65">
        <f t="shared" si="7"/>
        <v>318.14999999999998</v>
      </c>
      <c r="C65">
        <f>1/( Coefficients!D$19+Coefficients!D$18 * (LN(D65)) + Coefficients!D$17 *  (LN(D65))^3)</f>
        <v>318.38800126590991</v>
      </c>
      <c r="D65" s="2">
        <f t="shared" si="6"/>
        <v>1665</v>
      </c>
      <c r="E65" s="6">
        <f t="shared" si="4"/>
        <v>60</v>
      </c>
      <c r="F65" s="6">
        <f t="shared" si="5"/>
        <v>1605</v>
      </c>
      <c r="G65" s="6"/>
    </row>
    <row r="66" spans="1:7" x14ac:dyDescent="0.25">
      <c r="A66">
        <v>46</v>
      </c>
      <c r="B66">
        <f t="shared" si="7"/>
        <v>319.14999999999998</v>
      </c>
      <c r="C66">
        <f>1/( Coefficients!D$19+Coefficients!D$18 * (LN(D66)) + Coefficients!D$17 *  (LN(D66))^3)</f>
        <v>319.57453639906964</v>
      </c>
      <c r="D66" s="2">
        <f t="shared" si="6"/>
        <v>1605</v>
      </c>
      <c r="E66" s="6">
        <f t="shared" si="4"/>
        <v>60</v>
      </c>
      <c r="F66" s="6">
        <f t="shared" si="5"/>
        <v>1545</v>
      </c>
      <c r="G66" s="6"/>
    </row>
    <row r="67" spans="1:7" x14ac:dyDescent="0.25">
      <c r="A67">
        <v>47</v>
      </c>
      <c r="B67">
        <f t="shared" si="7"/>
        <v>320.14999999999998</v>
      </c>
      <c r="C67">
        <f>1/( Coefficients!D$19+Coefficients!D$18 * (LN(D67)) + Coefficients!D$17 *  (LN(D67))^3)</f>
        <v>320.82354724480257</v>
      </c>
      <c r="D67" s="2">
        <f t="shared" si="6"/>
        <v>1545</v>
      </c>
      <c r="E67" s="6">
        <f t="shared" si="4"/>
        <v>60</v>
      </c>
      <c r="F67" s="6">
        <f t="shared" si="5"/>
        <v>1485</v>
      </c>
      <c r="G67" s="6"/>
    </row>
    <row r="68" spans="1:7" x14ac:dyDescent="0.25">
      <c r="A68">
        <v>48</v>
      </c>
      <c r="B68">
        <f t="shared" si="7"/>
        <v>321.14999999999998</v>
      </c>
      <c r="C68">
        <f>1/( Coefficients!D$19+Coefficients!D$18 * (LN(D68)) + Coefficients!D$17 *  (LN(D68))^3)</f>
        <v>321.80483827010539</v>
      </c>
      <c r="D68" s="2">
        <v>1500</v>
      </c>
      <c r="E68" s="6">
        <f t="shared" si="4"/>
        <v>45</v>
      </c>
      <c r="F68" s="6">
        <f t="shared" si="5"/>
        <v>1455</v>
      </c>
      <c r="G68" s="6"/>
    </row>
    <row r="69" spans="1:7" x14ac:dyDescent="0.25">
      <c r="A69">
        <v>49</v>
      </c>
      <c r="B69">
        <f t="shared" si="7"/>
        <v>322.14999999999998</v>
      </c>
      <c r="C69">
        <f>1/( Coefficients!D$19+Coefficients!D$18 * (LN(D69)) + Coefficients!D$17 *  (LN(D69))^3)</f>
        <v>322.14095704587072</v>
      </c>
      <c r="D69" s="2">
        <v>1485</v>
      </c>
      <c r="E69" s="6">
        <f t="shared" si="4"/>
        <v>15</v>
      </c>
      <c r="F69" s="6">
        <f t="shared" si="5"/>
        <v>1470</v>
      </c>
      <c r="G69" s="6"/>
    </row>
    <row r="70" spans="1:7" x14ac:dyDescent="0.25">
      <c r="A70">
        <v>50</v>
      </c>
      <c r="B70">
        <f t="shared" si="7"/>
        <v>323.14999999999998</v>
      </c>
      <c r="C70">
        <f>1/( Coefficients!D$19+Coefficients!D$18 * (LN(D70)) + Coefficients!D$17 *  (LN(D70))^3)</f>
        <v>323.77345279424145</v>
      </c>
      <c r="D70" s="2">
        <v>1415</v>
      </c>
      <c r="E70" s="6">
        <f t="shared" si="4"/>
        <v>70</v>
      </c>
      <c r="F70" s="6">
        <v>1375</v>
      </c>
      <c r="G70" s="6"/>
    </row>
    <row r="71" spans="1:7" x14ac:dyDescent="0.25">
      <c r="A71">
        <v>51</v>
      </c>
      <c r="B71">
        <f t="shared" si="7"/>
        <v>324.14999999999998</v>
      </c>
      <c r="C71">
        <f>1/( Coefficients!D$19+Coefficients!D$18 * (LN(D71)) + Coefficients!D$17 *  (LN(D71))^3)</f>
        <v>324.75696483654428</v>
      </c>
      <c r="D71" s="2">
        <f t="shared" si="6"/>
        <v>1375</v>
      </c>
      <c r="E71" s="6">
        <f t="shared" si="4"/>
        <v>40</v>
      </c>
      <c r="F71" s="6">
        <f t="shared" si="5"/>
        <v>1335</v>
      </c>
      <c r="G71" s="6"/>
    </row>
    <row r="72" spans="1:7" x14ac:dyDescent="0.25">
      <c r="A72">
        <v>52</v>
      </c>
      <c r="B72">
        <f t="shared" si="7"/>
        <v>325.14999999999998</v>
      </c>
      <c r="C72">
        <f>1/( Coefficients!D$19+Coefficients!D$18 * (LN(D72)) + Coefficients!D$17 *  (LN(D72))^3)</f>
        <v>325.52075379613046</v>
      </c>
      <c r="D72" s="2">
        <v>1345</v>
      </c>
      <c r="E72" s="6">
        <f t="shared" si="4"/>
        <v>30</v>
      </c>
      <c r="F72" s="6">
        <f t="shared" si="5"/>
        <v>1315</v>
      </c>
      <c r="G72" s="6"/>
    </row>
    <row r="73" spans="1:7" x14ac:dyDescent="0.25">
      <c r="A73">
        <v>53</v>
      </c>
      <c r="B73">
        <f t="shared" si="7"/>
        <v>326.14999999999998</v>
      </c>
      <c r="C73">
        <f>1/( Coefficients!D$19+Coefficients!D$18 * (LN(D73)) + Coefficients!D$17 *  (LN(D73))^3)</f>
        <v>326.30830367667789</v>
      </c>
      <c r="D73" s="2">
        <f t="shared" si="6"/>
        <v>1315</v>
      </c>
      <c r="E73" s="6">
        <f t="shared" si="4"/>
        <v>30</v>
      </c>
      <c r="F73" s="6">
        <f t="shared" si="5"/>
        <v>1285</v>
      </c>
      <c r="G73" s="6"/>
    </row>
    <row r="74" spans="1:7" x14ac:dyDescent="0.25">
      <c r="A74">
        <v>54</v>
      </c>
      <c r="B74">
        <f t="shared" si="7"/>
        <v>327.14999999999998</v>
      </c>
      <c r="C74">
        <f>1/( Coefficients!D$19+Coefficients!D$18 * (LN(D74)) + Coefficients!D$17 *  (LN(D74))^3)</f>
        <v>327.12092558745866</v>
      </c>
      <c r="D74" s="2">
        <f t="shared" si="6"/>
        <v>1285</v>
      </c>
      <c r="E74" s="6">
        <v>39</v>
      </c>
      <c r="F74" s="6">
        <f t="shared" si="5"/>
        <v>1246</v>
      </c>
      <c r="G74" s="6"/>
    </row>
    <row r="75" spans="1:7" x14ac:dyDescent="0.25">
      <c r="A75">
        <v>55</v>
      </c>
      <c r="B75">
        <f t="shared" si="7"/>
        <v>328.15</v>
      </c>
      <c r="C75">
        <f>1/( Coefficients!D$19+Coefficients!D$18 * (LN(D75)) + Coefficients!D$17 *  (LN(D75))^3)</f>
        <v>328.21716077668043</v>
      </c>
      <c r="D75" s="2">
        <f t="shared" si="6"/>
        <v>1246</v>
      </c>
      <c r="E75" s="6">
        <v>39</v>
      </c>
      <c r="F75" s="6">
        <f t="shared" si="5"/>
        <v>1207</v>
      </c>
      <c r="G75" s="6"/>
    </row>
    <row r="76" spans="1:7" x14ac:dyDescent="0.25">
      <c r="A76">
        <v>56</v>
      </c>
      <c r="B76">
        <f t="shared" si="7"/>
        <v>329.15</v>
      </c>
      <c r="C76">
        <f>1/( Coefficients!D$19+Coefficients!D$18 * (LN(D76)) + Coefficients!D$17 *  (LN(D76))^3)</f>
        <v>329.36158614891082</v>
      </c>
      <c r="D76" s="2">
        <f t="shared" si="6"/>
        <v>1207</v>
      </c>
      <c r="E76" s="6">
        <f t="shared" si="4"/>
        <v>39</v>
      </c>
      <c r="F76" s="6">
        <f t="shared" si="5"/>
        <v>1168</v>
      </c>
      <c r="G76" s="6"/>
    </row>
    <row r="77" spans="1:7" x14ac:dyDescent="0.25">
      <c r="A77">
        <v>57</v>
      </c>
      <c r="B77">
        <f t="shared" si="7"/>
        <v>330.15</v>
      </c>
      <c r="C77">
        <f>1/( Coefficients!D$19+Coefficients!D$18 * (LN(D77)) + Coefficients!D$17 *  (LN(D77))^3)</f>
        <v>330.55799778698503</v>
      </c>
      <c r="D77" s="2">
        <f t="shared" si="6"/>
        <v>1168</v>
      </c>
      <c r="E77" s="6">
        <v>37</v>
      </c>
      <c r="F77" s="6">
        <f t="shared" si="5"/>
        <v>1131</v>
      </c>
      <c r="G77" s="6"/>
    </row>
    <row r="78" spans="1:7" x14ac:dyDescent="0.25">
      <c r="A78">
        <v>58</v>
      </c>
      <c r="B78">
        <f t="shared" si="7"/>
        <v>331.15</v>
      </c>
      <c r="C78">
        <f>1/( Coefficients!D$19+Coefficients!D$18 * (LN(D78)) + Coefficients!D$17 *  (LN(D78))^3)</f>
        <v>331.74495474305752</v>
      </c>
      <c r="D78" s="2">
        <f t="shared" si="6"/>
        <v>1131</v>
      </c>
      <c r="E78" s="6">
        <v>33</v>
      </c>
      <c r="F78" s="6">
        <f t="shared" si="5"/>
        <v>1098</v>
      </c>
      <c r="G78" s="6"/>
    </row>
    <row r="79" spans="1:7" x14ac:dyDescent="0.25">
      <c r="A79">
        <v>59</v>
      </c>
      <c r="B79">
        <f t="shared" si="7"/>
        <v>332.15</v>
      </c>
      <c r="C79">
        <f>1/( Coefficients!D$19+Coefficients!D$18 * (LN(D79)) + Coefficients!D$17 *  (LN(D79))^3)</f>
        <v>332.8495592533867</v>
      </c>
      <c r="D79" s="2">
        <f t="shared" si="6"/>
        <v>1098</v>
      </c>
      <c r="E79" s="6">
        <v>32</v>
      </c>
      <c r="F79" s="6">
        <f t="shared" si="5"/>
        <v>1066</v>
      </c>
      <c r="G79" s="6"/>
    </row>
    <row r="80" spans="1:7" x14ac:dyDescent="0.25">
      <c r="A80">
        <v>60</v>
      </c>
      <c r="B80">
        <f t="shared" si="7"/>
        <v>333.15</v>
      </c>
      <c r="C80">
        <f>1/( Coefficients!D$19+Coefficients!D$18 * (LN(D80)) + Coefficients!D$17 *  (LN(D80))^3)</f>
        <v>333.96520224885165</v>
      </c>
      <c r="D80" s="2">
        <f t="shared" si="6"/>
        <v>1066</v>
      </c>
      <c r="E80" s="6">
        <v>3</v>
      </c>
      <c r="F80" s="6">
        <f t="shared" si="5"/>
        <v>1063</v>
      </c>
      <c r="G80" s="6"/>
    </row>
    <row r="81" spans="1:7" x14ac:dyDescent="0.25">
      <c r="A81">
        <v>61</v>
      </c>
      <c r="B81">
        <f t="shared" si="7"/>
        <v>334.15</v>
      </c>
      <c r="C81">
        <f>1/( Coefficients!D$19+Coefficients!D$18 * (LN(D81)) + Coefficients!D$17 *  (LN(D81))^3)</f>
        <v>334.07215455072094</v>
      </c>
      <c r="D81" s="2">
        <f t="shared" si="6"/>
        <v>1063</v>
      </c>
      <c r="E81" s="6">
        <v>32</v>
      </c>
      <c r="F81" s="6">
        <f t="shared" si="5"/>
        <v>1031</v>
      </c>
      <c r="G81" s="6"/>
    </row>
    <row r="82" spans="1:7" x14ac:dyDescent="0.25">
      <c r="A82">
        <v>62</v>
      </c>
      <c r="B82">
        <f t="shared" si="7"/>
        <v>335.15</v>
      </c>
      <c r="C82">
        <f>1/( Coefficients!D$19+Coefficients!D$18 * (LN(D82)) + Coefficients!D$17 *  (LN(D82))^3)</f>
        <v>335.2394547549556</v>
      </c>
      <c r="D82" s="2">
        <f t="shared" si="6"/>
        <v>1031</v>
      </c>
      <c r="E82" s="6">
        <f t="shared" si="4"/>
        <v>32</v>
      </c>
      <c r="F82" s="6">
        <f t="shared" si="5"/>
        <v>999</v>
      </c>
      <c r="G82" s="6"/>
    </row>
    <row r="83" spans="1:7" x14ac:dyDescent="0.25">
      <c r="A83">
        <v>63</v>
      </c>
      <c r="B83">
        <f t="shared" si="7"/>
        <v>336.15</v>
      </c>
      <c r="C83">
        <f>1/( Coefficients!D$19+Coefficients!D$18 * (LN(D83)) + Coefficients!D$17 *  (LN(D83))^3)</f>
        <v>336.45773195681596</v>
      </c>
      <c r="D83" s="2">
        <f t="shared" si="6"/>
        <v>999</v>
      </c>
      <c r="E83" s="6">
        <v>31</v>
      </c>
      <c r="F83" s="6">
        <f t="shared" si="5"/>
        <v>968</v>
      </c>
      <c r="G83" s="6"/>
    </row>
    <row r="84" spans="1:7" x14ac:dyDescent="0.25">
      <c r="A84">
        <v>64</v>
      </c>
      <c r="B84">
        <f t="shared" si="7"/>
        <v>337.15</v>
      </c>
      <c r="C84">
        <f>1/( Coefficients!D$19+Coefficients!D$18 * (LN(D84)) + Coefficients!D$17 *  (LN(D84))^3)</f>
        <v>337.69031400608162</v>
      </c>
      <c r="D84" s="2">
        <f t="shared" si="6"/>
        <v>968</v>
      </c>
      <c r="E84" s="6">
        <v>30</v>
      </c>
      <c r="F84" s="6">
        <f t="shared" si="5"/>
        <v>938</v>
      </c>
      <c r="G84" s="6"/>
    </row>
    <row r="85" spans="1:7" x14ac:dyDescent="0.25">
      <c r="A85">
        <v>65</v>
      </c>
      <c r="B85">
        <f t="shared" si="7"/>
        <v>338.15</v>
      </c>
      <c r="C85">
        <f>1/( Coefficients!D$19+Coefficients!D$18 * (LN(D85)) + Coefficients!D$17 *  (LN(D85))^3)</f>
        <v>338.93605319771291</v>
      </c>
      <c r="D85" s="2">
        <f t="shared" si="6"/>
        <v>938</v>
      </c>
      <c r="E85" s="6">
        <v>22</v>
      </c>
      <c r="F85" s="6">
        <f t="shared" si="5"/>
        <v>916</v>
      </c>
      <c r="G85" s="6"/>
    </row>
    <row r="86" spans="1:7" x14ac:dyDescent="0.25">
      <c r="A86">
        <v>66</v>
      </c>
      <c r="B86">
        <f t="shared" si="7"/>
        <v>339.15</v>
      </c>
      <c r="C86">
        <f>1/( Coefficients!D$19+Coefficients!D$18 * (LN(D86)) + Coefficients!D$17 *  (LN(D86))^3)</f>
        <v>339.88504607063851</v>
      </c>
      <c r="D86" s="2">
        <f t="shared" si="6"/>
        <v>916</v>
      </c>
      <c r="E86" s="6">
        <f t="shared" si="4"/>
        <v>22</v>
      </c>
      <c r="F86" s="6">
        <f t="shared" si="5"/>
        <v>894</v>
      </c>
      <c r="G86" s="6"/>
    </row>
    <row r="87" spans="1:7" x14ac:dyDescent="0.25">
      <c r="A87">
        <v>67</v>
      </c>
      <c r="B87">
        <f t="shared" si="7"/>
        <v>340.15</v>
      </c>
      <c r="C87">
        <f>1/( Coefficients!D$19+Coefficients!D$18 * (LN(D87)) + Coefficients!D$17 *  (LN(D87))^3)</f>
        <v>340.86600121232942</v>
      </c>
      <c r="D87" s="2">
        <f t="shared" si="6"/>
        <v>894</v>
      </c>
      <c r="E87" s="6">
        <f t="shared" si="4"/>
        <v>22</v>
      </c>
      <c r="F87" s="6">
        <f t="shared" si="5"/>
        <v>872</v>
      </c>
      <c r="G87" s="6"/>
    </row>
    <row r="88" spans="1:7" x14ac:dyDescent="0.25">
      <c r="A88">
        <v>68</v>
      </c>
      <c r="B88">
        <f t="shared" si="7"/>
        <v>341.15</v>
      </c>
      <c r="C88">
        <f>1/( Coefficients!D$19+Coefficients!D$18 * (LN(D88)) + Coefficients!D$17 *  (LN(D88))^3)</f>
        <v>341.88083490504965</v>
      </c>
      <c r="D88" s="2">
        <f t="shared" si="6"/>
        <v>872</v>
      </c>
      <c r="E88" s="6">
        <v>21</v>
      </c>
      <c r="F88" s="6">
        <f t="shared" si="5"/>
        <v>851</v>
      </c>
      <c r="G88" s="6"/>
    </row>
    <row r="89" spans="1:7" x14ac:dyDescent="0.25">
      <c r="A89">
        <v>69</v>
      </c>
      <c r="B89">
        <f t="shared" si="7"/>
        <v>342.15</v>
      </c>
      <c r="C89">
        <f>1/( Coefficients!D$19+Coefficients!D$18 * (LN(D89)) + Coefficients!D$17 *  (LN(D89))^3)</f>
        <v>342.88305637551736</v>
      </c>
      <c r="D89" s="2">
        <f t="shared" si="6"/>
        <v>851</v>
      </c>
      <c r="E89" s="6">
        <f t="shared" ref="E89:E152" si="8">D88-D89</f>
        <v>21</v>
      </c>
      <c r="F89" s="6">
        <f t="shared" ref="F89:F152" si="9">D89-E89</f>
        <v>830</v>
      </c>
      <c r="G89" s="6"/>
    </row>
    <row r="90" spans="1:7" x14ac:dyDescent="0.25">
      <c r="A90">
        <v>70</v>
      </c>
      <c r="B90">
        <f t="shared" si="7"/>
        <v>343.15</v>
      </c>
      <c r="C90">
        <f>1/( Coefficients!D$19+Coefficients!D$18 * (LN(D90)) + Coefficients!D$17 *  (LN(D90))^3)</f>
        <v>343.92001614440869</v>
      </c>
      <c r="D90" s="2">
        <f t="shared" si="6"/>
        <v>830</v>
      </c>
      <c r="E90" s="6">
        <v>20</v>
      </c>
      <c r="F90" s="6">
        <f t="shared" si="9"/>
        <v>810</v>
      </c>
      <c r="G90" s="6"/>
    </row>
    <row r="91" spans="1:7" x14ac:dyDescent="0.25">
      <c r="A91">
        <v>71</v>
      </c>
      <c r="B91">
        <f t="shared" si="7"/>
        <v>344.15</v>
      </c>
      <c r="C91">
        <f>1/( Coefficients!D$19+Coefficients!D$18 * (LN(D91)) + Coefficients!D$17 *  (LN(D91))^3)</f>
        <v>344.94185401056836</v>
      </c>
      <c r="D91" s="2">
        <f t="shared" si="6"/>
        <v>810</v>
      </c>
      <c r="E91" s="6">
        <v>19</v>
      </c>
      <c r="F91" s="6">
        <f t="shared" si="9"/>
        <v>791</v>
      </c>
      <c r="G91" s="6"/>
    </row>
    <row r="92" spans="1:7" x14ac:dyDescent="0.25">
      <c r="A92">
        <v>72</v>
      </c>
      <c r="B92">
        <f t="shared" si="7"/>
        <v>345.15</v>
      </c>
      <c r="C92">
        <f>1/( Coefficients!D$19+Coefficients!D$18 * (LN(D92)) + Coefficients!D$17 *  (LN(D92))^3)</f>
        <v>345.94542031139542</v>
      </c>
      <c r="D92" s="2">
        <f t="shared" si="6"/>
        <v>791</v>
      </c>
      <c r="E92" s="6">
        <f t="shared" si="8"/>
        <v>19</v>
      </c>
      <c r="F92" s="6">
        <f t="shared" si="9"/>
        <v>772</v>
      </c>
      <c r="G92" s="6">
        <f>C92-B92</f>
        <v>0.79542031139544633</v>
      </c>
    </row>
    <row r="93" spans="1:7" x14ac:dyDescent="0.25">
      <c r="A93">
        <v>73</v>
      </c>
      <c r="B93">
        <f t="shared" si="7"/>
        <v>346.15</v>
      </c>
      <c r="C93">
        <f>1/( Coefficients!D$19+Coefficients!D$18 * (LN(D93)) + Coefficients!D$17 *  (LN(D93))^3)</f>
        <v>346.98287301835137</v>
      </c>
      <c r="D93" s="2">
        <f t="shared" si="6"/>
        <v>772</v>
      </c>
      <c r="E93" s="6">
        <f t="shared" si="8"/>
        <v>19</v>
      </c>
      <c r="F93" s="6">
        <f t="shared" si="9"/>
        <v>753</v>
      </c>
      <c r="G93" s="6">
        <f>C93-B93</f>
        <v>0.8328730183513926</v>
      </c>
    </row>
    <row r="94" spans="1:7" x14ac:dyDescent="0.25">
      <c r="A94">
        <v>74</v>
      </c>
      <c r="B94">
        <f t="shared" si="7"/>
        <v>347.15</v>
      </c>
      <c r="C94">
        <f>1/( Coefficients!D$19+Coefficients!D$18 * (LN(D94)) + Coefficients!D$17 *  (LN(D94))^3)</f>
        <v>348.05624953373245</v>
      </c>
      <c r="D94" s="2">
        <f t="shared" si="6"/>
        <v>753</v>
      </c>
      <c r="E94" s="6">
        <v>18</v>
      </c>
      <c r="F94" s="6">
        <f t="shared" si="9"/>
        <v>735</v>
      </c>
      <c r="G94" s="6">
        <f>C94-B94</f>
        <v>0.90624953373247763</v>
      </c>
    </row>
    <row r="95" spans="1:7" x14ac:dyDescent="0.25">
      <c r="A95">
        <v>75</v>
      </c>
      <c r="B95">
        <f t="shared" si="7"/>
        <v>348.15</v>
      </c>
      <c r="C95">
        <f>1/( Coefficients!D$19+Coefficients!D$18 * (LN(D95)) + Coefficients!D$17 *  (LN(D95))^3)</f>
        <v>349.10827636646746</v>
      </c>
      <c r="D95" s="2">
        <f t="shared" ref="D95:D158" si="10">F94</f>
        <v>735</v>
      </c>
      <c r="E95" s="6">
        <v>17</v>
      </c>
      <c r="F95" s="6">
        <f t="shared" si="9"/>
        <v>718</v>
      </c>
      <c r="G95" s="6">
        <f>C95-B95</f>
        <v>0.95827636646748715</v>
      </c>
    </row>
    <row r="96" spans="1:7" x14ac:dyDescent="0.25">
      <c r="A96">
        <v>76</v>
      </c>
      <c r="B96">
        <f t="shared" si="7"/>
        <v>349.15</v>
      </c>
      <c r="C96">
        <f>1/( Coefficients!D$19+Coefficients!D$18 * (LN(D96)) + Coefficients!D$17 *  (LN(D96))^3)</f>
        <v>350.13513221349893</v>
      </c>
      <c r="D96" s="2">
        <f t="shared" si="10"/>
        <v>718</v>
      </c>
      <c r="E96" s="6">
        <v>16</v>
      </c>
      <c r="F96" s="6">
        <f t="shared" si="9"/>
        <v>702</v>
      </c>
      <c r="G96" s="6">
        <f>C96-B96</f>
        <v>0.9851322134989573</v>
      </c>
    </row>
    <row r="97" spans="1:7" x14ac:dyDescent="0.25">
      <c r="A97">
        <v>77</v>
      </c>
      <c r="B97">
        <f t="shared" si="7"/>
        <v>350.15</v>
      </c>
      <c r="C97">
        <f>1/( Coefficients!D$19+Coefficients!D$18 * (LN(D97)) + Coefficients!D$17 *  (LN(D97))^3)</f>
        <v>351.13281984515049</v>
      </c>
      <c r="D97" s="2">
        <f t="shared" si="10"/>
        <v>702</v>
      </c>
      <c r="E97" s="6">
        <v>15</v>
      </c>
      <c r="F97" s="6">
        <f t="shared" si="9"/>
        <v>687</v>
      </c>
      <c r="G97" s="6">
        <f>C97-B97</f>
        <v>0.9828198451505159</v>
      </c>
    </row>
    <row r="98" spans="1:7" x14ac:dyDescent="0.25">
      <c r="A98">
        <v>78</v>
      </c>
      <c r="B98">
        <f t="shared" si="7"/>
        <v>351.15</v>
      </c>
      <c r="C98">
        <f>1/( Coefficients!D$19+Coefficients!D$18 * (LN(D98)) + Coefficients!D$17 *  (LN(D98))^3)</f>
        <v>352.09719069110184</v>
      </c>
      <c r="D98" s="2">
        <f t="shared" si="10"/>
        <v>687</v>
      </c>
      <c r="E98" s="6">
        <f t="shared" si="8"/>
        <v>15</v>
      </c>
      <c r="F98" s="6">
        <f t="shared" si="9"/>
        <v>672</v>
      </c>
      <c r="G98" s="6">
        <f>C98-B98</f>
        <v>0.94719069110186638</v>
      </c>
    </row>
    <row r="99" spans="1:7" x14ac:dyDescent="0.25">
      <c r="A99">
        <v>79</v>
      </c>
      <c r="B99">
        <f t="shared" si="7"/>
        <v>352.15</v>
      </c>
      <c r="C99">
        <f>1/( Coefficients!D$19+Coefficients!D$18 * (LN(D99)) + Coefficients!D$17 *  (LN(D99))^3)</f>
        <v>353.09119616921981</v>
      </c>
      <c r="D99" s="2">
        <f t="shared" si="10"/>
        <v>672</v>
      </c>
      <c r="E99" s="6">
        <v>14</v>
      </c>
      <c r="F99" s="6">
        <f t="shared" si="9"/>
        <v>658</v>
      </c>
      <c r="G99" s="6">
        <f>C99-B99</f>
        <v>0.94119616921983607</v>
      </c>
    </row>
    <row r="100" spans="1:7" x14ac:dyDescent="0.25">
      <c r="A100">
        <v>80</v>
      </c>
      <c r="B100">
        <f t="shared" si="7"/>
        <v>353.15</v>
      </c>
      <c r="C100">
        <f>1/( Coefficients!D$19+Coefficients!D$18 * (LN(D100)) + Coefficients!D$17 *  (LN(D100))^3)</f>
        <v>354.04709700805927</v>
      </c>
      <c r="D100" s="2">
        <f t="shared" si="10"/>
        <v>658</v>
      </c>
      <c r="E100" s="6">
        <v>13</v>
      </c>
      <c r="F100" s="6">
        <f t="shared" si="9"/>
        <v>645</v>
      </c>
      <c r="G100" s="6">
        <f>C100-B100</f>
        <v>0.8970970080592906</v>
      </c>
    </row>
    <row r="101" spans="1:7" x14ac:dyDescent="0.25">
      <c r="A101">
        <v>81</v>
      </c>
      <c r="B101">
        <f t="shared" si="7"/>
        <v>354.15</v>
      </c>
      <c r="C101">
        <f>1/( Coefficients!D$19+Coefficients!D$18 * (LN(D101)) + Coefficients!D$17 *  (LN(D101))^3)</f>
        <v>354.96033131966323</v>
      </c>
      <c r="D101" s="2">
        <f t="shared" si="10"/>
        <v>645</v>
      </c>
      <c r="E101" s="6">
        <v>13</v>
      </c>
      <c r="F101" s="6">
        <f t="shared" si="9"/>
        <v>632</v>
      </c>
      <c r="G101" s="6">
        <f>C101-B101</f>
        <v>0.81033131966324845</v>
      </c>
    </row>
    <row r="102" spans="1:7" x14ac:dyDescent="0.25">
      <c r="A102">
        <v>82</v>
      </c>
      <c r="B102">
        <f t="shared" si="7"/>
        <v>355.15</v>
      </c>
      <c r="C102">
        <f>1/( Coefficients!D$19+Coefficients!D$18 * (LN(D102)) + Coefficients!D$17 *  (LN(D102))^3)</f>
        <v>355.8994751428549</v>
      </c>
      <c r="D102" s="2">
        <f t="shared" si="10"/>
        <v>632</v>
      </c>
      <c r="E102" s="6">
        <f t="shared" si="8"/>
        <v>13</v>
      </c>
      <c r="F102" s="6">
        <f t="shared" si="9"/>
        <v>619</v>
      </c>
      <c r="G102" s="6">
        <f>C102-B102</f>
        <v>0.74947514285491934</v>
      </c>
    </row>
    <row r="103" spans="1:7" x14ac:dyDescent="0.25">
      <c r="A103">
        <v>83</v>
      </c>
      <c r="B103">
        <f t="shared" si="7"/>
        <v>356.15</v>
      </c>
      <c r="C103">
        <f>1/( Coefficients!D$19+Coefficients!D$18 * (LN(D103)) + Coefficients!D$17 *  (LN(D103))^3)</f>
        <v>356.86583201761118</v>
      </c>
      <c r="D103" s="2">
        <f t="shared" si="10"/>
        <v>619</v>
      </c>
      <c r="E103" s="6">
        <f t="shared" si="8"/>
        <v>13</v>
      </c>
      <c r="F103" s="6">
        <f t="shared" si="9"/>
        <v>606</v>
      </c>
      <c r="G103" s="6">
        <f>C103-B103</f>
        <v>0.71583201761120563</v>
      </c>
    </row>
    <row r="104" spans="1:7" x14ac:dyDescent="0.25">
      <c r="A104">
        <v>84</v>
      </c>
      <c r="B104">
        <f t="shared" si="7"/>
        <v>357.15</v>
      </c>
      <c r="C104">
        <f>1/( Coefficients!D$19+Coefficients!D$18 * (LN(D104)) + Coefficients!D$17 *  (LN(D104))^3)</f>
        <v>357.86080088103131</v>
      </c>
      <c r="D104" s="2">
        <f t="shared" si="10"/>
        <v>606</v>
      </c>
      <c r="E104" s="6">
        <v>12</v>
      </c>
      <c r="F104" s="6">
        <f t="shared" si="9"/>
        <v>594</v>
      </c>
      <c r="G104" s="6">
        <f>C104-B104</f>
        <v>0.71080088103133221</v>
      </c>
    </row>
    <row r="105" spans="1:7" x14ac:dyDescent="0.25">
      <c r="A105">
        <v>85</v>
      </c>
      <c r="B105">
        <f t="shared" si="7"/>
        <v>358.15</v>
      </c>
      <c r="C105">
        <f>1/( Coefficients!D$19+Coefficients!D$18 * (LN(D105)) + Coefficients!D$17 *  (LN(D105))^3)</f>
        <v>358.80592738763033</v>
      </c>
      <c r="D105" s="2">
        <f t="shared" si="10"/>
        <v>594</v>
      </c>
      <c r="E105" s="6">
        <f t="shared" si="8"/>
        <v>12</v>
      </c>
      <c r="F105" s="6">
        <f t="shared" si="9"/>
        <v>582</v>
      </c>
      <c r="G105" s="6">
        <f>C105-B105</f>
        <v>0.65592738763035641</v>
      </c>
    </row>
    <row r="106" spans="1:7" x14ac:dyDescent="0.25">
      <c r="A106">
        <v>86</v>
      </c>
      <c r="B106">
        <f t="shared" si="7"/>
        <v>359.15</v>
      </c>
      <c r="C106">
        <f>1/( Coefficients!D$19+Coefficients!D$18 * (LN(D106)) + Coefficients!D$17 *  (LN(D106))^3)</f>
        <v>359.77798257414543</v>
      </c>
      <c r="D106" s="2">
        <f t="shared" si="10"/>
        <v>582</v>
      </c>
      <c r="E106" s="6">
        <v>12</v>
      </c>
      <c r="F106" s="6">
        <f t="shared" si="9"/>
        <v>570</v>
      </c>
      <c r="G106" s="6">
        <f>C106-B106</f>
        <v>0.62798257414544878</v>
      </c>
    </row>
    <row r="107" spans="1:7" x14ac:dyDescent="0.25">
      <c r="A107">
        <v>87</v>
      </c>
      <c r="B107">
        <f t="shared" si="7"/>
        <v>360.15</v>
      </c>
      <c r="C107">
        <f>1/( Coefficients!D$19+Coefficients!D$18 * (LN(D107)) + Coefficients!D$17 *  (LN(D107))^3)</f>
        <v>360.77832699574247</v>
      </c>
      <c r="D107" s="2">
        <f t="shared" si="10"/>
        <v>570</v>
      </c>
      <c r="E107" s="6">
        <f t="shared" si="8"/>
        <v>12</v>
      </c>
      <c r="F107" s="6">
        <f t="shared" si="9"/>
        <v>558</v>
      </c>
      <c r="G107" s="6">
        <f>C107-B107</f>
        <v>0.62832699574249773</v>
      </c>
    </row>
    <row r="108" spans="1:7" x14ac:dyDescent="0.25">
      <c r="A108">
        <v>88</v>
      </c>
      <c r="B108">
        <f t="shared" si="7"/>
        <v>361.15</v>
      </c>
      <c r="C108">
        <f>1/( Coefficients!D$19+Coefficients!D$18 * (LN(D108)) + Coefficients!D$17 *  (LN(D108))^3)</f>
        <v>361.80842118153208</v>
      </c>
      <c r="D108" s="2">
        <f t="shared" si="10"/>
        <v>558</v>
      </c>
      <c r="E108" s="6">
        <v>11</v>
      </c>
      <c r="F108" s="6">
        <f t="shared" si="9"/>
        <v>547</v>
      </c>
      <c r="G108" s="6">
        <f>C108-B108</f>
        <v>0.65842118153210549</v>
      </c>
    </row>
    <row r="109" spans="1:7" x14ac:dyDescent="0.25">
      <c r="A109">
        <v>89</v>
      </c>
      <c r="B109">
        <f t="shared" ref="B109:B172" si="11">A109+273.15</f>
        <v>362.15</v>
      </c>
      <c r="C109">
        <f>1/( Coefficients!D$19+Coefficients!D$18 * (LN(D109)) + Coefficients!D$17 *  (LN(D109))^3)</f>
        <v>362.78014751994027</v>
      </c>
      <c r="D109" s="2">
        <f t="shared" si="10"/>
        <v>547</v>
      </c>
      <c r="E109" s="6">
        <v>10</v>
      </c>
      <c r="F109" s="6">
        <f t="shared" si="9"/>
        <v>537</v>
      </c>
      <c r="G109" s="6">
        <f>C109-B109</f>
        <v>0.63014751994029439</v>
      </c>
    </row>
    <row r="110" spans="1:7" x14ac:dyDescent="0.25">
      <c r="A110">
        <v>90</v>
      </c>
      <c r="B110">
        <f t="shared" si="11"/>
        <v>363.15</v>
      </c>
      <c r="C110">
        <f>1/( Coefficients!D$19+Coefficients!D$18 * (LN(D110)) + Coefficients!D$17 *  (LN(D110))^3)</f>
        <v>363.6874620584133</v>
      </c>
      <c r="D110" s="2">
        <f t="shared" si="10"/>
        <v>537</v>
      </c>
      <c r="E110" s="6">
        <f t="shared" si="8"/>
        <v>10</v>
      </c>
      <c r="F110" s="6">
        <f t="shared" si="9"/>
        <v>527</v>
      </c>
      <c r="G110" s="6">
        <f>C110-B110</f>
        <v>0.53746205841332539</v>
      </c>
    </row>
    <row r="111" spans="1:7" x14ac:dyDescent="0.25">
      <c r="A111">
        <v>91</v>
      </c>
      <c r="B111">
        <f t="shared" si="11"/>
        <v>364.15</v>
      </c>
      <c r="C111">
        <f>1/( Coefficients!D$19+Coefficients!D$18 * (LN(D111)) + Coefficients!D$17 *  (LN(D111))^3)</f>
        <v>364.6186390288309</v>
      </c>
      <c r="D111" s="2">
        <f t="shared" si="10"/>
        <v>527</v>
      </c>
      <c r="E111" s="6">
        <f t="shared" si="8"/>
        <v>10</v>
      </c>
      <c r="F111" s="6">
        <f t="shared" si="9"/>
        <v>517</v>
      </c>
      <c r="G111" s="6">
        <f>C111-B111</f>
        <v>0.46863902883092123</v>
      </c>
    </row>
    <row r="112" spans="1:7" x14ac:dyDescent="0.25">
      <c r="A112">
        <v>92</v>
      </c>
      <c r="B112">
        <f t="shared" si="11"/>
        <v>365.15</v>
      </c>
      <c r="C112">
        <f>1/( Coefficients!D$19+Coefficients!D$18 * (LN(D112)) + Coefficients!D$17 *  (LN(D112))^3)</f>
        <v>365.57478922567657</v>
      </c>
      <c r="D112" s="2">
        <f t="shared" si="10"/>
        <v>517</v>
      </c>
      <c r="E112" s="6">
        <f t="shared" si="8"/>
        <v>10</v>
      </c>
      <c r="F112" s="6">
        <f t="shared" si="9"/>
        <v>507</v>
      </c>
      <c r="G112" s="6">
        <f>C112-B112</f>
        <v>0.42478922567659083</v>
      </c>
    </row>
    <row r="113" spans="1:7" x14ac:dyDescent="0.25">
      <c r="A113">
        <v>93</v>
      </c>
      <c r="B113">
        <f t="shared" si="11"/>
        <v>366.15</v>
      </c>
      <c r="C113">
        <f>1/( Coefficients!D$19+Coefficients!D$18 * (LN(D113)) + Coefficients!D$17 *  (LN(D113))^3)</f>
        <v>366.55709848893366</v>
      </c>
      <c r="D113" s="2">
        <f t="shared" si="10"/>
        <v>507</v>
      </c>
      <c r="E113" s="6">
        <f t="shared" si="8"/>
        <v>10</v>
      </c>
      <c r="F113" s="6">
        <f t="shared" si="9"/>
        <v>497</v>
      </c>
      <c r="G113" s="6">
        <f>C113-B113</f>
        <v>0.40709848893368417</v>
      </c>
    </row>
    <row r="114" spans="1:7" x14ac:dyDescent="0.25">
      <c r="A114">
        <v>94</v>
      </c>
      <c r="B114">
        <f t="shared" si="11"/>
        <v>367.15</v>
      </c>
      <c r="C114">
        <f>1/( Coefficients!D$19+Coefficients!D$18 * (LN(D114)) + Coefficients!D$17 *  (LN(D114))^3)</f>
        <v>367.56683440984875</v>
      </c>
      <c r="D114" s="2">
        <f t="shared" si="10"/>
        <v>497</v>
      </c>
      <c r="E114" s="6">
        <f t="shared" si="8"/>
        <v>10</v>
      </c>
      <c r="F114" s="6">
        <f t="shared" si="9"/>
        <v>487</v>
      </c>
      <c r="G114" s="6">
        <f>C114-B114</f>
        <v>0.41683440984877507</v>
      </c>
    </row>
    <row r="115" spans="1:7" x14ac:dyDescent="0.25">
      <c r="A115">
        <v>95</v>
      </c>
      <c r="B115">
        <f t="shared" si="11"/>
        <v>368.15</v>
      </c>
      <c r="C115">
        <f>1/( Coefficients!D$19+Coefficients!D$18 * (LN(D115)) + Coefficients!D$17 *  (LN(D115))^3)</f>
        <v>368.60535378776706</v>
      </c>
      <c r="D115" s="2">
        <f t="shared" si="10"/>
        <v>487</v>
      </c>
      <c r="E115" s="6">
        <f t="shared" si="8"/>
        <v>10</v>
      </c>
      <c r="F115" s="6">
        <f t="shared" si="9"/>
        <v>477</v>
      </c>
      <c r="G115" s="6">
        <f>C115-B115</f>
        <v>0.45535378776708058</v>
      </c>
    </row>
    <row r="116" spans="1:7" x14ac:dyDescent="0.25">
      <c r="A116">
        <v>96</v>
      </c>
      <c r="B116">
        <f t="shared" si="11"/>
        <v>369.15</v>
      </c>
      <c r="C116">
        <f>1/( Coefficients!D$19+Coefficients!D$18 * (LN(D116)) + Coefficients!D$17 *  (LN(D116))^3)</f>
        <v>369.6741109398651</v>
      </c>
      <c r="D116" s="2">
        <f t="shared" si="10"/>
        <v>477</v>
      </c>
      <c r="E116" s="6">
        <f t="shared" si="8"/>
        <v>10</v>
      </c>
      <c r="F116" s="6">
        <f t="shared" si="9"/>
        <v>467</v>
      </c>
      <c r="G116" s="6">
        <f>C116-B116</f>
        <v>0.52411093986512469</v>
      </c>
    </row>
    <row r="117" spans="1:7" x14ac:dyDescent="0.25">
      <c r="A117">
        <v>97</v>
      </c>
      <c r="B117">
        <f t="shared" si="11"/>
        <v>370.15</v>
      </c>
      <c r="C117">
        <f>1/( Coefficients!D$19+Coefficients!D$18 * (LN(D117)) + Coefficients!D$17 *  (LN(D117))^3)</f>
        <v>370.7746669819058</v>
      </c>
      <c r="D117" s="2">
        <f t="shared" si="10"/>
        <v>467</v>
      </c>
      <c r="E117" s="6">
        <f t="shared" si="8"/>
        <v>10</v>
      </c>
      <c r="F117" s="6">
        <f t="shared" si="9"/>
        <v>457</v>
      </c>
      <c r="G117" s="6">
        <f>C117-B117</f>
        <v>0.62466698190581837</v>
      </c>
    </row>
    <row r="118" spans="1:7" x14ac:dyDescent="0.25">
      <c r="A118">
        <v>98</v>
      </c>
      <c r="B118">
        <f t="shared" si="11"/>
        <v>371.15</v>
      </c>
      <c r="C118">
        <f>1/( Coefficients!D$19+Coefficients!D$18 * (LN(D118)) + Coefficients!D$17 *  (LN(D118))^3)</f>
        <v>371.90870021747895</v>
      </c>
      <c r="D118" s="2">
        <f t="shared" si="10"/>
        <v>457</v>
      </c>
      <c r="E118" s="6">
        <v>9</v>
      </c>
      <c r="F118" s="6">
        <f t="shared" si="9"/>
        <v>448</v>
      </c>
      <c r="G118" s="6">
        <f>C118-B118</f>
        <v>0.75870021747897454</v>
      </c>
    </row>
    <row r="119" spans="1:7" x14ac:dyDescent="0.25">
      <c r="A119">
        <v>99</v>
      </c>
      <c r="B119">
        <f t="shared" si="11"/>
        <v>372.15</v>
      </c>
      <c r="C119">
        <f>1/( Coefficients!D$19+Coefficients!D$18 * (LN(D119)) + Coefficients!D$17 *  (LN(D119))^3)</f>
        <v>372.95944387020228</v>
      </c>
      <c r="D119" s="2">
        <f t="shared" si="10"/>
        <v>448</v>
      </c>
      <c r="E119" s="6">
        <v>8</v>
      </c>
      <c r="F119" s="6">
        <f t="shared" si="9"/>
        <v>440</v>
      </c>
      <c r="G119" s="6">
        <f>C119-B119</f>
        <v>0.80944387020230124</v>
      </c>
    </row>
    <row r="120" spans="1:7" x14ac:dyDescent="0.25">
      <c r="A120">
        <v>100</v>
      </c>
      <c r="B120">
        <f t="shared" si="11"/>
        <v>373.15</v>
      </c>
      <c r="C120">
        <f>1/( Coefficients!D$19+Coefficients!D$18 * (LN(D120)) + Coefficients!D$17 *  (LN(D120))^3)</f>
        <v>373.91857190494943</v>
      </c>
      <c r="D120" s="2">
        <f t="shared" si="10"/>
        <v>440</v>
      </c>
      <c r="E120" s="6">
        <f t="shared" si="8"/>
        <v>8</v>
      </c>
      <c r="F120" s="6">
        <f t="shared" si="9"/>
        <v>432</v>
      </c>
      <c r="G120" s="6">
        <f>C120-B120</f>
        <v>0.76857190494945371</v>
      </c>
    </row>
    <row r="121" spans="1:7" x14ac:dyDescent="0.25">
      <c r="A121">
        <v>101</v>
      </c>
      <c r="B121">
        <f t="shared" si="11"/>
        <v>374.15</v>
      </c>
      <c r="C121">
        <f>1/( Coefficients!D$19+Coefficients!D$18 * (LN(D121)) + Coefficients!D$17 *  (LN(D121))^3)</f>
        <v>374.90245840673646</v>
      </c>
      <c r="D121" s="2">
        <f t="shared" si="10"/>
        <v>432</v>
      </c>
      <c r="E121" s="6">
        <f t="shared" si="8"/>
        <v>8</v>
      </c>
      <c r="F121" s="6">
        <f t="shared" si="9"/>
        <v>424</v>
      </c>
      <c r="G121" s="6">
        <f>C121-B121</f>
        <v>0.7524584067364799</v>
      </c>
    </row>
    <row r="122" spans="1:7" x14ac:dyDescent="0.25">
      <c r="A122">
        <v>102</v>
      </c>
      <c r="B122">
        <f t="shared" si="11"/>
        <v>375.15</v>
      </c>
      <c r="C122">
        <f>1/( Coefficients!D$19+Coefficients!D$18 * (LN(D122)) + Coefficients!D$17 *  (LN(D122))^3)</f>
        <v>375.91223336046772</v>
      </c>
      <c r="D122" s="2">
        <f t="shared" si="10"/>
        <v>424</v>
      </c>
      <c r="E122" s="6">
        <v>7</v>
      </c>
      <c r="F122" s="6">
        <f t="shared" si="9"/>
        <v>417</v>
      </c>
      <c r="G122" s="6">
        <f>C122-B122</f>
        <v>0.76223336046774648</v>
      </c>
    </row>
    <row r="123" spans="1:7" x14ac:dyDescent="0.25">
      <c r="A123">
        <v>103</v>
      </c>
      <c r="B123">
        <f t="shared" si="11"/>
        <v>376.15</v>
      </c>
      <c r="C123">
        <f>1/( Coefficients!D$19+Coefficients!D$18 * (LN(D123)) + Coefficients!D$17 *  (LN(D123))^3)</f>
        <v>376.81796819893356</v>
      </c>
      <c r="D123" s="2">
        <f t="shared" si="10"/>
        <v>417</v>
      </c>
      <c r="E123" s="6">
        <f t="shared" si="8"/>
        <v>7</v>
      </c>
      <c r="F123" s="6">
        <f t="shared" si="9"/>
        <v>410</v>
      </c>
      <c r="G123" s="6">
        <f>C123-B123</f>
        <v>0.66796819893357906</v>
      </c>
    </row>
    <row r="124" spans="1:7" x14ac:dyDescent="0.25">
      <c r="A124">
        <v>104</v>
      </c>
      <c r="B124">
        <f t="shared" si="11"/>
        <v>377.15</v>
      </c>
      <c r="C124">
        <f>1/( Coefficients!D$19+Coefficients!D$18 * (LN(D124)) + Coefficients!D$17 *  (LN(D124))^3)</f>
        <v>377.74530292271351</v>
      </c>
      <c r="D124" s="2">
        <f t="shared" si="10"/>
        <v>410</v>
      </c>
      <c r="E124" s="6">
        <f t="shared" si="8"/>
        <v>7</v>
      </c>
      <c r="F124" s="6">
        <f t="shared" si="9"/>
        <v>403</v>
      </c>
      <c r="G124" s="6">
        <f>C124-B124</f>
        <v>0.59530292271352891</v>
      </c>
    </row>
    <row r="125" spans="1:7" x14ac:dyDescent="0.25">
      <c r="A125">
        <v>105</v>
      </c>
      <c r="B125">
        <f t="shared" si="11"/>
        <v>378.15</v>
      </c>
      <c r="C125">
        <f>1/( Coefficients!D$19+Coefficients!D$18 * (LN(D125)) + Coefficients!D$17 *  (LN(D125))^3)</f>
        <v>378.69514673291985</v>
      </c>
      <c r="D125" s="2">
        <f t="shared" si="10"/>
        <v>403</v>
      </c>
      <c r="E125" s="6">
        <f t="shared" si="8"/>
        <v>7</v>
      </c>
      <c r="F125" s="6">
        <f t="shared" si="9"/>
        <v>396</v>
      </c>
      <c r="G125" s="6">
        <f>C125-B125</f>
        <v>0.54514673291987492</v>
      </c>
    </row>
    <row r="126" spans="1:7" x14ac:dyDescent="0.25">
      <c r="A126">
        <v>106</v>
      </c>
      <c r="B126">
        <f t="shared" si="11"/>
        <v>379.15</v>
      </c>
      <c r="C126">
        <f>1/( Coefficients!D$19+Coefficients!D$18 * (LN(D126)) + Coefficients!D$17 *  (LN(D126))^3)</f>
        <v>379.66846421345798</v>
      </c>
      <c r="D126" s="2">
        <f t="shared" si="10"/>
        <v>396</v>
      </c>
      <c r="E126" s="6">
        <f t="shared" si="8"/>
        <v>7</v>
      </c>
      <c r="F126" s="6">
        <f t="shared" si="9"/>
        <v>389</v>
      </c>
      <c r="G126" s="6">
        <f>C126-B126</f>
        <v>0.51846421345800309</v>
      </c>
    </row>
    <row r="127" spans="1:7" x14ac:dyDescent="0.25">
      <c r="A127">
        <v>107</v>
      </c>
      <c r="B127">
        <f t="shared" si="11"/>
        <v>380.15</v>
      </c>
      <c r="C127">
        <f>1/( Coefficients!D$19+Coefficients!D$18 * (LN(D127)) + Coefficients!D$17 *  (LN(D127))^3)</f>
        <v>380.66627978087473</v>
      </c>
      <c r="D127" s="2">
        <f t="shared" si="10"/>
        <v>389</v>
      </c>
      <c r="E127" s="6">
        <v>6</v>
      </c>
      <c r="F127" s="6">
        <f t="shared" si="9"/>
        <v>383</v>
      </c>
      <c r="G127" s="6">
        <f>C127-B127</f>
        <v>0.51627978087475412</v>
      </c>
    </row>
    <row r="128" spans="1:7" x14ac:dyDescent="0.25">
      <c r="A128">
        <v>108</v>
      </c>
      <c r="B128">
        <f t="shared" si="11"/>
        <v>381.15</v>
      </c>
      <c r="C128">
        <f>1/( Coefficients!D$19+Coefficients!D$18 * (LN(D128)) + Coefficients!D$17 *  (LN(D128))^3)</f>
        <v>381.54187247334329</v>
      </c>
      <c r="D128" s="2">
        <f t="shared" si="10"/>
        <v>383</v>
      </c>
      <c r="E128" s="6">
        <f t="shared" si="8"/>
        <v>6</v>
      </c>
      <c r="F128" s="6">
        <f t="shared" si="9"/>
        <v>377</v>
      </c>
      <c r="G128" s="6">
        <f>C128-B128</f>
        <v>0.39187247334331232</v>
      </c>
    </row>
    <row r="129" spans="1:7" x14ac:dyDescent="0.25">
      <c r="A129">
        <v>109</v>
      </c>
      <c r="B129">
        <f t="shared" si="11"/>
        <v>382.15</v>
      </c>
      <c r="C129">
        <f>1/( Coefficients!D$19+Coefficients!D$18 * (LN(D129)) + Coefficients!D$17 *  (LN(D129))^3)</f>
        <v>382.43698945127505</v>
      </c>
      <c r="D129" s="2">
        <f t="shared" si="10"/>
        <v>377</v>
      </c>
      <c r="E129" s="6">
        <v>6</v>
      </c>
      <c r="F129" s="6">
        <f t="shared" si="9"/>
        <v>371</v>
      </c>
      <c r="G129" s="6">
        <f>C129-B129</f>
        <v>0.28698945127507614</v>
      </c>
    </row>
    <row r="130" spans="1:7" x14ac:dyDescent="0.25">
      <c r="A130">
        <v>110</v>
      </c>
      <c r="B130">
        <f t="shared" si="11"/>
        <v>383.15</v>
      </c>
      <c r="C130">
        <f>1/( Coefficients!D$19+Coefficients!D$18 * (LN(D130)) + Coefficients!D$17 *  (LN(D130))^3)</f>
        <v>383.3523979311185</v>
      </c>
      <c r="D130" s="2">
        <f t="shared" si="10"/>
        <v>371</v>
      </c>
      <c r="E130" s="6">
        <v>5</v>
      </c>
      <c r="F130" s="6">
        <f t="shared" si="9"/>
        <v>366</v>
      </c>
      <c r="G130" s="6">
        <f>C130-B130</f>
        <v>0.20239793111852578</v>
      </c>
    </row>
    <row r="131" spans="1:7" x14ac:dyDescent="0.25">
      <c r="A131">
        <v>111</v>
      </c>
      <c r="B131">
        <f t="shared" si="11"/>
        <v>384.15</v>
      </c>
      <c r="C131">
        <f>1/( Coefficients!D$19+Coefficients!D$18 * (LN(D131)) + Coefficients!D$17 *  (LN(D131))^3)</f>
        <v>384.13132233564829</v>
      </c>
      <c r="D131" s="2">
        <f t="shared" si="10"/>
        <v>366</v>
      </c>
      <c r="E131" s="6">
        <v>6</v>
      </c>
      <c r="F131" s="6">
        <f t="shared" si="9"/>
        <v>360</v>
      </c>
      <c r="G131" s="6">
        <f>C131-B131</f>
        <v>-1.8677664351685053E-2</v>
      </c>
    </row>
    <row r="132" spans="1:7" x14ac:dyDescent="0.25">
      <c r="A132">
        <v>112</v>
      </c>
      <c r="B132">
        <f t="shared" si="11"/>
        <v>385.15</v>
      </c>
      <c r="C132">
        <f>1/( Coefficients!D$19+Coefficients!D$18 * (LN(D132)) + Coefficients!D$17 *  (LN(D132))^3)</f>
        <v>385.08607133969696</v>
      </c>
      <c r="D132" s="2">
        <f t="shared" si="10"/>
        <v>360</v>
      </c>
      <c r="E132" s="6">
        <f t="shared" si="8"/>
        <v>6</v>
      </c>
      <c r="F132" s="6">
        <f t="shared" si="9"/>
        <v>354</v>
      </c>
      <c r="G132" s="6">
        <f>C132-B132</f>
        <v>-6.3928660303020024E-2</v>
      </c>
    </row>
    <row r="133" spans="1:7" x14ac:dyDescent="0.25">
      <c r="A133">
        <v>113</v>
      </c>
      <c r="B133">
        <f t="shared" si="11"/>
        <v>386.15</v>
      </c>
      <c r="C133">
        <f>1/( Coefficients!D$19+Coefficients!D$18 * (LN(D133)) + Coefficients!D$17 *  (LN(D133))^3)</f>
        <v>386.06353319859323</v>
      </c>
      <c r="D133" s="2">
        <f t="shared" si="10"/>
        <v>354</v>
      </c>
      <c r="E133" s="6">
        <f t="shared" si="8"/>
        <v>6</v>
      </c>
      <c r="F133" s="6">
        <f t="shared" si="9"/>
        <v>348</v>
      </c>
      <c r="G133" s="6">
        <f>C133-B133</f>
        <v>-8.6466801406743343E-2</v>
      </c>
    </row>
    <row r="134" spans="1:7" x14ac:dyDescent="0.25">
      <c r="A134">
        <v>114</v>
      </c>
      <c r="B134">
        <f t="shared" si="11"/>
        <v>387.15</v>
      </c>
      <c r="C134">
        <f>1/( Coefficients!D$19+Coefficients!D$18 * (LN(D134)) + Coefficients!D$17 *  (LN(D134))^3)</f>
        <v>387.06466082940318</v>
      </c>
      <c r="D134" s="2">
        <f t="shared" si="10"/>
        <v>348</v>
      </c>
      <c r="E134" s="6">
        <f t="shared" si="8"/>
        <v>6</v>
      </c>
      <c r="F134" s="6">
        <f t="shared" si="9"/>
        <v>342</v>
      </c>
      <c r="G134" s="6">
        <f>C134-B134</f>
        <v>-8.5339170596796521E-2</v>
      </c>
    </row>
    <row r="135" spans="1:7" x14ac:dyDescent="0.25">
      <c r="A135">
        <v>115</v>
      </c>
      <c r="B135">
        <f t="shared" si="11"/>
        <v>388.15</v>
      </c>
      <c r="C135">
        <f>1/( Coefficients!D$19+Coefficients!D$18 * (LN(D135)) + Coefficients!D$17 *  (LN(D135))^3)</f>
        <v>388.09046496315523</v>
      </c>
      <c r="D135" s="2">
        <f t="shared" si="10"/>
        <v>342</v>
      </c>
      <c r="E135" s="6">
        <f t="shared" si="8"/>
        <v>6</v>
      </c>
      <c r="F135" s="6">
        <f t="shared" si="9"/>
        <v>336</v>
      </c>
      <c r="G135" s="6">
        <f>C135-B135</f>
        <v>-5.9535036844749811E-2</v>
      </c>
    </row>
    <row r="136" spans="1:7" x14ac:dyDescent="0.25">
      <c r="A136">
        <v>116</v>
      </c>
      <c r="B136">
        <f t="shared" si="11"/>
        <v>389.15</v>
      </c>
      <c r="C136">
        <f>1/( Coefficients!D$19+Coefficients!D$18 * (LN(D136)) + Coefficients!D$17 *  (LN(D136))^3)</f>
        <v>389.14201876903638</v>
      </c>
      <c r="D136" s="2">
        <f t="shared" si="10"/>
        <v>336</v>
      </c>
      <c r="E136" s="6">
        <f t="shared" si="8"/>
        <v>6</v>
      </c>
      <c r="F136" s="6">
        <f t="shared" si="9"/>
        <v>330</v>
      </c>
      <c r="G136" s="6">
        <f>C136-B136</f>
        <v>-7.9812309635940437E-3</v>
      </c>
    </row>
    <row r="137" spans="1:7" x14ac:dyDescent="0.25">
      <c r="A137">
        <v>117</v>
      </c>
      <c r="B137">
        <f t="shared" si="11"/>
        <v>390.15</v>
      </c>
      <c r="C137">
        <f>1/( Coefficients!D$19+Coefficients!D$18 * (LN(D137)) + Coefficients!D$17 *  (LN(D137))^3)</f>
        <v>390.22046294079468</v>
      </c>
      <c r="D137" s="2">
        <f t="shared" si="10"/>
        <v>330</v>
      </c>
      <c r="E137" s="6">
        <f t="shared" si="8"/>
        <v>6</v>
      </c>
      <c r="F137" s="6">
        <f t="shared" si="9"/>
        <v>324</v>
      </c>
      <c r="G137" s="6">
        <f>C137-B137</f>
        <v>7.046294079469817E-2</v>
      </c>
    </row>
    <row r="138" spans="1:7" x14ac:dyDescent="0.25">
      <c r="A138">
        <v>118</v>
      </c>
      <c r="B138">
        <f t="shared" si="11"/>
        <v>391.15</v>
      </c>
      <c r="C138">
        <f>1/( Coefficients!D$19+Coefficients!D$18 * (LN(D138)) + Coefficients!D$17 *  (LN(D138))^3)</f>
        <v>391.32701130109962</v>
      </c>
      <c r="D138" s="2">
        <f t="shared" si="10"/>
        <v>324</v>
      </c>
      <c r="E138" s="6">
        <v>5</v>
      </c>
      <c r="F138" s="6">
        <f t="shared" si="9"/>
        <v>319</v>
      </c>
      <c r="G138" s="6">
        <f>C138-B138</f>
        <v>0.1770113010996397</v>
      </c>
    </row>
    <row r="139" spans="1:7" x14ac:dyDescent="0.25">
      <c r="A139">
        <v>119</v>
      </c>
      <c r="B139">
        <f t="shared" si="11"/>
        <v>392.15</v>
      </c>
      <c r="C139">
        <f>1/( Coefficients!D$19+Coefficients!D$18 * (LN(D139)) + Coefficients!D$17 *  (LN(D139))^3)</f>
        <v>392.27153380825172</v>
      </c>
      <c r="D139" s="2">
        <f t="shared" si="10"/>
        <v>319</v>
      </c>
      <c r="E139" s="6">
        <v>4</v>
      </c>
      <c r="F139" s="6">
        <f t="shared" si="9"/>
        <v>315</v>
      </c>
      <c r="G139" s="6">
        <f>C139-B139</f>
        <v>0.12153380825174054</v>
      </c>
    </row>
    <row r="140" spans="1:7" x14ac:dyDescent="0.25">
      <c r="A140">
        <v>120</v>
      </c>
      <c r="B140">
        <f t="shared" si="11"/>
        <v>393.15</v>
      </c>
      <c r="C140">
        <f>1/( Coefficients!D$19+Coefficients!D$18 * (LN(D140)) + Coefficients!D$17 *  (LN(D140))^3)</f>
        <v>393.04238128990698</v>
      </c>
      <c r="D140" s="2">
        <f t="shared" si="10"/>
        <v>315</v>
      </c>
      <c r="E140" s="6">
        <v>5</v>
      </c>
      <c r="F140" s="6">
        <f t="shared" si="9"/>
        <v>310</v>
      </c>
      <c r="G140" s="6">
        <f>C140-B140</f>
        <v>-0.10761871009299284</v>
      </c>
    </row>
    <row r="141" spans="1:7" x14ac:dyDescent="0.25">
      <c r="A141">
        <v>121</v>
      </c>
      <c r="B141">
        <f t="shared" si="11"/>
        <v>394.15</v>
      </c>
      <c r="C141">
        <f>1/( Coefficients!D$19+Coefficients!D$18 * (LN(D141)) + Coefficients!D$17 *  (LN(D141))^3)</f>
        <v>394.02567771742969</v>
      </c>
      <c r="D141" s="2">
        <f t="shared" si="10"/>
        <v>310</v>
      </c>
      <c r="E141" s="6">
        <f t="shared" si="8"/>
        <v>5</v>
      </c>
      <c r="F141" s="6">
        <f t="shared" si="9"/>
        <v>305</v>
      </c>
      <c r="G141" s="6">
        <f>C141-B141</f>
        <v>-0.1243222825702901</v>
      </c>
    </row>
    <row r="142" spans="1:7" x14ac:dyDescent="0.25">
      <c r="A142">
        <v>122</v>
      </c>
      <c r="B142">
        <f t="shared" si="11"/>
        <v>395.15</v>
      </c>
      <c r="C142">
        <f>1/( Coefficients!D$19+Coefficients!D$18 * (LN(D142)) + Coefficients!D$17 *  (LN(D142))^3)</f>
        <v>395.03172431058874</v>
      </c>
      <c r="D142" s="2">
        <f t="shared" si="10"/>
        <v>305</v>
      </c>
      <c r="E142" s="6">
        <f t="shared" si="8"/>
        <v>5</v>
      </c>
      <c r="F142" s="6">
        <f t="shared" si="9"/>
        <v>300</v>
      </c>
      <c r="G142" s="6">
        <f>C142-B142</f>
        <v>-0.11827568941123445</v>
      </c>
    </row>
    <row r="143" spans="1:7" x14ac:dyDescent="0.25">
      <c r="A143">
        <v>123</v>
      </c>
      <c r="B143">
        <f t="shared" si="11"/>
        <v>396.15</v>
      </c>
      <c r="C143">
        <f>1/( Coefficients!D$19+Coefficients!D$18 * (LN(D143)) + Coefficients!D$17 *  (LN(D143))^3)</f>
        <v>396.06144801818334</v>
      </c>
      <c r="D143" s="2">
        <f t="shared" si="10"/>
        <v>300</v>
      </c>
      <c r="E143" s="6">
        <f t="shared" si="8"/>
        <v>5</v>
      </c>
      <c r="F143" s="6">
        <f t="shared" si="9"/>
        <v>295</v>
      </c>
      <c r="G143" s="6">
        <f>C143-B143</f>
        <v>-8.8551981816635816E-2</v>
      </c>
    </row>
    <row r="144" spans="1:7" x14ac:dyDescent="0.25">
      <c r="A144">
        <v>124</v>
      </c>
      <c r="B144">
        <f t="shared" si="11"/>
        <v>397.15</v>
      </c>
      <c r="C144">
        <f>1/( Coefficients!D$19+Coefficients!D$18 * (LN(D144)) + Coefficients!D$17 *  (LN(D144))^3)</f>
        <v>397.11583033707609</v>
      </c>
      <c r="D144" s="2">
        <f t="shared" si="10"/>
        <v>295</v>
      </c>
      <c r="E144" s="6">
        <f t="shared" si="8"/>
        <v>5</v>
      </c>
      <c r="F144" s="6">
        <f t="shared" si="9"/>
        <v>290</v>
      </c>
      <c r="G144" s="6">
        <f>C144-B144</f>
        <v>-3.416966292388679E-2</v>
      </c>
    </row>
    <row r="145" spans="1:7" x14ac:dyDescent="0.25">
      <c r="A145">
        <v>125</v>
      </c>
      <c r="B145">
        <f t="shared" si="11"/>
        <v>398.15</v>
      </c>
      <c r="C145">
        <f>1/( Coefficients!D$19+Coefficients!D$18 * (LN(D145)) + Coefficients!D$17 *  (LN(D145))^3)</f>
        <v>398.1959115396229</v>
      </c>
      <c r="D145" s="2">
        <f t="shared" si="10"/>
        <v>290</v>
      </c>
      <c r="E145" s="6">
        <v>4</v>
      </c>
      <c r="F145" s="6">
        <f t="shared" si="9"/>
        <v>286</v>
      </c>
      <c r="G145" s="6">
        <f>C145-B145</f>
        <v>4.5911539622920827E-2</v>
      </c>
    </row>
    <row r="146" spans="1:7" x14ac:dyDescent="0.25">
      <c r="A146">
        <v>126</v>
      </c>
      <c r="B146">
        <f t="shared" si="11"/>
        <v>399.15</v>
      </c>
      <c r="C146">
        <f>1/( Coefficients!D$19+Coefficients!D$18 * (LN(D146)) + Coefficients!D$17 *  (LN(D146))^3)</f>
        <v>399.079219115564</v>
      </c>
      <c r="D146" s="2">
        <f t="shared" si="10"/>
        <v>286</v>
      </c>
      <c r="E146" s="6">
        <v>5</v>
      </c>
      <c r="F146" s="6">
        <f t="shared" si="9"/>
        <v>281</v>
      </c>
      <c r="G146" s="6">
        <f>C146-B146</f>
        <v>-7.0780884435976077E-2</v>
      </c>
    </row>
    <row r="147" spans="1:7" x14ac:dyDescent="0.25">
      <c r="A147">
        <v>127</v>
      </c>
      <c r="B147">
        <f t="shared" si="11"/>
        <v>400.15</v>
      </c>
      <c r="C147">
        <f>1/( Coefficients!D$19+Coefficients!D$18 * (LN(D147)) + Coefficients!D$17 *  (LN(D147))^3)</f>
        <v>400.20838544476413</v>
      </c>
      <c r="D147" s="2">
        <f t="shared" si="10"/>
        <v>281</v>
      </c>
      <c r="E147" s="6">
        <f t="shared" si="8"/>
        <v>5</v>
      </c>
      <c r="F147" s="6">
        <f t="shared" si="9"/>
        <v>276</v>
      </c>
      <c r="G147" s="6">
        <f>C147-B147</f>
        <v>5.8385444764155636E-2</v>
      </c>
    </row>
    <row r="148" spans="1:7" x14ac:dyDescent="0.25">
      <c r="A148">
        <v>128</v>
      </c>
      <c r="B148">
        <f t="shared" si="11"/>
        <v>401.15</v>
      </c>
      <c r="C148">
        <f>1/( Coefficients!D$19+Coefficients!D$18 * (LN(D148)) + Coefficients!D$17 *  (LN(D148))^3)</f>
        <v>401.36651735411402</v>
      </c>
      <c r="D148" s="2">
        <f t="shared" si="10"/>
        <v>276</v>
      </c>
      <c r="E148" s="6">
        <f t="shared" si="8"/>
        <v>5</v>
      </c>
      <c r="F148" s="6">
        <f t="shared" si="9"/>
        <v>271</v>
      </c>
      <c r="G148" s="6">
        <f>C148-B148</f>
        <v>0.21651735411404616</v>
      </c>
    </row>
    <row r="149" spans="1:7" x14ac:dyDescent="0.25">
      <c r="A149">
        <v>129</v>
      </c>
      <c r="B149">
        <f t="shared" si="11"/>
        <v>402.15</v>
      </c>
      <c r="C149">
        <f>1/( Coefficients!D$19+Coefficients!D$18 * (LN(D149)) + Coefficients!D$17 *  (LN(D149))^3)</f>
        <v>402.55492484786106</v>
      </c>
      <c r="D149" s="2">
        <f t="shared" si="10"/>
        <v>271</v>
      </c>
      <c r="E149" s="6">
        <f t="shared" si="8"/>
        <v>5</v>
      </c>
      <c r="F149" s="6">
        <f t="shared" si="9"/>
        <v>266</v>
      </c>
      <c r="G149" s="6">
        <f>C149-B149</f>
        <v>0.40492484786108207</v>
      </c>
    </row>
    <row r="150" spans="1:7" x14ac:dyDescent="0.25">
      <c r="A150">
        <v>130</v>
      </c>
      <c r="B150">
        <f t="shared" si="11"/>
        <v>403.15</v>
      </c>
      <c r="C150">
        <f>1/( Coefficients!D$19+Coefficients!D$18 * (LN(D150)) + Coefficients!D$17 *  (LN(D150))^3)</f>
        <v>403.77500361822655</v>
      </c>
      <c r="D150" s="2">
        <f t="shared" si="10"/>
        <v>266</v>
      </c>
      <c r="E150" s="6">
        <v>4</v>
      </c>
      <c r="F150" s="6">
        <f t="shared" si="9"/>
        <v>262</v>
      </c>
      <c r="G150" s="6">
        <f>C150-B150</f>
        <v>0.62500361822657169</v>
      </c>
    </row>
    <row r="151" spans="1:7" x14ac:dyDescent="0.25">
      <c r="A151">
        <v>131</v>
      </c>
      <c r="B151">
        <f t="shared" si="11"/>
        <v>404.15</v>
      </c>
      <c r="C151">
        <f>1/( Coefficients!D$19+Coefficients!D$18 * (LN(D151)) + Coefficients!D$17 *  (LN(D151))^3)</f>
        <v>404.7748670772225</v>
      </c>
      <c r="D151" s="2">
        <f t="shared" si="10"/>
        <v>262</v>
      </c>
      <c r="E151" s="6">
        <f t="shared" si="8"/>
        <v>4</v>
      </c>
      <c r="F151" s="6">
        <f t="shared" si="9"/>
        <v>258</v>
      </c>
      <c r="G151" s="6">
        <f>C151-B151</f>
        <v>0.62486707722251822</v>
      </c>
    </row>
    <row r="152" spans="1:7" x14ac:dyDescent="0.25">
      <c r="A152">
        <v>132</v>
      </c>
      <c r="B152">
        <f t="shared" si="11"/>
        <v>405.15</v>
      </c>
      <c r="C152">
        <f>1/( Coefficients!D$19+Coefficients!D$18 * (LN(D152)) + Coefficients!D$17 *  (LN(D152))^3)</f>
        <v>405.79675953582085</v>
      </c>
      <c r="D152" s="2">
        <f t="shared" si="10"/>
        <v>258</v>
      </c>
      <c r="E152" s="6">
        <f t="shared" si="8"/>
        <v>4</v>
      </c>
      <c r="F152" s="6">
        <f t="shared" si="9"/>
        <v>254</v>
      </c>
      <c r="G152" s="6">
        <f>C152-B152</f>
        <v>0.64675953582087686</v>
      </c>
    </row>
    <row r="153" spans="1:7" x14ac:dyDescent="0.25">
      <c r="A153">
        <v>133</v>
      </c>
      <c r="B153">
        <f t="shared" si="11"/>
        <v>406.15</v>
      </c>
      <c r="C153">
        <f>1/( Coefficients!D$19+Coefficients!D$18 * (LN(D153)) + Coefficients!D$17 *  (LN(D153))^3)</f>
        <v>406.84153390860712</v>
      </c>
      <c r="D153" s="2">
        <f t="shared" si="10"/>
        <v>254</v>
      </c>
      <c r="E153" s="6">
        <f t="shared" ref="E153:E209" si="12">D152-D153</f>
        <v>4</v>
      </c>
      <c r="F153" s="6">
        <f t="shared" ref="F153:F209" si="13">D153-E153</f>
        <v>250</v>
      </c>
      <c r="G153" s="6">
        <f>C153-B153</f>
        <v>0.69153390860714126</v>
      </c>
    </row>
    <row r="154" spans="1:7" x14ac:dyDescent="0.25">
      <c r="A154">
        <v>134</v>
      </c>
      <c r="B154">
        <f t="shared" si="11"/>
        <v>407.15</v>
      </c>
      <c r="C154">
        <f>1/( Coefficients!D$19+Coefficients!D$18 * (LN(D154)) + Coefficients!D$17 *  (LN(D154))^3)</f>
        <v>407.91009072101934</v>
      </c>
      <c r="D154" s="2">
        <f t="shared" si="10"/>
        <v>250</v>
      </c>
      <c r="E154" s="6">
        <v>3</v>
      </c>
      <c r="F154" s="6">
        <f t="shared" si="13"/>
        <v>247</v>
      </c>
      <c r="G154" s="6">
        <f>C154-B154</f>
        <v>0.76009072101936681</v>
      </c>
    </row>
    <row r="155" spans="1:7" x14ac:dyDescent="0.25">
      <c r="A155">
        <v>135</v>
      </c>
      <c r="B155">
        <f t="shared" si="11"/>
        <v>408.15</v>
      </c>
      <c r="C155">
        <f>1/( Coefficients!D$19+Coefficients!D$18 * (LN(D155)) + Coefficients!D$17 *  (LN(D155))^3)</f>
        <v>408.72768599493116</v>
      </c>
      <c r="D155" s="2">
        <f t="shared" si="10"/>
        <v>247</v>
      </c>
      <c r="E155" s="6">
        <f t="shared" si="12"/>
        <v>3</v>
      </c>
      <c r="F155" s="6">
        <f t="shared" si="13"/>
        <v>244</v>
      </c>
      <c r="G155" s="6">
        <f>C155-B155</f>
        <v>0.577685994931187</v>
      </c>
    </row>
    <row r="156" spans="1:7" x14ac:dyDescent="0.25">
      <c r="A156">
        <v>136</v>
      </c>
      <c r="B156">
        <f t="shared" si="11"/>
        <v>409.15</v>
      </c>
      <c r="C156">
        <f>1/( Coefficients!D$19+Coefficients!D$18 * (LN(D156)) + Coefficients!D$17 *  (LN(D156))^3)</f>
        <v>409.55961461292088</v>
      </c>
      <c r="D156" s="2">
        <f t="shared" si="10"/>
        <v>244</v>
      </c>
      <c r="E156" s="6">
        <f t="shared" si="12"/>
        <v>3</v>
      </c>
      <c r="F156" s="6">
        <f t="shared" si="13"/>
        <v>241</v>
      </c>
      <c r="G156" s="6">
        <f>C156-B156</f>
        <v>0.40961461292090462</v>
      </c>
    </row>
    <row r="157" spans="1:7" x14ac:dyDescent="0.25">
      <c r="A157">
        <v>137</v>
      </c>
      <c r="B157">
        <f t="shared" si="11"/>
        <v>410.15</v>
      </c>
      <c r="C157">
        <f>1/( Coefficients!D$19+Coefficients!D$18 * (LN(D157)) + Coefficients!D$17 *  (LN(D157))^3)</f>
        <v>410.40631647634183</v>
      </c>
      <c r="D157" s="2">
        <f t="shared" si="10"/>
        <v>241</v>
      </c>
      <c r="E157" s="6">
        <f t="shared" si="12"/>
        <v>3</v>
      </c>
      <c r="F157" s="6">
        <f t="shared" si="13"/>
        <v>238</v>
      </c>
      <c r="G157" s="6">
        <f>C157-B157</f>
        <v>0.25631647634185128</v>
      </c>
    </row>
    <row r="158" spans="1:7" x14ac:dyDescent="0.25">
      <c r="A158">
        <v>138</v>
      </c>
      <c r="B158">
        <f t="shared" si="11"/>
        <v>411.15</v>
      </c>
      <c r="C158">
        <f>1/( Coefficients!D$19+Coefficients!D$18 * (LN(D158)) + Coefficients!D$17 *  (LN(D158))^3)</f>
        <v>411.26825087913511</v>
      </c>
      <c r="D158" s="2">
        <f t="shared" si="10"/>
        <v>238</v>
      </c>
      <c r="E158" s="6">
        <f t="shared" si="12"/>
        <v>3</v>
      </c>
      <c r="F158" s="6">
        <f t="shared" si="13"/>
        <v>235</v>
      </c>
      <c r="G158" s="6">
        <f>C158-B158</f>
        <v>0.11825087913513244</v>
      </c>
    </row>
    <row r="159" spans="1:7" x14ac:dyDescent="0.25">
      <c r="A159">
        <v>139</v>
      </c>
      <c r="B159">
        <f t="shared" si="11"/>
        <v>412.15</v>
      </c>
      <c r="C159">
        <f>1/( Coefficients!D$19+Coefficients!D$18 * (LN(D159)) + Coefficients!D$17 *  (LN(D159))^3)</f>
        <v>412.1458976278642</v>
      </c>
      <c r="D159" s="2">
        <f t="shared" ref="D159:D209" si="14">F158</f>
        <v>235</v>
      </c>
      <c r="E159" s="6">
        <f t="shared" si="12"/>
        <v>3</v>
      </c>
      <c r="F159" s="6">
        <f t="shared" si="13"/>
        <v>232</v>
      </c>
      <c r="G159" s="6">
        <f>C159-B159</f>
        <v>-4.1023721357760223E-3</v>
      </c>
    </row>
    <row r="160" spans="1:7" x14ac:dyDescent="0.25">
      <c r="A160">
        <v>140</v>
      </c>
      <c r="B160">
        <f t="shared" si="11"/>
        <v>413.15</v>
      </c>
      <c r="C160">
        <f>1/( Coefficients!D$19+Coefficients!D$18 * (LN(D160)) + Coefficients!D$17 *  (LN(D160))^3)</f>
        <v>413.03975824210124</v>
      </c>
      <c r="D160" s="2">
        <f t="shared" si="14"/>
        <v>232</v>
      </c>
      <c r="E160" s="6">
        <v>4</v>
      </c>
      <c r="F160" s="6">
        <f t="shared" si="13"/>
        <v>228</v>
      </c>
      <c r="G160" s="6">
        <f>C160-B160</f>
        <v>-0.11024175789873425</v>
      </c>
    </row>
    <row r="161" spans="1:7" x14ac:dyDescent="0.25">
      <c r="A161">
        <v>141</v>
      </c>
      <c r="B161">
        <f t="shared" si="11"/>
        <v>414.15</v>
      </c>
      <c r="C161">
        <f>1/( Coefficients!D$19+Coefficients!D$18 * (LN(D161)) + Coefficients!D$17 *  (LN(D161))^3)</f>
        <v>414.2577040251972</v>
      </c>
      <c r="D161" s="2">
        <f t="shared" si="14"/>
        <v>228</v>
      </c>
      <c r="E161" s="6">
        <f t="shared" si="12"/>
        <v>4</v>
      </c>
      <c r="F161" s="6">
        <f t="shared" si="13"/>
        <v>224</v>
      </c>
      <c r="G161" s="6">
        <f>C161-B161</f>
        <v>0.10770402519722211</v>
      </c>
    </row>
    <row r="162" spans="1:7" x14ac:dyDescent="0.25">
      <c r="A162">
        <v>142</v>
      </c>
      <c r="B162">
        <f t="shared" si="11"/>
        <v>415.15</v>
      </c>
      <c r="C162">
        <f>1/( Coefficients!D$19+Coefficients!D$18 * (LN(D162)) + Coefficients!D$17 *  (LN(D162))^3)</f>
        <v>415.50672116644063</v>
      </c>
      <c r="D162" s="2">
        <f t="shared" si="14"/>
        <v>224</v>
      </c>
      <c r="E162" s="6">
        <f t="shared" si="12"/>
        <v>4</v>
      </c>
      <c r="F162" s="6">
        <f t="shared" si="13"/>
        <v>220</v>
      </c>
      <c r="G162" s="6">
        <f>C162-B162</f>
        <v>0.35672116644064999</v>
      </c>
    </row>
    <row r="163" spans="1:7" x14ac:dyDescent="0.25">
      <c r="A163">
        <v>143</v>
      </c>
      <c r="B163">
        <f t="shared" si="11"/>
        <v>416.15</v>
      </c>
      <c r="C163">
        <f>1/( Coefficients!D$19+Coefficients!D$18 * (LN(D163)) + Coefficients!D$17 *  (LN(D163))^3)</f>
        <v>416.78820453410412</v>
      </c>
      <c r="D163" s="2">
        <f t="shared" si="14"/>
        <v>220</v>
      </c>
      <c r="E163" s="6">
        <v>3</v>
      </c>
      <c r="F163" s="6">
        <f t="shared" si="13"/>
        <v>217</v>
      </c>
      <c r="G163" s="6">
        <f>C163-B163</f>
        <v>0.63820453410414757</v>
      </c>
    </row>
    <row r="164" spans="1:7" x14ac:dyDescent="0.25">
      <c r="A164">
        <v>144</v>
      </c>
      <c r="B164">
        <f t="shared" si="11"/>
        <v>417.15</v>
      </c>
      <c r="C164">
        <f>1/( Coefficients!D$19+Coefficients!D$18 * (LN(D164)) + Coefficients!D$17 *  (LN(D164))^3)</f>
        <v>417.77151291576178</v>
      </c>
      <c r="D164" s="2">
        <f t="shared" si="14"/>
        <v>217</v>
      </c>
      <c r="E164" s="6">
        <f t="shared" si="12"/>
        <v>3</v>
      </c>
      <c r="F164" s="6">
        <f t="shared" si="13"/>
        <v>214</v>
      </c>
      <c r="G164" s="6">
        <f>C164-B164</f>
        <v>0.62151291576179801</v>
      </c>
    </row>
    <row r="165" spans="1:7" x14ac:dyDescent="0.25">
      <c r="A165">
        <v>145</v>
      </c>
      <c r="B165">
        <f t="shared" si="11"/>
        <v>418.15</v>
      </c>
      <c r="C165">
        <f>1/( Coefficients!D$19+Coefficients!D$18 * (LN(D165)) + Coefficients!D$17 *  (LN(D165))^3)</f>
        <v>418.77457949872297</v>
      </c>
      <c r="D165" s="2">
        <f t="shared" si="14"/>
        <v>214</v>
      </c>
      <c r="E165" s="6">
        <f t="shared" si="12"/>
        <v>3</v>
      </c>
      <c r="F165" s="6">
        <f t="shared" si="13"/>
        <v>211</v>
      </c>
      <c r="G165" s="6">
        <f>C165-B165</f>
        <v>0.62457949872299423</v>
      </c>
    </row>
    <row r="166" spans="1:7" x14ac:dyDescent="0.25">
      <c r="A166">
        <v>146</v>
      </c>
      <c r="B166">
        <f t="shared" si="11"/>
        <v>419.15</v>
      </c>
      <c r="C166">
        <f>1/( Coefficients!D$19+Coefficients!D$18 * (LN(D166)) + Coefficients!D$17 *  (LN(D166))^3)</f>
        <v>419.79809980012186</v>
      </c>
      <c r="D166" s="2">
        <f t="shared" si="14"/>
        <v>211</v>
      </c>
      <c r="E166" s="6">
        <f t="shared" si="12"/>
        <v>3</v>
      </c>
      <c r="F166" s="6">
        <f t="shared" si="13"/>
        <v>208</v>
      </c>
      <c r="G166" s="6">
        <f>C166-B166</f>
        <v>0.64809980012188362</v>
      </c>
    </row>
    <row r="167" spans="1:7" x14ac:dyDescent="0.25">
      <c r="A167">
        <v>147</v>
      </c>
      <c r="B167">
        <f t="shared" si="11"/>
        <v>420.15</v>
      </c>
      <c r="C167">
        <f>1/( Coefficients!D$19+Coefficients!D$18 * (LN(D167)) + Coefficients!D$17 *  (LN(D167))^3)</f>
        <v>420.84280454479062</v>
      </c>
      <c r="D167" s="2">
        <f t="shared" si="14"/>
        <v>208</v>
      </c>
      <c r="E167" s="6">
        <f t="shared" si="12"/>
        <v>3</v>
      </c>
      <c r="F167" s="6">
        <f t="shared" si="13"/>
        <v>205</v>
      </c>
      <c r="G167" s="6">
        <f>C167-B167</f>
        <v>0.69280454479064701</v>
      </c>
    </row>
    <row r="168" spans="1:7" x14ac:dyDescent="0.25">
      <c r="A168">
        <v>148</v>
      </c>
      <c r="B168">
        <f t="shared" si="11"/>
        <v>421.15</v>
      </c>
      <c r="C168">
        <f>1/( Coefficients!D$19+Coefficients!D$18 * (LN(D168)) + Coefficients!D$17 *  (LN(D168))^3)</f>
        <v>421.9094620035886</v>
      </c>
      <c r="D168" s="2">
        <f t="shared" si="14"/>
        <v>205</v>
      </c>
      <c r="E168" s="6">
        <f t="shared" si="12"/>
        <v>3</v>
      </c>
      <c r="F168" s="6">
        <f t="shared" si="13"/>
        <v>202</v>
      </c>
      <c r="G168" s="6">
        <f>C168-B168</f>
        <v>0.7594620035886237</v>
      </c>
    </row>
    <row r="169" spans="1:7" x14ac:dyDescent="0.25">
      <c r="A169">
        <v>149</v>
      </c>
      <c r="B169">
        <f t="shared" si="11"/>
        <v>422.15</v>
      </c>
      <c r="C169">
        <f>1/( Coefficients!D$19+Coefficients!D$18 * (LN(D169)) + Coefficients!D$17 *  (LN(D169))^3)</f>
        <v>422.99888052495174</v>
      </c>
      <c r="D169" s="2">
        <f t="shared" si="14"/>
        <v>202</v>
      </c>
      <c r="E169" s="6">
        <v>2</v>
      </c>
      <c r="F169" s="6">
        <f t="shared" si="13"/>
        <v>200</v>
      </c>
      <c r="G169" s="6">
        <f>C169-B169</f>
        <v>0.8488805249517668</v>
      </c>
    </row>
    <row r="170" spans="1:7" x14ac:dyDescent="0.25">
      <c r="A170">
        <v>150</v>
      </c>
      <c r="B170">
        <f t="shared" si="11"/>
        <v>423.15</v>
      </c>
      <c r="C170">
        <f>1/( Coefficients!D$19+Coefficients!D$18 * (LN(D170)) + Coefficients!D$17 *  (LN(D170))^3)</f>
        <v>423.73822305440382</v>
      </c>
      <c r="D170" s="2">
        <f t="shared" si="14"/>
        <v>200</v>
      </c>
      <c r="E170" s="6">
        <f t="shared" si="12"/>
        <v>2</v>
      </c>
      <c r="F170" s="6">
        <f t="shared" si="13"/>
        <v>198</v>
      </c>
      <c r="G170" s="6">
        <f>C170-B170</f>
        <v>0.58822305440384071</v>
      </c>
    </row>
    <row r="171" spans="1:7" x14ac:dyDescent="0.25">
      <c r="A171">
        <v>151</v>
      </c>
      <c r="B171">
        <f t="shared" si="11"/>
        <v>424.15</v>
      </c>
      <c r="C171">
        <f>1/( Coefficients!D$19+Coefficients!D$18 * (LN(D171)) + Coefficients!D$17 *  (LN(D171))^3)</f>
        <v>424.48832234465635</v>
      </c>
      <c r="D171" s="2">
        <f t="shared" si="14"/>
        <v>198</v>
      </c>
      <c r="E171" s="6">
        <f t="shared" si="12"/>
        <v>2</v>
      </c>
      <c r="F171" s="6">
        <f t="shared" si="13"/>
        <v>196</v>
      </c>
      <c r="G171" s="6">
        <f>C171-B171</f>
        <v>0.33832234465637612</v>
      </c>
    </row>
    <row r="172" spans="1:7" x14ac:dyDescent="0.25">
      <c r="A172">
        <v>152</v>
      </c>
      <c r="B172">
        <f t="shared" si="11"/>
        <v>425.15</v>
      </c>
      <c r="C172">
        <f>1/( Coefficients!D$19+Coefficients!D$18 * (LN(D172)) + Coefficients!D$17 *  (LN(D172))^3)</f>
        <v>425.24945123454535</v>
      </c>
      <c r="D172" s="2">
        <f t="shared" si="14"/>
        <v>196</v>
      </c>
      <c r="E172" s="6">
        <f t="shared" si="12"/>
        <v>2</v>
      </c>
      <c r="F172" s="6">
        <f t="shared" si="13"/>
        <v>194</v>
      </c>
      <c r="G172" s="6">
        <f>C172-B172</f>
        <v>9.9451234545369971E-2</v>
      </c>
    </row>
    <row r="173" spans="1:7" x14ac:dyDescent="0.25">
      <c r="A173">
        <v>153</v>
      </c>
      <c r="B173">
        <f t="shared" ref="B173:B209" si="15">A173+273.15</f>
        <v>426.15</v>
      </c>
      <c r="C173">
        <f>1/( Coefficients!D$19+Coefficients!D$18 * (LN(D173)) + Coefficients!D$17 *  (LN(D173))^3)</f>
        <v>426.02189246868869</v>
      </c>
      <c r="D173" s="2">
        <f t="shared" si="14"/>
        <v>194</v>
      </c>
      <c r="E173" s="6">
        <v>3</v>
      </c>
      <c r="F173" s="6">
        <f t="shared" si="13"/>
        <v>191</v>
      </c>
      <c r="G173" s="6">
        <f>C173-B173</f>
        <v>-0.12810753131128649</v>
      </c>
    </row>
    <row r="174" spans="1:7" x14ac:dyDescent="0.25">
      <c r="A174">
        <v>154</v>
      </c>
      <c r="B174">
        <f t="shared" si="15"/>
        <v>427.15</v>
      </c>
      <c r="C174">
        <f>1/( Coefficients!D$19+Coefficients!D$18 * (LN(D174)) + Coefficients!D$17 *  (LN(D174))^3)</f>
        <v>427.20240912447184</v>
      </c>
      <c r="D174" s="2">
        <f t="shared" si="14"/>
        <v>191</v>
      </c>
      <c r="E174" s="6">
        <f t="shared" si="12"/>
        <v>3</v>
      </c>
      <c r="F174" s="6">
        <f t="shared" si="13"/>
        <v>188</v>
      </c>
      <c r="G174" s="6">
        <f>C174-B174</f>
        <v>5.2409124471864743E-2</v>
      </c>
    </row>
    <row r="175" spans="1:7" x14ac:dyDescent="0.25">
      <c r="A175">
        <v>155</v>
      </c>
      <c r="B175">
        <f t="shared" si="15"/>
        <v>428.15</v>
      </c>
      <c r="C175">
        <f>1/( Coefficients!D$19+Coefficients!D$18 * (LN(D175)) + Coefficients!D$17 *  (LN(D175))^3)</f>
        <v>428.41007632862886</v>
      </c>
      <c r="D175" s="2">
        <f t="shared" si="14"/>
        <v>188</v>
      </c>
      <c r="E175" s="6">
        <f t="shared" si="12"/>
        <v>3</v>
      </c>
      <c r="F175" s="6">
        <f t="shared" si="13"/>
        <v>185</v>
      </c>
      <c r="G175" s="6">
        <f>C175-B175</f>
        <v>0.26007632862888386</v>
      </c>
    </row>
    <row r="176" spans="1:7" x14ac:dyDescent="0.25">
      <c r="A176">
        <v>156</v>
      </c>
      <c r="B176">
        <f t="shared" si="15"/>
        <v>429.15</v>
      </c>
      <c r="C176">
        <f>1/( Coefficients!D$19+Coefficients!D$18 * (LN(D176)) + Coefficients!D$17 *  (LN(D176))^3)</f>
        <v>429.6459889247613</v>
      </c>
      <c r="D176" s="2">
        <f t="shared" si="14"/>
        <v>185</v>
      </c>
      <c r="E176" s="6">
        <f t="shared" si="12"/>
        <v>3</v>
      </c>
      <c r="F176" s="6">
        <f t="shared" si="13"/>
        <v>182</v>
      </c>
      <c r="G176" s="6">
        <f>C176-B176</f>
        <v>0.4959889247613205</v>
      </c>
    </row>
    <row r="177" spans="1:7" x14ac:dyDescent="0.25">
      <c r="A177">
        <v>157</v>
      </c>
      <c r="B177">
        <f t="shared" si="15"/>
        <v>430.15</v>
      </c>
      <c r="C177">
        <f>1/( Coefficients!D$19+Coefficients!D$18 * (LN(D177)) + Coefficients!D$17 *  (LN(D177))^3)</f>
        <v>430.91130533122487</v>
      </c>
      <c r="D177" s="2">
        <f t="shared" si="14"/>
        <v>182</v>
      </c>
      <c r="E177" s="6">
        <v>2</v>
      </c>
      <c r="F177" s="6">
        <f t="shared" si="13"/>
        <v>180</v>
      </c>
      <c r="G177" s="6">
        <f>C177-B177</f>
        <v>0.76130533122488941</v>
      </c>
    </row>
    <row r="178" spans="1:7" x14ac:dyDescent="0.25">
      <c r="A178">
        <v>158</v>
      </c>
      <c r="B178">
        <f t="shared" si="15"/>
        <v>431.15</v>
      </c>
      <c r="C178">
        <f>1/( Coefficients!D$19+Coefficients!D$18 * (LN(D178)) + Coefficients!D$17 *  (LN(D178))^3)</f>
        <v>431.77178792870569</v>
      </c>
      <c r="D178" s="2">
        <f t="shared" si="14"/>
        <v>180</v>
      </c>
      <c r="E178" s="6">
        <f t="shared" si="12"/>
        <v>2</v>
      </c>
      <c r="F178" s="6">
        <f t="shared" si="13"/>
        <v>178</v>
      </c>
      <c r="G178" s="6">
        <f>C178-B178</f>
        <v>0.62178792870571442</v>
      </c>
    </row>
    <row r="179" spans="1:7" x14ac:dyDescent="0.25">
      <c r="A179">
        <v>159</v>
      </c>
      <c r="B179">
        <f t="shared" si="15"/>
        <v>432.15</v>
      </c>
      <c r="C179">
        <f>1/( Coefficients!D$19+Coefficients!D$18 * (LN(D179)) + Coefficients!D$17 *  (LN(D179))^3)</f>
        <v>432.64626411795507</v>
      </c>
      <c r="D179" s="2">
        <f t="shared" si="14"/>
        <v>178</v>
      </c>
      <c r="E179" s="6">
        <f t="shared" si="12"/>
        <v>2</v>
      </c>
      <c r="F179" s="6">
        <f t="shared" si="13"/>
        <v>176</v>
      </c>
      <c r="G179" s="6">
        <f>C179-B179</f>
        <v>0.49626411795509284</v>
      </c>
    </row>
    <row r="180" spans="1:7" x14ac:dyDescent="0.25">
      <c r="A180">
        <v>160</v>
      </c>
      <c r="B180">
        <f t="shared" si="15"/>
        <v>433.15</v>
      </c>
      <c r="C180">
        <f>1/( Coefficients!D$19+Coefficients!D$18 * (LN(D180)) + Coefficients!D$17 *  (LN(D180))^3)</f>
        <v>433.53513069342989</v>
      </c>
      <c r="D180" s="2">
        <f t="shared" si="14"/>
        <v>176</v>
      </c>
      <c r="E180" s="6">
        <f t="shared" si="12"/>
        <v>2</v>
      </c>
      <c r="F180" s="6">
        <f t="shared" si="13"/>
        <v>174</v>
      </c>
      <c r="G180" s="6">
        <f>C180-B180</f>
        <v>0.38513069342991457</v>
      </c>
    </row>
    <row r="181" spans="1:7" x14ac:dyDescent="0.25">
      <c r="A181">
        <v>161</v>
      </c>
      <c r="B181">
        <f t="shared" si="15"/>
        <v>434.15</v>
      </c>
      <c r="C181">
        <f>1/( Coefficients!D$19+Coefficients!D$18 * (LN(D181)) + Coefficients!D$17 *  (LN(D181))^3)</f>
        <v>434.43880056391396</v>
      </c>
      <c r="D181" s="2">
        <f t="shared" si="14"/>
        <v>174</v>
      </c>
      <c r="E181" s="6">
        <f t="shared" si="12"/>
        <v>2</v>
      </c>
      <c r="F181" s="6">
        <f t="shared" si="13"/>
        <v>172</v>
      </c>
      <c r="G181" s="6">
        <f>C181-B181</f>
        <v>0.28880056391398057</v>
      </c>
    </row>
    <row r="182" spans="1:7" x14ac:dyDescent="0.25">
      <c r="A182">
        <v>162</v>
      </c>
      <c r="B182">
        <f t="shared" si="15"/>
        <v>435.15</v>
      </c>
      <c r="C182">
        <f>1/( Coefficients!D$19+Coefficients!D$18 * (LN(D182)) + Coefficients!D$17 *  (LN(D182))^3)</f>
        <v>435.3577036079455</v>
      </c>
      <c r="D182" s="2">
        <f t="shared" si="14"/>
        <v>172</v>
      </c>
      <c r="E182" s="6">
        <f t="shared" si="12"/>
        <v>2</v>
      </c>
      <c r="F182" s="6">
        <f t="shared" si="13"/>
        <v>170</v>
      </c>
      <c r="G182" s="6">
        <f>C182-B182</f>
        <v>0.20770360794551834</v>
      </c>
    </row>
    <row r="183" spans="1:7" x14ac:dyDescent="0.25">
      <c r="A183">
        <v>163</v>
      </c>
      <c r="B183">
        <f t="shared" si="15"/>
        <v>436.15</v>
      </c>
      <c r="C183">
        <f>1/( Coefficients!D$19+Coefficients!D$18 * (LN(D183)) + Coefficients!D$17 *  (LN(D183))^3)</f>
        <v>436.29228758553859</v>
      </c>
      <c r="D183" s="2">
        <f t="shared" si="14"/>
        <v>170</v>
      </c>
      <c r="E183" s="6">
        <f t="shared" si="12"/>
        <v>2</v>
      </c>
      <c r="F183" s="6">
        <f t="shared" si="13"/>
        <v>168</v>
      </c>
      <c r="G183" s="6">
        <f>C183-B183</f>
        <v>0.14228758553861098</v>
      </c>
    </row>
    <row r="184" spans="1:7" x14ac:dyDescent="0.25">
      <c r="A184">
        <v>164</v>
      </c>
      <c r="B184">
        <f t="shared" si="15"/>
        <v>437.15</v>
      </c>
      <c r="C184">
        <f>1/( Coefficients!D$19+Coefficients!D$18 * (LN(D184)) + Coefficients!D$17 *  (LN(D184))^3)</f>
        <v>437.24301911063856</v>
      </c>
      <c r="D184" s="2">
        <f t="shared" si="14"/>
        <v>168</v>
      </c>
      <c r="E184" s="6">
        <f t="shared" si="12"/>
        <v>2</v>
      </c>
      <c r="F184" s="6">
        <f t="shared" si="13"/>
        <v>166</v>
      </c>
      <c r="G184" s="6">
        <f>C184-B184</f>
        <v>9.301911063857915E-2</v>
      </c>
    </row>
    <row r="185" spans="1:7" x14ac:dyDescent="0.25">
      <c r="A185">
        <v>165</v>
      </c>
      <c r="B185">
        <f t="shared" si="15"/>
        <v>438.15</v>
      </c>
      <c r="C185">
        <f>1/( Coefficients!D$19+Coefficients!D$18 * (LN(D185)) + Coefficients!D$17 *  (LN(D185))^3)</f>
        <v>438.21038468915361</v>
      </c>
      <c r="D185" s="2">
        <f t="shared" si="14"/>
        <v>166</v>
      </c>
      <c r="E185" s="6">
        <f t="shared" si="12"/>
        <v>2</v>
      </c>
      <c r="F185" s="6">
        <f t="shared" si="13"/>
        <v>164</v>
      </c>
      <c r="G185" s="6">
        <f>C185-B185</f>
        <v>6.0384689153636373E-2</v>
      </c>
    </row>
    <row r="186" spans="1:7" x14ac:dyDescent="0.25">
      <c r="A186">
        <v>166</v>
      </c>
      <c r="B186">
        <f t="shared" si="15"/>
        <v>439.15</v>
      </c>
      <c r="C186">
        <f>1/( Coefficients!D$19+Coefficients!D$18 * (LN(D186)) + Coefficients!D$17 *  (LN(D186))^3)</f>
        <v>439.19489182786077</v>
      </c>
      <c r="D186" s="2">
        <f t="shared" si="14"/>
        <v>164</v>
      </c>
      <c r="E186" s="6">
        <f t="shared" si="12"/>
        <v>2</v>
      </c>
      <c r="F186" s="6">
        <f t="shared" si="13"/>
        <v>162</v>
      </c>
      <c r="G186" s="6">
        <f>C186-B186</f>
        <v>4.489182786079482E-2</v>
      </c>
    </row>
    <row r="187" spans="1:7" x14ac:dyDescent="0.25">
      <c r="A187">
        <v>167</v>
      </c>
      <c r="B187">
        <f t="shared" si="15"/>
        <v>440.15</v>
      </c>
      <c r="C187">
        <f>1/( Coefficients!D$19+Coefficients!D$18 * (LN(D187)) + Coefficients!D$17 *  (LN(D187))^3)</f>
        <v>440.19707021998431</v>
      </c>
      <c r="D187" s="2">
        <f t="shared" si="14"/>
        <v>162</v>
      </c>
      <c r="E187" s="6">
        <f t="shared" si="12"/>
        <v>2</v>
      </c>
      <c r="F187" s="6">
        <f t="shared" si="13"/>
        <v>160</v>
      </c>
      <c r="G187" s="6">
        <f>C187-B187</f>
        <v>4.7070219984334472E-2</v>
      </c>
    </row>
    <row r="188" spans="1:7" x14ac:dyDescent="0.25">
      <c r="A188">
        <v>168</v>
      </c>
      <c r="B188">
        <f t="shared" si="15"/>
        <v>441.15</v>
      </c>
      <c r="C188">
        <f>1/( Coefficients!D$19+Coefficients!D$18 * (LN(D188)) + Coefficients!D$17 *  (LN(D188))^3)</f>
        <v>441.21747301379565</v>
      </c>
      <c r="D188" s="2">
        <f t="shared" si="14"/>
        <v>160</v>
      </c>
      <c r="E188" s="6">
        <f t="shared" si="12"/>
        <v>2</v>
      </c>
      <c r="F188" s="6">
        <f t="shared" si="13"/>
        <v>158</v>
      </c>
      <c r="G188" s="6">
        <f>C188-B188</f>
        <v>6.7473013795677161E-2</v>
      </c>
    </row>
    <row r="189" spans="1:7" x14ac:dyDescent="0.25">
      <c r="A189">
        <v>169</v>
      </c>
      <c r="B189">
        <f t="shared" si="15"/>
        <v>442.15</v>
      </c>
      <c r="C189">
        <f>1/( Coefficients!D$19+Coefficients!D$18 * (LN(D189)) + Coefficients!D$17 *  (LN(D189))^3)</f>
        <v>442.25667817120473</v>
      </c>
      <c r="D189" s="2">
        <f t="shared" si="14"/>
        <v>158</v>
      </c>
      <c r="E189" s="6">
        <f t="shared" si="12"/>
        <v>2</v>
      </c>
      <c r="F189" s="6">
        <f t="shared" si="13"/>
        <v>156</v>
      </c>
      <c r="G189" s="6">
        <f>C189-B189</f>
        <v>0.10667817120474865</v>
      </c>
    </row>
    <row r="190" spans="1:7" x14ac:dyDescent="0.25">
      <c r="A190">
        <v>170</v>
      </c>
      <c r="B190">
        <f t="shared" si="15"/>
        <v>443.15</v>
      </c>
      <c r="C190">
        <f>1/( Coefficients!D$19+Coefficients!D$18 * (LN(D190)) + Coefficients!D$17 *  (LN(D190))^3)</f>
        <v>443.31528992399132</v>
      </c>
      <c r="D190" s="2">
        <f t="shared" si="14"/>
        <v>156</v>
      </c>
      <c r="E190" s="6">
        <f t="shared" si="12"/>
        <v>2</v>
      </c>
      <c r="F190" s="6">
        <f t="shared" si="13"/>
        <v>154</v>
      </c>
      <c r="G190" s="6">
        <f>C190-B190</f>
        <v>0.16528992399133813</v>
      </c>
    </row>
    <row r="191" spans="1:7" x14ac:dyDescent="0.25">
      <c r="A191">
        <v>171</v>
      </c>
      <c r="B191">
        <f t="shared" si="15"/>
        <v>444.15</v>
      </c>
      <c r="C191">
        <f>1/( Coefficients!D$19+Coefficients!D$18 * (LN(D191)) + Coefficients!D$17 *  (LN(D191))^3)</f>
        <v>444.3939403360871</v>
      </c>
      <c r="D191" s="2">
        <f t="shared" si="14"/>
        <v>154</v>
      </c>
      <c r="E191" s="6">
        <f t="shared" si="12"/>
        <v>2</v>
      </c>
      <c r="F191" s="6">
        <f t="shared" si="13"/>
        <v>152</v>
      </c>
      <c r="G191" s="6">
        <f>C191-B191</f>
        <v>0.24394033608712107</v>
      </c>
    </row>
    <row r="192" spans="1:7" x14ac:dyDescent="0.25">
      <c r="A192">
        <v>172</v>
      </c>
      <c r="B192">
        <f t="shared" si="15"/>
        <v>445.15</v>
      </c>
      <c r="C192">
        <f>1/( Coefficients!D$19+Coefficients!D$18 * (LN(D192)) + Coefficients!D$17 *  (LN(D192))^3)</f>
        <v>445.49329098116959</v>
      </c>
      <c r="D192" s="2">
        <f t="shared" si="14"/>
        <v>152</v>
      </c>
      <c r="E192" s="6">
        <f t="shared" si="12"/>
        <v>2</v>
      </c>
      <c r="F192" s="6">
        <f t="shared" si="13"/>
        <v>150</v>
      </c>
      <c r="G192" s="6">
        <f>C192-B192</f>
        <v>0.34329098116961632</v>
      </c>
    </row>
    <row r="193" spans="1:7" x14ac:dyDescent="0.25">
      <c r="A193">
        <v>173</v>
      </c>
      <c r="B193">
        <f t="shared" si="15"/>
        <v>446.15</v>
      </c>
      <c r="C193">
        <f>1/( Coefficients!D$19+Coefficients!D$18 * (LN(D193)) + Coefficients!D$17 *  (LN(D193))^3)</f>
        <v>446.61403474577048</v>
      </c>
      <c r="D193" s="2">
        <f t="shared" si="14"/>
        <v>150</v>
      </c>
      <c r="E193" s="6">
        <f t="shared" si="12"/>
        <v>2</v>
      </c>
      <c r="F193" s="6">
        <f t="shared" si="13"/>
        <v>148</v>
      </c>
      <c r="G193" s="6">
        <f>C193-B193</f>
        <v>0.46403474577050474</v>
      </c>
    </row>
    <row r="194" spans="1:7" x14ac:dyDescent="0.25">
      <c r="A194">
        <v>174</v>
      </c>
      <c r="B194">
        <f t="shared" si="15"/>
        <v>447.15</v>
      </c>
      <c r="C194">
        <f>1/( Coefficients!D$19+Coefficients!D$18 * (LN(D194)) + Coefficients!D$17 *  (LN(D194))^3)</f>
        <v>447.75689776916084</v>
      </c>
      <c r="D194" s="2">
        <f t="shared" si="14"/>
        <v>148</v>
      </c>
      <c r="E194" s="6">
        <f t="shared" si="12"/>
        <v>2</v>
      </c>
      <c r="F194" s="6">
        <f t="shared" si="13"/>
        <v>146</v>
      </c>
      <c r="G194" s="6">
        <f>C194-B194</f>
        <v>0.60689776916086657</v>
      </c>
    </row>
    <row r="195" spans="1:7" x14ac:dyDescent="0.25">
      <c r="A195">
        <v>175</v>
      </c>
      <c r="B195">
        <f t="shared" si="15"/>
        <v>448.15</v>
      </c>
      <c r="C195">
        <f>1/( Coefficients!D$19+Coefficients!D$18 * (LN(D195)) + Coefficients!D$17 *  (LN(D195))^3)</f>
        <v>448.92264153245651</v>
      </c>
      <c r="D195" s="2">
        <f t="shared" si="14"/>
        <v>146</v>
      </c>
      <c r="E195" s="6">
        <v>1</v>
      </c>
      <c r="F195" s="6">
        <f t="shared" si="13"/>
        <v>145</v>
      </c>
      <c r="G195" s="6">
        <f>C195-B195</f>
        <v>0.77264153245653233</v>
      </c>
    </row>
    <row r="196" spans="1:7" x14ac:dyDescent="0.25">
      <c r="A196">
        <v>176</v>
      </c>
      <c r="B196">
        <f t="shared" si="15"/>
        <v>449.15</v>
      </c>
      <c r="C196">
        <f>1/( Coefficients!D$19+Coefficients!D$18 * (LN(D196)) + Coefficients!D$17 *  (LN(D196))^3)</f>
        <v>449.51434186884654</v>
      </c>
      <c r="D196" s="2">
        <f t="shared" si="14"/>
        <v>145</v>
      </c>
      <c r="E196" s="6">
        <f t="shared" si="12"/>
        <v>1</v>
      </c>
      <c r="F196" s="6">
        <f t="shared" si="13"/>
        <v>144</v>
      </c>
      <c r="G196" s="6">
        <f>C196-B196</f>
        <v>0.36434186884656583</v>
      </c>
    </row>
    <row r="197" spans="1:7" x14ac:dyDescent="0.25">
      <c r="A197">
        <v>177</v>
      </c>
      <c r="B197">
        <f t="shared" si="15"/>
        <v>450.15</v>
      </c>
      <c r="C197">
        <f>1/( Coefficients!D$19+Coefficients!D$18 * (LN(D197)) + Coefficients!D$17 *  (LN(D197))^3)</f>
        <v>450.11206511071452</v>
      </c>
      <c r="D197" s="2">
        <f t="shared" si="14"/>
        <v>144</v>
      </c>
      <c r="E197" s="6">
        <v>2</v>
      </c>
      <c r="F197" s="6">
        <f t="shared" si="13"/>
        <v>142</v>
      </c>
      <c r="G197" s="6">
        <f>C197-B197</f>
        <v>-3.79348892854523E-2</v>
      </c>
    </row>
    <row r="198" spans="1:7" x14ac:dyDescent="0.25">
      <c r="A198">
        <v>178</v>
      </c>
      <c r="B198">
        <f t="shared" si="15"/>
        <v>451.15</v>
      </c>
      <c r="C198">
        <f>1/( Coefficients!D$19+Coefficients!D$18 * (LN(D198)) + Coefficients!D$17 *  (LN(D198))^3)</f>
        <v>451.32600760327512</v>
      </c>
      <c r="D198" s="2">
        <f t="shared" si="14"/>
        <v>142</v>
      </c>
      <c r="E198" s="6">
        <f t="shared" si="12"/>
        <v>2</v>
      </c>
      <c r="F198" s="6">
        <f t="shared" si="13"/>
        <v>140</v>
      </c>
      <c r="G198" s="6">
        <f>C198-B198</f>
        <v>0.17600760327513854</v>
      </c>
    </row>
    <row r="199" spans="1:7" x14ac:dyDescent="0.25">
      <c r="A199">
        <v>179</v>
      </c>
      <c r="B199">
        <f t="shared" si="15"/>
        <v>452.15</v>
      </c>
      <c r="C199">
        <f>1/( Coefficients!D$19+Coefficients!D$18 * (LN(D199)) + Coefficients!D$17 *  (LN(D199))^3)</f>
        <v>452.56535075928053</v>
      </c>
      <c r="D199" s="2">
        <f t="shared" si="14"/>
        <v>140</v>
      </c>
      <c r="E199" s="6">
        <f t="shared" si="12"/>
        <v>2</v>
      </c>
      <c r="F199" s="6">
        <f t="shared" si="13"/>
        <v>138</v>
      </c>
      <c r="G199" s="6">
        <f>C199-B199</f>
        <v>0.41535075928055676</v>
      </c>
    </row>
    <row r="200" spans="1:7" x14ac:dyDescent="0.25">
      <c r="A200">
        <v>180</v>
      </c>
      <c r="B200">
        <f t="shared" si="15"/>
        <v>453.15</v>
      </c>
      <c r="C200">
        <f>1/( Coefficients!D$19+Coefficients!D$18 * (LN(D200)) + Coefficients!D$17 *  (LN(D200))^3)</f>
        <v>453.8310218171822</v>
      </c>
      <c r="D200" s="2">
        <f t="shared" si="14"/>
        <v>138</v>
      </c>
      <c r="E200" s="6">
        <v>1</v>
      </c>
      <c r="F200" s="6">
        <f t="shared" si="13"/>
        <v>137</v>
      </c>
      <c r="G200" s="6">
        <f>C200-B200</f>
        <v>0.6810218171822271</v>
      </c>
    </row>
    <row r="201" spans="1:7" x14ac:dyDescent="0.25">
      <c r="A201">
        <v>181</v>
      </c>
      <c r="B201">
        <f t="shared" si="15"/>
        <v>454.15</v>
      </c>
      <c r="C201">
        <f>1/( Coefficients!D$19+Coefficients!D$18 * (LN(D201)) + Coefficients!D$17 *  (LN(D201))^3)</f>
        <v>454.47403326125595</v>
      </c>
      <c r="D201" s="2">
        <f t="shared" si="14"/>
        <v>137</v>
      </c>
      <c r="E201" s="6">
        <f t="shared" si="12"/>
        <v>1</v>
      </c>
      <c r="F201" s="6">
        <f t="shared" si="13"/>
        <v>136</v>
      </c>
      <c r="G201" s="6">
        <f>C201-B201</f>
        <v>0.32403326125597687</v>
      </c>
    </row>
    <row r="202" spans="1:7" x14ac:dyDescent="0.25">
      <c r="A202">
        <v>182</v>
      </c>
      <c r="B202">
        <f t="shared" si="15"/>
        <v>455.15</v>
      </c>
      <c r="C202">
        <f>1/( Coefficients!D$19+Coefficients!D$18 * (LN(D202)) + Coefficients!D$17 *  (LN(D202))^3)</f>
        <v>455.12399657917319</v>
      </c>
      <c r="D202" s="2">
        <f t="shared" si="14"/>
        <v>136</v>
      </c>
      <c r="E202" s="6">
        <v>2</v>
      </c>
      <c r="F202" s="6">
        <f t="shared" si="13"/>
        <v>134</v>
      </c>
      <c r="G202" s="6">
        <f>C202-B202</f>
        <v>-2.6003420826782531E-2</v>
      </c>
    </row>
    <row r="203" spans="1:7" x14ac:dyDescent="0.25">
      <c r="A203">
        <v>183</v>
      </c>
      <c r="B203">
        <f t="shared" si="15"/>
        <v>456.15</v>
      </c>
      <c r="C203">
        <f>1/( Coefficients!D$19+Coefficients!D$18 * (LN(D203)) + Coefficients!D$17 *  (LN(D203))^3)</f>
        <v>456.44530274388194</v>
      </c>
      <c r="D203" s="2">
        <f t="shared" si="14"/>
        <v>134</v>
      </c>
      <c r="E203" s="6">
        <f t="shared" si="12"/>
        <v>2</v>
      </c>
      <c r="F203" s="6">
        <f t="shared" si="13"/>
        <v>132</v>
      </c>
      <c r="G203" s="6">
        <f>C203-B203</f>
        <v>0.29530274388196176</v>
      </c>
    </row>
    <row r="204" spans="1:7" x14ac:dyDescent="0.25">
      <c r="A204">
        <v>184</v>
      </c>
      <c r="B204">
        <f t="shared" si="15"/>
        <v>457.15</v>
      </c>
      <c r="C204">
        <f>1/( Coefficients!D$19+Coefficients!D$18 * (LN(D204)) + Coefficients!D$17 *  (LN(D204))^3)</f>
        <v>457.79602352338264</v>
      </c>
      <c r="D204" s="2">
        <f t="shared" si="14"/>
        <v>132</v>
      </c>
      <c r="E204" s="6">
        <v>1</v>
      </c>
      <c r="F204" s="6">
        <f t="shared" si="13"/>
        <v>131</v>
      </c>
      <c r="G204" s="6">
        <f>C204-B204</f>
        <v>0.64602352338266655</v>
      </c>
    </row>
    <row r="205" spans="1:7" x14ac:dyDescent="0.25">
      <c r="A205">
        <v>185</v>
      </c>
      <c r="B205">
        <f t="shared" si="15"/>
        <v>458.15</v>
      </c>
      <c r="C205">
        <f>1/( Coefficients!D$19+Coefficients!D$18 * (LN(D205)) + Coefficients!D$17 *  (LN(D205))^3)</f>
        <v>458.48276903723018</v>
      </c>
      <c r="D205" s="2">
        <f t="shared" si="14"/>
        <v>131</v>
      </c>
      <c r="E205" s="6">
        <f t="shared" si="12"/>
        <v>1</v>
      </c>
      <c r="F205" s="6">
        <f t="shared" si="13"/>
        <v>130</v>
      </c>
      <c r="G205" s="6">
        <f>C205-B205</f>
        <v>0.33276903723020723</v>
      </c>
    </row>
    <row r="206" spans="1:7" x14ac:dyDescent="0.25">
      <c r="A206">
        <v>186</v>
      </c>
      <c r="B206">
        <f t="shared" si="15"/>
        <v>459.15</v>
      </c>
      <c r="C206">
        <f>1/( Coefficients!D$19+Coefficients!D$18 * (LN(D206)) + Coefficients!D$17 *  (LN(D206))^3)</f>
        <v>459.17730157365486</v>
      </c>
      <c r="D206" s="2">
        <f t="shared" si="14"/>
        <v>130</v>
      </c>
      <c r="E206" s="6">
        <v>2</v>
      </c>
      <c r="F206" s="6">
        <f t="shared" si="13"/>
        <v>128</v>
      </c>
      <c r="G206" s="6">
        <f>C206-B206</f>
        <v>2.7301573654881395E-2</v>
      </c>
    </row>
    <row r="207" spans="1:7" x14ac:dyDescent="0.25">
      <c r="A207">
        <v>187</v>
      </c>
      <c r="B207">
        <f t="shared" si="15"/>
        <v>460.15</v>
      </c>
      <c r="C207">
        <f>1/( Coefficients!D$19+Coefficients!D$18 * (LN(D207)) + Coefficients!D$17 *  (LN(D207))^3)</f>
        <v>460.59034327112835</v>
      </c>
      <c r="D207" s="2">
        <f t="shared" si="14"/>
        <v>128</v>
      </c>
      <c r="E207" s="6">
        <v>1</v>
      </c>
      <c r="F207" s="6">
        <f t="shared" si="13"/>
        <v>127</v>
      </c>
      <c r="G207" s="6">
        <f>C207-B207</f>
        <v>0.44034327112836991</v>
      </c>
    </row>
    <row r="208" spans="1:7" x14ac:dyDescent="0.25">
      <c r="A208">
        <v>188</v>
      </c>
      <c r="B208">
        <f t="shared" si="15"/>
        <v>461.15</v>
      </c>
      <c r="C208">
        <f>1/( Coefficients!D$19+Coefficients!D$18 * (LN(D208)) + Coefficients!D$17 *  (LN(D208))^3)</f>
        <v>461.30917104187557</v>
      </c>
      <c r="D208" s="2">
        <f t="shared" si="14"/>
        <v>127</v>
      </c>
      <c r="E208" s="6">
        <f t="shared" si="12"/>
        <v>1</v>
      </c>
      <c r="F208" s="6">
        <f t="shared" si="13"/>
        <v>126</v>
      </c>
      <c r="G208" s="6">
        <f>C208-B208</f>
        <v>0.15917104187559517</v>
      </c>
    </row>
    <row r="209" spans="1:7" x14ac:dyDescent="0.25">
      <c r="A209">
        <v>189</v>
      </c>
      <c r="B209">
        <f t="shared" si="15"/>
        <v>462.15</v>
      </c>
      <c r="C209">
        <f>1/( Coefficients!D$19+Coefficients!D$18 * (LN(D209)) + Coefficients!D$17 *  (LN(D209))^3)</f>
        <v>462.03642337193105</v>
      </c>
      <c r="D209" s="2">
        <f t="shared" si="14"/>
        <v>126</v>
      </c>
      <c r="E209" s="6">
        <f t="shared" si="12"/>
        <v>1</v>
      </c>
      <c r="F209" s="6">
        <f t="shared" si="13"/>
        <v>125</v>
      </c>
      <c r="G209" s="6">
        <f>C209-B209</f>
        <v>-0.11357662806892677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Coefficients</vt:lpstr>
      <vt:lpstr>Inverse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2013-11-19T19:34:08Z</dcterms:modified>
</cp:coreProperties>
</file>